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20" windowHeight="11628" tabRatio="599"/>
  </bookViews>
  <sheets>
    <sheet name="Приложение 3" sheetId="1" r:id="rId1"/>
  </sheets>
  <definedNames>
    <definedName name="_xlnm._FilterDatabase" localSheetId="0" hidden="1">'Приложение 3'!$A$11:$IU$6310</definedName>
    <definedName name="_xlnm.Print_Titles" localSheetId="0">'Приложение 3'!$8:$11</definedName>
    <definedName name="_xlnm.Print_Area" localSheetId="0">'Приложение 3'!$A$1:$W$6310</definedName>
  </definedNames>
  <calcPr calcId="145621"/>
</workbook>
</file>

<file path=xl/calcChain.xml><?xml version="1.0" encoding="utf-8"?>
<calcChain xmlns="http://schemas.openxmlformats.org/spreadsheetml/2006/main">
  <c r="W6309" i="1" l="1"/>
  <c r="W6308" i="1"/>
  <c r="W6305" i="1"/>
  <c r="W6300" i="1"/>
  <c r="W6297" i="1"/>
  <c r="W6294" i="1"/>
  <c r="W6293" i="1"/>
  <c r="W6291" i="1"/>
  <c r="W6284" i="1"/>
  <c r="W6283" i="1"/>
  <c r="W6281" i="1"/>
  <c r="W6278" i="1"/>
  <c r="W6277" i="1"/>
  <c r="W6275" i="1"/>
  <c r="W6269" i="1"/>
  <c r="W6261" i="1"/>
  <c r="W6257" i="1"/>
  <c r="W6252" i="1"/>
  <c r="W6250" i="1"/>
  <c r="W6248" i="1"/>
  <c r="W6245" i="1"/>
  <c r="W6240" i="1"/>
  <c r="W6231" i="1"/>
  <c r="W6229" i="1"/>
  <c r="W6228" i="1"/>
  <c r="W6216" i="1"/>
  <c r="W6213" i="1"/>
  <c r="W6206" i="1"/>
  <c r="W6203" i="1"/>
  <c r="W6200" i="1"/>
  <c r="W6197" i="1"/>
  <c r="W6194" i="1"/>
  <c r="W6192" i="1"/>
  <c r="W6189" i="1"/>
  <c r="W6184" i="1"/>
  <c r="W6180" i="1"/>
  <c r="W6172" i="1"/>
  <c r="W6166" i="1"/>
  <c r="W6164" i="1"/>
  <c r="W6162" i="1"/>
  <c r="W6155" i="1"/>
  <c r="W6154" i="1"/>
  <c r="W6152" i="1"/>
  <c r="W6147" i="1"/>
  <c r="W6145" i="1"/>
  <c r="W6142" i="1"/>
  <c r="W6140" i="1"/>
  <c r="W6136" i="1"/>
  <c r="W6134" i="1"/>
  <c r="W6129" i="1"/>
  <c r="W6126" i="1"/>
  <c r="W6122" i="1"/>
  <c r="W6121" i="1"/>
  <c r="W6119" i="1"/>
  <c r="W6115" i="1"/>
  <c r="W6112" i="1"/>
  <c r="W6109" i="1"/>
  <c r="W6106" i="1"/>
  <c r="W6103" i="1"/>
  <c r="W6095" i="1"/>
  <c r="W6091" i="1"/>
  <c r="W6086" i="1"/>
  <c r="W6084" i="1"/>
  <c r="W6082" i="1"/>
  <c r="W6079" i="1"/>
  <c r="W6074" i="1"/>
  <c r="W6066" i="1"/>
  <c r="W6061" i="1"/>
  <c r="W6058" i="1"/>
  <c r="W6055" i="1"/>
  <c r="W6049" i="1"/>
  <c r="W6044" i="1"/>
  <c r="W6039" i="1"/>
  <c r="W6035" i="1"/>
  <c r="W6032" i="1"/>
  <c r="W6024" i="1"/>
  <c r="W6021" i="1"/>
  <c r="W6019" i="1"/>
  <c r="W6016" i="1"/>
  <c r="W6012" i="1"/>
  <c r="W6004" i="1"/>
  <c r="W6002" i="1"/>
  <c r="W6000" i="1"/>
  <c r="W5997" i="1"/>
  <c r="W5993" i="1"/>
  <c r="W5985" i="1"/>
  <c r="W5980" i="1"/>
  <c r="W5978" i="1"/>
  <c r="W5975" i="1"/>
  <c r="W5970" i="1"/>
  <c r="W5968" i="1"/>
  <c r="W5962" i="1"/>
  <c r="W5959" i="1"/>
  <c r="W5952" i="1"/>
  <c r="W5949" i="1"/>
  <c r="W5946" i="1"/>
  <c r="W5945" i="1"/>
  <c r="W5943" i="1"/>
  <c r="W5941" i="1"/>
  <c r="W5936" i="1"/>
  <c r="W5933" i="1"/>
  <c r="W5926" i="1"/>
  <c r="W5925" i="1"/>
  <c r="W5921" i="1"/>
  <c r="W5920" i="1"/>
  <c r="W5914" i="1"/>
  <c r="W5911" i="1"/>
  <c r="W5908" i="1"/>
  <c r="W5907" i="1"/>
  <c r="W5905" i="1"/>
  <c r="W5902" i="1"/>
  <c r="W5901" i="1"/>
  <c r="W5898" i="1"/>
  <c r="W5897" i="1"/>
  <c r="W5894" i="1"/>
  <c r="W5893" i="1"/>
  <c r="W5890" i="1"/>
  <c r="W5885" i="1"/>
  <c r="W5884" i="1"/>
  <c r="W5881" i="1"/>
  <c r="W5880" i="1"/>
  <c r="W5876" i="1"/>
  <c r="W5875" i="1"/>
  <c r="W5872" i="1"/>
  <c r="W5871" i="1"/>
  <c r="W5867" i="1"/>
  <c r="W5866" i="1"/>
  <c r="W5863" i="1"/>
  <c r="W5860" i="1"/>
  <c r="W5857" i="1"/>
  <c r="W5854" i="1"/>
  <c r="W5851" i="1"/>
  <c r="W5850" i="1"/>
  <c r="W5847" i="1"/>
  <c r="W5846" i="1"/>
  <c r="W5842" i="1"/>
  <c r="W5839" i="1"/>
  <c r="W5838" i="1"/>
  <c r="W5835" i="1"/>
  <c r="W5834" i="1"/>
  <c r="W5831" i="1"/>
  <c r="W5830" i="1"/>
  <c r="W5826" i="1"/>
  <c r="W5825" i="1"/>
  <c r="W5822" i="1"/>
  <c r="W5814" i="1"/>
  <c r="W5813" i="1"/>
  <c r="W5805" i="1"/>
  <c r="W5799" i="1"/>
  <c r="W5798" i="1"/>
  <c r="W5789" i="1"/>
  <c r="W5782" i="1"/>
  <c r="W5777" i="1"/>
  <c r="W5769" i="1"/>
  <c r="W5764" i="1"/>
  <c r="W5761" i="1"/>
  <c r="W5758" i="1"/>
  <c r="W5755" i="1"/>
  <c r="W5752" i="1"/>
  <c r="W5749" i="1"/>
  <c r="W5746" i="1"/>
  <c r="W5745" i="1"/>
  <c r="W5742" i="1"/>
  <c r="W5739" i="1"/>
  <c r="W5736" i="1"/>
  <c r="W5734" i="1"/>
  <c r="W5731" i="1"/>
  <c r="W5728" i="1"/>
  <c r="W5725" i="1"/>
  <c r="W5722" i="1"/>
  <c r="W5718" i="1"/>
  <c r="W5715" i="1"/>
  <c r="W5712" i="1"/>
  <c r="W5709" i="1"/>
  <c r="W5705" i="1"/>
  <c r="W5702" i="1"/>
  <c r="W5701" i="1"/>
  <c r="W5699" i="1"/>
  <c r="W5696" i="1"/>
  <c r="W5694" i="1"/>
  <c r="W5692" i="1"/>
  <c r="W5687" i="1"/>
  <c r="W5681" i="1"/>
  <c r="W5675" i="1"/>
  <c r="W5672" i="1"/>
  <c r="W5670" i="1"/>
  <c r="W5665" i="1"/>
  <c r="W5660" i="1"/>
  <c r="W5656" i="1"/>
  <c r="W5655" i="1"/>
  <c r="W5652" i="1"/>
  <c r="W5649" i="1"/>
  <c r="W5646" i="1"/>
  <c r="W5644" i="1"/>
  <c r="W5637" i="1"/>
  <c r="W5632" i="1"/>
  <c r="W5630" i="1"/>
  <c r="W5628" i="1"/>
  <c r="W5626" i="1"/>
  <c r="W5623" i="1"/>
  <c r="W5621" i="1"/>
  <c r="W5615" i="1"/>
  <c r="W5607" i="1"/>
  <c r="W5602" i="1"/>
  <c r="W5600" i="1"/>
  <c r="W5598" i="1"/>
  <c r="W5595" i="1"/>
  <c r="W5590" i="1"/>
  <c r="W5586" i="1"/>
  <c r="W5581" i="1"/>
  <c r="W5577" i="1"/>
  <c r="W5570" i="1"/>
  <c r="W5567" i="1"/>
  <c r="W5564" i="1"/>
  <c r="W5559" i="1"/>
  <c r="W5555" i="1"/>
  <c r="W5553" i="1"/>
  <c r="W5550" i="1"/>
  <c r="W5549" i="1"/>
  <c r="W5547" i="1"/>
  <c r="W5545" i="1"/>
  <c r="W5541" i="1"/>
  <c r="W5534" i="1"/>
  <c r="W5529" i="1"/>
  <c r="W5527" i="1"/>
  <c r="W5525" i="1"/>
  <c r="W5520" i="1"/>
  <c r="W5516" i="1"/>
  <c r="W5514" i="1"/>
  <c r="W5511" i="1"/>
  <c r="W5510" i="1"/>
  <c r="W5508" i="1"/>
  <c r="W5506" i="1"/>
  <c r="W5502" i="1"/>
  <c r="W5498" i="1"/>
  <c r="W5496" i="1"/>
  <c r="W5493" i="1"/>
  <c r="W5491" i="1"/>
  <c r="W5489" i="1"/>
  <c r="W5481" i="1"/>
  <c r="W5473" i="1"/>
  <c r="W5469" i="1"/>
  <c r="W5464" i="1"/>
  <c r="W5462" i="1"/>
  <c r="W5459" i="1"/>
  <c r="W5454" i="1"/>
  <c r="W5453" i="1"/>
  <c r="W5451" i="1"/>
  <c r="W5445" i="1"/>
  <c r="W5443" i="1"/>
  <c r="W5438" i="1"/>
  <c r="W5436" i="1"/>
  <c r="W5431" i="1"/>
  <c r="W5426" i="1"/>
  <c r="W5423" i="1"/>
  <c r="W5419" i="1"/>
  <c r="W5416" i="1"/>
  <c r="W5413" i="1"/>
  <c r="W5410" i="1"/>
  <c r="W5403" i="1"/>
  <c r="W5399" i="1"/>
  <c r="W5396" i="1"/>
  <c r="W5395" i="1"/>
  <c r="W5392" i="1"/>
  <c r="W5389" i="1"/>
  <c r="W5382" i="1"/>
  <c r="W5380" i="1"/>
  <c r="W5373" i="1"/>
  <c r="W5371" i="1"/>
  <c r="W5367" i="1"/>
  <c r="W5365" i="1"/>
  <c r="W5362" i="1"/>
  <c r="W5358" i="1"/>
  <c r="W5356" i="1"/>
  <c r="W5354" i="1"/>
  <c r="W5346" i="1"/>
  <c r="W5344" i="1"/>
  <c r="W5335" i="1"/>
  <c r="W5330" i="1"/>
  <c r="W5328" i="1"/>
  <c r="W5325" i="1"/>
  <c r="W5322" i="1"/>
  <c r="W5318" i="1"/>
  <c r="W5313" i="1"/>
  <c r="W5310" i="1"/>
  <c r="W5307" i="1"/>
  <c r="W5305" i="1"/>
  <c r="W5301" i="1"/>
  <c r="W5299" i="1"/>
  <c r="W5296" i="1"/>
  <c r="W5294" i="1"/>
  <c r="W5292" i="1"/>
  <c r="W5287" i="1"/>
  <c r="W5283" i="1"/>
  <c r="W5281" i="1"/>
  <c r="W5277" i="1"/>
  <c r="W5269" i="1"/>
  <c r="W5262" i="1"/>
  <c r="W5254" i="1"/>
  <c r="W5249" i="1"/>
  <c r="W5247" i="1"/>
  <c r="W5245" i="1"/>
  <c r="W5242" i="1"/>
  <c r="W5237" i="1"/>
  <c r="W5229" i="1"/>
  <c r="W5222" i="1"/>
  <c r="W5217" i="1"/>
  <c r="W5215" i="1"/>
  <c r="W5212" i="1"/>
  <c r="W5207" i="1"/>
  <c r="W5205" i="1"/>
  <c r="W5203" i="1"/>
  <c r="W5195" i="1"/>
  <c r="W5190" i="1"/>
  <c r="W5188" i="1"/>
  <c r="W5183" i="1"/>
  <c r="W5180" i="1"/>
  <c r="W5177" i="1"/>
  <c r="W5174" i="1"/>
  <c r="W5166" i="1"/>
  <c r="W5161" i="1"/>
  <c r="W5159" i="1"/>
  <c r="W5156" i="1"/>
  <c r="W5153" i="1"/>
  <c r="W5146" i="1"/>
  <c r="W5142" i="1"/>
  <c r="W5137" i="1"/>
  <c r="W5135" i="1"/>
  <c r="W5133" i="1"/>
  <c r="W5130" i="1"/>
  <c r="W5125" i="1"/>
  <c r="W5120" i="1"/>
  <c r="W5117" i="1"/>
  <c r="W5115" i="1"/>
  <c r="W5111" i="1"/>
  <c r="W5107" i="1"/>
  <c r="W5104" i="1"/>
  <c r="W5101" i="1"/>
  <c r="W5099" i="1"/>
  <c r="W5096" i="1"/>
  <c r="W5093" i="1"/>
  <c r="W5091" i="1"/>
  <c r="W5089" i="1"/>
  <c r="W5085" i="1"/>
  <c r="W5082" i="1"/>
  <c r="W5079" i="1"/>
  <c r="W5076" i="1"/>
  <c r="W5073" i="1"/>
  <c r="W5070" i="1"/>
  <c r="W5067" i="1"/>
  <c r="W5065" i="1"/>
  <c r="W5062" i="1"/>
  <c r="W5053" i="1"/>
  <c r="W5049" i="1"/>
  <c r="W5044" i="1"/>
  <c r="W5042" i="1"/>
  <c r="W5040" i="1"/>
  <c r="W5037" i="1"/>
  <c r="W5032" i="1"/>
  <c r="W5031" i="1"/>
  <c r="W5029" i="1"/>
  <c r="W5027" i="1"/>
  <c r="W5020" i="1"/>
  <c r="W5016" i="1"/>
  <c r="W5013" i="1"/>
  <c r="W5007" i="1"/>
  <c r="W5001" i="1"/>
  <c r="W4998" i="1"/>
  <c r="W4994" i="1"/>
  <c r="W4991" i="1"/>
  <c r="W4985" i="1"/>
  <c r="W4982" i="1"/>
  <c r="W4979" i="1"/>
  <c r="W4975" i="1"/>
  <c r="W4971" i="1"/>
  <c r="W4967" i="1"/>
  <c r="W4964" i="1"/>
  <c r="W4959" i="1"/>
  <c r="W4956" i="1"/>
  <c r="W4953" i="1"/>
  <c r="W4950" i="1"/>
  <c r="W4947" i="1"/>
  <c r="W4944" i="1"/>
  <c r="W4941" i="1"/>
  <c r="W4938" i="1"/>
  <c r="W4935" i="1"/>
  <c r="W4932" i="1"/>
  <c r="W4929" i="1"/>
  <c r="W4925" i="1"/>
  <c r="W4922" i="1"/>
  <c r="W4918" i="1"/>
  <c r="W4912" i="1"/>
  <c r="W4908" i="1"/>
  <c r="W4905" i="1"/>
  <c r="W4900" i="1"/>
  <c r="W4897" i="1"/>
  <c r="W4894" i="1"/>
  <c r="W4891" i="1"/>
  <c r="W4888" i="1"/>
  <c r="W4884" i="1"/>
  <c r="W4881" i="1"/>
  <c r="W4878" i="1"/>
  <c r="W4870" i="1"/>
  <c r="W4865" i="1"/>
  <c r="W4862" i="1"/>
  <c r="W4857" i="1"/>
  <c r="W4854" i="1"/>
  <c r="W4850" i="1"/>
  <c r="W4847" i="1"/>
  <c r="W4844" i="1"/>
  <c r="W4841" i="1"/>
  <c r="W4838" i="1"/>
  <c r="W4835" i="1"/>
  <c r="W4832" i="1"/>
  <c r="W4829" i="1"/>
  <c r="W4827" i="1"/>
  <c r="W4824" i="1"/>
  <c r="W4821" i="1"/>
  <c r="W4818" i="1"/>
  <c r="W4815" i="1"/>
  <c r="W4812" i="1"/>
  <c r="W4809" i="1"/>
  <c r="W4806" i="1"/>
  <c r="W4803" i="1"/>
  <c r="W4800" i="1"/>
  <c r="W4797" i="1"/>
  <c r="W4794" i="1"/>
  <c r="W4792" i="1"/>
  <c r="W4789" i="1"/>
  <c r="W4783" i="1"/>
  <c r="W4781" i="1"/>
  <c r="W4777" i="1"/>
  <c r="W4774" i="1"/>
  <c r="W4771" i="1"/>
  <c r="W4767" i="1"/>
  <c r="W4762" i="1"/>
  <c r="W4760" i="1"/>
  <c r="W4758" i="1"/>
  <c r="W4753" i="1"/>
  <c r="W4750" i="1"/>
  <c r="W4746" i="1"/>
  <c r="W4742" i="1"/>
  <c r="W4738" i="1"/>
  <c r="W4735" i="1"/>
  <c r="W4728" i="1"/>
  <c r="W4726" i="1"/>
  <c r="W4723" i="1"/>
  <c r="W4718" i="1"/>
  <c r="W4715" i="1"/>
  <c r="W4708" i="1"/>
  <c r="W4704" i="1"/>
  <c r="W4701" i="1"/>
  <c r="W4698" i="1"/>
  <c r="W4691" i="1"/>
  <c r="W4689" i="1"/>
  <c r="W4682" i="1"/>
  <c r="W4674" i="1"/>
  <c r="W4667" i="1"/>
  <c r="W4664" i="1"/>
  <c r="W4661" i="1"/>
  <c r="W4658" i="1"/>
  <c r="W4655" i="1"/>
  <c r="W4652" i="1"/>
  <c r="W4649" i="1"/>
  <c r="W4646" i="1"/>
  <c r="W4643" i="1"/>
  <c r="W4635" i="1"/>
  <c r="W4628" i="1"/>
  <c r="W4620" i="1"/>
  <c r="W4613" i="1"/>
  <c r="W4610" i="1"/>
  <c r="W4603" i="1"/>
  <c r="W4599" i="1"/>
  <c r="W4596" i="1"/>
  <c r="W4592" i="1"/>
  <c r="W4589" i="1"/>
  <c r="W4586" i="1"/>
  <c r="W4583" i="1"/>
  <c r="W4579" i="1"/>
  <c r="W4576" i="1"/>
  <c r="W4573" i="1"/>
  <c r="W4570" i="1"/>
  <c r="W4567" i="1"/>
  <c r="W4564" i="1"/>
  <c r="W4561" i="1"/>
  <c r="W4558" i="1"/>
  <c r="W4555" i="1"/>
  <c r="W4552" i="1"/>
  <c r="W4549" i="1"/>
  <c r="W4546" i="1"/>
  <c r="W4543" i="1"/>
  <c r="W4540" i="1"/>
  <c r="W4537" i="1"/>
  <c r="W4534" i="1"/>
  <c r="W4531" i="1"/>
  <c r="W4529" i="1"/>
  <c r="W4526" i="1"/>
  <c r="W4523" i="1"/>
  <c r="W4516" i="1"/>
  <c r="W4512" i="1"/>
  <c r="W4509" i="1"/>
  <c r="W4506" i="1"/>
  <c r="W4503" i="1"/>
  <c r="W4500" i="1"/>
  <c r="W4497" i="1"/>
  <c r="W4494" i="1"/>
  <c r="W4491" i="1"/>
  <c r="W4488" i="1"/>
  <c r="W4485" i="1"/>
  <c r="W4482" i="1"/>
  <c r="W4479" i="1"/>
  <c r="W4476" i="1"/>
  <c r="W4468" i="1"/>
  <c r="W4461" i="1"/>
  <c r="W4457" i="1"/>
  <c r="W4452" i="1"/>
  <c r="W4448" i="1"/>
  <c r="W4444" i="1"/>
  <c r="W4441" i="1"/>
  <c r="W4437" i="1"/>
  <c r="W4435" i="1"/>
  <c r="W4431" i="1"/>
  <c r="W4428" i="1"/>
  <c r="W4425" i="1"/>
  <c r="W4422" i="1"/>
  <c r="W4419" i="1"/>
  <c r="W4416" i="1"/>
  <c r="W4413" i="1"/>
  <c r="W4411" i="1"/>
  <c r="W4408" i="1"/>
  <c r="W4405" i="1"/>
  <c r="W4402" i="1"/>
  <c r="W4399" i="1"/>
  <c r="W4396" i="1"/>
  <c r="W4388" i="1"/>
  <c r="W4385" i="1"/>
  <c r="W4382" i="1"/>
  <c r="W4381" i="1"/>
  <c r="W4380" i="1"/>
  <c r="W4379" i="1"/>
  <c r="W4378" i="1"/>
  <c r="W4377" i="1"/>
  <c r="W4376" i="1"/>
  <c r="W4375" i="1"/>
  <c r="W4374" i="1"/>
  <c r="W4373" i="1"/>
  <c r="W4372" i="1"/>
  <c r="W4371" i="1"/>
  <c r="W4370" i="1"/>
  <c r="W4367" i="1"/>
  <c r="W4364" i="1"/>
  <c r="W4361" i="1"/>
  <c r="W4358" i="1"/>
  <c r="W4355" i="1"/>
  <c r="W4352" i="1"/>
  <c r="W4349" i="1"/>
  <c r="W4346" i="1"/>
  <c r="W4339" i="1"/>
  <c r="W4336" i="1"/>
  <c r="W4332" i="1"/>
  <c r="W4324" i="1"/>
  <c r="W4323" i="1"/>
  <c r="W4321" i="1"/>
  <c r="W4319" i="1"/>
  <c r="W4314" i="1"/>
  <c r="W4309" i="1"/>
  <c r="W4307" i="1"/>
  <c r="W4304" i="1"/>
  <c r="W4299" i="1"/>
  <c r="W4296" i="1"/>
  <c r="W4288" i="1"/>
  <c r="W4280" i="1"/>
  <c r="W4276" i="1"/>
  <c r="W4271" i="1"/>
  <c r="W4269" i="1"/>
  <c r="W4267" i="1"/>
  <c r="W4264" i="1"/>
  <c r="W4259" i="1"/>
  <c r="W4257" i="1"/>
  <c r="W4255" i="1"/>
  <c r="W4250" i="1"/>
  <c r="W4247" i="1"/>
  <c r="W4240" i="1"/>
  <c r="W4238" i="1"/>
  <c r="W4234" i="1"/>
  <c r="W4229" i="1"/>
  <c r="W4224" i="1"/>
  <c r="W4218" i="1"/>
  <c r="W4214" i="1"/>
  <c r="W4207" i="1"/>
  <c r="W4205" i="1"/>
  <c r="W4200" i="1"/>
  <c r="W4197" i="1"/>
  <c r="W4192" i="1"/>
  <c r="W4190" i="1"/>
  <c r="W4186" i="1"/>
  <c r="W4182" i="1"/>
  <c r="W4179" i="1"/>
  <c r="W4175" i="1"/>
  <c r="W4172" i="1"/>
  <c r="W4170" i="1"/>
  <c r="W4166" i="1"/>
  <c r="W4162" i="1"/>
  <c r="W4159" i="1"/>
  <c r="W4156" i="1"/>
  <c r="W4153" i="1"/>
  <c r="W4150" i="1"/>
  <c r="W4143" i="1"/>
  <c r="W4138" i="1"/>
  <c r="W4136" i="1"/>
  <c r="W4132" i="1"/>
  <c r="W4130" i="1"/>
  <c r="W4127" i="1"/>
  <c r="W4124" i="1"/>
  <c r="W4122" i="1"/>
  <c r="W4118" i="1"/>
  <c r="W4110" i="1"/>
  <c r="W4101" i="1"/>
  <c r="W4097" i="1"/>
  <c r="W4089" i="1"/>
  <c r="W4086" i="1"/>
  <c r="W4079" i="1"/>
  <c r="W4075" i="1"/>
  <c r="W4067" i="1"/>
  <c r="W4059" i="1"/>
  <c r="W4055" i="1"/>
  <c r="W4047" i="1"/>
  <c r="W4045" i="1"/>
  <c r="W4043" i="1"/>
  <c r="W4036" i="1"/>
  <c r="W4032" i="1"/>
  <c r="W4027" i="1"/>
  <c r="W4022" i="1"/>
  <c r="W4018" i="1"/>
  <c r="W4012" i="1"/>
  <c r="W4008" i="1"/>
  <c r="W4006" i="1"/>
  <c r="W4000" i="1"/>
  <c r="W3994" i="1"/>
  <c r="W3987" i="1"/>
  <c r="W3979" i="1"/>
  <c r="W3972" i="1"/>
  <c r="W3968" i="1"/>
  <c r="W3963" i="1"/>
  <c r="W3961" i="1"/>
  <c r="W3955" i="1"/>
  <c r="W3949" i="1"/>
  <c r="W3943" i="1"/>
  <c r="W3938" i="1"/>
  <c r="W3934" i="1"/>
  <c r="W3930" i="1"/>
  <c r="W3927" i="1"/>
  <c r="W3920" i="1"/>
  <c r="W3912" i="1"/>
  <c r="W3907" i="1"/>
  <c r="W3905" i="1"/>
  <c r="W3898" i="1"/>
  <c r="W3896" i="1"/>
  <c r="W3891" i="1"/>
  <c r="W3884" i="1"/>
  <c r="W3876" i="1"/>
  <c r="W3873" i="1"/>
  <c r="W3868" i="1"/>
  <c r="W3864" i="1"/>
  <c r="W3861" i="1"/>
  <c r="W3857" i="1"/>
  <c r="W3854" i="1"/>
  <c r="W3851" i="1"/>
  <c r="W3844" i="1"/>
  <c r="W3842" i="1"/>
  <c r="W3840" i="1"/>
  <c r="W3837" i="1"/>
  <c r="W3832" i="1"/>
  <c r="W3830" i="1"/>
  <c r="W3821" i="1"/>
  <c r="W3817" i="1"/>
  <c r="W3809" i="1"/>
  <c r="W3807" i="1"/>
  <c r="W3803" i="1"/>
  <c r="W3795" i="1"/>
  <c r="W3789" i="1"/>
  <c r="W3781" i="1"/>
  <c r="W3777" i="1"/>
  <c r="W3773" i="1"/>
  <c r="W3765" i="1"/>
  <c r="W3760" i="1"/>
  <c r="W3758" i="1"/>
  <c r="W3756" i="1"/>
  <c r="W3749" i="1"/>
  <c r="W3747" i="1"/>
  <c r="W3745" i="1"/>
  <c r="W3741" i="1"/>
  <c r="W3736" i="1"/>
  <c r="W3733" i="1"/>
  <c r="W3729" i="1"/>
  <c r="W3723" i="1"/>
  <c r="W3717" i="1"/>
  <c r="W3713" i="1"/>
  <c r="W3707" i="1"/>
  <c r="W3701" i="1"/>
  <c r="W3698" i="1"/>
  <c r="W3691" i="1"/>
  <c r="W3683" i="1"/>
  <c r="W3678" i="1"/>
  <c r="W3675" i="1"/>
  <c r="W3670" i="1"/>
  <c r="W3663" i="1"/>
  <c r="W3658" i="1"/>
  <c r="W3656" i="1"/>
  <c r="W3654" i="1"/>
  <c r="W3650" i="1"/>
  <c r="W3645" i="1"/>
  <c r="W3643" i="1"/>
  <c r="W3637" i="1"/>
  <c r="W3635" i="1"/>
  <c r="W3629" i="1"/>
  <c r="W3626" i="1"/>
  <c r="W3620" i="1"/>
  <c r="W3614" i="1"/>
  <c r="W3609" i="1"/>
  <c r="W3605" i="1"/>
  <c r="W3601" i="1"/>
  <c r="W3598" i="1"/>
  <c r="W3591" i="1"/>
  <c r="W3586" i="1"/>
  <c r="W3578" i="1"/>
  <c r="W3576" i="1"/>
  <c r="W3573" i="1"/>
  <c r="W3568" i="1"/>
  <c r="W3566" i="1"/>
  <c r="W3559" i="1"/>
  <c r="W3557" i="1"/>
  <c r="W3552" i="1"/>
  <c r="W3545" i="1"/>
  <c r="W3537" i="1"/>
  <c r="W3533" i="1"/>
  <c r="W3529" i="1"/>
  <c r="W3526" i="1"/>
  <c r="W3521" i="1"/>
  <c r="W3519" i="1"/>
  <c r="W3515" i="1"/>
  <c r="W3512" i="1"/>
  <c r="W3508" i="1"/>
  <c r="W3505" i="1"/>
  <c r="W3502" i="1"/>
  <c r="W3499" i="1"/>
  <c r="W3492" i="1"/>
  <c r="W3487" i="1"/>
  <c r="W3485" i="1"/>
  <c r="W3483" i="1"/>
  <c r="W3480" i="1"/>
  <c r="W3475" i="1"/>
  <c r="W3473" i="1"/>
  <c r="W3464" i="1"/>
  <c r="W3460" i="1"/>
  <c r="W3452" i="1"/>
  <c r="W3449" i="1"/>
  <c r="W3442" i="1"/>
  <c r="W3440" i="1"/>
  <c r="W3436" i="1"/>
  <c r="W3428" i="1"/>
  <c r="W3422" i="1"/>
  <c r="W3414" i="1"/>
  <c r="W3410" i="1"/>
  <c r="W3402" i="1"/>
  <c r="W3397" i="1"/>
  <c r="W3396" i="1"/>
  <c r="W3394" i="1"/>
  <c r="W3392" i="1"/>
  <c r="W3385" i="1"/>
  <c r="W3380" i="1"/>
  <c r="W3375" i="1"/>
  <c r="W3371" i="1"/>
  <c r="W3365" i="1"/>
  <c r="W3363" i="1"/>
  <c r="W3357" i="1"/>
  <c r="W3353" i="1"/>
  <c r="W3347" i="1"/>
  <c r="W3341" i="1"/>
  <c r="W3334" i="1"/>
  <c r="W3326" i="1"/>
  <c r="W3324" i="1"/>
  <c r="W3321" i="1"/>
  <c r="W3319" i="1"/>
  <c r="W3314" i="1"/>
  <c r="W3307" i="1"/>
  <c r="W3303" i="1"/>
  <c r="W3298" i="1"/>
  <c r="W3296" i="1"/>
  <c r="W3290" i="1"/>
  <c r="W3288" i="1"/>
  <c r="W3282" i="1"/>
  <c r="W3279" i="1"/>
  <c r="W3273" i="1"/>
  <c r="W3267" i="1"/>
  <c r="W3262" i="1"/>
  <c r="W3258" i="1"/>
  <c r="W3254" i="1"/>
  <c r="W3251" i="1"/>
  <c r="W3244" i="1"/>
  <c r="W3237" i="1"/>
  <c r="W3232" i="1"/>
  <c r="W3224" i="1"/>
  <c r="W3222" i="1"/>
  <c r="W3219" i="1"/>
  <c r="W3214" i="1"/>
  <c r="W3212" i="1"/>
  <c r="W3205" i="1"/>
  <c r="W3203" i="1"/>
  <c r="W3198" i="1"/>
  <c r="W3191" i="1"/>
  <c r="W3186" i="1"/>
  <c r="W3178" i="1"/>
  <c r="W3173" i="1"/>
  <c r="W3168" i="1"/>
  <c r="W3165" i="1"/>
  <c r="W3156" i="1"/>
  <c r="W3153" i="1"/>
  <c r="W3149" i="1"/>
  <c r="W3146" i="1"/>
  <c r="W3143" i="1"/>
  <c r="W3140" i="1"/>
  <c r="W3133" i="1"/>
  <c r="W3128" i="1"/>
  <c r="W3126" i="1"/>
  <c r="W3124" i="1"/>
  <c r="W3121" i="1"/>
  <c r="W3116" i="1"/>
  <c r="W3114" i="1"/>
  <c r="W3105" i="1"/>
  <c r="W3097" i="1"/>
  <c r="W3094" i="1"/>
  <c r="W3087" i="1"/>
  <c r="W3085" i="1"/>
  <c r="W3081" i="1"/>
  <c r="W3076" i="1"/>
  <c r="W3068" i="1"/>
  <c r="W3062" i="1"/>
  <c r="W3054" i="1"/>
  <c r="W3050" i="1"/>
  <c r="W3046" i="1"/>
  <c r="W3038" i="1"/>
  <c r="W3033" i="1"/>
  <c r="W3031" i="1"/>
  <c r="W3029" i="1"/>
  <c r="W3022" i="1"/>
  <c r="W3020" i="1"/>
  <c r="W3018" i="1"/>
  <c r="W3014" i="1"/>
  <c r="W3009" i="1"/>
  <c r="W3004" i="1"/>
  <c r="W3001" i="1"/>
  <c r="W2997" i="1"/>
  <c r="W2991" i="1"/>
  <c r="W2989" i="1"/>
  <c r="W2983" i="1"/>
  <c r="W2979" i="1"/>
  <c r="W2973" i="1"/>
  <c r="W2966" i="1"/>
  <c r="W2958" i="1"/>
  <c r="W2953" i="1"/>
  <c r="W2947" i="1"/>
  <c r="W2944" i="1"/>
  <c r="W2939" i="1"/>
  <c r="W2932" i="1"/>
  <c r="W2927" i="1"/>
  <c r="W2925" i="1"/>
  <c r="W2923" i="1"/>
  <c r="W2919" i="1"/>
  <c r="W2914" i="1"/>
  <c r="W2908" i="1"/>
  <c r="W2906" i="1"/>
  <c r="W2900" i="1"/>
  <c r="W2897" i="1"/>
  <c r="W2891" i="1"/>
  <c r="W2885" i="1"/>
  <c r="W2880" i="1"/>
  <c r="W2876" i="1"/>
  <c r="W2872" i="1"/>
  <c r="W2869" i="1"/>
  <c r="W2862" i="1"/>
  <c r="W2857" i="1"/>
  <c r="W2849" i="1"/>
  <c r="W2847" i="1"/>
  <c r="W2844" i="1"/>
  <c r="W2839" i="1"/>
  <c r="W2832" i="1"/>
  <c r="W2830" i="1"/>
  <c r="W2825" i="1"/>
  <c r="W2813" i="1"/>
  <c r="W2805" i="1"/>
  <c r="W2800" i="1"/>
  <c r="W2796" i="1"/>
  <c r="W2792" i="1"/>
  <c r="W2789" i="1"/>
  <c r="W2784" i="1"/>
  <c r="W2782" i="1"/>
  <c r="W2778" i="1"/>
  <c r="W2775" i="1"/>
  <c r="W2771" i="1"/>
  <c r="W2768" i="1"/>
  <c r="W2765" i="1"/>
  <c r="W2762" i="1"/>
  <c r="W2755" i="1"/>
  <c r="W2753" i="1"/>
  <c r="W2751" i="1"/>
  <c r="W2748" i="1"/>
  <c r="W2743" i="1"/>
  <c r="W2741" i="1"/>
  <c r="W2732" i="1"/>
  <c r="W2728" i="1"/>
  <c r="W2720" i="1"/>
  <c r="W2717" i="1"/>
  <c r="W2710" i="1"/>
  <c r="W2708" i="1"/>
  <c r="W2704" i="1"/>
  <c r="W2696" i="1"/>
  <c r="W2690" i="1"/>
  <c r="W2682" i="1"/>
  <c r="W2678" i="1"/>
  <c r="W2674" i="1"/>
  <c r="W2666" i="1"/>
  <c r="W2661" i="1"/>
  <c r="W2659" i="1"/>
  <c r="W2657" i="1"/>
  <c r="W2650" i="1"/>
  <c r="W2648" i="1"/>
  <c r="W2646" i="1"/>
  <c r="W2642" i="1"/>
  <c r="W2637" i="1"/>
  <c r="W2634" i="1"/>
  <c r="W2630" i="1"/>
  <c r="W2624" i="1"/>
  <c r="W2618" i="1"/>
  <c r="W2614" i="1"/>
  <c r="W2608" i="1"/>
  <c r="W2601" i="1"/>
  <c r="W2594" i="1"/>
  <c r="W2587" i="1"/>
  <c r="W2582" i="1"/>
  <c r="W2579" i="1"/>
  <c r="W2574" i="1"/>
  <c r="W2567" i="1"/>
  <c r="W2565" i="1"/>
  <c r="W2563" i="1"/>
  <c r="W2559" i="1"/>
  <c r="W2554" i="1"/>
  <c r="W2552" i="1"/>
  <c r="W2546" i="1"/>
  <c r="W2544" i="1"/>
  <c r="W2538" i="1"/>
  <c r="W2535" i="1"/>
  <c r="W2529" i="1"/>
  <c r="W2523" i="1"/>
  <c r="W2518" i="1"/>
  <c r="W2514" i="1"/>
  <c r="W2510" i="1"/>
  <c r="W2507" i="1"/>
  <c r="W2500" i="1"/>
  <c r="W2495" i="1"/>
  <c r="W2487" i="1"/>
  <c r="W2485" i="1"/>
  <c r="W2482" i="1"/>
  <c r="W2477" i="1"/>
  <c r="W2470" i="1"/>
  <c r="W2468" i="1"/>
  <c r="W2463" i="1"/>
  <c r="W2456" i="1"/>
  <c r="W2451" i="1"/>
  <c r="W2443" i="1"/>
  <c r="W2438" i="1"/>
  <c r="W2433" i="1"/>
  <c r="W2430" i="1"/>
  <c r="W2425" i="1"/>
  <c r="W2423" i="1"/>
  <c r="W2419" i="1"/>
  <c r="W2416" i="1"/>
  <c r="W2412" i="1"/>
  <c r="W2409" i="1"/>
  <c r="W2406" i="1"/>
  <c r="W2403" i="1"/>
  <c r="W2396" i="1"/>
  <c r="W2394" i="1"/>
  <c r="W2391" i="1"/>
  <c r="W2389" i="1"/>
  <c r="W2384" i="1"/>
  <c r="W2382" i="1"/>
  <c r="W2373" i="1"/>
  <c r="W2369" i="1"/>
  <c r="W2361" i="1"/>
  <c r="W2359" i="1"/>
  <c r="W2355" i="1"/>
  <c r="W2347" i="1"/>
  <c r="W2341" i="1"/>
  <c r="W2333" i="1"/>
  <c r="W2329" i="1"/>
  <c r="W2325" i="1"/>
  <c r="W2317" i="1"/>
  <c r="W2315" i="1"/>
  <c r="W2313" i="1"/>
  <c r="W2306" i="1"/>
  <c r="W2304" i="1"/>
  <c r="W2302" i="1"/>
  <c r="W2298" i="1"/>
  <c r="W2293" i="1"/>
  <c r="W2291" i="1"/>
  <c r="W2286" i="1"/>
  <c r="W2283" i="1"/>
  <c r="W2279" i="1"/>
  <c r="W2273" i="1"/>
  <c r="W2271" i="1"/>
  <c r="W2265" i="1"/>
  <c r="W2261" i="1"/>
  <c r="W2255" i="1"/>
  <c r="W2249" i="1"/>
  <c r="W2242" i="1"/>
  <c r="W2234" i="1"/>
  <c r="W2229" i="1"/>
  <c r="W2223" i="1"/>
  <c r="W2220" i="1"/>
  <c r="W2216" i="1"/>
  <c r="W2210" i="1"/>
  <c r="W2203" i="1"/>
  <c r="W2201" i="1"/>
  <c r="W2199" i="1"/>
  <c r="W2195" i="1"/>
  <c r="W2190" i="1"/>
  <c r="W2188" i="1"/>
  <c r="W2182" i="1"/>
  <c r="W2180" i="1"/>
  <c r="W2174" i="1"/>
  <c r="W2171" i="1"/>
  <c r="W2165" i="1"/>
  <c r="W2159" i="1"/>
  <c r="W2154" i="1"/>
  <c r="W2150" i="1"/>
  <c r="W2146" i="1"/>
  <c r="W2143" i="1"/>
  <c r="W2136" i="1"/>
  <c r="W2131" i="1"/>
  <c r="W2123" i="1"/>
  <c r="W2121" i="1"/>
  <c r="W2118" i="1"/>
  <c r="W2113" i="1"/>
  <c r="W2111" i="1"/>
  <c r="W2104" i="1"/>
  <c r="W2102" i="1"/>
  <c r="W2097" i="1"/>
  <c r="W2090" i="1"/>
  <c r="W2085" i="1"/>
  <c r="W2077" i="1"/>
  <c r="W2072" i="1"/>
  <c r="W2069" i="1"/>
  <c r="W2064" i="1"/>
  <c r="W2061" i="1"/>
  <c r="W2059" i="1"/>
  <c r="W2055" i="1"/>
  <c r="W2052" i="1"/>
  <c r="W2048" i="1"/>
  <c r="W2045" i="1"/>
  <c r="W2042" i="1"/>
  <c r="W2039" i="1"/>
  <c r="W2032" i="1"/>
  <c r="W2027" i="1"/>
  <c r="W2025" i="1"/>
  <c r="W2023" i="1"/>
  <c r="W2020" i="1"/>
  <c r="W2015" i="1"/>
  <c r="W2013" i="1"/>
  <c r="W2004" i="1"/>
  <c r="W2002" i="1"/>
  <c r="W1998" i="1"/>
  <c r="W1990" i="1"/>
  <c r="W1987" i="1"/>
  <c r="W1980" i="1"/>
  <c r="W1978" i="1"/>
  <c r="W1974" i="1"/>
  <c r="W1966" i="1"/>
  <c r="W1960" i="1"/>
  <c r="W1952" i="1"/>
  <c r="W1948" i="1"/>
  <c r="W1944" i="1"/>
  <c r="W1936" i="1"/>
  <c r="W1931" i="1"/>
  <c r="W1929" i="1"/>
  <c r="W1927" i="1"/>
  <c r="W1920" i="1"/>
  <c r="W1916" i="1"/>
  <c r="W1914" i="1"/>
  <c r="W1912" i="1"/>
  <c r="W1908" i="1"/>
  <c r="W1903" i="1"/>
  <c r="W1901" i="1"/>
  <c r="W1896" i="1"/>
  <c r="W1893" i="1"/>
  <c r="W1889" i="1"/>
  <c r="W1883" i="1"/>
  <c r="W1881" i="1"/>
  <c r="W1875" i="1"/>
  <c r="W1871" i="1"/>
  <c r="W1865" i="1"/>
  <c r="W1859" i="1"/>
  <c r="W1856" i="1"/>
  <c r="W1849" i="1"/>
  <c r="W1844" i="1"/>
  <c r="W1836" i="1"/>
  <c r="W1831" i="1"/>
  <c r="W1829" i="1"/>
  <c r="W1826" i="1"/>
  <c r="W1824" i="1"/>
  <c r="W1819" i="1"/>
  <c r="W1812" i="1"/>
  <c r="W1810" i="1"/>
  <c r="W1806" i="1"/>
  <c r="W1801" i="1"/>
  <c r="W1799" i="1"/>
  <c r="W1793" i="1"/>
  <c r="W1791" i="1"/>
  <c r="W1785" i="1"/>
  <c r="W1782" i="1"/>
  <c r="W1776" i="1"/>
  <c r="W1770" i="1"/>
  <c r="W1765" i="1"/>
  <c r="W1761" i="1"/>
  <c r="W1757" i="1"/>
  <c r="W1754" i="1"/>
  <c r="W1747" i="1"/>
  <c r="W1742" i="1"/>
  <c r="W1734" i="1"/>
  <c r="W1732" i="1"/>
  <c r="W1729" i="1"/>
  <c r="W1724" i="1"/>
  <c r="W1722" i="1"/>
  <c r="W1715" i="1"/>
  <c r="W1713" i="1"/>
  <c r="W1708" i="1"/>
  <c r="W1701" i="1"/>
  <c r="W1696" i="1"/>
  <c r="W1691" i="1"/>
  <c r="W1683" i="1"/>
  <c r="W1678" i="1"/>
  <c r="W1674" i="1"/>
  <c r="W1670" i="1"/>
  <c r="W1667" i="1"/>
  <c r="W1662" i="1"/>
  <c r="W1660" i="1"/>
  <c r="W1656" i="1"/>
  <c r="W1653" i="1"/>
  <c r="W1649" i="1"/>
  <c r="W1646" i="1"/>
  <c r="W1643" i="1"/>
  <c r="W1640" i="1"/>
  <c r="W1637" i="1"/>
  <c r="W1630" i="1"/>
  <c r="W1628" i="1"/>
  <c r="W1626" i="1"/>
  <c r="W1623" i="1"/>
  <c r="W1621" i="1"/>
  <c r="W1616" i="1"/>
  <c r="W1614" i="1"/>
  <c r="W1605" i="1"/>
  <c r="W1597" i="1"/>
  <c r="W1594" i="1"/>
  <c r="W1589" i="1"/>
  <c r="W1581" i="1"/>
  <c r="W1579" i="1"/>
  <c r="W1575" i="1"/>
  <c r="W1567" i="1"/>
  <c r="W1561" i="1"/>
  <c r="W1553" i="1"/>
  <c r="W1549" i="1"/>
  <c r="W1541" i="1"/>
  <c r="W1536" i="1"/>
  <c r="W1534" i="1"/>
  <c r="W1532" i="1"/>
  <c r="W1525" i="1"/>
  <c r="W1521" i="1"/>
  <c r="W1516" i="1"/>
  <c r="W1514" i="1"/>
  <c r="W1509" i="1"/>
  <c r="W1505" i="1"/>
  <c r="W1499" i="1"/>
  <c r="W1497" i="1"/>
  <c r="W1491" i="1"/>
  <c r="W1487" i="1"/>
  <c r="W1484" i="1"/>
  <c r="W1478" i="1"/>
  <c r="W1472" i="1"/>
  <c r="W1465" i="1"/>
  <c r="W1457" i="1"/>
  <c r="W1452" i="1"/>
  <c r="W1445" i="1"/>
  <c r="W1441" i="1"/>
  <c r="W1436" i="1"/>
  <c r="W1434" i="1"/>
  <c r="W1428" i="1"/>
  <c r="W1426" i="1"/>
  <c r="W1420" i="1"/>
  <c r="W1417" i="1"/>
  <c r="W1411" i="1"/>
  <c r="W1405" i="1"/>
  <c r="W1400" i="1"/>
  <c r="W1396" i="1"/>
  <c r="W1392" i="1"/>
  <c r="W1389" i="1"/>
  <c r="W1382" i="1"/>
  <c r="W1377" i="1"/>
  <c r="W1369" i="1"/>
  <c r="W1367" i="1"/>
  <c r="W1364" i="1"/>
  <c r="W1359" i="1"/>
  <c r="W1357" i="1"/>
  <c r="W1350" i="1"/>
  <c r="W1348" i="1"/>
  <c r="W1343" i="1"/>
  <c r="W1336" i="1"/>
  <c r="W1334" i="1"/>
  <c r="W1329" i="1"/>
  <c r="W1321" i="1"/>
  <c r="W1316" i="1"/>
  <c r="W1311" i="1"/>
  <c r="W1308" i="1"/>
  <c r="W1303" i="1"/>
  <c r="W1301" i="1"/>
  <c r="W1297" i="1"/>
  <c r="W1294" i="1"/>
  <c r="W1290" i="1"/>
  <c r="W1287" i="1"/>
  <c r="W1284" i="1"/>
  <c r="W1281" i="1"/>
  <c r="W1274" i="1"/>
  <c r="W1272" i="1"/>
  <c r="W1269" i="1"/>
  <c r="W1264" i="1"/>
  <c r="W1262" i="1"/>
  <c r="W1253" i="1"/>
  <c r="W1252" i="1"/>
  <c r="W1246" i="1"/>
  <c r="W1243" i="1"/>
  <c r="W1235" i="1"/>
  <c r="W1232" i="1"/>
  <c r="W1227" i="1"/>
  <c r="W1226" i="1"/>
  <c r="W1223" i="1"/>
  <c r="W1222" i="1"/>
  <c r="W1219" i="1"/>
  <c r="W1212" i="1"/>
  <c r="W1211" i="1"/>
  <c r="W1209" i="1"/>
  <c r="W1202" i="1"/>
  <c r="W1201" i="1"/>
  <c r="W1200" i="1"/>
  <c r="W1195" i="1"/>
  <c r="W1190" i="1"/>
  <c r="W1188" i="1"/>
  <c r="W1185" i="1"/>
  <c r="W1184" i="1"/>
  <c r="W1183" i="1"/>
  <c r="W1178" i="1"/>
  <c r="W1177" i="1"/>
  <c r="W1171" i="1"/>
  <c r="W1170" i="1"/>
  <c r="W1168" i="1"/>
  <c r="W1166" i="1"/>
  <c r="W1158" i="1"/>
  <c r="W1154" i="1"/>
  <c r="W1149" i="1"/>
  <c r="W1147" i="1"/>
  <c r="W1144" i="1"/>
  <c r="W1139" i="1"/>
  <c r="W1135" i="1"/>
  <c r="W1134" i="1"/>
  <c r="W1131" i="1"/>
  <c r="W1129" i="1"/>
  <c r="W1126" i="1"/>
  <c r="W1124" i="1"/>
  <c r="W1119" i="1"/>
  <c r="W1116" i="1"/>
  <c r="W1110" i="1"/>
  <c r="W1108" i="1"/>
  <c r="W1103" i="1"/>
  <c r="W1101" i="1"/>
  <c r="W1097" i="1"/>
  <c r="W1095" i="1"/>
  <c r="W1093" i="1"/>
  <c r="W1090" i="1"/>
  <c r="W1089" i="1"/>
  <c r="W1086" i="1"/>
  <c r="W1082" i="1"/>
  <c r="W1079" i="1"/>
  <c r="W1078" i="1"/>
  <c r="W1075" i="1"/>
  <c r="W1073" i="1"/>
  <c r="W1072" i="1"/>
  <c r="W1070" i="1"/>
  <c r="W1068" i="1"/>
  <c r="W1063" i="1"/>
  <c r="W1059" i="1"/>
  <c r="W1054" i="1"/>
  <c r="W1052" i="1"/>
  <c r="W1046" i="1"/>
  <c r="W1040" i="1"/>
  <c r="W1039" i="1"/>
  <c r="W1033" i="1"/>
  <c r="W1026" i="1"/>
  <c r="W1025" i="1"/>
  <c r="W1022" i="1"/>
  <c r="W1021" i="1"/>
  <c r="W1014" i="1"/>
  <c r="W1011" i="1"/>
  <c r="W1008" i="1"/>
  <c r="W1001" i="1"/>
  <c r="W998" i="1"/>
  <c r="W996" i="1"/>
  <c r="W991" i="1"/>
  <c r="W985" i="1"/>
  <c r="W983" i="1"/>
  <c r="W980" i="1"/>
  <c r="W979" i="1"/>
  <c r="W976" i="1"/>
  <c r="W973" i="1"/>
  <c r="W968" i="1"/>
  <c r="W967" i="1"/>
  <c r="W965" i="1"/>
  <c r="W963" i="1"/>
  <c r="W957" i="1"/>
  <c r="W950" i="1"/>
  <c r="W946" i="1"/>
  <c r="W942" i="1"/>
  <c r="W938" i="1"/>
  <c r="W935" i="1"/>
  <c r="W931" i="1"/>
  <c r="W930" i="1"/>
  <c r="W927" i="1"/>
  <c r="W924" i="1"/>
  <c r="W919" i="1"/>
  <c r="W916" i="1"/>
  <c r="W912" i="1"/>
  <c r="W909" i="1"/>
  <c r="W906" i="1"/>
  <c r="W903" i="1"/>
  <c r="W900" i="1"/>
  <c r="W897" i="1"/>
  <c r="W894" i="1"/>
  <c r="W891" i="1"/>
  <c r="W888" i="1"/>
  <c r="W885" i="1"/>
  <c r="W882" i="1"/>
  <c r="W878" i="1"/>
  <c r="W875" i="1"/>
  <c r="W872" i="1"/>
  <c r="W869" i="1"/>
  <c r="W866" i="1"/>
  <c r="W863" i="1"/>
  <c r="W860" i="1"/>
  <c r="W857" i="1"/>
  <c r="W851" i="1"/>
  <c r="W847" i="1"/>
  <c r="W842" i="1"/>
  <c r="W841" i="1"/>
  <c r="W838" i="1"/>
  <c r="W837" i="1"/>
  <c r="W834" i="1"/>
  <c r="W833" i="1"/>
  <c r="W830" i="1"/>
  <c r="W829" i="1"/>
  <c r="W825" i="1"/>
  <c r="W822" i="1"/>
  <c r="W821" i="1"/>
  <c r="W818" i="1"/>
  <c r="W815" i="1"/>
  <c r="W814" i="1"/>
  <c r="W808" i="1"/>
  <c r="W807" i="1"/>
  <c r="W801" i="1"/>
  <c r="W794" i="1"/>
  <c r="W791" i="1"/>
  <c r="W787" i="1"/>
  <c r="W784" i="1"/>
  <c r="W781" i="1"/>
  <c r="W777" i="1"/>
  <c r="W772" i="1"/>
  <c r="W769" i="1"/>
  <c r="W765" i="1"/>
  <c r="W762" i="1"/>
  <c r="W759" i="1"/>
  <c r="W757" i="1"/>
  <c r="W754" i="1"/>
  <c r="W751" i="1"/>
  <c r="W745" i="1"/>
  <c r="W743" i="1"/>
  <c r="W739" i="1"/>
  <c r="W737" i="1"/>
  <c r="W732" i="1"/>
  <c r="W729" i="1"/>
  <c r="W728" i="1"/>
  <c r="W724" i="1"/>
  <c r="W723" i="1"/>
  <c r="W720" i="1"/>
  <c r="W719" i="1"/>
  <c r="W716" i="1"/>
  <c r="W715" i="1"/>
  <c r="W706" i="1"/>
  <c r="W705" i="1"/>
  <c r="W699" i="1"/>
  <c r="W691" i="1"/>
  <c r="W686" i="1"/>
  <c r="W684" i="1"/>
  <c r="W682" i="1"/>
  <c r="W679" i="1"/>
  <c r="W674" i="1"/>
  <c r="W672" i="1"/>
  <c r="W670" i="1"/>
  <c r="W664" i="1"/>
  <c r="W659" i="1"/>
  <c r="W658" i="1"/>
  <c r="W654" i="1"/>
  <c r="W653" i="1"/>
  <c r="W648" i="1"/>
  <c r="W647" i="1"/>
  <c r="W641" i="1"/>
  <c r="W638" i="1"/>
  <c r="W633" i="1"/>
  <c r="W629" i="1"/>
  <c r="W626" i="1"/>
  <c r="W625" i="1"/>
  <c r="W622" i="1"/>
  <c r="W621" i="1"/>
  <c r="W618" i="1"/>
  <c r="W617" i="1"/>
  <c r="W614" i="1"/>
  <c r="W609" i="1"/>
  <c r="W606" i="1"/>
  <c r="W605" i="1"/>
  <c r="W602" i="1"/>
  <c r="W599" i="1"/>
  <c r="W598" i="1"/>
  <c r="W595" i="1"/>
  <c r="W592" i="1"/>
  <c r="W589" i="1"/>
  <c r="W588" i="1"/>
  <c r="W584" i="1"/>
  <c r="W581" i="1"/>
  <c r="W578" i="1"/>
  <c r="W577" i="1"/>
  <c r="W574" i="1"/>
  <c r="W573" i="1"/>
  <c r="W570" i="1"/>
  <c r="W567" i="1"/>
  <c r="W564" i="1"/>
  <c r="W563" i="1"/>
  <c r="W560" i="1"/>
  <c r="W559" i="1"/>
  <c r="W554" i="1"/>
  <c r="W553" i="1"/>
  <c r="W550" i="1"/>
  <c r="W549" i="1"/>
  <c r="W546" i="1"/>
  <c r="W544" i="1"/>
  <c r="W541" i="1"/>
  <c r="W540" i="1"/>
  <c r="W537" i="1"/>
  <c r="W536" i="1"/>
  <c r="W533" i="1"/>
  <c r="W532" i="1"/>
  <c r="W526" i="1"/>
  <c r="W525" i="1"/>
  <c r="W523" i="1"/>
  <c r="W520" i="1"/>
  <c r="W512" i="1"/>
  <c r="W508" i="1"/>
  <c r="W504" i="1"/>
  <c r="W501" i="1"/>
  <c r="W499" i="1"/>
  <c r="W496" i="1"/>
  <c r="W489" i="1"/>
  <c r="W485" i="1"/>
  <c r="W484" i="1"/>
  <c r="W478" i="1"/>
  <c r="W473" i="1"/>
  <c r="W469" i="1"/>
  <c r="W466" i="1"/>
  <c r="W464" i="1"/>
  <c r="W462" i="1"/>
  <c r="W459" i="1"/>
  <c r="W456" i="1"/>
  <c r="W453" i="1"/>
  <c r="W447" i="1"/>
  <c r="W441" i="1"/>
  <c r="W434" i="1"/>
  <c r="W428" i="1"/>
  <c r="W425" i="1"/>
  <c r="W422" i="1"/>
  <c r="W420" i="1"/>
  <c r="W417" i="1"/>
  <c r="W414" i="1"/>
  <c r="W411" i="1"/>
  <c r="W406" i="1"/>
  <c r="W403" i="1"/>
  <c r="W400" i="1"/>
  <c r="W391" i="1"/>
  <c r="W387" i="1"/>
  <c r="W385" i="1"/>
  <c r="W382" i="1"/>
  <c r="W379" i="1"/>
  <c r="W377" i="1"/>
  <c r="W375" i="1"/>
  <c r="W370" i="1"/>
  <c r="W362" i="1"/>
  <c r="W360" i="1"/>
  <c r="W358" i="1"/>
  <c r="W355" i="1"/>
  <c r="W350" i="1"/>
  <c r="W348" i="1"/>
  <c r="W342" i="1"/>
  <c r="W335" i="1"/>
  <c r="W333" i="1"/>
  <c r="W331" i="1"/>
  <c r="W326" i="1"/>
  <c r="W322" i="1"/>
  <c r="W318" i="1"/>
  <c r="W314" i="1"/>
  <c r="W310" i="1"/>
  <c r="W308" i="1"/>
  <c r="W300" i="1"/>
  <c r="W296" i="1"/>
  <c r="W293" i="1"/>
  <c r="W291" i="1"/>
  <c r="W289" i="1"/>
  <c r="W285" i="1"/>
  <c r="W280" i="1"/>
  <c r="W278" i="1"/>
  <c r="W271" i="1"/>
  <c r="W269" i="1"/>
  <c r="W266" i="1"/>
  <c r="W264" i="1"/>
  <c r="W261" i="1"/>
  <c r="W260" i="1"/>
  <c r="W258" i="1"/>
  <c r="W256" i="1"/>
  <c r="W248" i="1"/>
  <c r="W247" i="1"/>
  <c r="W245" i="1"/>
  <c r="W243" i="1"/>
  <c r="W235" i="1"/>
  <c r="W231" i="1"/>
  <c r="W226" i="1"/>
  <c r="W223" i="1"/>
  <c r="W218" i="1"/>
  <c r="W215" i="1"/>
  <c r="W211" i="1"/>
  <c r="W207" i="1"/>
  <c r="W203" i="1"/>
  <c r="W201" i="1"/>
  <c r="W198" i="1"/>
  <c r="W194" i="1"/>
  <c r="W192" i="1"/>
  <c r="W188" i="1"/>
  <c r="W186" i="1"/>
  <c r="W184" i="1"/>
  <c r="W182" i="1"/>
  <c r="W174" i="1"/>
  <c r="W169" i="1"/>
  <c r="W167" i="1"/>
  <c r="W164" i="1"/>
  <c r="W156" i="1"/>
  <c r="W149" i="1"/>
  <c r="W144" i="1"/>
  <c r="W141" i="1"/>
  <c r="W137" i="1"/>
  <c r="W135" i="1"/>
  <c r="W129" i="1"/>
  <c r="W123" i="1"/>
  <c r="W121" i="1"/>
  <c r="W119" i="1"/>
  <c r="W116" i="1"/>
  <c r="W108" i="1"/>
  <c r="W105" i="1"/>
  <c r="W99" i="1"/>
  <c r="W91" i="1"/>
  <c r="W84" i="1"/>
  <c r="W76" i="1"/>
  <c r="W72" i="1"/>
  <c r="W67" i="1"/>
  <c r="W65" i="1"/>
  <c r="W63" i="1"/>
  <c r="W60" i="1"/>
  <c r="W55" i="1"/>
  <c r="W52" i="1"/>
  <c r="W47" i="1"/>
  <c r="W46" i="1"/>
  <c r="W44" i="1"/>
  <c r="W41" i="1"/>
  <c r="W39" i="1"/>
  <c r="W37" i="1"/>
  <c r="W32" i="1"/>
  <c r="W31" i="1"/>
  <c r="W29" i="1"/>
  <c r="W26" i="1"/>
  <c r="W20" i="1"/>
  <c r="U5755" i="1" l="1"/>
  <c r="U4682" i="1" l="1"/>
  <c r="U4681" i="1" s="1"/>
  <c r="U4680" i="1" s="1"/>
  <c r="U4679" i="1" s="1"/>
  <c r="U4678" i="1" s="1"/>
  <c r="U4677" i="1" s="1"/>
  <c r="U4676" i="1" s="1"/>
  <c r="V4681" i="1"/>
  <c r="V4680" i="1" s="1"/>
  <c r="V4679" i="1" s="1"/>
  <c r="V4678" i="1" s="1"/>
  <c r="V4677" i="1" s="1"/>
  <c r="V4676" i="1" s="1"/>
  <c r="O3551" i="1" l="1"/>
  <c r="O3550" i="1" s="1"/>
  <c r="P3551" i="1"/>
  <c r="P3550" i="1" s="1"/>
  <c r="Q3551" i="1"/>
  <c r="Q3550" i="1" s="1"/>
  <c r="R3551" i="1"/>
  <c r="R3550" i="1" s="1"/>
  <c r="S3551" i="1"/>
  <c r="S3550" i="1" s="1"/>
  <c r="T3551" i="1"/>
  <c r="O3544" i="1"/>
  <c r="O3543" i="1" s="1"/>
  <c r="P3544" i="1"/>
  <c r="P3543" i="1" s="1"/>
  <c r="Q3544" i="1"/>
  <c r="Q3543" i="1" s="1"/>
  <c r="R3544" i="1"/>
  <c r="R3543" i="1" s="1"/>
  <c r="S3544" i="1"/>
  <c r="S3543" i="1" s="1"/>
  <c r="T3544" i="1"/>
  <c r="T3550" i="1" l="1"/>
  <c r="T3543" i="1"/>
  <c r="U6283" i="1"/>
  <c r="U6223" i="1"/>
  <c r="U6180" i="1"/>
  <c r="U5805" i="1"/>
  <c r="U5125" i="1"/>
  <c r="U4900" i="1"/>
  <c r="U4753" i="1"/>
  <c r="U4718" i="1"/>
  <c r="U4596" i="1"/>
  <c r="U3537" i="1"/>
  <c r="U3173" i="1"/>
  <c r="U3172" i="1" s="1"/>
  <c r="U2800" i="1"/>
  <c r="U2438" i="1"/>
  <c r="U2118" i="1"/>
  <c r="U2077" i="1"/>
  <c r="U1678" i="1"/>
  <c r="U1316" i="1" l="1"/>
  <c r="U1177" i="1"/>
  <c r="U1139" i="1"/>
  <c r="U938" i="1"/>
  <c r="U919" i="1"/>
  <c r="U916" i="1"/>
  <c r="U882" i="1"/>
  <c r="U863" i="1"/>
  <c r="U762" i="1"/>
  <c r="U549" i="1"/>
  <c r="U512" i="1"/>
  <c r="V6240" i="1"/>
  <c r="V6115" i="1"/>
  <c r="V5559" i="1"/>
  <c r="V4950" i="1"/>
  <c r="V4841" i="1"/>
  <c r="V4718" i="1"/>
  <c r="V4596" i="1"/>
  <c r="V4494" i="1"/>
  <c r="V4437" i="1"/>
  <c r="V4355" i="1"/>
  <c r="V919" i="1"/>
  <c r="V916" i="1"/>
  <c r="V909" i="1"/>
  <c r="V882" i="1"/>
  <c r="V863" i="1"/>
  <c r="V860" i="1"/>
  <c r="V765" i="1"/>
  <c r="V762" i="1"/>
  <c r="V55" i="1"/>
  <c r="N5804" i="1" l="1"/>
  <c r="N5803" i="1" s="1"/>
  <c r="N5802" i="1" s="1"/>
  <c r="N5801" i="1" s="1"/>
  <c r="N5800" i="1" s="1"/>
  <c r="O5804" i="1"/>
  <c r="O5803" i="1" s="1"/>
  <c r="O5802" i="1" s="1"/>
  <c r="O5801" i="1" s="1"/>
  <c r="O5800" i="1" s="1"/>
  <c r="Q5804" i="1"/>
  <c r="Q5803" i="1" s="1"/>
  <c r="Q5802" i="1" s="1"/>
  <c r="Q5801" i="1" s="1"/>
  <c r="Q5800" i="1" s="1"/>
  <c r="R5804" i="1"/>
  <c r="R5803" i="1" s="1"/>
  <c r="R5802" i="1" s="1"/>
  <c r="R5801" i="1" s="1"/>
  <c r="R5800" i="1" s="1"/>
  <c r="S5804" i="1"/>
  <c r="S5803" i="1" s="1"/>
  <c r="S5802" i="1" s="1"/>
  <c r="S5801" i="1" s="1"/>
  <c r="S5800" i="1" s="1"/>
  <c r="T5804" i="1"/>
  <c r="U5804" i="1"/>
  <c r="U5803" i="1" s="1"/>
  <c r="U5802" i="1" s="1"/>
  <c r="U5801" i="1" s="1"/>
  <c r="U5800" i="1" s="1"/>
  <c r="V5804" i="1"/>
  <c r="V5803" i="1" s="1"/>
  <c r="V5802" i="1" s="1"/>
  <c r="V5801" i="1" s="1"/>
  <c r="V5800" i="1" s="1"/>
  <c r="M5804" i="1"/>
  <c r="M5803" i="1" s="1"/>
  <c r="M5802" i="1" s="1"/>
  <c r="M5801" i="1" s="1"/>
  <c r="M5800" i="1" s="1"/>
  <c r="L5065" i="1"/>
  <c r="L5067" i="1"/>
  <c r="L44" i="1"/>
  <c r="L39" i="1"/>
  <c r="O5304" i="1"/>
  <c r="P5304" i="1"/>
  <c r="Q5304" i="1"/>
  <c r="R5304" i="1"/>
  <c r="S5304" i="1"/>
  <c r="T5304" i="1"/>
  <c r="U5304" i="1"/>
  <c r="V5304" i="1"/>
  <c r="N5304" i="1"/>
  <c r="M5305" i="1"/>
  <c r="L5307" i="1"/>
  <c r="L5304" i="1"/>
  <c r="M5304" i="1" s="1"/>
  <c r="W5304" i="1" l="1"/>
  <c r="T5803" i="1"/>
  <c r="W5804" i="1"/>
  <c r="P6283" i="1"/>
  <c r="O6292" i="1"/>
  <c r="P6292" i="1"/>
  <c r="Q6292" i="1"/>
  <c r="R6292" i="1"/>
  <c r="S6292" i="1"/>
  <c r="T6292" i="1"/>
  <c r="U6292" i="1"/>
  <c r="V6292" i="1"/>
  <c r="N6292" i="1"/>
  <c r="O6282" i="1"/>
  <c r="R6282" i="1"/>
  <c r="S6282" i="1"/>
  <c r="T6282" i="1"/>
  <c r="U6282" i="1"/>
  <c r="V6282" i="1"/>
  <c r="N6282" i="1"/>
  <c r="R6115" i="1"/>
  <c r="R6114" i="1" s="1"/>
  <c r="R6113" i="1" s="1"/>
  <c r="P6184" i="1"/>
  <c r="P6183" i="1" s="1"/>
  <c r="P6182" i="1" s="1"/>
  <c r="P6181" i="1" s="1"/>
  <c r="P6180" i="1"/>
  <c r="P6179" i="1" s="1"/>
  <c r="P6178" i="1" s="1"/>
  <c r="P6177" i="1" s="1"/>
  <c r="N6183" i="1"/>
  <c r="N6182" i="1" s="1"/>
  <c r="N6181" i="1" s="1"/>
  <c r="O6183" i="1"/>
  <c r="O6182" i="1" s="1"/>
  <c r="O6181" i="1" s="1"/>
  <c r="Q6183" i="1"/>
  <c r="Q6182" i="1" s="1"/>
  <c r="Q6181" i="1" s="1"/>
  <c r="R6183" i="1"/>
  <c r="R6182" i="1" s="1"/>
  <c r="R6181" i="1" s="1"/>
  <c r="S6183" i="1"/>
  <c r="S6182" i="1" s="1"/>
  <c r="S6181" i="1" s="1"/>
  <c r="T6183" i="1"/>
  <c r="U6183" i="1"/>
  <c r="U6182" i="1" s="1"/>
  <c r="U6181" i="1" s="1"/>
  <c r="V6183" i="1"/>
  <c r="V6182" i="1" s="1"/>
  <c r="V6181" i="1" s="1"/>
  <c r="M6183" i="1"/>
  <c r="M6182" i="1" s="1"/>
  <c r="M6181" i="1" s="1"/>
  <c r="N6179" i="1"/>
  <c r="N6178" i="1" s="1"/>
  <c r="N6177" i="1" s="1"/>
  <c r="O6179" i="1"/>
  <c r="O6178" i="1" s="1"/>
  <c r="O6177" i="1" s="1"/>
  <c r="Q6179" i="1"/>
  <c r="Q6178" i="1" s="1"/>
  <c r="Q6177" i="1" s="1"/>
  <c r="R6179" i="1"/>
  <c r="R6178" i="1" s="1"/>
  <c r="R6177" i="1" s="1"/>
  <c r="S6179" i="1"/>
  <c r="S6178" i="1" s="1"/>
  <c r="S6177" i="1" s="1"/>
  <c r="T6179" i="1"/>
  <c r="U6179" i="1"/>
  <c r="U6178" i="1" s="1"/>
  <c r="U6177" i="1" s="1"/>
  <c r="V6179" i="1"/>
  <c r="V6178" i="1" s="1"/>
  <c r="V6177" i="1" s="1"/>
  <c r="M6179" i="1"/>
  <c r="M6178" i="1" s="1"/>
  <c r="M6177" i="1" s="1"/>
  <c r="N6114" i="1"/>
  <c r="N6113" i="1" s="1"/>
  <c r="O6114" i="1"/>
  <c r="O6113" i="1" s="1"/>
  <c r="P6114" i="1"/>
  <c r="P6113" i="1" s="1"/>
  <c r="Q6114" i="1"/>
  <c r="Q6113" i="1" s="1"/>
  <c r="S6114" i="1"/>
  <c r="S6113" i="1" s="1"/>
  <c r="T6114" i="1"/>
  <c r="U6114" i="1"/>
  <c r="U6113" i="1" s="1"/>
  <c r="V6114" i="1"/>
  <c r="V6113" i="1" s="1"/>
  <c r="M6114" i="1"/>
  <c r="M6113" i="1" s="1"/>
  <c r="P5805" i="1"/>
  <c r="P5804" i="1" s="1"/>
  <c r="P5803" i="1" s="1"/>
  <c r="P5802" i="1" s="1"/>
  <c r="P5801" i="1" s="1"/>
  <c r="P5800" i="1" s="1"/>
  <c r="N5942" i="1"/>
  <c r="O5942" i="1"/>
  <c r="P5942" i="1"/>
  <c r="Q5942" i="1"/>
  <c r="R5942" i="1"/>
  <c r="S5942" i="1"/>
  <c r="T5942" i="1"/>
  <c r="U5942" i="1"/>
  <c r="V5942" i="1"/>
  <c r="M5942" i="1"/>
  <c r="P5755" i="1"/>
  <c r="P5754" i="1" s="1"/>
  <c r="P5753" i="1" s="1"/>
  <c r="N5754" i="1"/>
  <c r="N5753" i="1" s="1"/>
  <c r="O5754" i="1"/>
  <c r="O5753" i="1" s="1"/>
  <c r="Q5754" i="1"/>
  <c r="Q5753" i="1" s="1"/>
  <c r="R5754" i="1"/>
  <c r="R5753" i="1" s="1"/>
  <c r="S5754" i="1"/>
  <c r="S5753" i="1" s="1"/>
  <c r="T5754" i="1"/>
  <c r="U5754" i="1"/>
  <c r="U5753" i="1" s="1"/>
  <c r="V5754" i="1"/>
  <c r="V5753" i="1" s="1"/>
  <c r="M5754" i="1"/>
  <c r="M5753" i="1" s="1"/>
  <c r="N5622" i="1"/>
  <c r="O5622" i="1"/>
  <c r="P5622" i="1"/>
  <c r="Q5622" i="1"/>
  <c r="R5622" i="1"/>
  <c r="S5622" i="1"/>
  <c r="T5622" i="1"/>
  <c r="U5622" i="1"/>
  <c r="V5622" i="1"/>
  <c r="M5622" i="1"/>
  <c r="R5559" i="1"/>
  <c r="R5558" i="1" s="1"/>
  <c r="R5557" i="1" s="1"/>
  <c r="R5556" i="1" s="1"/>
  <c r="N5558" i="1"/>
  <c r="N5557" i="1" s="1"/>
  <c r="N5556" i="1" s="1"/>
  <c r="O5558" i="1"/>
  <c r="O5557" i="1" s="1"/>
  <c r="O5556" i="1" s="1"/>
  <c r="P5558" i="1"/>
  <c r="P5557" i="1" s="1"/>
  <c r="P5556" i="1" s="1"/>
  <c r="Q5558" i="1"/>
  <c r="Q5557" i="1" s="1"/>
  <c r="Q5556" i="1" s="1"/>
  <c r="S5558" i="1"/>
  <c r="S5557" i="1" s="1"/>
  <c r="S5556" i="1" s="1"/>
  <c r="T5558" i="1"/>
  <c r="U5558" i="1"/>
  <c r="U5557" i="1" s="1"/>
  <c r="U5556" i="1" s="1"/>
  <c r="V5558" i="1"/>
  <c r="V5557" i="1" s="1"/>
  <c r="V5556" i="1" s="1"/>
  <c r="M5558" i="1"/>
  <c r="M5557" i="1" s="1"/>
  <c r="M5556" i="1" s="1"/>
  <c r="N5554" i="1"/>
  <c r="O5554" i="1"/>
  <c r="P5554" i="1"/>
  <c r="Q5554" i="1"/>
  <c r="R5554" i="1"/>
  <c r="S5554" i="1"/>
  <c r="T5554" i="1"/>
  <c r="U5554" i="1"/>
  <c r="V5554" i="1"/>
  <c r="M5554" i="1"/>
  <c r="N5552" i="1"/>
  <c r="O5552" i="1"/>
  <c r="P5552" i="1"/>
  <c r="Q5552" i="1"/>
  <c r="R5552" i="1"/>
  <c r="S5552" i="1"/>
  <c r="T5552" i="1"/>
  <c r="U5552" i="1"/>
  <c r="V5552" i="1"/>
  <c r="M5552" i="1"/>
  <c r="N5548" i="1"/>
  <c r="O5548" i="1"/>
  <c r="P5548" i="1"/>
  <c r="Q5548" i="1"/>
  <c r="R5548" i="1"/>
  <c r="S5548" i="1"/>
  <c r="T5548" i="1"/>
  <c r="U5548" i="1"/>
  <c r="V5548" i="1"/>
  <c r="M5548" i="1"/>
  <c r="N5546" i="1"/>
  <c r="O5546" i="1"/>
  <c r="P5546" i="1"/>
  <c r="Q5546" i="1"/>
  <c r="R5546" i="1"/>
  <c r="S5546" i="1"/>
  <c r="T5546" i="1"/>
  <c r="U5546" i="1"/>
  <c r="V5546" i="1"/>
  <c r="M5546" i="1"/>
  <c r="N5544" i="1"/>
  <c r="O5544" i="1"/>
  <c r="P5544" i="1"/>
  <c r="Q5544" i="1"/>
  <c r="R5544" i="1"/>
  <c r="S5544" i="1"/>
  <c r="T5544" i="1"/>
  <c r="U5544" i="1"/>
  <c r="V5544" i="1"/>
  <c r="M5544" i="1"/>
  <c r="N5540" i="1"/>
  <c r="N5539" i="1" s="1"/>
  <c r="N5538" i="1" s="1"/>
  <c r="O5540" i="1"/>
  <c r="O5539" i="1" s="1"/>
  <c r="O5538" i="1" s="1"/>
  <c r="P5540" i="1"/>
  <c r="P5539" i="1" s="1"/>
  <c r="P5538" i="1" s="1"/>
  <c r="Q5540" i="1"/>
  <c r="Q5539" i="1" s="1"/>
  <c r="Q5538" i="1" s="1"/>
  <c r="R5540" i="1"/>
  <c r="R5539" i="1" s="1"/>
  <c r="R5538" i="1" s="1"/>
  <c r="S5540" i="1"/>
  <c r="S5539" i="1" s="1"/>
  <c r="S5538" i="1" s="1"/>
  <c r="T5540" i="1"/>
  <c r="U5540" i="1"/>
  <c r="U5539" i="1" s="1"/>
  <c r="U5538" i="1" s="1"/>
  <c r="V5540" i="1"/>
  <c r="V5539" i="1" s="1"/>
  <c r="V5538" i="1" s="1"/>
  <c r="M5540" i="1"/>
  <c r="M5539" i="1" s="1"/>
  <c r="M5538" i="1" s="1"/>
  <c r="P5190" i="1"/>
  <c r="N5165" i="1"/>
  <c r="N5164" i="1" s="1"/>
  <c r="N5163" i="1" s="1"/>
  <c r="N5162" i="1" s="1"/>
  <c r="O5165" i="1"/>
  <c r="O5164" i="1" s="1"/>
  <c r="O5163" i="1" s="1"/>
  <c r="O5162" i="1" s="1"/>
  <c r="P5165" i="1"/>
  <c r="P5164" i="1" s="1"/>
  <c r="P5163" i="1" s="1"/>
  <c r="P5162" i="1" s="1"/>
  <c r="Q5165" i="1"/>
  <c r="Q5164" i="1" s="1"/>
  <c r="Q5163" i="1" s="1"/>
  <c r="Q5162" i="1" s="1"/>
  <c r="R5165" i="1"/>
  <c r="R5164" i="1" s="1"/>
  <c r="R5163" i="1" s="1"/>
  <c r="R5162" i="1" s="1"/>
  <c r="S5165" i="1"/>
  <c r="S5164" i="1" s="1"/>
  <c r="S5163" i="1" s="1"/>
  <c r="S5162" i="1" s="1"/>
  <c r="T5165" i="1"/>
  <c r="U5165" i="1"/>
  <c r="U5164" i="1" s="1"/>
  <c r="U5163" i="1" s="1"/>
  <c r="U5162" i="1" s="1"/>
  <c r="V5165" i="1"/>
  <c r="V5164" i="1" s="1"/>
  <c r="V5163" i="1" s="1"/>
  <c r="V5162" i="1" s="1"/>
  <c r="M5165" i="1"/>
  <c r="M5164" i="1" s="1"/>
  <c r="M5163" i="1" s="1"/>
  <c r="M5162" i="1" s="1"/>
  <c r="P4718" i="1"/>
  <c r="P4717" i="1" s="1"/>
  <c r="P4716" i="1" s="1"/>
  <c r="P4682" i="1"/>
  <c r="P4681" i="1" s="1"/>
  <c r="P4680" i="1" s="1"/>
  <c r="P4679" i="1" s="1"/>
  <c r="P4678" i="1" s="1"/>
  <c r="P4677" i="1" s="1"/>
  <c r="P4676" i="1" s="1"/>
  <c r="R4718" i="1"/>
  <c r="R4717" i="1" s="1"/>
  <c r="R4716" i="1" s="1"/>
  <c r="N4717" i="1"/>
  <c r="N4716" i="1" s="1"/>
  <c r="O4717" i="1"/>
  <c r="O4716" i="1" s="1"/>
  <c r="Q4717" i="1"/>
  <c r="Q4716" i="1" s="1"/>
  <c r="S4717" i="1"/>
  <c r="S4716" i="1" s="1"/>
  <c r="T4717" i="1"/>
  <c r="U4717" i="1"/>
  <c r="U4716" i="1" s="1"/>
  <c r="V4717" i="1"/>
  <c r="V4716" i="1" s="1"/>
  <c r="M4717" i="1"/>
  <c r="M4716" i="1" s="1"/>
  <c r="N4681" i="1"/>
  <c r="N4680" i="1" s="1"/>
  <c r="N4679" i="1" s="1"/>
  <c r="N4678" i="1" s="1"/>
  <c r="N4677" i="1" s="1"/>
  <c r="N4676" i="1" s="1"/>
  <c r="O4681" i="1"/>
  <c r="O4680" i="1" s="1"/>
  <c r="O4679" i="1" s="1"/>
  <c r="O4678" i="1" s="1"/>
  <c r="O4677" i="1" s="1"/>
  <c r="O4676" i="1" s="1"/>
  <c r="Q4681" i="1"/>
  <c r="Q4680" i="1" s="1"/>
  <c r="Q4679" i="1" s="1"/>
  <c r="Q4678" i="1" s="1"/>
  <c r="Q4677" i="1" s="1"/>
  <c r="Q4676" i="1" s="1"/>
  <c r="R4681" i="1"/>
  <c r="R4680" i="1" s="1"/>
  <c r="R4679" i="1" s="1"/>
  <c r="R4678" i="1" s="1"/>
  <c r="R4677" i="1" s="1"/>
  <c r="R4676" i="1" s="1"/>
  <c r="S4681" i="1"/>
  <c r="S4680" i="1" s="1"/>
  <c r="S4679" i="1" s="1"/>
  <c r="S4678" i="1" s="1"/>
  <c r="S4677" i="1" s="1"/>
  <c r="S4676" i="1" s="1"/>
  <c r="T4681" i="1"/>
  <c r="M4681" i="1"/>
  <c r="M4680" i="1" s="1"/>
  <c r="M4679" i="1" s="1"/>
  <c r="M4678" i="1" s="1"/>
  <c r="M4677" i="1" s="1"/>
  <c r="M4676" i="1" s="1"/>
  <c r="R4494" i="1"/>
  <c r="N4313" i="1"/>
  <c r="N4312" i="1" s="1"/>
  <c r="N4311" i="1" s="1"/>
  <c r="N4310" i="1" s="1"/>
  <c r="O4313" i="1"/>
  <c r="O4312" i="1" s="1"/>
  <c r="O4311" i="1" s="1"/>
  <c r="O4310" i="1" s="1"/>
  <c r="P4313" i="1"/>
  <c r="P4312" i="1" s="1"/>
  <c r="P4311" i="1" s="1"/>
  <c r="P4310" i="1" s="1"/>
  <c r="Q4313" i="1"/>
  <c r="Q4312" i="1" s="1"/>
  <c r="Q4311" i="1" s="1"/>
  <c r="Q4310" i="1" s="1"/>
  <c r="R4313" i="1"/>
  <c r="R4312" i="1" s="1"/>
  <c r="R4311" i="1" s="1"/>
  <c r="R4310" i="1" s="1"/>
  <c r="S4313" i="1"/>
  <c r="S4312" i="1" s="1"/>
  <c r="S4311" i="1" s="1"/>
  <c r="S4310" i="1" s="1"/>
  <c r="T4313" i="1"/>
  <c r="U4313" i="1"/>
  <c r="U4312" i="1" s="1"/>
  <c r="U4311" i="1" s="1"/>
  <c r="U4310" i="1" s="1"/>
  <c r="V4313" i="1"/>
  <c r="V4312" i="1" s="1"/>
  <c r="V4311" i="1" s="1"/>
  <c r="V4310" i="1" s="1"/>
  <c r="M4313" i="1"/>
  <c r="M4312" i="1" s="1"/>
  <c r="M4311" i="1" s="1"/>
  <c r="M4310" i="1" s="1"/>
  <c r="N3897" i="1"/>
  <c r="O3897" i="1"/>
  <c r="P3897" i="1"/>
  <c r="Q3897" i="1"/>
  <c r="R3897" i="1"/>
  <c r="S3897" i="1"/>
  <c r="T3897" i="1"/>
  <c r="U3897" i="1"/>
  <c r="V3897" i="1"/>
  <c r="M3897" i="1"/>
  <c r="N3895" i="1"/>
  <c r="O3895" i="1"/>
  <c r="P3895" i="1"/>
  <c r="Q3895" i="1"/>
  <c r="R3895" i="1"/>
  <c r="S3895" i="1"/>
  <c r="T3895" i="1"/>
  <c r="U3895" i="1"/>
  <c r="V3895" i="1"/>
  <c r="M3895" i="1"/>
  <c r="N3890" i="1"/>
  <c r="N3889" i="1" s="1"/>
  <c r="N3888" i="1" s="1"/>
  <c r="N3887" i="1" s="1"/>
  <c r="O3890" i="1"/>
  <c r="O3889" i="1" s="1"/>
  <c r="O3888" i="1" s="1"/>
  <c r="O3887" i="1" s="1"/>
  <c r="P3890" i="1"/>
  <c r="P3889" i="1" s="1"/>
  <c r="P3888" i="1" s="1"/>
  <c r="P3887" i="1" s="1"/>
  <c r="Q3890" i="1"/>
  <c r="Q3889" i="1" s="1"/>
  <c r="Q3888" i="1" s="1"/>
  <c r="Q3887" i="1" s="1"/>
  <c r="R3890" i="1"/>
  <c r="R3889" i="1" s="1"/>
  <c r="R3888" i="1" s="1"/>
  <c r="R3887" i="1" s="1"/>
  <c r="S3890" i="1"/>
  <c r="S3889" i="1" s="1"/>
  <c r="S3888" i="1" s="1"/>
  <c r="S3887" i="1" s="1"/>
  <c r="T3890" i="1"/>
  <c r="U3890" i="1"/>
  <c r="U3889" i="1" s="1"/>
  <c r="U3888" i="1" s="1"/>
  <c r="U3887" i="1" s="1"/>
  <c r="V3890" i="1"/>
  <c r="V3889" i="1" s="1"/>
  <c r="V3888" i="1" s="1"/>
  <c r="V3887" i="1" s="1"/>
  <c r="M3890" i="1"/>
  <c r="M3889" i="1" s="1"/>
  <c r="M3888" i="1" s="1"/>
  <c r="M3887" i="1" s="1"/>
  <c r="N3759" i="1"/>
  <c r="O3759" i="1"/>
  <c r="P3759" i="1"/>
  <c r="Q3759" i="1"/>
  <c r="R3759" i="1"/>
  <c r="S3759" i="1"/>
  <c r="T3759" i="1"/>
  <c r="U3759" i="1"/>
  <c r="V3759" i="1"/>
  <c r="M3759" i="1"/>
  <c r="N3558" i="1"/>
  <c r="O3558" i="1"/>
  <c r="P3558" i="1"/>
  <c r="Q3558" i="1"/>
  <c r="R3558" i="1"/>
  <c r="S3558" i="1"/>
  <c r="T3558" i="1"/>
  <c r="U3558" i="1"/>
  <c r="V3558" i="1"/>
  <c r="M3558" i="1"/>
  <c r="N3556" i="1"/>
  <c r="O3556" i="1"/>
  <c r="P3556" i="1"/>
  <c r="Q3556" i="1"/>
  <c r="R3556" i="1"/>
  <c r="S3556" i="1"/>
  <c r="T3556" i="1"/>
  <c r="U3556" i="1"/>
  <c r="V3556" i="1"/>
  <c r="M3556" i="1"/>
  <c r="N3551" i="1"/>
  <c r="O3549" i="1"/>
  <c r="O3548" i="1" s="1"/>
  <c r="P3549" i="1"/>
  <c r="P3548" i="1" s="1"/>
  <c r="Q3549" i="1"/>
  <c r="Q3548" i="1" s="1"/>
  <c r="R3549" i="1"/>
  <c r="R3548" i="1" s="1"/>
  <c r="S3549" i="1"/>
  <c r="S3548" i="1" s="1"/>
  <c r="T3549" i="1"/>
  <c r="U3551" i="1"/>
  <c r="U3550" i="1" s="1"/>
  <c r="U3549" i="1" s="1"/>
  <c r="U3548" i="1" s="1"/>
  <c r="V3551" i="1"/>
  <c r="V3550" i="1" s="1"/>
  <c r="V3549" i="1" s="1"/>
  <c r="V3548" i="1" s="1"/>
  <c r="M3551" i="1"/>
  <c r="M3550" i="1" s="1"/>
  <c r="M3549" i="1" s="1"/>
  <c r="M3548" i="1" s="1"/>
  <c r="O3395" i="1"/>
  <c r="P3395" i="1"/>
  <c r="Q3395" i="1"/>
  <c r="R3395" i="1"/>
  <c r="S3395" i="1"/>
  <c r="T3395" i="1"/>
  <c r="U3395" i="1"/>
  <c r="V3395" i="1"/>
  <c r="N3395" i="1"/>
  <c r="N3204" i="1"/>
  <c r="O3204" i="1"/>
  <c r="P3204" i="1"/>
  <c r="Q3204" i="1"/>
  <c r="R3204" i="1"/>
  <c r="S3204" i="1"/>
  <c r="T3204" i="1"/>
  <c r="U3204" i="1"/>
  <c r="V3204" i="1"/>
  <c r="M3204" i="1"/>
  <c r="N3202" i="1"/>
  <c r="O3202" i="1"/>
  <c r="P3202" i="1"/>
  <c r="Q3202" i="1"/>
  <c r="R3202" i="1"/>
  <c r="S3202" i="1"/>
  <c r="T3202" i="1"/>
  <c r="U3202" i="1"/>
  <c r="V3202" i="1"/>
  <c r="M3202" i="1"/>
  <c r="U3197" i="1"/>
  <c r="U3196" i="1" s="1"/>
  <c r="U3195" i="1" s="1"/>
  <c r="U3194" i="1" s="1"/>
  <c r="V3197" i="1"/>
  <c r="V3196" i="1" s="1"/>
  <c r="V3195" i="1" s="1"/>
  <c r="V3194" i="1" s="1"/>
  <c r="N3197" i="1"/>
  <c r="N3196" i="1" s="1"/>
  <c r="N3195" i="1" s="1"/>
  <c r="N3194" i="1" s="1"/>
  <c r="O3197" i="1"/>
  <c r="O3196" i="1" s="1"/>
  <c r="O3195" i="1" s="1"/>
  <c r="O3194" i="1" s="1"/>
  <c r="P3197" i="1"/>
  <c r="P3196" i="1" s="1"/>
  <c r="P3195" i="1" s="1"/>
  <c r="P3194" i="1" s="1"/>
  <c r="Q3197" i="1"/>
  <c r="Q3196" i="1" s="1"/>
  <c r="Q3195" i="1" s="1"/>
  <c r="Q3194" i="1" s="1"/>
  <c r="R3197" i="1"/>
  <c r="R3196" i="1" s="1"/>
  <c r="R3195" i="1" s="1"/>
  <c r="R3194" i="1" s="1"/>
  <c r="S3197" i="1"/>
  <c r="S3196" i="1" s="1"/>
  <c r="S3195" i="1" s="1"/>
  <c r="S3194" i="1" s="1"/>
  <c r="T3197" i="1"/>
  <c r="M3197" i="1"/>
  <c r="M3196" i="1" s="1"/>
  <c r="M3195" i="1" s="1"/>
  <c r="M3194" i="1" s="1"/>
  <c r="N2831" i="1"/>
  <c r="O2831" i="1"/>
  <c r="P2831" i="1"/>
  <c r="Q2831" i="1"/>
  <c r="R2831" i="1"/>
  <c r="S2831" i="1"/>
  <c r="T2831" i="1"/>
  <c r="U2831" i="1"/>
  <c r="V2831" i="1"/>
  <c r="M2831" i="1"/>
  <c r="N2829" i="1"/>
  <c r="O2829" i="1"/>
  <c r="P2829" i="1"/>
  <c r="Q2829" i="1"/>
  <c r="R2829" i="1"/>
  <c r="S2829" i="1"/>
  <c r="T2829" i="1"/>
  <c r="U2829" i="1"/>
  <c r="V2829" i="1"/>
  <c r="M2829" i="1"/>
  <c r="N2824" i="1"/>
  <c r="N2823" i="1" s="1"/>
  <c r="N2822" i="1" s="1"/>
  <c r="N2821" i="1" s="1"/>
  <c r="O2824" i="1"/>
  <c r="O2823" i="1" s="1"/>
  <c r="O2822" i="1" s="1"/>
  <c r="O2821" i="1" s="1"/>
  <c r="P2824" i="1"/>
  <c r="P2823" i="1" s="1"/>
  <c r="P2822" i="1" s="1"/>
  <c r="P2821" i="1" s="1"/>
  <c r="Q2824" i="1"/>
  <c r="Q2823" i="1" s="1"/>
  <c r="Q2822" i="1" s="1"/>
  <c r="Q2821" i="1" s="1"/>
  <c r="R2824" i="1"/>
  <c r="R2823" i="1" s="1"/>
  <c r="R2822" i="1" s="1"/>
  <c r="R2821" i="1" s="1"/>
  <c r="S2824" i="1"/>
  <c r="S2823" i="1" s="1"/>
  <c r="S2822" i="1" s="1"/>
  <c r="S2821" i="1" s="1"/>
  <c r="T2824" i="1"/>
  <c r="U2824" i="1"/>
  <c r="U2823" i="1" s="1"/>
  <c r="U2822" i="1" s="1"/>
  <c r="U2821" i="1" s="1"/>
  <c r="V2824" i="1"/>
  <c r="V2823" i="1" s="1"/>
  <c r="V2822" i="1" s="1"/>
  <c r="V2821" i="1" s="1"/>
  <c r="M2824" i="1"/>
  <c r="M2823" i="1" s="1"/>
  <c r="M2822" i="1" s="1"/>
  <c r="M2821" i="1" s="1"/>
  <c r="N2804" i="1"/>
  <c r="N2803" i="1" s="1"/>
  <c r="N2802" i="1" s="1"/>
  <c r="N2801" i="1" s="1"/>
  <c r="O2804" i="1"/>
  <c r="O2803" i="1" s="1"/>
  <c r="O2802" i="1" s="1"/>
  <c r="O2801" i="1" s="1"/>
  <c r="P2804" i="1"/>
  <c r="P2803" i="1" s="1"/>
  <c r="P2802" i="1" s="1"/>
  <c r="P2801" i="1" s="1"/>
  <c r="Q2804" i="1"/>
  <c r="Q2803" i="1" s="1"/>
  <c r="Q2802" i="1" s="1"/>
  <c r="Q2801" i="1" s="1"/>
  <c r="R2804" i="1"/>
  <c r="R2803" i="1" s="1"/>
  <c r="R2802" i="1" s="1"/>
  <c r="R2801" i="1" s="1"/>
  <c r="S2804" i="1"/>
  <c r="S2803" i="1" s="1"/>
  <c r="S2802" i="1" s="1"/>
  <c r="S2801" i="1" s="1"/>
  <c r="T2804" i="1"/>
  <c r="U2804" i="1"/>
  <c r="U2803" i="1" s="1"/>
  <c r="U2802" i="1" s="1"/>
  <c r="U2801" i="1" s="1"/>
  <c r="V2804" i="1"/>
  <c r="V2803" i="1" s="1"/>
  <c r="V2802" i="1" s="1"/>
  <c r="V2801" i="1" s="1"/>
  <c r="M2804" i="1"/>
  <c r="M2803" i="1" s="1"/>
  <c r="M2802" i="1" s="1"/>
  <c r="M2801" i="1" s="1"/>
  <c r="N2469" i="1"/>
  <c r="O2469" i="1"/>
  <c r="P2469" i="1"/>
  <c r="Q2469" i="1"/>
  <c r="R2469" i="1"/>
  <c r="S2469" i="1"/>
  <c r="T2469" i="1"/>
  <c r="W2469" i="1" s="1"/>
  <c r="U2469" i="1"/>
  <c r="V2469" i="1"/>
  <c r="M2469" i="1"/>
  <c r="N2467" i="1"/>
  <c r="O2467" i="1"/>
  <c r="P2467" i="1"/>
  <c r="Q2467" i="1"/>
  <c r="R2467" i="1"/>
  <c r="S2467" i="1"/>
  <c r="T2467" i="1"/>
  <c r="U2467" i="1"/>
  <c r="V2467" i="1"/>
  <c r="M2467" i="1"/>
  <c r="N2462" i="1"/>
  <c r="N2461" i="1" s="1"/>
  <c r="N2460" i="1" s="1"/>
  <c r="N2459" i="1" s="1"/>
  <c r="O2462" i="1"/>
  <c r="O2461" i="1" s="1"/>
  <c r="O2460" i="1" s="1"/>
  <c r="O2459" i="1" s="1"/>
  <c r="P2462" i="1"/>
  <c r="P2461" i="1" s="1"/>
  <c r="P2460" i="1" s="1"/>
  <c r="P2459" i="1" s="1"/>
  <c r="Q2462" i="1"/>
  <c r="Q2461" i="1" s="1"/>
  <c r="Q2460" i="1" s="1"/>
  <c r="Q2459" i="1" s="1"/>
  <c r="R2462" i="1"/>
  <c r="R2461" i="1" s="1"/>
  <c r="R2460" i="1" s="1"/>
  <c r="R2459" i="1" s="1"/>
  <c r="S2462" i="1"/>
  <c r="S2461" i="1" s="1"/>
  <c r="S2460" i="1" s="1"/>
  <c r="S2459" i="1" s="1"/>
  <c r="T2462" i="1"/>
  <c r="U2462" i="1"/>
  <c r="U2461" i="1" s="1"/>
  <c r="U2460" i="1" s="1"/>
  <c r="U2459" i="1" s="1"/>
  <c r="V2462" i="1"/>
  <c r="V2461" i="1" s="1"/>
  <c r="V2460" i="1" s="1"/>
  <c r="V2459" i="1" s="1"/>
  <c r="M2462" i="1"/>
  <c r="M2461" i="1" s="1"/>
  <c r="M2460" i="1" s="1"/>
  <c r="M2459" i="1" s="1"/>
  <c r="N2103" i="1"/>
  <c r="O2103" i="1"/>
  <c r="P2103" i="1"/>
  <c r="Q2103" i="1"/>
  <c r="R2103" i="1"/>
  <c r="S2103" i="1"/>
  <c r="T2103" i="1"/>
  <c r="U2103" i="1"/>
  <c r="V2103" i="1"/>
  <c r="M2103" i="1"/>
  <c r="N2101" i="1"/>
  <c r="O2101" i="1"/>
  <c r="P2101" i="1"/>
  <c r="Q2101" i="1"/>
  <c r="R2101" i="1"/>
  <c r="S2101" i="1"/>
  <c r="T2101" i="1"/>
  <c r="U2101" i="1"/>
  <c r="V2101" i="1"/>
  <c r="M2101" i="1"/>
  <c r="N2096" i="1"/>
  <c r="N2095" i="1" s="1"/>
  <c r="N2094" i="1" s="1"/>
  <c r="N2093" i="1" s="1"/>
  <c r="O2096" i="1"/>
  <c r="O2095" i="1" s="1"/>
  <c r="O2094" i="1" s="1"/>
  <c r="O2093" i="1" s="1"/>
  <c r="P2096" i="1"/>
  <c r="P2095" i="1" s="1"/>
  <c r="P2094" i="1" s="1"/>
  <c r="P2093" i="1" s="1"/>
  <c r="Q2096" i="1"/>
  <c r="Q2095" i="1" s="1"/>
  <c r="Q2094" i="1" s="1"/>
  <c r="Q2093" i="1" s="1"/>
  <c r="R2096" i="1"/>
  <c r="R2095" i="1" s="1"/>
  <c r="R2094" i="1" s="1"/>
  <c r="R2093" i="1" s="1"/>
  <c r="S2096" i="1"/>
  <c r="S2095" i="1" s="1"/>
  <c r="S2094" i="1" s="1"/>
  <c r="S2093" i="1" s="1"/>
  <c r="T2096" i="1"/>
  <c r="U2096" i="1"/>
  <c r="U2095" i="1" s="1"/>
  <c r="U2094" i="1" s="1"/>
  <c r="U2093" i="1" s="1"/>
  <c r="V2096" i="1"/>
  <c r="V2095" i="1" s="1"/>
  <c r="V2094" i="1" s="1"/>
  <c r="V2093" i="1" s="1"/>
  <c r="M2096" i="1"/>
  <c r="M2095" i="1" s="1"/>
  <c r="M2094" i="1" s="1"/>
  <c r="M2093" i="1" s="1"/>
  <c r="N1714" i="1"/>
  <c r="O1714" i="1"/>
  <c r="P1714" i="1"/>
  <c r="Q1714" i="1"/>
  <c r="R1714" i="1"/>
  <c r="S1714" i="1"/>
  <c r="T1714" i="1"/>
  <c r="W1714" i="1" s="1"/>
  <c r="U1714" i="1"/>
  <c r="V1714" i="1"/>
  <c r="M1714" i="1"/>
  <c r="N1712" i="1"/>
  <c r="O1712" i="1"/>
  <c r="P1712" i="1"/>
  <c r="Q1712" i="1"/>
  <c r="R1712" i="1"/>
  <c r="S1712" i="1"/>
  <c r="T1712" i="1"/>
  <c r="U1712" i="1"/>
  <c r="V1712" i="1"/>
  <c r="M1712" i="1"/>
  <c r="N1707" i="1"/>
  <c r="N1706" i="1" s="1"/>
  <c r="N1705" i="1" s="1"/>
  <c r="N1704" i="1" s="1"/>
  <c r="O1707" i="1"/>
  <c r="O1706" i="1" s="1"/>
  <c r="O1705" i="1" s="1"/>
  <c r="O1704" i="1" s="1"/>
  <c r="P1707" i="1"/>
  <c r="P1706" i="1" s="1"/>
  <c r="P1705" i="1" s="1"/>
  <c r="P1704" i="1" s="1"/>
  <c r="Q1707" i="1"/>
  <c r="Q1706" i="1" s="1"/>
  <c r="Q1705" i="1" s="1"/>
  <c r="Q1704" i="1" s="1"/>
  <c r="R1707" i="1"/>
  <c r="R1706" i="1" s="1"/>
  <c r="R1705" i="1" s="1"/>
  <c r="R1704" i="1" s="1"/>
  <c r="S1707" i="1"/>
  <c r="S1706" i="1" s="1"/>
  <c r="S1705" i="1" s="1"/>
  <c r="S1704" i="1" s="1"/>
  <c r="T1707" i="1"/>
  <c r="U1707" i="1"/>
  <c r="U1706" i="1" s="1"/>
  <c r="U1705" i="1" s="1"/>
  <c r="U1704" i="1" s="1"/>
  <c r="V1707" i="1"/>
  <c r="V1706" i="1" s="1"/>
  <c r="V1705" i="1" s="1"/>
  <c r="V1704" i="1" s="1"/>
  <c r="M1707" i="1"/>
  <c r="M1706" i="1" s="1"/>
  <c r="M1705" i="1" s="1"/>
  <c r="M1704" i="1" s="1"/>
  <c r="N1622" i="1"/>
  <c r="O1622" i="1"/>
  <c r="P1622" i="1"/>
  <c r="Q1622" i="1"/>
  <c r="R1622" i="1"/>
  <c r="S1622" i="1"/>
  <c r="T1622" i="1"/>
  <c r="U1622" i="1"/>
  <c r="V1622" i="1"/>
  <c r="M1622" i="1"/>
  <c r="O1342" i="1"/>
  <c r="O1341" i="1" s="1"/>
  <c r="O1340" i="1" s="1"/>
  <c r="O1339" i="1" s="1"/>
  <c r="O1338" i="1" s="1"/>
  <c r="O1337" i="1" s="1"/>
  <c r="P1342" i="1"/>
  <c r="P1341" i="1" s="1"/>
  <c r="P1340" i="1" s="1"/>
  <c r="P1339" i="1" s="1"/>
  <c r="P1338" i="1" s="1"/>
  <c r="P1337" i="1" s="1"/>
  <c r="Q1342" i="1"/>
  <c r="Q1341" i="1" s="1"/>
  <c r="Q1340" i="1" s="1"/>
  <c r="Q1339" i="1" s="1"/>
  <c r="Q1338" i="1" s="1"/>
  <c r="Q1337" i="1" s="1"/>
  <c r="R1342" i="1"/>
  <c r="R1341" i="1" s="1"/>
  <c r="R1340" i="1" s="1"/>
  <c r="R1339" i="1" s="1"/>
  <c r="R1338" i="1" s="1"/>
  <c r="R1337" i="1" s="1"/>
  <c r="S1342" i="1"/>
  <c r="S1341" i="1" s="1"/>
  <c r="S1340" i="1" s="1"/>
  <c r="S1339" i="1" s="1"/>
  <c r="S1338" i="1" s="1"/>
  <c r="S1337" i="1" s="1"/>
  <c r="T1342" i="1"/>
  <c r="U1342" i="1"/>
  <c r="U1341" i="1" s="1"/>
  <c r="U1340" i="1" s="1"/>
  <c r="U1339" i="1" s="1"/>
  <c r="U1338" i="1" s="1"/>
  <c r="U1337" i="1" s="1"/>
  <c r="V1342" i="1"/>
  <c r="V1341" i="1" s="1"/>
  <c r="V1340" i="1" s="1"/>
  <c r="V1339" i="1" s="1"/>
  <c r="V1338" i="1" s="1"/>
  <c r="V1337" i="1" s="1"/>
  <c r="N1342" i="1"/>
  <c r="N1341" i="1" s="1"/>
  <c r="N1340" i="1" s="1"/>
  <c r="N1339" i="1" s="1"/>
  <c r="N1349" i="1"/>
  <c r="O1349" i="1"/>
  <c r="P1349" i="1"/>
  <c r="Q1349" i="1"/>
  <c r="R1349" i="1"/>
  <c r="S1349" i="1"/>
  <c r="T1349" i="1"/>
  <c r="U1349" i="1"/>
  <c r="V1349" i="1"/>
  <c r="M1349" i="1"/>
  <c r="N1347" i="1"/>
  <c r="O1347" i="1"/>
  <c r="P1347" i="1"/>
  <c r="Q1347" i="1"/>
  <c r="R1347" i="1"/>
  <c r="S1347" i="1"/>
  <c r="T1347" i="1"/>
  <c r="U1347" i="1"/>
  <c r="V1347" i="1"/>
  <c r="M1347" i="1"/>
  <c r="M1341" i="1"/>
  <c r="M1340" i="1" s="1"/>
  <c r="M1339" i="1" s="1"/>
  <c r="M1338" i="1" s="1"/>
  <c r="M1337" i="1" s="1"/>
  <c r="N1157" i="1"/>
  <c r="N1156" i="1" s="1"/>
  <c r="N1155" i="1" s="1"/>
  <c r="O1157" i="1"/>
  <c r="O1156" i="1" s="1"/>
  <c r="O1155" i="1" s="1"/>
  <c r="P1157" i="1"/>
  <c r="P1156" i="1" s="1"/>
  <c r="P1155" i="1" s="1"/>
  <c r="Q1157" i="1"/>
  <c r="Q1156" i="1" s="1"/>
  <c r="Q1155" i="1" s="1"/>
  <c r="R1157" i="1"/>
  <c r="R1156" i="1" s="1"/>
  <c r="R1155" i="1" s="1"/>
  <c r="S1157" i="1"/>
  <c r="S1156" i="1" s="1"/>
  <c r="S1155" i="1" s="1"/>
  <c r="T1157" i="1"/>
  <c r="U1157" i="1"/>
  <c r="U1156" i="1" s="1"/>
  <c r="U1155" i="1" s="1"/>
  <c r="V1157" i="1"/>
  <c r="V1156" i="1" s="1"/>
  <c r="V1155" i="1" s="1"/>
  <c r="M1157" i="1"/>
  <c r="M1156" i="1" s="1"/>
  <c r="M1155" i="1" s="1"/>
  <c r="P1139" i="1"/>
  <c r="P1138" i="1" s="1"/>
  <c r="P1137" i="1" s="1"/>
  <c r="P1136" i="1" s="1"/>
  <c r="N1138" i="1"/>
  <c r="N1137" i="1" s="1"/>
  <c r="N1136" i="1" s="1"/>
  <c r="O1138" i="1"/>
  <c r="O1137" i="1" s="1"/>
  <c r="O1136" i="1" s="1"/>
  <c r="Q1138" i="1"/>
  <c r="Q1137" i="1" s="1"/>
  <c r="Q1136" i="1" s="1"/>
  <c r="R1138" i="1"/>
  <c r="R1137" i="1" s="1"/>
  <c r="R1136" i="1" s="1"/>
  <c r="S1138" i="1"/>
  <c r="S1137" i="1" s="1"/>
  <c r="S1136" i="1" s="1"/>
  <c r="T1138" i="1"/>
  <c r="U1138" i="1"/>
  <c r="U1137" i="1" s="1"/>
  <c r="U1136" i="1" s="1"/>
  <c r="V1138" i="1"/>
  <c r="V1137" i="1" s="1"/>
  <c r="V1136" i="1" s="1"/>
  <c r="M1138" i="1"/>
  <c r="M1137" i="1" s="1"/>
  <c r="M1136" i="1" s="1"/>
  <c r="N1010" i="1"/>
  <c r="N1009" i="1" s="1"/>
  <c r="O1010" i="1"/>
  <c r="O1009" i="1" s="1"/>
  <c r="P1010" i="1"/>
  <c r="P1009" i="1" s="1"/>
  <c r="Q1010" i="1"/>
  <c r="Q1009" i="1" s="1"/>
  <c r="R1010" i="1"/>
  <c r="R1009" i="1" s="1"/>
  <c r="S1010" i="1"/>
  <c r="S1009" i="1" s="1"/>
  <c r="T1010" i="1"/>
  <c r="U1010" i="1"/>
  <c r="U1009" i="1" s="1"/>
  <c r="V1010" i="1"/>
  <c r="V1009" i="1" s="1"/>
  <c r="M1010" i="1"/>
  <c r="M1009" i="1" s="1"/>
  <c r="R919" i="1"/>
  <c r="P919" i="1"/>
  <c r="R916" i="1"/>
  <c r="P916" i="1"/>
  <c r="R765" i="1"/>
  <c r="R764" i="1" s="1"/>
  <c r="R763" i="1" s="1"/>
  <c r="N764" i="1"/>
  <c r="N763" i="1" s="1"/>
  <c r="O764" i="1"/>
  <c r="O763" i="1" s="1"/>
  <c r="P764" i="1"/>
  <c r="P763" i="1" s="1"/>
  <c r="Q764" i="1"/>
  <c r="Q763" i="1" s="1"/>
  <c r="S764" i="1"/>
  <c r="S763" i="1" s="1"/>
  <c r="T764" i="1"/>
  <c r="U764" i="1"/>
  <c r="U763" i="1" s="1"/>
  <c r="V764" i="1"/>
  <c r="V763" i="1" s="1"/>
  <c r="M764" i="1"/>
  <c r="M763" i="1" s="1"/>
  <c r="P512" i="1"/>
  <c r="P511" i="1" s="1"/>
  <c r="P510" i="1" s="1"/>
  <c r="P509" i="1" s="1"/>
  <c r="N583" i="1"/>
  <c r="N582" i="1" s="1"/>
  <c r="O583" i="1"/>
  <c r="O582" i="1" s="1"/>
  <c r="P583" i="1"/>
  <c r="P582" i="1" s="1"/>
  <c r="Q583" i="1"/>
  <c r="Q582" i="1" s="1"/>
  <c r="R583" i="1"/>
  <c r="R582" i="1" s="1"/>
  <c r="S583" i="1"/>
  <c r="S582" i="1" s="1"/>
  <c r="T583" i="1"/>
  <c r="U583" i="1"/>
  <c r="U582" i="1" s="1"/>
  <c r="V583" i="1"/>
  <c r="V582" i="1" s="1"/>
  <c r="M583" i="1"/>
  <c r="M582" i="1" s="1"/>
  <c r="N511" i="1"/>
  <c r="N510" i="1" s="1"/>
  <c r="N509" i="1" s="1"/>
  <c r="O511" i="1"/>
  <c r="O510" i="1" s="1"/>
  <c r="O509" i="1" s="1"/>
  <c r="Q511" i="1"/>
  <c r="Q510" i="1" s="1"/>
  <c r="Q509" i="1" s="1"/>
  <c r="R511" i="1"/>
  <c r="R510" i="1" s="1"/>
  <c r="R509" i="1" s="1"/>
  <c r="S511" i="1"/>
  <c r="S510" i="1" s="1"/>
  <c r="S509" i="1" s="1"/>
  <c r="T511" i="1"/>
  <c r="U511" i="1"/>
  <c r="U510" i="1" s="1"/>
  <c r="U509" i="1" s="1"/>
  <c r="V511" i="1"/>
  <c r="V510" i="1" s="1"/>
  <c r="V509" i="1" s="1"/>
  <c r="M511" i="1"/>
  <c r="M510" i="1" s="1"/>
  <c r="M509" i="1" s="1"/>
  <c r="W2101" i="1" l="1"/>
  <c r="W2831" i="1"/>
  <c r="W3202" i="1"/>
  <c r="W3395" i="1"/>
  <c r="W3558" i="1"/>
  <c r="W3897" i="1"/>
  <c r="W5544" i="1"/>
  <c r="W5548" i="1"/>
  <c r="W5554" i="1"/>
  <c r="W5622" i="1"/>
  <c r="W5942" i="1"/>
  <c r="W6292" i="1"/>
  <c r="W1349" i="1"/>
  <c r="W1347" i="1"/>
  <c r="T510" i="1"/>
  <c r="W511" i="1"/>
  <c r="T1706" i="1"/>
  <c r="W1707" i="1"/>
  <c r="T582" i="1"/>
  <c r="W582" i="1" s="1"/>
  <c r="W583" i="1"/>
  <c r="T1341" i="1"/>
  <c r="W1342" i="1"/>
  <c r="T3548" i="1"/>
  <c r="T3889" i="1"/>
  <c r="W3890" i="1"/>
  <c r="T4716" i="1"/>
  <c r="W4716" i="1" s="1"/>
  <c r="W4717" i="1"/>
  <c r="T6178" i="1"/>
  <c r="W6179" i="1"/>
  <c r="T1137" i="1"/>
  <c r="W1138" i="1"/>
  <c r="T2461" i="1"/>
  <c r="W2462" i="1"/>
  <c r="T6113" i="1"/>
  <c r="W6113" i="1" s="1"/>
  <c r="W6114" i="1"/>
  <c r="T1009" i="1"/>
  <c r="W1009" i="1" s="1"/>
  <c r="W1010" i="1"/>
  <c r="T1156" i="1"/>
  <c r="W1157" i="1"/>
  <c r="W1622" i="1"/>
  <c r="W1712" i="1"/>
  <c r="T2095" i="1"/>
  <c r="W2096" i="1"/>
  <c r="W2103" i="1"/>
  <c r="W2467" i="1"/>
  <c r="T2803" i="1"/>
  <c r="W2804" i="1"/>
  <c r="W2829" i="1"/>
  <c r="W3204" i="1"/>
  <c r="T5802" i="1"/>
  <c r="W5803" i="1"/>
  <c r="T763" i="1"/>
  <c r="W763" i="1" s="1"/>
  <c r="W764" i="1"/>
  <c r="T2823" i="1"/>
  <c r="W2824" i="1"/>
  <c r="T3196" i="1"/>
  <c r="W3197" i="1"/>
  <c r="T4680" i="1"/>
  <c r="W4681" i="1"/>
  <c r="T5164" i="1"/>
  <c r="W5165" i="1"/>
  <c r="N3550" i="1"/>
  <c r="W3551" i="1"/>
  <c r="W3556" i="1"/>
  <c r="W3759" i="1"/>
  <c r="W3895" i="1"/>
  <c r="T4312" i="1"/>
  <c r="W4313" i="1"/>
  <c r="T5539" i="1"/>
  <c r="W5540" i="1"/>
  <c r="W5546" i="1"/>
  <c r="W5552" i="1"/>
  <c r="T5557" i="1"/>
  <c r="W5558" i="1"/>
  <c r="T5753" i="1"/>
  <c r="W5753" i="1" s="1"/>
  <c r="W5754" i="1"/>
  <c r="T6182" i="1"/>
  <c r="W6183" i="1"/>
  <c r="W6282" i="1"/>
  <c r="U6176" i="1"/>
  <c r="Q6176" i="1"/>
  <c r="P6176" i="1"/>
  <c r="S6176" i="1"/>
  <c r="O6176" i="1"/>
  <c r="V6176" i="1"/>
  <c r="R6176" i="1"/>
  <c r="N6176" i="1"/>
  <c r="M6176" i="1"/>
  <c r="V5543" i="1"/>
  <c r="R5543" i="1"/>
  <c r="N5543" i="1"/>
  <c r="M5551" i="1"/>
  <c r="S5551" i="1"/>
  <c r="O5551" i="1"/>
  <c r="V5551" i="1"/>
  <c r="R5551" i="1"/>
  <c r="N5551" i="1"/>
  <c r="M5543" i="1"/>
  <c r="S5543" i="1"/>
  <c r="O5543" i="1"/>
  <c r="U5551" i="1"/>
  <c r="Q5551" i="1"/>
  <c r="T5551" i="1"/>
  <c r="P5551" i="1"/>
  <c r="U5543" i="1"/>
  <c r="Q5543" i="1"/>
  <c r="T5543" i="1"/>
  <c r="P5543" i="1"/>
  <c r="V3894" i="1"/>
  <c r="V3893" i="1" s="1"/>
  <c r="V3892" i="1" s="1"/>
  <c r="V3886" i="1" s="1"/>
  <c r="V3885" i="1" s="1"/>
  <c r="R3894" i="1"/>
  <c r="R3893" i="1" s="1"/>
  <c r="R3892" i="1" s="1"/>
  <c r="R3886" i="1" s="1"/>
  <c r="R3885" i="1" s="1"/>
  <c r="N3894" i="1"/>
  <c r="N3893" i="1" s="1"/>
  <c r="N3892" i="1" s="1"/>
  <c r="N3886" i="1" s="1"/>
  <c r="N3885" i="1" s="1"/>
  <c r="V3201" i="1"/>
  <c r="V3200" i="1" s="1"/>
  <c r="V3199" i="1" s="1"/>
  <c r="V3193" i="1" s="1"/>
  <c r="V3192" i="1" s="1"/>
  <c r="R3201" i="1"/>
  <c r="R3200" i="1" s="1"/>
  <c r="R3199" i="1" s="1"/>
  <c r="R3193" i="1" s="1"/>
  <c r="R3192" i="1" s="1"/>
  <c r="N3201" i="1"/>
  <c r="N3200" i="1" s="1"/>
  <c r="N3199" i="1" s="1"/>
  <c r="N3193" i="1" s="1"/>
  <c r="N3192" i="1" s="1"/>
  <c r="M3894" i="1"/>
  <c r="M3893" i="1" s="1"/>
  <c r="M3892" i="1" s="1"/>
  <c r="M3886" i="1" s="1"/>
  <c r="M3885" i="1" s="1"/>
  <c r="S3894" i="1"/>
  <c r="S3893" i="1" s="1"/>
  <c r="S3892" i="1" s="1"/>
  <c r="S3886" i="1" s="1"/>
  <c r="S3885" i="1" s="1"/>
  <c r="O3894" i="1"/>
  <c r="O3893" i="1" s="1"/>
  <c r="O3892" i="1" s="1"/>
  <c r="O3886" i="1" s="1"/>
  <c r="O3885" i="1" s="1"/>
  <c r="T3894" i="1"/>
  <c r="P3894" i="1"/>
  <c r="P3893" i="1" s="1"/>
  <c r="P3892" i="1" s="1"/>
  <c r="P3886" i="1" s="1"/>
  <c r="P3885" i="1" s="1"/>
  <c r="U3894" i="1"/>
  <c r="U3893" i="1" s="1"/>
  <c r="U3892" i="1" s="1"/>
  <c r="U3886" i="1" s="1"/>
  <c r="U3885" i="1" s="1"/>
  <c r="Q3894" i="1"/>
  <c r="Q3893" i="1" s="1"/>
  <c r="Q3892" i="1" s="1"/>
  <c r="Q3886" i="1" s="1"/>
  <c r="Q3885" i="1" s="1"/>
  <c r="M3555" i="1"/>
  <c r="M3554" i="1" s="1"/>
  <c r="M3553" i="1" s="1"/>
  <c r="M3547" i="1" s="1"/>
  <c r="M3546" i="1" s="1"/>
  <c r="S3555" i="1"/>
  <c r="S3554" i="1" s="1"/>
  <c r="S3553" i="1" s="1"/>
  <c r="S3547" i="1" s="1"/>
  <c r="S3546" i="1" s="1"/>
  <c r="O3555" i="1"/>
  <c r="O3554" i="1" s="1"/>
  <c r="O3553" i="1" s="1"/>
  <c r="O3547" i="1" s="1"/>
  <c r="O3546" i="1" s="1"/>
  <c r="V3555" i="1"/>
  <c r="V3554" i="1" s="1"/>
  <c r="V3553" i="1" s="1"/>
  <c r="V3547" i="1" s="1"/>
  <c r="V3546" i="1" s="1"/>
  <c r="R3555" i="1"/>
  <c r="R3554" i="1" s="1"/>
  <c r="R3553" i="1" s="1"/>
  <c r="R3547" i="1" s="1"/>
  <c r="R3546" i="1" s="1"/>
  <c r="N3555" i="1"/>
  <c r="N3554" i="1" s="1"/>
  <c r="N3553" i="1" s="1"/>
  <c r="T3555" i="1"/>
  <c r="P3555" i="1"/>
  <c r="P3554" i="1" s="1"/>
  <c r="P3553" i="1" s="1"/>
  <c r="P3547" i="1" s="1"/>
  <c r="P3546" i="1" s="1"/>
  <c r="U3555" i="1"/>
  <c r="U3554" i="1" s="1"/>
  <c r="U3553" i="1" s="1"/>
  <c r="U3547" i="1" s="1"/>
  <c r="U3546" i="1" s="1"/>
  <c r="Q3555" i="1"/>
  <c r="Q3554" i="1" s="1"/>
  <c r="Q3553" i="1" s="1"/>
  <c r="Q3547" i="1" s="1"/>
  <c r="Q3546" i="1" s="1"/>
  <c r="S1711" i="1"/>
  <c r="S1710" i="1" s="1"/>
  <c r="S1709" i="1" s="1"/>
  <c r="S1703" i="1" s="1"/>
  <c r="S1702" i="1" s="1"/>
  <c r="O1711" i="1"/>
  <c r="O1710" i="1" s="1"/>
  <c r="O1709" i="1" s="1"/>
  <c r="O1703" i="1" s="1"/>
  <c r="O1702" i="1" s="1"/>
  <c r="M2466" i="1"/>
  <c r="M2465" i="1" s="1"/>
  <c r="M2464" i="1" s="1"/>
  <c r="M2458" i="1" s="1"/>
  <c r="M2457" i="1" s="1"/>
  <c r="S2466" i="1"/>
  <c r="S2465" i="1" s="1"/>
  <c r="S2464" i="1" s="1"/>
  <c r="S2458" i="1" s="1"/>
  <c r="S2457" i="1" s="1"/>
  <c r="O2466" i="1"/>
  <c r="O2465" i="1" s="1"/>
  <c r="O2464" i="1" s="1"/>
  <c r="O2458" i="1" s="1"/>
  <c r="O2457" i="1" s="1"/>
  <c r="M2828" i="1"/>
  <c r="M2827" i="1" s="1"/>
  <c r="M2826" i="1" s="1"/>
  <c r="M2820" i="1" s="1"/>
  <c r="M2819" i="1" s="1"/>
  <c r="S2828" i="1"/>
  <c r="S2827" i="1" s="1"/>
  <c r="S2826" i="1" s="1"/>
  <c r="S2820" i="1" s="1"/>
  <c r="S2819" i="1" s="1"/>
  <c r="O2828" i="1"/>
  <c r="O2827" i="1" s="1"/>
  <c r="O2826" i="1" s="1"/>
  <c r="O2820" i="1" s="1"/>
  <c r="O2819" i="1" s="1"/>
  <c r="M3201" i="1"/>
  <c r="M3200" i="1" s="1"/>
  <c r="M3199" i="1" s="1"/>
  <c r="M3193" i="1" s="1"/>
  <c r="M3192" i="1" s="1"/>
  <c r="S3201" i="1"/>
  <c r="S3200" i="1" s="1"/>
  <c r="S3199" i="1" s="1"/>
  <c r="S3193" i="1" s="1"/>
  <c r="S3192" i="1" s="1"/>
  <c r="O3201" i="1"/>
  <c r="O3200" i="1" s="1"/>
  <c r="O3199" i="1" s="1"/>
  <c r="O3193" i="1" s="1"/>
  <c r="O3192" i="1" s="1"/>
  <c r="U3201" i="1"/>
  <c r="U3200" i="1" s="1"/>
  <c r="U3199" i="1" s="1"/>
  <c r="U3193" i="1" s="1"/>
  <c r="U3192" i="1" s="1"/>
  <c r="Q3201" i="1"/>
  <c r="Q3200" i="1" s="1"/>
  <c r="Q3199" i="1" s="1"/>
  <c r="Q3193" i="1" s="1"/>
  <c r="Q3192" i="1" s="1"/>
  <c r="T3201" i="1"/>
  <c r="P3201" i="1"/>
  <c r="P3200" i="1" s="1"/>
  <c r="P3199" i="1" s="1"/>
  <c r="P3193" i="1" s="1"/>
  <c r="P3192" i="1" s="1"/>
  <c r="V2828" i="1"/>
  <c r="V2827" i="1" s="1"/>
  <c r="V2826" i="1" s="1"/>
  <c r="V2820" i="1" s="1"/>
  <c r="V2819" i="1" s="1"/>
  <c r="R2828" i="1"/>
  <c r="R2827" i="1" s="1"/>
  <c r="R2826" i="1" s="1"/>
  <c r="R2820" i="1" s="1"/>
  <c r="R2819" i="1" s="1"/>
  <c r="N2828" i="1"/>
  <c r="N2827" i="1" s="1"/>
  <c r="N2826" i="1" s="1"/>
  <c r="N2820" i="1" s="1"/>
  <c r="N2819" i="1" s="1"/>
  <c r="U2828" i="1"/>
  <c r="U2827" i="1" s="1"/>
  <c r="U2826" i="1" s="1"/>
  <c r="U2820" i="1" s="1"/>
  <c r="U2819" i="1" s="1"/>
  <c r="Q2828" i="1"/>
  <c r="Q2827" i="1" s="1"/>
  <c r="Q2826" i="1" s="1"/>
  <c r="Q2820" i="1" s="1"/>
  <c r="Q2819" i="1" s="1"/>
  <c r="T2828" i="1"/>
  <c r="P2828" i="1"/>
  <c r="P2827" i="1" s="1"/>
  <c r="P2826" i="1" s="1"/>
  <c r="P2820" i="1" s="1"/>
  <c r="P2819" i="1" s="1"/>
  <c r="M2100" i="1"/>
  <c r="M2099" i="1" s="1"/>
  <c r="M2098" i="1" s="1"/>
  <c r="M2092" i="1" s="1"/>
  <c r="M2091" i="1" s="1"/>
  <c r="S2100" i="1"/>
  <c r="S2099" i="1" s="1"/>
  <c r="S2098" i="1" s="1"/>
  <c r="S2092" i="1" s="1"/>
  <c r="S2091" i="1" s="1"/>
  <c r="O2100" i="1"/>
  <c r="O2099" i="1" s="1"/>
  <c r="O2098" i="1" s="1"/>
  <c r="O2092" i="1" s="1"/>
  <c r="O2091" i="1" s="1"/>
  <c r="V2466" i="1"/>
  <c r="V2465" i="1" s="1"/>
  <c r="V2464" i="1" s="1"/>
  <c r="V2458" i="1" s="1"/>
  <c r="V2457" i="1" s="1"/>
  <c r="R2466" i="1"/>
  <c r="R2465" i="1" s="1"/>
  <c r="R2464" i="1" s="1"/>
  <c r="R2458" i="1" s="1"/>
  <c r="R2457" i="1" s="1"/>
  <c r="N2466" i="1"/>
  <c r="N2465" i="1" s="1"/>
  <c r="N2464" i="1" s="1"/>
  <c r="N2458" i="1" s="1"/>
  <c r="N2457" i="1" s="1"/>
  <c r="T2466" i="1"/>
  <c r="P2466" i="1"/>
  <c r="P2465" i="1" s="1"/>
  <c r="P2464" i="1" s="1"/>
  <c r="P2458" i="1" s="1"/>
  <c r="P2457" i="1" s="1"/>
  <c r="U2466" i="1"/>
  <c r="U2465" i="1" s="1"/>
  <c r="U2464" i="1" s="1"/>
  <c r="U2458" i="1" s="1"/>
  <c r="U2457" i="1" s="1"/>
  <c r="Q2466" i="1"/>
  <c r="Q2465" i="1" s="1"/>
  <c r="Q2464" i="1" s="1"/>
  <c r="Q2458" i="1" s="1"/>
  <c r="Q2457" i="1" s="1"/>
  <c r="V2100" i="1"/>
  <c r="V2099" i="1" s="1"/>
  <c r="V2098" i="1" s="1"/>
  <c r="V2092" i="1" s="1"/>
  <c r="V2091" i="1" s="1"/>
  <c r="R2100" i="1"/>
  <c r="R2099" i="1" s="1"/>
  <c r="R2098" i="1" s="1"/>
  <c r="R2092" i="1" s="1"/>
  <c r="R2091" i="1" s="1"/>
  <c r="N2100" i="1"/>
  <c r="N2099" i="1" s="1"/>
  <c r="N2098" i="1" s="1"/>
  <c r="N2092" i="1" s="1"/>
  <c r="N2091" i="1" s="1"/>
  <c r="U2100" i="1"/>
  <c r="U2099" i="1" s="1"/>
  <c r="U2098" i="1" s="1"/>
  <c r="U2092" i="1" s="1"/>
  <c r="U2091" i="1" s="1"/>
  <c r="Q2100" i="1"/>
  <c r="Q2099" i="1" s="1"/>
  <c r="Q2098" i="1" s="1"/>
  <c r="Q2092" i="1" s="1"/>
  <c r="Q2091" i="1" s="1"/>
  <c r="T2100" i="1"/>
  <c r="P2100" i="1"/>
  <c r="P2099" i="1" s="1"/>
  <c r="P2098" i="1" s="1"/>
  <c r="P2092" i="1" s="1"/>
  <c r="P2091" i="1" s="1"/>
  <c r="V1346" i="1"/>
  <c r="V1345" i="1" s="1"/>
  <c r="V1344" i="1" s="1"/>
  <c r="R1346" i="1"/>
  <c r="R1345" i="1" s="1"/>
  <c r="R1344" i="1" s="1"/>
  <c r="N1346" i="1"/>
  <c r="N1345" i="1" s="1"/>
  <c r="N1344" i="1" s="1"/>
  <c r="N1338" i="1" s="1"/>
  <c r="N1337" i="1" s="1"/>
  <c r="M1711" i="1"/>
  <c r="M1710" i="1" s="1"/>
  <c r="M1709" i="1" s="1"/>
  <c r="M1703" i="1" s="1"/>
  <c r="M1702" i="1" s="1"/>
  <c r="V1711" i="1"/>
  <c r="V1710" i="1" s="1"/>
  <c r="V1709" i="1" s="1"/>
  <c r="V1703" i="1" s="1"/>
  <c r="V1702" i="1" s="1"/>
  <c r="R1711" i="1"/>
  <c r="R1710" i="1" s="1"/>
  <c r="R1709" i="1" s="1"/>
  <c r="R1703" i="1" s="1"/>
  <c r="R1702" i="1" s="1"/>
  <c r="N1711" i="1"/>
  <c r="N1710" i="1" s="1"/>
  <c r="N1709" i="1" s="1"/>
  <c r="N1703" i="1" s="1"/>
  <c r="N1702" i="1" s="1"/>
  <c r="T1711" i="1"/>
  <c r="P1711" i="1"/>
  <c r="P1710" i="1" s="1"/>
  <c r="P1709" i="1" s="1"/>
  <c r="P1703" i="1" s="1"/>
  <c r="P1702" i="1" s="1"/>
  <c r="U1711" i="1"/>
  <c r="U1710" i="1" s="1"/>
  <c r="U1709" i="1" s="1"/>
  <c r="U1703" i="1" s="1"/>
  <c r="U1702" i="1" s="1"/>
  <c r="Q1711" i="1"/>
  <c r="Q1710" i="1" s="1"/>
  <c r="Q1709" i="1" s="1"/>
  <c r="Q1703" i="1" s="1"/>
  <c r="Q1702" i="1" s="1"/>
  <c r="M1346" i="1"/>
  <c r="M1345" i="1" s="1"/>
  <c r="M1344" i="1" s="1"/>
  <c r="S1346" i="1"/>
  <c r="S1345" i="1" s="1"/>
  <c r="S1344" i="1" s="1"/>
  <c r="O1346" i="1"/>
  <c r="O1345" i="1" s="1"/>
  <c r="O1344" i="1" s="1"/>
  <c r="T1346" i="1"/>
  <c r="P1346" i="1"/>
  <c r="P1345" i="1" s="1"/>
  <c r="P1344" i="1" s="1"/>
  <c r="U1346" i="1"/>
  <c r="U1345" i="1" s="1"/>
  <c r="U1344" i="1" s="1"/>
  <c r="Q1346" i="1"/>
  <c r="Q1345" i="1" s="1"/>
  <c r="Q1344" i="1" s="1"/>
  <c r="W5543" i="1" l="1"/>
  <c r="W5551" i="1"/>
  <c r="T2465" i="1"/>
  <c r="W2466" i="1"/>
  <c r="T6181" i="1"/>
  <c r="W6181" i="1" s="1"/>
  <c r="W6182" i="1"/>
  <c r="T5163" i="1"/>
  <c r="W5164" i="1"/>
  <c r="T3195" i="1"/>
  <c r="W3196" i="1"/>
  <c r="T2460" i="1"/>
  <c r="W2461" i="1"/>
  <c r="T6177" i="1"/>
  <c r="W6178" i="1"/>
  <c r="T3888" i="1"/>
  <c r="W3889" i="1"/>
  <c r="T1340" i="1"/>
  <c r="W1341" i="1"/>
  <c r="T1705" i="1"/>
  <c r="W1706" i="1"/>
  <c r="T5556" i="1"/>
  <c r="W5556" i="1" s="1"/>
  <c r="W5557" i="1"/>
  <c r="T1710" i="1"/>
  <c r="W1711" i="1"/>
  <c r="T3893" i="1"/>
  <c r="W3894" i="1"/>
  <c r="T4311" i="1"/>
  <c r="W4312" i="1"/>
  <c r="T2827" i="1"/>
  <c r="W2828" i="1"/>
  <c r="T3554" i="1"/>
  <c r="W3555" i="1"/>
  <c r="T5538" i="1"/>
  <c r="W5538" i="1" s="1"/>
  <c r="W5539" i="1"/>
  <c r="T1345" i="1"/>
  <c r="W1346" i="1"/>
  <c r="T2099" i="1"/>
  <c r="W2100" i="1"/>
  <c r="T3200" i="1"/>
  <c r="W3201" i="1"/>
  <c r="N3549" i="1"/>
  <c r="W3550" i="1"/>
  <c r="T4679" i="1"/>
  <c r="W4680" i="1"/>
  <c r="T2822" i="1"/>
  <c r="W2823" i="1"/>
  <c r="T5801" i="1"/>
  <c r="W5802" i="1"/>
  <c r="T2802" i="1"/>
  <c r="W2803" i="1"/>
  <c r="T2094" i="1"/>
  <c r="W2095" i="1"/>
  <c r="T1155" i="1"/>
  <c r="W1155" i="1" s="1"/>
  <c r="W1156" i="1"/>
  <c r="T1136" i="1"/>
  <c r="W1136" i="1" s="1"/>
  <c r="W1137" i="1"/>
  <c r="T509" i="1"/>
  <c r="W509" i="1" s="1"/>
  <c r="W510" i="1"/>
  <c r="R5542" i="1"/>
  <c r="R5537" i="1" s="1"/>
  <c r="S5542" i="1"/>
  <c r="S5537" i="1" s="1"/>
  <c r="V5542" i="1"/>
  <c r="V5537" i="1" s="1"/>
  <c r="M5542" i="1"/>
  <c r="M5537" i="1" s="1"/>
  <c r="O5542" i="1"/>
  <c r="O5537" i="1" s="1"/>
  <c r="N5542" i="1"/>
  <c r="N5537" i="1" s="1"/>
  <c r="Q5542" i="1"/>
  <c r="Q5537" i="1" s="1"/>
  <c r="U5542" i="1"/>
  <c r="U5537" i="1" s="1"/>
  <c r="P5542" i="1"/>
  <c r="P5537" i="1" s="1"/>
  <c r="T5542" i="1"/>
  <c r="T2821" i="1" l="1"/>
  <c r="W2821" i="1" s="1"/>
  <c r="W2822" i="1"/>
  <c r="T3892" i="1"/>
  <c r="W3893" i="1"/>
  <c r="W6177" i="1"/>
  <c r="T6176" i="1"/>
  <c r="W6176" i="1" s="1"/>
  <c r="T2093" i="1"/>
  <c r="W2093" i="1" s="1"/>
  <c r="W2094" i="1"/>
  <c r="T5800" i="1"/>
  <c r="W5800" i="1" s="1"/>
  <c r="W5801" i="1"/>
  <c r="T4678" i="1"/>
  <c r="W4679" i="1"/>
  <c r="T3199" i="1"/>
  <c r="W3200" i="1"/>
  <c r="T1344" i="1"/>
  <c r="W1345" i="1"/>
  <c r="T3553" i="1"/>
  <c r="W3554" i="1"/>
  <c r="T4310" i="1"/>
  <c r="W4310" i="1" s="1"/>
  <c r="W4311" i="1"/>
  <c r="T1709" i="1"/>
  <c r="W1710" i="1"/>
  <c r="T1704" i="1"/>
  <c r="W1704" i="1" s="1"/>
  <c r="W1705" i="1"/>
  <c r="T3887" i="1"/>
  <c r="W3887" i="1" s="1"/>
  <c r="W3888" i="1"/>
  <c r="T2459" i="1"/>
  <c r="W2459" i="1" s="1"/>
  <c r="W2460" i="1"/>
  <c r="T5162" i="1"/>
  <c r="W5162" i="1" s="1"/>
  <c r="W5163" i="1"/>
  <c r="T5537" i="1"/>
  <c r="W5537" i="1" s="1"/>
  <c r="W5542" i="1"/>
  <c r="T2801" i="1"/>
  <c r="W2801" i="1" s="1"/>
  <c r="W2802" i="1"/>
  <c r="N3548" i="1"/>
  <c r="W3549" i="1"/>
  <c r="T2098" i="1"/>
  <c r="W2099" i="1"/>
  <c r="T2826" i="1"/>
  <c r="W2827" i="1"/>
  <c r="T1339" i="1"/>
  <c r="W1339" i="1" s="1"/>
  <c r="W1340" i="1"/>
  <c r="T3194" i="1"/>
  <c r="W3194" i="1" s="1"/>
  <c r="W3195" i="1"/>
  <c r="T2464" i="1"/>
  <c r="W2465" i="1"/>
  <c r="N193" i="1"/>
  <c r="O193" i="1"/>
  <c r="P193" i="1"/>
  <c r="Q193" i="1"/>
  <c r="R193" i="1"/>
  <c r="S193" i="1"/>
  <c r="T193" i="1"/>
  <c r="U193" i="1"/>
  <c r="V193" i="1"/>
  <c r="M193" i="1"/>
  <c r="N3547" i="1" l="1"/>
  <c r="N3546" i="1" s="1"/>
  <c r="W3548" i="1"/>
  <c r="T1338" i="1"/>
  <c r="W1344" i="1"/>
  <c r="T4677" i="1"/>
  <c r="W4678" i="1"/>
  <c r="T3886" i="1"/>
  <c r="W3892" i="1"/>
  <c r="T2820" i="1"/>
  <c r="W2826" i="1"/>
  <c r="W193" i="1"/>
  <c r="T2458" i="1"/>
  <c r="W2464" i="1"/>
  <c r="T2092" i="1"/>
  <c r="W2098" i="1"/>
  <c r="T1703" i="1"/>
  <c r="W1709" i="1"/>
  <c r="T3547" i="1"/>
  <c r="W3553" i="1"/>
  <c r="T3193" i="1"/>
  <c r="W3199" i="1"/>
  <c r="N66" i="1"/>
  <c r="O66" i="1"/>
  <c r="P66" i="1"/>
  <c r="Q66" i="1"/>
  <c r="R66" i="1"/>
  <c r="S66" i="1"/>
  <c r="T66" i="1"/>
  <c r="W66" i="1" s="1"/>
  <c r="U66" i="1"/>
  <c r="V66" i="1"/>
  <c r="M66" i="1"/>
  <c r="T1702" i="1" l="1"/>
  <c r="W1702" i="1" s="1"/>
  <c r="W1703" i="1"/>
  <c r="T2457" i="1"/>
  <c r="W2457" i="1" s="1"/>
  <c r="W2458" i="1"/>
  <c r="T3885" i="1"/>
  <c r="W3885" i="1" s="1"/>
  <c r="W3886" i="1"/>
  <c r="T1337" i="1"/>
  <c r="W1337" i="1" s="1"/>
  <c r="W1338" i="1"/>
  <c r="T3192" i="1"/>
  <c r="W3192" i="1" s="1"/>
  <c r="W3193" i="1"/>
  <c r="T3546" i="1"/>
  <c r="W3546" i="1" s="1"/>
  <c r="W3547" i="1"/>
  <c r="T2091" i="1"/>
  <c r="W2091" i="1" s="1"/>
  <c r="W2092" i="1"/>
  <c r="T2819" i="1"/>
  <c r="W2819" i="1" s="1"/>
  <c r="W2820" i="1"/>
  <c r="T4676" i="1"/>
  <c r="W4676" i="1" s="1"/>
  <c r="W4677" i="1"/>
  <c r="L6257" i="1"/>
  <c r="L6240" i="1"/>
  <c r="L6145" i="1"/>
  <c r="L6147" i="1"/>
  <c r="L6091" i="1"/>
  <c r="L5970" i="1"/>
  <c r="L5946" i="1"/>
  <c r="L5945" i="1"/>
  <c r="L5894" i="1"/>
  <c r="L5851" i="1"/>
  <c r="L5839" i="1"/>
  <c r="L5835" i="1"/>
  <c r="L5834" i="1"/>
  <c r="L5742" i="1"/>
  <c r="L5739" i="1"/>
  <c r="L5725" i="1"/>
  <c r="L5590" i="1"/>
  <c r="L5520" i="1"/>
  <c r="L5516" i="1"/>
  <c r="L5508" i="1"/>
  <c r="L5453" i="1"/>
  <c r="L5419" i="1"/>
  <c r="L5392" i="1"/>
  <c r="L5382" i="1"/>
  <c r="L5373" i="1"/>
  <c r="L5367" i="1"/>
  <c r="L5365" i="1"/>
  <c r="L5335" i="1"/>
  <c r="L5330" i="1"/>
  <c r="L5325" i="1"/>
  <c r="L5322" i="1"/>
  <c r="L5301" i="1"/>
  <c r="L5262" i="1"/>
  <c r="L5237" i="1"/>
  <c r="L5159" i="1"/>
  <c r="L5153" i="1"/>
  <c r="L5069" i="1"/>
  <c r="L5068" i="1" s="1"/>
  <c r="L5007" i="1"/>
  <c r="L5001" i="1"/>
  <c r="L4998" i="1"/>
  <c r="L4991" i="1"/>
  <c r="L4922" i="1"/>
  <c r="L4881" i="1"/>
  <c r="L4862" i="1"/>
  <c r="L4742" i="1" l="1"/>
  <c r="L4655" i="1"/>
  <c r="O4645" i="1"/>
  <c r="O4644" i="1" s="1"/>
  <c r="P4645" i="1"/>
  <c r="P4644" i="1" s="1"/>
  <c r="Q4645" i="1"/>
  <c r="Q4644" i="1" s="1"/>
  <c r="R4645" i="1"/>
  <c r="R4644" i="1" s="1"/>
  <c r="S4645" i="1"/>
  <c r="S4644" i="1" s="1"/>
  <c r="T4645" i="1"/>
  <c r="U4645" i="1"/>
  <c r="U4644" i="1" s="1"/>
  <c r="V4645" i="1"/>
  <c r="V4644" i="1" s="1"/>
  <c r="N4645" i="1"/>
  <c r="N4644" i="1" s="1"/>
  <c r="M4646" i="1"/>
  <c r="L4645" i="1"/>
  <c r="L4644" i="1" s="1"/>
  <c r="M4644" i="1" s="1"/>
  <c r="L4596" i="1"/>
  <c r="L4573" i="1"/>
  <c r="L4570" i="1"/>
  <c r="L4558" i="1"/>
  <c r="L4552" i="1"/>
  <c r="O4410" i="1"/>
  <c r="P4410" i="1"/>
  <c r="Q4410" i="1"/>
  <c r="R4410" i="1"/>
  <c r="S4410" i="1"/>
  <c r="T4410" i="1"/>
  <c r="U4410" i="1"/>
  <c r="V4410" i="1"/>
  <c r="N4410" i="1"/>
  <c r="M4411" i="1"/>
  <c r="L4410" i="1"/>
  <c r="M4410" i="1" s="1"/>
  <c r="L4332" i="1"/>
  <c r="L4197" i="1"/>
  <c r="L4186" i="1"/>
  <c r="L4136" i="1"/>
  <c r="L4118" i="1"/>
  <c r="L3519" i="1"/>
  <c r="L3347" i="1"/>
  <c r="L3325" i="1"/>
  <c r="L3323" i="1"/>
  <c r="L3282" i="1"/>
  <c r="L3267" i="1"/>
  <c r="L3251" i="1"/>
  <c r="L3237" i="1"/>
  <c r="L3212" i="1"/>
  <c r="L3054" i="1"/>
  <c r="L3004" i="1"/>
  <c r="L3001" i="1"/>
  <c r="L2979" i="1"/>
  <c r="L2966" i="1"/>
  <c r="L2939" i="1"/>
  <c r="L2885" i="1"/>
  <c r="L2869" i="1"/>
  <c r="L2765" i="1"/>
  <c r="L2614" i="1"/>
  <c r="L2500" i="1"/>
  <c r="L2477" i="1"/>
  <c r="L2333" i="1"/>
  <c r="L2286" i="1"/>
  <c r="L2283" i="1"/>
  <c r="L2261" i="1"/>
  <c r="L2242" i="1"/>
  <c r="L2222" i="1"/>
  <c r="L2221" i="1" s="1"/>
  <c r="L2165" i="1"/>
  <c r="L2159" i="1"/>
  <c r="L2136" i="1"/>
  <c r="L1998" i="1"/>
  <c r="L1952" i="1"/>
  <c r="L1829" i="1"/>
  <c r="L1819" i="1"/>
  <c r="L1660" i="1"/>
  <c r="L1575" i="1"/>
  <c r="L1405" i="1"/>
  <c r="L1392" i="1"/>
  <c r="L980" i="1"/>
  <c r="L968" i="1"/>
  <c r="L963" i="1"/>
  <c r="L931" i="1"/>
  <c r="O915" i="1"/>
  <c r="O914" i="1" s="1"/>
  <c r="P915" i="1"/>
  <c r="P914" i="1" s="1"/>
  <c r="Q915" i="1"/>
  <c r="Q914" i="1" s="1"/>
  <c r="R915" i="1"/>
  <c r="R914" i="1" s="1"/>
  <c r="S915" i="1"/>
  <c r="S914" i="1" s="1"/>
  <c r="T915" i="1"/>
  <c r="U915" i="1"/>
  <c r="U914" i="1" s="1"/>
  <c r="V915" i="1"/>
  <c r="V914" i="1" s="1"/>
  <c r="N915" i="1"/>
  <c r="N914" i="1" s="1"/>
  <c r="L916" i="1"/>
  <c r="L915" i="1" s="1"/>
  <c r="L914" i="1" s="1"/>
  <c r="M914" i="1" s="1"/>
  <c r="L885" i="1"/>
  <c r="L863" i="1"/>
  <c r="W4410" i="1" l="1"/>
  <c r="T914" i="1"/>
  <c r="W914" i="1" s="1"/>
  <c r="W915" i="1"/>
  <c r="T4644" i="1"/>
  <c r="W4644" i="1" s="1"/>
  <c r="W4645" i="1"/>
  <c r="M916" i="1"/>
  <c r="M4645" i="1"/>
  <c r="L3322" i="1"/>
  <c r="M915" i="1"/>
  <c r="L860" i="1"/>
  <c r="L815" i="1"/>
  <c r="L814" i="1"/>
  <c r="L784" i="1"/>
  <c r="L598" i="1"/>
  <c r="L672" i="1"/>
  <c r="L428" i="1"/>
  <c r="L417" i="1"/>
  <c r="L326" i="1"/>
  <c r="L300" i="1"/>
  <c r="L291" i="1"/>
  <c r="L278" i="1"/>
  <c r="L218" i="1"/>
  <c r="L192" i="1"/>
  <c r="L156" i="1"/>
  <c r="L129" i="1"/>
  <c r="L84" i="1"/>
  <c r="L20" i="1"/>
  <c r="L6245" i="1" l="1"/>
  <c r="L6162" i="1"/>
  <c r="L6154" i="1"/>
  <c r="L6152" i="1"/>
  <c r="L6084" i="1"/>
  <c r="O5862" i="1"/>
  <c r="O5861" i="1" s="1"/>
  <c r="P5862" i="1"/>
  <c r="P5861" i="1" s="1"/>
  <c r="Q5862" i="1"/>
  <c r="Q5861" i="1" s="1"/>
  <c r="R5862" i="1"/>
  <c r="R5861" i="1" s="1"/>
  <c r="S5862" i="1"/>
  <c r="S5861" i="1" s="1"/>
  <c r="T5862" i="1"/>
  <c r="U5862" i="1"/>
  <c r="U5861" i="1" s="1"/>
  <c r="V5862" i="1"/>
  <c r="V5861" i="1" s="1"/>
  <c r="N5862" i="1"/>
  <c r="N5861" i="1" s="1"/>
  <c r="M5863" i="1"/>
  <c r="L5862" i="1"/>
  <c r="L5861" i="1" s="1"/>
  <c r="M5861" i="1" s="1"/>
  <c r="L5860" i="1"/>
  <c r="L5854" i="1"/>
  <c r="L5850" i="1"/>
  <c r="L5847" i="1"/>
  <c r="L5722" i="1"/>
  <c r="L5656" i="1"/>
  <c r="L5652" i="1"/>
  <c r="L5644" i="1"/>
  <c r="L5498" i="1"/>
  <c r="L5313" i="1"/>
  <c r="L5099" i="1"/>
  <c r="L5073" i="1"/>
  <c r="L4975" i="1"/>
  <c r="L4964" i="1"/>
  <c r="L4944" i="1"/>
  <c r="L4938" i="1"/>
  <c r="L4932" i="1"/>
  <c r="L4929" i="1"/>
  <c r="L4925" i="1"/>
  <c r="L4829" i="1"/>
  <c r="L4809" i="1"/>
  <c r="L4735" i="1"/>
  <c r="L4658" i="1"/>
  <c r="L4652" i="1"/>
  <c r="L4643" i="1"/>
  <c r="L4620" i="1"/>
  <c r="O4612" i="1"/>
  <c r="O4611" i="1" s="1"/>
  <c r="P4612" i="1"/>
  <c r="P4611" i="1" s="1"/>
  <c r="Q4612" i="1"/>
  <c r="Q4611" i="1" s="1"/>
  <c r="R4612" i="1"/>
  <c r="R4611" i="1" s="1"/>
  <c r="S4612" i="1"/>
  <c r="S4611" i="1" s="1"/>
  <c r="T4612" i="1"/>
  <c r="U4612" i="1"/>
  <c r="U4611" i="1" s="1"/>
  <c r="V4612" i="1"/>
  <c r="V4611" i="1" s="1"/>
  <c r="N4612" i="1"/>
  <c r="N4611" i="1" s="1"/>
  <c r="M4613" i="1"/>
  <c r="L4612" i="1"/>
  <c r="L4611" i="1" s="1"/>
  <c r="M4611" i="1" s="1"/>
  <c r="L4610" i="1"/>
  <c r="L4595" i="1"/>
  <c r="L4594" i="1" s="1"/>
  <c r="L4564" i="1"/>
  <c r="L4534" i="1"/>
  <c r="L4523" i="1"/>
  <c r="L4437" i="1"/>
  <c r="L4431" i="1"/>
  <c r="L4416" i="1"/>
  <c r="L4413" i="1"/>
  <c r="L4405" i="1"/>
  <c r="L4399" i="1"/>
  <c r="L4388" i="1"/>
  <c r="L4367" i="1"/>
  <c r="L4352" i="1"/>
  <c r="L4349" i="1"/>
  <c r="O4199" i="1"/>
  <c r="O4198" i="1" s="1"/>
  <c r="P4199" i="1"/>
  <c r="P4198" i="1" s="1"/>
  <c r="Q4199" i="1"/>
  <c r="Q4198" i="1" s="1"/>
  <c r="R4199" i="1"/>
  <c r="R4198" i="1" s="1"/>
  <c r="S4199" i="1"/>
  <c r="S4198" i="1" s="1"/>
  <c r="T4199" i="1"/>
  <c r="U4199" i="1"/>
  <c r="U4198" i="1" s="1"/>
  <c r="V4199" i="1"/>
  <c r="V4198" i="1" s="1"/>
  <c r="N4199" i="1"/>
  <c r="N4198" i="1" s="1"/>
  <c r="M4200" i="1"/>
  <c r="L4199" i="1"/>
  <c r="L4198" i="1" s="1"/>
  <c r="M4198" i="1" s="1"/>
  <c r="L4170" i="1"/>
  <c r="L4075" i="1"/>
  <c r="L3781" i="1"/>
  <c r="L3614" i="1"/>
  <c r="L3601" i="1"/>
  <c r="O3080" i="1"/>
  <c r="O3079" i="1" s="1"/>
  <c r="O3078" i="1" s="1"/>
  <c r="O3077" i="1" s="1"/>
  <c r="P3080" i="1"/>
  <c r="P3079" i="1" s="1"/>
  <c r="P3078" i="1" s="1"/>
  <c r="P3077" i="1" s="1"/>
  <c r="Q3080" i="1"/>
  <c r="Q3079" i="1" s="1"/>
  <c r="Q3078" i="1" s="1"/>
  <c r="Q3077" i="1" s="1"/>
  <c r="R3080" i="1"/>
  <c r="R3079" i="1" s="1"/>
  <c r="R3078" i="1" s="1"/>
  <c r="R3077" i="1" s="1"/>
  <c r="S3080" i="1"/>
  <c r="S3079" i="1" s="1"/>
  <c r="S3078" i="1" s="1"/>
  <c r="S3077" i="1" s="1"/>
  <c r="T3080" i="1"/>
  <c r="U3080" i="1"/>
  <c r="U3079" i="1" s="1"/>
  <c r="U3078" i="1" s="1"/>
  <c r="U3077" i="1" s="1"/>
  <c r="V3080" i="1"/>
  <c r="V3079" i="1" s="1"/>
  <c r="V3078" i="1" s="1"/>
  <c r="V3077" i="1" s="1"/>
  <c r="N3080" i="1"/>
  <c r="N3079" i="1" s="1"/>
  <c r="N3078" i="1" s="1"/>
  <c r="N3077" i="1" s="1"/>
  <c r="M3081" i="1"/>
  <c r="L3080" i="1"/>
  <c r="L3079" i="1" s="1"/>
  <c r="L3078" i="1" s="1"/>
  <c r="L3077" i="1" s="1"/>
  <c r="M3077" i="1" s="1"/>
  <c r="L2768" i="1"/>
  <c r="L2704" i="1"/>
  <c r="L2634" i="1"/>
  <c r="L2630" i="1"/>
  <c r="L2618" i="1"/>
  <c r="L2538" i="1"/>
  <c r="L2523" i="1"/>
  <c r="L2510" i="1"/>
  <c r="L2507" i="1"/>
  <c r="L2369" i="1"/>
  <c r="L2355" i="1"/>
  <c r="L2174" i="1"/>
  <c r="L2146" i="1"/>
  <c r="L2045" i="1"/>
  <c r="L1974" i="1"/>
  <c r="L1944" i="1"/>
  <c r="O1864" i="1"/>
  <c r="O1863" i="1" s="1"/>
  <c r="O1862" i="1" s="1"/>
  <c r="O1861" i="1" s="1"/>
  <c r="O1860" i="1" s="1"/>
  <c r="P1864" i="1"/>
  <c r="P1863" i="1" s="1"/>
  <c r="P1862" i="1" s="1"/>
  <c r="P1861" i="1" s="1"/>
  <c r="P1860" i="1" s="1"/>
  <c r="Q1864" i="1"/>
  <c r="Q1863" i="1" s="1"/>
  <c r="Q1862" i="1" s="1"/>
  <c r="Q1861" i="1" s="1"/>
  <c r="Q1860" i="1" s="1"/>
  <c r="R1864" i="1"/>
  <c r="R1863" i="1" s="1"/>
  <c r="R1862" i="1" s="1"/>
  <c r="R1861" i="1" s="1"/>
  <c r="R1860" i="1" s="1"/>
  <c r="S1864" i="1"/>
  <c r="S1863" i="1" s="1"/>
  <c r="S1862" i="1" s="1"/>
  <c r="S1861" i="1" s="1"/>
  <c r="S1860" i="1" s="1"/>
  <c r="T1864" i="1"/>
  <c r="U1864" i="1"/>
  <c r="U1863" i="1" s="1"/>
  <c r="U1862" i="1" s="1"/>
  <c r="U1861" i="1" s="1"/>
  <c r="U1860" i="1" s="1"/>
  <c r="V1864" i="1"/>
  <c r="V1863" i="1" s="1"/>
  <c r="V1862" i="1" s="1"/>
  <c r="V1861" i="1" s="1"/>
  <c r="V1860" i="1" s="1"/>
  <c r="N1864" i="1"/>
  <c r="N1863" i="1" s="1"/>
  <c r="N1862" i="1" s="1"/>
  <c r="N1861" i="1" s="1"/>
  <c r="N1860" i="1" s="1"/>
  <c r="M1865" i="1"/>
  <c r="L1864" i="1"/>
  <c r="L1863" i="1" s="1"/>
  <c r="L1862" i="1" s="1"/>
  <c r="L1861" i="1" s="1"/>
  <c r="L1754" i="1"/>
  <c r="L1640" i="1"/>
  <c r="L1484" i="1"/>
  <c r="L866" i="1"/>
  <c r="L641" i="1"/>
  <c r="O601" i="1"/>
  <c r="O600" i="1" s="1"/>
  <c r="P601" i="1"/>
  <c r="P600" i="1" s="1"/>
  <c r="Q601" i="1"/>
  <c r="Q600" i="1" s="1"/>
  <c r="R601" i="1"/>
  <c r="R600" i="1" s="1"/>
  <c r="S601" i="1"/>
  <c r="S600" i="1" s="1"/>
  <c r="T601" i="1"/>
  <c r="U601" i="1"/>
  <c r="U600" i="1" s="1"/>
  <c r="V601" i="1"/>
  <c r="V600" i="1" s="1"/>
  <c r="N601" i="1"/>
  <c r="N600" i="1" s="1"/>
  <c r="M602" i="1"/>
  <c r="L601" i="1"/>
  <c r="L600" i="1" s="1"/>
  <c r="M600" i="1" s="1"/>
  <c r="T5861" i="1" l="1"/>
  <c r="W5861" i="1" s="1"/>
  <c r="W5862" i="1"/>
  <c r="T3079" i="1"/>
  <c r="W3080" i="1"/>
  <c r="T4198" i="1"/>
  <c r="W4198" i="1" s="1"/>
  <c r="W4199" i="1"/>
  <c r="T4611" i="1"/>
  <c r="W4611" i="1" s="1"/>
  <c r="W4612" i="1"/>
  <c r="T600" i="1"/>
  <c r="W600" i="1" s="1"/>
  <c r="W601" i="1"/>
  <c r="T1863" i="1"/>
  <c r="W1864" i="1"/>
  <c r="M5862" i="1"/>
  <c r="M4612" i="1"/>
  <c r="M4199" i="1"/>
  <c r="M3080" i="1"/>
  <c r="M3078" i="1"/>
  <c r="M3079" i="1"/>
  <c r="M1861" i="1"/>
  <c r="M1860" i="1" s="1"/>
  <c r="M1862" i="1"/>
  <c r="M1863" i="1"/>
  <c r="M1864" i="1"/>
  <c r="M601" i="1"/>
  <c r="T1862" i="1" l="1"/>
  <c r="W1863" i="1"/>
  <c r="T3078" i="1"/>
  <c r="W3079" i="1"/>
  <c r="L599" i="1"/>
  <c r="L578" i="1"/>
  <c r="L577" i="1"/>
  <c r="L308" i="1"/>
  <c r="M231" i="1"/>
  <c r="L230" i="1"/>
  <c r="L229" i="1" s="1"/>
  <c r="L228" i="1" s="1"/>
  <c r="L227" i="1" s="1"/>
  <c r="L60" i="1"/>
  <c r="L37" i="1"/>
  <c r="T3077" i="1" l="1"/>
  <c r="W3077" i="1" s="1"/>
  <c r="W3078" i="1"/>
  <c r="T1861" i="1"/>
  <c r="W1862" i="1"/>
  <c r="O6206" i="1"/>
  <c r="S6145" i="1"/>
  <c r="S6144" i="1" s="1"/>
  <c r="O6112" i="1"/>
  <c r="S6106" i="1"/>
  <c r="Q6284" i="1"/>
  <c r="Q6282" i="1" s="1"/>
  <c r="O6277" i="1"/>
  <c r="S6240" i="1"/>
  <c r="S6239" i="1" s="1"/>
  <c r="S6238" i="1" s="1"/>
  <c r="S6237" i="1" s="1"/>
  <c r="S6236" i="1" s="1"/>
  <c r="S6235" i="1" s="1"/>
  <c r="O5842" i="1"/>
  <c r="O5841" i="1" s="1"/>
  <c r="O5840" i="1" s="1"/>
  <c r="S5826" i="1"/>
  <c r="O5814" i="1"/>
  <c r="O5813" i="1"/>
  <c r="Q5752" i="1"/>
  <c r="Q5751" i="1" s="1"/>
  <c r="Q5750" i="1" s="1"/>
  <c r="O5577" i="1"/>
  <c r="S5520" i="1"/>
  <c r="S5519" i="1" s="1"/>
  <c r="S5518" i="1" s="1"/>
  <c r="S5517" i="1" s="1"/>
  <c r="O5444" i="1"/>
  <c r="O5159" i="1"/>
  <c r="O5158" i="1" s="1"/>
  <c r="S5013" i="1"/>
  <c r="S5012" i="1" s="1"/>
  <c r="S5011" i="1" s="1"/>
  <c r="S5007" i="1"/>
  <c r="S5006" i="1" s="1"/>
  <c r="S5005" i="1" s="1"/>
  <c r="S5004" i="1" s="1"/>
  <c r="S5003" i="1" s="1"/>
  <c r="S5002" i="1" s="1"/>
  <c r="S5001" i="1"/>
  <c r="S5000" i="1" s="1"/>
  <c r="S4999" i="1" s="1"/>
  <c r="S4998" i="1"/>
  <c r="S4997" i="1" s="1"/>
  <c r="S4996" i="1" s="1"/>
  <c r="O4994" i="1"/>
  <c r="S4950" i="1"/>
  <c r="S4949" i="1" s="1"/>
  <c r="S4948" i="1" s="1"/>
  <c r="S4944" i="1"/>
  <c r="S4943" i="1" s="1"/>
  <c r="S4942" i="1" s="1"/>
  <c r="S4938" i="1"/>
  <c r="S4937" i="1" s="1"/>
  <c r="S4936" i="1" s="1"/>
  <c r="S4932" i="1"/>
  <c r="S4931" i="1" s="1"/>
  <c r="S4930" i="1" s="1"/>
  <c r="S4929" i="1"/>
  <c r="S4928" i="1" s="1"/>
  <c r="S4927" i="1" s="1"/>
  <c r="O4925" i="1"/>
  <c r="Q4900" i="1"/>
  <c r="O4865" i="1"/>
  <c r="S4857" i="1"/>
  <c r="S4856" i="1" s="1"/>
  <c r="S4855" i="1" s="1"/>
  <c r="S4841" i="1"/>
  <c r="S4840" i="1" s="1"/>
  <c r="S4839" i="1" s="1"/>
  <c r="S4838" i="1"/>
  <c r="S4837" i="1" s="1"/>
  <c r="S4836" i="1" s="1"/>
  <c r="S4832" i="1"/>
  <c r="S4831" i="1" s="1"/>
  <c r="S4830" i="1" s="1"/>
  <c r="S4829" i="1"/>
  <c r="S4828" i="1" s="1"/>
  <c r="S4824" i="1"/>
  <c r="S4823" i="1" s="1"/>
  <c r="S4822" i="1" s="1"/>
  <c r="S4821" i="1"/>
  <c r="S4820" i="1" s="1"/>
  <c r="S4819" i="1" s="1"/>
  <c r="S4806" i="1"/>
  <c r="S4805" i="1" s="1"/>
  <c r="S4804" i="1" s="1"/>
  <c r="S4800" i="1"/>
  <c r="S4799" i="1" s="1"/>
  <c r="S4798" i="1" s="1"/>
  <c r="S4789" i="1"/>
  <c r="S4788" i="1" s="1"/>
  <c r="S4787" i="1" s="1"/>
  <c r="O4726" i="1"/>
  <c r="O4725" i="1" s="1"/>
  <c r="S4728" i="1"/>
  <c r="S4727" i="1" s="1"/>
  <c r="Q4715" i="1"/>
  <c r="Q4714" i="1" s="1"/>
  <c r="Q4713" i="1" s="1"/>
  <c r="S4715" i="1"/>
  <c r="S4714" i="1" s="1"/>
  <c r="S4713" i="1" s="1"/>
  <c r="S4674" i="1"/>
  <c r="S4673" i="1" s="1"/>
  <c r="S4672" i="1" s="1"/>
  <c r="S4671" i="1" s="1"/>
  <c r="S4670" i="1" s="1"/>
  <c r="S4669" i="1" s="1"/>
  <c r="S4668" i="1" s="1"/>
  <c r="S4667" i="1"/>
  <c r="S4666" i="1" s="1"/>
  <c r="S4665" i="1" s="1"/>
  <c r="S4655" i="1"/>
  <c r="S4654" i="1" s="1"/>
  <c r="S4653" i="1" s="1"/>
  <c r="S4652" i="1"/>
  <c r="S4651" i="1" s="1"/>
  <c r="S4650" i="1" s="1"/>
  <c r="S4649" i="1"/>
  <c r="S4648" i="1" s="1"/>
  <c r="S4647" i="1" s="1"/>
  <c r="S4643" i="1"/>
  <c r="S4635" i="1"/>
  <c r="S4634" i="1" s="1"/>
  <c r="S4633" i="1" s="1"/>
  <c r="S4632" i="1" s="1"/>
  <c r="S4631" i="1" s="1"/>
  <c r="S4630" i="1" s="1"/>
  <c r="S4629" i="1" s="1"/>
  <c r="S4620" i="1"/>
  <c r="S4619" i="1" s="1"/>
  <c r="S4618" i="1" s="1"/>
  <c r="S4617" i="1" s="1"/>
  <c r="S4616" i="1" s="1"/>
  <c r="S4615" i="1" s="1"/>
  <c r="S4614" i="1" s="1"/>
  <c r="S4610" i="1"/>
  <c r="S4609" i="1" s="1"/>
  <c r="S4608" i="1" s="1"/>
  <c r="S4599" i="1"/>
  <c r="Q4599" i="1"/>
  <c r="Q4598" i="1" s="1"/>
  <c r="Q4597" i="1" s="1"/>
  <c r="S4573" i="1"/>
  <c r="S4572" i="1" s="1"/>
  <c r="S4571" i="1" s="1"/>
  <c r="S4570" i="1"/>
  <c r="S4569" i="1" s="1"/>
  <c r="S4568" i="1" s="1"/>
  <c r="S4564" i="1"/>
  <c r="S4563" i="1" s="1"/>
  <c r="S4562" i="1" s="1"/>
  <c r="S4558" i="1"/>
  <c r="S4557" i="1" s="1"/>
  <c r="S4556" i="1" s="1"/>
  <c r="S4555" i="1"/>
  <c r="S4554" i="1" s="1"/>
  <c r="S4553" i="1" s="1"/>
  <c r="S4549" i="1"/>
  <c r="S4548" i="1" s="1"/>
  <c r="S4547" i="1" s="1"/>
  <c r="S4534" i="1"/>
  <c r="S4533" i="1" s="1"/>
  <c r="S4532" i="1" s="1"/>
  <c r="S4523" i="1"/>
  <c r="S4522" i="1" s="1"/>
  <c r="S4521" i="1" s="1"/>
  <c r="O4516" i="1"/>
  <c r="S4516" i="1" s="1"/>
  <c r="S4515" i="1" s="1"/>
  <c r="S4514" i="1" s="1"/>
  <c r="S4513" i="1" s="1"/>
  <c r="Q4506" i="1"/>
  <c r="Q4505" i="1" s="1"/>
  <c r="Q4504" i="1" s="1"/>
  <c r="S4506" i="1"/>
  <c r="S4505" i="1" s="1"/>
  <c r="S4504" i="1" s="1"/>
  <c r="S4500" i="1"/>
  <c r="S4499" i="1" s="1"/>
  <c r="S4498" i="1" s="1"/>
  <c r="S4491" i="1"/>
  <c r="S4490" i="1" s="1"/>
  <c r="S4489" i="1" s="1"/>
  <c r="S4482" i="1"/>
  <c r="S4481" i="1" s="1"/>
  <c r="S4480" i="1" s="1"/>
  <c r="S4461" i="1"/>
  <c r="S4460" i="1" s="1"/>
  <c r="S4459" i="1" s="1"/>
  <c r="S4458" i="1" s="1"/>
  <c r="O4448" i="1"/>
  <c r="S4448" i="1" s="1"/>
  <c r="S4447" i="1" s="1"/>
  <c r="S4446" i="1" s="1"/>
  <c r="S4445" i="1" s="1"/>
  <c r="S4441" i="1"/>
  <c r="S4440" i="1" s="1"/>
  <c r="S4439" i="1" s="1"/>
  <c r="S4437" i="1"/>
  <c r="S4436" i="1" s="1"/>
  <c r="S4431" i="1"/>
  <c r="S4430" i="1" s="1"/>
  <c r="S4429" i="1" s="1"/>
  <c r="S4416" i="1"/>
  <c r="S4415" i="1" s="1"/>
  <c r="S4414" i="1" s="1"/>
  <c r="S4413" i="1"/>
  <c r="S4412" i="1" s="1"/>
  <c r="S4409" i="1" s="1"/>
  <c r="S4405" i="1"/>
  <c r="S4404" i="1" s="1"/>
  <c r="S4403" i="1" s="1"/>
  <c r="S4399" i="1"/>
  <c r="S4398" i="1" s="1"/>
  <c r="S4397" i="1" s="1"/>
  <c r="S4385" i="1"/>
  <c r="S4384" i="1" s="1"/>
  <c r="S4383" i="1" s="1"/>
  <c r="S4388" i="1"/>
  <c r="S4387" i="1" s="1"/>
  <c r="S4386" i="1" s="1"/>
  <c r="S4367" i="1"/>
  <c r="S4366" i="1" s="1"/>
  <c r="S4365" i="1" s="1"/>
  <c r="S4358" i="1"/>
  <c r="S4357" i="1" s="1"/>
  <c r="S4356" i="1" s="1"/>
  <c r="S4355" i="1"/>
  <c r="S4354" i="1" s="1"/>
  <c r="S4353" i="1" s="1"/>
  <c r="S4352" i="1"/>
  <c r="S4351" i="1" s="1"/>
  <c r="S4350" i="1" s="1"/>
  <c r="S4349" i="1"/>
  <c r="S4348" i="1" s="1"/>
  <c r="S4347" i="1" s="1"/>
  <c r="S4339" i="1"/>
  <c r="S4338" i="1" s="1"/>
  <c r="S4337" i="1" s="1"/>
  <c r="S4336" i="1"/>
  <c r="S4335" i="1" s="1"/>
  <c r="S4334" i="1" s="1"/>
  <c r="S4332" i="1"/>
  <c r="S4331" i="1" s="1"/>
  <c r="S4330" i="1" s="1"/>
  <c r="S4329" i="1" s="1"/>
  <c r="S4153" i="1"/>
  <c r="S4152" i="1" s="1"/>
  <c r="S4151" i="1" s="1"/>
  <c r="O3920" i="1"/>
  <c r="O3701" i="1"/>
  <c r="O3637" i="1"/>
  <c r="O3635" i="1"/>
  <c r="O3634" i="1" s="1"/>
  <c r="O3605" i="1"/>
  <c r="O3586" i="1"/>
  <c r="O3365" i="1"/>
  <c r="O3363" i="1"/>
  <c r="O3362" i="1" s="1"/>
  <c r="O3290" i="1"/>
  <c r="O3288" i="1"/>
  <c r="O3258" i="1"/>
  <c r="O3232" i="1"/>
  <c r="O3231" i="1" s="1"/>
  <c r="O3230" i="1" s="1"/>
  <c r="O3229" i="1" s="1"/>
  <c r="O3228" i="1" s="1"/>
  <c r="O3227" i="1" s="1"/>
  <c r="O2989" i="1"/>
  <c r="O2908" i="1"/>
  <c r="O2906" i="1"/>
  <c r="O2857" i="1"/>
  <c r="O2856" i="1" s="1"/>
  <c r="O2855" i="1" s="1"/>
  <c r="O2854" i="1" s="1"/>
  <c r="O2853" i="1" s="1"/>
  <c r="O2852" i="1" s="1"/>
  <c r="Q2800" i="1"/>
  <c r="Q2799" i="1" s="1"/>
  <c r="Q2798" i="1" s="1"/>
  <c r="Q2797" i="1" s="1"/>
  <c r="O2624" i="1"/>
  <c r="O2546" i="1"/>
  <c r="O2545" i="1" s="1"/>
  <c r="O2544" i="1"/>
  <c r="O2543" i="1" s="1"/>
  <c r="O2514" i="1"/>
  <c r="O2495" i="1"/>
  <c r="O2273" i="1"/>
  <c r="O2271" i="1"/>
  <c r="O2270" i="1" s="1"/>
  <c r="O2182" i="1"/>
  <c r="O2180" i="1"/>
  <c r="O2131" i="1"/>
  <c r="O1883" i="1"/>
  <c r="O1882" i="1" s="1"/>
  <c r="O1881" i="1"/>
  <c r="O1859" i="1"/>
  <c r="O1793" i="1"/>
  <c r="O1792" i="1" s="1"/>
  <c r="O1791" i="1"/>
  <c r="O1790" i="1" s="1"/>
  <c r="O1742" i="1"/>
  <c r="O1499" i="1"/>
  <c r="O1497" i="1"/>
  <c r="O1496" i="1" s="1"/>
  <c r="O1428" i="1"/>
  <c r="O1427" i="1" s="1"/>
  <c r="O1426" i="1"/>
  <c r="O1396" i="1"/>
  <c r="O1171" i="1"/>
  <c r="O1170" i="1"/>
  <c r="O1169" i="1" s="1"/>
  <c r="O1168" i="1"/>
  <c r="O950" i="1"/>
  <c r="S909" i="1"/>
  <c r="S908" i="1" s="1"/>
  <c r="S907" i="1" s="1"/>
  <c r="S888" i="1"/>
  <c r="S887" i="1" s="1"/>
  <c r="S886" i="1" s="1"/>
  <c r="S885" i="1"/>
  <c r="S884" i="1" s="1"/>
  <c r="S883" i="1" s="1"/>
  <c r="Q882" i="1"/>
  <c r="Q881" i="1" s="1"/>
  <c r="Q880" i="1" s="1"/>
  <c r="S882" i="1"/>
  <c r="S881" i="1" s="1"/>
  <c r="S880" i="1" s="1"/>
  <c r="S866" i="1"/>
  <c r="S865" i="1" s="1"/>
  <c r="S864" i="1" s="1"/>
  <c r="Q863" i="1"/>
  <c r="Q862" i="1" s="1"/>
  <c r="Q861" i="1" s="1"/>
  <c r="S863" i="1"/>
  <c r="S862" i="1" s="1"/>
  <c r="S861" i="1" s="1"/>
  <c r="S860" i="1"/>
  <c r="S859" i="1" s="1"/>
  <c r="S858" i="1" s="1"/>
  <c r="O842" i="1"/>
  <c r="O840" i="1" s="1"/>
  <c r="O839" i="1" s="1"/>
  <c r="O841" i="1"/>
  <c r="O801" i="1"/>
  <c r="S762" i="1"/>
  <c r="S761" i="1" s="1"/>
  <c r="S760" i="1" s="1"/>
  <c r="Q762" i="1"/>
  <c r="Q761" i="1" s="1"/>
  <c r="Q760" i="1" s="1"/>
  <c r="S754" i="1"/>
  <c r="S753" i="1" s="1"/>
  <c r="S752" i="1" s="1"/>
  <c r="S751" i="1"/>
  <c r="S750" i="1" s="1"/>
  <c r="S749" i="1" s="1"/>
  <c r="O732" i="1"/>
  <c r="O706" i="1"/>
  <c r="O704" i="1" s="1"/>
  <c r="O703" i="1" s="1"/>
  <c r="O702" i="1" s="1"/>
  <c r="O701" i="1" s="1"/>
  <c r="O700" i="1" s="1"/>
  <c r="O705" i="1"/>
  <c r="O626" i="1"/>
  <c r="O581" i="1"/>
  <c r="O553" i="1"/>
  <c r="O552" i="1" s="1"/>
  <c r="O551" i="1" s="1"/>
  <c r="O554" i="1"/>
  <c r="Q549" i="1"/>
  <c r="O425" i="1"/>
  <c r="O406" i="1"/>
  <c r="O405" i="1" s="1"/>
  <c r="O404" i="1" s="1"/>
  <c r="S55" i="1"/>
  <c r="S54" i="1" s="1"/>
  <c r="S53" i="1" s="1"/>
  <c r="S20" i="1"/>
  <c r="S19" i="1" s="1"/>
  <c r="S18" i="1" s="1"/>
  <c r="S17" i="1" s="1"/>
  <c r="S16" i="1" s="1"/>
  <c r="S15" i="1" s="1"/>
  <c r="O4727" i="1"/>
  <c r="O4812" i="1"/>
  <c r="S4812" i="1" s="1"/>
  <c r="O4488" i="1"/>
  <c r="S4488" i="1" s="1"/>
  <c r="S4487" i="1" s="1"/>
  <c r="S4486" i="1" s="1"/>
  <c r="O4276" i="1"/>
  <c r="O4275" i="1" s="1"/>
  <c r="O4274" i="1" s="1"/>
  <c r="O4273" i="1" s="1"/>
  <c r="O3707" i="1"/>
  <c r="O3706" i="1" s="1"/>
  <c r="O3705" i="1" s="1"/>
  <c r="O3704" i="1" s="1"/>
  <c r="O3703" i="1" s="1"/>
  <c r="O3702" i="1" s="1"/>
  <c r="O2188" i="1"/>
  <c r="O2187" i="1" s="1"/>
  <c r="O2004" i="1"/>
  <c r="O2003" i="1" s="1"/>
  <c r="T3346" i="1"/>
  <c r="U6194" i="1"/>
  <c r="U6193" i="1" s="1"/>
  <c r="U6129" i="1"/>
  <c r="U6128" i="1" s="1"/>
  <c r="U6127" i="1" s="1"/>
  <c r="U5752" i="1"/>
  <c r="U5751" i="1" s="1"/>
  <c r="U5750" i="1" s="1"/>
  <c r="U5481" i="1"/>
  <c r="U5480" i="1" s="1"/>
  <c r="U5479" i="1" s="1"/>
  <c r="U5478" i="1" s="1"/>
  <c r="U5477" i="1" s="1"/>
  <c r="U5476" i="1" s="1"/>
  <c r="U5475" i="1" s="1"/>
  <c r="U5443" i="1"/>
  <c r="U5442" i="1" s="1"/>
  <c r="U5356" i="1"/>
  <c r="U5355" i="1" s="1"/>
  <c r="U3938" i="1"/>
  <c r="U3937" i="1" s="1"/>
  <c r="U3936" i="1" s="1"/>
  <c r="U3935" i="1" s="1"/>
  <c r="U3609" i="1"/>
  <c r="U3608" i="1" s="1"/>
  <c r="U3607" i="1" s="1"/>
  <c r="U3606" i="1" s="1"/>
  <c r="U3473" i="1"/>
  <c r="U3472" i="1" s="1"/>
  <c r="U3262" i="1"/>
  <c r="U3261" i="1" s="1"/>
  <c r="U3260" i="1" s="1"/>
  <c r="U3259" i="1" s="1"/>
  <c r="U2518" i="1"/>
  <c r="U2517" i="1" s="1"/>
  <c r="U2516" i="1" s="1"/>
  <c r="U2515" i="1" s="1"/>
  <c r="U2382" i="1"/>
  <c r="U2381" i="1" s="1"/>
  <c r="U2154" i="1"/>
  <c r="U2153" i="1" s="1"/>
  <c r="U2152" i="1" s="1"/>
  <c r="U2151" i="1" s="1"/>
  <c r="U1765" i="1"/>
  <c r="U1764" i="1" s="1"/>
  <c r="U1763" i="1" s="1"/>
  <c r="U1762" i="1" s="1"/>
  <c r="U1108" i="1"/>
  <c r="U1107" i="1" s="1"/>
  <c r="U728" i="1"/>
  <c r="V4336" i="1"/>
  <c r="V4335" i="1" s="1"/>
  <c r="V4334" i="1" s="1"/>
  <c r="V888" i="1"/>
  <c r="V887" i="1" s="1"/>
  <c r="V886" i="1" s="1"/>
  <c r="V885" i="1"/>
  <c r="V884" i="1" s="1"/>
  <c r="V883" i="1" s="1"/>
  <c r="V6129" i="1"/>
  <c r="V6128" i="1" s="1"/>
  <c r="V6127" i="1" s="1"/>
  <c r="V5001" i="1"/>
  <c r="V5000" i="1" s="1"/>
  <c r="V4999" i="1" s="1"/>
  <c r="V4929" i="1"/>
  <c r="V4928" i="1" s="1"/>
  <c r="V4927" i="1" s="1"/>
  <c r="V4806" i="1"/>
  <c r="V4805" i="1" s="1"/>
  <c r="V4804" i="1" s="1"/>
  <c r="V4649" i="1"/>
  <c r="V4648" i="1" s="1"/>
  <c r="V4647" i="1" s="1"/>
  <c r="V4643" i="1"/>
  <c r="V4642" i="1" s="1"/>
  <c r="V4641" i="1" s="1"/>
  <c r="V4573" i="1"/>
  <c r="V4572" i="1" s="1"/>
  <c r="V4571" i="1" s="1"/>
  <c r="V4500" i="1"/>
  <c r="V4499" i="1" s="1"/>
  <c r="V4498" i="1" s="1"/>
  <c r="V4448" i="1"/>
  <c r="V4447" i="1" s="1"/>
  <c r="V4446" i="1" s="1"/>
  <c r="V4445" i="1" s="1"/>
  <c r="V4413" i="1"/>
  <c r="V4412" i="1" s="1"/>
  <c r="V4409" i="1" s="1"/>
  <c r="V4339" i="1"/>
  <c r="V4338" i="1" s="1"/>
  <c r="V4337" i="1" s="1"/>
  <c r="M1819" i="1"/>
  <c r="R6106" i="1"/>
  <c r="R6105" i="1" s="1"/>
  <c r="R6104" i="1" s="1"/>
  <c r="R4649" i="1"/>
  <c r="R4648" i="1" s="1"/>
  <c r="R4647" i="1" s="1"/>
  <c r="R4620" i="1"/>
  <c r="R4619" i="1" s="1"/>
  <c r="R4618" i="1" s="1"/>
  <c r="R4617" i="1" s="1"/>
  <c r="R4616" i="1" s="1"/>
  <c r="R4615" i="1" s="1"/>
  <c r="R4614" i="1" s="1"/>
  <c r="R4596" i="1"/>
  <c r="R4595" i="1" s="1"/>
  <c r="R4594" i="1" s="1"/>
  <c r="R4500" i="1"/>
  <c r="R4499" i="1" s="1"/>
  <c r="R4498" i="1" s="1"/>
  <c r="R860" i="1"/>
  <c r="R859" i="1" s="1"/>
  <c r="R858" i="1" s="1"/>
  <c r="R20" i="1"/>
  <c r="R19" i="1" s="1"/>
  <c r="R18" i="1" s="1"/>
  <c r="R17" i="1" s="1"/>
  <c r="R16" i="1" s="1"/>
  <c r="R15" i="1" s="1"/>
  <c r="P5752" i="1"/>
  <c r="P5751" i="1" s="1"/>
  <c r="P5750" i="1" s="1"/>
  <c r="P4596" i="1"/>
  <c r="P4595" i="1" s="1"/>
  <c r="P4594" i="1" s="1"/>
  <c r="P1177" i="1"/>
  <c r="P938" i="1"/>
  <c r="P937" i="1" s="1"/>
  <c r="P936" i="1" s="1"/>
  <c r="N6251" i="1"/>
  <c r="O6251" i="1"/>
  <c r="P6251" i="1"/>
  <c r="Q6251" i="1"/>
  <c r="R6251" i="1"/>
  <c r="S6251" i="1"/>
  <c r="T6251" i="1"/>
  <c r="U6251" i="1"/>
  <c r="V6251" i="1"/>
  <c r="M6251" i="1"/>
  <c r="N5751" i="1"/>
  <c r="N5750" i="1" s="1"/>
  <c r="O5751" i="1"/>
  <c r="O5750" i="1" s="1"/>
  <c r="R5751" i="1"/>
  <c r="R5750" i="1" s="1"/>
  <c r="S5751" i="1"/>
  <c r="S5750" i="1" s="1"/>
  <c r="T5751" i="1"/>
  <c r="V5751" i="1"/>
  <c r="V5750" i="1" s="1"/>
  <c r="M5751" i="1"/>
  <c r="M5750" i="1" s="1"/>
  <c r="N5468" i="1"/>
  <c r="N5467" i="1" s="1"/>
  <c r="N5466" i="1" s="1"/>
  <c r="O5468" i="1"/>
  <c r="O5467" i="1" s="1"/>
  <c r="O5466" i="1" s="1"/>
  <c r="P5468" i="1"/>
  <c r="P5467" i="1" s="1"/>
  <c r="P5466" i="1" s="1"/>
  <c r="Q5468" i="1"/>
  <c r="Q5467" i="1" s="1"/>
  <c r="Q5466" i="1" s="1"/>
  <c r="R5468" i="1"/>
  <c r="R5467" i="1" s="1"/>
  <c r="R5466" i="1" s="1"/>
  <c r="S5468" i="1"/>
  <c r="S5467" i="1" s="1"/>
  <c r="S5466" i="1" s="1"/>
  <c r="T5468" i="1"/>
  <c r="U5468" i="1"/>
  <c r="U5467" i="1" s="1"/>
  <c r="U5466" i="1" s="1"/>
  <c r="V5468" i="1"/>
  <c r="V5467" i="1" s="1"/>
  <c r="V5466" i="1" s="1"/>
  <c r="M5468" i="1"/>
  <c r="M5467" i="1" s="1"/>
  <c r="M5466" i="1" s="1"/>
  <c r="N5160" i="1"/>
  <c r="O5160" i="1"/>
  <c r="P5160" i="1"/>
  <c r="Q5160" i="1"/>
  <c r="R5160" i="1"/>
  <c r="S5160" i="1"/>
  <c r="T5160" i="1"/>
  <c r="U5160" i="1"/>
  <c r="V5160" i="1"/>
  <c r="M5160" i="1"/>
  <c r="N5141" i="1"/>
  <c r="N5140" i="1" s="1"/>
  <c r="N5139" i="1" s="1"/>
  <c r="O5141" i="1"/>
  <c r="O5140" i="1" s="1"/>
  <c r="O5139" i="1" s="1"/>
  <c r="P5141" i="1"/>
  <c r="P5140" i="1" s="1"/>
  <c r="P5139" i="1" s="1"/>
  <c r="Q5141" i="1"/>
  <c r="Q5140" i="1" s="1"/>
  <c r="Q5139" i="1" s="1"/>
  <c r="R5141" i="1"/>
  <c r="R5140" i="1" s="1"/>
  <c r="R5139" i="1" s="1"/>
  <c r="S5141" i="1"/>
  <c r="S5140" i="1" s="1"/>
  <c r="S5139" i="1" s="1"/>
  <c r="T5141" i="1"/>
  <c r="U5141" i="1"/>
  <c r="U5140" i="1" s="1"/>
  <c r="U5139" i="1" s="1"/>
  <c r="V5141" i="1"/>
  <c r="V5140" i="1" s="1"/>
  <c r="V5139" i="1" s="1"/>
  <c r="M5141" i="1"/>
  <c r="M5140" i="1" s="1"/>
  <c r="M5139" i="1" s="1"/>
  <c r="N5048" i="1"/>
  <c r="N5047" i="1" s="1"/>
  <c r="N5046" i="1" s="1"/>
  <c r="O5048" i="1"/>
  <c r="O5047" i="1" s="1"/>
  <c r="O5046" i="1" s="1"/>
  <c r="P5048" i="1"/>
  <c r="P5047" i="1" s="1"/>
  <c r="P5046" i="1" s="1"/>
  <c r="Q5048" i="1"/>
  <c r="Q5047" i="1" s="1"/>
  <c r="Q5046" i="1" s="1"/>
  <c r="R5048" i="1"/>
  <c r="R5047" i="1" s="1"/>
  <c r="R5046" i="1" s="1"/>
  <c r="S5048" i="1"/>
  <c r="S5047" i="1" s="1"/>
  <c r="S5046" i="1" s="1"/>
  <c r="T5048" i="1"/>
  <c r="U5048" i="1"/>
  <c r="U5047" i="1" s="1"/>
  <c r="U5046" i="1" s="1"/>
  <c r="V5048" i="1"/>
  <c r="V5047" i="1" s="1"/>
  <c r="V5046" i="1" s="1"/>
  <c r="M5048" i="1"/>
  <c r="M5047" i="1" s="1"/>
  <c r="M5046" i="1" s="1"/>
  <c r="P4628" i="1"/>
  <c r="P4627" i="1" s="1"/>
  <c r="P4626" i="1" s="1"/>
  <c r="P4625" i="1" s="1"/>
  <c r="P4624" i="1" s="1"/>
  <c r="P4623" i="1" s="1"/>
  <c r="P4622" i="1" s="1"/>
  <c r="P4621" i="1" s="1"/>
  <c r="N4595" i="1"/>
  <c r="N4594" i="1" s="1"/>
  <c r="O4595" i="1"/>
  <c r="O4594" i="1" s="1"/>
  <c r="Q4595" i="1"/>
  <c r="Q4594" i="1" s="1"/>
  <c r="S4595" i="1"/>
  <c r="S4594" i="1" s="1"/>
  <c r="T4595" i="1"/>
  <c r="U4595" i="1"/>
  <c r="U4594" i="1" s="1"/>
  <c r="V4595" i="1"/>
  <c r="V4594" i="1" s="1"/>
  <c r="M4595" i="1"/>
  <c r="M4594" i="1" s="1"/>
  <c r="N4499" i="1"/>
  <c r="N4498" i="1" s="1"/>
  <c r="O4499" i="1"/>
  <c r="O4498" i="1" s="1"/>
  <c r="P4499" i="1"/>
  <c r="P4498" i="1" s="1"/>
  <c r="Q4499" i="1"/>
  <c r="Q4498" i="1" s="1"/>
  <c r="T4499" i="1"/>
  <c r="U4499" i="1"/>
  <c r="U4498" i="1" s="1"/>
  <c r="M4499" i="1"/>
  <c r="M4498" i="1" s="1"/>
  <c r="O4322" i="1"/>
  <c r="P4322" i="1"/>
  <c r="Q4322" i="1"/>
  <c r="R4322" i="1"/>
  <c r="S4322" i="1"/>
  <c r="T4322" i="1"/>
  <c r="U4322" i="1"/>
  <c r="V4322" i="1"/>
  <c r="N4322" i="1"/>
  <c r="N4189" i="1"/>
  <c r="O4189" i="1"/>
  <c r="P4189" i="1"/>
  <c r="Q4189" i="1"/>
  <c r="R4189" i="1"/>
  <c r="S4189" i="1"/>
  <c r="T4189" i="1"/>
  <c r="U4189" i="1"/>
  <c r="V4189" i="1"/>
  <c r="M4189" i="1"/>
  <c r="N4171" i="1"/>
  <c r="O4171" i="1"/>
  <c r="P4171" i="1"/>
  <c r="Q4171" i="1"/>
  <c r="R4171" i="1"/>
  <c r="S4171" i="1"/>
  <c r="T4171" i="1"/>
  <c r="U4171" i="1"/>
  <c r="V4171" i="1"/>
  <c r="M4171" i="1"/>
  <c r="N4026" i="1"/>
  <c r="N4025" i="1" s="1"/>
  <c r="N4024" i="1" s="1"/>
  <c r="N4023" i="1" s="1"/>
  <c r="O4026" i="1"/>
  <c r="O4025" i="1" s="1"/>
  <c r="O4024" i="1" s="1"/>
  <c r="O4023" i="1" s="1"/>
  <c r="P4026" i="1"/>
  <c r="P4025" i="1" s="1"/>
  <c r="P4024" i="1" s="1"/>
  <c r="P4023" i="1" s="1"/>
  <c r="Q4026" i="1"/>
  <c r="Q4025" i="1" s="1"/>
  <c r="Q4024" i="1" s="1"/>
  <c r="Q4023" i="1" s="1"/>
  <c r="R4026" i="1"/>
  <c r="R4025" i="1" s="1"/>
  <c r="R4024" i="1" s="1"/>
  <c r="R4023" i="1" s="1"/>
  <c r="S4026" i="1"/>
  <c r="S4025" i="1" s="1"/>
  <c r="S4024" i="1" s="1"/>
  <c r="S4023" i="1" s="1"/>
  <c r="T4026" i="1"/>
  <c r="U4026" i="1"/>
  <c r="U4025" i="1" s="1"/>
  <c r="U4024" i="1" s="1"/>
  <c r="U4023" i="1" s="1"/>
  <c r="V4026" i="1"/>
  <c r="V4025" i="1" s="1"/>
  <c r="V4024" i="1" s="1"/>
  <c r="V4023" i="1" s="1"/>
  <c r="M4026" i="1"/>
  <c r="M4025" i="1" s="1"/>
  <c r="M4024" i="1" s="1"/>
  <c r="M4023" i="1" s="1"/>
  <c r="O3960" i="1"/>
  <c r="P3960" i="1"/>
  <c r="Q3960" i="1"/>
  <c r="R3960" i="1"/>
  <c r="S3960" i="1"/>
  <c r="T3960" i="1"/>
  <c r="U3960" i="1"/>
  <c r="V3960" i="1"/>
  <c r="M3960" i="1"/>
  <c r="N3960" i="1"/>
  <c r="N3682" i="1"/>
  <c r="N3681" i="1" s="1"/>
  <c r="N3680" i="1" s="1"/>
  <c r="N3679" i="1" s="1"/>
  <c r="O3682" i="1"/>
  <c r="O3681" i="1" s="1"/>
  <c r="O3680" i="1" s="1"/>
  <c r="O3679" i="1" s="1"/>
  <c r="P3682" i="1"/>
  <c r="P3681" i="1" s="1"/>
  <c r="P3680" i="1" s="1"/>
  <c r="P3679" i="1" s="1"/>
  <c r="Q3682" i="1"/>
  <c r="Q3681" i="1" s="1"/>
  <c r="Q3680" i="1" s="1"/>
  <c r="Q3679" i="1" s="1"/>
  <c r="R3682" i="1"/>
  <c r="R3681" i="1" s="1"/>
  <c r="R3680" i="1" s="1"/>
  <c r="R3679" i="1" s="1"/>
  <c r="S3682" i="1"/>
  <c r="S3681" i="1" s="1"/>
  <c r="S3680" i="1" s="1"/>
  <c r="S3679" i="1" s="1"/>
  <c r="T3682" i="1"/>
  <c r="U3682" i="1"/>
  <c r="U3681" i="1" s="1"/>
  <c r="U3680" i="1" s="1"/>
  <c r="U3679" i="1" s="1"/>
  <c r="V3682" i="1"/>
  <c r="V3681" i="1" s="1"/>
  <c r="V3680" i="1" s="1"/>
  <c r="V3679" i="1" s="1"/>
  <c r="M3682" i="1"/>
  <c r="M3681" i="1" s="1"/>
  <c r="M3680" i="1" s="1"/>
  <c r="M3679" i="1" s="1"/>
  <c r="N3655" i="1"/>
  <c r="O3655" i="1"/>
  <c r="P3655" i="1"/>
  <c r="Q3655" i="1"/>
  <c r="R3655" i="1"/>
  <c r="S3655" i="1"/>
  <c r="T3655" i="1"/>
  <c r="W3655" i="1" s="1"/>
  <c r="U3655" i="1"/>
  <c r="V3655" i="1"/>
  <c r="M3655" i="1"/>
  <c r="N3486" i="1"/>
  <c r="O3486" i="1"/>
  <c r="P3486" i="1"/>
  <c r="Q3486" i="1"/>
  <c r="R3486" i="1"/>
  <c r="S3486" i="1"/>
  <c r="T3486" i="1"/>
  <c r="U3486" i="1"/>
  <c r="V3486" i="1"/>
  <c r="M3486" i="1"/>
  <c r="N3441" i="1"/>
  <c r="O3441" i="1"/>
  <c r="P3441" i="1"/>
  <c r="Q3441" i="1"/>
  <c r="R3441" i="1"/>
  <c r="S3441" i="1"/>
  <c r="T3441" i="1"/>
  <c r="W3441" i="1" s="1"/>
  <c r="U3441" i="1"/>
  <c r="V3441" i="1"/>
  <c r="M3441" i="1"/>
  <c r="N3379" i="1"/>
  <c r="N3378" i="1" s="1"/>
  <c r="N3377" i="1" s="1"/>
  <c r="N3376" i="1" s="1"/>
  <c r="O3379" i="1"/>
  <c r="O3378" i="1" s="1"/>
  <c r="O3377" i="1" s="1"/>
  <c r="O3376" i="1" s="1"/>
  <c r="P3379" i="1"/>
  <c r="P3378" i="1" s="1"/>
  <c r="P3377" i="1" s="1"/>
  <c r="P3376" i="1" s="1"/>
  <c r="Q3379" i="1"/>
  <c r="Q3378" i="1" s="1"/>
  <c r="Q3377" i="1" s="1"/>
  <c r="Q3376" i="1" s="1"/>
  <c r="R3379" i="1"/>
  <c r="R3378" i="1" s="1"/>
  <c r="R3377" i="1" s="1"/>
  <c r="R3376" i="1" s="1"/>
  <c r="S3379" i="1"/>
  <c r="S3378" i="1" s="1"/>
  <c r="S3377" i="1" s="1"/>
  <c r="S3376" i="1" s="1"/>
  <c r="T3379" i="1"/>
  <c r="U3379" i="1"/>
  <c r="U3378" i="1" s="1"/>
  <c r="U3377" i="1" s="1"/>
  <c r="U3376" i="1" s="1"/>
  <c r="V3379" i="1"/>
  <c r="V3378" i="1" s="1"/>
  <c r="V3377" i="1" s="1"/>
  <c r="V3376" i="1" s="1"/>
  <c r="M3379" i="1"/>
  <c r="M3378" i="1" s="1"/>
  <c r="M3377" i="1" s="1"/>
  <c r="M3376" i="1" s="1"/>
  <c r="N3325" i="1"/>
  <c r="O3325" i="1"/>
  <c r="P3325" i="1"/>
  <c r="Q3325" i="1"/>
  <c r="R3325" i="1"/>
  <c r="S3325" i="1"/>
  <c r="T3325" i="1"/>
  <c r="W3325" i="1" s="1"/>
  <c r="U3325" i="1"/>
  <c r="V3325" i="1"/>
  <c r="M3325" i="1"/>
  <c r="N3295" i="1"/>
  <c r="O3295" i="1"/>
  <c r="P3295" i="1"/>
  <c r="Q3295" i="1"/>
  <c r="R3295" i="1"/>
  <c r="S3295" i="1"/>
  <c r="T3295" i="1"/>
  <c r="U3295" i="1"/>
  <c r="V3295" i="1"/>
  <c r="M3295" i="1"/>
  <c r="N3127" i="1"/>
  <c r="O3127" i="1"/>
  <c r="P3127" i="1"/>
  <c r="Q3127" i="1"/>
  <c r="R3127" i="1"/>
  <c r="S3127" i="1"/>
  <c r="T3127" i="1"/>
  <c r="W3127" i="1" s="1"/>
  <c r="U3127" i="1"/>
  <c r="V3127" i="1"/>
  <c r="M3127" i="1"/>
  <c r="N2731" i="1"/>
  <c r="N2730" i="1" s="1"/>
  <c r="N2729" i="1" s="1"/>
  <c r="O2731" i="1"/>
  <c r="O2730" i="1" s="1"/>
  <c r="O2729" i="1" s="1"/>
  <c r="P2731" i="1"/>
  <c r="P2730" i="1" s="1"/>
  <c r="P2729" i="1" s="1"/>
  <c r="Q2731" i="1"/>
  <c r="Q2730" i="1" s="1"/>
  <c r="Q2729" i="1" s="1"/>
  <c r="R2731" i="1"/>
  <c r="R2730" i="1" s="1"/>
  <c r="R2729" i="1" s="1"/>
  <c r="S2731" i="1"/>
  <c r="S2730" i="1" s="1"/>
  <c r="S2729" i="1" s="1"/>
  <c r="T2731" i="1"/>
  <c r="U2731" i="1"/>
  <c r="U2730" i="1" s="1"/>
  <c r="U2729" i="1" s="1"/>
  <c r="V2731" i="1"/>
  <c r="V2730" i="1" s="1"/>
  <c r="V2729" i="1" s="1"/>
  <c r="M2731" i="1"/>
  <c r="M2730" i="1" s="1"/>
  <c r="M2729" i="1" s="1"/>
  <c r="N2665" i="1"/>
  <c r="N2664" i="1" s="1"/>
  <c r="N2663" i="1" s="1"/>
  <c r="N2662" i="1" s="1"/>
  <c r="O2665" i="1"/>
  <c r="O2664" i="1" s="1"/>
  <c r="O2663" i="1" s="1"/>
  <c r="O2662" i="1" s="1"/>
  <c r="P2665" i="1"/>
  <c r="P2664" i="1" s="1"/>
  <c r="P2663" i="1" s="1"/>
  <c r="P2662" i="1" s="1"/>
  <c r="Q2665" i="1"/>
  <c r="Q2664" i="1" s="1"/>
  <c r="Q2663" i="1" s="1"/>
  <c r="Q2662" i="1" s="1"/>
  <c r="R2665" i="1"/>
  <c r="R2664" i="1" s="1"/>
  <c r="R2663" i="1" s="1"/>
  <c r="R2662" i="1" s="1"/>
  <c r="S2665" i="1"/>
  <c r="S2664" i="1" s="1"/>
  <c r="S2663" i="1" s="1"/>
  <c r="S2662" i="1" s="1"/>
  <c r="T2665" i="1"/>
  <c r="U2665" i="1"/>
  <c r="U2664" i="1" s="1"/>
  <c r="U2663" i="1" s="1"/>
  <c r="U2662" i="1" s="1"/>
  <c r="V2665" i="1"/>
  <c r="V2664" i="1" s="1"/>
  <c r="V2663" i="1" s="1"/>
  <c r="V2662" i="1" s="1"/>
  <c r="M2665" i="1"/>
  <c r="M2664" i="1" s="1"/>
  <c r="M2663" i="1" s="1"/>
  <c r="M2662" i="1" s="1"/>
  <c r="N2564" i="1"/>
  <c r="O2564" i="1"/>
  <c r="P2564" i="1"/>
  <c r="Q2564" i="1"/>
  <c r="R2564" i="1"/>
  <c r="S2564" i="1"/>
  <c r="T2564" i="1"/>
  <c r="U2564" i="1"/>
  <c r="V2564" i="1"/>
  <c r="M2564" i="1"/>
  <c r="O2390" i="1"/>
  <c r="P2390" i="1"/>
  <c r="Q2390" i="1"/>
  <c r="R2390" i="1"/>
  <c r="S2390" i="1"/>
  <c r="T2390" i="1"/>
  <c r="U2390" i="1"/>
  <c r="V2390" i="1"/>
  <c r="N2390" i="1"/>
  <c r="M2390" i="1"/>
  <c r="N1913" i="1"/>
  <c r="O1913" i="1"/>
  <c r="P1913" i="1"/>
  <c r="Q1913" i="1"/>
  <c r="R1913" i="1"/>
  <c r="S1913" i="1"/>
  <c r="T1913" i="1"/>
  <c r="U1913" i="1"/>
  <c r="V1913" i="1"/>
  <c r="M1913" i="1"/>
  <c r="N1858" i="1"/>
  <c r="N1857" i="1" s="1"/>
  <c r="O1858" i="1"/>
  <c r="O1857" i="1" s="1"/>
  <c r="Q1858" i="1"/>
  <c r="Q1857" i="1" s="1"/>
  <c r="R1858" i="1"/>
  <c r="R1857" i="1" s="1"/>
  <c r="S1858" i="1"/>
  <c r="S1857" i="1" s="1"/>
  <c r="T1858" i="1"/>
  <c r="U1858" i="1"/>
  <c r="U1857" i="1" s="1"/>
  <c r="V1858" i="1"/>
  <c r="V1857" i="1" s="1"/>
  <c r="M1858" i="1"/>
  <c r="M1857" i="1" s="1"/>
  <c r="N1524" i="1"/>
  <c r="N1523" i="1" s="1"/>
  <c r="N1522" i="1" s="1"/>
  <c r="O1524" i="1"/>
  <c r="O1523" i="1" s="1"/>
  <c r="O1522" i="1" s="1"/>
  <c r="P1524" i="1"/>
  <c r="P1523" i="1" s="1"/>
  <c r="P1522" i="1" s="1"/>
  <c r="Q1524" i="1"/>
  <c r="Q1523" i="1" s="1"/>
  <c r="Q1522" i="1" s="1"/>
  <c r="R1524" i="1"/>
  <c r="R1523" i="1" s="1"/>
  <c r="R1522" i="1" s="1"/>
  <c r="S1524" i="1"/>
  <c r="S1523" i="1" s="1"/>
  <c r="S1522" i="1" s="1"/>
  <c r="T1524" i="1"/>
  <c r="U1524" i="1"/>
  <c r="U1523" i="1" s="1"/>
  <c r="U1522" i="1" s="1"/>
  <c r="V1524" i="1"/>
  <c r="V1523" i="1" s="1"/>
  <c r="V1522" i="1" s="1"/>
  <c r="M1524" i="1"/>
  <c r="M1523" i="1" s="1"/>
  <c r="M1522" i="1" s="1"/>
  <c r="O1024" i="1"/>
  <c r="O1023" i="1" s="1"/>
  <c r="P1024" i="1"/>
  <c r="P1023" i="1" s="1"/>
  <c r="Q1024" i="1"/>
  <c r="Q1023" i="1" s="1"/>
  <c r="R1024" i="1"/>
  <c r="R1023" i="1" s="1"/>
  <c r="S1024" i="1"/>
  <c r="S1023" i="1" s="1"/>
  <c r="T1024" i="1"/>
  <c r="U1024" i="1"/>
  <c r="U1023" i="1" s="1"/>
  <c r="V1024" i="1"/>
  <c r="V1023" i="1" s="1"/>
  <c r="N1024" i="1"/>
  <c r="N1023" i="1" s="1"/>
  <c r="N937" i="1"/>
  <c r="N936" i="1" s="1"/>
  <c r="O937" i="1"/>
  <c r="O936" i="1" s="1"/>
  <c r="Q937" i="1"/>
  <c r="Q936" i="1" s="1"/>
  <c r="R937" i="1"/>
  <c r="R936" i="1" s="1"/>
  <c r="S937" i="1"/>
  <c r="S936" i="1" s="1"/>
  <c r="T937" i="1"/>
  <c r="U937" i="1"/>
  <c r="U936" i="1" s="1"/>
  <c r="V937" i="1"/>
  <c r="V936" i="1" s="1"/>
  <c r="M937" i="1"/>
  <c r="M936" i="1" s="1"/>
  <c r="O685" i="1"/>
  <c r="P685" i="1"/>
  <c r="Q685" i="1"/>
  <c r="R685" i="1"/>
  <c r="S685" i="1"/>
  <c r="T685" i="1"/>
  <c r="U685" i="1"/>
  <c r="V685" i="1"/>
  <c r="N685" i="1"/>
  <c r="M685" i="1"/>
  <c r="L884" i="1"/>
  <c r="L883" i="1" s="1"/>
  <c r="M6145" i="1"/>
  <c r="L6106" i="1"/>
  <c r="L5621" i="1"/>
  <c r="M5621" i="1" s="1"/>
  <c r="L6291" i="1"/>
  <c r="M6291" i="1" s="1"/>
  <c r="L6155" i="1"/>
  <c r="M6155" i="1" s="1"/>
  <c r="L6134" i="1"/>
  <c r="L6103" i="1"/>
  <c r="L6102" i="1" s="1"/>
  <c r="L6101" i="1" s="1"/>
  <c r="O5900" i="1"/>
  <c r="O5899" i="1" s="1"/>
  <c r="P5900" i="1"/>
  <c r="P5899" i="1" s="1"/>
  <c r="Q5900" i="1"/>
  <c r="Q5899" i="1" s="1"/>
  <c r="R5900" i="1"/>
  <c r="R5899" i="1" s="1"/>
  <c r="S5900" i="1"/>
  <c r="S5899" i="1" s="1"/>
  <c r="T5900" i="1"/>
  <c r="U5900" i="1"/>
  <c r="U5899" i="1" s="1"/>
  <c r="V5900" i="1"/>
  <c r="V5899" i="1" s="1"/>
  <c r="N5900" i="1"/>
  <c r="N5899" i="1" s="1"/>
  <c r="M5901" i="1"/>
  <c r="M5902" i="1"/>
  <c r="L5900" i="1"/>
  <c r="O5874" i="1"/>
  <c r="O5873" i="1" s="1"/>
  <c r="P5874" i="1"/>
  <c r="P5873" i="1" s="1"/>
  <c r="Q5874" i="1"/>
  <c r="Q5873" i="1" s="1"/>
  <c r="R5874" i="1"/>
  <c r="R5873" i="1" s="1"/>
  <c r="S5874" i="1"/>
  <c r="S5873" i="1" s="1"/>
  <c r="T5874" i="1"/>
  <c r="U5874" i="1"/>
  <c r="U5873" i="1" s="1"/>
  <c r="V5874" i="1"/>
  <c r="V5873" i="1" s="1"/>
  <c r="N5874" i="1"/>
  <c r="N5873" i="1" s="1"/>
  <c r="M5875" i="1"/>
  <c r="M5876" i="1"/>
  <c r="L5874" i="1"/>
  <c r="O5865" i="1"/>
  <c r="O5864" i="1" s="1"/>
  <c r="P5865" i="1"/>
  <c r="P5864" i="1" s="1"/>
  <c r="Q5865" i="1"/>
  <c r="Q5864" i="1" s="1"/>
  <c r="R5865" i="1"/>
  <c r="R5864" i="1" s="1"/>
  <c r="S5865" i="1"/>
  <c r="S5864" i="1" s="1"/>
  <c r="T5865" i="1"/>
  <c r="U5865" i="1"/>
  <c r="U5864" i="1" s="1"/>
  <c r="V5865" i="1"/>
  <c r="V5864" i="1" s="1"/>
  <c r="N5865" i="1"/>
  <c r="N5864" i="1" s="1"/>
  <c r="M5866" i="1"/>
  <c r="M5867" i="1"/>
  <c r="L5865" i="1"/>
  <c r="L5745" i="1"/>
  <c r="M5745" i="1" s="1"/>
  <c r="O5711" i="1"/>
  <c r="O5710" i="1" s="1"/>
  <c r="P5711" i="1"/>
  <c r="P5710" i="1" s="1"/>
  <c r="Q5711" i="1"/>
  <c r="Q5710" i="1" s="1"/>
  <c r="R5711" i="1"/>
  <c r="R5710" i="1" s="1"/>
  <c r="S5711" i="1"/>
  <c r="S5710" i="1" s="1"/>
  <c r="T5711" i="1"/>
  <c r="U5711" i="1"/>
  <c r="U5710" i="1" s="1"/>
  <c r="V5711" i="1"/>
  <c r="V5710" i="1" s="1"/>
  <c r="N5711" i="1"/>
  <c r="N5710" i="1" s="1"/>
  <c r="M5712" i="1"/>
  <c r="L5711" i="1"/>
  <c r="L5699" i="1"/>
  <c r="M5699" i="1" s="1"/>
  <c r="L5491" i="1"/>
  <c r="O5324" i="1"/>
  <c r="O5323" i="1" s="1"/>
  <c r="P5324" i="1"/>
  <c r="P5323" i="1" s="1"/>
  <c r="Q5324" i="1"/>
  <c r="Q5323" i="1" s="1"/>
  <c r="R5324" i="1"/>
  <c r="R5323" i="1" s="1"/>
  <c r="S5324" i="1"/>
  <c r="S5323" i="1" s="1"/>
  <c r="T5324" i="1"/>
  <c r="U5324" i="1"/>
  <c r="U5323" i="1" s="1"/>
  <c r="V5324" i="1"/>
  <c r="V5323" i="1" s="1"/>
  <c r="N5324" i="1"/>
  <c r="N5323" i="1" s="1"/>
  <c r="M5325" i="1"/>
  <c r="L5324" i="1"/>
  <c r="L5292" i="1"/>
  <c r="L5156" i="1"/>
  <c r="O4826" i="1"/>
  <c r="P4826" i="1"/>
  <c r="Q4826" i="1"/>
  <c r="R4826" i="1"/>
  <c r="S4826" i="1"/>
  <c r="T4826" i="1"/>
  <c r="U4826" i="1"/>
  <c r="V4826" i="1"/>
  <c r="N4826" i="1"/>
  <c r="M4827" i="1"/>
  <c r="L4826" i="1"/>
  <c r="L4812" i="1"/>
  <c r="L4792" i="1"/>
  <c r="L4791" i="1" s="1"/>
  <c r="M4791" i="1" s="1"/>
  <c r="O4791" i="1"/>
  <c r="P4791" i="1"/>
  <c r="Q4791" i="1"/>
  <c r="R4791" i="1"/>
  <c r="S4791" i="1"/>
  <c r="T4791" i="1"/>
  <c r="U4791" i="1"/>
  <c r="V4791" i="1"/>
  <c r="N4791" i="1"/>
  <c r="L4794" i="1"/>
  <c r="L4781" i="1"/>
  <c r="M4781" i="1" s="1"/>
  <c r="L4758" i="1"/>
  <c r="L4674" i="1"/>
  <c r="M4674" i="1" s="1"/>
  <c r="L4667" i="1"/>
  <c r="L4207" i="1"/>
  <c r="L4206" i="1" s="1"/>
  <c r="M4206" i="1" s="1"/>
  <c r="L4205" i="1"/>
  <c r="L4192" i="1"/>
  <c r="M4192" i="1" s="1"/>
  <c r="O4191" i="1"/>
  <c r="P4191" i="1"/>
  <c r="Q4191" i="1"/>
  <c r="R4191" i="1"/>
  <c r="S4191" i="1"/>
  <c r="T4191" i="1"/>
  <c r="W4191" i="1" s="1"/>
  <c r="U4191" i="1"/>
  <c r="V4191" i="1"/>
  <c r="N4191" i="1"/>
  <c r="L4124" i="1"/>
  <c r="L4122" i="1"/>
  <c r="L3707" i="1"/>
  <c r="M3707" i="1" s="1"/>
  <c r="L3691" i="1"/>
  <c r="L3598" i="1"/>
  <c r="L3414" i="1"/>
  <c r="L3334" i="1"/>
  <c r="L3333" i="1" s="1"/>
  <c r="L3332" i="1" s="1"/>
  <c r="L3331" i="1" s="1"/>
  <c r="L3330" i="1" s="1"/>
  <c r="L3329" i="1" s="1"/>
  <c r="L3328" i="1" s="1"/>
  <c r="L1871" i="1"/>
  <c r="L1844" i="1"/>
  <c r="L1553" i="1"/>
  <c r="L1465" i="1"/>
  <c r="O1245" i="1"/>
  <c r="O1244" i="1" s="1"/>
  <c r="P1245" i="1"/>
  <c r="P1244" i="1" s="1"/>
  <c r="Q1245" i="1"/>
  <c r="Q1244" i="1" s="1"/>
  <c r="R1245" i="1"/>
  <c r="R1244" i="1" s="1"/>
  <c r="S1245" i="1"/>
  <c r="S1244" i="1" s="1"/>
  <c r="T1245" i="1"/>
  <c r="U1245" i="1"/>
  <c r="U1244" i="1" s="1"/>
  <c r="V1245" i="1"/>
  <c r="V1244" i="1" s="1"/>
  <c r="N1245" i="1"/>
  <c r="N1244" i="1" s="1"/>
  <c r="M1246" i="1"/>
  <c r="L1245" i="1"/>
  <c r="O1077" i="1"/>
  <c r="O1076" i="1" s="1"/>
  <c r="P1077" i="1"/>
  <c r="P1076" i="1" s="1"/>
  <c r="Q1077" i="1"/>
  <c r="Q1076" i="1" s="1"/>
  <c r="R1077" i="1"/>
  <c r="R1076" i="1" s="1"/>
  <c r="S1077" i="1"/>
  <c r="S1076" i="1" s="1"/>
  <c r="T1077" i="1"/>
  <c r="U1077" i="1"/>
  <c r="U1076" i="1" s="1"/>
  <c r="V1077" i="1"/>
  <c r="V1076" i="1" s="1"/>
  <c r="N1077" i="1"/>
  <c r="N1076" i="1" s="1"/>
  <c r="M1078" i="1"/>
  <c r="M1079" i="1"/>
  <c r="L1077" i="1"/>
  <c r="M1026" i="1"/>
  <c r="L1024" i="1"/>
  <c r="L1023" i="1" s="1"/>
  <c r="M1023" i="1" s="1"/>
  <c r="L1022" i="1"/>
  <c r="L1021" i="1"/>
  <c r="L1001" i="1"/>
  <c r="O978" i="1"/>
  <c r="O977" i="1" s="1"/>
  <c r="P978" i="1"/>
  <c r="P977" i="1" s="1"/>
  <c r="Q978" i="1"/>
  <c r="Q977" i="1" s="1"/>
  <c r="R978" i="1"/>
  <c r="R977" i="1" s="1"/>
  <c r="S978" i="1"/>
  <c r="S977" i="1" s="1"/>
  <c r="T978" i="1"/>
  <c r="U978" i="1"/>
  <c r="U977" i="1" s="1"/>
  <c r="V978" i="1"/>
  <c r="V977" i="1" s="1"/>
  <c r="N978" i="1"/>
  <c r="N977" i="1" s="1"/>
  <c r="M979" i="1"/>
  <c r="M980" i="1"/>
  <c r="L978" i="1"/>
  <c r="M705" i="1"/>
  <c r="L704" i="1"/>
  <c r="L703" i="1" s="1"/>
  <c r="L702" i="1" s="1"/>
  <c r="L701" i="1" s="1"/>
  <c r="L700" i="1" s="1"/>
  <c r="O640" i="1"/>
  <c r="O639" i="1" s="1"/>
  <c r="P640" i="1"/>
  <c r="P639" i="1" s="1"/>
  <c r="Q640" i="1"/>
  <c r="Q639" i="1" s="1"/>
  <c r="R640" i="1"/>
  <c r="R639" i="1" s="1"/>
  <c r="S640" i="1"/>
  <c r="S639" i="1" s="1"/>
  <c r="T640" i="1"/>
  <c r="U640" i="1"/>
  <c r="U639" i="1" s="1"/>
  <c r="V640" i="1"/>
  <c r="V639" i="1" s="1"/>
  <c r="N640" i="1"/>
  <c r="N639" i="1" s="1"/>
  <c r="M641" i="1"/>
  <c r="L640" i="1"/>
  <c r="O597" i="1"/>
  <c r="O596" i="1" s="1"/>
  <c r="P597" i="1"/>
  <c r="P596" i="1" s="1"/>
  <c r="Q597" i="1"/>
  <c r="Q596" i="1" s="1"/>
  <c r="R597" i="1"/>
  <c r="R596" i="1" s="1"/>
  <c r="S597" i="1"/>
  <c r="S596" i="1" s="1"/>
  <c r="T597" i="1"/>
  <c r="U597" i="1"/>
  <c r="U596" i="1" s="1"/>
  <c r="V597" i="1"/>
  <c r="V596" i="1" s="1"/>
  <c r="N597" i="1"/>
  <c r="N596" i="1" s="1"/>
  <c r="M598" i="1"/>
  <c r="M599" i="1"/>
  <c r="L597" i="1"/>
  <c r="O576" i="1"/>
  <c r="O575" i="1" s="1"/>
  <c r="P576" i="1"/>
  <c r="P575" i="1" s="1"/>
  <c r="Q576" i="1"/>
  <c r="Q575" i="1" s="1"/>
  <c r="R576" i="1"/>
  <c r="R575" i="1" s="1"/>
  <c r="S576" i="1"/>
  <c r="S575" i="1" s="1"/>
  <c r="T576" i="1"/>
  <c r="U576" i="1"/>
  <c r="U575" i="1" s="1"/>
  <c r="V576" i="1"/>
  <c r="V575" i="1" s="1"/>
  <c r="N576" i="1"/>
  <c r="M577" i="1"/>
  <c r="M578" i="1"/>
  <c r="L576" i="1"/>
  <c r="O539" i="1"/>
  <c r="O538" i="1" s="1"/>
  <c r="P539" i="1"/>
  <c r="P538" i="1" s="1"/>
  <c r="Q539" i="1"/>
  <c r="Q538" i="1" s="1"/>
  <c r="R539" i="1"/>
  <c r="R538" i="1" s="1"/>
  <c r="S539" i="1"/>
  <c r="S538" i="1" s="1"/>
  <c r="T539" i="1"/>
  <c r="U539" i="1"/>
  <c r="U538" i="1" s="1"/>
  <c r="V539" i="1"/>
  <c r="V538" i="1" s="1"/>
  <c r="N539" i="1"/>
  <c r="N538" i="1" s="1"/>
  <c r="M540" i="1"/>
  <c r="M541" i="1"/>
  <c r="L539" i="1"/>
  <c r="O458" i="1"/>
  <c r="O457" i="1" s="1"/>
  <c r="P458" i="1"/>
  <c r="P457" i="1" s="1"/>
  <c r="Q458" i="1"/>
  <c r="Q457" i="1" s="1"/>
  <c r="R458" i="1"/>
  <c r="R457" i="1" s="1"/>
  <c r="S458" i="1"/>
  <c r="S457" i="1" s="1"/>
  <c r="T458" i="1"/>
  <c r="U458" i="1"/>
  <c r="U457" i="1" s="1"/>
  <c r="V458" i="1"/>
  <c r="V457" i="1" s="1"/>
  <c r="N458" i="1"/>
  <c r="N457" i="1" s="1"/>
  <c r="M459" i="1"/>
  <c r="L458" i="1"/>
  <c r="L457" i="1" s="1"/>
  <c r="M457" i="1" s="1"/>
  <c r="O416" i="1"/>
  <c r="O415" i="1" s="1"/>
  <c r="P416" i="1"/>
  <c r="P415" i="1" s="1"/>
  <c r="Q416" i="1"/>
  <c r="Q415" i="1" s="1"/>
  <c r="R416" i="1"/>
  <c r="R415" i="1" s="1"/>
  <c r="S416" i="1"/>
  <c r="S415" i="1" s="1"/>
  <c r="T416" i="1"/>
  <c r="U416" i="1"/>
  <c r="U415" i="1" s="1"/>
  <c r="V416" i="1"/>
  <c r="V415" i="1" s="1"/>
  <c r="N416" i="1"/>
  <c r="N415" i="1" s="1"/>
  <c r="M417" i="1"/>
  <c r="L416" i="1"/>
  <c r="M416" i="1" s="1"/>
  <c r="L318" i="1"/>
  <c r="L164" i="1"/>
  <c r="O83" i="1"/>
  <c r="O82" i="1" s="1"/>
  <c r="O81" i="1" s="1"/>
  <c r="O80" i="1" s="1"/>
  <c r="O79" i="1" s="1"/>
  <c r="O78" i="1" s="1"/>
  <c r="P83" i="1"/>
  <c r="P82" i="1" s="1"/>
  <c r="P81" i="1" s="1"/>
  <c r="P80" i="1" s="1"/>
  <c r="P79" i="1" s="1"/>
  <c r="P78" i="1" s="1"/>
  <c r="Q83" i="1"/>
  <c r="Q82" i="1" s="1"/>
  <c r="Q81" i="1" s="1"/>
  <c r="Q80" i="1" s="1"/>
  <c r="Q79" i="1" s="1"/>
  <c r="Q78" i="1" s="1"/>
  <c r="R83" i="1"/>
  <c r="R82" i="1" s="1"/>
  <c r="R81" i="1" s="1"/>
  <c r="R80" i="1" s="1"/>
  <c r="R79" i="1" s="1"/>
  <c r="R78" i="1" s="1"/>
  <c r="S83" i="1"/>
  <c r="S82" i="1" s="1"/>
  <c r="S81" i="1" s="1"/>
  <c r="S80" i="1" s="1"/>
  <c r="S79" i="1" s="1"/>
  <c r="S78" i="1" s="1"/>
  <c r="T83" i="1"/>
  <c r="U83" i="1"/>
  <c r="U82" i="1" s="1"/>
  <c r="U81" i="1" s="1"/>
  <c r="U80" i="1" s="1"/>
  <c r="U79" i="1" s="1"/>
  <c r="U78" i="1" s="1"/>
  <c r="V83" i="1"/>
  <c r="V82" i="1" s="1"/>
  <c r="V81" i="1" s="1"/>
  <c r="V80" i="1" s="1"/>
  <c r="V79" i="1" s="1"/>
  <c r="V78" i="1" s="1"/>
  <c r="N83" i="1"/>
  <c r="N82" i="1" s="1"/>
  <c r="N81" i="1" s="1"/>
  <c r="N80" i="1" s="1"/>
  <c r="N79" i="1" s="1"/>
  <c r="N78" i="1" s="1"/>
  <c r="M84" i="1"/>
  <c r="L83" i="1"/>
  <c r="L55" i="1"/>
  <c r="L54" i="1" s="1"/>
  <c r="M6277" i="1"/>
  <c r="M6278" i="1"/>
  <c r="L6276" i="1"/>
  <c r="M6276" i="1" s="1"/>
  <c r="L6275" i="1"/>
  <c r="O6153" i="1"/>
  <c r="P6153" i="1"/>
  <c r="Q6153" i="1"/>
  <c r="R6153" i="1"/>
  <c r="S6153" i="1"/>
  <c r="T6153" i="1"/>
  <c r="U6153" i="1"/>
  <c r="V6153" i="1"/>
  <c r="N6153" i="1"/>
  <c r="O6151" i="1"/>
  <c r="P6151" i="1"/>
  <c r="Q6151" i="1"/>
  <c r="R6151" i="1"/>
  <c r="S6151" i="1"/>
  <c r="T6151" i="1"/>
  <c r="U6151" i="1"/>
  <c r="V6151" i="1"/>
  <c r="N6151" i="1"/>
  <c r="M6152" i="1"/>
  <c r="M6154" i="1"/>
  <c r="L6151" i="1"/>
  <c r="O5781" i="1"/>
  <c r="O5780" i="1" s="1"/>
  <c r="O5779" i="1" s="1"/>
  <c r="O5778" i="1" s="1"/>
  <c r="P5781" i="1"/>
  <c r="P5780" i="1" s="1"/>
  <c r="P5779" i="1" s="1"/>
  <c r="P5778" i="1" s="1"/>
  <c r="Q5781" i="1"/>
  <c r="Q5780" i="1" s="1"/>
  <c r="Q5779" i="1" s="1"/>
  <c r="Q5778" i="1" s="1"/>
  <c r="R5781" i="1"/>
  <c r="R5780" i="1" s="1"/>
  <c r="R5779" i="1" s="1"/>
  <c r="R5778" i="1" s="1"/>
  <c r="S5781" i="1"/>
  <c r="S5780" i="1" s="1"/>
  <c r="S5779" i="1" s="1"/>
  <c r="S5778" i="1" s="1"/>
  <c r="T5781" i="1"/>
  <c r="U5781" i="1"/>
  <c r="U5780" i="1" s="1"/>
  <c r="U5779" i="1" s="1"/>
  <c r="U5778" i="1" s="1"/>
  <c r="V5781" i="1"/>
  <c r="V5780" i="1" s="1"/>
  <c r="V5779" i="1" s="1"/>
  <c r="V5778" i="1" s="1"/>
  <c r="N5781" i="1"/>
  <c r="N5780" i="1" s="1"/>
  <c r="N5779" i="1" s="1"/>
  <c r="N5778" i="1" s="1"/>
  <c r="M5782" i="1"/>
  <c r="L5781" i="1"/>
  <c r="L5111" i="1"/>
  <c r="L4000" i="1"/>
  <c r="L3736" i="1"/>
  <c r="M3736" i="1" s="1"/>
  <c r="L3713" i="1"/>
  <c r="L3566" i="1"/>
  <c r="L2682" i="1"/>
  <c r="M1824" i="1"/>
  <c r="M1826" i="1"/>
  <c r="M1829" i="1"/>
  <c r="M1831" i="1"/>
  <c r="L1830" i="1"/>
  <c r="M1830" i="1" s="1"/>
  <c r="L1828" i="1"/>
  <c r="L184" i="1"/>
  <c r="L149" i="1"/>
  <c r="O19" i="1"/>
  <c r="O18" i="1" s="1"/>
  <c r="O17" i="1" s="1"/>
  <c r="O16" i="1" s="1"/>
  <c r="O15" i="1" s="1"/>
  <c r="P19" i="1"/>
  <c r="P18" i="1" s="1"/>
  <c r="P17" i="1" s="1"/>
  <c r="P16" i="1" s="1"/>
  <c r="P15" i="1" s="1"/>
  <c r="Q19" i="1"/>
  <c r="Q18" i="1" s="1"/>
  <c r="Q17" i="1" s="1"/>
  <c r="Q16" i="1" s="1"/>
  <c r="Q15" i="1" s="1"/>
  <c r="T19" i="1"/>
  <c r="U19" i="1"/>
  <c r="U18" i="1" s="1"/>
  <c r="U17" i="1" s="1"/>
  <c r="U16" i="1" s="1"/>
  <c r="U15" i="1" s="1"/>
  <c r="V19" i="1"/>
  <c r="V18" i="1" s="1"/>
  <c r="V17" i="1" s="1"/>
  <c r="V16" i="1" s="1"/>
  <c r="V15" i="1" s="1"/>
  <c r="N19" i="1"/>
  <c r="N18" i="1" s="1"/>
  <c r="N17" i="1" s="1"/>
  <c r="N16" i="1" s="1"/>
  <c r="N15" i="1" s="1"/>
  <c r="M20" i="1"/>
  <c r="L19" i="1"/>
  <c r="L18" i="1" s="1"/>
  <c r="M3214" i="1"/>
  <c r="L3213" i="1"/>
  <c r="M3213" i="1" s="1"/>
  <c r="M2291" i="1"/>
  <c r="M2293" i="1"/>
  <c r="L2292" i="1"/>
  <c r="M2292" i="1" s="1"/>
  <c r="L2290" i="1"/>
  <c r="O5576" i="1"/>
  <c r="O5575" i="1" s="1"/>
  <c r="O5574" i="1" s="1"/>
  <c r="T5248" i="1"/>
  <c r="O4864" i="1"/>
  <c r="O4863" i="1" s="1"/>
  <c r="R4674" i="1"/>
  <c r="R4673" i="1" s="1"/>
  <c r="R4672" i="1" s="1"/>
  <c r="R4671" i="1" s="1"/>
  <c r="R4670" i="1" s="1"/>
  <c r="R4669" i="1" s="1"/>
  <c r="R4668" i="1" s="1"/>
  <c r="R4448" i="1"/>
  <c r="R4447" i="1" s="1"/>
  <c r="R4446" i="1" s="1"/>
  <c r="R4445" i="1" s="1"/>
  <c r="Q4552" i="1"/>
  <c r="Q4551" i="1" s="1"/>
  <c r="Q4550" i="1" s="1"/>
  <c r="S4552" i="1"/>
  <c r="S4551" i="1" s="1"/>
  <c r="S4550" i="1" s="1"/>
  <c r="Q4132" i="1"/>
  <c r="Q4131" i="1" s="1"/>
  <c r="Q4130" i="1"/>
  <c r="Q4129" i="1" s="1"/>
  <c r="Q3938" i="1"/>
  <c r="Q3937" i="1" s="1"/>
  <c r="Q3936" i="1" s="1"/>
  <c r="Q3935" i="1" s="1"/>
  <c r="Q3537" i="1"/>
  <c r="Q3536" i="1" s="1"/>
  <c r="Q3535" i="1" s="1"/>
  <c r="Q3534" i="1" s="1"/>
  <c r="O3289" i="1"/>
  <c r="Q3262" i="1"/>
  <c r="Q3261" i="1" s="1"/>
  <c r="Q3260" i="1" s="1"/>
  <c r="Q3259" i="1" s="1"/>
  <c r="Q3173" i="1"/>
  <c r="Q3172" i="1" s="1"/>
  <c r="Q3171" i="1" s="1"/>
  <c r="Q3170" i="1" s="1"/>
  <c r="Q3169" i="1" s="1"/>
  <c r="Q2443" i="1"/>
  <c r="Q2442" i="1" s="1"/>
  <c r="Q2441" i="1" s="1"/>
  <c r="Q2440" i="1" s="1"/>
  <c r="Q2439" i="1" s="1"/>
  <c r="O2272" i="1"/>
  <c r="Q1316" i="1"/>
  <c r="Q1315" i="1" s="1"/>
  <c r="Q1314" i="1" s="1"/>
  <c r="Q1313" i="1" s="1"/>
  <c r="Q1312" i="1" s="1"/>
  <c r="S857" i="1"/>
  <c r="S856" i="1" s="1"/>
  <c r="S855" i="1" s="1"/>
  <c r="Q550" i="1"/>
  <c r="O347" i="1"/>
  <c r="O349" i="1"/>
  <c r="Q247" i="1"/>
  <c r="Q248" i="1"/>
  <c r="Q245" i="1"/>
  <c r="Q244" i="1" s="1"/>
  <c r="Q243" i="1"/>
  <c r="Q242" i="1" s="1"/>
  <c r="O5700" i="1"/>
  <c r="O5248" i="1"/>
  <c r="N5248" i="1"/>
  <c r="O6276" i="1"/>
  <c r="O5978" i="1"/>
  <c r="O5977" i="1" s="1"/>
  <c r="O5797" i="1"/>
  <c r="O5796" i="1" s="1"/>
  <c r="O5795" i="1" s="1"/>
  <c r="O5794" i="1" s="1"/>
  <c r="O5793" i="1" s="1"/>
  <c r="O5792" i="1" s="1"/>
  <c r="O5791" i="1" s="1"/>
  <c r="O5452" i="1"/>
  <c r="O1936" i="1"/>
  <c r="O1935" i="1" s="1"/>
  <c r="O1934" i="1" s="1"/>
  <c r="O1933" i="1" s="1"/>
  <c r="O1932" i="1" s="1"/>
  <c r="V4509" i="1"/>
  <c r="V4508" i="1" s="1"/>
  <c r="V4507" i="1" s="1"/>
  <c r="V6216" i="1"/>
  <c r="V6215" i="1" s="1"/>
  <c r="V6214" i="1" s="1"/>
  <c r="V6145" i="1"/>
  <c r="V6144" i="1" s="1"/>
  <c r="V5826" i="1"/>
  <c r="V5824" i="1" s="1"/>
  <c r="V5823" i="1" s="1"/>
  <c r="V5520" i="1"/>
  <c r="V5519" i="1" s="1"/>
  <c r="V5518" i="1" s="1"/>
  <c r="V5517" i="1" s="1"/>
  <c r="V5016" i="1"/>
  <c r="V5015" i="1" s="1"/>
  <c r="V5014" i="1" s="1"/>
  <c r="V4998" i="1"/>
  <c r="V4997" i="1" s="1"/>
  <c r="V4996" i="1" s="1"/>
  <c r="V4854" i="1"/>
  <c r="V4853" i="1" s="1"/>
  <c r="V4852" i="1" s="1"/>
  <c r="V4829" i="1"/>
  <c r="V4828" i="1" s="1"/>
  <c r="V4809" i="1"/>
  <c r="V4808" i="1" s="1"/>
  <c r="V4807" i="1" s="1"/>
  <c r="V4800" i="1"/>
  <c r="V4799" i="1" s="1"/>
  <c r="V4798" i="1" s="1"/>
  <c r="V4789" i="1"/>
  <c r="V4788" i="1" s="1"/>
  <c r="V4787" i="1" s="1"/>
  <c r="V4728" i="1"/>
  <c r="V4727" i="1" s="1"/>
  <c r="V4610" i="1"/>
  <c r="V4609" i="1" s="1"/>
  <c r="V4608" i="1" s="1"/>
  <c r="V4534" i="1"/>
  <c r="V4533" i="1" s="1"/>
  <c r="V4532" i="1" s="1"/>
  <c r="V4516" i="1"/>
  <c r="V4515" i="1" s="1"/>
  <c r="V4514" i="1" s="1"/>
  <c r="V4513" i="1" s="1"/>
  <c r="V4482" i="1"/>
  <c r="V4481" i="1" s="1"/>
  <c r="V4480" i="1" s="1"/>
  <c r="V4388" i="1"/>
  <c r="V4387" i="1" s="1"/>
  <c r="V4386" i="1" s="1"/>
  <c r="V4385" i="1"/>
  <c r="V4384" i="1" s="1"/>
  <c r="V4383" i="1" s="1"/>
  <c r="V4367" i="1"/>
  <c r="V4366" i="1" s="1"/>
  <c r="V4365" i="1" s="1"/>
  <c r="V4358" i="1"/>
  <c r="V4357" i="1" s="1"/>
  <c r="V4356" i="1" s="1"/>
  <c r="V4352" i="1"/>
  <c r="V4351" i="1" s="1"/>
  <c r="V4350" i="1" s="1"/>
  <c r="V866" i="1"/>
  <c r="V865" i="1" s="1"/>
  <c r="V864" i="1" s="1"/>
  <c r="V751" i="1"/>
  <c r="U6126" i="1"/>
  <c r="U6125" i="1" s="1"/>
  <c r="U6124" i="1" s="1"/>
  <c r="U6216" i="1"/>
  <c r="U6215" i="1" s="1"/>
  <c r="U6214" i="1" s="1"/>
  <c r="U6203" i="1"/>
  <c r="U6202" i="1" s="1"/>
  <c r="U6201" i="1" s="1"/>
  <c r="U6200" i="1"/>
  <c r="U6199" i="1" s="1"/>
  <c r="U6198" i="1" s="1"/>
  <c r="U6197" i="1"/>
  <c r="U6196" i="1" s="1"/>
  <c r="U6195" i="1" s="1"/>
  <c r="U5358" i="1"/>
  <c r="U5357" i="1" s="1"/>
  <c r="U5229" i="1"/>
  <c r="U5228" i="1" s="1"/>
  <c r="U5227" i="1" s="1"/>
  <c r="U5226" i="1" s="1"/>
  <c r="U5225" i="1" s="1"/>
  <c r="U5224" i="1" s="1"/>
  <c r="U5223" i="1" s="1"/>
  <c r="U5188" i="1"/>
  <c r="U5187" i="1" s="1"/>
  <c r="U5079" i="1"/>
  <c r="U5078" i="1" s="1"/>
  <c r="U5077" i="1" s="1"/>
  <c r="U5016" i="1"/>
  <c r="U5015" i="1" s="1"/>
  <c r="U5014" i="1" s="1"/>
  <c r="U4924" i="1"/>
  <c r="U4923" i="1" s="1"/>
  <c r="U4854" i="1"/>
  <c r="U4853" i="1" s="1"/>
  <c r="U4852" i="1" s="1"/>
  <c r="U4809" i="1"/>
  <c r="U4808" i="1" s="1"/>
  <c r="U4807" i="1" s="1"/>
  <c r="U4728" i="1"/>
  <c r="U4727" i="1" s="1"/>
  <c r="U4132" i="1"/>
  <c r="U4131" i="1" s="1"/>
  <c r="U4130" i="1"/>
  <c r="U4129" i="1" s="1"/>
  <c r="U3573" i="1"/>
  <c r="U3572" i="1" s="1"/>
  <c r="U3571" i="1" s="1"/>
  <c r="U2880" i="1"/>
  <c r="U2879" i="1" s="1"/>
  <c r="U2878" i="1" s="1"/>
  <c r="U2877" i="1" s="1"/>
  <c r="U2849" i="1"/>
  <c r="U2848" i="1" s="1"/>
  <c r="U2482" i="1"/>
  <c r="U2481" i="1" s="1"/>
  <c r="U2480" i="1" s="1"/>
  <c r="U2487" i="1"/>
  <c r="U2486" i="1" s="1"/>
  <c r="U2443" i="1"/>
  <c r="U2442" i="1" s="1"/>
  <c r="U2441" i="1" s="1"/>
  <c r="U2440" i="1" s="1"/>
  <c r="U2439" i="1" s="1"/>
  <c r="U2013" i="1"/>
  <c r="U2012" i="1" s="1"/>
  <c r="U1734" i="1"/>
  <c r="U1733" i="1" s="1"/>
  <c r="U1729" i="1"/>
  <c r="U1728" i="1" s="1"/>
  <c r="U1727" i="1" s="1"/>
  <c r="U1400" i="1"/>
  <c r="U1399" i="1" s="1"/>
  <c r="U1398" i="1" s="1"/>
  <c r="U1397" i="1" s="1"/>
  <c r="U1369" i="1"/>
  <c r="U1368" i="1" s="1"/>
  <c r="U1364" i="1"/>
  <c r="U1363" i="1" s="1"/>
  <c r="U1362" i="1" s="1"/>
  <c r="U1264" i="1"/>
  <c r="U1263" i="1" s="1"/>
  <c r="U1209" i="1"/>
  <c r="U1208" i="1" s="1"/>
  <c r="U1054" i="1"/>
  <c r="U1053" i="1" s="1"/>
  <c r="U794" i="1"/>
  <c r="U793" i="1" s="1"/>
  <c r="U792" i="1" s="1"/>
  <c r="U787" i="1"/>
  <c r="U786" i="1" s="1"/>
  <c r="U785" i="1" s="1"/>
  <c r="U633" i="1"/>
  <c r="U632" i="1" s="1"/>
  <c r="U631" i="1" s="1"/>
  <c r="U630" i="1" s="1"/>
  <c r="U350" i="1"/>
  <c r="U349" i="1" s="1"/>
  <c r="U271" i="1"/>
  <c r="U270" i="1" s="1"/>
  <c r="Q6274" i="1"/>
  <c r="T6274" i="1"/>
  <c r="U6274" i="1"/>
  <c r="V6274" i="1"/>
  <c r="R6145" i="1"/>
  <c r="R6144" i="1" s="1"/>
  <c r="R5826" i="1"/>
  <c r="R4794" i="1"/>
  <c r="R4793" i="1" s="1"/>
  <c r="R4552" i="1"/>
  <c r="R4551" i="1" s="1"/>
  <c r="R4550" i="1" s="1"/>
  <c r="R4431" i="1"/>
  <c r="R4430" i="1" s="1"/>
  <c r="R4429" i="1" s="1"/>
  <c r="R909" i="1"/>
  <c r="R908" i="1" s="1"/>
  <c r="R907" i="1" s="1"/>
  <c r="R55" i="1"/>
  <c r="R54" i="1" s="1"/>
  <c r="R53" i="1" s="1"/>
  <c r="P6284" i="1"/>
  <c r="P6282" i="1" s="1"/>
  <c r="P4900" i="1"/>
  <c r="P4899" i="1" s="1"/>
  <c r="P4898" i="1" s="1"/>
  <c r="P4552" i="1"/>
  <c r="P4551" i="1" s="1"/>
  <c r="P4550" i="1" s="1"/>
  <c r="P4132" i="1"/>
  <c r="P4131" i="1" s="1"/>
  <c r="P3537" i="1"/>
  <c r="P3536" i="1" s="1"/>
  <c r="P3535" i="1" s="1"/>
  <c r="P3534" i="1" s="1"/>
  <c r="P3173" i="1"/>
  <c r="P3172" i="1" s="1"/>
  <c r="P3171" i="1" s="1"/>
  <c r="P3170" i="1" s="1"/>
  <c r="P3169" i="1" s="1"/>
  <c r="P2800" i="1"/>
  <c r="P2799" i="1" s="1"/>
  <c r="P2798" i="1" s="1"/>
  <c r="P2797" i="1" s="1"/>
  <c r="P2443" i="1"/>
  <c r="P2442" i="1" s="1"/>
  <c r="P2441" i="1" s="1"/>
  <c r="P2440" i="1" s="1"/>
  <c r="P2439" i="1" s="1"/>
  <c r="P2438" i="1"/>
  <c r="P2437" i="1" s="1"/>
  <c r="P2436" i="1" s="1"/>
  <c r="P2435" i="1" s="1"/>
  <c r="P2434" i="1" s="1"/>
  <c r="P2077" i="1"/>
  <c r="P2076" i="1" s="1"/>
  <c r="P2075" i="1" s="1"/>
  <c r="P2074" i="1" s="1"/>
  <c r="P2073" i="1" s="1"/>
  <c r="P1678" i="1"/>
  <c r="P1677" i="1" s="1"/>
  <c r="P1676" i="1" s="1"/>
  <c r="P1675" i="1" s="1"/>
  <c r="P1316" i="1"/>
  <c r="P1315" i="1" s="1"/>
  <c r="P1314" i="1" s="1"/>
  <c r="P1313" i="1" s="1"/>
  <c r="P1312" i="1" s="1"/>
  <c r="P549" i="1"/>
  <c r="P6276" i="1"/>
  <c r="Q6276" i="1"/>
  <c r="R6276" i="1"/>
  <c r="S6276" i="1"/>
  <c r="T6276" i="1"/>
  <c r="U6276" i="1"/>
  <c r="V6276" i="1"/>
  <c r="N6276" i="1"/>
  <c r="O6065" i="1"/>
  <c r="O6064" i="1" s="1"/>
  <c r="O6063" i="1" s="1"/>
  <c r="O6062" i="1" s="1"/>
  <c r="P6065" i="1"/>
  <c r="P6064" i="1" s="1"/>
  <c r="P6063" i="1" s="1"/>
  <c r="P6062" i="1" s="1"/>
  <c r="Q6065" i="1"/>
  <c r="Q6064" i="1" s="1"/>
  <c r="Q6063" i="1" s="1"/>
  <c r="Q6062" i="1" s="1"/>
  <c r="R6065" i="1"/>
  <c r="R6064" i="1" s="1"/>
  <c r="R6063" i="1" s="1"/>
  <c r="R6062" i="1" s="1"/>
  <c r="S6065" i="1"/>
  <c r="S6064" i="1" s="1"/>
  <c r="S6063" i="1" s="1"/>
  <c r="S6062" i="1" s="1"/>
  <c r="T6065" i="1"/>
  <c r="U6065" i="1"/>
  <c r="U6064" i="1" s="1"/>
  <c r="U6063" i="1" s="1"/>
  <c r="U6062" i="1" s="1"/>
  <c r="V6065" i="1"/>
  <c r="V6064" i="1" s="1"/>
  <c r="V6063" i="1" s="1"/>
  <c r="V6062" i="1" s="1"/>
  <c r="N6065" i="1"/>
  <c r="N6064" i="1" s="1"/>
  <c r="N6063" i="1" s="1"/>
  <c r="N6062" i="1" s="1"/>
  <c r="O5824" i="1"/>
  <c r="O5823" i="1" s="1"/>
  <c r="P5824" i="1"/>
  <c r="P5823" i="1" s="1"/>
  <c r="Q5824" i="1"/>
  <c r="Q5823" i="1" s="1"/>
  <c r="T5824" i="1"/>
  <c r="U5824" i="1"/>
  <c r="U5823" i="1" s="1"/>
  <c r="N5824" i="1"/>
  <c r="N5823" i="1" s="1"/>
  <c r="P5700" i="1"/>
  <c r="Q5700" i="1"/>
  <c r="R5700" i="1"/>
  <c r="S5700" i="1"/>
  <c r="T5700" i="1"/>
  <c r="U5700" i="1"/>
  <c r="V5700" i="1"/>
  <c r="N5700" i="1"/>
  <c r="O5654" i="1"/>
  <c r="O5653" i="1" s="1"/>
  <c r="P5654" i="1"/>
  <c r="P5653" i="1" s="1"/>
  <c r="Q5654" i="1"/>
  <c r="Q5653" i="1" s="1"/>
  <c r="R5654" i="1"/>
  <c r="R5653" i="1" s="1"/>
  <c r="S5654" i="1"/>
  <c r="S5653" i="1" s="1"/>
  <c r="T5654" i="1"/>
  <c r="U5654" i="1"/>
  <c r="U5653" i="1" s="1"/>
  <c r="V5654" i="1"/>
  <c r="V5653" i="1" s="1"/>
  <c r="N5654" i="1"/>
  <c r="N5653" i="1" s="1"/>
  <c r="O5119" i="1"/>
  <c r="O5118" i="1" s="1"/>
  <c r="P5119" i="1"/>
  <c r="P5118" i="1" s="1"/>
  <c r="Q5119" i="1"/>
  <c r="Q5118" i="1" s="1"/>
  <c r="R5119" i="1"/>
  <c r="R5118" i="1" s="1"/>
  <c r="S5119" i="1"/>
  <c r="S5118" i="1" s="1"/>
  <c r="T5119" i="1"/>
  <c r="U5119" i="1"/>
  <c r="U5118" i="1" s="1"/>
  <c r="V5119" i="1"/>
  <c r="V5118" i="1" s="1"/>
  <c r="N5119" i="1"/>
  <c r="N5118" i="1" s="1"/>
  <c r="O4869" i="1"/>
  <c r="O4868" i="1" s="1"/>
  <c r="O4867" i="1" s="1"/>
  <c r="O4866" i="1" s="1"/>
  <c r="P4869" i="1"/>
  <c r="P4868" i="1" s="1"/>
  <c r="P4867" i="1" s="1"/>
  <c r="P4866" i="1" s="1"/>
  <c r="Q4869" i="1"/>
  <c r="Q4868" i="1" s="1"/>
  <c r="Q4867" i="1" s="1"/>
  <c r="Q4866" i="1" s="1"/>
  <c r="R4869" i="1"/>
  <c r="R4868" i="1" s="1"/>
  <c r="R4867" i="1" s="1"/>
  <c r="R4866" i="1" s="1"/>
  <c r="S4869" i="1"/>
  <c r="S4868" i="1" s="1"/>
  <c r="S4867" i="1" s="1"/>
  <c r="S4866" i="1" s="1"/>
  <c r="T4869" i="1"/>
  <c r="U4869" i="1"/>
  <c r="U4868" i="1" s="1"/>
  <c r="U4867" i="1" s="1"/>
  <c r="U4866" i="1" s="1"/>
  <c r="V4869" i="1"/>
  <c r="V4868" i="1" s="1"/>
  <c r="V4867" i="1" s="1"/>
  <c r="V4866" i="1" s="1"/>
  <c r="N4869" i="1"/>
  <c r="N4868" i="1" s="1"/>
  <c r="N4867" i="1" s="1"/>
  <c r="N4866" i="1" s="1"/>
  <c r="O4270" i="1"/>
  <c r="P4270" i="1"/>
  <c r="Q4270" i="1"/>
  <c r="R4270" i="1"/>
  <c r="S4270" i="1"/>
  <c r="T4270" i="1"/>
  <c r="U4270" i="1"/>
  <c r="V4270" i="1"/>
  <c r="N4270" i="1"/>
  <c r="O4137" i="1"/>
  <c r="P4137" i="1"/>
  <c r="Q4137" i="1"/>
  <c r="R4137" i="1"/>
  <c r="S4137" i="1"/>
  <c r="T4137" i="1"/>
  <c r="U4137" i="1"/>
  <c r="V4137" i="1"/>
  <c r="N4137" i="1"/>
  <c r="O3993" i="1"/>
  <c r="O3992" i="1" s="1"/>
  <c r="O3991" i="1" s="1"/>
  <c r="O3990" i="1" s="1"/>
  <c r="O3989" i="1" s="1"/>
  <c r="P3993" i="1"/>
  <c r="P3992" i="1" s="1"/>
  <c r="P3991" i="1" s="1"/>
  <c r="P3990" i="1" s="1"/>
  <c r="P3989" i="1" s="1"/>
  <c r="Q3993" i="1"/>
  <c r="Q3992" i="1" s="1"/>
  <c r="Q3991" i="1" s="1"/>
  <c r="Q3990" i="1" s="1"/>
  <c r="Q3989" i="1" s="1"/>
  <c r="R3993" i="1"/>
  <c r="R3992" i="1" s="1"/>
  <c r="R3991" i="1" s="1"/>
  <c r="R3990" i="1" s="1"/>
  <c r="R3989" i="1" s="1"/>
  <c r="S3993" i="1"/>
  <c r="S3992" i="1" s="1"/>
  <c r="S3991" i="1" s="1"/>
  <c r="S3990" i="1" s="1"/>
  <c r="S3989" i="1" s="1"/>
  <c r="T3993" i="1"/>
  <c r="U3993" i="1"/>
  <c r="U3992" i="1" s="1"/>
  <c r="U3991" i="1" s="1"/>
  <c r="U3990" i="1" s="1"/>
  <c r="U3989" i="1" s="1"/>
  <c r="V3993" i="1"/>
  <c r="V3992" i="1" s="1"/>
  <c r="V3991" i="1" s="1"/>
  <c r="V3990" i="1" s="1"/>
  <c r="V3989" i="1" s="1"/>
  <c r="N3993" i="1"/>
  <c r="N3992" i="1" s="1"/>
  <c r="N3991" i="1" s="1"/>
  <c r="N3990" i="1" s="1"/>
  <c r="N3989" i="1" s="1"/>
  <c r="O3806" i="1"/>
  <c r="P3806" i="1"/>
  <c r="Q3806" i="1"/>
  <c r="R3806" i="1"/>
  <c r="S3806" i="1"/>
  <c r="T3806" i="1"/>
  <c r="U3806" i="1"/>
  <c r="V3806" i="1"/>
  <c r="N3806" i="1"/>
  <c r="O3746" i="1"/>
  <c r="P3746" i="1"/>
  <c r="Q3746" i="1"/>
  <c r="R3746" i="1"/>
  <c r="S3746" i="1"/>
  <c r="T3746" i="1"/>
  <c r="U3746" i="1"/>
  <c r="V3746" i="1"/>
  <c r="N3746" i="1"/>
  <c r="O3536" i="1"/>
  <c r="O3535" i="1" s="1"/>
  <c r="O3534" i="1" s="1"/>
  <c r="R3536" i="1"/>
  <c r="R3535" i="1" s="1"/>
  <c r="R3534" i="1" s="1"/>
  <c r="S3536" i="1"/>
  <c r="S3535" i="1" s="1"/>
  <c r="S3534" i="1" s="1"/>
  <c r="T3536" i="1"/>
  <c r="U3536" i="1"/>
  <c r="U3535" i="1" s="1"/>
  <c r="U3534" i="1" s="1"/>
  <c r="V3536" i="1"/>
  <c r="V3535" i="1" s="1"/>
  <c r="V3534" i="1" s="1"/>
  <c r="N3536" i="1"/>
  <c r="N3535" i="1" s="1"/>
  <c r="N3534" i="1" s="1"/>
  <c r="P3362" i="1"/>
  <c r="Q3362" i="1"/>
  <c r="R3362" i="1"/>
  <c r="S3362" i="1"/>
  <c r="T3362" i="1"/>
  <c r="U3362" i="1"/>
  <c r="V3362" i="1"/>
  <c r="N3362" i="1"/>
  <c r="O3340" i="1"/>
  <c r="O3339" i="1" s="1"/>
  <c r="O3338" i="1" s="1"/>
  <c r="O3337" i="1" s="1"/>
  <c r="O3336" i="1" s="1"/>
  <c r="P3340" i="1"/>
  <c r="P3339" i="1" s="1"/>
  <c r="P3338" i="1" s="1"/>
  <c r="P3337" i="1" s="1"/>
  <c r="P3336" i="1" s="1"/>
  <c r="Q3340" i="1"/>
  <c r="Q3339" i="1" s="1"/>
  <c r="Q3338" i="1" s="1"/>
  <c r="Q3337" i="1" s="1"/>
  <c r="Q3336" i="1" s="1"/>
  <c r="R3340" i="1"/>
  <c r="R3339" i="1" s="1"/>
  <c r="R3338" i="1" s="1"/>
  <c r="R3337" i="1" s="1"/>
  <c r="R3336" i="1" s="1"/>
  <c r="S3340" i="1"/>
  <c r="S3339" i="1" s="1"/>
  <c r="S3338" i="1" s="1"/>
  <c r="S3337" i="1" s="1"/>
  <c r="S3336" i="1" s="1"/>
  <c r="T3340" i="1"/>
  <c r="U3340" i="1"/>
  <c r="U3339" i="1" s="1"/>
  <c r="U3338" i="1" s="1"/>
  <c r="U3337" i="1" s="1"/>
  <c r="U3336" i="1" s="1"/>
  <c r="V3340" i="1"/>
  <c r="V3339" i="1" s="1"/>
  <c r="V3338" i="1" s="1"/>
  <c r="V3337" i="1" s="1"/>
  <c r="V3336" i="1" s="1"/>
  <c r="N3340" i="1"/>
  <c r="N3339" i="1" s="1"/>
  <c r="N3338" i="1" s="1"/>
  <c r="N3337" i="1" s="1"/>
  <c r="N3336" i="1" s="1"/>
  <c r="P3289" i="1"/>
  <c r="Q3289" i="1"/>
  <c r="R3289" i="1"/>
  <c r="S3289" i="1"/>
  <c r="T3289" i="1"/>
  <c r="U3289" i="1"/>
  <c r="V3289" i="1"/>
  <c r="N3289" i="1"/>
  <c r="O3287" i="1"/>
  <c r="P3287" i="1"/>
  <c r="Q3287" i="1"/>
  <c r="R3287" i="1"/>
  <c r="S3287" i="1"/>
  <c r="T3287" i="1"/>
  <c r="U3287" i="1"/>
  <c r="V3287" i="1"/>
  <c r="N3287" i="1"/>
  <c r="O3213" i="1"/>
  <c r="P3213" i="1"/>
  <c r="Q3213" i="1"/>
  <c r="R3213" i="1"/>
  <c r="S3213" i="1"/>
  <c r="T3213" i="1"/>
  <c r="U3213" i="1"/>
  <c r="V3213" i="1"/>
  <c r="N3213" i="1"/>
  <c r="O3172" i="1"/>
  <c r="O3171" i="1" s="1"/>
  <c r="O3170" i="1" s="1"/>
  <c r="O3169" i="1" s="1"/>
  <c r="R3172" i="1"/>
  <c r="R3171" i="1" s="1"/>
  <c r="R3170" i="1" s="1"/>
  <c r="R3169" i="1" s="1"/>
  <c r="S3172" i="1"/>
  <c r="S3171" i="1" s="1"/>
  <c r="S3170" i="1" s="1"/>
  <c r="S3169" i="1" s="1"/>
  <c r="T3172" i="1"/>
  <c r="U3171" i="1"/>
  <c r="U3170" i="1" s="1"/>
  <c r="U3169" i="1" s="1"/>
  <c r="V3172" i="1"/>
  <c r="V3171" i="1" s="1"/>
  <c r="V3170" i="1" s="1"/>
  <c r="V3169" i="1" s="1"/>
  <c r="N3172" i="1"/>
  <c r="N3171" i="1" s="1"/>
  <c r="N3170" i="1" s="1"/>
  <c r="N3169" i="1" s="1"/>
  <c r="O3037" i="1"/>
  <c r="O3036" i="1" s="1"/>
  <c r="O3035" i="1" s="1"/>
  <c r="O3034" i="1" s="1"/>
  <c r="P3037" i="1"/>
  <c r="P3036" i="1" s="1"/>
  <c r="P3035" i="1" s="1"/>
  <c r="P3034" i="1" s="1"/>
  <c r="Q3037" i="1"/>
  <c r="Q3036" i="1" s="1"/>
  <c r="Q3035" i="1" s="1"/>
  <c r="Q3034" i="1" s="1"/>
  <c r="R3037" i="1"/>
  <c r="R3036" i="1" s="1"/>
  <c r="R3035" i="1" s="1"/>
  <c r="R3034" i="1" s="1"/>
  <c r="S3037" i="1"/>
  <c r="S3036" i="1" s="1"/>
  <c r="S3035" i="1" s="1"/>
  <c r="S3034" i="1" s="1"/>
  <c r="T3037" i="1"/>
  <c r="U3037" i="1"/>
  <c r="U3036" i="1" s="1"/>
  <c r="U3035" i="1" s="1"/>
  <c r="U3034" i="1" s="1"/>
  <c r="V3037" i="1"/>
  <c r="V3036" i="1" s="1"/>
  <c r="V3035" i="1" s="1"/>
  <c r="V3034" i="1" s="1"/>
  <c r="N3037" i="1"/>
  <c r="N3036" i="1" s="1"/>
  <c r="N3035" i="1" s="1"/>
  <c r="N3034" i="1" s="1"/>
  <c r="O3019" i="1"/>
  <c r="P3019" i="1"/>
  <c r="Q3019" i="1"/>
  <c r="R3019" i="1"/>
  <c r="S3019" i="1"/>
  <c r="T3019" i="1"/>
  <c r="U3019" i="1"/>
  <c r="V3019" i="1"/>
  <c r="N3019" i="1"/>
  <c r="O3008" i="1"/>
  <c r="O3007" i="1" s="1"/>
  <c r="O3006" i="1" s="1"/>
  <c r="O3005" i="1" s="1"/>
  <c r="P3008" i="1"/>
  <c r="P3007" i="1" s="1"/>
  <c r="P3006" i="1" s="1"/>
  <c r="P3005" i="1" s="1"/>
  <c r="Q3008" i="1"/>
  <c r="Q3007" i="1" s="1"/>
  <c r="Q3006" i="1" s="1"/>
  <c r="Q3005" i="1" s="1"/>
  <c r="R3008" i="1"/>
  <c r="R3007" i="1" s="1"/>
  <c r="R3006" i="1" s="1"/>
  <c r="R3005" i="1" s="1"/>
  <c r="S3008" i="1"/>
  <c r="S3007" i="1" s="1"/>
  <c r="S3006" i="1" s="1"/>
  <c r="S3005" i="1" s="1"/>
  <c r="T3008" i="1"/>
  <c r="U3008" i="1"/>
  <c r="U3007" i="1" s="1"/>
  <c r="U3006" i="1" s="1"/>
  <c r="U3005" i="1" s="1"/>
  <c r="V3008" i="1"/>
  <c r="V3007" i="1" s="1"/>
  <c r="V3006" i="1" s="1"/>
  <c r="V3005" i="1" s="1"/>
  <c r="N3008" i="1"/>
  <c r="N3007" i="1" s="1"/>
  <c r="N3006" i="1" s="1"/>
  <c r="N3005" i="1" s="1"/>
  <c r="O2988" i="1"/>
  <c r="P2988" i="1"/>
  <c r="Q2988" i="1"/>
  <c r="R2988" i="1"/>
  <c r="S2988" i="1"/>
  <c r="T2988" i="1"/>
  <c r="U2988" i="1"/>
  <c r="V2988" i="1"/>
  <c r="N2988" i="1"/>
  <c r="O2924" i="1"/>
  <c r="P2924" i="1"/>
  <c r="Q2924" i="1"/>
  <c r="R2924" i="1"/>
  <c r="S2924" i="1"/>
  <c r="T2924" i="1"/>
  <c r="U2924" i="1"/>
  <c r="V2924" i="1"/>
  <c r="N2924" i="1"/>
  <c r="O2907" i="1"/>
  <c r="P2907" i="1"/>
  <c r="Q2907" i="1"/>
  <c r="R2907" i="1"/>
  <c r="S2907" i="1"/>
  <c r="T2907" i="1"/>
  <c r="U2907" i="1"/>
  <c r="V2907" i="1"/>
  <c r="N2907" i="1"/>
  <c r="O2905" i="1"/>
  <c r="P2905" i="1"/>
  <c r="Q2905" i="1"/>
  <c r="R2905" i="1"/>
  <c r="S2905" i="1"/>
  <c r="T2905" i="1"/>
  <c r="U2905" i="1"/>
  <c r="V2905" i="1"/>
  <c r="N2905" i="1"/>
  <c r="O2799" i="1"/>
  <c r="O2798" i="1" s="1"/>
  <c r="O2797" i="1" s="1"/>
  <c r="R2799" i="1"/>
  <c r="R2798" i="1" s="1"/>
  <c r="R2797" i="1" s="1"/>
  <c r="S2799" i="1"/>
  <c r="S2798" i="1" s="1"/>
  <c r="S2797" i="1" s="1"/>
  <c r="T2799" i="1"/>
  <c r="U2799" i="1"/>
  <c r="U2798" i="1" s="1"/>
  <c r="U2797" i="1" s="1"/>
  <c r="V2799" i="1"/>
  <c r="V2798" i="1" s="1"/>
  <c r="V2797" i="1" s="1"/>
  <c r="N2799" i="1"/>
  <c r="N2798" i="1" s="1"/>
  <c r="N2797" i="1" s="1"/>
  <c r="O2754" i="1"/>
  <c r="P2754" i="1"/>
  <c r="Q2754" i="1"/>
  <c r="R2754" i="1"/>
  <c r="S2754" i="1"/>
  <c r="T2754" i="1"/>
  <c r="U2754" i="1"/>
  <c r="V2754" i="1"/>
  <c r="N2754" i="1"/>
  <c r="O2607" i="1"/>
  <c r="O2606" i="1" s="1"/>
  <c r="O2605" i="1" s="1"/>
  <c r="O2604" i="1" s="1"/>
  <c r="O2603" i="1" s="1"/>
  <c r="P2607" i="1"/>
  <c r="P2606" i="1" s="1"/>
  <c r="P2605" i="1" s="1"/>
  <c r="P2604" i="1" s="1"/>
  <c r="P2603" i="1" s="1"/>
  <c r="Q2607" i="1"/>
  <c r="Q2606" i="1" s="1"/>
  <c r="Q2605" i="1" s="1"/>
  <c r="Q2604" i="1" s="1"/>
  <c r="Q2603" i="1" s="1"/>
  <c r="R2607" i="1"/>
  <c r="R2606" i="1" s="1"/>
  <c r="R2605" i="1" s="1"/>
  <c r="R2604" i="1" s="1"/>
  <c r="R2603" i="1" s="1"/>
  <c r="S2607" i="1"/>
  <c r="S2606" i="1" s="1"/>
  <c r="S2605" i="1" s="1"/>
  <c r="S2604" i="1" s="1"/>
  <c r="S2603" i="1" s="1"/>
  <c r="T2607" i="1"/>
  <c r="U2607" i="1"/>
  <c r="U2606" i="1" s="1"/>
  <c r="U2605" i="1" s="1"/>
  <c r="U2604" i="1" s="1"/>
  <c r="U2603" i="1" s="1"/>
  <c r="V2607" i="1"/>
  <c r="V2606" i="1" s="1"/>
  <c r="V2605" i="1" s="1"/>
  <c r="V2604" i="1" s="1"/>
  <c r="V2603" i="1" s="1"/>
  <c r="N2607" i="1"/>
  <c r="N2606" i="1" s="1"/>
  <c r="N2605" i="1" s="1"/>
  <c r="N2604" i="1" s="1"/>
  <c r="N2603" i="1" s="1"/>
  <c r="O2593" i="1"/>
  <c r="O2592" i="1" s="1"/>
  <c r="O2591" i="1" s="1"/>
  <c r="O2590" i="1" s="1"/>
  <c r="O2589" i="1" s="1"/>
  <c r="P2593" i="1"/>
  <c r="P2592" i="1" s="1"/>
  <c r="P2591" i="1" s="1"/>
  <c r="P2590" i="1" s="1"/>
  <c r="P2589" i="1" s="1"/>
  <c r="Q2593" i="1"/>
  <c r="Q2592" i="1" s="1"/>
  <c r="Q2591" i="1" s="1"/>
  <c r="Q2590" i="1" s="1"/>
  <c r="Q2589" i="1" s="1"/>
  <c r="R2593" i="1"/>
  <c r="R2592" i="1" s="1"/>
  <c r="R2591" i="1" s="1"/>
  <c r="R2590" i="1" s="1"/>
  <c r="R2589" i="1" s="1"/>
  <c r="S2593" i="1"/>
  <c r="S2592" i="1" s="1"/>
  <c r="S2591" i="1" s="1"/>
  <c r="S2590" i="1" s="1"/>
  <c r="S2589" i="1" s="1"/>
  <c r="T2593" i="1"/>
  <c r="U2593" i="1"/>
  <c r="U2592" i="1" s="1"/>
  <c r="U2591" i="1" s="1"/>
  <c r="U2590" i="1" s="1"/>
  <c r="U2589" i="1" s="1"/>
  <c r="V2593" i="1"/>
  <c r="V2592" i="1" s="1"/>
  <c r="V2591" i="1" s="1"/>
  <c r="V2590" i="1" s="1"/>
  <c r="V2589" i="1" s="1"/>
  <c r="N2593" i="1"/>
  <c r="N2592" i="1" s="1"/>
  <c r="N2591" i="1" s="1"/>
  <c r="N2590" i="1" s="1"/>
  <c r="N2589" i="1" s="1"/>
  <c r="O2586" i="1"/>
  <c r="O2585" i="1" s="1"/>
  <c r="O2584" i="1" s="1"/>
  <c r="O2583" i="1" s="1"/>
  <c r="P2586" i="1"/>
  <c r="P2585" i="1" s="1"/>
  <c r="P2584" i="1" s="1"/>
  <c r="P2583" i="1" s="1"/>
  <c r="Q2586" i="1"/>
  <c r="Q2585" i="1" s="1"/>
  <c r="Q2584" i="1" s="1"/>
  <c r="Q2583" i="1" s="1"/>
  <c r="R2586" i="1"/>
  <c r="R2585" i="1" s="1"/>
  <c r="R2584" i="1" s="1"/>
  <c r="R2583" i="1" s="1"/>
  <c r="S2586" i="1"/>
  <c r="S2585" i="1" s="1"/>
  <c r="S2584" i="1" s="1"/>
  <c r="S2583" i="1" s="1"/>
  <c r="T2586" i="1"/>
  <c r="U2586" i="1"/>
  <c r="U2585" i="1" s="1"/>
  <c r="U2584" i="1" s="1"/>
  <c r="U2583" i="1" s="1"/>
  <c r="V2586" i="1"/>
  <c r="V2585" i="1" s="1"/>
  <c r="V2584" i="1" s="1"/>
  <c r="V2583" i="1" s="1"/>
  <c r="N2586" i="1"/>
  <c r="N2585" i="1" s="1"/>
  <c r="N2584" i="1" s="1"/>
  <c r="N2583" i="1" s="1"/>
  <c r="O2551" i="1"/>
  <c r="P2551" i="1"/>
  <c r="Q2551" i="1"/>
  <c r="R2551" i="1"/>
  <c r="S2551" i="1"/>
  <c r="T2551" i="1"/>
  <c r="U2551" i="1"/>
  <c r="V2551" i="1"/>
  <c r="N2551" i="1"/>
  <c r="P2545" i="1"/>
  <c r="Q2545" i="1"/>
  <c r="R2545" i="1"/>
  <c r="S2545" i="1"/>
  <c r="T2545" i="1"/>
  <c r="U2545" i="1"/>
  <c r="V2545" i="1"/>
  <c r="N2545" i="1"/>
  <c r="P2543" i="1"/>
  <c r="Q2543" i="1"/>
  <c r="R2543" i="1"/>
  <c r="S2543" i="1"/>
  <c r="T2543" i="1"/>
  <c r="U2543" i="1"/>
  <c r="V2543" i="1"/>
  <c r="N2543" i="1"/>
  <c r="O2442" i="1"/>
  <c r="O2441" i="1" s="1"/>
  <c r="O2440" i="1" s="1"/>
  <c r="O2439" i="1" s="1"/>
  <c r="R2442" i="1"/>
  <c r="R2441" i="1" s="1"/>
  <c r="R2440" i="1" s="1"/>
  <c r="R2439" i="1" s="1"/>
  <c r="S2442" i="1"/>
  <c r="S2441" i="1" s="1"/>
  <c r="S2440" i="1" s="1"/>
  <c r="S2439" i="1" s="1"/>
  <c r="T2442" i="1"/>
  <c r="V2442" i="1"/>
  <c r="V2441" i="1" s="1"/>
  <c r="V2440" i="1" s="1"/>
  <c r="V2439" i="1" s="1"/>
  <c r="N2442" i="1"/>
  <c r="N2441" i="1" s="1"/>
  <c r="N2440" i="1" s="1"/>
  <c r="N2439" i="1" s="1"/>
  <c r="O2437" i="1"/>
  <c r="O2436" i="1" s="1"/>
  <c r="O2435" i="1" s="1"/>
  <c r="O2434" i="1" s="1"/>
  <c r="Q2437" i="1"/>
  <c r="Q2436" i="1" s="1"/>
  <c r="Q2435" i="1" s="1"/>
  <c r="Q2434" i="1" s="1"/>
  <c r="R2437" i="1"/>
  <c r="R2436" i="1" s="1"/>
  <c r="R2435" i="1" s="1"/>
  <c r="R2434" i="1" s="1"/>
  <c r="S2437" i="1"/>
  <c r="S2436" i="1" s="1"/>
  <c r="S2435" i="1" s="1"/>
  <c r="S2434" i="1" s="1"/>
  <c r="T2437" i="1"/>
  <c r="U2437" i="1"/>
  <c r="U2436" i="1" s="1"/>
  <c r="U2435" i="1" s="1"/>
  <c r="U2434" i="1" s="1"/>
  <c r="V2437" i="1"/>
  <c r="V2436" i="1" s="1"/>
  <c r="V2435" i="1" s="1"/>
  <c r="V2434" i="1" s="1"/>
  <c r="N2437" i="1"/>
  <c r="N2436" i="1" s="1"/>
  <c r="N2435" i="1" s="1"/>
  <c r="N2434" i="1" s="1"/>
  <c r="O2395" i="1"/>
  <c r="P2395" i="1"/>
  <c r="Q2395" i="1"/>
  <c r="R2395" i="1"/>
  <c r="S2395" i="1"/>
  <c r="T2395" i="1"/>
  <c r="U2395" i="1"/>
  <c r="V2395" i="1"/>
  <c r="N2395" i="1"/>
  <c r="O2290" i="1"/>
  <c r="P2290" i="1"/>
  <c r="Q2290" i="1"/>
  <c r="R2290" i="1"/>
  <c r="S2290" i="1"/>
  <c r="T2290" i="1"/>
  <c r="U2290" i="1"/>
  <c r="V2290" i="1"/>
  <c r="N2290" i="1"/>
  <c r="P2270" i="1"/>
  <c r="Q2270" i="1"/>
  <c r="R2270" i="1"/>
  <c r="S2270" i="1"/>
  <c r="T2270" i="1"/>
  <c r="U2270" i="1"/>
  <c r="V2270" i="1"/>
  <c r="N2270" i="1"/>
  <c r="O2248" i="1"/>
  <c r="O2247" i="1" s="1"/>
  <c r="O2246" i="1" s="1"/>
  <c r="O2245" i="1" s="1"/>
  <c r="O2244" i="1" s="1"/>
  <c r="P2248" i="1"/>
  <c r="P2247" i="1" s="1"/>
  <c r="P2246" i="1" s="1"/>
  <c r="P2245" i="1" s="1"/>
  <c r="P2244" i="1" s="1"/>
  <c r="Q2248" i="1"/>
  <c r="Q2247" i="1" s="1"/>
  <c r="Q2246" i="1" s="1"/>
  <c r="Q2245" i="1" s="1"/>
  <c r="Q2244" i="1" s="1"/>
  <c r="R2248" i="1"/>
  <c r="R2247" i="1" s="1"/>
  <c r="R2246" i="1" s="1"/>
  <c r="R2245" i="1" s="1"/>
  <c r="R2244" i="1" s="1"/>
  <c r="S2248" i="1"/>
  <c r="S2247" i="1" s="1"/>
  <c r="S2246" i="1" s="1"/>
  <c r="S2245" i="1" s="1"/>
  <c r="S2244" i="1" s="1"/>
  <c r="T2248" i="1"/>
  <c r="U2248" i="1"/>
  <c r="U2247" i="1" s="1"/>
  <c r="U2246" i="1" s="1"/>
  <c r="U2245" i="1" s="1"/>
  <c r="U2244" i="1" s="1"/>
  <c r="V2248" i="1"/>
  <c r="V2247" i="1" s="1"/>
  <c r="V2246" i="1" s="1"/>
  <c r="V2245" i="1" s="1"/>
  <c r="V2244" i="1" s="1"/>
  <c r="N2248" i="1"/>
  <c r="N2247" i="1" s="1"/>
  <c r="N2246" i="1" s="1"/>
  <c r="N2245" i="1" s="1"/>
  <c r="N2244" i="1" s="1"/>
  <c r="O2233" i="1"/>
  <c r="O2232" i="1" s="1"/>
  <c r="O2231" i="1" s="1"/>
  <c r="O2230" i="1" s="1"/>
  <c r="P2233" i="1"/>
  <c r="P2232" i="1" s="1"/>
  <c r="P2231" i="1" s="1"/>
  <c r="P2230" i="1" s="1"/>
  <c r="Q2233" i="1"/>
  <c r="Q2232" i="1" s="1"/>
  <c r="Q2231" i="1" s="1"/>
  <c r="Q2230" i="1" s="1"/>
  <c r="R2233" i="1"/>
  <c r="R2232" i="1" s="1"/>
  <c r="R2231" i="1" s="1"/>
  <c r="R2230" i="1" s="1"/>
  <c r="S2233" i="1"/>
  <c r="S2232" i="1" s="1"/>
  <c r="S2231" i="1" s="1"/>
  <c r="S2230" i="1" s="1"/>
  <c r="T2233" i="1"/>
  <c r="U2233" i="1"/>
  <c r="U2232" i="1" s="1"/>
  <c r="U2231" i="1" s="1"/>
  <c r="U2230" i="1" s="1"/>
  <c r="V2233" i="1"/>
  <c r="V2232" i="1" s="1"/>
  <c r="V2231" i="1" s="1"/>
  <c r="V2230" i="1" s="1"/>
  <c r="N2233" i="1"/>
  <c r="N2232" i="1" s="1"/>
  <c r="N2231" i="1" s="1"/>
  <c r="N2230" i="1" s="1"/>
  <c r="O2194" i="1"/>
  <c r="O2193" i="1" s="1"/>
  <c r="O2192" i="1" s="1"/>
  <c r="O2191" i="1" s="1"/>
  <c r="P2194" i="1"/>
  <c r="P2193" i="1" s="1"/>
  <c r="P2192" i="1" s="1"/>
  <c r="P2191" i="1" s="1"/>
  <c r="Q2194" i="1"/>
  <c r="Q2193" i="1" s="1"/>
  <c r="Q2192" i="1" s="1"/>
  <c r="Q2191" i="1" s="1"/>
  <c r="R2194" i="1"/>
  <c r="R2193" i="1" s="1"/>
  <c r="R2192" i="1" s="1"/>
  <c r="R2191" i="1" s="1"/>
  <c r="S2194" i="1"/>
  <c r="S2193" i="1" s="1"/>
  <c r="S2192" i="1" s="1"/>
  <c r="S2191" i="1" s="1"/>
  <c r="T2194" i="1"/>
  <c r="U2194" i="1"/>
  <c r="U2193" i="1" s="1"/>
  <c r="U2192" i="1" s="1"/>
  <c r="U2191" i="1" s="1"/>
  <c r="V2194" i="1"/>
  <c r="V2193" i="1" s="1"/>
  <c r="V2192" i="1" s="1"/>
  <c r="V2191" i="1" s="1"/>
  <c r="N2194" i="1"/>
  <c r="N2193" i="1" s="1"/>
  <c r="N2192" i="1" s="1"/>
  <c r="N2191" i="1" s="1"/>
  <c r="P2187" i="1"/>
  <c r="Q2187" i="1"/>
  <c r="R2187" i="1"/>
  <c r="S2187" i="1"/>
  <c r="T2187" i="1"/>
  <c r="U2187" i="1"/>
  <c r="V2187" i="1"/>
  <c r="N2187" i="1"/>
  <c r="O2181" i="1"/>
  <c r="P2181" i="1"/>
  <c r="Q2181" i="1"/>
  <c r="R2181" i="1"/>
  <c r="S2181" i="1"/>
  <c r="T2181" i="1"/>
  <c r="U2181" i="1"/>
  <c r="V2181" i="1"/>
  <c r="N2181" i="1"/>
  <c r="V2179" i="1"/>
  <c r="O2179" i="1"/>
  <c r="P2179" i="1"/>
  <c r="Q2179" i="1"/>
  <c r="R2179" i="1"/>
  <c r="S2179" i="1"/>
  <c r="T2179" i="1"/>
  <c r="U2179" i="1"/>
  <c r="N2179" i="1"/>
  <c r="O2076" i="1"/>
  <c r="O2075" i="1" s="1"/>
  <c r="O2074" i="1" s="1"/>
  <c r="O2073" i="1" s="1"/>
  <c r="Q2076" i="1"/>
  <c r="Q2075" i="1" s="1"/>
  <c r="Q2074" i="1" s="1"/>
  <c r="Q2073" i="1" s="1"/>
  <c r="R2076" i="1"/>
  <c r="R2075" i="1" s="1"/>
  <c r="R2074" i="1" s="1"/>
  <c r="R2073" i="1" s="1"/>
  <c r="S2076" i="1"/>
  <c r="S2075" i="1" s="1"/>
  <c r="S2074" i="1" s="1"/>
  <c r="S2073" i="1" s="1"/>
  <c r="T2076" i="1"/>
  <c r="U2076" i="1"/>
  <c r="U2075" i="1" s="1"/>
  <c r="U2074" i="1" s="1"/>
  <c r="U2073" i="1" s="1"/>
  <c r="V2076" i="1"/>
  <c r="V2075" i="1" s="1"/>
  <c r="V2074" i="1" s="1"/>
  <c r="V2073" i="1" s="1"/>
  <c r="N2076" i="1"/>
  <c r="N2075" i="1" s="1"/>
  <c r="N2074" i="1" s="1"/>
  <c r="N2073" i="1" s="1"/>
  <c r="O2026" i="1"/>
  <c r="P2026" i="1"/>
  <c r="Q2026" i="1"/>
  <c r="R2026" i="1"/>
  <c r="S2026" i="1"/>
  <c r="T2026" i="1"/>
  <c r="U2026" i="1"/>
  <c r="V2026" i="1"/>
  <c r="N2026" i="1"/>
  <c r="O1902" i="1"/>
  <c r="P1902" i="1"/>
  <c r="Q1902" i="1"/>
  <c r="R1902" i="1"/>
  <c r="S1902" i="1"/>
  <c r="T1902" i="1"/>
  <c r="U1902" i="1"/>
  <c r="V1902" i="1"/>
  <c r="N1902" i="1"/>
  <c r="O1900" i="1"/>
  <c r="P1900" i="1"/>
  <c r="Q1900" i="1"/>
  <c r="R1900" i="1"/>
  <c r="S1900" i="1"/>
  <c r="T1900" i="1"/>
  <c r="U1900" i="1"/>
  <c r="V1900" i="1"/>
  <c r="N1900" i="1"/>
  <c r="O1880" i="1"/>
  <c r="P1880" i="1"/>
  <c r="Q1880" i="1"/>
  <c r="R1880" i="1"/>
  <c r="S1880" i="1"/>
  <c r="T1880" i="1"/>
  <c r="U1880" i="1"/>
  <c r="V1880" i="1"/>
  <c r="N1880" i="1"/>
  <c r="O1855" i="1"/>
  <c r="O1854" i="1" s="1"/>
  <c r="Q1855" i="1"/>
  <c r="Q1854" i="1" s="1"/>
  <c r="R1855" i="1"/>
  <c r="R1854" i="1" s="1"/>
  <c r="S1855" i="1"/>
  <c r="S1854" i="1" s="1"/>
  <c r="T1855" i="1"/>
  <c r="U1855" i="1"/>
  <c r="U1854" i="1" s="1"/>
  <c r="V1855" i="1"/>
  <c r="V1854" i="1" s="1"/>
  <c r="N1855" i="1"/>
  <c r="N1854" i="1" s="1"/>
  <c r="O1848" i="1"/>
  <c r="O1847" i="1" s="1"/>
  <c r="O1846" i="1" s="1"/>
  <c r="O1845" i="1" s="1"/>
  <c r="P1848" i="1"/>
  <c r="P1847" i="1" s="1"/>
  <c r="P1846" i="1" s="1"/>
  <c r="P1845" i="1" s="1"/>
  <c r="Q1848" i="1"/>
  <c r="Q1847" i="1" s="1"/>
  <c r="Q1846" i="1" s="1"/>
  <c r="Q1845" i="1" s="1"/>
  <c r="R1848" i="1"/>
  <c r="R1847" i="1" s="1"/>
  <c r="R1846" i="1" s="1"/>
  <c r="R1845" i="1" s="1"/>
  <c r="S1848" i="1"/>
  <c r="S1847" i="1" s="1"/>
  <c r="S1846" i="1" s="1"/>
  <c r="S1845" i="1" s="1"/>
  <c r="T1848" i="1"/>
  <c r="U1848" i="1"/>
  <c r="U1847" i="1" s="1"/>
  <c r="U1846" i="1" s="1"/>
  <c r="U1845" i="1" s="1"/>
  <c r="V1848" i="1"/>
  <c r="V1847" i="1" s="1"/>
  <c r="V1846" i="1" s="1"/>
  <c r="V1845" i="1" s="1"/>
  <c r="N1848" i="1"/>
  <c r="N1847" i="1" s="1"/>
  <c r="N1846" i="1" s="1"/>
  <c r="N1845" i="1" s="1"/>
  <c r="O1805" i="1"/>
  <c r="O1804" i="1" s="1"/>
  <c r="O1803" i="1" s="1"/>
  <c r="O1802" i="1" s="1"/>
  <c r="P1805" i="1"/>
  <c r="P1804" i="1" s="1"/>
  <c r="P1803" i="1" s="1"/>
  <c r="P1802" i="1" s="1"/>
  <c r="Q1805" i="1"/>
  <c r="Q1804" i="1" s="1"/>
  <c r="Q1803" i="1" s="1"/>
  <c r="Q1802" i="1" s="1"/>
  <c r="R1805" i="1"/>
  <c r="R1804" i="1" s="1"/>
  <c r="R1803" i="1" s="1"/>
  <c r="R1802" i="1" s="1"/>
  <c r="S1805" i="1"/>
  <c r="S1804" i="1" s="1"/>
  <c r="S1803" i="1" s="1"/>
  <c r="S1802" i="1" s="1"/>
  <c r="T1805" i="1"/>
  <c r="U1805" i="1"/>
  <c r="U1804" i="1" s="1"/>
  <c r="U1803" i="1" s="1"/>
  <c r="U1802" i="1" s="1"/>
  <c r="V1805" i="1"/>
  <c r="V1804" i="1" s="1"/>
  <c r="V1803" i="1" s="1"/>
  <c r="V1802" i="1" s="1"/>
  <c r="N1805" i="1"/>
  <c r="N1804" i="1" s="1"/>
  <c r="N1803" i="1" s="1"/>
  <c r="N1802" i="1" s="1"/>
  <c r="O1798" i="1"/>
  <c r="P1798" i="1"/>
  <c r="Q1798" i="1"/>
  <c r="R1798" i="1"/>
  <c r="S1798" i="1"/>
  <c r="T1798" i="1"/>
  <c r="U1798" i="1"/>
  <c r="V1798" i="1"/>
  <c r="N1798" i="1"/>
  <c r="P1792" i="1"/>
  <c r="Q1792" i="1"/>
  <c r="R1792" i="1"/>
  <c r="S1792" i="1"/>
  <c r="T1792" i="1"/>
  <c r="U1792" i="1"/>
  <c r="V1792" i="1"/>
  <c r="N1792" i="1"/>
  <c r="P1790" i="1"/>
  <c r="Q1790" i="1"/>
  <c r="R1790" i="1"/>
  <c r="S1790" i="1"/>
  <c r="T1790" i="1"/>
  <c r="U1790" i="1"/>
  <c r="V1790" i="1"/>
  <c r="N1790" i="1"/>
  <c r="O1682" i="1"/>
  <c r="O1681" i="1" s="1"/>
  <c r="O1680" i="1" s="1"/>
  <c r="O1679" i="1" s="1"/>
  <c r="P1682" i="1"/>
  <c r="P1681" i="1" s="1"/>
  <c r="P1680" i="1" s="1"/>
  <c r="P1679" i="1" s="1"/>
  <c r="Q1682" i="1"/>
  <c r="Q1681" i="1" s="1"/>
  <c r="Q1680" i="1" s="1"/>
  <c r="Q1679" i="1" s="1"/>
  <c r="R1682" i="1"/>
  <c r="R1681" i="1" s="1"/>
  <c r="R1680" i="1" s="1"/>
  <c r="R1679" i="1" s="1"/>
  <c r="S1682" i="1"/>
  <c r="S1681" i="1" s="1"/>
  <c r="S1680" i="1" s="1"/>
  <c r="S1679" i="1" s="1"/>
  <c r="T1682" i="1"/>
  <c r="U1682" i="1"/>
  <c r="U1681" i="1" s="1"/>
  <c r="U1680" i="1" s="1"/>
  <c r="U1679" i="1" s="1"/>
  <c r="V1682" i="1"/>
  <c r="V1681" i="1" s="1"/>
  <c r="V1680" i="1" s="1"/>
  <c r="V1679" i="1" s="1"/>
  <c r="N1682" i="1"/>
  <c r="N1681" i="1" s="1"/>
  <c r="N1680" i="1" s="1"/>
  <c r="N1679" i="1" s="1"/>
  <c r="O1677" i="1"/>
  <c r="O1676" i="1" s="1"/>
  <c r="O1675" i="1" s="1"/>
  <c r="Q1677" i="1"/>
  <c r="Q1676" i="1" s="1"/>
  <c r="Q1675" i="1" s="1"/>
  <c r="R1677" i="1"/>
  <c r="R1676" i="1" s="1"/>
  <c r="R1675" i="1" s="1"/>
  <c r="S1677" i="1"/>
  <c r="S1676" i="1" s="1"/>
  <c r="S1675" i="1" s="1"/>
  <c r="T1677" i="1"/>
  <c r="U1677" i="1"/>
  <c r="U1676" i="1" s="1"/>
  <c r="U1675" i="1" s="1"/>
  <c r="V1677" i="1"/>
  <c r="V1676" i="1" s="1"/>
  <c r="V1675" i="1" s="1"/>
  <c r="N1677" i="1"/>
  <c r="N1676" i="1" s="1"/>
  <c r="N1675" i="1" s="1"/>
  <c r="O1540" i="1"/>
  <c r="O1539" i="1" s="1"/>
  <c r="O1538" i="1" s="1"/>
  <c r="O1537" i="1" s="1"/>
  <c r="P1540" i="1"/>
  <c r="P1539" i="1" s="1"/>
  <c r="P1538" i="1" s="1"/>
  <c r="P1537" i="1" s="1"/>
  <c r="Q1540" i="1"/>
  <c r="Q1539" i="1" s="1"/>
  <c r="Q1538" i="1" s="1"/>
  <c r="Q1537" i="1" s="1"/>
  <c r="R1540" i="1"/>
  <c r="R1539" i="1" s="1"/>
  <c r="R1538" i="1" s="1"/>
  <c r="R1537" i="1" s="1"/>
  <c r="S1540" i="1"/>
  <c r="S1539" i="1" s="1"/>
  <c r="S1538" i="1" s="1"/>
  <c r="S1537" i="1" s="1"/>
  <c r="T1540" i="1"/>
  <c r="U1540" i="1"/>
  <c r="U1539" i="1" s="1"/>
  <c r="U1538" i="1" s="1"/>
  <c r="U1537" i="1" s="1"/>
  <c r="V1540" i="1"/>
  <c r="V1539" i="1" s="1"/>
  <c r="V1538" i="1" s="1"/>
  <c r="V1537" i="1" s="1"/>
  <c r="N1540" i="1"/>
  <c r="N1539" i="1" s="1"/>
  <c r="N1538" i="1" s="1"/>
  <c r="N1537" i="1" s="1"/>
  <c r="O1515" i="1"/>
  <c r="P1515" i="1"/>
  <c r="Q1515" i="1"/>
  <c r="R1515" i="1"/>
  <c r="S1515" i="1"/>
  <c r="T1515" i="1"/>
  <c r="U1515" i="1"/>
  <c r="V1515" i="1"/>
  <c r="N1515" i="1"/>
  <c r="O1513" i="1"/>
  <c r="P1513" i="1"/>
  <c r="Q1513" i="1"/>
  <c r="R1513" i="1"/>
  <c r="S1513" i="1"/>
  <c r="T1513" i="1"/>
  <c r="U1513" i="1"/>
  <c r="V1513" i="1"/>
  <c r="N1513" i="1"/>
  <c r="P1496" i="1"/>
  <c r="Q1496" i="1"/>
  <c r="R1496" i="1"/>
  <c r="S1496" i="1"/>
  <c r="T1496" i="1"/>
  <c r="U1496" i="1"/>
  <c r="V1496" i="1"/>
  <c r="N1496" i="1"/>
  <c r="O1471" i="1"/>
  <c r="O1470" i="1" s="1"/>
  <c r="O1469" i="1" s="1"/>
  <c r="O1468" i="1" s="1"/>
  <c r="O1467" i="1" s="1"/>
  <c r="P1471" i="1"/>
  <c r="P1470" i="1" s="1"/>
  <c r="P1469" i="1" s="1"/>
  <c r="P1468" i="1" s="1"/>
  <c r="P1467" i="1" s="1"/>
  <c r="Q1471" i="1"/>
  <c r="Q1470" i="1" s="1"/>
  <c r="Q1469" i="1" s="1"/>
  <c r="Q1468" i="1" s="1"/>
  <c r="Q1467" i="1" s="1"/>
  <c r="R1471" i="1"/>
  <c r="R1470" i="1" s="1"/>
  <c r="R1469" i="1" s="1"/>
  <c r="R1468" i="1" s="1"/>
  <c r="R1467" i="1" s="1"/>
  <c r="S1471" i="1"/>
  <c r="S1470" i="1" s="1"/>
  <c r="S1469" i="1" s="1"/>
  <c r="S1468" i="1" s="1"/>
  <c r="S1467" i="1" s="1"/>
  <c r="T1471" i="1"/>
  <c r="U1471" i="1"/>
  <c r="U1470" i="1" s="1"/>
  <c r="U1469" i="1" s="1"/>
  <c r="U1468" i="1" s="1"/>
  <c r="U1467" i="1" s="1"/>
  <c r="V1471" i="1"/>
  <c r="V1470" i="1" s="1"/>
  <c r="V1469" i="1" s="1"/>
  <c r="V1468" i="1" s="1"/>
  <c r="V1467" i="1" s="1"/>
  <c r="N1471" i="1"/>
  <c r="N1470" i="1" s="1"/>
  <c r="N1469" i="1" s="1"/>
  <c r="N1468" i="1" s="1"/>
  <c r="N1467" i="1" s="1"/>
  <c r="O1456" i="1"/>
  <c r="O1455" i="1" s="1"/>
  <c r="O1454" i="1" s="1"/>
  <c r="O1453" i="1" s="1"/>
  <c r="P1456" i="1"/>
  <c r="P1455" i="1" s="1"/>
  <c r="P1454" i="1" s="1"/>
  <c r="P1453" i="1" s="1"/>
  <c r="Q1456" i="1"/>
  <c r="Q1455" i="1" s="1"/>
  <c r="Q1454" i="1" s="1"/>
  <c r="Q1453" i="1" s="1"/>
  <c r="R1456" i="1"/>
  <c r="R1455" i="1" s="1"/>
  <c r="R1454" i="1" s="1"/>
  <c r="R1453" i="1" s="1"/>
  <c r="S1456" i="1"/>
  <c r="S1455" i="1" s="1"/>
  <c r="S1454" i="1" s="1"/>
  <c r="S1453" i="1" s="1"/>
  <c r="T1456" i="1"/>
  <c r="U1456" i="1"/>
  <c r="U1455" i="1" s="1"/>
  <c r="U1454" i="1" s="1"/>
  <c r="U1453" i="1" s="1"/>
  <c r="V1456" i="1"/>
  <c r="V1455" i="1" s="1"/>
  <c r="V1454" i="1" s="1"/>
  <c r="V1453" i="1" s="1"/>
  <c r="N1456" i="1"/>
  <c r="N1455" i="1" s="1"/>
  <c r="N1454" i="1" s="1"/>
  <c r="N1453" i="1" s="1"/>
  <c r="O1440" i="1"/>
  <c r="O1439" i="1" s="1"/>
  <c r="O1438" i="1" s="1"/>
  <c r="O1437" i="1" s="1"/>
  <c r="P1440" i="1"/>
  <c r="P1439" i="1" s="1"/>
  <c r="P1438" i="1" s="1"/>
  <c r="P1437" i="1" s="1"/>
  <c r="Q1440" i="1"/>
  <c r="Q1439" i="1" s="1"/>
  <c r="Q1438" i="1" s="1"/>
  <c r="Q1437" i="1" s="1"/>
  <c r="R1440" i="1"/>
  <c r="R1439" i="1" s="1"/>
  <c r="R1438" i="1" s="1"/>
  <c r="R1437" i="1" s="1"/>
  <c r="S1440" i="1"/>
  <c r="S1439" i="1" s="1"/>
  <c r="S1438" i="1" s="1"/>
  <c r="S1437" i="1" s="1"/>
  <c r="T1440" i="1"/>
  <c r="U1440" i="1"/>
  <c r="U1439" i="1" s="1"/>
  <c r="U1438" i="1" s="1"/>
  <c r="U1437" i="1" s="1"/>
  <c r="V1440" i="1"/>
  <c r="V1439" i="1" s="1"/>
  <c r="V1438" i="1" s="1"/>
  <c r="V1437" i="1" s="1"/>
  <c r="N1440" i="1"/>
  <c r="N1439" i="1" s="1"/>
  <c r="N1438" i="1" s="1"/>
  <c r="N1437" i="1" s="1"/>
  <c r="O1433" i="1"/>
  <c r="P1433" i="1"/>
  <c r="Q1433" i="1"/>
  <c r="R1433" i="1"/>
  <c r="S1433" i="1"/>
  <c r="T1433" i="1"/>
  <c r="U1433" i="1"/>
  <c r="V1433" i="1"/>
  <c r="N1433" i="1"/>
  <c r="P1427" i="1"/>
  <c r="Q1427" i="1"/>
  <c r="R1427" i="1"/>
  <c r="S1427" i="1"/>
  <c r="T1427" i="1"/>
  <c r="U1427" i="1"/>
  <c r="V1427" i="1"/>
  <c r="O1425" i="1"/>
  <c r="P1425" i="1"/>
  <c r="P1424" i="1" s="1"/>
  <c r="P1423" i="1" s="1"/>
  <c r="P1422" i="1" s="1"/>
  <c r="P1421" i="1" s="1"/>
  <c r="Q1425" i="1"/>
  <c r="Q1424" i="1" s="1"/>
  <c r="Q1423" i="1" s="1"/>
  <c r="Q1422" i="1" s="1"/>
  <c r="Q1421" i="1" s="1"/>
  <c r="R1425" i="1"/>
  <c r="R1424" i="1" s="1"/>
  <c r="R1423" i="1" s="1"/>
  <c r="R1422" i="1" s="1"/>
  <c r="R1421" i="1" s="1"/>
  <c r="S1425" i="1"/>
  <c r="S1424" i="1" s="1"/>
  <c r="S1423" i="1" s="1"/>
  <c r="S1422" i="1" s="1"/>
  <c r="S1421" i="1" s="1"/>
  <c r="T1425" i="1"/>
  <c r="U1425" i="1"/>
  <c r="V1425" i="1"/>
  <c r="V1424" i="1" s="1"/>
  <c r="V1423" i="1" s="1"/>
  <c r="V1422" i="1" s="1"/>
  <c r="V1421" i="1" s="1"/>
  <c r="N1427" i="1"/>
  <c r="N1425" i="1"/>
  <c r="O1335" i="1"/>
  <c r="P1335" i="1"/>
  <c r="Q1335" i="1"/>
  <c r="R1335" i="1"/>
  <c r="S1335" i="1"/>
  <c r="T1335" i="1"/>
  <c r="U1335" i="1"/>
  <c r="V1335" i="1"/>
  <c r="N1335" i="1"/>
  <c r="O1315" i="1"/>
  <c r="O1314" i="1" s="1"/>
  <c r="O1313" i="1" s="1"/>
  <c r="O1312" i="1" s="1"/>
  <c r="R1315" i="1"/>
  <c r="R1314" i="1" s="1"/>
  <c r="R1313" i="1" s="1"/>
  <c r="R1312" i="1" s="1"/>
  <c r="S1315" i="1"/>
  <c r="S1314" i="1" s="1"/>
  <c r="S1313" i="1" s="1"/>
  <c r="S1312" i="1" s="1"/>
  <c r="T1315" i="1"/>
  <c r="U1315" i="1"/>
  <c r="U1314" i="1" s="1"/>
  <c r="U1313" i="1" s="1"/>
  <c r="U1312" i="1" s="1"/>
  <c r="V1315" i="1"/>
  <c r="V1314" i="1" s="1"/>
  <c r="V1313" i="1" s="1"/>
  <c r="V1312" i="1" s="1"/>
  <c r="N1315" i="1"/>
  <c r="N1314" i="1" s="1"/>
  <c r="N1313" i="1" s="1"/>
  <c r="N1312" i="1" s="1"/>
  <c r="O1167" i="1"/>
  <c r="P1167" i="1"/>
  <c r="Q1167" i="1"/>
  <c r="R1167" i="1"/>
  <c r="S1167" i="1"/>
  <c r="T1167" i="1"/>
  <c r="U1167" i="1"/>
  <c r="V1167" i="1"/>
  <c r="N1167" i="1"/>
  <c r="O949" i="1"/>
  <c r="O948" i="1" s="1"/>
  <c r="O947" i="1" s="1"/>
  <c r="P949" i="1"/>
  <c r="P948" i="1" s="1"/>
  <c r="P947" i="1" s="1"/>
  <c r="Q949" i="1"/>
  <c r="Q948" i="1" s="1"/>
  <c r="Q947" i="1" s="1"/>
  <c r="R949" i="1"/>
  <c r="R948" i="1" s="1"/>
  <c r="R947" i="1" s="1"/>
  <c r="S949" i="1"/>
  <c r="S948" i="1" s="1"/>
  <c r="S947" i="1" s="1"/>
  <c r="T949" i="1"/>
  <c r="U949" i="1"/>
  <c r="U948" i="1" s="1"/>
  <c r="U947" i="1" s="1"/>
  <c r="V949" i="1"/>
  <c r="V948" i="1" s="1"/>
  <c r="V947" i="1" s="1"/>
  <c r="N949" i="1"/>
  <c r="N948" i="1" s="1"/>
  <c r="N947" i="1" s="1"/>
  <c r="O646" i="1"/>
  <c r="O645" i="1" s="1"/>
  <c r="O644" i="1" s="1"/>
  <c r="O643" i="1" s="1"/>
  <c r="P646" i="1"/>
  <c r="P645" i="1" s="1"/>
  <c r="P644" i="1" s="1"/>
  <c r="P643" i="1" s="1"/>
  <c r="Q646" i="1"/>
  <c r="Q645" i="1" s="1"/>
  <c r="Q644" i="1" s="1"/>
  <c r="Q643" i="1" s="1"/>
  <c r="R646" i="1"/>
  <c r="R645" i="1" s="1"/>
  <c r="R644" i="1" s="1"/>
  <c r="R643" i="1" s="1"/>
  <c r="S646" i="1"/>
  <c r="S645" i="1" s="1"/>
  <c r="S644" i="1" s="1"/>
  <c r="S643" i="1" s="1"/>
  <c r="T646" i="1"/>
  <c r="U646" i="1"/>
  <c r="U645" i="1" s="1"/>
  <c r="U644" i="1" s="1"/>
  <c r="U643" i="1" s="1"/>
  <c r="V646" i="1"/>
  <c r="V645" i="1" s="1"/>
  <c r="V644" i="1" s="1"/>
  <c r="V643" i="1" s="1"/>
  <c r="N646" i="1"/>
  <c r="N645" i="1" s="1"/>
  <c r="N644" i="1" s="1"/>
  <c r="N643" i="1" s="1"/>
  <c r="R552" i="1"/>
  <c r="R551" i="1" s="1"/>
  <c r="S552" i="1"/>
  <c r="S551" i="1" s="1"/>
  <c r="T552" i="1"/>
  <c r="U552" i="1"/>
  <c r="U551" i="1" s="1"/>
  <c r="V552" i="1"/>
  <c r="V551" i="1" s="1"/>
  <c r="N552" i="1"/>
  <c r="N551" i="1" s="1"/>
  <c r="O548" i="1"/>
  <c r="O547" i="1" s="1"/>
  <c r="R548" i="1"/>
  <c r="R547" i="1" s="1"/>
  <c r="S548" i="1"/>
  <c r="S547" i="1" s="1"/>
  <c r="T548" i="1"/>
  <c r="U548" i="1"/>
  <c r="U547" i="1" s="1"/>
  <c r="V548" i="1"/>
  <c r="V547" i="1" s="1"/>
  <c r="N548" i="1"/>
  <c r="N547" i="1" s="1"/>
  <c r="L2728" i="1"/>
  <c r="M2728" i="1" s="1"/>
  <c r="M6147" i="1"/>
  <c r="N6144" i="1"/>
  <c r="O6144" i="1"/>
  <c r="P6144" i="1"/>
  <c r="Q6144" i="1"/>
  <c r="T6144" i="1"/>
  <c r="W6144" i="1" s="1"/>
  <c r="U6144" i="1"/>
  <c r="N6146" i="1"/>
  <c r="O6146" i="1"/>
  <c r="P6146" i="1"/>
  <c r="Q6146" i="1"/>
  <c r="R6146" i="1"/>
  <c r="S6146" i="1"/>
  <c r="T6146" i="1"/>
  <c r="U6146" i="1"/>
  <c r="V6146" i="1"/>
  <c r="L6146" i="1"/>
  <c r="M6146" i="1" s="1"/>
  <c r="L5885" i="1"/>
  <c r="L5884" i="1"/>
  <c r="M5884" i="1" s="1"/>
  <c r="L5824" i="1"/>
  <c r="M5826" i="1"/>
  <c r="L5675" i="1"/>
  <c r="L5660" i="1"/>
  <c r="M5660" i="1" s="1"/>
  <c r="L5519" i="1"/>
  <c r="M5195" i="1"/>
  <c r="N5194" i="1"/>
  <c r="N5193" i="1" s="1"/>
  <c r="N5192" i="1" s="1"/>
  <c r="N5191" i="1" s="1"/>
  <c r="O5194" i="1"/>
  <c r="O5193" i="1" s="1"/>
  <c r="O5192" i="1" s="1"/>
  <c r="O5191" i="1" s="1"/>
  <c r="P5194" i="1"/>
  <c r="P5193" i="1" s="1"/>
  <c r="P5192" i="1" s="1"/>
  <c r="P5191" i="1" s="1"/>
  <c r="Q5194" i="1"/>
  <c r="Q5193" i="1" s="1"/>
  <c r="Q5192" i="1" s="1"/>
  <c r="Q5191" i="1" s="1"/>
  <c r="R5194" i="1"/>
  <c r="R5193" i="1" s="1"/>
  <c r="R5192" i="1" s="1"/>
  <c r="R5191" i="1" s="1"/>
  <c r="S5194" i="1"/>
  <c r="S5193" i="1" s="1"/>
  <c r="S5192" i="1" s="1"/>
  <c r="S5191" i="1" s="1"/>
  <c r="T5194" i="1"/>
  <c r="U5194" i="1"/>
  <c r="U5193" i="1" s="1"/>
  <c r="U5192" i="1" s="1"/>
  <c r="U5191" i="1" s="1"/>
  <c r="V5194" i="1"/>
  <c r="V5193" i="1" s="1"/>
  <c r="V5192" i="1" s="1"/>
  <c r="V5191" i="1" s="1"/>
  <c r="L5194" i="1"/>
  <c r="M5194" i="1" s="1"/>
  <c r="L5119" i="1"/>
  <c r="M5067" i="1"/>
  <c r="N5066" i="1"/>
  <c r="O5066" i="1"/>
  <c r="P5066" i="1"/>
  <c r="Q5066" i="1"/>
  <c r="R5066" i="1"/>
  <c r="S5066" i="1"/>
  <c r="T5066" i="1"/>
  <c r="U5066" i="1"/>
  <c r="V5066" i="1"/>
  <c r="L5066" i="1"/>
  <c r="M5066" i="1" s="1"/>
  <c r="L4994" i="1"/>
  <c r="M4994" i="1" s="1"/>
  <c r="L4979" i="1"/>
  <c r="M4979" i="1" s="1"/>
  <c r="N4978" i="1"/>
  <c r="N4977" i="1" s="1"/>
  <c r="O4978" i="1"/>
  <c r="O4977" i="1" s="1"/>
  <c r="P4978" i="1"/>
  <c r="P4977" i="1" s="1"/>
  <c r="Q4978" i="1"/>
  <c r="Q4977" i="1" s="1"/>
  <c r="R4978" i="1"/>
  <c r="R4977" i="1" s="1"/>
  <c r="S4978" i="1"/>
  <c r="S4977" i="1" s="1"/>
  <c r="T4978" i="1"/>
  <c r="U4978" i="1"/>
  <c r="U4977" i="1" s="1"/>
  <c r="V4978" i="1"/>
  <c r="V4977" i="1" s="1"/>
  <c r="L4900" i="1"/>
  <c r="M4900" i="1" s="1"/>
  <c r="L4821" i="1"/>
  <c r="M4821" i="1" s="1"/>
  <c r="M4794" i="1"/>
  <c r="N4793" i="1"/>
  <c r="O4793" i="1"/>
  <c r="P4793" i="1"/>
  <c r="Q4793" i="1"/>
  <c r="S4793" i="1"/>
  <c r="T4793" i="1"/>
  <c r="U4793" i="1"/>
  <c r="V4793" i="1"/>
  <c r="L4793" i="1"/>
  <c r="L4516" i="1"/>
  <c r="M4448" i="1"/>
  <c r="L4447" i="1"/>
  <c r="M4435" i="1"/>
  <c r="N4434" i="1"/>
  <c r="O4434" i="1"/>
  <c r="P4434" i="1"/>
  <c r="Q4434" i="1"/>
  <c r="R4434" i="1"/>
  <c r="S4434" i="1"/>
  <c r="T4434" i="1"/>
  <c r="U4434" i="1"/>
  <c r="V4434" i="1"/>
  <c r="L4434" i="1"/>
  <c r="L4369" i="1"/>
  <c r="L4358" i="1"/>
  <c r="M4358" i="1" s="1"/>
  <c r="L4132" i="1"/>
  <c r="L3817" i="1"/>
  <c r="M3817" i="1" s="1"/>
  <c r="M3733" i="1"/>
  <c r="N3732" i="1"/>
  <c r="N3731" i="1" s="1"/>
  <c r="O3732" i="1"/>
  <c r="O3731" i="1" s="1"/>
  <c r="P3732" i="1"/>
  <c r="P3731" i="1" s="1"/>
  <c r="Q3732" i="1"/>
  <c r="Q3731" i="1" s="1"/>
  <c r="R3732" i="1"/>
  <c r="R3731" i="1" s="1"/>
  <c r="S3732" i="1"/>
  <c r="S3731" i="1" s="1"/>
  <c r="T3732" i="1"/>
  <c r="U3732" i="1"/>
  <c r="U3731" i="1" s="1"/>
  <c r="V3732" i="1"/>
  <c r="V3731" i="1" s="1"/>
  <c r="L3732" i="1"/>
  <c r="M3591" i="1"/>
  <c r="L3590" i="1"/>
  <c r="L3589" i="1" s="1"/>
  <c r="M3589" i="1" s="1"/>
  <c r="M3568" i="1"/>
  <c r="N3567" i="1"/>
  <c r="O3567" i="1"/>
  <c r="P3567" i="1"/>
  <c r="Q3567" i="1"/>
  <c r="R3567" i="1"/>
  <c r="S3567" i="1"/>
  <c r="T3567" i="1"/>
  <c r="U3567" i="1"/>
  <c r="V3567" i="1"/>
  <c r="L3567" i="1"/>
  <c r="M3567" i="1" s="1"/>
  <c r="L3436" i="1"/>
  <c r="M3244" i="1"/>
  <c r="N3243" i="1"/>
  <c r="N3242" i="1" s="1"/>
  <c r="N3241" i="1" s="1"/>
  <c r="N3240" i="1" s="1"/>
  <c r="N3239" i="1" s="1"/>
  <c r="N3238" i="1" s="1"/>
  <c r="O3243" i="1"/>
  <c r="O3242" i="1" s="1"/>
  <c r="O3241" i="1" s="1"/>
  <c r="O3240" i="1" s="1"/>
  <c r="O3239" i="1" s="1"/>
  <c r="O3238" i="1" s="1"/>
  <c r="P3243" i="1"/>
  <c r="P3242" i="1" s="1"/>
  <c r="P3241" i="1" s="1"/>
  <c r="P3240" i="1" s="1"/>
  <c r="P3239" i="1" s="1"/>
  <c r="P3238" i="1" s="1"/>
  <c r="Q3243" i="1"/>
  <c r="Q3242" i="1" s="1"/>
  <c r="Q3241" i="1" s="1"/>
  <c r="Q3240" i="1" s="1"/>
  <c r="Q3239" i="1" s="1"/>
  <c r="Q3238" i="1" s="1"/>
  <c r="R3243" i="1"/>
  <c r="R3242" i="1" s="1"/>
  <c r="R3241" i="1" s="1"/>
  <c r="R3240" i="1" s="1"/>
  <c r="R3239" i="1" s="1"/>
  <c r="R3238" i="1" s="1"/>
  <c r="S3243" i="1"/>
  <c r="S3242" i="1" s="1"/>
  <c r="S3241" i="1" s="1"/>
  <c r="S3240" i="1" s="1"/>
  <c r="S3239" i="1" s="1"/>
  <c r="S3238" i="1" s="1"/>
  <c r="T3243" i="1"/>
  <c r="U3243" i="1"/>
  <c r="U3242" i="1" s="1"/>
  <c r="U3241" i="1" s="1"/>
  <c r="U3240" i="1" s="1"/>
  <c r="U3239" i="1" s="1"/>
  <c r="U3238" i="1" s="1"/>
  <c r="V3243" i="1"/>
  <c r="V3242" i="1" s="1"/>
  <c r="V3241" i="1" s="1"/>
  <c r="V3240" i="1" s="1"/>
  <c r="V3239" i="1" s="1"/>
  <c r="V3238" i="1" s="1"/>
  <c r="L3243" i="1"/>
  <c r="M3237" i="1"/>
  <c r="L3236" i="1"/>
  <c r="M3001" i="1"/>
  <c r="N3000" i="1"/>
  <c r="N2999" i="1" s="1"/>
  <c r="O3000" i="1"/>
  <c r="O2999" i="1" s="1"/>
  <c r="P3000" i="1"/>
  <c r="P2999" i="1" s="1"/>
  <c r="Q3000" i="1"/>
  <c r="Q2999" i="1" s="1"/>
  <c r="R3000" i="1"/>
  <c r="R2999" i="1" s="1"/>
  <c r="S3000" i="1"/>
  <c r="S2999" i="1" s="1"/>
  <c r="T3000" i="1"/>
  <c r="U3000" i="1"/>
  <c r="U2999" i="1" s="1"/>
  <c r="V3000" i="1"/>
  <c r="V2999" i="1" s="1"/>
  <c r="L3000" i="1"/>
  <c r="M2862" i="1"/>
  <c r="L2861" i="1"/>
  <c r="M2634" i="1"/>
  <c r="N2633" i="1"/>
  <c r="N2632" i="1" s="1"/>
  <c r="O2633" i="1"/>
  <c r="O2632" i="1" s="1"/>
  <c r="P2633" i="1"/>
  <c r="P2632" i="1" s="1"/>
  <c r="Q2633" i="1"/>
  <c r="Q2632" i="1" s="1"/>
  <c r="R2633" i="1"/>
  <c r="R2632" i="1" s="1"/>
  <c r="S2633" i="1"/>
  <c r="S2632" i="1" s="1"/>
  <c r="T2633" i="1"/>
  <c r="U2633" i="1"/>
  <c r="U2632" i="1" s="1"/>
  <c r="V2633" i="1"/>
  <c r="V2632" i="1" s="1"/>
  <c r="L2633" i="1"/>
  <c r="L2423" i="1"/>
  <c r="M2283" i="1"/>
  <c r="N2282" i="1"/>
  <c r="N2281" i="1" s="1"/>
  <c r="O2282" i="1"/>
  <c r="O2281" i="1" s="1"/>
  <c r="P2282" i="1"/>
  <c r="P2281" i="1" s="1"/>
  <c r="Q2282" i="1"/>
  <c r="Q2281" i="1" s="1"/>
  <c r="R2282" i="1"/>
  <c r="R2281" i="1" s="1"/>
  <c r="S2282" i="1"/>
  <c r="S2281" i="1" s="1"/>
  <c r="T2282" i="1"/>
  <c r="U2282" i="1"/>
  <c r="U2281" i="1" s="1"/>
  <c r="V2282" i="1"/>
  <c r="V2281" i="1" s="1"/>
  <c r="L2282" i="1"/>
  <c r="M1893" i="1"/>
  <c r="N1892" i="1"/>
  <c r="N1891" i="1" s="1"/>
  <c r="O1892" i="1"/>
  <c r="O1891" i="1" s="1"/>
  <c r="P1892" i="1"/>
  <c r="P1891" i="1" s="1"/>
  <c r="Q1892" i="1"/>
  <c r="Q1891" i="1" s="1"/>
  <c r="R1892" i="1"/>
  <c r="R1891" i="1" s="1"/>
  <c r="S1892" i="1"/>
  <c r="S1891" i="1" s="1"/>
  <c r="T1892" i="1"/>
  <c r="U1892" i="1"/>
  <c r="U1891" i="1" s="1"/>
  <c r="V1892" i="1"/>
  <c r="V1891" i="1" s="1"/>
  <c r="L1892" i="1"/>
  <c r="L1747" i="1"/>
  <c r="M1747" i="1" s="1"/>
  <c r="L1487" i="1"/>
  <c r="L1486" i="1" s="1"/>
  <c r="N1486" i="1"/>
  <c r="N1485" i="1" s="1"/>
  <c r="O1486" i="1"/>
  <c r="O1485" i="1" s="1"/>
  <c r="P1486" i="1"/>
  <c r="P1485" i="1" s="1"/>
  <c r="Q1486" i="1"/>
  <c r="Q1485" i="1" s="1"/>
  <c r="R1486" i="1"/>
  <c r="R1485" i="1" s="1"/>
  <c r="S1486" i="1"/>
  <c r="S1485" i="1" s="1"/>
  <c r="T1486" i="1"/>
  <c r="U1486" i="1"/>
  <c r="U1485" i="1" s="1"/>
  <c r="V1486" i="1"/>
  <c r="V1485" i="1" s="1"/>
  <c r="L1376" i="1"/>
  <c r="L1375" i="1" s="1"/>
  <c r="L1374" i="1" s="1"/>
  <c r="L1373" i="1" s="1"/>
  <c r="L1372" i="1" s="1"/>
  <c r="M1382" i="1"/>
  <c r="L1381" i="1"/>
  <c r="L1380" i="1" s="1"/>
  <c r="M1380" i="1" s="1"/>
  <c r="L930" i="1"/>
  <c r="M909" i="1"/>
  <c r="N908" i="1"/>
  <c r="N907" i="1" s="1"/>
  <c r="O908" i="1"/>
  <c r="O907" i="1" s="1"/>
  <c r="P908" i="1"/>
  <c r="P907" i="1" s="1"/>
  <c r="Q908" i="1"/>
  <c r="Q907" i="1" s="1"/>
  <c r="T908" i="1"/>
  <c r="U908" i="1"/>
  <c r="U907" i="1" s="1"/>
  <c r="V908" i="1"/>
  <c r="V907" i="1" s="1"/>
  <c r="L908" i="1"/>
  <c r="M633" i="1"/>
  <c r="L632" i="1"/>
  <c r="L631" i="1" s="1"/>
  <c r="M631" i="1" s="1"/>
  <c r="M342" i="1"/>
  <c r="N341" i="1"/>
  <c r="N340" i="1" s="1"/>
  <c r="N339" i="1" s="1"/>
  <c r="N338" i="1" s="1"/>
  <c r="N337" i="1" s="1"/>
  <c r="N336" i="1" s="1"/>
  <c r="O341" i="1"/>
  <c r="O340" i="1" s="1"/>
  <c r="O339" i="1" s="1"/>
  <c r="O338" i="1" s="1"/>
  <c r="O337" i="1" s="1"/>
  <c r="O336" i="1" s="1"/>
  <c r="P341" i="1"/>
  <c r="P340" i="1" s="1"/>
  <c r="P339" i="1" s="1"/>
  <c r="P338" i="1" s="1"/>
  <c r="P337" i="1" s="1"/>
  <c r="P336" i="1" s="1"/>
  <c r="Q341" i="1"/>
  <c r="Q340" i="1" s="1"/>
  <c r="Q339" i="1" s="1"/>
  <c r="Q338" i="1" s="1"/>
  <c r="Q337" i="1" s="1"/>
  <c r="Q336" i="1" s="1"/>
  <c r="R341" i="1"/>
  <c r="R340" i="1" s="1"/>
  <c r="R339" i="1" s="1"/>
  <c r="R338" i="1" s="1"/>
  <c r="R337" i="1" s="1"/>
  <c r="R336" i="1" s="1"/>
  <c r="S341" i="1"/>
  <c r="S340" i="1" s="1"/>
  <c r="S339" i="1" s="1"/>
  <c r="S338" i="1" s="1"/>
  <c r="S337" i="1" s="1"/>
  <c r="S336" i="1" s="1"/>
  <c r="T341" i="1"/>
  <c r="U341" i="1"/>
  <c r="U340" i="1" s="1"/>
  <c r="U339" i="1" s="1"/>
  <c r="U338" i="1" s="1"/>
  <c r="U337" i="1" s="1"/>
  <c r="U336" i="1" s="1"/>
  <c r="V341" i="1"/>
  <c r="V340" i="1" s="1"/>
  <c r="V339" i="1" s="1"/>
  <c r="V338" i="1" s="1"/>
  <c r="V337" i="1" s="1"/>
  <c r="V336" i="1" s="1"/>
  <c r="L341" i="1"/>
  <c r="M326" i="1"/>
  <c r="L325" i="1"/>
  <c r="M55" i="1"/>
  <c r="N54" i="1"/>
  <c r="N53" i="1" s="1"/>
  <c r="O54" i="1"/>
  <c r="O53" i="1" s="1"/>
  <c r="P54" i="1"/>
  <c r="P53" i="1" s="1"/>
  <c r="Q54" i="1"/>
  <c r="Q53" i="1" s="1"/>
  <c r="T54" i="1"/>
  <c r="U54" i="1"/>
  <c r="U53" i="1" s="1"/>
  <c r="V54" i="1"/>
  <c r="V53" i="1" s="1"/>
  <c r="Q6231" i="1"/>
  <c r="Q6230" i="1" s="1"/>
  <c r="Q6229" i="1"/>
  <c r="Q6228" i="1"/>
  <c r="Q6223" i="1"/>
  <c r="Q6222" i="1" s="1"/>
  <c r="Q6221" i="1" s="1"/>
  <c r="Q6220" i="1" s="1"/>
  <c r="Q6219" i="1" s="1"/>
  <c r="Q6218" i="1" s="1"/>
  <c r="Q6216" i="1"/>
  <c r="Q6215" i="1" s="1"/>
  <c r="Q6214" i="1" s="1"/>
  <c r="S6216" i="1"/>
  <c r="S6215" i="1" s="1"/>
  <c r="S6214" i="1" s="1"/>
  <c r="S6213" i="1"/>
  <c r="S6212" i="1" s="1"/>
  <c r="S6211" i="1" s="1"/>
  <c r="Q6213" i="1"/>
  <c r="Q6212" i="1" s="1"/>
  <c r="Q6211" i="1" s="1"/>
  <c r="O6205" i="1"/>
  <c r="O6204" i="1" s="1"/>
  <c r="Q6203" i="1"/>
  <c r="Q6202" i="1" s="1"/>
  <c r="Q6201" i="1" s="1"/>
  <c r="Q6200" i="1"/>
  <c r="Q6199" i="1" s="1"/>
  <c r="Q6198" i="1" s="1"/>
  <c r="Q6197" i="1"/>
  <c r="Q6196" i="1" s="1"/>
  <c r="Q6195" i="1" s="1"/>
  <c r="Q6194" i="1"/>
  <c r="Q6193" i="1" s="1"/>
  <c r="Q6192" i="1"/>
  <c r="Q6191" i="1" s="1"/>
  <c r="Q6189" i="1"/>
  <c r="Q6188" i="1" s="1"/>
  <c r="Q6187" i="1" s="1"/>
  <c r="S6129" i="1"/>
  <c r="S6128" i="1" s="1"/>
  <c r="S6127" i="1" s="1"/>
  <c r="Q6129" i="1"/>
  <c r="Q6128" i="1" s="1"/>
  <c r="Q6127" i="1" s="1"/>
  <c r="S6126" i="1"/>
  <c r="S6125" i="1" s="1"/>
  <c r="S6124" i="1" s="1"/>
  <c r="Q6126" i="1"/>
  <c r="Q6125" i="1" s="1"/>
  <c r="Q6124" i="1" s="1"/>
  <c r="S6112" i="1"/>
  <c r="S6111" i="1" s="1"/>
  <c r="S6110" i="1" s="1"/>
  <c r="Q6074" i="1"/>
  <c r="Q6073" i="1" s="1"/>
  <c r="Q6072" i="1" s="1"/>
  <c r="Q6071" i="1" s="1"/>
  <c r="Q6070" i="1" s="1"/>
  <c r="S6281" i="1"/>
  <c r="S6280" i="1" s="1"/>
  <c r="Q6281" i="1"/>
  <c r="Q6280" i="1" s="1"/>
  <c r="S6275" i="1"/>
  <c r="S6274" i="1" s="1"/>
  <c r="O5979" i="1"/>
  <c r="Q5881" i="1"/>
  <c r="Q5880" i="1"/>
  <c r="S5825" i="1"/>
  <c r="T5601" i="1"/>
  <c r="O5601" i="1"/>
  <c r="N5601" i="1"/>
  <c r="Q5481" i="1"/>
  <c r="Q5480" i="1" s="1"/>
  <c r="Q5479" i="1" s="1"/>
  <c r="Q5478" i="1" s="1"/>
  <c r="Q5477" i="1" s="1"/>
  <c r="Q5476" i="1" s="1"/>
  <c r="Q5475" i="1" s="1"/>
  <c r="Q5445" i="1"/>
  <c r="Q5444" i="1" s="1"/>
  <c r="Q5443" i="1"/>
  <c r="Q5442" i="1" s="1"/>
  <c r="Q5358" i="1"/>
  <c r="Q5357" i="1" s="1"/>
  <c r="Q5356" i="1"/>
  <c r="Q5355" i="1" s="1"/>
  <c r="Q5354" i="1"/>
  <c r="Q5353" i="1" s="1"/>
  <c r="Q5346" i="1"/>
  <c r="Q5345" i="1" s="1"/>
  <c r="Q5344" i="1"/>
  <c r="Q5343" i="1" s="1"/>
  <c r="Q5229" i="1"/>
  <c r="Q5228" i="1" s="1"/>
  <c r="Q5227" i="1" s="1"/>
  <c r="Q5226" i="1" s="1"/>
  <c r="Q5225" i="1" s="1"/>
  <c r="Q5224" i="1" s="1"/>
  <c r="Q5223" i="1" s="1"/>
  <c r="Q5188" i="1"/>
  <c r="Q5187" i="1" s="1"/>
  <c r="Q5125" i="1"/>
  <c r="Q5124" i="1" s="1"/>
  <c r="Q5123" i="1" s="1"/>
  <c r="Q5122" i="1" s="1"/>
  <c r="Q5121" i="1" s="1"/>
  <c r="Q5079" i="1"/>
  <c r="Q5078" i="1" s="1"/>
  <c r="Q5077" i="1" s="1"/>
  <c r="S5020" i="1"/>
  <c r="S5019" i="1" s="1"/>
  <c r="S5018" i="1" s="1"/>
  <c r="S5017" i="1" s="1"/>
  <c r="Q5016" i="1"/>
  <c r="Q5015" i="1" s="1"/>
  <c r="Q5014" i="1" s="1"/>
  <c r="S5016" i="1"/>
  <c r="S5015" i="1" s="1"/>
  <c r="S5014" i="1" s="1"/>
  <c r="O4993" i="1"/>
  <c r="O4992" i="1" s="1"/>
  <c r="N4952" i="1"/>
  <c r="N4951" i="1" s="1"/>
  <c r="S4854" i="1"/>
  <c r="S4853" i="1" s="1"/>
  <c r="S4852" i="1" s="1"/>
  <c r="Q4854" i="1"/>
  <c r="Q4853" i="1" s="1"/>
  <c r="Q4852" i="1" s="1"/>
  <c r="S4850" i="1"/>
  <c r="S4849" i="1" s="1"/>
  <c r="S4848" i="1" s="1"/>
  <c r="S4815" i="1"/>
  <c r="S4814" i="1" s="1"/>
  <c r="S4813" i="1" s="1"/>
  <c r="S4809" i="1"/>
  <c r="S4808" i="1" s="1"/>
  <c r="S4807" i="1" s="1"/>
  <c r="Q4809" i="1"/>
  <c r="Q4808" i="1" s="1"/>
  <c r="Q4807" i="1" s="1"/>
  <c r="S4803" i="1"/>
  <c r="S4802" i="1" s="1"/>
  <c r="S4801" i="1" s="1"/>
  <c r="S4797" i="1"/>
  <c r="S4796" i="1" s="1"/>
  <c r="S4795" i="1" s="1"/>
  <c r="Q4753" i="1"/>
  <c r="Q4752" i="1" s="1"/>
  <c r="Q4751" i="1" s="1"/>
  <c r="Q4746" i="1"/>
  <c r="Q4745" i="1" s="1"/>
  <c r="Q4744" i="1" s="1"/>
  <c r="Q4743" i="1" s="1"/>
  <c r="Q4728" i="1"/>
  <c r="Q4727" i="1" s="1"/>
  <c r="Q4691" i="1"/>
  <c r="Q4690" i="1" s="1"/>
  <c r="Q4689" i="1"/>
  <c r="Q4688" i="1" s="1"/>
  <c r="S4658" i="1"/>
  <c r="S4657" i="1" s="1"/>
  <c r="S4656" i="1" s="1"/>
  <c r="S4642" i="1"/>
  <c r="S4641" i="1" s="1"/>
  <c r="S4628" i="1"/>
  <c r="S4627" i="1" s="1"/>
  <c r="S4626" i="1" s="1"/>
  <c r="S4625" i="1" s="1"/>
  <c r="S4624" i="1" s="1"/>
  <c r="S4623" i="1" s="1"/>
  <c r="S4622" i="1" s="1"/>
  <c r="S4621" i="1" s="1"/>
  <c r="R4599" i="1"/>
  <c r="R4598" i="1" s="1"/>
  <c r="R4597" i="1" s="1"/>
  <c r="P4599" i="1"/>
  <c r="P4598" i="1" s="1"/>
  <c r="P4597" i="1" s="1"/>
  <c r="S4598" i="1"/>
  <c r="S4597" i="1" s="1"/>
  <c r="S4586" i="1"/>
  <c r="S4585" i="1" s="1"/>
  <c r="S4584" i="1" s="1"/>
  <c r="S4546" i="1"/>
  <c r="S4545" i="1" s="1"/>
  <c r="S4544" i="1" s="1"/>
  <c r="S4468" i="1"/>
  <c r="S4467" i="1" s="1"/>
  <c r="S4466" i="1" s="1"/>
  <c r="S4465" i="1" s="1"/>
  <c r="S4464" i="1" s="1"/>
  <c r="S4463" i="1" s="1"/>
  <c r="S4462" i="1" s="1"/>
  <c r="S4457" i="1"/>
  <c r="S4456" i="1" s="1"/>
  <c r="S4455" i="1" s="1"/>
  <c r="S4454" i="1" s="1"/>
  <c r="S4370" i="1"/>
  <c r="S4369" i="1" s="1"/>
  <c r="S4368" i="1" s="1"/>
  <c r="S4361" i="1"/>
  <c r="S4360" i="1" s="1"/>
  <c r="S4359" i="1" s="1"/>
  <c r="Q4288" i="1"/>
  <c r="Q4287" i="1" s="1"/>
  <c r="Q4286" i="1" s="1"/>
  <c r="Q4285" i="1" s="1"/>
  <c r="Q4284" i="1" s="1"/>
  <c r="Q4283" i="1" s="1"/>
  <c r="Q4282" i="1" s="1"/>
  <c r="Q4281" i="1" s="1"/>
  <c r="Q3912" i="1"/>
  <c r="Q3911" i="1" s="1"/>
  <c r="Q3910" i="1" s="1"/>
  <c r="Q3909" i="1" s="1"/>
  <c r="Q3908" i="1" s="1"/>
  <c r="Q3832" i="1"/>
  <c r="Q3831" i="1" s="1"/>
  <c r="Q3830" i="1"/>
  <c r="Q3829" i="1" s="1"/>
  <c r="Q3609" i="1"/>
  <c r="Q3608" i="1" s="1"/>
  <c r="Q3607" i="1" s="1"/>
  <c r="Q3606" i="1" s="1"/>
  <c r="Q3578" i="1"/>
  <c r="Q3577" i="1" s="1"/>
  <c r="Q3576" i="1"/>
  <c r="Q3575" i="1" s="1"/>
  <c r="Q3573" i="1"/>
  <c r="Q3572" i="1" s="1"/>
  <c r="Q3571" i="1" s="1"/>
  <c r="Q3475" i="1"/>
  <c r="Q3474" i="1" s="1"/>
  <c r="Q3473" i="1"/>
  <c r="Q3472" i="1" s="1"/>
  <c r="Q3224" i="1"/>
  <c r="Q3223" i="1" s="1"/>
  <c r="Q3222" i="1"/>
  <c r="Q3221" i="1" s="1"/>
  <c r="Q3219" i="1"/>
  <c r="Q3218" i="1" s="1"/>
  <c r="Q3217" i="1" s="1"/>
  <c r="Q3116" i="1"/>
  <c r="Q3115" i="1" s="1"/>
  <c r="Q3114" i="1"/>
  <c r="Q3113" i="1" s="1"/>
  <c r="Q2880" i="1"/>
  <c r="Q2879" i="1" s="1"/>
  <c r="Q2878" i="1" s="1"/>
  <c r="Q2877" i="1" s="1"/>
  <c r="Q2849" i="1"/>
  <c r="Q2848" i="1" s="1"/>
  <c r="Q2847" i="1"/>
  <c r="Q2846" i="1" s="1"/>
  <c r="Q2844" i="1"/>
  <c r="Q2843" i="1" s="1"/>
  <c r="Q2842" i="1" s="1"/>
  <c r="Q2743" i="1"/>
  <c r="Q2742" i="1" s="1"/>
  <c r="Q2741" i="1"/>
  <c r="Q2740" i="1" s="1"/>
  <c r="Q2518" i="1"/>
  <c r="Q2517" i="1" s="1"/>
  <c r="Q2516" i="1" s="1"/>
  <c r="Q2515" i="1" s="1"/>
  <c r="Q2487" i="1"/>
  <c r="Q2486" i="1" s="1"/>
  <c r="Q2485" i="1"/>
  <c r="Q2484" i="1" s="1"/>
  <c r="Q2482" i="1"/>
  <c r="Q2481" i="1" s="1"/>
  <c r="Q2480" i="1" s="1"/>
  <c r="Q2384" i="1"/>
  <c r="Q2383" i="1" s="1"/>
  <c r="Q2382" i="1"/>
  <c r="Q2381" i="1" s="1"/>
  <c r="Q2154" i="1"/>
  <c r="Q2153" i="1" s="1"/>
  <c r="Q2152" i="1" s="1"/>
  <c r="Q2151" i="1" s="1"/>
  <c r="Q2123" i="1"/>
  <c r="Q2122" i="1" s="1"/>
  <c r="Q2121" i="1"/>
  <c r="Q2120" i="1" s="1"/>
  <c r="Q2118" i="1"/>
  <c r="Q2117" i="1" s="1"/>
  <c r="Q2116" i="1" s="1"/>
  <c r="Q2015" i="1"/>
  <c r="Q2014" i="1" s="1"/>
  <c r="Q2013" i="1"/>
  <c r="Q2012" i="1" s="1"/>
  <c r="Q1765" i="1"/>
  <c r="Q1764" i="1" s="1"/>
  <c r="Q1763" i="1" s="1"/>
  <c r="Q1762" i="1" s="1"/>
  <c r="Q1734" i="1"/>
  <c r="Q1733" i="1" s="1"/>
  <c r="Q1732" i="1"/>
  <c r="Q1731" i="1" s="1"/>
  <c r="Q1729" i="1"/>
  <c r="Q1728" i="1" s="1"/>
  <c r="Q1727" i="1" s="1"/>
  <c r="Q1616" i="1"/>
  <c r="Q1615" i="1" s="1"/>
  <c r="Q1614" i="1"/>
  <c r="Q1613" i="1" s="1"/>
  <c r="Q1400" i="1"/>
  <c r="Q1399" i="1" s="1"/>
  <c r="Q1398" i="1" s="1"/>
  <c r="Q1397" i="1" s="1"/>
  <c r="P1400" i="1"/>
  <c r="P1399" i="1" s="1"/>
  <c r="P1398" i="1" s="1"/>
  <c r="P1397" i="1" s="1"/>
  <c r="Q1369" i="1"/>
  <c r="Q1368" i="1" s="1"/>
  <c r="Q1367" i="1"/>
  <c r="Q1366" i="1" s="1"/>
  <c r="Q1364" i="1"/>
  <c r="Q1363" i="1" s="1"/>
  <c r="Q1362" i="1" s="1"/>
  <c r="Q1264" i="1"/>
  <c r="Q1263" i="1" s="1"/>
  <c r="Q1262" i="1"/>
  <c r="Q1261" i="1" s="1"/>
  <c r="Q1253" i="1"/>
  <c r="Q1252" i="1"/>
  <c r="Q1212" i="1"/>
  <c r="Q1211" i="1"/>
  <c r="Q1209" i="1"/>
  <c r="Q1208" i="1" s="1"/>
  <c r="Q1201" i="1"/>
  <c r="Q1202" i="1"/>
  <c r="Q1200" i="1"/>
  <c r="Q1190" i="1"/>
  <c r="Q1189" i="1" s="1"/>
  <c r="Q1188" i="1"/>
  <c r="Q1187" i="1" s="1"/>
  <c r="Q1185" i="1"/>
  <c r="Q1184" i="1"/>
  <c r="Q1183" i="1"/>
  <c r="Q1178" i="1"/>
  <c r="Q1177" i="1"/>
  <c r="Q1131" i="1"/>
  <c r="Q1130" i="1" s="1"/>
  <c r="Q1129" i="1"/>
  <c r="Q1128" i="1" s="1"/>
  <c r="Q1110" i="1"/>
  <c r="Q1109" i="1" s="1"/>
  <c r="Q1108" i="1"/>
  <c r="Q1107" i="1" s="1"/>
  <c r="Q1054" i="1"/>
  <c r="Q1053" i="1" s="1"/>
  <c r="Q857" i="1"/>
  <c r="Q856" i="1" s="1"/>
  <c r="Q855" i="1" s="1"/>
  <c r="Q851" i="1"/>
  <c r="Q850" i="1" s="1"/>
  <c r="Q849" i="1" s="1"/>
  <c r="Q848" i="1" s="1"/>
  <c r="Q838" i="1"/>
  <c r="Q837" i="1"/>
  <c r="Q834" i="1"/>
  <c r="Q833" i="1"/>
  <c r="Q830" i="1"/>
  <c r="Q829" i="1"/>
  <c r="Q794" i="1"/>
  <c r="Q793" i="1" s="1"/>
  <c r="Q792" i="1" s="1"/>
  <c r="Q787" i="1"/>
  <c r="Q786" i="1" s="1"/>
  <c r="Q785" i="1" s="1"/>
  <c r="S769" i="1"/>
  <c r="S768" i="1" s="1"/>
  <c r="S767" i="1" s="1"/>
  <c r="Q769" i="1"/>
  <c r="Q768" i="1" s="1"/>
  <c r="Q767" i="1" s="1"/>
  <c r="Q745" i="1"/>
  <c r="Q744" i="1" s="1"/>
  <c r="Q743" i="1"/>
  <c r="Q742" i="1" s="1"/>
  <c r="Q729" i="1"/>
  <c r="Q728" i="1"/>
  <c r="Q633" i="1"/>
  <c r="Q632" i="1" s="1"/>
  <c r="Q631" i="1" s="1"/>
  <c r="Q630" i="1" s="1"/>
  <c r="Q625" i="1"/>
  <c r="Q624" i="1" s="1"/>
  <c r="Q623" i="1" s="1"/>
  <c r="O483" i="1"/>
  <c r="O482" i="1" s="1"/>
  <c r="O481" i="1" s="1"/>
  <c r="O480" i="1" s="1"/>
  <c r="O479" i="1" s="1"/>
  <c r="Q405" i="1"/>
  <c r="Q404" i="1" s="1"/>
  <c r="Q350" i="1"/>
  <c r="Q349" i="1" s="1"/>
  <c r="Q348" i="1"/>
  <c r="Q347" i="1" s="1"/>
  <c r="Q271" i="1"/>
  <c r="Q270" i="1" s="1"/>
  <c r="Q269" i="1"/>
  <c r="Q268" i="1" s="1"/>
  <c r="Q266" i="1"/>
  <c r="Q265" i="1" s="1"/>
  <c r="Q264" i="1"/>
  <c r="Q263" i="1" s="1"/>
  <c r="Q144" i="1"/>
  <c r="Q143" i="1" s="1"/>
  <c r="Q142" i="1" s="1"/>
  <c r="O6307" i="1"/>
  <c r="O6306" i="1" s="1"/>
  <c r="O6304" i="1"/>
  <c r="O6303" i="1" s="1"/>
  <c r="O6299" i="1"/>
  <c r="O6298" i="1" s="1"/>
  <c r="O6296" i="1"/>
  <c r="O6295" i="1" s="1"/>
  <c r="O6290" i="1"/>
  <c r="O6280" i="1"/>
  <c r="O6274" i="1"/>
  <c r="O6268" i="1"/>
  <c r="O6267" i="1" s="1"/>
  <c r="O6266" i="1" s="1"/>
  <c r="O6265" i="1" s="1"/>
  <c r="O6264" i="1" s="1"/>
  <c r="O6260" i="1"/>
  <c r="O6259" i="1" s="1"/>
  <c r="O6258" i="1" s="1"/>
  <c r="O6256" i="1"/>
  <c r="O6255" i="1" s="1"/>
  <c r="O6254" i="1" s="1"/>
  <c r="O6249" i="1"/>
  <c r="O6247" i="1"/>
  <c r="O6244" i="1"/>
  <c r="O6243" i="1" s="1"/>
  <c r="O6239" i="1"/>
  <c r="O6238" i="1" s="1"/>
  <c r="O6237" i="1" s="1"/>
  <c r="O6236" i="1" s="1"/>
  <c r="O6235" i="1" s="1"/>
  <c r="O6230" i="1"/>
  <c r="O6227" i="1"/>
  <c r="O6222" i="1"/>
  <c r="O6221" i="1" s="1"/>
  <c r="O6220" i="1" s="1"/>
  <c r="O6219" i="1" s="1"/>
  <c r="O6218" i="1" s="1"/>
  <c r="O6215" i="1"/>
  <c r="O6214" i="1" s="1"/>
  <c r="O6212" i="1"/>
  <c r="O6211" i="1" s="1"/>
  <c r="O6202" i="1"/>
  <c r="O6201" i="1" s="1"/>
  <c r="O6199" i="1"/>
  <c r="O6198" i="1" s="1"/>
  <c r="O6196" i="1"/>
  <c r="O6195" i="1" s="1"/>
  <c r="O6193" i="1"/>
  <c r="O6191" i="1"/>
  <c r="O6188" i="1"/>
  <c r="O6187" i="1" s="1"/>
  <c r="O6171" i="1"/>
  <c r="O6170" i="1" s="1"/>
  <c r="O6169" i="1" s="1"/>
  <c r="O6168" i="1" s="1"/>
  <c r="O6165" i="1"/>
  <c r="O6163" i="1"/>
  <c r="O6161" i="1"/>
  <c r="O6141" i="1"/>
  <c r="O6139" i="1"/>
  <c r="O6135" i="1"/>
  <c r="O6133" i="1"/>
  <c r="O6128" i="1"/>
  <c r="O6127" i="1" s="1"/>
  <c r="O6125" i="1"/>
  <c r="O6124" i="1" s="1"/>
  <c r="O6120" i="1"/>
  <c r="O6118" i="1"/>
  <c r="O6108" i="1"/>
  <c r="O6107" i="1" s="1"/>
  <c r="O6105" i="1"/>
  <c r="O6104" i="1" s="1"/>
  <c r="O6102" i="1"/>
  <c r="O6101" i="1" s="1"/>
  <c r="O6094" i="1"/>
  <c r="O6093" i="1" s="1"/>
  <c r="O6092" i="1" s="1"/>
  <c r="O6090" i="1"/>
  <c r="O6089" i="1" s="1"/>
  <c r="O6088" i="1" s="1"/>
  <c r="O6085" i="1"/>
  <c r="O6083" i="1"/>
  <c r="O6081" i="1"/>
  <c r="O6078" i="1"/>
  <c r="O6077" i="1" s="1"/>
  <c r="O6073" i="1"/>
  <c r="O6072" i="1" s="1"/>
  <c r="O6071" i="1" s="1"/>
  <c r="O6070" i="1" s="1"/>
  <c r="O6060" i="1"/>
  <c r="O6059" i="1" s="1"/>
  <c r="O6057" i="1"/>
  <c r="O6056" i="1" s="1"/>
  <c r="O6054" i="1"/>
  <c r="O6053" i="1" s="1"/>
  <c r="O6048" i="1"/>
  <c r="O6047" i="1" s="1"/>
  <c r="O6046" i="1" s="1"/>
  <c r="O6045" i="1" s="1"/>
  <c r="O6043" i="1"/>
  <c r="O6041" i="1"/>
  <c r="O6038" i="1"/>
  <c r="O6037" i="1" s="1"/>
  <c r="O6034" i="1"/>
  <c r="O6033" i="1" s="1"/>
  <c r="O6031" i="1"/>
  <c r="O6030" i="1" s="1"/>
  <c r="O6023" i="1"/>
  <c r="O6022" i="1" s="1"/>
  <c r="O6020" i="1"/>
  <c r="O6018" i="1"/>
  <c r="O6015" i="1"/>
  <c r="O6014" i="1" s="1"/>
  <c r="O6011" i="1"/>
  <c r="O6010" i="1" s="1"/>
  <c r="O6009" i="1" s="1"/>
  <c r="O6003" i="1"/>
  <c r="O6001" i="1"/>
  <c r="O5999" i="1"/>
  <c r="O5996" i="1"/>
  <c r="O5995" i="1" s="1"/>
  <c r="O5992" i="1"/>
  <c r="O5991" i="1" s="1"/>
  <c r="O5990" i="1" s="1"/>
  <c r="O5984" i="1"/>
  <c r="O5983" i="1" s="1"/>
  <c r="O5982" i="1" s="1"/>
  <c r="O5981" i="1" s="1"/>
  <c r="O5974" i="1"/>
  <c r="O5973" i="1" s="1"/>
  <c r="O5969" i="1"/>
  <c r="O5967" i="1"/>
  <c r="O5961" i="1"/>
  <c r="O5960" i="1" s="1"/>
  <c r="O5958" i="1"/>
  <c r="O5957" i="1" s="1"/>
  <c r="O5951" i="1"/>
  <c r="O5950" i="1" s="1"/>
  <c r="O5948" i="1"/>
  <c r="O5947" i="1" s="1"/>
  <c r="O5944" i="1"/>
  <c r="O5940" i="1"/>
  <c r="O5935" i="1"/>
  <c r="O5934" i="1" s="1"/>
  <c r="O5932" i="1"/>
  <c r="O5931" i="1" s="1"/>
  <c r="O5924" i="1"/>
  <c r="O5923" i="1" s="1"/>
  <c r="O5922" i="1" s="1"/>
  <c r="O5919" i="1"/>
  <c r="O5918" i="1" s="1"/>
  <c r="O5917" i="1" s="1"/>
  <c r="O5916" i="1" s="1"/>
  <c r="O5915" i="1" s="1"/>
  <c r="O5913" i="1"/>
  <c r="O5912" i="1" s="1"/>
  <c r="O5910" i="1"/>
  <c r="O5909" i="1" s="1"/>
  <c r="O5906" i="1"/>
  <c r="O5904" i="1"/>
  <c r="O5896" i="1"/>
  <c r="O5895" i="1" s="1"/>
  <c r="O5892" i="1"/>
  <c r="O5891" i="1" s="1"/>
  <c r="O5889" i="1"/>
  <c r="O5888" i="1" s="1"/>
  <c r="O5883" i="1"/>
  <c r="O5882" i="1" s="1"/>
  <c r="O5879" i="1"/>
  <c r="O5878" i="1" s="1"/>
  <c r="O5870" i="1"/>
  <c r="O5869" i="1" s="1"/>
  <c r="O5859" i="1"/>
  <c r="O5858" i="1" s="1"/>
  <c r="O5856" i="1"/>
  <c r="O5855" i="1" s="1"/>
  <c r="O5853" i="1"/>
  <c r="O5852" i="1" s="1"/>
  <c r="O5849" i="1"/>
  <c r="O5848" i="1" s="1"/>
  <c r="O5845" i="1"/>
  <c r="O5844" i="1" s="1"/>
  <c r="O5837" i="1"/>
  <c r="O5836" i="1" s="1"/>
  <c r="O5833" i="1"/>
  <c r="O5832" i="1" s="1"/>
  <c r="O5829" i="1"/>
  <c r="O5828" i="1" s="1"/>
  <c r="O5821" i="1"/>
  <c r="O5820" i="1" s="1"/>
  <c r="O5812" i="1"/>
  <c r="O5811" i="1" s="1"/>
  <c r="O5810" i="1" s="1"/>
  <c r="O5809" i="1" s="1"/>
  <c r="O5808" i="1" s="1"/>
  <c r="O5807" i="1" s="1"/>
  <c r="O5806" i="1" s="1"/>
  <c r="O5788" i="1"/>
  <c r="O5787" i="1" s="1"/>
  <c r="O5786" i="1" s="1"/>
  <c r="O5785" i="1" s="1"/>
  <c r="O5784" i="1" s="1"/>
  <c r="O5783" i="1" s="1"/>
  <c r="O5776" i="1"/>
  <c r="O5775" i="1" s="1"/>
  <c r="O5774" i="1" s="1"/>
  <c r="O5773" i="1" s="1"/>
  <c r="O5768" i="1"/>
  <c r="O5767" i="1" s="1"/>
  <c r="O5766" i="1" s="1"/>
  <c r="O5765" i="1" s="1"/>
  <c r="O5763" i="1"/>
  <c r="O5762" i="1" s="1"/>
  <c r="O5760" i="1"/>
  <c r="O5759" i="1" s="1"/>
  <c r="O5757" i="1"/>
  <c r="O5756" i="1" s="1"/>
  <c r="O5748" i="1"/>
  <c r="O5747" i="1" s="1"/>
  <c r="O5744" i="1"/>
  <c r="O5743" i="1" s="1"/>
  <c r="O5741" i="1"/>
  <c r="O5740" i="1" s="1"/>
  <c r="O5738" i="1"/>
  <c r="O5737" i="1" s="1"/>
  <c r="O5735" i="1"/>
  <c r="O5733" i="1"/>
  <c r="O5730" i="1"/>
  <c r="O5729" i="1" s="1"/>
  <c r="O5727" i="1"/>
  <c r="O5726" i="1" s="1"/>
  <c r="O5724" i="1"/>
  <c r="O5723" i="1" s="1"/>
  <c r="O5721" i="1"/>
  <c r="O5720" i="1" s="1"/>
  <c r="O5717" i="1"/>
  <c r="O5716" i="1" s="1"/>
  <c r="O5714" i="1"/>
  <c r="O5713" i="1" s="1"/>
  <c r="O5708" i="1"/>
  <c r="O5707" i="1" s="1"/>
  <c r="O5704" i="1"/>
  <c r="O5703" i="1" s="1"/>
  <c r="O5698" i="1"/>
  <c r="O5695" i="1"/>
  <c r="O5693" i="1"/>
  <c r="O5691" i="1"/>
  <c r="O5686" i="1"/>
  <c r="O5685" i="1" s="1"/>
  <c r="O5684" i="1" s="1"/>
  <c r="O5683" i="1" s="1"/>
  <c r="O5682" i="1" s="1"/>
  <c r="O5680" i="1"/>
  <c r="O5679" i="1" s="1"/>
  <c r="O5678" i="1" s="1"/>
  <c r="O5677" i="1" s="1"/>
  <c r="O5676" i="1" s="1"/>
  <c r="O5674" i="1"/>
  <c r="O5673" i="1" s="1"/>
  <c r="O5671" i="1"/>
  <c r="O5669" i="1"/>
  <c r="O5666" i="1"/>
  <c r="O5664" i="1"/>
  <c r="O5659" i="1"/>
  <c r="O5658" i="1" s="1"/>
  <c r="O5657" i="1" s="1"/>
  <c r="O5651" i="1"/>
  <c r="O5650" i="1" s="1"/>
  <c r="O5648" i="1"/>
  <c r="O5647" i="1" s="1"/>
  <c r="O5645" i="1"/>
  <c r="O5643" i="1"/>
  <c r="O5636" i="1"/>
  <c r="O5635" i="1" s="1"/>
  <c r="O5634" i="1" s="1"/>
  <c r="O5633" i="1" s="1"/>
  <c r="O5631" i="1"/>
  <c r="O5629" i="1"/>
  <c r="O5627" i="1"/>
  <c r="O5625" i="1"/>
  <c r="O5620" i="1"/>
  <c r="O5619" i="1" s="1"/>
  <c r="O5614" i="1"/>
  <c r="O5613" i="1" s="1"/>
  <c r="O5612" i="1" s="1"/>
  <c r="O5611" i="1" s="1"/>
  <c r="O5610" i="1" s="1"/>
  <c r="O5606" i="1"/>
  <c r="O5605" i="1" s="1"/>
  <c r="O5604" i="1" s="1"/>
  <c r="O5603" i="1" s="1"/>
  <c r="O5599" i="1"/>
  <c r="O5597" i="1"/>
  <c r="O5594" i="1"/>
  <c r="O5593" i="1" s="1"/>
  <c r="O5589" i="1"/>
  <c r="O5588" i="1" s="1"/>
  <c r="O5587" i="1" s="1"/>
  <c r="O5585" i="1"/>
  <c r="O5584" i="1" s="1"/>
  <c r="O5583" i="1" s="1"/>
  <c r="O5580" i="1"/>
  <c r="O5579" i="1" s="1"/>
  <c r="O5578" i="1" s="1"/>
  <c r="O5569" i="1"/>
  <c r="O5568" i="1" s="1"/>
  <c r="O5566" i="1"/>
  <c r="O5565" i="1" s="1"/>
  <c r="O5563" i="1"/>
  <c r="O5562" i="1" s="1"/>
  <c r="O5533" i="1"/>
  <c r="O5532" i="1" s="1"/>
  <c r="O5531" i="1" s="1"/>
  <c r="O5530" i="1" s="1"/>
  <c r="O5528" i="1"/>
  <c r="O5526" i="1"/>
  <c r="O5524" i="1"/>
  <c r="O5519" i="1"/>
  <c r="O5518" i="1" s="1"/>
  <c r="O5517" i="1" s="1"/>
  <c r="O5515" i="1"/>
  <c r="O5513" i="1"/>
  <c r="O5509" i="1"/>
  <c r="O5507" i="1"/>
  <c r="O5505" i="1"/>
  <c r="O5501" i="1"/>
  <c r="O5500" i="1" s="1"/>
  <c r="O5499" i="1" s="1"/>
  <c r="O5497" i="1"/>
  <c r="O5495" i="1"/>
  <c r="O5492" i="1"/>
  <c r="O5490" i="1"/>
  <c r="O5488" i="1"/>
  <c r="O5480" i="1"/>
  <c r="O5479" i="1" s="1"/>
  <c r="O5478" i="1" s="1"/>
  <c r="O5477" i="1" s="1"/>
  <c r="O5476" i="1" s="1"/>
  <c r="O5475" i="1" s="1"/>
  <c r="O5472" i="1"/>
  <c r="O5471" i="1" s="1"/>
  <c r="O5470" i="1" s="1"/>
  <c r="O5463" i="1"/>
  <c r="O5461" i="1"/>
  <c r="O5458" i="1"/>
  <c r="O5457" i="1" s="1"/>
  <c r="O5450" i="1"/>
  <c r="O5442" i="1"/>
  <c r="O5437" i="1"/>
  <c r="O5435" i="1"/>
  <c r="O5430" i="1"/>
  <c r="O5429" i="1" s="1"/>
  <c r="O5428" i="1" s="1"/>
  <c r="O5427" i="1" s="1"/>
  <c r="O5425" i="1"/>
  <c r="O5424" i="1" s="1"/>
  <c r="O5422" i="1"/>
  <c r="O5421" i="1" s="1"/>
  <c r="O5418" i="1"/>
  <c r="O5417" i="1" s="1"/>
  <c r="O5415" i="1"/>
  <c r="O5414" i="1" s="1"/>
  <c r="O5412" i="1"/>
  <c r="O5411" i="1" s="1"/>
  <c r="O5409" i="1"/>
  <c r="O5408" i="1" s="1"/>
  <c r="O5402" i="1"/>
  <c r="O5401" i="1" s="1"/>
  <c r="O5400" i="1" s="1"/>
  <c r="O5398" i="1"/>
  <c r="O5397" i="1" s="1"/>
  <c r="O5394" i="1"/>
  <c r="O5393" i="1" s="1"/>
  <c r="O5391" i="1"/>
  <c r="O5390" i="1" s="1"/>
  <c r="O5388" i="1"/>
  <c r="O5387" i="1" s="1"/>
  <c r="O5381" i="1"/>
  <c r="O5379" i="1"/>
  <c r="O5372" i="1"/>
  <c r="O5370" i="1"/>
  <c r="O5366" i="1"/>
  <c r="O5364" i="1"/>
  <c r="O5361" i="1"/>
  <c r="O5360" i="1" s="1"/>
  <c r="O5357" i="1"/>
  <c r="O5355" i="1"/>
  <c r="O5353" i="1"/>
  <c r="O5345" i="1"/>
  <c r="O5343" i="1"/>
  <c r="O5334" i="1"/>
  <c r="O5333" i="1" s="1"/>
  <c r="O5332" i="1" s="1"/>
  <c r="O5331" i="1" s="1"/>
  <c r="O5329" i="1"/>
  <c r="O5327" i="1"/>
  <c r="O5321" i="1"/>
  <c r="O5320" i="1" s="1"/>
  <c r="O5317" i="1"/>
  <c r="O5316" i="1" s="1"/>
  <c r="O5315" i="1" s="1"/>
  <c r="O5312" i="1"/>
  <c r="O5311" i="1" s="1"/>
  <c r="O5309" i="1"/>
  <c r="O5308" i="1" s="1"/>
  <c r="O5306" i="1"/>
  <c r="O5303" i="1" s="1"/>
  <c r="O5300" i="1"/>
  <c r="O5298" i="1"/>
  <c r="O5295" i="1"/>
  <c r="O5293" i="1"/>
  <c r="O5291" i="1"/>
  <c r="O5286" i="1"/>
  <c r="O5285" i="1" s="1"/>
  <c r="O5284" i="1" s="1"/>
  <c r="O5282" i="1"/>
  <c r="O5280" i="1"/>
  <c r="O5276" i="1"/>
  <c r="O5275" i="1" s="1"/>
  <c r="O5274" i="1" s="1"/>
  <c r="O5268" i="1"/>
  <c r="O5267" i="1" s="1"/>
  <c r="O5266" i="1" s="1"/>
  <c r="O5265" i="1" s="1"/>
  <c r="O5264" i="1" s="1"/>
  <c r="O5263" i="1" s="1"/>
  <c r="O5261" i="1"/>
  <c r="O5260" i="1" s="1"/>
  <c r="O5259" i="1" s="1"/>
  <c r="O5258" i="1" s="1"/>
  <c r="O5257" i="1" s="1"/>
  <c r="O5256" i="1" s="1"/>
  <c r="O5253" i="1"/>
  <c r="O5252" i="1" s="1"/>
  <c r="O5251" i="1" s="1"/>
  <c r="O5250" i="1" s="1"/>
  <c r="O5246" i="1"/>
  <c r="O5244" i="1"/>
  <c r="O5241" i="1"/>
  <c r="O5240" i="1" s="1"/>
  <c r="O5236" i="1"/>
  <c r="O5235" i="1" s="1"/>
  <c r="O5234" i="1" s="1"/>
  <c r="O5233" i="1" s="1"/>
  <c r="O5228" i="1"/>
  <c r="O5227" i="1" s="1"/>
  <c r="O5226" i="1" s="1"/>
  <c r="O5225" i="1" s="1"/>
  <c r="O5224" i="1" s="1"/>
  <c r="O5223" i="1" s="1"/>
  <c r="O5221" i="1"/>
  <c r="O5220" i="1" s="1"/>
  <c r="O5219" i="1" s="1"/>
  <c r="O5218" i="1" s="1"/>
  <c r="O5216" i="1"/>
  <c r="O5214" i="1"/>
  <c r="O5211" i="1"/>
  <c r="O5210" i="1" s="1"/>
  <c r="O5206" i="1"/>
  <c r="O5204" i="1"/>
  <c r="O5202" i="1"/>
  <c r="O5189" i="1"/>
  <c r="O5187" i="1"/>
  <c r="O5182" i="1"/>
  <c r="O5181" i="1" s="1"/>
  <c r="O5179" i="1"/>
  <c r="O5178" i="1" s="1"/>
  <c r="O5176" i="1"/>
  <c r="O5175" i="1" s="1"/>
  <c r="O5173" i="1"/>
  <c r="O5172" i="1" s="1"/>
  <c r="O5155" i="1"/>
  <c r="O5154" i="1" s="1"/>
  <c r="O5152" i="1"/>
  <c r="O5151" i="1" s="1"/>
  <c r="O5145" i="1"/>
  <c r="O5144" i="1" s="1"/>
  <c r="O5143" i="1" s="1"/>
  <c r="O5136" i="1"/>
  <c r="O5134" i="1"/>
  <c r="O5132" i="1"/>
  <c r="O5129" i="1"/>
  <c r="O5128" i="1" s="1"/>
  <c r="O5124" i="1"/>
  <c r="O5123" i="1" s="1"/>
  <c r="O5122" i="1" s="1"/>
  <c r="O5121" i="1" s="1"/>
  <c r="O5116" i="1"/>
  <c r="O5114" i="1"/>
  <c r="O5110" i="1"/>
  <c r="O5109" i="1" s="1"/>
  <c r="O5108" i="1" s="1"/>
  <c r="O5106" i="1"/>
  <c r="O5105" i="1" s="1"/>
  <c r="O5103" i="1"/>
  <c r="O5102" i="1" s="1"/>
  <c r="O5100" i="1"/>
  <c r="O5098" i="1"/>
  <c r="O5095" i="1"/>
  <c r="O5094" i="1" s="1"/>
  <c r="O5092" i="1"/>
  <c r="O5090" i="1"/>
  <c r="O5088" i="1"/>
  <c r="O5084" i="1"/>
  <c r="O5083" i="1" s="1"/>
  <c r="O5081" i="1"/>
  <c r="O5080" i="1" s="1"/>
  <c r="O5078" i="1"/>
  <c r="O5077" i="1" s="1"/>
  <c r="O5075" i="1"/>
  <c r="O5074" i="1" s="1"/>
  <c r="O5072" i="1"/>
  <c r="O5071" i="1" s="1"/>
  <c r="O5069" i="1"/>
  <c r="O5068" i="1" s="1"/>
  <c r="O5064" i="1"/>
  <c r="O5061" i="1"/>
  <c r="O5060" i="1" s="1"/>
  <c r="O5052" i="1"/>
  <c r="O5051" i="1" s="1"/>
  <c r="O5050" i="1" s="1"/>
  <c r="O5043" i="1"/>
  <c r="O5041" i="1"/>
  <c r="O5039" i="1"/>
  <c r="O5036" i="1"/>
  <c r="O5035" i="1" s="1"/>
  <c r="O5030" i="1"/>
  <c r="O5028" i="1"/>
  <c r="O5026" i="1"/>
  <c r="O5019" i="1"/>
  <c r="O5018" i="1" s="1"/>
  <c r="O5017" i="1" s="1"/>
  <c r="O5015" i="1"/>
  <c r="O5014" i="1" s="1"/>
  <c r="O5012" i="1"/>
  <c r="O5011" i="1" s="1"/>
  <c r="O5006" i="1"/>
  <c r="O5005" i="1" s="1"/>
  <c r="O5004" i="1" s="1"/>
  <c r="O5003" i="1" s="1"/>
  <c r="O5002" i="1" s="1"/>
  <c r="O5000" i="1"/>
  <c r="O4999" i="1" s="1"/>
  <c r="O4997" i="1"/>
  <c r="O4996" i="1" s="1"/>
  <c r="O4990" i="1"/>
  <c r="O4989" i="1" s="1"/>
  <c r="O4984" i="1"/>
  <c r="O4983" i="1" s="1"/>
  <c r="O4981" i="1"/>
  <c r="O4980" i="1" s="1"/>
  <c r="O4974" i="1"/>
  <c r="O4973" i="1" s="1"/>
  <c r="O4972" i="1" s="1"/>
  <c r="O4970" i="1"/>
  <c r="O4969" i="1" s="1"/>
  <c r="O4968" i="1" s="1"/>
  <c r="O4966" i="1"/>
  <c r="O4965" i="1" s="1"/>
  <c r="O4963" i="1"/>
  <c r="O4962" i="1" s="1"/>
  <c r="O4958" i="1"/>
  <c r="O4957" i="1" s="1"/>
  <c r="O4955" i="1"/>
  <c r="O4954" i="1" s="1"/>
  <c r="O4952" i="1"/>
  <c r="O4951" i="1" s="1"/>
  <c r="O4949" i="1"/>
  <c r="O4948" i="1" s="1"/>
  <c r="O4946" i="1"/>
  <c r="O4945" i="1" s="1"/>
  <c r="O4943" i="1"/>
  <c r="O4942" i="1" s="1"/>
  <c r="O4940" i="1"/>
  <c r="O4939" i="1" s="1"/>
  <c r="O4937" i="1"/>
  <c r="O4936" i="1" s="1"/>
  <c r="O4934" i="1"/>
  <c r="O4933" i="1" s="1"/>
  <c r="O4931" i="1"/>
  <c r="O4930" i="1" s="1"/>
  <c r="O4928" i="1"/>
  <c r="O4927" i="1" s="1"/>
  <c r="O4924" i="1"/>
  <c r="O4923" i="1" s="1"/>
  <c r="O4921" i="1"/>
  <c r="O4920" i="1" s="1"/>
  <c r="O4917" i="1"/>
  <c r="O4916" i="1" s="1"/>
  <c r="O4915" i="1" s="1"/>
  <c r="O4911" i="1"/>
  <c r="O4910" i="1" s="1"/>
  <c r="O4909" i="1" s="1"/>
  <c r="O4907" i="1"/>
  <c r="O4906" i="1" s="1"/>
  <c r="O4904" i="1"/>
  <c r="O4903" i="1" s="1"/>
  <c r="O4899" i="1"/>
  <c r="O4898" i="1" s="1"/>
  <c r="O4896" i="1"/>
  <c r="O4895" i="1" s="1"/>
  <c r="O4893" i="1"/>
  <c r="O4892" i="1" s="1"/>
  <c r="O4890" i="1"/>
  <c r="O4889" i="1" s="1"/>
  <c r="O4887" i="1"/>
  <c r="O4886" i="1" s="1"/>
  <c r="O4883" i="1"/>
  <c r="O4882" i="1" s="1"/>
  <c r="O4880" i="1"/>
  <c r="O4879" i="1" s="1"/>
  <c r="O4877" i="1"/>
  <c r="O4876" i="1" s="1"/>
  <c r="O4861" i="1"/>
  <c r="O4860" i="1" s="1"/>
  <c r="O4856" i="1"/>
  <c r="O4855" i="1" s="1"/>
  <c r="O4853" i="1"/>
  <c r="O4852" i="1" s="1"/>
  <c r="O4849" i="1"/>
  <c r="O4848" i="1" s="1"/>
  <c r="O4846" i="1"/>
  <c r="O4845" i="1" s="1"/>
  <c r="O4843" i="1"/>
  <c r="O4842" i="1" s="1"/>
  <c r="O4840" i="1"/>
  <c r="O4839" i="1" s="1"/>
  <c r="O4837" i="1"/>
  <c r="O4836" i="1" s="1"/>
  <c r="O4834" i="1"/>
  <c r="O4833" i="1" s="1"/>
  <c r="O4831" i="1"/>
  <c r="O4830" i="1" s="1"/>
  <c r="O4828" i="1"/>
  <c r="O4823" i="1"/>
  <c r="O4822" i="1" s="1"/>
  <c r="O4820" i="1"/>
  <c r="O4819" i="1" s="1"/>
  <c r="O4817" i="1"/>
  <c r="O4816" i="1" s="1"/>
  <c r="O4814" i="1"/>
  <c r="O4813" i="1" s="1"/>
  <c r="O4808" i="1"/>
  <c r="O4807" i="1" s="1"/>
  <c r="O4805" i="1"/>
  <c r="O4804" i="1" s="1"/>
  <c r="O4802" i="1"/>
  <c r="O4801" i="1" s="1"/>
  <c r="O4799" i="1"/>
  <c r="O4798" i="1" s="1"/>
  <c r="O4796" i="1"/>
  <c r="O4795" i="1" s="1"/>
  <c r="O4788" i="1"/>
  <c r="O4787" i="1" s="1"/>
  <c r="O4782" i="1"/>
  <c r="O4780" i="1"/>
  <c r="O4776" i="1"/>
  <c r="O4775" i="1" s="1"/>
  <c r="O4773" i="1"/>
  <c r="O4772" i="1" s="1"/>
  <c r="O4770" i="1"/>
  <c r="O4769" i="1" s="1"/>
  <c r="O4766" i="1"/>
  <c r="O4765" i="1" s="1"/>
  <c r="O4764" i="1" s="1"/>
  <c r="O4761" i="1"/>
  <c r="O4759" i="1"/>
  <c r="O4757" i="1"/>
  <c r="O4752" i="1"/>
  <c r="O4751" i="1" s="1"/>
  <c r="O4749" i="1"/>
  <c r="O4748" i="1" s="1"/>
  <c r="O4745" i="1"/>
  <c r="O4744" i="1" s="1"/>
  <c r="O4743" i="1" s="1"/>
  <c r="O4741" i="1"/>
  <c r="O4740" i="1" s="1"/>
  <c r="O4739" i="1" s="1"/>
  <c r="O4737" i="1"/>
  <c r="O4736" i="1" s="1"/>
  <c r="O4734" i="1"/>
  <c r="O4733" i="1" s="1"/>
  <c r="O4722" i="1"/>
  <c r="O4721" i="1" s="1"/>
  <c r="O4714" i="1"/>
  <c r="O4713" i="1" s="1"/>
  <c r="O4707" i="1"/>
  <c r="O4706" i="1" s="1"/>
  <c r="O4705" i="1" s="1"/>
  <c r="O4703" i="1"/>
  <c r="O4702" i="1" s="1"/>
  <c r="O4700" i="1"/>
  <c r="O4699" i="1" s="1"/>
  <c r="O4697" i="1"/>
  <c r="O4690" i="1"/>
  <c r="O4688" i="1"/>
  <c r="O4673" i="1"/>
  <c r="O4672" i="1" s="1"/>
  <c r="O4671" i="1" s="1"/>
  <c r="O4670" i="1" s="1"/>
  <c r="O4669" i="1" s="1"/>
  <c r="O4668" i="1" s="1"/>
  <c r="O4666" i="1"/>
  <c r="O4665" i="1" s="1"/>
  <c r="O4663" i="1"/>
  <c r="O4662" i="1" s="1"/>
  <c r="O4660" i="1"/>
  <c r="O4659" i="1" s="1"/>
  <c r="O4657" i="1"/>
  <c r="O4656" i="1" s="1"/>
  <c r="O4654" i="1"/>
  <c r="O4653" i="1" s="1"/>
  <c r="O4651" i="1"/>
  <c r="O4650" i="1" s="1"/>
  <c r="O4648" i="1"/>
  <c r="O4647" i="1" s="1"/>
  <c r="O4642" i="1"/>
  <c r="O4641" i="1" s="1"/>
  <c r="O4634" i="1"/>
  <c r="O4633" i="1" s="1"/>
  <c r="O4632" i="1" s="1"/>
  <c r="O4631" i="1" s="1"/>
  <c r="O4630" i="1" s="1"/>
  <c r="O4629" i="1" s="1"/>
  <c r="O4627" i="1"/>
  <c r="O4626" i="1" s="1"/>
  <c r="O4625" i="1" s="1"/>
  <c r="O4624" i="1" s="1"/>
  <c r="O4623" i="1" s="1"/>
  <c r="O4622" i="1" s="1"/>
  <c r="O4621" i="1" s="1"/>
  <c r="O4619" i="1"/>
  <c r="O4618" i="1" s="1"/>
  <c r="O4617" i="1" s="1"/>
  <c r="O4616" i="1" s="1"/>
  <c r="O4615" i="1" s="1"/>
  <c r="O4614" i="1" s="1"/>
  <c r="O4609" i="1"/>
  <c r="O4608" i="1" s="1"/>
  <c r="O4602" i="1"/>
  <c r="O4601" i="1" s="1"/>
  <c r="O4600" i="1" s="1"/>
  <c r="O4598" i="1"/>
  <c r="O4597" i="1" s="1"/>
  <c r="O4591" i="1"/>
  <c r="O4590" i="1" s="1"/>
  <c r="O4588" i="1"/>
  <c r="O4587" i="1" s="1"/>
  <c r="O4585" i="1"/>
  <c r="O4584" i="1" s="1"/>
  <c r="O4582" i="1"/>
  <c r="O4581" i="1" s="1"/>
  <c r="O4578" i="1"/>
  <c r="O4577" i="1" s="1"/>
  <c r="O4575" i="1"/>
  <c r="O4574" i="1" s="1"/>
  <c r="O4572" i="1"/>
  <c r="O4571" i="1" s="1"/>
  <c r="O4569" i="1"/>
  <c r="O4568" i="1" s="1"/>
  <c r="O4566" i="1"/>
  <c r="O4565" i="1" s="1"/>
  <c r="O4563" i="1"/>
  <c r="O4562" i="1" s="1"/>
  <c r="O4560" i="1"/>
  <c r="O4559" i="1" s="1"/>
  <c r="O4557" i="1"/>
  <c r="O4556" i="1" s="1"/>
  <c r="O4554" i="1"/>
  <c r="O4553" i="1" s="1"/>
  <c r="O4551" i="1"/>
  <c r="O4550" i="1" s="1"/>
  <c r="O4548" i="1"/>
  <c r="O4547" i="1" s="1"/>
  <c r="O4545" i="1"/>
  <c r="O4544" i="1" s="1"/>
  <c r="O4542" i="1"/>
  <c r="O4541" i="1" s="1"/>
  <c r="O4539" i="1"/>
  <c r="O4538" i="1" s="1"/>
  <c r="O4536" i="1"/>
  <c r="O4535" i="1" s="1"/>
  <c r="O4533" i="1"/>
  <c r="O4532" i="1" s="1"/>
  <c r="O4530" i="1"/>
  <c r="O4528" i="1"/>
  <c r="O4525" i="1"/>
  <c r="O4524" i="1" s="1"/>
  <c r="O4522" i="1"/>
  <c r="O4521" i="1" s="1"/>
  <c r="O4515" i="1"/>
  <c r="O4514" i="1" s="1"/>
  <c r="O4513" i="1" s="1"/>
  <c r="O4511" i="1"/>
  <c r="O4510" i="1" s="1"/>
  <c r="O4508" i="1"/>
  <c r="O4507" i="1" s="1"/>
  <c r="O4505" i="1"/>
  <c r="O4504" i="1" s="1"/>
  <c r="O4502" i="1"/>
  <c r="O4501" i="1" s="1"/>
  <c r="O4496" i="1"/>
  <c r="O4495" i="1" s="1"/>
  <c r="O4493" i="1"/>
  <c r="O4492" i="1" s="1"/>
  <c r="O4490" i="1"/>
  <c r="O4489" i="1" s="1"/>
  <c r="O4484" i="1"/>
  <c r="O4483" i="1" s="1"/>
  <c r="O4481" i="1"/>
  <c r="O4480" i="1" s="1"/>
  <c r="O4478" i="1"/>
  <c r="O4477" i="1" s="1"/>
  <c r="O4475" i="1"/>
  <c r="O4474" i="1" s="1"/>
  <c r="O4467" i="1"/>
  <c r="O4466" i="1" s="1"/>
  <c r="O4465" i="1" s="1"/>
  <c r="O4464" i="1" s="1"/>
  <c r="O4463" i="1" s="1"/>
  <c r="O4462" i="1" s="1"/>
  <c r="O4460" i="1"/>
  <c r="O4459" i="1" s="1"/>
  <c r="O4458" i="1" s="1"/>
  <c r="O4456" i="1"/>
  <c r="O4455" i="1" s="1"/>
  <c r="O4454" i="1" s="1"/>
  <c r="O4451" i="1"/>
  <c r="O4450" i="1" s="1"/>
  <c r="O4449" i="1" s="1"/>
  <c r="O4447" i="1"/>
  <c r="O4446" i="1" s="1"/>
  <c r="O4445" i="1" s="1"/>
  <c r="O4443" i="1"/>
  <c r="O4442" i="1" s="1"/>
  <c r="O4440" i="1"/>
  <c r="O4439" i="1" s="1"/>
  <c r="O4436" i="1"/>
  <c r="O4430" i="1"/>
  <c r="O4429" i="1" s="1"/>
  <c r="O4427" i="1"/>
  <c r="O4426" i="1" s="1"/>
  <c r="O4424" i="1"/>
  <c r="O4423" i="1" s="1"/>
  <c r="O4421" i="1"/>
  <c r="O4420" i="1" s="1"/>
  <c r="O4418" i="1"/>
  <c r="O4417" i="1" s="1"/>
  <c r="O4415" i="1"/>
  <c r="O4414" i="1" s="1"/>
  <c r="O4412" i="1"/>
  <c r="O4409" i="1" s="1"/>
  <c r="O4407" i="1"/>
  <c r="O4406" i="1" s="1"/>
  <c r="O4404" i="1"/>
  <c r="O4403" i="1" s="1"/>
  <c r="O4401" i="1"/>
  <c r="O4400" i="1" s="1"/>
  <c r="O4398" i="1"/>
  <c r="O4397" i="1" s="1"/>
  <c r="O4395" i="1"/>
  <c r="O4394" i="1" s="1"/>
  <c r="O4387" i="1"/>
  <c r="O4386" i="1" s="1"/>
  <c r="O4384" i="1"/>
  <c r="O4383" i="1" s="1"/>
  <c r="O4369" i="1"/>
  <c r="O4368" i="1" s="1"/>
  <c r="O4366" i="1"/>
  <c r="O4365" i="1" s="1"/>
  <c r="O4363" i="1"/>
  <c r="O4362" i="1" s="1"/>
  <c r="O4360" i="1"/>
  <c r="O4359" i="1" s="1"/>
  <c r="O4357" i="1"/>
  <c r="O4356" i="1" s="1"/>
  <c r="O4354" i="1"/>
  <c r="O4353" i="1" s="1"/>
  <c r="O4351" i="1"/>
  <c r="O4350" i="1" s="1"/>
  <c r="O4348" i="1"/>
  <c r="O4347" i="1" s="1"/>
  <c r="O4345" i="1"/>
  <c r="O4344" i="1" s="1"/>
  <c r="O4338" i="1"/>
  <c r="O4337" i="1" s="1"/>
  <c r="O4335" i="1"/>
  <c r="O4334" i="1" s="1"/>
  <c r="O4331" i="1"/>
  <c r="O4330" i="1" s="1"/>
  <c r="O4329" i="1" s="1"/>
  <c r="O4320" i="1"/>
  <c r="O4318" i="1"/>
  <c r="O4308" i="1"/>
  <c r="O4306" i="1"/>
  <c r="O4303" i="1"/>
  <c r="O4302" i="1" s="1"/>
  <c r="O4298" i="1"/>
  <c r="O4297" i="1" s="1"/>
  <c r="O4295" i="1"/>
  <c r="O4294" i="1" s="1"/>
  <c r="O4287" i="1"/>
  <c r="O4286" i="1" s="1"/>
  <c r="O4285" i="1" s="1"/>
  <c r="O4284" i="1" s="1"/>
  <c r="O4283" i="1" s="1"/>
  <c r="O4282" i="1" s="1"/>
  <c r="O4281" i="1" s="1"/>
  <c r="O4279" i="1"/>
  <c r="O4278" i="1" s="1"/>
  <c r="O4277" i="1" s="1"/>
  <c r="O4268" i="1"/>
  <c r="O4266" i="1"/>
  <c r="O4263" i="1"/>
  <c r="O4262" i="1" s="1"/>
  <c r="O4258" i="1"/>
  <c r="O4256" i="1"/>
  <c r="O4254" i="1"/>
  <c r="O4249" i="1"/>
  <c r="O4248" i="1" s="1"/>
  <c r="O4246" i="1"/>
  <c r="O4245" i="1" s="1"/>
  <c r="O4239" i="1"/>
  <c r="O4237" i="1"/>
  <c r="O4233" i="1"/>
  <c r="O4232" i="1" s="1"/>
  <c r="O4231" i="1" s="1"/>
  <c r="O4230" i="1" s="1"/>
  <c r="O4228" i="1"/>
  <c r="O4227" i="1" s="1"/>
  <c r="O4226" i="1" s="1"/>
  <c r="O4225" i="1" s="1"/>
  <c r="O4223" i="1"/>
  <c r="O4222" i="1" s="1"/>
  <c r="O4221" i="1" s="1"/>
  <c r="O4220" i="1" s="1"/>
  <c r="O4217" i="1"/>
  <c r="O4216" i="1" s="1"/>
  <c r="O4215" i="1" s="1"/>
  <c r="O4213" i="1"/>
  <c r="O4212" i="1" s="1"/>
  <c r="O4211" i="1" s="1"/>
  <c r="O4206" i="1"/>
  <c r="O4204" i="1"/>
  <c r="O4196" i="1"/>
  <c r="O4195" i="1" s="1"/>
  <c r="O4185" i="1"/>
  <c r="O4184" i="1" s="1"/>
  <c r="O4183" i="1" s="1"/>
  <c r="O4181" i="1"/>
  <c r="O4180" i="1" s="1"/>
  <c r="O4178" i="1"/>
  <c r="O4177" i="1" s="1"/>
  <c r="O4174" i="1"/>
  <c r="O4173" i="1" s="1"/>
  <c r="O4169" i="1"/>
  <c r="O4165" i="1"/>
  <c r="O4164" i="1" s="1"/>
  <c r="O4163" i="1" s="1"/>
  <c r="O4161" i="1"/>
  <c r="O4160" i="1" s="1"/>
  <c r="O4158" i="1"/>
  <c r="O4157" i="1" s="1"/>
  <c r="O4155" i="1"/>
  <c r="O4154" i="1" s="1"/>
  <c r="O4152" i="1"/>
  <c r="O4151" i="1" s="1"/>
  <c r="O4149" i="1"/>
  <c r="O4148" i="1" s="1"/>
  <c r="O4142" i="1"/>
  <c r="O4141" i="1" s="1"/>
  <c r="O4140" i="1" s="1"/>
  <c r="O4139" i="1" s="1"/>
  <c r="O4135" i="1"/>
  <c r="O4131" i="1"/>
  <c r="O4129" i="1"/>
  <c r="O4126" i="1"/>
  <c r="O4125" i="1" s="1"/>
  <c r="O4123" i="1"/>
  <c r="O4121" i="1"/>
  <c r="O4117" i="1"/>
  <c r="O4116" i="1" s="1"/>
  <c r="O4115" i="1" s="1"/>
  <c r="O4109" i="1"/>
  <c r="O4108" i="1" s="1"/>
  <c r="O4107" i="1" s="1"/>
  <c r="O4106" i="1" s="1"/>
  <c r="O4105" i="1" s="1"/>
  <c r="O4104" i="1" s="1"/>
  <c r="O4103" i="1" s="1"/>
  <c r="O4100" i="1"/>
  <c r="O4099" i="1" s="1"/>
  <c r="O4098" i="1" s="1"/>
  <c r="O4096" i="1"/>
  <c r="O4095" i="1" s="1"/>
  <c r="O4094" i="1" s="1"/>
  <c r="O4093" i="1" s="1"/>
  <c r="O4092" i="1" s="1"/>
  <c r="O4088" i="1"/>
  <c r="O4087" i="1" s="1"/>
  <c r="O4085" i="1"/>
  <c r="O4084" i="1" s="1"/>
  <c r="O4078" i="1"/>
  <c r="O4077" i="1" s="1"/>
  <c r="O4076" i="1" s="1"/>
  <c r="O4074" i="1"/>
  <c r="O4073" i="1" s="1"/>
  <c r="O4072" i="1" s="1"/>
  <c r="O4071" i="1" s="1"/>
  <c r="O4070" i="1" s="1"/>
  <c r="O4066" i="1"/>
  <c r="O4065" i="1" s="1"/>
  <c r="O4064" i="1" s="1"/>
  <c r="O4063" i="1" s="1"/>
  <c r="O4062" i="1" s="1"/>
  <c r="O4061" i="1" s="1"/>
  <c r="O4060" i="1" s="1"/>
  <c r="O4058" i="1"/>
  <c r="O4057" i="1" s="1"/>
  <c r="O4056" i="1" s="1"/>
  <c r="O4054" i="1"/>
  <c r="O4053" i="1" s="1"/>
  <c r="O4052" i="1" s="1"/>
  <c r="O4046" i="1"/>
  <c r="O4044" i="1"/>
  <c r="O4042" i="1"/>
  <c r="O4035" i="1"/>
  <c r="O4034" i="1" s="1"/>
  <c r="O4033" i="1" s="1"/>
  <c r="O4031" i="1"/>
  <c r="O4030" i="1" s="1"/>
  <c r="O4029" i="1" s="1"/>
  <c r="O4028" i="1" s="1"/>
  <c r="O4021" i="1"/>
  <c r="O4020" i="1" s="1"/>
  <c r="O4019" i="1" s="1"/>
  <c r="O4017" i="1"/>
  <c r="O4016" i="1" s="1"/>
  <c r="O4015" i="1" s="1"/>
  <c r="O4011" i="1"/>
  <c r="O4010" i="1" s="1"/>
  <c r="O4009" i="1" s="1"/>
  <c r="O4007" i="1"/>
  <c r="O4005" i="1"/>
  <c r="O3999" i="1"/>
  <c r="O3998" i="1" s="1"/>
  <c r="O3997" i="1" s="1"/>
  <c r="O3996" i="1" s="1"/>
  <c r="O3995" i="1" s="1"/>
  <c r="O3986" i="1"/>
  <c r="O3985" i="1" s="1"/>
  <c r="O3984" i="1" s="1"/>
  <c r="O3983" i="1" s="1"/>
  <c r="O3982" i="1" s="1"/>
  <c r="O3981" i="1" s="1"/>
  <c r="O3978" i="1"/>
  <c r="O3977" i="1" s="1"/>
  <c r="O3976" i="1" s="1"/>
  <c r="O3975" i="1" s="1"/>
  <c r="O3974" i="1" s="1"/>
  <c r="O3973" i="1" s="1"/>
  <c r="O3971" i="1"/>
  <c r="O3970" i="1" s="1"/>
  <c r="O3969" i="1" s="1"/>
  <c r="O3967" i="1"/>
  <c r="O3966" i="1" s="1"/>
  <c r="O3965" i="1" s="1"/>
  <c r="O3964" i="1" s="1"/>
  <c r="O3962" i="1"/>
  <c r="O3954" i="1"/>
  <c r="O3953" i="1" s="1"/>
  <c r="O3952" i="1" s="1"/>
  <c r="O3951" i="1" s="1"/>
  <c r="O3950" i="1" s="1"/>
  <c r="O3948" i="1"/>
  <c r="O3947" i="1" s="1"/>
  <c r="O3946" i="1" s="1"/>
  <c r="O3945" i="1" s="1"/>
  <c r="O3944" i="1" s="1"/>
  <c r="O3942" i="1"/>
  <c r="O3941" i="1" s="1"/>
  <c r="O3940" i="1" s="1"/>
  <c r="O3939" i="1" s="1"/>
  <c r="O3937" i="1"/>
  <c r="O3936" i="1" s="1"/>
  <c r="O3935" i="1" s="1"/>
  <c r="O3933" i="1"/>
  <c r="O3932" i="1" s="1"/>
  <c r="O3931" i="1" s="1"/>
  <c r="O3929" i="1"/>
  <c r="O3928" i="1" s="1"/>
  <c r="O3926" i="1"/>
  <c r="O3925" i="1" s="1"/>
  <c r="O3919" i="1"/>
  <c r="O3918" i="1" s="1"/>
  <c r="O3917" i="1" s="1"/>
  <c r="O3916" i="1" s="1"/>
  <c r="O3915" i="1" s="1"/>
  <c r="O3914" i="1" s="1"/>
  <c r="O3911" i="1"/>
  <c r="O3910" i="1" s="1"/>
  <c r="O3909" i="1" s="1"/>
  <c r="O3908" i="1" s="1"/>
  <c r="O3906" i="1"/>
  <c r="O3904" i="1"/>
  <c r="O3883" i="1"/>
  <c r="O3882" i="1" s="1"/>
  <c r="O3881" i="1" s="1"/>
  <c r="O3880" i="1" s="1"/>
  <c r="O3879" i="1" s="1"/>
  <c r="O3878" i="1" s="1"/>
  <c r="O3875" i="1"/>
  <c r="O3874" i="1" s="1"/>
  <c r="O3872" i="1"/>
  <c r="O3871" i="1" s="1"/>
  <c r="O3867" i="1"/>
  <c r="O3866" i="1" s="1"/>
  <c r="O3865" i="1" s="1"/>
  <c r="O3863" i="1"/>
  <c r="O3862" i="1" s="1"/>
  <c r="O3860" i="1"/>
  <c r="O3859" i="1" s="1"/>
  <c r="O3856" i="1"/>
  <c r="O3855" i="1" s="1"/>
  <c r="O3853" i="1"/>
  <c r="O3852" i="1" s="1"/>
  <c r="O3850" i="1"/>
  <c r="O3849" i="1" s="1"/>
  <c r="O3843" i="1"/>
  <c r="O3841" i="1"/>
  <c r="O3839" i="1"/>
  <c r="O3836" i="1"/>
  <c r="O3835" i="1" s="1"/>
  <c r="O3831" i="1"/>
  <c r="O3829" i="1"/>
  <c r="O3820" i="1"/>
  <c r="O3819" i="1" s="1"/>
  <c r="O3818" i="1" s="1"/>
  <c r="O3816" i="1"/>
  <c r="O3815" i="1" s="1"/>
  <c r="O3814" i="1" s="1"/>
  <c r="O3813" i="1" s="1"/>
  <c r="O3812" i="1" s="1"/>
  <c r="O3808" i="1"/>
  <c r="O3802" i="1"/>
  <c r="O3801" i="1" s="1"/>
  <c r="O3800" i="1" s="1"/>
  <c r="O3799" i="1" s="1"/>
  <c r="O3798" i="1" s="1"/>
  <c r="O3794" i="1"/>
  <c r="O3793" i="1" s="1"/>
  <c r="O3792" i="1" s="1"/>
  <c r="O3791" i="1" s="1"/>
  <c r="O3790" i="1" s="1"/>
  <c r="O3788" i="1"/>
  <c r="O3787" i="1" s="1"/>
  <c r="O3786" i="1" s="1"/>
  <c r="O3785" i="1" s="1"/>
  <c r="O3784" i="1" s="1"/>
  <c r="O3780" i="1"/>
  <c r="O3779" i="1" s="1"/>
  <c r="O3778" i="1" s="1"/>
  <c r="O3776" i="1"/>
  <c r="O3775" i="1" s="1"/>
  <c r="O3774" i="1" s="1"/>
  <c r="O3772" i="1"/>
  <c r="O3771" i="1" s="1"/>
  <c r="O3770" i="1" s="1"/>
  <c r="O3764" i="1"/>
  <c r="O3763" i="1" s="1"/>
  <c r="O3762" i="1" s="1"/>
  <c r="O3761" i="1" s="1"/>
  <c r="O3757" i="1"/>
  <c r="O3755" i="1"/>
  <c r="O3748" i="1"/>
  <c r="O3744" i="1"/>
  <c r="O3740" i="1"/>
  <c r="O3739" i="1" s="1"/>
  <c r="O3738" i="1" s="1"/>
  <c r="O3737" i="1" s="1"/>
  <c r="O3735" i="1"/>
  <c r="O3734" i="1" s="1"/>
  <c r="O3728" i="1"/>
  <c r="O3727" i="1" s="1"/>
  <c r="O3726" i="1" s="1"/>
  <c r="O3722" i="1"/>
  <c r="O3721" i="1" s="1"/>
  <c r="O3720" i="1" s="1"/>
  <c r="O3719" i="1" s="1"/>
  <c r="O3718" i="1" s="1"/>
  <c r="O3716" i="1"/>
  <c r="O3715" i="1" s="1"/>
  <c r="O3714" i="1" s="1"/>
  <c r="O3712" i="1"/>
  <c r="O3711" i="1" s="1"/>
  <c r="O3710" i="1" s="1"/>
  <c r="O3700" i="1"/>
  <c r="O3699" i="1" s="1"/>
  <c r="O3697" i="1"/>
  <c r="O3696" i="1" s="1"/>
  <c r="O3690" i="1"/>
  <c r="O3689" i="1" s="1"/>
  <c r="O3688" i="1" s="1"/>
  <c r="O3687" i="1" s="1"/>
  <c r="O3686" i="1" s="1"/>
  <c r="O3685" i="1" s="1"/>
  <c r="O3677" i="1"/>
  <c r="O3676" i="1" s="1"/>
  <c r="O3673" i="1" s="1"/>
  <c r="O3672" i="1" s="1"/>
  <c r="O3671" i="1" s="1"/>
  <c r="O3674" i="1"/>
  <c r="O3669" i="1"/>
  <c r="O3668" i="1" s="1"/>
  <c r="O3667" i="1" s="1"/>
  <c r="O3666" i="1" s="1"/>
  <c r="O3665" i="1" s="1"/>
  <c r="O3662" i="1"/>
  <c r="O3661" i="1" s="1"/>
  <c r="O3660" i="1" s="1"/>
  <c r="O3659" i="1" s="1"/>
  <c r="O3657" i="1"/>
  <c r="O3653" i="1"/>
  <c r="O3649" i="1"/>
  <c r="O3648" i="1" s="1"/>
  <c r="O3647" i="1" s="1"/>
  <c r="O3646" i="1" s="1"/>
  <c r="O3644" i="1"/>
  <c r="O3642" i="1"/>
  <c r="O3636" i="1"/>
  <c r="O3628" i="1"/>
  <c r="O3627" i="1" s="1"/>
  <c r="O3625" i="1"/>
  <c r="O3624" i="1" s="1"/>
  <c r="O3619" i="1"/>
  <c r="O3618" i="1" s="1"/>
  <c r="O3617" i="1" s="1"/>
  <c r="O3616" i="1" s="1"/>
  <c r="O3615" i="1" s="1"/>
  <c r="O3613" i="1"/>
  <c r="O3612" i="1" s="1"/>
  <c r="O3611" i="1" s="1"/>
  <c r="O3610" i="1" s="1"/>
  <c r="O3608" i="1"/>
  <c r="O3607" i="1" s="1"/>
  <c r="O3606" i="1" s="1"/>
  <c r="O3604" i="1"/>
  <c r="O3603" i="1" s="1"/>
  <c r="O3602" i="1" s="1"/>
  <c r="O3600" i="1"/>
  <c r="O3599" i="1" s="1"/>
  <c r="O3597" i="1"/>
  <c r="O3596" i="1" s="1"/>
  <c r="O3590" i="1"/>
  <c r="O3589" i="1" s="1"/>
  <c r="O3588" i="1" s="1"/>
  <c r="O3587" i="1" s="1"/>
  <c r="O3585" i="1"/>
  <c r="O3584" i="1" s="1"/>
  <c r="O3583" i="1" s="1"/>
  <c r="O3582" i="1" s="1"/>
  <c r="O3581" i="1" s="1"/>
  <c r="O3577" i="1"/>
  <c r="O3575" i="1"/>
  <c r="O3572" i="1"/>
  <c r="O3571" i="1" s="1"/>
  <c r="O3565" i="1"/>
  <c r="O3542" i="1"/>
  <c r="O3541" i="1" s="1"/>
  <c r="O3540" i="1" s="1"/>
  <c r="O3539" i="1" s="1"/>
  <c r="O3532" i="1"/>
  <c r="O3531" i="1" s="1"/>
  <c r="O3528" i="1"/>
  <c r="O3527" i="1" s="1"/>
  <c r="O3525" i="1"/>
  <c r="O3524" i="1" s="1"/>
  <c r="O3520" i="1"/>
  <c r="O3518" i="1"/>
  <c r="O3514" i="1"/>
  <c r="O3513" i="1" s="1"/>
  <c r="O3511" i="1"/>
  <c r="O3510" i="1" s="1"/>
  <c r="O3507" i="1"/>
  <c r="O3506" i="1" s="1"/>
  <c r="O3504" i="1"/>
  <c r="O3503" i="1" s="1"/>
  <c r="O3501" i="1"/>
  <c r="O3500" i="1" s="1"/>
  <c r="O3498" i="1"/>
  <c r="O3497" i="1" s="1"/>
  <c r="O3491" i="1"/>
  <c r="O3490" i="1" s="1"/>
  <c r="O3489" i="1" s="1"/>
  <c r="O3488" i="1" s="1"/>
  <c r="O3484" i="1"/>
  <c r="O3482" i="1"/>
  <c r="O3479" i="1"/>
  <c r="O3478" i="1" s="1"/>
  <c r="O3474" i="1"/>
  <c r="O3472" i="1"/>
  <c r="O3463" i="1"/>
  <c r="O3462" i="1" s="1"/>
  <c r="O3461" i="1" s="1"/>
  <c r="O3459" i="1"/>
  <c r="O3458" i="1" s="1"/>
  <c r="O3457" i="1" s="1"/>
  <c r="O3456" i="1" s="1"/>
  <c r="O3455" i="1" s="1"/>
  <c r="O3451" i="1"/>
  <c r="O3450" i="1" s="1"/>
  <c r="O3448" i="1"/>
  <c r="O3447" i="1" s="1"/>
  <c r="O3439" i="1"/>
  <c r="O3435" i="1"/>
  <c r="O3434" i="1" s="1"/>
  <c r="O3433" i="1" s="1"/>
  <c r="O3432" i="1" s="1"/>
  <c r="O3431" i="1" s="1"/>
  <c r="O3427" i="1"/>
  <c r="O3426" i="1" s="1"/>
  <c r="O3425" i="1" s="1"/>
  <c r="O3424" i="1" s="1"/>
  <c r="O3423" i="1" s="1"/>
  <c r="O3421" i="1"/>
  <c r="O3420" i="1" s="1"/>
  <c r="O3419" i="1" s="1"/>
  <c r="O3418" i="1" s="1"/>
  <c r="O3417" i="1" s="1"/>
  <c r="O3413" i="1"/>
  <c r="O3412" i="1" s="1"/>
  <c r="O3411" i="1" s="1"/>
  <c r="O3409" i="1"/>
  <c r="O3408" i="1" s="1"/>
  <c r="O3407" i="1" s="1"/>
  <c r="O3401" i="1"/>
  <c r="O3400" i="1" s="1"/>
  <c r="O3399" i="1" s="1"/>
  <c r="O3398" i="1" s="1"/>
  <c r="O3393" i="1"/>
  <c r="O3391" i="1"/>
  <c r="O3384" i="1"/>
  <c r="O3383" i="1" s="1"/>
  <c r="O3382" i="1" s="1"/>
  <c r="O3381" i="1" s="1"/>
  <c r="O3374" i="1"/>
  <c r="O3373" i="1" s="1"/>
  <c r="O3372" i="1" s="1"/>
  <c r="O3370" i="1"/>
  <c r="O3369" i="1" s="1"/>
  <c r="O3368" i="1" s="1"/>
  <c r="O3364" i="1"/>
  <c r="O3356" i="1"/>
  <c r="O3355" i="1" s="1"/>
  <c r="O3354" i="1" s="1"/>
  <c r="O3352" i="1"/>
  <c r="O3351" i="1" s="1"/>
  <c r="O3350" i="1" s="1"/>
  <c r="O3346" i="1"/>
  <c r="O3345" i="1" s="1"/>
  <c r="O3344" i="1" s="1"/>
  <c r="O3343" i="1" s="1"/>
  <c r="O3342" i="1" s="1"/>
  <c r="O3333" i="1"/>
  <c r="O3332" i="1" s="1"/>
  <c r="O3331" i="1" s="1"/>
  <c r="O3330" i="1" s="1"/>
  <c r="O3329" i="1" s="1"/>
  <c r="O3328" i="1" s="1"/>
  <c r="O3323" i="1"/>
  <c r="O3320" i="1"/>
  <c r="O3318" i="1"/>
  <c r="O3313" i="1"/>
  <c r="O3312" i="1" s="1"/>
  <c r="O3311" i="1" s="1"/>
  <c r="O3310" i="1" s="1"/>
  <c r="O3309" i="1" s="1"/>
  <c r="O3306" i="1"/>
  <c r="O3305" i="1" s="1"/>
  <c r="O3304" i="1" s="1"/>
  <c r="O3302" i="1"/>
  <c r="O3301" i="1" s="1"/>
  <c r="O3300" i="1" s="1"/>
  <c r="O3299" i="1" s="1"/>
  <c r="O3297" i="1"/>
  <c r="O3281" i="1"/>
  <c r="O3280" i="1" s="1"/>
  <c r="O3278" i="1"/>
  <c r="O3277" i="1" s="1"/>
  <c r="O3272" i="1"/>
  <c r="O3271" i="1" s="1"/>
  <c r="O3270" i="1" s="1"/>
  <c r="O3269" i="1" s="1"/>
  <c r="O3268" i="1" s="1"/>
  <c r="O3266" i="1"/>
  <c r="O3265" i="1" s="1"/>
  <c r="O3264" i="1" s="1"/>
  <c r="O3263" i="1" s="1"/>
  <c r="O3261" i="1"/>
  <c r="O3260" i="1" s="1"/>
  <c r="O3259" i="1" s="1"/>
  <c r="O3257" i="1"/>
  <c r="O3256" i="1" s="1"/>
  <c r="O3255" i="1" s="1"/>
  <c r="O3253" i="1"/>
  <c r="O3252" i="1" s="1"/>
  <c r="O3250" i="1"/>
  <c r="O3249" i="1" s="1"/>
  <c r="O3236" i="1"/>
  <c r="O3235" i="1" s="1"/>
  <c r="O3234" i="1" s="1"/>
  <c r="O3233" i="1" s="1"/>
  <c r="O3223" i="1"/>
  <c r="O3221" i="1"/>
  <c r="O3218" i="1"/>
  <c r="O3217" i="1" s="1"/>
  <c r="O3211" i="1"/>
  <c r="O3190" i="1"/>
  <c r="O3189" i="1" s="1"/>
  <c r="O3188" i="1" s="1"/>
  <c r="O3187" i="1" s="1"/>
  <c r="O3185" i="1"/>
  <c r="O3184" i="1" s="1"/>
  <c r="O3183" i="1" s="1"/>
  <c r="O3182" i="1" s="1"/>
  <c r="O3181" i="1" s="1"/>
  <c r="O3177" i="1"/>
  <c r="O3176" i="1" s="1"/>
  <c r="O3175" i="1" s="1"/>
  <c r="O3174" i="1" s="1"/>
  <c r="O3167" i="1"/>
  <c r="O3166" i="1" s="1"/>
  <c r="O3164" i="1"/>
  <c r="O3163" i="1" s="1"/>
  <c r="O3159" i="1"/>
  <c r="O3158" i="1" s="1"/>
  <c r="O3157" i="1" s="1"/>
  <c r="O3155" i="1"/>
  <c r="O3154" i="1" s="1"/>
  <c r="O3152" i="1"/>
  <c r="O3151" i="1" s="1"/>
  <c r="O3148" i="1"/>
  <c r="O3147" i="1" s="1"/>
  <c r="O3145" i="1"/>
  <c r="O3144" i="1" s="1"/>
  <c r="O3142" i="1"/>
  <c r="O3141" i="1" s="1"/>
  <c r="O3139" i="1"/>
  <c r="O3138" i="1" s="1"/>
  <c r="O3132" i="1"/>
  <c r="O3131" i="1" s="1"/>
  <c r="O3130" i="1" s="1"/>
  <c r="O3129" i="1" s="1"/>
  <c r="O3125" i="1"/>
  <c r="O3123" i="1"/>
  <c r="O3120" i="1"/>
  <c r="O3119" i="1" s="1"/>
  <c r="O3115" i="1"/>
  <c r="O3113" i="1"/>
  <c r="O3104" i="1"/>
  <c r="O3103" i="1" s="1"/>
  <c r="O3102" i="1" s="1"/>
  <c r="O3101" i="1" s="1"/>
  <c r="O3100" i="1" s="1"/>
  <c r="O3099" i="1" s="1"/>
  <c r="O3098" i="1" s="1"/>
  <c r="O3096" i="1"/>
  <c r="O3095" i="1" s="1"/>
  <c r="O3093" i="1"/>
  <c r="O3092" i="1" s="1"/>
  <c r="O3086" i="1"/>
  <c r="O3084" i="1"/>
  <c r="O3075" i="1"/>
  <c r="O3074" i="1" s="1"/>
  <c r="O3073" i="1" s="1"/>
  <c r="O3072" i="1" s="1"/>
  <c r="O3071" i="1" s="1"/>
  <c r="O3067" i="1"/>
  <c r="O3066" i="1" s="1"/>
  <c r="O3065" i="1" s="1"/>
  <c r="O3064" i="1" s="1"/>
  <c r="O3063" i="1" s="1"/>
  <c r="O3061" i="1"/>
  <c r="O3060" i="1" s="1"/>
  <c r="O3059" i="1" s="1"/>
  <c r="O3058" i="1" s="1"/>
  <c r="O3057" i="1" s="1"/>
  <c r="O3053" i="1"/>
  <c r="O3052" i="1" s="1"/>
  <c r="O3051" i="1" s="1"/>
  <c r="O3049" i="1"/>
  <c r="O3048" i="1" s="1"/>
  <c r="O3047" i="1" s="1"/>
  <c r="O3045" i="1"/>
  <c r="O3044" i="1" s="1"/>
  <c r="O3043" i="1" s="1"/>
  <c r="O3032" i="1"/>
  <c r="O3030" i="1"/>
  <c r="O3028" i="1"/>
  <c r="O3021" i="1"/>
  <c r="O3017" i="1"/>
  <c r="O3013" i="1"/>
  <c r="O3012" i="1" s="1"/>
  <c r="O3011" i="1" s="1"/>
  <c r="O3010" i="1" s="1"/>
  <c r="O3003" i="1"/>
  <c r="O3002" i="1" s="1"/>
  <c r="O2996" i="1"/>
  <c r="O2995" i="1" s="1"/>
  <c r="O2994" i="1" s="1"/>
  <c r="O2990" i="1"/>
  <c r="O2982" i="1"/>
  <c r="O2981" i="1" s="1"/>
  <c r="O2980" i="1" s="1"/>
  <c r="O2978" i="1"/>
  <c r="O2977" i="1" s="1"/>
  <c r="O2976" i="1" s="1"/>
  <c r="O2972" i="1"/>
  <c r="O2971" i="1" s="1"/>
  <c r="O2970" i="1" s="1"/>
  <c r="O2969" i="1" s="1"/>
  <c r="O2968" i="1" s="1"/>
  <c r="O2965" i="1"/>
  <c r="O2964" i="1" s="1"/>
  <c r="O2963" i="1" s="1"/>
  <c r="O2962" i="1" s="1"/>
  <c r="O2961" i="1" s="1"/>
  <c r="O2960" i="1" s="1"/>
  <c r="O2957" i="1"/>
  <c r="O2956" i="1" s="1"/>
  <c r="O2955" i="1" s="1"/>
  <c r="O2954" i="1" s="1"/>
  <c r="O2952" i="1"/>
  <c r="O2951" i="1" s="1"/>
  <c r="O2950" i="1" s="1"/>
  <c r="O2949" i="1" s="1"/>
  <c r="O2948" i="1" s="1"/>
  <c r="O2946" i="1"/>
  <c r="O2945" i="1" s="1"/>
  <c r="O2942" i="1" s="1"/>
  <c r="O2941" i="1" s="1"/>
  <c r="O2940" i="1" s="1"/>
  <c r="O2943" i="1"/>
  <c r="O2938" i="1"/>
  <c r="O2937" i="1" s="1"/>
  <c r="O2936" i="1" s="1"/>
  <c r="O2935" i="1" s="1"/>
  <c r="O2934" i="1" s="1"/>
  <c r="O2931" i="1"/>
  <c r="O2930" i="1" s="1"/>
  <c r="O2929" i="1" s="1"/>
  <c r="O2928" i="1" s="1"/>
  <c r="O2926" i="1"/>
  <c r="O2922" i="1"/>
  <c r="O2918" i="1"/>
  <c r="O2917" i="1" s="1"/>
  <c r="O2916" i="1" s="1"/>
  <c r="O2915" i="1" s="1"/>
  <c r="O2913" i="1"/>
  <c r="O2912" i="1" s="1"/>
  <c r="O2911" i="1" s="1"/>
  <c r="O2910" i="1" s="1"/>
  <c r="O2899" i="1"/>
  <c r="O2898" i="1" s="1"/>
  <c r="O2896" i="1"/>
  <c r="O2895" i="1" s="1"/>
  <c r="O2890" i="1"/>
  <c r="O2889" i="1" s="1"/>
  <c r="O2888" i="1" s="1"/>
  <c r="O2887" i="1" s="1"/>
  <c r="O2886" i="1" s="1"/>
  <c r="O2884" i="1"/>
  <c r="O2883" i="1" s="1"/>
  <c r="O2882" i="1" s="1"/>
  <c r="O2881" i="1" s="1"/>
  <c r="O2879" i="1"/>
  <c r="O2878" i="1" s="1"/>
  <c r="O2877" i="1" s="1"/>
  <c r="O2875" i="1"/>
  <c r="O2874" i="1" s="1"/>
  <c r="O2873" i="1" s="1"/>
  <c r="O2871" i="1"/>
  <c r="O2870" i="1" s="1"/>
  <c r="O2868" i="1"/>
  <c r="O2867" i="1" s="1"/>
  <c r="O2861" i="1"/>
  <c r="O2860" i="1" s="1"/>
  <c r="O2859" i="1" s="1"/>
  <c r="O2858" i="1" s="1"/>
  <c r="O2848" i="1"/>
  <c r="O2846" i="1"/>
  <c r="O2843" i="1"/>
  <c r="O2842" i="1" s="1"/>
  <c r="O2838" i="1"/>
  <c r="O2837" i="1" s="1"/>
  <c r="O2836" i="1" s="1"/>
  <c r="O2835" i="1" s="1"/>
  <c r="O2834" i="1" s="1"/>
  <c r="O2817" i="1"/>
  <c r="O2816" i="1" s="1"/>
  <c r="O2815" i="1" s="1"/>
  <c r="O2814" i="1" s="1"/>
  <c r="O2812" i="1"/>
  <c r="O2811" i="1" s="1"/>
  <c r="O2810" i="1" s="1"/>
  <c r="O2809" i="1" s="1"/>
  <c r="O2808" i="1" s="1"/>
  <c r="O2795" i="1"/>
  <c r="O2794" i="1" s="1"/>
  <c r="O2791" i="1"/>
  <c r="O2790" i="1" s="1"/>
  <c r="O2788" i="1"/>
  <c r="O2787" i="1" s="1"/>
  <c r="O2783" i="1"/>
  <c r="O2781" i="1"/>
  <c r="O2777" i="1"/>
  <c r="O2776" i="1" s="1"/>
  <c r="O2774" i="1"/>
  <c r="O2773" i="1" s="1"/>
  <c r="O2770" i="1"/>
  <c r="O2769" i="1" s="1"/>
  <c r="O2767" i="1"/>
  <c r="O2766" i="1" s="1"/>
  <c r="O2764" i="1"/>
  <c r="O2763" i="1" s="1"/>
  <c r="O2761" i="1"/>
  <c r="O2760" i="1" s="1"/>
  <c r="O2752" i="1"/>
  <c r="O2750" i="1"/>
  <c r="O2747" i="1"/>
  <c r="O2746" i="1" s="1"/>
  <c r="O2742" i="1"/>
  <c r="O2740" i="1"/>
  <c r="O2727" i="1"/>
  <c r="O2726" i="1" s="1"/>
  <c r="O2725" i="1" s="1"/>
  <c r="O2724" i="1" s="1"/>
  <c r="O2723" i="1" s="1"/>
  <c r="O2719" i="1"/>
  <c r="O2718" i="1" s="1"/>
  <c r="O2716" i="1"/>
  <c r="O2715" i="1" s="1"/>
  <c r="O2709" i="1"/>
  <c r="O2707" i="1"/>
  <c r="O2703" i="1"/>
  <c r="O2702" i="1" s="1"/>
  <c r="O2701" i="1" s="1"/>
  <c r="O2700" i="1" s="1"/>
  <c r="O2699" i="1" s="1"/>
  <c r="O2695" i="1"/>
  <c r="O2694" i="1" s="1"/>
  <c r="O2693" i="1" s="1"/>
  <c r="O2692" i="1" s="1"/>
  <c r="O2691" i="1" s="1"/>
  <c r="O2689" i="1"/>
  <c r="O2688" i="1" s="1"/>
  <c r="O2687" i="1" s="1"/>
  <c r="O2686" i="1" s="1"/>
  <c r="O2685" i="1" s="1"/>
  <c r="O2681" i="1"/>
  <c r="O2680" i="1" s="1"/>
  <c r="O2679" i="1" s="1"/>
  <c r="O2677" i="1"/>
  <c r="O2676" i="1" s="1"/>
  <c r="O2675" i="1" s="1"/>
  <c r="O2673" i="1"/>
  <c r="O2672" i="1" s="1"/>
  <c r="O2671" i="1" s="1"/>
  <c r="O2660" i="1"/>
  <c r="O2658" i="1"/>
  <c r="O2656" i="1"/>
  <c r="O2649" i="1"/>
  <c r="O2647" i="1"/>
  <c r="O2645" i="1"/>
  <c r="O2641" i="1"/>
  <c r="O2640" i="1" s="1"/>
  <c r="O2639" i="1" s="1"/>
  <c r="O2638" i="1" s="1"/>
  <c r="O2636" i="1"/>
  <c r="O2635" i="1" s="1"/>
  <c r="O2629" i="1"/>
  <c r="O2628" i="1" s="1"/>
  <c r="O2627" i="1" s="1"/>
  <c r="O2623" i="1"/>
  <c r="O2622" i="1" s="1"/>
  <c r="O2621" i="1" s="1"/>
  <c r="O2620" i="1" s="1"/>
  <c r="O2619" i="1" s="1"/>
  <c r="O2617" i="1"/>
  <c r="O2616" i="1" s="1"/>
  <c r="O2615" i="1" s="1"/>
  <c r="O2613" i="1"/>
  <c r="O2612" i="1" s="1"/>
  <c r="O2611" i="1" s="1"/>
  <c r="O2600" i="1"/>
  <c r="O2599" i="1" s="1"/>
  <c r="O2598" i="1" s="1"/>
  <c r="O2597" i="1" s="1"/>
  <c r="O2596" i="1" s="1"/>
  <c r="O2595" i="1" s="1"/>
  <c r="O2581" i="1"/>
  <c r="O2580" i="1" s="1"/>
  <c r="O2577" i="1" s="1"/>
  <c r="O2576" i="1" s="1"/>
  <c r="O2575" i="1" s="1"/>
  <c r="O2578" i="1"/>
  <c r="O2573" i="1"/>
  <c r="O2572" i="1" s="1"/>
  <c r="O2571" i="1" s="1"/>
  <c r="O2570" i="1" s="1"/>
  <c r="O2569" i="1" s="1"/>
  <c r="O2566" i="1"/>
  <c r="O2562" i="1"/>
  <c r="O2558" i="1"/>
  <c r="O2557" i="1" s="1"/>
  <c r="O2556" i="1" s="1"/>
  <c r="O2555" i="1" s="1"/>
  <c r="O2553" i="1"/>
  <c r="O2537" i="1"/>
  <c r="O2536" i="1" s="1"/>
  <c r="O2534" i="1"/>
  <c r="O2533" i="1" s="1"/>
  <c r="O2528" i="1"/>
  <c r="O2527" i="1" s="1"/>
  <c r="O2526" i="1" s="1"/>
  <c r="O2525" i="1" s="1"/>
  <c r="O2524" i="1" s="1"/>
  <c r="O2522" i="1"/>
  <c r="O2521" i="1" s="1"/>
  <c r="O2520" i="1" s="1"/>
  <c r="O2519" i="1" s="1"/>
  <c r="O2517" i="1"/>
  <c r="O2516" i="1" s="1"/>
  <c r="O2515" i="1" s="1"/>
  <c r="O2513" i="1"/>
  <c r="O2512" i="1" s="1"/>
  <c r="O2511" i="1" s="1"/>
  <c r="O2509" i="1"/>
  <c r="O2508" i="1" s="1"/>
  <c r="O2506" i="1"/>
  <c r="O2505" i="1" s="1"/>
  <c r="O2499" i="1"/>
  <c r="O2498" i="1" s="1"/>
  <c r="O2497" i="1" s="1"/>
  <c r="O2496" i="1" s="1"/>
  <c r="O2494" i="1"/>
  <c r="O2493" i="1" s="1"/>
  <c r="O2492" i="1" s="1"/>
  <c r="O2491" i="1" s="1"/>
  <c r="O2490" i="1" s="1"/>
  <c r="O2486" i="1"/>
  <c r="O2484" i="1"/>
  <c r="O2481" i="1"/>
  <c r="O2480" i="1" s="1"/>
  <c r="O2476" i="1"/>
  <c r="O2475" i="1" s="1"/>
  <c r="O2474" i="1" s="1"/>
  <c r="O2473" i="1" s="1"/>
  <c r="O2472" i="1" s="1"/>
  <c r="O2455" i="1"/>
  <c r="O2454" i="1" s="1"/>
  <c r="O2453" i="1" s="1"/>
  <c r="O2452" i="1" s="1"/>
  <c r="O2450" i="1"/>
  <c r="O2449" i="1" s="1"/>
  <c r="O2448" i="1" s="1"/>
  <c r="O2447" i="1" s="1"/>
  <c r="O2446" i="1" s="1"/>
  <c r="O2432" i="1"/>
  <c r="O2431" i="1" s="1"/>
  <c r="O2429" i="1"/>
  <c r="O2428" i="1" s="1"/>
  <c r="O2424" i="1"/>
  <c r="O2422" i="1"/>
  <c r="O2418" i="1"/>
  <c r="O2417" i="1" s="1"/>
  <c r="O2415" i="1"/>
  <c r="O2414" i="1" s="1"/>
  <c r="O2411" i="1"/>
  <c r="O2410" i="1" s="1"/>
  <c r="O2408" i="1"/>
  <c r="O2407" i="1" s="1"/>
  <c r="O2405" i="1"/>
  <c r="O2404" i="1" s="1"/>
  <c r="O2402" i="1"/>
  <c r="O2401" i="1" s="1"/>
  <c r="O2393" i="1"/>
  <c r="O2388" i="1"/>
  <c r="O2383" i="1"/>
  <c r="O2381" i="1"/>
  <c r="O2372" i="1"/>
  <c r="O2371" i="1" s="1"/>
  <c r="O2370" i="1" s="1"/>
  <c r="O2368" i="1"/>
  <c r="O2367" i="1" s="1"/>
  <c r="O2366" i="1" s="1"/>
  <c r="O2365" i="1" s="1"/>
  <c r="O2364" i="1" s="1"/>
  <c r="O2360" i="1"/>
  <c r="O2358" i="1"/>
  <c r="O2354" i="1"/>
  <c r="O2353" i="1" s="1"/>
  <c r="O2352" i="1" s="1"/>
  <c r="O2351" i="1" s="1"/>
  <c r="O2350" i="1" s="1"/>
  <c r="O2346" i="1"/>
  <c r="O2345" i="1" s="1"/>
  <c r="O2344" i="1" s="1"/>
  <c r="O2343" i="1" s="1"/>
  <c r="O2342" i="1" s="1"/>
  <c r="O2340" i="1"/>
  <c r="O2339" i="1" s="1"/>
  <c r="O2338" i="1" s="1"/>
  <c r="O2337" i="1" s="1"/>
  <c r="O2336" i="1" s="1"/>
  <c r="O2332" i="1"/>
  <c r="O2331" i="1" s="1"/>
  <c r="O2330" i="1" s="1"/>
  <c r="O2328" i="1"/>
  <c r="O2327" i="1" s="1"/>
  <c r="O2326" i="1" s="1"/>
  <c r="O2324" i="1"/>
  <c r="O2323" i="1" s="1"/>
  <c r="O2322" i="1" s="1"/>
  <c r="O2316" i="1"/>
  <c r="O2314" i="1"/>
  <c r="O2312" i="1"/>
  <c r="O2305" i="1"/>
  <c r="O2303" i="1"/>
  <c r="O2301" i="1"/>
  <c r="O2297" i="1"/>
  <c r="O2296" i="1" s="1"/>
  <c r="O2295" i="1" s="1"/>
  <c r="O2294" i="1" s="1"/>
  <c r="O2292" i="1"/>
  <c r="O2285" i="1"/>
  <c r="O2284" i="1" s="1"/>
  <c r="O2278" i="1"/>
  <c r="O2277" i="1" s="1"/>
  <c r="O2276" i="1" s="1"/>
  <c r="O2264" i="1"/>
  <c r="O2263" i="1" s="1"/>
  <c r="O2262" i="1" s="1"/>
  <c r="O2260" i="1"/>
  <c r="O2259" i="1" s="1"/>
  <c r="O2258" i="1" s="1"/>
  <c r="O2254" i="1"/>
  <c r="O2253" i="1" s="1"/>
  <c r="O2252" i="1" s="1"/>
  <c r="O2251" i="1" s="1"/>
  <c r="O2250" i="1" s="1"/>
  <c r="O2241" i="1"/>
  <c r="O2240" i="1" s="1"/>
  <c r="O2239" i="1" s="1"/>
  <c r="O2238" i="1" s="1"/>
  <c r="O2237" i="1" s="1"/>
  <c r="O2236" i="1" s="1"/>
  <c r="O2228" i="1"/>
  <c r="O2227" i="1" s="1"/>
  <c r="O2226" i="1" s="1"/>
  <c r="O2225" i="1" s="1"/>
  <c r="O2224" i="1" s="1"/>
  <c r="O2222" i="1"/>
  <c r="O2221" i="1" s="1"/>
  <c r="O2218" i="1" s="1"/>
  <c r="O2217" i="1" s="1"/>
  <c r="O2219" i="1"/>
  <c r="O2215" i="1"/>
  <c r="O2214" i="1" s="1"/>
  <c r="O2213" i="1" s="1"/>
  <c r="O2212" i="1" s="1"/>
  <c r="O2209" i="1"/>
  <c r="O2208" i="1" s="1"/>
  <c r="O2207" i="1" s="1"/>
  <c r="O2206" i="1" s="1"/>
  <c r="O2205" i="1" s="1"/>
  <c r="O2202" i="1"/>
  <c r="O2200" i="1"/>
  <c r="O2198" i="1"/>
  <c r="O2189" i="1"/>
  <c r="O2173" i="1"/>
  <c r="O2172" i="1" s="1"/>
  <c r="O2170" i="1"/>
  <c r="O2169" i="1" s="1"/>
  <c r="O2164" i="1"/>
  <c r="O2163" i="1" s="1"/>
  <c r="O2162" i="1" s="1"/>
  <c r="O2161" i="1" s="1"/>
  <c r="O2160" i="1" s="1"/>
  <c r="O2158" i="1"/>
  <c r="O2157" i="1" s="1"/>
  <c r="O2156" i="1" s="1"/>
  <c r="O2155" i="1" s="1"/>
  <c r="O2153" i="1"/>
  <c r="O2152" i="1" s="1"/>
  <c r="O2151" i="1" s="1"/>
  <c r="O2149" i="1"/>
  <c r="O2148" i="1" s="1"/>
  <c r="O2147" i="1" s="1"/>
  <c r="O2145" i="1"/>
  <c r="O2144" i="1" s="1"/>
  <c r="O2142" i="1"/>
  <c r="O2141" i="1" s="1"/>
  <c r="O2135" i="1"/>
  <c r="O2134" i="1" s="1"/>
  <c r="O2133" i="1" s="1"/>
  <c r="O2132" i="1" s="1"/>
  <c r="O2130" i="1"/>
  <c r="O2129" i="1" s="1"/>
  <c r="O2128" i="1" s="1"/>
  <c r="O2127" i="1" s="1"/>
  <c r="O2126" i="1" s="1"/>
  <c r="O2122" i="1"/>
  <c r="O2120" i="1"/>
  <c r="O2117" i="1"/>
  <c r="O2116" i="1" s="1"/>
  <c r="O2112" i="1"/>
  <c r="O2110" i="1"/>
  <c r="O2089" i="1"/>
  <c r="O2088" i="1" s="1"/>
  <c r="O2087" i="1" s="1"/>
  <c r="O2086" i="1" s="1"/>
  <c r="O2084" i="1"/>
  <c r="O2083" i="1" s="1"/>
  <c r="O2082" i="1" s="1"/>
  <c r="O2081" i="1" s="1"/>
  <c r="O2080" i="1" s="1"/>
  <c r="O2071" i="1"/>
  <c r="O2070" i="1" s="1"/>
  <c r="O2068" i="1"/>
  <c r="O2067" i="1" s="1"/>
  <c r="O2063" i="1"/>
  <c r="O2062" i="1" s="1"/>
  <c r="O2060" i="1"/>
  <c r="O2058" i="1"/>
  <c r="O2054" i="1"/>
  <c r="O2053" i="1" s="1"/>
  <c r="O2051" i="1"/>
  <c r="O2050" i="1" s="1"/>
  <c r="O2047" i="1"/>
  <c r="O2046" i="1" s="1"/>
  <c r="O2044" i="1"/>
  <c r="O2043" i="1" s="1"/>
  <c r="O2041" i="1"/>
  <c r="O2040" i="1" s="1"/>
  <c r="O2038" i="1"/>
  <c r="O2037" i="1" s="1"/>
  <c r="O2031" i="1"/>
  <c r="O2030" i="1" s="1"/>
  <c r="O2029" i="1" s="1"/>
  <c r="O2028" i="1" s="1"/>
  <c r="O2024" i="1"/>
  <c r="O2022" i="1"/>
  <c r="O2019" i="1"/>
  <c r="O2018" i="1" s="1"/>
  <c r="O2014" i="1"/>
  <c r="O2012" i="1"/>
  <c r="O2001" i="1"/>
  <c r="O1997" i="1"/>
  <c r="O1996" i="1" s="1"/>
  <c r="O1995" i="1" s="1"/>
  <c r="O1994" i="1" s="1"/>
  <c r="O1993" i="1" s="1"/>
  <c r="O1989" i="1"/>
  <c r="O1988" i="1" s="1"/>
  <c r="O1986" i="1"/>
  <c r="O1985" i="1" s="1"/>
  <c r="O1979" i="1"/>
  <c r="O1977" i="1"/>
  <c r="O1973" i="1"/>
  <c r="O1972" i="1" s="1"/>
  <c r="O1971" i="1" s="1"/>
  <c r="O1970" i="1" s="1"/>
  <c r="O1969" i="1" s="1"/>
  <c r="O1965" i="1"/>
  <c r="O1964" i="1" s="1"/>
  <c r="O1963" i="1" s="1"/>
  <c r="O1962" i="1" s="1"/>
  <c r="O1961" i="1" s="1"/>
  <c r="O1959" i="1"/>
  <c r="O1958" i="1" s="1"/>
  <c r="O1957" i="1" s="1"/>
  <c r="O1956" i="1" s="1"/>
  <c r="O1955" i="1" s="1"/>
  <c r="O1951" i="1"/>
  <c r="O1950" i="1" s="1"/>
  <c r="O1949" i="1" s="1"/>
  <c r="O1947" i="1"/>
  <c r="O1946" i="1" s="1"/>
  <c r="O1945" i="1" s="1"/>
  <c r="O1943" i="1"/>
  <c r="O1942" i="1" s="1"/>
  <c r="O1941" i="1" s="1"/>
  <c r="O1930" i="1"/>
  <c r="O1928" i="1"/>
  <c r="O1926" i="1"/>
  <c r="O1919" i="1"/>
  <c r="O1918" i="1" s="1"/>
  <c r="O1917" i="1" s="1"/>
  <c r="O1915" i="1"/>
  <c r="O1911" i="1"/>
  <c r="O1907" i="1"/>
  <c r="O1906" i="1" s="1"/>
  <c r="O1905" i="1" s="1"/>
  <c r="O1904" i="1" s="1"/>
  <c r="O1895" i="1"/>
  <c r="O1894" i="1" s="1"/>
  <c r="O1888" i="1"/>
  <c r="O1887" i="1" s="1"/>
  <c r="O1886" i="1" s="1"/>
  <c r="O1874" i="1"/>
  <c r="O1873" i="1" s="1"/>
  <c r="O1872" i="1" s="1"/>
  <c r="O1870" i="1"/>
  <c r="O1869" i="1" s="1"/>
  <c r="O1868" i="1" s="1"/>
  <c r="O1843" i="1"/>
  <c r="O1842" i="1" s="1"/>
  <c r="O1841" i="1" s="1"/>
  <c r="O1840" i="1" s="1"/>
  <c r="O1839" i="1" s="1"/>
  <c r="O1835" i="1"/>
  <c r="O1834" i="1" s="1"/>
  <c r="O1833" i="1" s="1"/>
  <c r="O1832" i="1" s="1"/>
  <c r="O1830" i="1"/>
  <c r="O1828" i="1"/>
  <c r="O1825" i="1"/>
  <c r="O1823" i="1"/>
  <c r="O1818" i="1"/>
  <c r="O1817" i="1" s="1"/>
  <c r="O1816" i="1" s="1"/>
  <c r="O1815" i="1" s="1"/>
  <c r="O1814" i="1" s="1"/>
  <c r="O1811" i="1"/>
  <c r="O1809" i="1"/>
  <c r="O1800" i="1"/>
  <c r="O1784" i="1"/>
  <c r="O1783" i="1" s="1"/>
  <c r="O1781" i="1"/>
  <c r="O1780" i="1" s="1"/>
  <c r="O1775" i="1"/>
  <c r="O1774" i="1" s="1"/>
  <c r="O1773" i="1" s="1"/>
  <c r="O1772" i="1" s="1"/>
  <c r="O1771" i="1" s="1"/>
  <c r="O1769" i="1"/>
  <c r="O1768" i="1" s="1"/>
  <c r="O1767" i="1" s="1"/>
  <c r="O1766" i="1" s="1"/>
  <c r="O1764" i="1"/>
  <c r="O1763" i="1" s="1"/>
  <c r="O1762" i="1" s="1"/>
  <c r="O1760" i="1"/>
  <c r="O1759" i="1" s="1"/>
  <c r="O1758" i="1" s="1"/>
  <c r="O1756" i="1"/>
  <c r="O1755" i="1" s="1"/>
  <c r="O1753" i="1"/>
  <c r="O1752" i="1" s="1"/>
  <c r="O1746" i="1"/>
  <c r="O1745" i="1" s="1"/>
  <c r="O1744" i="1" s="1"/>
  <c r="O1743" i="1" s="1"/>
  <c r="O1741" i="1"/>
  <c r="O1740" i="1" s="1"/>
  <c r="O1739" i="1" s="1"/>
  <c r="O1738" i="1" s="1"/>
  <c r="O1737" i="1" s="1"/>
  <c r="O1733" i="1"/>
  <c r="O1731" i="1"/>
  <c r="O1728" i="1"/>
  <c r="O1727" i="1" s="1"/>
  <c r="O1723" i="1"/>
  <c r="O1721" i="1"/>
  <c r="O1700" i="1"/>
  <c r="O1699" i="1" s="1"/>
  <c r="O1698" i="1" s="1"/>
  <c r="O1697" i="1" s="1"/>
  <c r="O1695" i="1"/>
  <c r="O1694" i="1" s="1"/>
  <c r="O1693" i="1" s="1"/>
  <c r="O1692" i="1" s="1"/>
  <c r="O1690" i="1"/>
  <c r="O1689" i="1" s="1"/>
  <c r="O1688" i="1" s="1"/>
  <c r="O1687" i="1" s="1"/>
  <c r="O1686" i="1" s="1"/>
  <c r="O1673" i="1"/>
  <c r="O1672" i="1" s="1"/>
  <c r="O1669" i="1"/>
  <c r="O1668" i="1" s="1"/>
  <c r="O1666" i="1"/>
  <c r="O1665" i="1" s="1"/>
  <c r="O1661" i="1"/>
  <c r="O1659" i="1"/>
  <c r="O1655" i="1"/>
  <c r="O1654" i="1" s="1"/>
  <c r="O1652" i="1"/>
  <c r="O1651" i="1" s="1"/>
  <c r="O1648" i="1"/>
  <c r="O1647" i="1" s="1"/>
  <c r="O1645" i="1"/>
  <c r="O1644" i="1" s="1"/>
  <c r="O1642" i="1"/>
  <c r="O1641" i="1" s="1"/>
  <c r="O1639" i="1"/>
  <c r="O1638" i="1" s="1"/>
  <c r="O1636" i="1"/>
  <c r="O1635" i="1" s="1"/>
  <c r="O1629" i="1"/>
  <c r="O1627" i="1"/>
  <c r="O1625" i="1"/>
  <c r="O1620" i="1"/>
  <c r="O1619" i="1" s="1"/>
  <c r="O1615" i="1"/>
  <c r="O1613" i="1"/>
  <c r="O1604" i="1"/>
  <c r="O1603" i="1" s="1"/>
  <c r="O1602" i="1" s="1"/>
  <c r="O1601" i="1" s="1"/>
  <c r="O1600" i="1" s="1"/>
  <c r="O1599" i="1" s="1"/>
  <c r="O1598" i="1" s="1"/>
  <c r="O1596" i="1"/>
  <c r="O1595" i="1" s="1"/>
  <c r="O1593" i="1"/>
  <c r="O1592" i="1" s="1"/>
  <c r="O1588" i="1"/>
  <c r="O1587" i="1" s="1"/>
  <c r="O1586" i="1" s="1"/>
  <c r="O1585" i="1" s="1"/>
  <c r="O1584" i="1" s="1"/>
  <c r="O1580" i="1"/>
  <c r="O1578" i="1"/>
  <c r="O1574" i="1"/>
  <c r="O1573" i="1" s="1"/>
  <c r="O1572" i="1" s="1"/>
  <c r="O1571" i="1" s="1"/>
  <c r="O1570" i="1" s="1"/>
  <c r="O1566" i="1"/>
  <c r="O1565" i="1" s="1"/>
  <c r="O1564" i="1" s="1"/>
  <c r="O1563" i="1" s="1"/>
  <c r="O1562" i="1" s="1"/>
  <c r="O1560" i="1"/>
  <c r="O1559" i="1" s="1"/>
  <c r="O1558" i="1" s="1"/>
  <c r="O1557" i="1" s="1"/>
  <c r="O1556" i="1" s="1"/>
  <c r="O1552" i="1"/>
  <c r="O1551" i="1" s="1"/>
  <c r="O1550" i="1" s="1"/>
  <c r="O1548" i="1"/>
  <c r="O1547" i="1" s="1"/>
  <c r="O1546" i="1" s="1"/>
  <c r="O1535" i="1"/>
  <c r="O1533" i="1"/>
  <c r="O1531" i="1"/>
  <c r="O1520" i="1"/>
  <c r="O1519" i="1" s="1"/>
  <c r="O1518" i="1" s="1"/>
  <c r="O1517" i="1" s="1"/>
  <c r="O1508" i="1"/>
  <c r="O1507" i="1" s="1"/>
  <c r="O1506" i="1" s="1"/>
  <c r="O1504" i="1"/>
  <c r="O1503" i="1" s="1"/>
  <c r="O1502" i="1" s="1"/>
  <c r="O1498" i="1"/>
  <c r="O1490" i="1"/>
  <c r="O1489" i="1" s="1"/>
  <c r="O1488" i="1" s="1"/>
  <c r="O1483" i="1"/>
  <c r="O1482" i="1" s="1"/>
  <c r="O1477" i="1"/>
  <c r="O1476" i="1" s="1"/>
  <c r="O1475" i="1" s="1"/>
  <c r="O1474" i="1" s="1"/>
  <c r="O1473" i="1" s="1"/>
  <c r="O1464" i="1"/>
  <c r="O1463" i="1" s="1"/>
  <c r="O1462" i="1" s="1"/>
  <c r="O1461" i="1" s="1"/>
  <c r="O1460" i="1" s="1"/>
  <c r="O1459" i="1" s="1"/>
  <c r="O1451" i="1"/>
  <c r="O1450" i="1" s="1"/>
  <c r="O1449" i="1" s="1"/>
  <c r="O1448" i="1" s="1"/>
  <c r="O1447" i="1" s="1"/>
  <c r="O1444" i="1"/>
  <c r="O1443" i="1" s="1"/>
  <c r="O1442" i="1" s="1"/>
  <c r="O1435" i="1"/>
  <c r="O1419" i="1"/>
  <c r="O1418" i="1" s="1"/>
  <c r="O1416" i="1"/>
  <c r="O1415" i="1" s="1"/>
  <c r="O1410" i="1"/>
  <c r="O1409" i="1" s="1"/>
  <c r="O1408" i="1" s="1"/>
  <c r="O1407" i="1" s="1"/>
  <c r="O1406" i="1" s="1"/>
  <c r="O1404" i="1"/>
  <c r="O1403" i="1" s="1"/>
  <c r="O1402" i="1" s="1"/>
  <c r="O1401" i="1" s="1"/>
  <c r="O1399" i="1"/>
  <c r="O1398" i="1" s="1"/>
  <c r="O1397" i="1" s="1"/>
  <c r="O1395" i="1"/>
  <c r="O1394" i="1" s="1"/>
  <c r="O1393" i="1" s="1"/>
  <c r="O1391" i="1"/>
  <c r="O1390" i="1" s="1"/>
  <c r="O1388" i="1"/>
  <c r="O1387" i="1" s="1"/>
  <c r="O1381" i="1"/>
  <c r="O1380" i="1" s="1"/>
  <c r="O1379" i="1" s="1"/>
  <c r="O1378" i="1" s="1"/>
  <c r="O1376" i="1"/>
  <c r="O1375" i="1" s="1"/>
  <c r="O1374" i="1" s="1"/>
  <c r="O1373" i="1" s="1"/>
  <c r="O1372" i="1" s="1"/>
  <c r="O1368" i="1"/>
  <c r="O1366" i="1"/>
  <c r="O1363" i="1"/>
  <c r="O1362" i="1" s="1"/>
  <c r="O1358" i="1"/>
  <c r="O1356" i="1"/>
  <c r="O1333" i="1"/>
  <c r="O1328" i="1"/>
  <c r="O1327" i="1" s="1"/>
  <c r="O1326" i="1" s="1"/>
  <c r="O1325" i="1" s="1"/>
  <c r="O1324" i="1" s="1"/>
  <c r="O1320" i="1"/>
  <c r="O1319" i="1" s="1"/>
  <c r="O1318" i="1" s="1"/>
  <c r="O1317" i="1" s="1"/>
  <c r="O1310" i="1"/>
  <c r="O1309" i="1" s="1"/>
  <c r="O1307" i="1"/>
  <c r="O1306" i="1" s="1"/>
  <c r="O1302" i="1"/>
  <c r="O1300" i="1"/>
  <c r="O1296" i="1"/>
  <c r="O1295" i="1" s="1"/>
  <c r="O1293" i="1"/>
  <c r="O1292" i="1" s="1"/>
  <c r="O1289" i="1"/>
  <c r="O1288" i="1" s="1"/>
  <c r="O1286" i="1"/>
  <c r="O1285" i="1" s="1"/>
  <c r="O1283" i="1"/>
  <c r="O1282" i="1" s="1"/>
  <c r="O1280" i="1"/>
  <c r="O1279" i="1" s="1"/>
  <c r="O1273" i="1"/>
  <c r="O1271" i="1"/>
  <c r="O1268" i="1"/>
  <c r="O1267" i="1" s="1"/>
  <c r="O1263" i="1"/>
  <c r="O1261" i="1"/>
  <c r="O1251" i="1"/>
  <c r="O1250" i="1" s="1"/>
  <c r="O1249" i="1" s="1"/>
  <c r="O1248" i="1" s="1"/>
  <c r="O1247" i="1" s="1"/>
  <c r="O1242" i="1"/>
  <c r="O1241" i="1" s="1"/>
  <c r="O1234" i="1"/>
  <c r="O1233" i="1" s="1"/>
  <c r="O1231" i="1"/>
  <c r="O1230" i="1" s="1"/>
  <c r="O1225" i="1"/>
  <c r="O1224" i="1" s="1"/>
  <c r="O1221" i="1"/>
  <c r="O1220" i="1" s="1"/>
  <c r="O1218" i="1"/>
  <c r="O1217" i="1" s="1"/>
  <c r="O1210" i="1"/>
  <c r="O1208" i="1"/>
  <c r="O1199" i="1"/>
  <c r="O1198" i="1" s="1"/>
  <c r="O1197" i="1" s="1"/>
  <c r="O1196" i="1" s="1"/>
  <c r="O1194" i="1"/>
  <c r="O1193" i="1" s="1"/>
  <c r="O1192" i="1" s="1"/>
  <c r="O1191" i="1" s="1"/>
  <c r="O1189" i="1"/>
  <c r="O1187" i="1"/>
  <c r="O1182" i="1"/>
  <c r="O1181" i="1" s="1"/>
  <c r="O1176" i="1"/>
  <c r="O1175" i="1" s="1"/>
  <c r="O1174" i="1" s="1"/>
  <c r="O1173" i="1" s="1"/>
  <c r="O1165" i="1"/>
  <c r="O1153" i="1"/>
  <c r="O1152" i="1" s="1"/>
  <c r="O1151" i="1" s="1"/>
  <c r="O1150" i="1" s="1"/>
  <c r="O1148" i="1"/>
  <c r="O1146" i="1"/>
  <c r="O1143" i="1"/>
  <c r="O1142" i="1" s="1"/>
  <c r="O1133" i="1"/>
  <c r="O1132" i="1" s="1"/>
  <c r="O1130" i="1"/>
  <c r="O1128" i="1"/>
  <c r="O1125" i="1"/>
  <c r="O1123" i="1"/>
  <c r="O1118" i="1"/>
  <c r="O1117" i="1" s="1"/>
  <c r="O1115" i="1"/>
  <c r="O1114" i="1" s="1"/>
  <c r="O1109" i="1"/>
  <c r="O1107" i="1"/>
  <c r="O1102" i="1"/>
  <c r="O1100" i="1"/>
  <c r="O1096" i="1"/>
  <c r="O1094" i="1"/>
  <c r="O1092" i="1"/>
  <c r="O1088" i="1"/>
  <c r="O1087" i="1" s="1"/>
  <c r="O1085" i="1"/>
  <c r="O1084" i="1" s="1"/>
  <c r="O1081" i="1"/>
  <c r="O1080" i="1" s="1"/>
  <c r="O1074" i="1"/>
  <c r="O1071" i="1"/>
  <c r="O1069" i="1"/>
  <c r="O1067" i="1"/>
  <c r="O1062" i="1"/>
  <c r="O1061" i="1" s="1"/>
  <c r="O1060" i="1" s="1"/>
  <c r="O1058" i="1"/>
  <c r="O1057" i="1" s="1"/>
  <c r="O1056" i="1" s="1"/>
  <c r="O1053" i="1"/>
  <c r="O1051" i="1"/>
  <c r="O1045" i="1"/>
  <c r="O1044" i="1" s="1"/>
  <c r="O1043" i="1" s="1"/>
  <c r="O1042" i="1" s="1"/>
  <c r="O1041" i="1" s="1"/>
  <c r="O1038" i="1"/>
  <c r="O1037" i="1" s="1"/>
  <c r="O1036" i="1" s="1"/>
  <c r="O1035" i="1" s="1"/>
  <c r="O1034" i="1" s="1"/>
  <c r="O1032" i="1"/>
  <c r="O1031" i="1" s="1"/>
  <c r="O1030" i="1" s="1"/>
  <c r="O1029" i="1" s="1"/>
  <c r="O1028" i="1" s="1"/>
  <c r="O1020" i="1"/>
  <c r="O1019" i="1" s="1"/>
  <c r="O1013" i="1"/>
  <c r="O1012" i="1" s="1"/>
  <c r="O1007" i="1"/>
  <c r="O1006" i="1" s="1"/>
  <c r="O1000" i="1"/>
  <c r="O999" i="1" s="1"/>
  <c r="O997" i="1"/>
  <c r="O995" i="1"/>
  <c r="O990" i="1"/>
  <c r="O989" i="1" s="1"/>
  <c r="O988" i="1" s="1"/>
  <c r="O987" i="1" s="1"/>
  <c r="O984" i="1"/>
  <c r="O982" i="1"/>
  <c r="O975" i="1"/>
  <c r="O974" i="1" s="1"/>
  <c r="O972" i="1"/>
  <c r="O971" i="1" s="1"/>
  <c r="O969" i="1"/>
  <c r="O966" i="1"/>
  <c r="O964" i="1"/>
  <c r="O962" i="1"/>
  <c r="O956" i="1"/>
  <c r="O955" i="1" s="1"/>
  <c r="O954" i="1" s="1"/>
  <c r="O953" i="1" s="1"/>
  <c r="O952" i="1" s="1"/>
  <c r="O945" i="1"/>
  <c r="O944" i="1" s="1"/>
  <c r="O943" i="1" s="1"/>
  <c r="O941" i="1"/>
  <c r="O940" i="1" s="1"/>
  <c r="O939" i="1" s="1"/>
  <c r="O934" i="1"/>
  <c r="O933" i="1" s="1"/>
  <c r="O929" i="1"/>
  <c r="O928" i="1" s="1"/>
  <c r="O926" i="1"/>
  <c r="O925" i="1" s="1"/>
  <c r="O923" i="1"/>
  <c r="O922" i="1" s="1"/>
  <c r="O918" i="1"/>
  <c r="O917" i="1" s="1"/>
  <c r="O913" i="1" s="1"/>
  <c r="O911" i="1"/>
  <c r="O910" i="1" s="1"/>
  <c r="O905" i="1"/>
  <c r="O904" i="1" s="1"/>
  <c r="O902" i="1"/>
  <c r="O901" i="1" s="1"/>
  <c r="O899" i="1"/>
  <c r="O898" i="1" s="1"/>
  <c r="O896" i="1"/>
  <c r="O895" i="1" s="1"/>
  <c r="O893" i="1"/>
  <c r="O892" i="1" s="1"/>
  <c r="O890" i="1"/>
  <c r="O889" i="1" s="1"/>
  <c r="O887" i="1"/>
  <c r="O886" i="1" s="1"/>
  <c r="O884" i="1"/>
  <c r="O883" i="1" s="1"/>
  <c r="O881" i="1"/>
  <c r="O880" i="1" s="1"/>
  <c r="O877" i="1"/>
  <c r="O876" i="1" s="1"/>
  <c r="O874" i="1"/>
  <c r="O873" i="1" s="1"/>
  <c r="O871" i="1"/>
  <c r="O870" i="1" s="1"/>
  <c r="O868" i="1"/>
  <c r="O867" i="1" s="1"/>
  <c r="O865" i="1"/>
  <c r="O864" i="1" s="1"/>
  <c r="O862" i="1"/>
  <c r="O861" i="1" s="1"/>
  <c r="O859" i="1"/>
  <c r="O858" i="1" s="1"/>
  <c r="O856" i="1"/>
  <c r="O855" i="1" s="1"/>
  <c r="O850" i="1"/>
  <c r="O849" i="1" s="1"/>
  <c r="O848" i="1" s="1"/>
  <c r="O846" i="1"/>
  <c r="O845" i="1" s="1"/>
  <c r="O844" i="1" s="1"/>
  <c r="O836" i="1"/>
  <c r="O835" i="1" s="1"/>
  <c r="O832" i="1"/>
  <c r="O831" i="1" s="1"/>
  <c r="O828" i="1"/>
  <c r="O827" i="1" s="1"/>
  <c r="O824" i="1"/>
  <c r="O823" i="1" s="1"/>
  <c r="O820" i="1"/>
  <c r="O819" i="1" s="1"/>
  <c r="O817" i="1"/>
  <c r="O816" i="1" s="1"/>
  <c r="O813" i="1"/>
  <c r="O812" i="1" s="1"/>
  <c r="O806" i="1"/>
  <c r="O805" i="1" s="1"/>
  <c r="O804" i="1" s="1"/>
  <c r="O803" i="1" s="1"/>
  <c r="O802" i="1" s="1"/>
  <c r="O800" i="1"/>
  <c r="O799" i="1" s="1"/>
  <c r="O798" i="1" s="1"/>
  <c r="O797" i="1" s="1"/>
  <c r="O796" i="1" s="1"/>
  <c r="O793" i="1"/>
  <c r="O792" i="1" s="1"/>
  <c r="O790" i="1"/>
  <c r="O789" i="1" s="1"/>
  <c r="O786" i="1"/>
  <c r="O785" i="1" s="1"/>
  <c r="O783" i="1"/>
  <c r="O782" i="1" s="1"/>
  <c r="O780" i="1"/>
  <c r="O779" i="1" s="1"/>
  <c r="O776" i="1"/>
  <c r="O775" i="1" s="1"/>
  <c r="O774" i="1" s="1"/>
  <c r="O771" i="1"/>
  <c r="O770" i="1" s="1"/>
  <c r="O768" i="1"/>
  <c r="O767" i="1" s="1"/>
  <c r="O761" i="1"/>
  <c r="O760" i="1" s="1"/>
  <c r="O758" i="1"/>
  <c r="O756" i="1"/>
  <c r="O753" i="1"/>
  <c r="O752" i="1" s="1"/>
  <c r="O750" i="1"/>
  <c r="O749" i="1" s="1"/>
  <c r="O744" i="1"/>
  <c r="O742" i="1"/>
  <c r="O738" i="1"/>
  <c r="O736" i="1"/>
  <c r="O731" i="1"/>
  <c r="O730" i="1" s="1"/>
  <c r="O727" i="1"/>
  <c r="O726" i="1" s="1"/>
  <c r="O722" i="1"/>
  <c r="O721" i="1" s="1"/>
  <c r="O718" i="1"/>
  <c r="O717" i="1" s="1"/>
  <c r="O714" i="1"/>
  <c r="O713" i="1" s="1"/>
  <c r="O698" i="1"/>
  <c r="O697" i="1" s="1"/>
  <c r="O696" i="1" s="1"/>
  <c r="O695" i="1" s="1"/>
  <c r="O694" i="1" s="1"/>
  <c r="O690" i="1"/>
  <c r="O689" i="1" s="1"/>
  <c r="O688" i="1" s="1"/>
  <c r="O687" i="1" s="1"/>
  <c r="O681" i="1"/>
  <c r="O678" i="1"/>
  <c r="O677" i="1" s="1"/>
  <c r="O673" i="1"/>
  <c r="O671" i="1"/>
  <c r="O669" i="1"/>
  <c r="O663" i="1"/>
  <c r="O662" i="1" s="1"/>
  <c r="O661" i="1" s="1"/>
  <c r="O660" i="1" s="1"/>
  <c r="O657" i="1"/>
  <c r="O656" i="1" s="1"/>
  <c r="O655" i="1" s="1"/>
  <c r="O652" i="1"/>
  <c r="O651" i="1" s="1"/>
  <c r="O650" i="1" s="1"/>
  <c r="O649" i="1" s="1"/>
  <c r="O637" i="1"/>
  <c r="O636" i="1" s="1"/>
  <c r="O632" i="1"/>
  <c r="O631" i="1" s="1"/>
  <c r="O630" i="1" s="1"/>
  <c r="O628" i="1"/>
  <c r="O627" i="1" s="1"/>
  <c r="O624" i="1"/>
  <c r="O623" i="1" s="1"/>
  <c r="O620" i="1"/>
  <c r="O619" i="1" s="1"/>
  <c r="O616" i="1"/>
  <c r="O615" i="1" s="1"/>
  <c r="O613" i="1"/>
  <c r="O612" i="1" s="1"/>
  <c r="O608" i="1"/>
  <c r="O607" i="1" s="1"/>
  <c r="O604" i="1"/>
  <c r="O603" i="1" s="1"/>
  <c r="O594" i="1"/>
  <c r="O593" i="1" s="1"/>
  <c r="O591" i="1"/>
  <c r="O590" i="1" s="1"/>
  <c r="O587" i="1"/>
  <c r="O586" i="1" s="1"/>
  <c r="O580" i="1"/>
  <c r="O579" i="1" s="1"/>
  <c r="O572" i="1"/>
  <c r="O571" i="1" s="1"/>
  <c r="O569" i="1"/>
  <c r="O568" i="1" s="1"/>
  <c r="O566" i="1"/>
  <c r="O565" i="1" s="1"/>
  <c r="O562" i="1"/>
  <c r="O561" i="1" s="1"/>
  <c r="O558" i="1"/>
  <c r="O557" i="1" s="1"/>
  <c r="O545" i="1"/>
  <c r="O543" i="1"/>
  <c r="O535" i="1"/>
  <c r="O534" i="1" s="1"/>
  <c r="O531" i="1"/>
  <c r="O530" i="1" s="1"/>
  <c r="O524" i="1"/>
  <c r="O522" i="1"/>
  <c r="O519" i="1"/>
  <c r="O518" i="1" s="1"/>
  <c r="O507" i="1"/>
  <c r="O506" i="1" s="1"/>
  <c r="O505" i="1" s="1"/>
  <c r="O503" i="1"/>
  <c r="O502" i="1" s="1"/>
  <c r="O500" i="1"/>
  <c r="O498" i="1"/>
  <c r="O495" i="1"/>
  <c r="O494" i="1" s="1"/>
  <c r="O488" i="1"/>
  <c r="O487" i="1" s="1"/>
  <c r="O486" i="1" s="1"/>
  <c r="O477" i="1"/>
  <c r="O476" i="1" s="1"/>
  <c r="O475" i="1" s="1"/>
  <c r="O474" i="1" s="1"/>
  <c r="O472" i="1"/>
  <c r="O471" i="1" s="1"/>
  <c r="O470" i="1" s="1"/>
  <c r="O467" i="1"/>
  <c r="O465" i="1"/>
  <c r="O463" i="1"/>
  <c r="O461" i="1"/>
  <c r="O455" i="1"/>
  <c r="O454" i="1" s="1"/>
  <c r="O452" i="1"/>
  <c r="O451" i="1" s="1"/>
  <c r="O446" i="1"/>
  <c r="O445" i="1" s="1"/>
  <c r="O444" i="1" s="1"/>
  <c r="O443" i="1" s="1"/>
  <c r="O442" i="1" s="1"/>
  <c r="O440" i="1"/>
  <c r="O439" i="1" s="1"/>
  <c r="O438" i="1" s="1"/>
  <c r="O437" i="1" s="1"/>
  <c r="O433" i="1"/>
  <c r="O432" i="1" s="1"/>
  <c r="O431" i="1" s="1"/>
  <c r="O430" i="1" s="1"/>
  <c r="O429" i="1" s="1"/>
  <c r="O427" i="1"/>
  <c r="O426" i="1" s="1"/>
  <c r="O424" i="1"/>
  <c r="O423" i="1" s="1"/>
  <c r="O421" i="1"/>
  <c r="O419" i="1"/>
  <c r="O413" i="1"/>
  <c r="O412" i="1" s="1"/>
  <c r="O410" i="1"/>
  <c r="O409" i="1" s="1"/>
  <c r="O402" i="1"/>
  <c r="O401" i="1" s="1"/>
  <c r="O399" i="1"/>
  <c r="O398" i="1" s="1"/>
  <c r="O390" i="1"/>
  <c r="O389" i="1" s="1"/>
  <c r="O388" i="1" s="1"/>
  <c r="O386" i="1"/>
  <c r="O384" i="1"/>
  <c r="O381" i="1"/>
  <c r="O380" i="1" s="1"/>
  <c r="O378" i="1"/>
  <c r="O376" i="1"/>
  <c r="O374" i="1"/>
  <c r="O369" i="1"/>
  <c r="O368" i="1" s="1"/>
  <c r="O367" i="1" s="1"/>
  <c r="O366" i="1" s="1"/>
  <c r="O365" i="1" s="1"/>
  <c r="O361" i="1"/>
  <c r="O359" i="1"/>
  <c r="O357" i="1"/>
  <c r="O354" i="1"/>
  <c r="O353" i="1" s="1"/>
  <c r="O334" i="1"/>
  <c r="O332" i="1"/>
  <c r="O330" i="1"/>
  <c r="O325" i="1"/>
  <c r="O324" i="1" s="1"/>
  <c r="O323" i="1" s="1"/>
  <c r="O321" i="1"/>
  <c r="O320" i="1" s="1"/>
  <c r="O319" i="1" s="1"/>
  <c r="O317" i="1"/>
  <c r="O316" i="1" s="1"/>
  <c r="O315" i="1" s="1"/>
  <c r="O313" i="1"/>
  <c r="O312" i="1" s="1"/>
  <c r="O311" i="1" s="1"/>
  <c r="O309" i="1"/>
  <c r="O307" i="1"/>
  <c r="O299" i="1"/>
  <c r="O298" i="1" s="1"/>
  <c r="O297" i="1" s="1"/>
  <c r="O295" i="1"/>
  <c r="O294" i="1" s="1"/>
  <c r="O292" i="1"/>
  <c r="O290" i="1"/>
  <c r="O288" i="1"/>
  <c r="O284" i="1"/>
  <c r="O283" i="1" s="1"/>
  <c r="O282" i="1" s="1"/>
  <c r="O279" i="1"/>
  <c r="O277" i="1"/>
  <c r="O270" i="1"/>
  <c r="O268" i="1"/>
  <c r="O265" i="1"/>
  <c r="O263" i="1"/>
  <c r="O259" i="1"/>
  <c r="O257" i="1"/>
  <c r="O255" i="1"/>
  <c r="O246" i="1"/>
  <c r="O244" i="1"/>
  <c r="O242" i="1"/>
  <c r="O234" i="1"/>
  <c r="O233" i="1" s="1"/>
  <c r="O232" i="1" s="1"/>
  <c r="O230" i="1"/>
  <c r="O229" i="1" s="1"/>
  <c r="O228" i="1" s="1"/>
  <c r="O225" i="1"/>
  <c r="O224" i="1" s="1"/>
  <c r="O222" i="1"/>
  <c r="O221" i="1" s="1"/>
  <c r="O217" i="1"/>
  <c r="O216" i="1" s="1"/>
  <c r="O213" i="1" s="1"/>
  <c r="O212" i="1" s="1"/>
  <c r="O214" i="1"/>
  <c r="O210" i="1"/>
  <c r="O209" i="1" s="1"/>
  <c r="O208" i="1" s="1"/>
  <c r="O206" i="1"/>
  <c r="O205" i="1" s="1"/>
  <c r="O204" i="1" s="1"/>
  <c r="O202" i="1"/>
  <c r="O200" i="1"/>
  <c r="O197" i="1"/>
  <c r="O196" i="1" s="1"/>
  <c r="O191" i="1"/>
  <c r="O187" i="1"/>
  <c r="O185" i="1"/>
  <c r="O183" i="1"/>
  <c r="O181" i="1"/>
  <c r="O173" i="1"/>
  <c r="O172" i="1" s="1"/>
  <c r="O171" i="1" s="1"/>
  <c r="O170" i="1" s="1"/>
  <c r="O168" i="1"/>
  <c r="O166" i="1"/>
  <c r="O163" i="1"/>
  <c r="O162" i="1" s="1"/>
  <c r="O155" i="1"/>
  <c r="O154" i="1" s="1"/>
  <c r="O153" i="1" s="1"/>
  <c r="O152" i="1" s="1"/>
  <c r="O151" i="1" s="1"/>
  <c r="O150" i="1" s="1"/>
  <c r="O148" i="1"/>
  <c r="O147" i="1" s="1"/>
  <c r="O146" i="1" s="1"/>
  <c r="O145" i="1" s="1"/>
  <c r="O143" i="1"/>
  <c r="O142" i="1" s="1"/>
  <c r="O140" i="1"/>
  <c r="O139" i="1" s="1"/>
  <c r="O136" i="1"/>
  <c r="O134" i="1"/>
  <c r="O128" i="1"/>
  <c r="O127" i="1" s="1"/>
  <c r="O126" i="1" s="1"/>
  <c r="O125" i="1" s="1"/>
  <c r="O124" i="1" s="1"/>
  <c r="O122" i="1"/>
  <c r="O120" i="1"/>
  <c r="O118" i="1"/>
  <c r="O115" i="1"/>
  <c r="O114" i="1" s="1"/>
  <c r="O107" i="1"/>
  <c r="O106" i="1" s="1"/>
  <c r="O104" i="1"/>
  <c r="O103" i="1" s="1"/>
  <c r="O98" i="1"/>
  <c r="O97" i="1" s="1"/>
  <c r="O96" i="1" s="1"/>
  <c r="O95" i="1" s="1"/>
  <c r="O94" i="1" s="1"/>
  <c r="O90" i="1"/>
  <c r="O89" i="1" s="1"/>
  <c r="O88" i="1" s="1"/>
  <c r="O87" i="1" s="1"/>
  <c r="O86" i="1" s="1"/>
  <c r="O85" i="1" s="1"/>
  <c r="O75" i="1"/>
  <c r="O74" i="1" s="1"/>
  <c r="O73" i="1" s="1"/>
  <c r="O71" i="1"/>
  <c r="O70" i="1" s="1"/>
  <c r="O69" i="1" s="1"/>
  <c r="O64" i="1"/>
  <c r="O62" i="1"/>
  <c r="O59" i="1"/>
  <c r="O58" i="1" s="1"/>
  <c r="O51" i="1"/>
  <c r="O50" i="1" s="1"/>
  <c r="O45" i="1"/>
  <c r="O43" i="1"/>
  <c r="O40" i="1"/>
  <c r="O38" i="1"/>
  <c r="O36" i="1"/>
  <c r="O30" i="1"/>
  <c r="O28" i="1"/>
  <c r="O25" i="1"/>
  <c r="O24" i="1" s="1"/>
  <c r="V6213" i="1"/>
  <c r="V6212" i="1" s="1"/>
  <c r="V6211" i="1" s="1"/>
  <c r="V6126" i="1"/>
  <c r="V6125" i="1" s="1"/>
  <c r="V6124" i="1" s="1"/>
  <c r="V6112" i="1"/>
  <c r="V6111" i="1" s="1"/>
  <c r="V6110" i="1" s="1"/>
  <c r="V5013" i="1"/>
  <c r="V5012" i="1" s="1"/>
  <c r="V5011" i="1" s="1"/>
  <c r="V5007" i="1"/>
  <c r="V5006" i="1" s="1"/>
  <c r="V5005" i="1" s="1"/>
  <c r="V5004" i="1" s="1"/>
  <c r="V5003" i="1" s="1"/>
  <c r="V5002" i="1" s="1"/>
  <c r="V4857" i="1"/>
  <c r="V4856" i="1" s="1"/>
  <c r="V4855" i="1" s="1"/>
  <c r="V4838" i="1"/>
  <c r="V4837" i="1" s="1"/>
  <c r="V4836" i="1" s="1"/>
  <c r="V4824" i="1"/>
  <c r="V4823" i="1" s="1"/>
  <c r="V4822" i="1" s="1"/>
  <c r="V4812" i="1"/>
  <c r="V4811" i="1" s="1"/>
  <c r="V4810" i="1" s="1"/>
  <c r="V4674" i="1"/>
  <c r="V4673" i="1" s="1"/>
  <c r="V4672" i="1" s="1"/>
  <c r="V4671" i="1" s="1"/>
  <c r="V4670" i="1" s="1"/>
  <c r="V4669" i="1" s="1"/>
  <c r="V4668" i="1" s="1"/>
  <c r="V4667" i="1"/>
  <c r="V4666" i="1" s="1"/>
  <c r="V4665" i="1" s="1"/>
  <c r="V4655" i="1"/>
  <c r="V4654" i="1" s="1"/>
  <c r="V4653" i="1" s="1"/>
  <c r="V4652" i="1"/>
  <c r="V4651" i="1" s="1"/>
  <c r="V4650" i="1" s="1"/>
  <c r="V4635" i="1"/>
  <c r="V4634" i="1" s="1"/>
  <c r="V4633" i="1" s="1"/>
  <c r="V4632" i="1" s="1"/>
  <c r="V4631" i="1" s="1"/>
  <c r="V4630" i="1" s="1"/>
  <c r="V4629" i="1" s="1"/>
  <c r="V4620" i="1"/>
  <c r="V4619" i="1" s="1"/>
  <c r="V4618" i="1" s="1"/>
  <c r="V4617" i="1" s="1"/>
  <c r="V4616" i="1" s="1"/>
  <c r="V4615" i="1" s="1"/>
  <c r="V4614" i="1" s="1"/>
  <c r="V4599" i="1"/>
  <c r="V4598" i="1" s="1"/>
  <c r="V4597" i="1" s="1"/>
  <c r="V4570" i="1"/>
  <c r="V4569" i="1" s="1"/>
  <c r="V4568" i="1" s="1"/>
  <c r="V4564" i="1"/>
  <c r="V4563" i="1" s="1"/>
  <c r="V4562" i="1" s="1"/>
  <c r="V4558" i="1"/>
  <c r="V4557" i="1" s="1"/>
  <c r="V4556" i="1" s="1"/>
  <c r="V4555" i="1"/>
  <c r="V4554" i="1" s="1"/>
  <c r="V4553" i="1" s="1"/>
  <c r="V4552" i="1"/>
  <c r="V4551" i="1" s="1"/>
  <c r="V4550" i="1" s="1"/>
  <c r="V4523" i="1"/>
  <c r="V4522" i="1" s="1"/>
  <c r="V4521" i="1" s="1"/>
  <c r="V4506" i="1"/>
  <c r="V4505" i="1" s="1"/>
  <c r="V4504" i="1" s="1"/>
  <c r="V4491" i="1"/>
  <c r="V4490" i="1" s="1"/>
  <c r="V4489" i="1" s="1"/>
  <c r="V4488" i="1"/>
  <c r="V4487" i="1" s="1"/>
  <c r="V4486" i="1" s="1"/>
  <c r="V4461" i="1"/>
  <c r="V4460" i="1" s="1"/>
  <c r="V4459" i="1" s="1"/>
  <c r="V4458" i="1" s="1"/>
  <c r="V4441" i="1"/>
  <c r="V4440" i="1" s="1"/>
  <c r="V4439" i="1" s="1"/>
  <c r="V4399" i="1"/>
  <c r="V4398" i="1" s="1"/>
  <c r="V4397" i="1" s="1"/>
  <c r="V4332" i="1"/>
  <c r="V4331" i="1" s="1"/>
  <c r="V4330" i="1" s="1"/>
  <c r="V4329" i="1" s="1"/>
  <c r="U6231" i="1"/>
  <c r="U6230" i="1" s="1"/>
  <c r="U6229" i="1"/>
  <c r="U6228" i="1"/>
  <c r="U6213" i="1"/>
  <c r="U6212" i="1" s="1"/>
  <c r="U6211" i="1" s="1"/>
  <c r="U6189" i="1"/>
  <c r="U6188" i="1" s="1"/>
  <c r="U6187" i="1" s="1"/>
  <c r="U5445" i="1"/>
  <c r="U5444" i="1" s="1"/>
  <c r="U5354" i="1"/>
  <c r="U5353" i="1" s="1"/>
  <c r="U5346" i="1"/>
  <c r="U5345" i="1" s="1"/>
  <c r="U5344" i="1"/>
  <c r="U5343" i="1" s="1"/>
  <c r="U4993" i="1"/>
  <c r="U4992" i="1" s="1"/>
  <c r="U4691" i="1"/>
  <c r="U4690" i="1" s="1"/>
  <c r="U4689" i="1"/>
  <c r="U4688" i="1" s="1"/>
  <c r="U4599" i="1"/>
  <c r="U4598" i="1" s="1"/>
  <c r="U4597" i="1" s="1"/>
  <c r="U4552" i="1"/>
  <c r="U4551" i="1" s="1"/>
  <c r="U4550" i="1" s="1"/>
  <c r="U4506" i="1"/>
  <c r="U4505" i="1" s="1"/>
  <c r="U4504" i="1" s="1"/>
  <c r="U4288" i="1"/>
  <c r="U4287" i="1" s="1"/>
  <c r="U4286" i="1" s="1"/>
  <c r="U4285" i="1" s="1"/>
  <c r="U4284" i="1" s="1"/>
  <c r="U4283" i="1" s="1"/>
  <c r="U4282" i="1" s="1"/>
  <c r="U4281" i="1" s="1"/>
  <c r="U3912" i="1"/>
  <c r="U3911" i="1" s="1"/>
  <c r="U3910" i="1" s="1"/>
  <c r="U3909" i="1" s="1"/>
  <c r="U3908" i="1" s="1"/>
  <c r="U3832" i="1"/>
  <c r="U3831" i="1" s="1"/>
  <c r="U3830" i="1"/>
  <c r="U3829" i="1" s="1"/>
  <c r="U3578" i="1"/>
  <c r="U3577" i="1" s="1"/>
  <c r="U3576" i="1"/>
  <c r="U3575" i="1" s="1"/>
  <c r="U3475" i="1"/>
  <c r="U3474" i="1" s="1"/>
  <c r="U3224" i="1"/>
  <c r="U3223" i="1" s="1"/>
  <c r="U3222" i="1"/>
  <c r="U3221" i="1" s="1"/>
  <c r="U3219" i="1"/>
  <c r="U3218" i="1" s="1"/>
  <c r="U3217" i="1" s="1"/>
  <c r="U3116" i="1"/>
  <c r="U3115" i="1" s="1"/>
  <c r="U3114" i="1"/>
  <c r="U3113" i="1" s="1"/>
  <c r="U2847" i="1"/>
  <c r="U2846" i="1" s="1"/>
  <c r="U2844" i="1"/>
  <c r="U2843" i="1" s="1"/>
  <c r="U2842" i="1" s="1"/>
  <c r="U2743" i="1"/>
  <c r="U2742" i="1" s="1"/>
  <c r="U2741" i="1"/>
  <c r="U2740" i="1" s="1"/>
  <c r="U2485" i="1"/>
  <c r="U2484" i="1" s="1"/>
  <c r="U2384" i="1"/>
  <c r="U2383" i="1" s="1"/>
  <c r="U2123" i="1"/>
  <c r="U2122" i="1" s="1"/>
  <c r="U2121" i="1"/>
  <c r="U2120" i="1" s="1"/>
  <c r="U2015" i="1"/>
  <c r="U2014" i="1" s="1"/>
  <c r="U1732" i="1"/>
  <c r="U1731" i="1" s="1"/>
  <c r="U1616" i="1"/>
  <c r="U1615" i="1" s="1"/>
  <c r="U1614" i="1"/>
  <c r="U1613" i="1" s="1"/>
  <c r="U1367" i="1"/>
  <c r="U1366" i="1" s="1"/>
  <c r="U1262" i="1"/>
  <c r="U1261" i="1" s="1"/>
  <c r="U1253" i="1"/>
  <c r="U1252" i="1"/>
  <c r="U1212" i="1"/>
  <c r="U1211" i="1"/>
  <c r="U1202" i="1"/>
  <c r="U1201" i="1"/>
  <c r="U1200" i="1"/>
  <c r="U1190" i="1"/>
  <c r="U1189" i="1" s="1"/>
  <c r="U1188" i="1"/>
  <c r="U1187" i="1" s="1"/>
  <c r="U1185" i="1"/>
  <c r="U1184" i="1"/>
  <c r="U1183" i="1"/>
  <c r="U1178" i="1"/>
  <c r="U1176" i="1" s="1"/>
  <c r="U1175" i="1" s="1"/>
  <c r="U1174" i="1" s="1"/>
  <c r="U1173" i="1" s="1"/>
  <c r="U1131" i="1"/>
  <c r="U1130" i="1" s="1"/>
  <c r="U1129" i="1"/>
  <c r="U1128" i="1" s="1"/>
  <c r="U1110" i="1"/>
  <c r="U1109" i="1" s="1"/>
  <c r="U851" i="1"/>
  <c r="U850" i="1" s="1"/>
  <c r="U849" i="1" s="1"/>
  <c r="U848" i="1" s="1"/>
  <c r="U838" i="1"/>
  <c r="U837" i="1"/>
  <c r="U834" i="1"/>
  <c r="U833" i="1"/>
  <c r="U830" i="1"/>
  <c r="U829" i="1"/>
  <c r="U745" i="1"/>
  <c r="U744" i="1" s="1"/>
  <c r="U743" i="1"/>
  <c r="U742" i="1" s="1"/>
  <c r="U729" i="1"/>
  <c r="U348" i="1"/>
  <c r="U347" i="1" s="1"/>
  <c r="U269" i="1"/>
  <c r="U268" i="1" s="1"/>
  <c r="U266" i="1"/>
  <c r="U265" i="1" s="1"/>
  <c r="U264" i="1"/>
  <c r="U263" i="1" s="1"/>
  <c r="U248" i="1"/>
  <c r="U247" i="1"/>
  <c r="U245" i="1"/>
  <c r="U244" i="1" s="1"/>
  <c r="U243" i="1"/>
  <c r="U242" i="1" s="1"/>
  <c r="T6307" i="1"/>
  <c r="T6304" i="1"/>
  <c r="T6299" i="1"/>
  <c r="T6296" i="1"/>
  <c r="T6290" i="1"/>
  <c r="T6280" i="1"/>
  <c r="T6268" i="1"/>
  <c r="T6260" i="1"/>
  <c r="T6256" i="1"/>
  <c r="T6249" i="1"/>
  <c r="T6247" i="1"/>
  <c r="T6244" i="1"/>
  <c r="T6239" i="1"/>
  <c r="T6230" i="1"/>
  <c r="T6227" i="1"/>
  <c r="T6222" i="1"/>
  <c r="T6215" i="1"/>
  <c r="T6212" i="1"/>
  <c r="T6205" i="1"/>
  <c r="T6202" i="1"/>
  <c r="T6199" i="1"/>
  <c r="T6196" i="1"/>
  <c r="T6193" i="1"/>
  <c r="T6191" i="1"/>
  <c r="T6188" i="1"/>
  <c r="T6171" i="1"/>
  <c r="T6165" i="1"/>
  <c r="T6163" i="1"/>
  <c r="T6161" i="1"/>
  <c r="T6141" i="1"/>
  <c r="T6139" i="1"/>
  <c r="T6135" i="1"/>
  <c r="T6133" i="1"/>
  <c r="T6128" i="1"/>
  <c r="T6125" i="1"/>
  <c r="T6120" i="1"/>
  <c r="T6118" i="1"/>
  <c r="T6111" i="1"/>
  <c r="T6108" i="1"/>
  <c r="T6105" i="1"/>
  <c r="T6102" i="1"/>
  <c r="T6094" i="1"/>
  <c r="T6090" i="1"/>
  <c r="T6085" i="1"/>
  <c r="T6083" i="1"/>
  <c r="T6081" i="1"/>
  <c r="T6078" i="1"/>
  <c r="T6073" i="1"/>
  <c r="T6060" i="1"/>
  <c r="T6057" i="1"/>
  <c r="T6054" i="1"/>
  <c r="T6048" i="1"/>
  <c r="T6043" i="1"/>
  <c r="T6041" i="1"/>
  <c r="T6038" i="1"/>
  <c r="T6034" i="1"/>
  <c r="T6031" i="1"/>
  <c r="T6023" i="1"/>
  <c r="T6020" i="1"/>
  <c r="T6018" i="1"/>
  <c r="T6015" i="1"/>
  <c r="T6011" i="1"/>
  <c r="T6003" i="1"/>
  <c r="T6001" i="1"/>
  <c r="T5999" i="1"/>
  <c r="T5996" i="1"/>
  <c r="T5992" i="1"/>
  <c r="T5984" i="1"/>
  <c r="T5979" i="1"/>
  <c r="T5977" i="1"/>
  <c r="T5974" i="1"/>
  <c r="T5969" i="1"/>
  <c r="T5967" i="1"/>
  <c r="T5961" i="1"/>
  <c r="T5958" i="1"/>
  <c r="T5951" i="1"/>
  <c r="T5948" i="1"/>
  <c r="T5944" i="1"/>
  <c r="T5940" i="1"/>
  <c r="T5935" i="1"/>
  <c r="T5932" i="1"/>
  <c r="T5924" i="1"/>
  <c r="T5919" i="1"/>
  <c r="T5913" i="1"/>
  <c r="T5910" i="1"/>
  <c r="T5906" i="1"/>
  <c r="T5904" i="1"/>
  <c r="T5896" i="1"/>
  <c r="T5892" i="1"/>
  <c r="T5889" i="1"/>
  <c r="T5883" i="1"/>
  <c r="T5879" i="1"/>
  <c r="T5870" i="1"/>
  <c r="T5859" i="1"/>
  <c r="T5856" i="1"/>
  <c r="T5853" i="1"/>
  <c r="T5849" i="1"/>
  <c r="T5845" i="1"/>
  <c r="T5841" i="1"/>
  <c r="T5837" i="1"/>
  <c r="T5833" i="1"/>
  <c r="T5829" i="1"/>
  <c r="T5821" i="1"/>
  <c r="T5812" i="1"/>
  <c r="T5797" i="1"/>
  <c r="T5788" i="1"/>
  <c r="T5776" i="1"/>
  <c r="T5768" i="1"/>
  <c r="T5763" i="1"/>
  <c r="T5760" i="1"/>
  <c r="T5757" i="1"/>
  <c r="T5748" i="1"/>
  <c r="T5744" i="1"/>
  <c r="T5741" i="1"/>
  <c r="T5738" i="1"/>
  <c r="T5735" i="1"/>
  <c r="T5733" i="1"/>
  <c r="T5730" i="1"/>
  <c r="T5727" i="1"/>
  <c r="T5724" i="1"/>
  <c r="T5721" i="1"/>
  <c r="T5717" i="1"/>
  <c r="T5714" i="1"/>
  <c r="T5708" i="1"/>
  <c r="T5704" i="1"/>
  <c r="T5698" i="1"/>
  <c r="T5695" i="1"/>
  <c r="T5693" i="1"/>
  <c r="T5691" i="1"/>
  <c r="T5686" i="1"/>
  <c r="T5680" i="1"/>
  <c r="T5674" i="1"/>
  <c r="T5671" i="1"/>
  <c r="T5669" i="1"/>
  <c r="T5666" i="1"/>
  <c r="T5664" i="1"/>
  <c r="T5659" i="1"/>
  <c r="T5651" i="1"/>
  <c r="T5648" i="1"/>
  <c r="T5645" i="1"/>
  <c r="T5643" i="1"/>
  <c r="T5636" i="1"/>
  <c r="T5631" i="1"/>
  <c r="T5629" i="1"/>
  <c r="T5627" i="1"/>
  <c r="T5625" i="1"/>
  <c r="T5620" i="1"/>
  <c r="T5614" i="1"/>
  <c r="T5606" i="1"/>
  <c r="T5599" i="1"/>
  <c r="T5597" i="1"/>
  <c r="T5594" i="1"/>
  <c r="T5589" i="1"/>
  <c r="T5585" i="1"/>
  <c r="T5580" i="1"/>
  <c r="T5576" i="1"/>
  <c r="T5569" i="1"/>
  <c r="T5566" i="1"/>
  <c r="T5563" i="1"/>
  <c r="T5533" i="1"/>
  <c r="T5528" i="1"/>
  <c r="T5526" i="1"/>
  <c r="T5524" i="1"/>
  <c r="T5519" i="1"/>
  <c r="T5515" i="1"/>
  <c r="T5513" i="1"/>
  <c r="T5509" i="1"/>
  <c r="T5507" i="1"/>
  <c r="T5505" i="1"/>
  <c r="T5501" i="1"/>
  <c r="T5497" i="1"/>
  <c r="T5495" i="1"/>
  <c r="T5492" i="1"/>
  <c r="T5490" i="1"/>
  <c r="T5488" i="1"/>
  <c r="T5480" i="1"/>
  <c r="T5472" i="1"/>
  <c r="T5463" i="1"/>
  <c r="T5461" i="1"/>
  <c r="T5458" i="1"/>
  <c r="T5452" i="1"/>
  <c r="T5450" i="1"/>
  <c r="T5444" i="1"/>
  <c r="T5442" i="1"/>
  <c r="T5437" i="1"/>
  <c r="T5435" i="1"/>
  <c r="T5430" i="1"/>
  <c r="T5425" i="1"/>
  <c r="T5422" i="1"/>
  <c r="T5418" i="1"/>
  <c r="T5415" i="1"/>
  <c r="T5412" i="1"/>
  <c r="T5409" i="1"/>
  <c r="T5402" i="1"/>
  <c r="T5398" i="1"/>
  <c r="T5394" i="1"/>
  <c r="T5391" i="1"/>
  <c r="T5388" i="1"/>
  <c r="T5381" i="1"/>
  <c r="T5379" i="1"/>
  <c r="T5372" i="1"/>
  <c r="T5370" i="1"/>
  <c r="T5366" i="1"/>
  <c r="T5364" i="1"/>
  <c r="T5361" i="1"/>
  <c r="T5357" i="1"/>
  <c r="T5355" i="1"/>
  <c r="T5353" i="1"/>
  <c r="T5345" i="1"/>
  <c r="T5343" i="1"/>
  <c r="T5334" i="1"/>
  <c r="T5329" i="1"/>
  <c r="T5327" i="1"/>
  <c r="T5321" i="1"/>
  <c r="T5317" i="1"/>
  <c r="T5312" i="1"/>
  <c r="T5309" i="1"/>
  <c r="T5306" i="1"/>
  <c r="T5300" i="1"/>
  <c r="T5298" i="1"/>
  <c r="T5295" i="1"/>
  <c r="T5293" i="1"/>
  <c r="T5291" i="1"/>
  <c r="T5286" i="1"/>
  <c r="T5282" i="1"/>
  <c r="T5280" i="1"/>
  <c r="T5276" i="1"/>
  <c r="T5268" i="1"/>
  <c r="T5261" i="1"/>
  <c r="T5253" i="1"/>
  <c r="T5246" i="1"/>
  <c r="T5244" i="1"/>
  <c r="T5241" i="1"/>
  <c r="T5236" i="1"/>
  <c r="T5228" i="1"/>
  <c r="T5221" i="1"/>
  <c r="T5216" i="1"/>
  <c r="T5214" i="1"/>
  <c r="T5211" i="1"/>
  <c r="T5206" i="1"/>
  <c r="T5204" i="1"/>
  <c r="T5202" i="1"/>
  <c r="T5189" i="1"/>
  <c r="T5187" i="1"/>
  <c r="T5182" i="1"/>
  <c r="T5179" i="1"/>
  <c r="T5176" i="1"/>
  <c r="T5173" i="1"/>
  <c r="T5158" i="1"/>
  <c r="T5155" i="1"/>
  <c r="T5152" i="1"/>
  <c r="T5145" i="1"/>
  <c r="T5136" i="1"/>
  <c r="T5134" i="1"/>
  <c r="T5132" i="1"/>
  <c r="T5129" i="1"/>
  <c r="T5124" i="1"/>
  <c r="T5116" i="1"/>
  <c r="T5114" i="1"/>
  <c r="T5110" i="1"/>
  <c r="T5106" i="1"/>
  <c r="T5103" i="1"/>
  <c r="T5100" i="1"/>
  <c r="T5098" i="1"/>
  <c r="T5095" i="1"/>
  <c r="T5092" i="1"/>
  <c r="T5090" i="1"/>
  <c r="T5088" i="1"/>
  <c r="T5084" i="1"/>
  <c r="T5081" i="1"/>
  <c r="T5078" i="1"/>
  <c r="T5075" i="1"/>
  <c r="T5072" i="1"/>
  <c r="T5069" i="1"/>
  <c r="T5064" i="1"/>
  <c r="T5061" i="1"/>
  <c r="T5052" i="1"/>
  <c r="T5043" i="1"/>
  <c r="T5041" i="1"/>
  <c r="T5039" i="1"/>
  <c r="T5036" i="1"/>
  <c r="T5030" i="1"/>
  <c r="T5028" i="1"/>
  <c r="T5026" i="1"/>
  <c r="T5019" i="1"/>
  <c r="T5015" i="1"/>
  <c r="T5012" i="1"/>
  <c r="T5006" i="1"/>
  <c r="T5000" i="1"/>
  <c r="T4997" i="1"/>
  <c r="T4993" i="1"/>
  <c r="T4990" i="1"/>
  <c r="T4984" i="1"/>
  <c r="T4981" i="1"/>
  <c r="T4974" i="1"/>
  <c r="T4970" i="1"/>
  <c r="T4966" i="1"/>
  <c r="T4963" i="1"/>
  <c r="T4958" i="1"/>
  <c r="T4955" i="1"/>
  <c r="T4952" i="1"/>
  <c r="T4949" i="1"/>
  <c r="T4946" i="1"/>
  <c r="T4943" i="1"/>
  <c r="T4940" i="1"/>
  <c r="T4937" i="1"/>
  <c r="T4934" i="1"/>
  <c r="T4931" i="1"/>
  <c r="T4928" i="1"/>
  <c r="T4924" i="1"/>
  <c r="T4921" i="1"/>
  <c r="T4917" i="1"/>
  <c r="T4911" i="1"/>
  <c r="T4907" i="1"/>
  <c r="T4904" i="1"/>
  <c r="T4899" i="1"/>
  <c r="T4896" i="1"/>
  <c r="T4893" i="1"/>
  <c r="T4890" i="1"/>
  <c r="T4887" i="1"/>
  <c r="T4883" i="1"/>
  <c r="T4880" i="1"/>
  <c r="T4877" i="1"/>
  <c r="T4864" i="1"/>
  <c r="T4861" i="1"/>
  <c r="T4856" i="1"/>
  <c r="T4853" i="1"/>
  <c r="T4849" i="1"/>
  <c r="T4846" i="1"/>
  <c r="T4843" i="1"/>
  <c r="T4840" i="1"/>
  <c r="T4837" i="1"/>
  <c r="T4834" i="1"/>
  <c r="T4831" i="1"/>
  <c r="T4828" i="1"/>
  <c r="T4823" i="1"/>
  <c r="T4820" i="1"/>
  <c r="T4817" i="1"/>
  <c r="T4814" i="1"/>
  <c r="T4811" i="1"/>
  <c r="T4808" i="1"/>
  <c r="T4805" i="1"/>
  <c r="T4802" i="1"/>
  <c r="T4799" i="1"/>
  <c r="T4796" i="1"/>
  <c r="T4788" i="1"/>
  <c r="T4782" i="1"/>
  <c r="T4780" i="1"/>
  <c r="T4776" i="1"/>
  <c r="T4773" i="1"/>
  <c r="T4770" i="1"/>
  <c r="T4766" i="1"/>
  <c r="T4761" i="1"/>
  <c r="T4759" i="1"/>
  <c r="T4757" i="1"/>
  <c r="T4752" i="1"/>
  <c r="T4749" i="1"/>
  <c r="T4745" i="1"/>
  <c r="T4741" i="1"/>
  <c r="T4737" i="1"/>
  <c r="T4734" i="1"/>
  <c r="T4727" i="1"/>
  <c r="T4725" i="1"/>
  <c r="T4722" i="1"/>
  <c r="T4714" i="1"/>
  <c r="T4707" i="1"/>
  <c r="T4703" i="1"/>
  <c r="T4700" i="1"/>
  <c r="T4697" i="1"/>
  <c r="T4690" i="1"/>
  <c r="T4688" i="1"/>
  <c r="T4673" i="1"/>
  <c r="T4666" i="1"/>
  <c r="T4663" i="1"/>
  <c r="T4660" i="1"/>
  <c r="T4657" i="1"/>
  <c r="T4654" i="1"/>
  <c r="T4651" i="1"/>
  <c r="T4648" i="1"/>
  <c r="T4642" i="1"/>
  <c r="T4634" i="1"/>
  <c r="T4627" i="1"/>
  <c r="T4619" i="1"/>
  <c r="T4609" i="1"/>
  <c r="T4602" i="1"/>
  <c r="T4598" i="1"/>
  <c r="T4591" i="1"/>
  <c r="T4588" i="1"/>
  <c r="T4585" i="1"/>
  <c r="T4582" i="1"/>
  <c r="T4578" i="1"/>
  <c r="T4575" i="1"/>
  <c r="T4572" i="1"/>
  <c r="T4569" i="1"/>
  <c r="T4566" i="1"/>
  <c r="T4563" i="1"/>
  <c r="T4560" i="1"/>
  <c r="T4557" i="1"/>
  <c r="T4554" i="1"/>
  <c r="T4551" i="1"/>
  <c r="T4548" i="1"/>
  <c r="T4545" i="1"/>
  <c r="T4542" i="1"/>
  <c r="T4539" i="1"/>
  <c r="T4536" i="1"/>
  <c r="T4533" i="1"/>
  <c r="T4530" i="1"/>
  <c r="T4528" i="1"/>
  <c r="T4525" i="1"/>
  <c r="T4522" i="1"/>
  <c r="T4515" i="1"/>
  <c r="T4511" i="1"/>
  <c r="T4508" i="1"/>
  <c r="T4505" i="1"/>
  <c r="T4502" i="1"/>
  <c r="T4496" i="1"/>
  <c r="T4493" i="1"/>
  <c r="T4490" i="1"/>
  <c r="T4487" i="1"/>
  <c r="T4484" i="1"/>
  <c r="T4481" i="1"/>
  <c r="T4478" i="1"/>
  <c r="T4475" i="1"/>
  <c r="T4467" i="1"/>
  <c r="T4460" i="1"/>
  <c r="T4456" i="1"/>
  <c r="T4451" i="1"/>
  <c r="T4447" i="1"/>
  <c r="T4443" i="1"/>
  <c r="T4440" i="1"/>
  <c r="T4436" i="1"/>
  <c r="T4430" i="1"/>
  <c r="T4427" i="1"/>
  <c r="T4424" i="1"/>
  <c r="T4421" i="1"/>
  <c r="T4418" i="1"/>
  <c r="T4415" i="1"/>
  <c r="T4412" i="1"/>
  <c r="T4407" i="1"/>
  <c r="T4404" i="1"/>
  <c r="T4401" i="1"/>
  <c r="T4398" i="1"/>
  <c r="T4395" i="1"/>
  <c r="T4387" i="1"/>
  <c r="T4384" i="1"/>
  <c r="T4369" i="1"/>
  <c r="T4366" i="1"/>
  <c r="T4363" i="1"/>
  <c r="T4360" i="1"/>
  <c r="T4357" i="1"/>
  <c r="T4354" i="1"/>
  <c r="T4351" i="1"/>
  <c r="T4348" i="1"/>
  <c r="T4345" i="1"/>
  <c r="T4338" i="1"/>
  <c r="T4335" i="1"/>
  <c r="T4331" i="1"/>
  <c r="T4320" i="1"/>
  <c r="T4318" i="1"/>
  <c r="T4308" i="1"/>
  <c r="T4306" i="1"/>
  <c r="T4303" i="1"/>
  <c r="T4298" i="1"/>
  <c r="T4295" i="1"/>
  <c r="T4287" i="1"/>
  <c r="T4279" i="1"/>
  <c r="T4275" i="1"/>
  <c r="T4268" i="1"/>
  <c r="T4266" i="1"/>
  <c r="T4263" i="1"/>
  <c r="T4258" i="1"/>
  <c r="T4256" i="1"/>
  <c r="T4254" i="1"/>
  <c r="T4249" i="1"/>
  <c r="T4246" i="1"/>
  <c r="T4239" i="1"/>
  <c r="T4237" i="1"/>
  <c r="T4233" i="1"/>
  <c r="T4228" i="1"/>
  <c r="T4223" i="1"/>
  <c r="T4217" i="1"/>
  <c r="T4213" i="1"/>
  <c r="T4206" i="1"/>
  <c r="T4204" i="1"/>
  <c r="T4196" i="1"/>
  <c r="T4185" i="1"/>
  <c r="T4181" i="1"/>
  <c r="T4178" i="1"/>
  <c r="T4174" i="1"/>
  <c r="T4169" i="1"/>
  <c r="T4165" i="1"/>
  <c r="T4161" i="1"/>
  <c r="T4158" i="1"/>
  <c r="T4155" i="1"/>
  <c r="T4152" i="1"/>
  <c r="T4149" i="1"/>
  <c r="T4142" i="1"/>
  <c r="T4135" i="1"/>
  <c r="T4131" i="1"/>
  <c r="T4129" i="1"/>
  <c r="T4126" i="1"/>
  <c r="T4123" i="1"/>
  <c r="T4121" i="1"/>
  <c r="T4117" i="1"/>
  <c r="T4109" i="1"/>
  <c r="T4100" i="1"/>
  <c r="T4096" i="1"/>
  <c r="T4088" i="1"/>
  <c r="T4085" i="1"/>
  <c r="T4078" i="1"/>
  <c r="T4074" i="1"/>
  <c r="T4066" i="1"/>
  <c r="T4058" i="1"/>
  <c r="T4054" i="1"/>
  <c r="T4046" i="1"/>
  <c r="T4044" i="1"/>
  <c r="T4042" i="1"/>
  <c r="T4035" i="1"/>
  <c r="T4031" i="1"/>
  <c r="T4021" i="1"/>
  <c r="T4017" i="1"/>
  <c r="T4011" i="1"/>
  <c r="T4007" i="1"/>
  <c r="T4005" i="1"/>
  <c r="T3999" i="1"/>
  <c r="T3986" i="1"/>
  <c r="T3978" i="1"/>
  <c r="T3971" i="1"/>
  <c r="T3967" i="1"/>
  <c r="T3962" i="1"/>
  <c r="T3954" i="1"/>
  <c r="T3948" i="1"/>
  <c r="T3942" i="1"/>
  <c r="T3937" i="1"/>
  <c r="T3933" i="1"/>
  <c r="T3929" i="1"/>
  <c r="T3926" i="1"/>
  <c r="T3919" i="1"/>
  <c r="T3911" i="1"/>
  <c r="T3906" i="1"/>
  <c r="T3904" i="1"/>
  <c r="T3883" i="1"/>
  <c r="T3875" i="1"/>
  <c r="T3872" i="1"/>
  <c r="T3867" i="1"/>
  <c r="T3863" i="1"/>
  <c r="T3860" i="1"/>
  <c r="T3856" i="1"/>
  <c r="T3853" i="1"/>
  <c r="T3850" i="1"/>
  <c r="T3843" i="1"/>
  <c r="T3841" i="1"/>
  <c r="T3839" i="1"/>
  <c r="T3836" i="1"/>
  <c r="T3831" i="1"/>
  <c r="T3829" i="1"/>
  <c r="T3820" i="1"/>
  <c r="T3816" i="1"/>
  <c r="T3808" i="1"/>
  <c r="T3802" i="1"/>
  <c r="T3794" i="1"/>
  <c r="T3788" i="1"/>
  <c r="T3780" i="1"/>
  <c r="T3776" i="1"/>
  <c r="T3772" i="1"/>
  <c r="T3764" i="1"/>
  <c r="T3757" i="1"/>
  <c r="T3755" i="1"/>
  <c r="T3748" i="1"/>
  <c r="T3744" i="1"/>
  <c r="T3740" i="1"/>
  <c r="T3735" i="1"/>
  <c r="T3728" i="1"/>
  <c r="T3722" i="1"/>
  <c r="T3716" i="1"/>
  <c r="T3712" i="1"/>
  <c r="T3706" i="1"/>
  <c r="T3700" i="1"/>
  <c r="T3697" i="1"/>
  <c r="T3690" i="1"/>
  <c r="T3677" i="1"/>
  <c r="T3674" i="1"/>
  <c r="T3669" i="1"/>
  <c r="T3662" i="1"/>
  <c r="T3657" i="1"/>
  <c r="T3653" i="1"/>
  <c r="T3649" i="1"/>
  <c r="T3644" i="1"/>
  <c r="T3642" i="1"/>
  <c r="T3636" i="1"/>
  <c r="T3634" i="1"/>
  <c r="T3628" i="1"/>
  <c r="T3625" i="1"/>
  <c r="T3619" i="1"/>
  <c r="T3613" i="1"/>
  <c r="T3608" i="1"/>
  <c r="T3604" i="1"/>
  <c r="T3600" i="1"/>
  <c r="T3597" i="1"/>
  <c r="T3590" i="1"/>
  <c r="T3585" i="1"/>
  <c r="T3577" i="1"/>
  <c r="T3575" i="1"/>
  <c r="T3572" i="1"/>
  <c r="T3565" i="1"/>
  <c r="T3542" i="1"/>
  <c r="T3532" i="1"/>
  <c r="T3528" i="1"/>
  <c r="T3525" i="1"/>
  <c r="T3520" i="1"/>
  <c r="T3518" i="1"/>
  <c r="T3514" i="1"/>
  <c r="T3511" i="1"/>
  <c r="T3507" i="1"/>
  <c r="T3504" i="1"/>
  <c r="T3501" i="1"/>
  <c r="T3498" i="1"/>
  <c r="T3491" i="1"/>
  <c r="T3484" i="1"/>
  <c r="T3482" i="1"/>
  <c r="T3479" i="1"/>
  <c r="T3474" i="1"/>
  <c r="T3472" i="1"/>
  <c r="T3463" i="1"/>
  <c r="T3459" i="1"/>
  <c r="T3451" i="1"/>
  <c r="T3448" i="1"/>
  <c r="T3439" i="1"/>
  <c r="T3435" i="1"/>
  <c r="T3427" i="1"/>
  <c r="T3421" i="1"/>
  <c r="T3413" i="1"/>
  <c r="T3409" i="1"/>
  <c r="T3401" i="1"/>
  <c r="T3393" i="1"/>
  <c r="T3391" i="1"/>
  <c r="T3384" i="1"/>
  <c r="T3374" i="1"/>
  <c r="T3370" i="1"/>
  <c r="T3364" i="1"/>
  <c r="T3356" i="1"/>
  <c r="T3352" i="1"/>
  <c r="T3333" i="1"/>
  <c r="T3323" i="1"/>
  <c r="T3320" i="1"/>
  <c r="T3318" i="1"/>
  <c r="T3313" i="1"/>
  <c r="T3306" i="1"/>
  <c r="T3302" i="1"/>
  <c r="T3297" i="1"/>
  <c r="T3281" i="1"/>
  <c r="T3278" i="1"/>
  <c r="T3272" i="1"/>
  <c r="T3266" i="1"/>
  <c r="T3261" i="1"/>
  <c r="T3257" i="1"/>
  <c r="T3253" i="1"/>
  <c r="T3250" i="1"/>
  <c r="T3236" i="1"/>
  <c r="T3231" i="1"/>
  <c r="T3223" i="1"/>
  <c r="T3221" i="1"/>
  <c r="T3218" i="1"/>
  <c r="T3211" i="1"/>
  <c r="T3190" i="1"/>
  <c r="T3185" i="1"/>
  <c r="T3177" i="1"/>
  <c r="T3167" i="1"/>
  <c r="T3164" i="1"/>
  <c r="T3159" i="1"/>
  <c r="T3155" i="1"/>
  <c r="T3152" i="1"/>
  <c r="T3148" i="1"/>
  <c r="T3145" i="1"/>
  <c r="T3142" i="1"/>
  <c r="T3139" i="1"/>
  <c r="T3132" i="1"/>
  <c r="T3125" i="1"/>
  <c r="T3123" i="1"/>
  <c r="T3120" i="1"/>
  <c r="T3115" i="1"/>
  <c r="T3113" i="1"/>
  <c r="T3104" i="1"/>
  <c r="T3096" i="1"/>
  <c r="T3093" i="1"/>
  <c r="T3086" i="1"/>
  <c r="T3084" i="1"/>
  <c r="T3075" i="1"/>
  <c r="T3067" i="1"/>
  <c r="T3061" i="1"/>
  <c r="T3053" i="1"/>
  <c r="T3049" i="1"/>
  <c r="T3045" i="1"/>
  <c r="T3032" i="1"/>
  <c r="T3030" i="1"/>
  <c r="T3028" i="1"/>
  <c r="T3021" i="1"/>
  <c r="T3017" i="1"/>
  <c r="T3013" i="1"/>
  <c r="T3003" i="1"/>
  <c r="T2996" i="1"/>
  <c r="T2990" i="1"/>
  <c r="T2982" i="1"/>
  <c r="T2978" i="1"/>
  <c r="T2972" i="1"/>
  <c r="T2965" i="1"/>
  <c r="T2957" i="1"/>
  <c r="T2952" i="1"/>
  <c r="T2946" i="1"/>
  <c r="T2943" i="1"/>
  <c r="T2938" i="1"/>
  <c r="T2931" i="1"/>
  <c r="T2926" i="1"/>
  <c r="T2922" i="1"/>
  <c r="T2918" i="1"/>
  <c r="T2913" i="1"/>
  <c r="T2899" i="1"/>
  <c r="T2896" i="1"/>
  <c r="T2890" i="1"/>
  <c r="T2884" i="1"/>
  <c r="T2879" i="1"/>
  <c r="T2875" i="1"/>
  <c r="T2871" i="1"/>
  <c r="T2868" i="1"/>
  <c r="T2861" i="1"/>
  <c r="T2856" i="1"/>
  <c r="T2848" i="1"/>
  <c r="T2846" i="1"/>
  <c r="T2843" i="1"/>
  <c r="T2838" i="1"/>
  <c r="T2817" i="1"/>
  <c r="T2812" i="1"/>
  <c r="T2795" i="1"/>
  <c r="T2791" i="1"/>
  <c r="T2788" i="1"/>
  <c r="T2783" i="1"/>
  <c r="T2781" i="1"/>
  <c r="T2777" i="1"/>
  <c r="T2774" i="1"/>
  <c r="T2770" i="1"/>
  <c r="T2767" i="1"/>
  <c r="T2764" i="1"/>
  <c r="T2761" i="1"/>
  <c r="T2752" i="1"/>
  <c r="T2750" i="1"/>
  <c r="T2747" i="1"/>
  <c r="T2742" i="1"/>
  <c r="T2740" i="1"/>
  <c r="T2727" i="1"/>
  <c r="T2719" i="1"/>
  <c r="T2716" i="1"/>
  <c r="T2709" i="1"/>
  <c r="T2707" i="1"/>
  <c r="T2703" i="1"/>
  <c r="T2695" i="1"/>
  <c r="T2689" i="1"/>
  <c r="T2681" i="1"/>
  <c r="T2677" i="1"/>
  <c r="T2673" i="1"/>
  <c r="T2660" i="1"/>
  <c r="T2658" i="1"/>
  <c r="T2656" i="1"/>
  <c r="T2649" i="1"/>
  <c r="T2647" i="1"/>
  <c r="T2645" i="1"/>
  <c r="T2641" i="1"/>
  <c r="T2636" i="1"/>
  <c r="T2629" i="1"/>
  <c r="T2623" i="1"/>
  <c r="T2617" i="1"/>
  <c r="T2613" i="1"/>
  <c r="T2600" i="1"/>
  <c r="T2581" i="1"/>
  <c r="T2578" i="1"/>
  <c r="T2573" i="1"/>
  <c r="T2566" i="1"/>
  <c r="T2562" i="1"/>
  <c r="T2558" i="1"/>
  <c r="T2553" i="1"/>
  <c r="T2537" i="1"/>
  <c r="T2534" i="1"/>
  <c r="T2528" i="1"/>
  <c r="T2522" i="1"/>
  <c r="T2517" i="1"/>
  <c r="T2513" i="1"/>
  <c r="T2509" i="1"/>
  <c r="T2506" i="1"/>
  <c r="T2499" i="1"/>
  <c r="T2494" i="1"/>
  <c r="T2486" i="1"/>
  <c r="T2484" i="1"/>
  <c r="T2481" i="1"/>
  <c r="T2476" i="1"/>
  <c r="T2455" i="1"/>
  <c r="T2450" i="1"/>
  <c r="T2432" i="1"/>
  <c r="T2429" i="1"/>
  <c r="T2424" i="1"/>
  <c r="T2422" i="1"/>
  <c r="T2418" i="1"/>
  <c r="T2415" i="1"/>
  <c r="T2411" i="1"/>
  <c r="T2408" i="1"/>
  <c r="T2405" i="1"/>
  <c r="T2402" i="1"/>
  <c r="T2393" i="1"/>
  <c r="T2388" i="1"/>
  <c r="T2383" i="1"/>
  <c r="T2381" i="1"/>
  <c r="T2372" i="1"/>
  <c r="T2368" i="1"/>
  <c r="T2360" i="1"/>
  <c r="T2358" i="1"/>
  <c r="T2354" i="1"/>
  <c r="T2346" i="1"/>
  <c r="T2340" i="1"/>
  <c r="T2332" i="1"/>
  <c r="T2328" i="1"/>
  <c r="T2324" i="1"/>
  <c r="T2316" i="1"/>
  <c r="T2314" i="1"/>
  <c r="T2312" i="1"/>
  <c r="T2305" i="1"/>
  <c r="T2303" i="1"/>
  <c r="T2301" i="1"/>
  <c r="T2297" i="1"/>
  <c r="T2292" i="1"/>
  <c r="T2285" i="1"/>
  <c r="T2278" i="1"/>
  <c r="T2272" i="1"/>
  <c r="T2264" i="1"/>
  <c r="T2260" i="1"/>
  <c r="T2254" i="1"/>
  <c r="T2241" i="1"/>
  <c r="T2228" i="1"/>
  <c r="T2222" i="1"/>
  <c r="T2219" i="1"/>
  <c r="T2215" i="1"/>
  <c r="T2209" i="1"/>
  <c r="T2202" i="1"/>
  <c r="T2200" i="1"/>
  <c r="T2198" i="1"/>
  <c r="T2189" i="1"/>
  <c r="T2173" i="1"/>
  <c r="T2170" i="1"/>
  <c r="T2164" i="1"/>
  <c r="T2158" i="1"/>
  <c r="T2153" i="1"/>
  <c r="T2149" i="1"/>
  <c r="T2145" i="1"/>
  <c r="T2142" i="1"/>
  <c r="T2135" i="1"/>
  <c r="T2130" i="1"/>
  <c r="T2122" i="1"/>
  <c r="T2120" i="1"/>
  <c r="T2117" i="1"/>
  <c r="T2112" i="1"/>
  <c r="T2110" i="1"/>
  <c r="T2089" i="1"/>
  <c r="T2084" i="1"/>
  <c r="T2071" i="1"/>
  <c r="T2068" i="1"/>
  <c r="T2063" i="1"/>
  <c r="T2060" i="1"/>
  <c r="T2058" i="1"/>
  <c r="T2054" i="1"/>
  <c r="T2051" i="1"/>
  <c r="T2047" i="1"/>
  <c r="T2044" i="1"/>
  <c r="T2041" i="1"/>
  <c r="T2038" i="1"/>
  <c r="T2031" i="1"/>
  <c r="T2024" i="1"/>
  <c r="T2022" i="1"/>
  <c r="T2019" i="1"/>
  <c r="T2014" i="1"/>
  <c r="T2012" i="1"/>
  <c r="T2003" i="1"/>
  <c r="T2001" i="1"/>
  <c r="T1997" i="1"/>
  <c r="T1989" i="1"/>
  <c r="T1986" i="1"/>
  <c r="T1979" i="1"/>
  <c r="T1977" i="1"/>
  <c r="T1973" i="1"/>
  <c r="T1965" i="1"/>
  <c r="T1959" i="1"/>
  <c r="T1951" i="1"/>
  <c r="T1947" i="1"/>
  <c r="T1943" i="1"/>
  <c r="T1935" i="1"/>
  <c r="T1930" i="1"/>
  <c r="T1928" i="1"/>
  <c r="T1926" i="1"/>
  <c r="T1919" i="1"/>
  <c r="T1915" i="1"/>
  <c r="T1911" i="1"/>
  <c r="T1907" i="1"/>
  <c r="T1895" i="1"/>
  <c r="T1888" i="1"/>
  <c r="T1882" i="1"/>
  <c r="T1874" i="1"/>
  <c r="T1870" i="1"/>
  <c r="T1843" i="1"/>
  <c r="T1835" i="1"/>
  <c r="T1830" i="1"/>
  <c r="T1828" i="1"/>
  <c r="T1825" i="1"/>
  <c r="T1823" i="1"/>
  <c r="T1818" i="1"/>
  <c r="T1811" i="1"/>
  <c r="T1809" i="1"/>
  <c r="T1800" i="1"/>
  <c r="T1784" i="1"/>
  <c r="T1781" i="1"/>
  <c r="T1775" i="1"/>
  <c r="T1769" i="1"/>
  <c r="T1764" i="1"/>
  <c r="T1760" i="1"/>
  <c r="T1756" i="1"/>
  <c r="T1753" i="1"/>
  <c r="T1746" i="1"/>
  <c r="T1741" i="1"/>
  <c r="T1733" i="1"/>
  <c r="T1731" i="1"/>
  <c r="T1728" i="1"/>
  <c r="T1723" i="1"/>
  <c r="T1721" i="1"/>
  <c r="T1700" i="1"/>
  <c r="T1695" i="1"/>
  <c r="T1690" i="1"/>
  <c r="T1673" i="1"/>
  <c r="T1669" i="1"/>
  <c r="T1666" i="1"/>
  <c r="T1661" i="1"/>
  <c r="T1659" i="1"/>
  <c r="T1655" i="1"/>
  <c r="T1652" i="1"/>
  <c r="T1648" i="1"/>
  <c r="T1645" i="1"/>
  <c r="T1642" i="1"/>
  <c r="T1639" i="1"/>
  <c r="T1636" i="1"/>
  <c r="T1629" i="1"/>
  <c r="T1627" i="1"/>
  <c r="T1625" i="1"/>
  <c r="T1620" i="1"/>
  <c r="T1615" i="1"/>
  <c r="T1613" i="1"/>
  <c r="T1604" i="1"/>
  <c r="T1596" i="1"/>
  <c r="T1593" i="1"/>
  <c r="T1588" i="1"/>
  <c r="T1580" i="1"/>
  <c r="T1578" i="1"/>
  <c r="T1574" i="1"/>
  <c r="T1566" i="1"/>
  <c r="T1560" i="1"/>
  <c r="T1552" i="1"/>
  <c r="T1548" i="1"/>
  <c r="T1535" i="1"/>
  <c r="T1533" i="1"/>
  <c r="T1531" i="1"/>
  <c r="T1520" i="1"/>
  <c r="T1508" i="1"/>
  <c r="T1504" i="1"/>
  <c r="T1498" i="1"/>
  <c r="T1490" i="1"/>
  <c r="T1483" i="1"/>
  <c r="T1477" i="1"/>
  <c r="T1464" i="1"/>
  <c r="T1451" i="1"/>
  <c r="T1444" i="1"/>
  <c r="T1435" i="1"/>
  <c r="T1419" i="1"/>
  <c r="T1416" i="1"/>
  <c r="T1410" i="1"/>
  <c r="T1404" i="1"/>
  <c r="T1399" i="1"/>
  <c r="T1395" i="1"/>
  <c r="T1391" i="1"/>
  <c r="T1388" i="1"/>
  <c r="T1381" i="1"/>
  <c r="T1376" i="1"/>
  <c r="T1368" i="1"/>
  <c r="T1366" i="1"/>
  <c r="T1363" i="1"/>
  <c r="T1358" i="1"/>
  <c r="T1356" i="1"/>
  <c r="T1333" i="1"/>
  <c r="T1328" i="1"/>
  <c r="T1320" i="1"/>
  <c r="T1310" i="1"/>
  <c r="T1307" i="1"/>
  <c r="T1302" i="1"/>
  <c r="T1300" i="1"/>
  <c r="T1296" i="1"/>
  <c r="T1293" i="1"/>
  <c r="T1289" i="1"/>
  <c r="T1286" i="1"/>
  <c r="T1283" i="1"/>
  <c r="T1280" i="1"/>
  <c r="T1273" i="1"/>
  <c r="T1271" i="1"/>
  <c r="T1268" i="1"/>
  <c r="T1263" i="1"/>
  <c r="T1261" i="1"/>
  <c r="T1251" i="1"/>
  <c r="T1242" i="1"/>
  <c r="T1234" i="1"/>
  <c r="T1231" i="1"/>
  <c r="T1225" i="1"/>
  <c r="T1221" i="1"/>
  <c r="T1218" i="1"/>
  <c r="T1210" i="1"/>
  <c r="T1208" i="1"/>
  <c r="T1199" i="1"/>
  <c r="T1194" i="1"/>
  <c r="T1189" i="1"/>
  <c r="T1187" i="1"/>
  <c r="T1182" i="1"/>
  <c r="T1176" i="1"/>
  <c r="T1169" i="1"/>
  <c r="T1165" i="1"/>
  <c r="T1153" i="1"/>
  <c r="T1148" i="1"/>
  <c r="T1146" i="1"/>
  <c r="T1143" i="1"/>
  <c r="T1133" i="1"/>
  <c r="T1130" i="1"/>
  <c r="T1128" i="1"/>
  <c r="T1125" i="1"/>
  <c r="T1123" i="1"/>
  <c r="T1118" i="1"/>
  <c r="T1115" i="1"/>
  <c r="T1109" i="1"/>
  <c r="T1107" i="1"/>
  <c r="T1102" i="1"/>
  <c r="T1100" i="1"/>
  <c r="T1096" i="1"/>
  <c r="T1094" i="1"/>
  <c r="T1092" i="1"/>
  <c r="T1088" i="1"/>
  <c r="T1085" i="1"/>
  <c r="T1081" i="1"/>
  <c r="T1074" i="1"/>
  <c r="T1071" i="1"/>
  <c r="T1069" i="1"/>
  <c r="T1067" i="1"/>
  <c r="T1062" i="1"/>
  <c r="T1058" i="1"/>
  <c r="T1053" i="1"/>
  <c r="T1051" i="1"/>
  <c r="T1045" i="1"/>
  <c r="T1038" i="1"/>
  <c r="T1032" i="1"/>
  <c r="T1020" i="1"/>
  <c r="T1013" i="1"/>
  <c r="T1007" i="1"/>
  <c r="T1000" i="1"/>
  <c r="T997" i="1"/>
  <c r="T995" i="1"/>
  <c r="T990" i="1"/>
  <c r="T984" i="1"/>
  <c r="T982" i="1"/>
  <c r="T975" i="1"/>
  <c r="T972" i="1"/>
  <c r="T969" i="1"/>
  <c r="T966" i="1"/>
  <c r="T964" i="1"/>
  <c r="T962" i="1"/>
  <c r="T956" i="1"/>
  <c r="T945" i="1"/>
  <c r="T941" i="1"/>
  <c r="T934" i="1"/>
  <c r="T929" i="1"/>
  <c r="T926" i="1"/>
  <c r="T923" i="1"/>
  <c r="T918" i="1"/>
  <c r="T911" i="1"/>
  <c r="T905" i="1"/>
  <c r="T902" i="1"/>
  <c r="T899" i="1"/>
  <c r="T896" i="1"/>
  <c r="T893" i="1"/>
  <c r="T890" i="1"/>
  <c r="T887" i="1"/>
  <c r="T884" i="1"/>
  <c r="T881" i="1"/>
  <c r="T877" i="1"/>
  <c r="T874" i="1"/>
  <c r="T871" i="1"/>
  <c r="T868" i="1"/>
  <c r="T865" i="1"/>
  <c r="T862" i="1"/>
  <c r="T859" i="1"/>
  <c r="T856" i="1"/>
  <c r="T850" i="1"/>
  <c r="T846" i="1"/>
  <c r="T840" i="1"/>
  <c r="T836" i="1"/>
  <c r="T832" i="1"/>
  <c r="T828" i="1"/>
  <c r="T824" i="1"/>
  <c r="T820" i="1"/>
  <c r="T817" i="1"/>
  <c r="T813" i="1"/>
  <c r="T806" i="1"/>
  <c r="T800" i="1"/>
  <c r="T793" i="1"/>
  <c r="T790" i="1"/>
  <c r="T786" i="1"/>
  <c r="T783" i="1"/>
  <c r="T780" i="1"/>
  <c r="T776" i="1"/>
  <c r="T771" i="1"/>
  <c r="T768" i="1"/>
  <c r="T761" i="1"/>
  <c r="T758" i="1"/>
  <c r="T756" i="1"/>
  <c r="T753" i="1"/>
  <c r="T750" i="1"/>
  <c r="T744" i="1"/>
  <c r="T742" i="1"/>
  <c r="T738" i="1"/>
  <c r="T736" i="1"/>
  <c r="T731" i="1"/>
  <c r="T727" i="1"/>
  <c r="T722" i="1"/>
  <c r="T718" i="1"/>
  <c r="T714" i="1"/>
  <c r="T704" i="1"/>
  <c r="T698" i="1"/>
  <c r="T690" i="1"/>
  <c r="T683" i="1"/>
  <c r="T681" i="1"/>
  <c r="T678" i="1"/>
  <c r="T673" i="1"/>
  <c r="T671" i="1"/>
  <c r="T669" i="1"/>
  <c r="T663" i="1"/>
  <c r="T657" i="1"/>
  <c r="T652" i="1"/>
  <c r="T637" i="1"/>
  <c r="T632" i="1"/>
  <c r="T628" i="1"/>
  <c r="T624" i="1"/>
  <c r="T620" i="1"/>
  <c r="T616" i="1"/>
  <c r="T613" i="1"/>
  <c r="T608" i="1"/>
  <c r="T604" i="1"/>
  <c r="T594" i="1"/>
  <c r="T591" i="1"/>
  <c r="T587" i="1"/>
  <c r="T580" i="1"/>
  <c r="T572" i="1"/>
  <c r="T569" i="1"/>
  <c r="T566" i="1"/>
  <c r="T562" i="1"/>
  <c r="T558" i="1"/>
  <c r="T545" i="1"/>
  <c r="T543" i="1"/>
  <c r="T535" i="1"/>
  <c r="T531" i="1"/>
  <c r="T524" i="1"/>
  <c r="T522" i="1"/>
  <c r="T519" i="1"/>
  <c r="T507" i="1"/>
  <c r="T503" i="1"/>
  <c r="T500" i="1"/>
  <c r="T498" i="1"/>
  <c r="T495" i="1"/>
  <c r="T488" i="1"/>
  <c r="T483" i="1"/>
  <c r="T477" i="1"/>
  <c r="T472" i="1"/>
  <c r="T468" i="1"/>
  <c r="T465" i="1"/>
  <c r="T463" i="1"/>
  <c r="T461" i="1"/>
  <c r="T455" i="1"/>
  <c r="T452" i="1"/>
  <c r="T446" i="1"/>
  <c r="T440" i="1"/>
  <c r="T433" i="1"/>
  <c r="T427" i="1"/>
  <c r="T424" i="1"/>
  <c r="T421" i="1"/>
  <c r="T419" i="1"/>
  <c r="T413" i="1"/>
  <c r="T410" i="1"/>
  <c r="T405" i="1"/>
  <c r="T402" i="1"/>
  <c r="T399" i="1"/>
  <c r="T390" i="1"/>
  <c r="T386" i="1"/>
  <c r="T384" i="1"/>
  <c r="T381" i="1"/>
  <c r="T378" i="1"/>
  <c r="T376" i="1"/>
  <c r="T374" i="1"/>
  <c r="T369" i="1"/>
  <c r="T361" i="1"/>
  <c r="T359" i="1"/>
  <c r="T357" i="1"/>
  <c r="T354" i="1"/>
  <c r="T349" i="1"/>
  <c r="T347" i="1"/>
  <c r="T334" i="1"/>
  <c r="T332" i="1"/>
  <c r="T330" i="1"/>
  <c r="T325" i="1"/>
  <c r="T321" i="1"/>
  <c r="T317" i="1"/>
  <c r="T313" i="1"/>
  <c r="T309" i="1"/>
  <c r="T307" i="1"/>
  <c r="T299" i="1"/>
  <c r="T295" i="1"/>
  <c r="T292" i="1"/>
  <c r="T290" i="1"/>
  <c r="T288" i="1"/>
  <c r="T284" i="1"/>
  <c r="T279" i="1"/>
  <c r="T277" i="1"/>
  <c r="T270" i="1"/>
  <c r="T268" i="1"/>
  <c r="T265" i="1"/>
  <c r="T263" i="1"/>
  <c r="T259" i="1"/>
  <c r="T257" i="1"/>
  <c r="T255" i="1"/>
  <c r="T246" i="1"/>
  <c r="T244" i="1"/>
  <c r="T242" i="1"/>
  <c r="T234" i="1"/>
  <c r="T230" i="1"/>
  <c r="T225" i="1"/>
  <c r="T222" i="1"/>
  <c r="T217" i="1"/>
  <c r="T214" i="1"/>
  <c r="T210" i="1"/>
  <c r="T206" i="1"/>
  <c r="T202" i="1"/>
  <c r="T200" i="1"/>
  <c r="T197" i="1"/>
  <c r="T191" i="1"/>
  <c r="T187" i="1"/>
  <c r="T185" i="1"/>
  <c r="T183" i="1"/>
  <c r="T181" i="1"/>
  <c r="T173" i="1"/>
  <c r="T168" i="1"/>
  <c r="T166" i="1"/>
  <c r="T163" i="1"/>
  <c r="T155" i="1"/>
  <c r="T148" i="1"/>
  <c r="T143" i="1"/>
  <c r="T140" i="1"/>
  <c r="T136" i="1"/>
  <c r="T134" i="1"/>
  <c r="T128" i="1"/>
  <c r="T122" i="1"/>
  <c r="T120" i="1"/>
  <c r="T118" i="1"/>
  <c r="T115" i="1"/>
  <c r="T107" i="1"/>
  <c r="T104" i="1"/>
  <c r="T98" i="1"/>
  <c r="T90" i="1"/>
  <c r="T75" i="1"/>
  <c r="T71" i="1"/>
  <c r="T64" i="1"/>
  <c r="T62" i="1"/>
  <c r="T59" i="1"/>
  <c r="T51" i="1"/>
  <c r="T45" i="1"/>
  <c r="T43" i="1"/>
  <c r="T40" i="1"/>
  <c r="T38" i="1"/>
  <c r="T36" i="1"/>
  <c r="T30" i="1"/>
  <c r="T28" i="1"/>
  <c r="T25" i="1"/>
  <c r="P6274" i="1"/>
  <c r="P6281" i="1"/>
  <c r="P6280" i="1" s="1"/>
  <c r="R6281" i="1"/>
  <c r="R6280" i="1" s="1"/>
  <c r="R6275" i="1"/>
  <c r="R6274" i="1" s="1"/>
  <c r="R6240" i="1"/>
  <c r="R6239" i="1" s="1"/>
  <c r="R6238" i="1" s="1"/>
  <c r="R6237" i="1" s="1"/>
  <c r="R6236" i="1" s="1"/>
  <c r="R6235" i="1" s="1"/>
  <c r="P6231" i="1"/>
  <c r="P6230" i="1" s="1"/>
  <c r="P6216" i="1"/>
  <c r="P6215" i="1" s="1"/>
  <c r="P6214" i="1" s="1"/>
  <c r="R6216" i="1"/>
  <c r="R6215" i="1" s="1"/>
  <c r="R6214" i="1" s="1"/>
  <c r="P6213" i="1"/>
  <c r="P6212" i="1" s="1"/>
  <c r="P6211" i="1" s="1"/>
  <c r="R6213" i="1"/>
  <c r="R6212" i="1" s="1"/>
  <c r="R6211" i="1" s="1"/>
  <c r="P6203" i="1"/>
  <c r="P6202" i="1" s="1"/>
  <c r="P6201" i="1" s="1"/>
  <c r="P6200" i="1"/>
  <c r="P6199" i="1" s="1"/>
  <c r="P6198" i="1" s="1"/>
  <c r="P6197" i="1"/>
  <c r="P6196" i="1" s="1"/>
  <c r="P6195" i="1" s="1"/>
  <c r="P6194" i="1"/>
  <c r="P6193" i="1" s="1"/>
  <c r="P6192" i="1"/>
  <c r="P6191" i="1" s="1"/>
  <c r="P6189" i="1"/>
  <c r="P6188" i="1" s="1"/>
  <c r="P6187" i="1" s="1"/>
  <c r="P6129" i="1"/>
  <c r="P6128" i="1" s="1"/>
  <c r="P6127" i="1" s="1"/>
  <c r="R6129" i="1"/>
  <c r="R6128" i="1" s="1"/>
  <c r="R6127" i="1" s="1"/>
  <c r="P6126" i="1"/>
  <c r="P6125" i="1" s="1"/>
  <c r="P6124" i="1" s="1"/>
  <c r="R6126" i="1"/>
  <c r="R6125" i="1" s="1"/>
  <c r="R6124" i="1" s="1"/>
  <c r="R6112" i="1"/>
  <c r="R6111" i="1" s="1"/>
  <c r="R6110" i="1" s="1"/>
  <c r="P6074" i="1"/>
  <c r="P6073" i="1" s="1"/>
  <c r="P6072" i="1" s="1"/>
  <c r="P6071" i="1" s="1"/>
  <c r="P6070" i="1" s="1"/>
  <c r="P5880" i="1"/>
  <c r="P5879" i="1" s="1"/>
  <c r="P5878" i="1" s="1"/>
  <c r="R5825" i="1"/>
  <c r="R5822" i="1"/>
  <c r="R5821" i="1" s="1"/>
  <c r="R5820" i="1" s="1"/>
  <c r="R5520" i="1"/>
  <c r="R5519" i="1" s="1"/>
  <c r="R5518" i="1" s="1"/>
  <c r="R5517" i="1" s="1"/>
  <c r="P5481" i="1"/>
  <c r="P5480" i="1" s="1"/>
  <c r="P5479" i="1" s="1"/>
  <c r="P5478" i="1" s="1"/>
  <c r="P5477" i="1" s="1"/>
  <c r="P5476" i="1" s="1"/>
  <c r="P5475" i="1" s="1"/>
  <c r="P5445" i="1"/>
  <c r="P5444" i="1" s="1"/>
  <c r="P5443" i="1"/>
  <c r="P5442" i="1" s="1"/>
  <c r="P5358" i="1"/>
  <c r="P5357" i="1" s="1"/>
  <c r="P5356" i="1"/>
  <c r="P5355" i="1" s="1"/>
  <c r="P5354" i="1"/>
  <c r="P5353" i="1" s="1"/>
  <c r="P5346" i="1"/>
  <c r="P5345" i="1" s="1"/>
  <c r="P5229" i="1"/>
  <c r="P5228" i="1" s="1"/>
  <c r="P5227" i="1" s="1"/>
  <c r="P5226" i="1" s="1"/>
  <c r="P5225" i="1" s="1"/>
  <c r="P5224" i="1" s="1"/>
  <c r="P5223" i="1" s="1"/>
  <c r="P5188" i="1"/>
  <c r="P5187" i="1" s="1"/>
  <c r="P5079" i="1"/>
  <c r="P5078" i="1" s="1"/>
  <c r="P5077" i="1" s="1"/>
  <c r="R5020" i="1"/>
  <c r="R5019" i="1" s="1"/>
  <c r="R5018" i="1" s="1"/>
  <c r="R5017" i="1" s="1"/>
  <c r="P5016" i="1"/>
  <c r="P5015" i="1" s="1"/>
  <c r="P5014" i="1" s="1"/>
  <c r="R5016" i="1"/>
  <c r="R5015" i="1" s="1"/>
  <c r="R5014" i="1" s="1"/>
  <c r="R5013" i="1"/>
  <c r="R5012" i="1" s="1"/>
  <c r="R5011" i="1" s="1"/>
  <c r="R5007" i="1"/>
  <c r="R5006" i="1" s="1"/>
  <c r="R5005" i="1" s="1"/>
  <c r="R5004" i="1" s="1"/>
  <c r="R5003" i="1" s="1"/>
  <c r="R5002" i="1" s="1"/>
  <c r="R5001" i="1"/>
  <c r="R5000" i="1" s="1"/>
  <c r="R4999" i="1" s="1"/>
  <c r="R4998" i="1"/>
  <c r="R4997" i="1" s="1"/>
  <c r="R4996" i="1" s="1"/>
  <c r="R4950" i="1"/>
  <c r="R4949" i="1" s="1"/>
  <c r="R4948" i="1" s="1"/>
  <c r="R4944" i="1"/>
  <c r="R4943" i="1" s="1"/>
  <c r="R4942" i="1" s="1"/>
  <c r="R4938" i="1"/>
  <c r="R4937" i="1" s="1"/>
  <c r="R4936" i="1" s="1"/>
  <c r="R4932" i="1"/>
  <c r="R4931" i="1" s="1"/>
  <c r="R4930" i="1" s="1"/>
  <c r="R4929" i="1"/>
  <c r="R4928" i="1" s="1"/>
  <c r="R4927" i="1" s="1"/>
  <c r="R4857" i="1"/>
  <c r="R4856" i="1" s="1"/>
  <c r="R4855" i="1" s="1"/>
  <c r="P4854" i="1"/>
  <c r="P4853" i="1" s="1"/>
  <c r="P4852" i="1" s="1"/>
  <c r="R4854" i="1"/>
  <c r="R4853" i="1" s="1"/>
  <c r="R4852" i="1" s="1"/>
  <c r="R4850" i="1"/>
  <c r="R4849" i="1" s="1"/>
  <c r="R4848" i="1" s="1"/>
  <c r="R4841" i="1"/>
  <c r="R4840" i="1" s="1"/>
  <c r="R4839" i="1" s="1"/>
  <c r="R4838" i="1"/>
  <c r="R4837" i="1" s="1"/>
  <c r="R4836" i="1" s="1"/>
  <c r="R4832" i="1"/>
  <c r="R4831" i="1" s="1"/>
  <c r="R4830" i="1" s="1"/>
  <c r="R4829" i="1"/>
  <c r="R4828" i="1" s="1"/>
  <c r="R4824" i="1"/>
  <c r="R4823" i="1" s="1"/>
  <c r="R4822" i="1" s="1"/>
  <c r="R4821" i="1"/>
  <c r="R4820" i="1" s="1"/>
  <c r="R4819" i="1" s="1"/>
  <c r="R4815" i="1"/>
  <c r="R4814" i="1" s="1"/>
  <c r="R4813" i="1" s="1"/>
  <c r="R4812" i="1"/>
  <c r="R4811" i="1" s="1"/>
  <c r="R4810" i="1" s="1"/>
  <c r="P4809" i="1"/>
  <c r="P4808" i="1" s="1"/>
  <c r="P4807" i="1" s="1"/>
  <c r="R4809" i="1"/>
  <c r="R4808" i="1" s="1"/>
  <c r="R4807" i="1" s="1"/>
  <c r="R4806" i="1"/>
  <c r="R4805" i="1" s="1"/>
  <c r="R4804" i="1" s="1"/>
  <c r="R4803" i="1"/>
  <c r="R4802" i="1" s="1"/>
  <c r="R4801" i="1" s="1"/>
  <c r="R4800" i="1"/>
  <c r="R4799" i="1" s="1"/>
  <c r="R4798" i="1" s="1"/>
  <c r="R4797" i="1"/>
  <c r="R4796" i="1" s="1"/>
  <c r="R4795" i="1" s="1"/>
  <c r="R4789" i="1"/>
  <c r="R4788" i="1" s="1"/>
  <c r="R4787" i="1" s="1"/>
  <c r="P4753" i="1"/>
  <c r="P4752" i="1" s="1"/>
  <c r="P4751" i="1" s="1"/>
  <c r="P4746" i="1"/>
  <c r="P4745" i="1" s="1"/>
  <c r="P4744" i="1" s="1"/>
  <c r="P4743" i="1" s="1"/>
  <c r="R4728" i="1"/>
  <c r="R4727" i="1" s="1"/>
  <c r="P4728" i="1"/>
  <c r="P4727" i="1" s="1"/>
  <c r="P4715" i="1"/>
  <c r="P4714" i="1" s="1"/>
  <c r="P4713" i="1" s="1"/>
  <c r="R4715" i="1"/>
  <c r="R4714" i="1" s="1"/>
  <c r="R4713" i="1" s="1"/>
  <c r="P4691" i="1"/>
  <c r="P4690" i="1" s="1"/>
  <c r="R4667" i="1"/>
  <c r="R4666" i="1" s="1"/>
  <c r="R4665" i="1" s="1"/>
  <c r="R4658" i="1"/>
  <c r="R4657" i="1" s="1"/>
  <c r="R4656" i="1" s="1"/>
  <c r="R4655" i="1"/>
  <c r="R4654" i="1" s="1"/>
  <c r="R4653" i="1" s="1"/>
  <c r="R4652" i="1"/>
  <c r="R4651" i="1" s="1"/>
  <c r="R4650" i="1" s="1"/>
  <c r="R4643" i="1"/>
  <c r="R4642" i="1" s="1"/>
  <c r="R4641" i="1" s="1"/>
  <c r="R4628" i="1"/>
  <c r="R4627" i="1" s="1"/>
  <c r="R4626" i="1" s="1"/>
  <c r="R4625" i="1" s="1"/>
  <c r="R4624" i="1" s="1"/>
  <c r="R4623" i="1" s="1"/>
  <c r="R4622" i="1" s="1"/>
  <c r="R4621" i="1" s="1"/>
  <c r="R4610" i="1"/>
  <c r="R4609" i="1" s="1"/>
  <c r="R4608" i="1" s="1"/>
  <c r="R4586" i="1"/>
  <c r="R4585" i="1" s="1"/>
  <c r="R4584" i="1" s="1"/>
  <c r="R4573" i="1"/>
  <c r="R4572" i="1" s="1"/>
  <c r="R4571" i="1" s="1"/>
  <c r="R4570" i="1"/>
  <c r="R4569" i="1" s="1"/>
  <c r="R4568" i="1" s="1"/>
  <c r="R4564" i="1"/>
  <c r="R4563" i="1" s="1"/>
  <c r="R4562" i="1" s="1"/>
  <c r="R4558" i="1"/>
  <c r="R4557" i="1" s="1"/>
  <c r="R4556" i="1" s="1"/>
  <c r="R4555" i="1"/>
  <c r="R4554" i="1" s="1"/>
  <c r="R4553" i="1" s="1"/>
  <c r="R4549" i="1"/>
  <c r="R4548" i="1" s="1"/>
  <c r="R4547" i="1" s="1"/>
  <c r="R4546" i="1"/>
  <c r="R4545" i="1" s="1"/>
  <c r="R4544" i="1" s="1"/>
  <c r="R4534" i="1"/>
  <c r="R4533" i="1" s="1"/>
  <c r="R4532" i="1" s="1"/>
  <c r="R4523" i="1"/>
  <c r="R4522" i="1" s="1"/>
  <c r="R4521" i="1" s="1"/>
  <c r="P4506" i="1"/>
  <c r="P4505" i="1" s="1"/>
  <c r="P4504" i="1" s="1"/>
  <c r="R4516" i="1"/>
  <c r="R4515" i="1" s="1"/>
  <c r="R4514" i="1" s="1"/>
  <c r="R4513" i="1" s="1"/>
  <c r="R4506" i="1"/>
  <c r="R4505" i="1" s="1"/>
  <c r="R4504" i="1" s="1"/>
  <c r="R4491" i="1"/>
  <c r="R4490" i="1" s="1"/>
  <c r="R4489" i="1" s="1"/>
  <c r="R4482" i="1"/>
  <c r="R4481" i="1" s="1"/>
  <c r="R4480" i="1" s="1"/>
  <c r="R4468" i="1"/>
  <c r="R4467" i="1" s="1"/>
  <c r="R4466" i="1" s="1"/>
  <c r="R4465" i="1" s="1"/>
  <c r="R4464" i="1" s="1"/>
  <c r="R4463" i="1" s="1"/>
  <c r="R4462" i="1" s="1"/>
  <c r="R4461" i="1"/>
  <c r="R4460" i="1" s="1"/>
  <c r="R4459" i="1" s="1"/>
  <c r="R4458" i="1" s="1"/>
  <c r="R4457" i="1"/>
  <c r="R4456" i="1" s="1"/>
  <c r="R4455" i="1" s="1"/>
  <c r="R4454" i="1" s="1"/>
  <c r="R4441" i="1"/>
  <c r="R4440" i="1" s="1"/>
  <c r="R4439" i="1" s="1"/>
  <c r="R4437" i="1"/>
  <c r="R4436" i="1" s="1"/>
  <c r="R4416" i="1"/>
  <c r="R4415" i="1" s="1"/>
  <c r="R4414" i="1" s="1"/>
  <c r="R4413" i="1"/>
  <c r="R4412" i="1" s="1"/>
  <c r="R4409" i="1" s="1"/>
  <c r="R4405" i="1"/>
  <c r="R4404" i="1" s="1"/>
  <c r="R4403" i="1" s="1"/>
  <c r="R4399" i="1"/>
  <c r="R4398" i="1" s="1"/>
  <c r="R4397" i="1" s="1"/>
  <c r="R4388" i="1"/>
  <c r="R4387" i="1" s="1"/>
  <c r="R4386" i="1" s="1"/>
  <c r="R4385" i="1"/>
  <c r="R4384" i="1" s="1"/>
  <c r="R4383" i="1" s="1"/>
  <c r="R4370" i="1"/>
  <c r="R4369" i="1" s="1"/>
  <c r="R4368" i="1" s="1"/>
  <c r="R4367" i="1"/>
  <c r="R4366" i="1" s="1"/>
  <c r="R4365" i="1" s="1"/>
  <c r="R4361" i="1"/>
  <c r="R4360" i="1" s="1"/>
  <c r="R4359" i="1" s="1"/>
  <c r="R4358" i="1"/>
  <c r="R4357" i="1" s="1"/>
  <c r="R4356" i="1" s="1"/>
  <c r="R4355" i="1"/>
  <c r="R4354" i="1" s="1"/>
  <c r="R4353" i="1" s="1"/>
  <c r="R4352" i="1"/>
  <c r="R4351" i="1" s="1"/>
  <c r="R4350" i="1" s="1"/>
  <c r="R4349" i="1"/>
  <c r="R4348" i="1" s="1"/>
  <c r="R4347" i="1" s="1"/>
  <c r="R4336" i="1"/>
  <c r="R4335" i="1" s="1"/>
  <c r="R4334" i="1" s="1"/>
  <c r="R4332" i="1"/>
  <c r="R4331" i="1" s="1"/>
  <c r="R4330" i="1" s="1"/>
  <c r="R4329" i="1" s="1"/>
  <c r="P4288" i="1"/>
  <c r="P4287" i="1" s="1"/>
  <c r="P4286" i="1" s="1"/>
  <c r="P4285" i="1" s="1"/>
  <c r="P4284" i="1" s="1"/>
  <c r="P4283" i="1" s="1"/>
  <c r="P4282" i="1" s="1"/>
  <c r="P4281" i="1" s="1"/>
  <c r="R4153" i="1"/>
  <c r="R4152" i="1" s="1"/>
  <c r="R4151" i="1" s="1"/>
  <c r="P4130" i="1"/>
  <c r="P4129" i="1" s="1"/>
  <c r="P3938" i="1"/>
  <c r="P3937" i="1" s="1"/>
  <c r="P3936" i="1" s="1"/>
  <c r="P3935" i="1" s="1"/>
  <c r="P3912" i="1"/>
  <c r="P3911" i="1" s="1"/>
  <c r="P3910" i="1" s="1"/>
  <c r="P3909" i="1" s="1"/>
  <c r="P3908" i="1" s="1"/>
  <c r="P3832" i="1"/>
  <c r="P3831" i="1" s="1"/>
  <c r="P3609" i="1"/>
  <c r="P3608" i="1" s="1"/>
  <c r="P3607" i="1" s="1"/>
  <c r="P3606" i="1" s="1"/>
  <c r="P3578" i="1"/>
  <c r="P3577" i="1" s="1"/>
  <c r="P3573" i="1"/>
  <c r="P3572" i="1" s="1"/>
  <c r="P3571" i="1" s="1"/>
  <c r="P3475" i="1"/>
  <c r="P3474" i="1" s="1"/>
  <c r="P3262" i="1"/>
  <c r="P3261" i="1" s="1"/>
  <c r="P3260" i="1" s="1"/>
  <c r="P3259" i="1" s="1"/>
  <c r="P3224" i="1"/>
  <c r="P3223" i="1" s="1"/>
  <c r="P3219" i="1"/>
  <c r="P3218" i="1" s="1"/>
  <c r="P3217" i="1" s="1"/>
  <c r="P2880" i="1"/>
  <c r="P2879" i="1" s="1"/>
  <c r="P2878" i="1" s="1"/>
  <c r="P2877" i="1" s="1"/>
  <c r="P2849" i="1"/>
  <c r="P2848" i="1" s="1"/>
  <c r="P2844" i="1"/>
  <c r="P2843" i="1" s="1"/>
  <c r="P2842" i="1" s="1"/>
  <c r="P2743" i="1"/>
  <c r="P2742" i="1" s="1"/>
  <c r="P2518" i="1"/>
  <c r="P2517" i="1" s="1"/>
  <c r="P2516" i="1" s="1"/>
  <c r="P2515" i="1" s="1"/>
  <c r="P2487" i="1"/>
  <c r="P2486" i="1" s="1"/>
  <c r="P2482" i="1"/>
  <c r="P2481" i="1" s="1"/>
  <c r="P2480" i="1" s="1"/>
  <c r="P2384" i="1"/>
  <c r="P2383" i="1" s="1"/>
  <c r="P2154" i="1"/>
  <c r="P2153" i="1" s="1"/>
  <c r="P2152" i="1" s="1"/>
  <c r="P2151" i="1" s="1"/>
  <c r="P2123" i="1"/>
  <c r="P2122" i="1" s="1"/>
  <c r="P2118" i="1"/>
  <c r="P2117" i="1" s="1"/>
  <c r="P2116" i="1" s="1"/>
  <c r="P2015" i="1"/>
  <c r="P2014" i="1" s="1"/>
  <c r="P1765" i="1"/>
  <c r="P1764" i="1" s="1"/>
  <c r="P1763" i="1" s="1"/>
  <c r="P1762" i="1" s="1"/>
  <c r="P1734" i="1"/>
  <c r="P1733" i="1" s="1"/>
  <c r="P1732" i="1"/>
  <c r="P1731" i="1" s="1"/>
  <c r="P1729" i="1"/>
  <c r="P1728" i="1" s="1"/>
  <c r="P1727" i="1" s="1"/>
  <c r="P1616" i="1"/>
  <c r="P1615" i="1" s="1"/>
  <c r="P1614" i="1"/>
  <c r="P1613" i="1" s="1"/>
  <c r="P1369" i="1"/>
  <c r="P1368" i="1" s="1"/>
  <c r="P1367" i="1"/>
  <c r="P1366" i="1" s="1"/>
  <c r="P1364" i="1"/>
  <c r="P1363" i="1" s="1"/>
  <c r="P1362" i="1" s="1"/>
  <c r="P1262" i="1"/>
  <c r="P1261" i="1" s="1"/>
  <c r="P1264" i="1"/>
  <c r="P1263" i="1" s="1"/>
  <c r="P1253" i="1"/>
  <c r="P1252" i="1"/>
  <c r="P1212" i="1"/>
  <c r="P1211" i="1"/>
  <c r="P1209" i="1"/>
  <c r="P1208" i="1" s="1"/>
  <c r="P1202" i="1"/>
  <c r="P1201" i="1"/>
  <c r="P1200" i="1"/>
  <c r="P1190" i="1"/>
  <c r="P1189" i="1" s="1"/>
  <c r="P1188" i="1"/>
  <c r="P1187" i="1" s="1"/>
  <c r="P1185" i="1"/>
  <c r="P1184" i="1"/>
  <c r="P1183" i="1"/>
  <c r="P1178" i="1"/>
  <c r="P1131" i="1"/>
  <c r="P1130" i="1" s="1"/>
  <c r="P1110" i="1"/>
  <c r="P1109" i="1" s="1"/>
  <c r="P1054" i="1"/>
  <c r="P1053" i="1" s="1"/>
  <c r="R888" i="1"/>
  <c r="R887" i="1" s="1"/>
  <c r="R886" i="1" s="1"/>
  <c r="R885" i="1"/>
  <c r="R884" i="1" s="1"/>
  <c r="R883" i="1" s="1"/>
  <c r="R882" i="1"/>
  <c r="R881" i="1" s="1"/>
  <c r="R880" i="1" s="1"/>
  <c r="P882" i="1"/>
  <c r="P881" i="1" s="1"/>
  <c r="P880" i="1" s="1"/>
  <c r="P863" i="1"/>
  <c r="P862" i="1" s="1"/>
  <c r="P861" i="1" s="1"/>
  <c r="R866" i="1"/>
  <c r="R865" i="1" s="1"/>
  <c r="R864" i="1" s="1"/>
  <c r="R863" i="1"/>
  <c r="R862" i="1" s="1"/>
  <c r="R861" i="1" s="1"/>
  <c r="R857" i="1"/>
  <c r="R856" i="1" s="1"/>
  <c r="R855" i="1" s="1"/>
  <c r="P857" i="1"/>
  <c r="P856" i="1" s="1"/>
  <c r="P855" i="1" s="1"/>
  <c r="P851" i="1"/>
  <c r="P850" i="1" s="1"/>
  <c r="P849" i="1" s="1"/>
  <c r="P848" i="1" s="1"/>
  <c r="P838" i="1"/>
  <c r="P837" i="1"/>
  <c r="P834" i="1"/>
  <c r="P833" i="1"/>
  <c r="P794" i="1"/>
  <c r="P793" i="1" s="1"/>
  <c r="P792" i="1" s="1"/>
  <c r="P787" i="1"/>
  <c r="P786" i="1" s="1"/>
  <c r="P785" i="1" s="1"/>
  <c r="R762" i="1"/>
  <c r="R761" i="1" s="1"/>
  <c r="R760" i="1" s="1"/>
  <c r="P762" i="1"/>
  <c r="P761" i="1" s="1"/>
  <c r="P760" i="1" s="1"/>
  <c r="R754" i="1"/>
  <c r="R753" i="1" s="1"/>
  <c r="R752" i="1" s="1"/>
  <c r="R751" i="1"/>
  <c r="R750" i="1" s="1"/>
  <c r="R749" i="1" s="1"/>
  <c r="P745" i="1"/>
  <c r="P744" i="1" s="1"/>
  <c r="P743" i="1"/>
  <c r="P742" i="1" s="1"/>
  <c r="P729" i="1"/>
  <c r="P633" i="1"/>
  <c r="P632" i="1" s="1"/>
  <c r="P631" i="1" s="1"/>
  <c r="P630" i="1" s="1"/>
  <c r="P625" i="1"/>
  <c r="P624" i="1" s="1"/>
  <c r="P623" i="1" s="1"/>
  <c r="P550" i="1"/>
  <c r="P405" i="1"/>
  <c r="P404" i="1" s="1"/>
  <c r="P350" i="1"/>
  <c r="P349" i="1" s="1"/>
  <c r="P348" i="1"/>
  <c r="P347" i="1" s="1"/>
  <c r="P271" i="1"/>
  <c r="P270" i="1" s="1"/>
  <c r="P269" i="1"/>
  <c r="P268" i="1" s="1"/>
  <c r="P266" i="1"/>
  <c r="P265" i="1" s="1"/>
  <c r="P264" i="1"/>
  <c r="P263" i="1" s="1"/>
  <c r="P248" i="1"/>
  <c r="P247" i="1"/>
  <c r="P245" i="1"/>
  <c r="P244" i="1" s="1"/>
  <c r="P243" i="1"/>
  <c r="P242" i="1" s="1"/>
  <c r="P144" i="1"/>
  <c r="P143" i="1" s="1"/>
  <c r="P142" i="1" s="1"/>
  <c r="N6280" i="1"/>
  <c r="U6280" i="1"/>
  <c r="V6280" i="1"/>
  <c r="M6280" i="1"/>
  <c r="M6279" i="1" s="1"/>
  <c r="N6196" i="1"/>
  <c r="N6195" i="1" s="1"/>
  <c r="R6196" i="1"/>
  <c r="R6195" i="1" s="1"/>
  <c r="S6196" i="1"/>
  <c r="S6195" i="1" s="1"/>
  <c r="V6196" i="1"/>
  <c r="V6195" i="1" s="1"/>
  <c r="M6196" i="1"/>
  <c r="M6195" i="1" s="1"/>
  <c r="N6085" i="1"/>
  <c r="P6085" i="1"/>
  <c r="Q6085" i="1"/>
  <c r="R6085" i="1"/>
  <c r="S6085" i="1"/>
  <c r="U6085" i="1"/>
  <c r="V6085" i="1"/>
  <c r="M6085" i="1"/>
  <c r="N5977" i="1"/>
  <c r="P5977" i="1"/>
  <c r="Q5977" i="1"/>
  <c r="R5977" i="1"/>
  <c r="S5977" i="1"/>
  <c r="U5977" i="1"/>
  <c r="V5977" i="1"/>
  <c r="M5977" i="1"/>
  <c r="P5509" i="1"/>
  <c r="Q5509" i="1"/>
  <c r="R5509" i="1"/>
  <c r="S5509" i="1"/>
  <c r="U5509" i="1"/>
  <c r="V5509" i="1"/>
  <c r="N5509" i="1"/>
  <c r="N5187" i="1"/>
  <c r="R5187" i="1"/>
  <c r="S5187" i="1"/>
  <c r="V5187" i="1"/>
  <c r="M5187" i="1"/>
  <c r="N4752" i="1"/>
  <c r="N4751" i="1" s="1"/>
  <c r="R4752" i="1"/>
  <c r="R4751" i="1" s="1"/>
  <c r="S4752" i="1"/>
  <c r="S4751" i="1" s="1"/>
  <c r="U4752" i="1"/>
  <c r="U4751" i="1" s="1"/>
  <c r="V4752" i="1"/>
  <c r="V4751" i="1" s="1"/>
  <c r="M4752" i="1"/>
  <c r="M4751" i="1" s="1"/>
  <c r="N4727" i="1"/>
  <c r="M4727" i="1"/>
  <c r="N4447" i="1"/>
  <c r="N4446" i="1" s="1"/>
  <c r="N4445" i="1" s="1"/>
  <c r="P4447" i="1"/>
  <c r="P4446" i="1" s="1"/>
  <c r="P4445" i="1" s="1"/>
  <c r="Q4447" i="1"/>
  <c r="Q4446" i="1" s="1"/>
  <c r="Q4445" i="1" s="1"/>
  <c r="U4447" i="1"/>
  <c r="U4446" i="1" s="1"/>
  <c r="U4445" i="1" s="1"/>
  <c r="N3967" i="1"/>
  <c r="N3966" i="1" s="1"/>
  <c r="N3965" i="1" s="1"/>
  <c r="N3964" i="1" s="1"/>
  <c r="P3967" i="1"/>
  <c r="P3966" i="1" s="1"/>
  <c r="P3965" i="1" s="1"/>
  <c r="P3964" i="1" s="1"/>
  <c r="Q3967" i="1"/>
  <c r="Q3966" i="1" s="1"/>
  <c r="Q3965" i="1" s="1"/>
  <c r="Q3964" i="1" s="1"/>
  <c r="R3967" i="1"/>
  <c r="R3966" i="1" s="1"/>
  <c r="R3965" i="1" s="1"/>
  <c r="R3964" i="1" s="1"/>
  <c r="S3967" i="1"/>
  <c r="S3966" i="1" s="1"/>
  <c r="S3965" i="1" s="1"/>
  <c r="S3964" i="1" s="1"/>
  <c r="U3967" i="1"/>
  <c r="U3966" i="1" s="1"/>
  <c r="U3965" i="1" s="1"/>
  <c r="U3964" i="1" s="1"/>
  <c r="V3967" i="1"/>
  <c r="V3966" i="1" s="1"/>
  <c r="V3965" i="1" s="1"/>
  <c r="V3964" i="1" s="1"/>
  <c r="M3967" i="1"/>
  <c r="M3966" i="1" s="1"/>
  <c r="M3965" i="1" s="1"/>
  <c r="M3964" i="1" s="1"/>
  <c r="N3764" i="1"/>
  <c r="N3763" i="1" s="1"/>
  <c r="N3762" i="1" s="1"/>
  <c r="N3761" i="1" s="1"/>
  <c r="P3764" i="1"/>
  <c r="P3763" i="1" s="1"/>
  <c r="P3762" i="1" s="1"/>
  <c r="P3761" i="1" s="1"/>
  <c r="Q3764" i="1"/>
  <c r="Q3763" i="1" s="1"/>
  <c r="Q3762" i="1" s="1"/>
  <c r="Q3761" i="1" s="1"/>
  <c r="R3764" i="1"/>
  <c r="R3763" i="1" s="1"/>
  <c r="R3762" i="1" s="1"/>
  <c r="R3761" i="1" s="1"/>
  <c r="S3764" i="1"/>
  <c r="S3763" i="1" s="1"/>
  <c r="S3762" i="1" s="1"/>
  <c r="S3761" i="1" s="1"/>
  <c r="U3764" i="1"/>
  <c r="U3763" i="1" s="1"/>
  <c r="U3762" i="1" s="1"/>
  <c r="U3761" i="1" s="1"/>
  <c r="V3764" i="1"/>
  <c r="V3763" i="1" s="1"/>
  <c r="V3762" i="1" s="1"/>
  <c r="V3761" i="1" s="1"/>
  <c r="M3764" i="1"/>
  <c r="M3763" i="1" s="1"/>
  <c r="M3762" i="1" s="1"/>
  <c r="M3761" i="1" s="1"/>
  <c r="N3697" i="1"/>
  <c r="N3696" i="1" s="1"/>
  <c r="P3697" i="1"/>
  <c r="P3696" i="1" s="1"/>
  <c r="Q3697" i="1"/>
  <c r="Q3696" i="1" s="1"/>
  <c r="R3697" i="1"/>
  <c r="R3696" i="1" s="1"/>
  <c r="S3697" i="1"/>
  <c r="S3696" i="1" s="1"/>
  <c r="U3697" i="1"/>
  <c r="U3696" i="1" s="1"/>
  <c r="V3697" i="1"/>
  <c r="V3696" i="1" s="1"/>
  <c r="M3697" i="1"/>
  <c r="M3696" i="1" s="1"/>
  <c r="N3649" i="1"/>
  <c r="N3648" i="1" s="1"/>
  <c r="N3647" i="1" s="1"/>
  <c r="N3646" i="1" s="1"/>
  <c r="P3649" i="1"/>
  <c r="P3648" i="1" s="1"/>
  <c r="P3647" i="1" s="1"/>
  <c r="P3646" i="1" s="1"/>
  <c r="Q3649" i="1"/>
  <c r="Q3648" i="1" s="1"/>
  <c r="Q3647" i="1" s="1"/>
  <c r="Q3646" i="1" s="1"/>
  <c r="R3649" i="1"/>
  <c r="R3648" i="1" s="1"/>
  <c r="R3647" i="1" s="1"/>
  <c r="R3646" i="1" s="1"/>
  <c r="S3649" i="1"/>
  <c r="S3648" i="1" s="1"/>
  <c r="S3647" i="1" s="1"/>
  <c r="S3646" i="1" s="1"/>
  <c r="U3649" i="1"/>
  <c r="U3648" i="1" s="1"/>
  <c r="U3647" i="1" s="1"/>
  <c r="U3646" i="1" s="1"/>
  <c r="V3649" i="1"/>
  <c r="V3648" i="1" s="1"/>
  <c r="V3647" i="1" s="1"/>
  <c r="V3646" i="1" s="1"/>
  <c r="M3649" i="1"/>
  <c r="M3648" i="1" s="1"/>
  <c r="M3647" i="1" s="1"/>
  <c r="M3646" i="1" s="1"/>
  <c r="N3634" i="1"/>
  <c r="P3634" i="1"/>
  <c r="Q3634" i="1"/>
  <c r="R3634" i="1"/>
  <c r="S3634" i="1"/>
  <c r="U3634" i="1"/>
  <c r="V3634" i="1"/>
  <c r="N3636" i="1"/>
  <c r="P3636" i="1"/>
  <c r="Q3636" i="1"/>
  <c r="R3636" i="1"/>
  <c r="S3636" i="1"/>
  <c r="U3636" i="1"/>
  <c r="V3636" i="1"/>
  <c r="M3636" i="1"/>
  <c r="M3634" i="1"/>
  <c r="N3585" i="1"/>
  <c r="N3584" i="1" s="1"/>
  <c r="N3583" i="1" s="1"/>
  <c r="N3582" i="1" s="1"/>
  <c r="N3581" i="1" s="1"/>
  <c r="N3302" i="1"/>
  <c r="N3301" i="1" s="1"/>
  <c r="N3300" i="1" s="1"/>
  <c r="N3299" i="1" s="1"/>
  <c r="P3302" i="1"/>
  <c r="P3301" i="1" s="1"/>
  <c r="P3300" i="1" s="1"/>
  <c r="P3299" i="1" s="1"/>
  <c r="Q3302" i="1"/>
  <c r="Q3301" i="1" s="1"/>
  <c r="Q3300" i="1" s="1"/>
  <c r="Q3299" i="1" s="1"/>
  <c r="R3302" i="1"/>
  <c r="R3301" i="1" s="1"/>
  <c r="R3300" i="1" s="1"/>
  <c r="R3299" i="1" s="1"/>
  <c r="S3302" i="1"/>
  <c r="S3301" i="1" s="1"/>
  <c r="S3300" i="1" s="1"/>
  <c r="S3299" i="1" s="1"/>
  <c r="U3302" i="1"/>
  <c r="U3301" i="1" s="1"/>
  <c r="U3300" i="1" s="1"/>
  <c r="U3299" i="1" s="1"/>
  <c r="V3302" i="1"/>
  <c r="V3301" i="1" s="1"/>
  <c r="V3300" i="1" s="1"/>
  <c r="V3299" i="1" s="1"/>
  <c r="M3302" i="1"/>
  <c r="M3301" i="1" s="1"/>
  <c r="M3300" i="1" s="1"/>
  <c r="M3299" i="1" s="1"/>
  <c r="N3177" i="1"/>
  <c r="N3176" i="1" s="1"/>
  <c r="N3175" i="1" s="1"/>
  <c r="N3174" i="1" s="1"/>
  <c r="P3177" i="1"/>
  <c r="P3176" i="1" s="1"/>
  <c r="P3175" i="1" s="1"/>
  <c r="P3174" i="1" s="1"/>
  <c r="Q3177" i="1"/>
  <c r="Q3176" i="1" s="1"/>
  <c r="Q3175" i="1" s="1"/>
  <c r="Q3174" i="1" s="1"/>
  <c r="R3177" i="1"/>
  <c r="R3176" i="1" s="1"/>
  <c r="R3175" i="1" s="1"/>
  <c r="R3174" i="1" s="1"/>
  <c r="S3177" i="1"/>
  <c r="S3176" i="1" s="1"/>
  <c r="S3175" i="1" s="1"/>
  <c r="S3174" i="1" s="1"/>
  <c r="U3177" i="1"/>
  <c r="U3176" i="1" s="1"/>
  <c r="U3175" i="1" s="1"/>
  <c r="U3174" i="1" s="1"/>
  <c r="V3177" i="1"/>
  <c r="V3176" i="1" s="1"/>
  <c r="V3175" i="1" s="1"/>
  <c r="V3174" i="1" s="1"/>
  <c r="M3177" i="1"/>
  <c r="M3176" i="1" s="1"/>
  <c r="M3175" i="1" s="1"/>
  <c r="M3174" i="1" s="1"/>
  <c r="N2972" i="1"/>
  <c r="N2971" i="1" s="1"/>
  <c r="N2970" i="1" s="1"/>
  <c r="N2969" i="1" s="1"/>
  <c r="N2968" i="1" s="1"/>
  <c r="P2972" i="1"/>
  <c r="P2971" i="1" s="1"/>
  <c r="P2970" i="1" s="1"/>
  <c r="P2969" i="1" s="1"/>
  <c r="P2968" i="1" s="1"/>
  <c r="Q2972" i="1"/>
  <c r="Q2971" i="1" s="1"/>
  <c r="Q2970" i="1" s="1"/>
  <c r="Q2969" i="1" s="1"/>
  <c r="Q2968" i="1" s="1"/>
  <c r="R2972" i="1"/>
  <c r="R2971" i="1" s="1"/>
  <c r="R2970" i="1" s="1"/>
  <c r="R2969" i="1" s="1"/>
  <c r="R2968" i="1" s="1"/>
  <c r="S2972" i="1"/>
  <c r="S2971" i="1" s="1"/>
  <c r="S2970" i="1" s="1"/>
  <c r="S2969" i="1" s="1"/>
  <c r="S2968" i="1" s="1"/>
  <c r="U2972" i="1"/>
  <c r="U2971" i="1" s="1"/>
  <c r="U2970" i="1" s="1"/>
  <c r="U2969" i="1" s="1"/>
  <c r="U2968" i="1" s="1"/>
  <c r="V2972" i="1"/>
  <c r="V2971" i="1" s="1"/>
  <c r="V2970" i="1" s="1"/>
  <c r="V2969" i="1" s="1"/>
  <c r="V2968" i="1" s="1"/>
  <c r="M2972" i="1"/>
  <c r="M2971" i="1" s="1"/>
  <c r="M2970" i="1" s="1"/>
  <c r="M2969" i="1" s="1"/>
  <c r="M2968" i="1" s="1"/>
  <c r="N2957" i="1"/>
  <c r="N2956" i="1" s="1"/>
  <c r="N2955" i="1" s="1"/>
  <c r="N2954" i="1" s="1"/>
  <c r="P2957" i="1"/>
  <c r="P2956" i="1" s="1"/>
  <c r="P2955" i="1" s="1"/>
  <c r="P2954" i="1" s="1"/>
  <c r="Q2957" i="1"/>
  <c r="Q2956" i="1" s="1"/>
  <c r="Q2955" i="1" s="1"/>
  <c r="Q2954" i="1" s="1"/>
  <c r="R2957" i="1"/>
  <c r="R2956" i="1" s="1"/>
  <c r="R2955" i="1" s="1"/>
  <c r="R2954" i="1" s="1"/>
  <c r="S2957" i="1"/>
  <c r="S2956" i="1" s="1"/>
  <c r="S2955" i="1" s="1"/>
  <c r="S2954" i="1" s="1"/>
  <c r="U2957" i="1"/>
  <c r="U2956" i="1" s="1"/>
  <c r="U2955" i="1" s="1"/>
  <c r="U2954" i="1" s="1"/>
  <c r="V2957" i="1"/>
  <c r="V2956" i="1" s="1"/>
  <c r="V2955" i="1" s="1"/>
  <c r="V2954" i="1" s="1"/>
  <c r="M2957" i="1"/>
  <c r="M2956" i="1" s="1"/>
  <c r="M2955" i="1" s="1"/>
  <c r="M2954" i="1" s="1"/>
  <c r="N2647" i="1"/>
  <c r="P2647" i="1"/>
  <c r="Q2647" i="1"/>
  <c r="R2647" i="1"/>
  <c r="S2647" i="1"/>
  <c r="U2647" i="1"/>
  <c r="V2647" i="1"/>
  <c r="M2647" i="1"/>
  <c r="N2558" i="1"/>
  <c r="N2557" i="1" s="1"/>
  <c r="N2556" i="1" s="1"/>
  <c r="N2555" i="1" s="1"/>
  <c r="P2558" i="1"/>
  <c r="P2557" i="1" s="1"/>
  <c r="P2556" i="1" s="1"/>
  <c r="P2555" i="1" s="1"/>
  <c r="Q2558" i="1"/>
  <c r="Q2557" i="1" s="1"/>
  <c r="Q2556" i="1" s="1"/>
  <c r="Q2555" i="1" s="1"/>
  <c r="R2558" i="1"/>
  <c r="R2557" i="1" s="1"/>
  <c r="R2556" i="1" s="1"/>
  <c r="R2555" i="1" s="1"/>
  <c r="S2558" i="1"/>
  <c r="S2557" i="1" s="1"/>
  <c r="S2556" i="1" s="1"/>
  <c r="S2555" i="1" s="1"/>
  <c r="U2558" i="1"/>
  <c r="U2557" i="1" s="1"/>
  <c r="U2556" i="1" s="1"/>
  <c r="U2555" i="1" s="1"/>
  <c r="V2558" i="1"/>
  <c r="V2557" i="1" s="1"/>
  <c r="V2556" i="1" s="1"/>
  <c r="V2555" i="1" s="1"/>
  <c r="M2558" i="1"/>
  <c r="M2557" i="1" s="1"/>
  <c r="M2556" i="1" s="1"/>
  <c r="M2555" i="1" s="1"/>
  <c r="N2303" i="1"/>
  <c r="P2303" i="1"/>
  <c r="Q2303" i="1"/>
  <c r="R2303" i="1"/>
  <c r="S2303" i="1"/>
  <c r="U2303" i="1"/>
  <c r="V2303" i="1"/>
  <c r="M2303" i="1"/>
  <c r="P1928" i="1"/>
  <c r="Q1928" i="1"/>
  <c r="R1928" i="1"/>
  <c r="S1928" i="1"/>
  <c r="U1928" i="1"/>
  <c r="V1928" i="1"/>
  <c r="N1928" i="1"/>
  <c r="N1320" i="1"/>
  <c r="N1319" i="1" s="1"/>
  <c r="N1318" i="1" s="1"/>
  <c r="N1317" i="1" s="1"/>
  <c r="P1320" i="1"/>
  <c r="P1319" i="1" s="1"/>
  <c r="P1318" i="1" s="1"/>
  <c r="P1317" i="1" s="1"/>
  <c r="Q1320" i="1"/>
  <c r="Q1319" i="1" s="1"/>
  <c r="Q1318" i="1" s="1"/>
  <c r="Q1317" i="1" s="1"/>
  <c r="R1320" i="1"/>
  <c r="R1319" i="1" s="1"/>
  <c r="R1318" i="1" s="1"/>
  <c r="R1317" i="1" s="1"/>
  <c r="S1320" i="1"/>
  <c r="S1319" i="1" s="1"/>
  <c r="S1318" i="1" s="1"/>
  <c r="S1317" i="1" s="1"/>
  <c r="U1320" i="1"/>
  <c r="U1319" i="1" s="1"/>
  <c r="U1318" i="1" s="1"/>
  <c r="U1317" i="1" s="1"/>
  <c r="V1320" i="1"/>
  <c r="V1319" i="1" s="1"/>
  <c r="V1318" i="1" s="1"/>
  <c r="V1317" i="1" s="1"/>
  <c r="M1320" i="1"/>
  <c r="M1319" i="1" s="1"/>
  <c r="M1318" i="1" s="1"/>
  <c r="M1317" i="1" s="1"/>
  <c r="N1067" i="1"/>
  <c r="N856" i="1"/>
  <c r="N855" i="1" s="1"/>
  <c r="U856" i="1"/>
  <c r="U855" i="1" s="1"/>
  <c r="V856" i="1"/>
  <c r="V855" i="1" s="1"/>
  <c r="M856" i="1"/>
  <c r="M855" i="1" s="1"/>
  <c r="N761" i="1"/>
  <c r="N760" i="1" s="1"/>
  <c r="U761" i="1"/>
  <c r="U760" i="1" s="1"/>
  <c r="V761" i="1"/>
  <c r="V760" i="1" s="1"/>
  <c r="M761" i="1"/>
  <c r="M760" i="1" s="1"/>
  <c r="N727" i="1"/>
  <c r="N726" i="1" s="1"/>
  <c r="N632" i="1"/>
  <c r="N631" i="1" s="1"/>
  <c r="N630" i="1" s="1"/>
  <c r="R632" i="1"/>
  <c r="R631" i="1" s="1"/>
  <c r="R630" i="1" s="1"/>
  <c r="S632" i="1"/>
  <c r="S631" i="1" s="1"/>
  <c r="S630" i="1" s="1"/>
  <c r="V632" i="1"/>
  <c r="V631" i="1" s="1"/>
  <c r="V630" i="1" s="1"/>
  <c r="N580" i="1"/>
  <c r="N579" i="1" s="1"/>
  <c r="P580" i="1"/>
  <c r="P579" i="1" s="1"/>
  <c r="Q580" i="1"/>
  <c r="Q579" i="1" s="1"/>
  <c r="R580" i="1"/>
  <c r="R579" i="1" s="1"/>
  <c r="S580" i="1"/>
  <c r="S579" i="1" s="1"/>
  <c r="U580" i="1"/>
  <c r="U579" i="1" s="1"/>
  <c r="V580" i="1"/>
  <c r="V579" i="1" s="1"/>
  <c r="M580" i="1"/>
  <c r="M579" i="1" s="1"/>
  <c r="N421" i="1"/>
  <c r="P421" i="1"/>
  <c r="Q421" i="1"/>
  <c r="R421" i="1"/>
  <c r="S421" i="1"/>
  <c r="U421" i="1"/>
  <c r="V421" i="1"/>
  <c r="M421" i="1"/>
  <c r="N309" i="1"/>
  <c r="P309" i="1"/>
  <c r="Q309" i="1"/>
  <c r="R309" i="1"/>
  <c r="S309" i="1"/>
  <c r="U309" i="1"/>
  <c r="V309" i="1"/>
  <c r="M309" i="1"/>
  <c r="N279" i="1"/>
  <c r="P279" i="1"/>
  <c r="Q279" i="1"/>
  <c r="R279" i="1"/>
  <c r="S279" i="1"/>
  <c r="U279" i="1"/>
  <c r="V279" i="1"/>
  <c r="M279" i="1"/>
  <c r="R246" i="1"/>
  <c r="S246" i="1"/>
  <c r="V246" i="1"/>
  <c r="N246" i="1"/>
  <c r="N230" i="1"/>
  <c r="N229" i="1" s="1"/>
  <c r="N228" i="1" s="1"/>
  <c r="P230" i="1"/>
  <c r="P229" i="1" s="1"/>
  <c r="P228" i="1" s="1"/>
  <c r="Q230" i="1"/>
  <c r="Q229" i="1" s="1"/>
  <c r="Q228" i="1" s="1"/>
  <c r="R230" i="1"/>
  <c r="R229" i="1" s="1"/>
  <c r="R228" i="1" s="1"/>
  <c r="S230" i="1"/>
  <c r="S229" i="1" s="1"/>
  <c r="S228" i="1" s="1"/>
  <c r="U230" i="1"/>
  <c r="U229" i="1" s="1"/>
  <c r="U228" i="1" s="1"/>
  <c r="V230" i="1"/>
  <c r="V229" i="1" s="1"/>
  <c r="V228" i="1" s="1"/>
  <c r="M230" i="1"/>
  <c r="M229" i="1" s="1"/>
  <c r="M228" i="1" s="1"/>
  <c r="P71" i="1"/>
  <c r="P70" i="1" s="1"/>
  <c r="P69" i="1" s="1"/>
  <c r="Q71" i="1"/>
  <c r="Q70" i="1" s="1"/>
  <c r="Q69" i="1" s="1"/>
  <c r="R71" i="1"/>
  <c r="R70" i="1" s="1"/>
  <c r="R69" i="1" s="1"/>
  <c r="S71" i="1"/>
  <c r="S70" i="1" s="1"/>
  <c r="S69" i="1" s="1"/>
  <c r="U71" i="1"/>
  <c r="U70" i="1" s="1"/>
  <c r="U69" i="1" s="1"/>
  <c r="V71" i="1"/>
  <c r="V70" i="1" s="1"/>
  <c r="V69" i="1" s="1"/>
  <c r="N71" i="1"/>
  <c r="N70" i="1" s="1"/>
  <c r="N69" i="1" s="1"/>
  <c r="N45" i="1"/>
  <c r="N6307" i="1"/>
  <c r="N6306" i="1" s="1"/>
  <c r="N6304" i="1"/>
  <c r="N6303" i="1" s="1"/>
  <c r="N6299" i="1"/>
  <c r="N6298" i="1" s="1"/>
  <c r="N6296" i="1"/>
  <c r="N6295" i="1" s="1"/>
  <c r="N6290" i="1"/>
  <c r="N6274" i="1"/>
  <c r="N6268" i="1"/>
  <c r="N6267" i="1" s="1"/>
  <c r="N6266" i="1" s="1"/>
  <c r="N6265" i="1" s="1"/>
  <c r="N6264" i="1" s="1"/>
  <c r="N6260" i="1"/>
  <c r="N6259" i="1" s="1"/>
  <c r="N6258" i="1" s="1"/>
  <c r="N6256" i="1"/>
  <c r="N6255" i="1" s="1"/>
  <c r="N6254" i="1" s="1"/>
  <c r="N6249" i="1"/>
  <c r="N6247" i="1"/>
  <c r="N6244" i="1"/>
  <c r="N6243" i="1" s="1"/>
  <c r="N6239" i="1"/>
  <c r="N6238" i="1" s="1"/>
  <c r="N6237" i="1" s="1"/>
  <c r="N6236" i="1" s="1"/>
  <c r="N6235" i="1" s="1"/>
  <c r="N6230" i="1"/>
  <c r="P6229" i="1"/>
  <c r="P6228" i="1"/>
  <c r="N6223" i="1"/>
  <c r="N6215" i="1"/>
  <c r="N6214" i="1" s="1"/>
  <c r="N6212" i="1"/>
  <c r="N6211" i="1" s="1"/>
  <c r="N6205" i="1"/>
  <c r="N6204" i="1" s="1"/>
  <c r="N6202" i="1"/>
  <c r="N6201" i="1" s="1"/>
  <c r="N6199" i="1"/>
  <c r="N6198" i="1" s="1"/>
  <c r="N6193" i="1"/>
  <c r="N6191" i="1"/>
  <c r="N6188" i="1"/>
  <c r="N6187" i="1" s="1"/>
  <c r="N6171" i="1"/>
  <c r="N6170" i="1" s="1"/>
  <c r="N6169" i="1" s="1"/>
  <c r="N6168" i="1" s="1"/>
  <c r="N6167" i="1"/>
  <c r="N6163" i="1"/>
  <c r="N6161" i="1"/>
  <c r="N6141" i="1"/>
  <c r="N6139" i="1"/>
  <c r="N6135" i="1"/>
  <c r="N6133" i="1"/>
  <c r="N6128" i="1"/>
  <c r="N6127" i="1" s="1"/>
  <c r="N6125" i="1"/>
  <c r="N6124" i="1" s="1"/>
  <c r="N6120" i="1"/>
  <c r="N6118" i="1"/>
  <c r="N6111" i="1"/>
  <c r="N6110" i="1" s="1"/>
  <c r="N6108" i="1"/>
  <c r="N6107" i="1" s="1"/>
  <c r="N6105" i="1"/>
  <c r="N6104" i="1" s="1"/>
  <c r="N6102" i="1"/>
  <c r="N6101" i="1" s="1"/>
  <c r="N6094" i="1"/>
  <c r="N6093" i="1" s="1"/>
  <c r="N6092" i="1" s="1"/>
  <c r="N6090" i="1"/>
  <c r="N6089" i="1" s="1"/>
  <c r="N6088" i="1" s="1"/>
  <c r="N6083" i="1"/>
  <c r="N6081" i="1"/>
  <c r="N6078" i="1"/>
  <c r="N6077" i="1" s="1"/>
  <c r="N6073" i="1"/>
  <c r="N6072" i="1" s="1"/>
  <c r="N6071" i="1" s="1"/>
  <c r="N6070" i="1" s="1"/>
  <c r="N6060" i="1"/>
  <c r="N6059" i="1" s="1"/>
  <c r="N6057" i="1"/>
  <c r="N6056" i="1" s="1"/>
  <c r="N6054" i="1"/>
  <c r="N6053" i="1" s="1"/>
  <c r="N6048" i="1"/>
  <c r="N6047" i="1" s="1"/>
  <c r="N6046" i="1" s="1"/>
  <c r="N6045" i="1" s="1"/>
  <c r="N6043" i="1"/>
  <c r="N6042" i="1"/>
  <c r="N6038" i="1"/>
  <c r="N6037" i="1" s="1"/>
  <c r="N6034" i="1"/>
  <c r="N6033" i="1" s="1"/>
  <c r="N6031" i="1"/>
  <c r="N6030" i="1" s="1"/>
  <c r="N6023" i="1"/>
  <c r="N6022" i="1" s="1"/>
  <c r="N6020" i="1"/>
  <c r="N6018" i="1"/>
  <c r="N6015" i="1"/>
  <c r="N6014" i="1" s="1"/>
  <c r="N6011" i="1"/>
  <c r="N6010" i="1" s="1"/>
  <c r="N6009" i="1" s="1"/>
  <c r="N6003" i="1"/>
  <c r="N6001" i="1"/>
  <c r="N5999" i="1"/>
  <c r="N5996" i="1"/>
  <c r="N5995" i="1" s="1"/>
  <c r="N5992" i="1"/>
  <c r="N5991" i="1" s="1"/>
  <c r="N5990" i="1" s="1"/>
  <c r="N5984" i="1"/>
  <c r="N5983" i="1" s="1"/>
  <c r="N5982" i="1" s="1"/>
  <c r="N5981" i="1" s="1"/>
  <c r="N5979" i="1"/>
  <c r="N5974" i="1"/>
  <c r="N5973" i="1" s="1"/>
  <c r="N5969" i="1"/>
  <c r="N5967" i="1"/>
  <c r="N5961" i="1"/>
  <c r="N5960" i="1" s="1"/>
  <c r="N5958" i="1"/>
  <c r="N5957" i="1" s="1"/>
  <c r="N5951" i="1"/>
  <c r="N5950" i="1" s="1"/>
  <c r="N5948" i="1"/>
  <c r="N5947" i="1" s="1"/>
  <c r="N5944" i="1"/>
  <c r="N5940" i="1"/>
  <c r="N5935" i="1"/>
  <c r="N5934" i="1" s="1"/>
  <c r="N5932" i="1"/>
  <c r="N5931" i="1" s="1"/>
  <c r="N5924" i="1"/>
  <c r="N5923" i="1" s="1"/>
  <c r="N5922" i="1" s="1"/>
  <c r="N5919" i="1"/>
  <c r="N5918" i="1" s="1"/>
  <c r="N5917" i="1" s="1"/>
  <c r="N5916" i="1" s="1"/>
  <c r="N5915" i="1" s="1"/>
  <c r="N5913" i="1"/>
  <c r="N5912" i="1" s="1"/>
  <c r="N5910" i="1"/>
  <c r="N5909" i="1" s="1"/>
  <c r="N5906" i="1"/>
  <c r="N5904" i="1"/>
  <c r="N5896" i="1"/>
  <c r="N5895" i="1" s="1"/>
  <c r="N5892" i="1"/>
  <c r="N5891" i="1" s="1"/>
  <c r="N5889" i="1"/>
  <c r="N5888" i="1" s="1"/>
  <c r="N5883" i="1"/>
  <c r="N5882" i="1" s="1"/>
  <c r="N5879" i="1"/>
  <c r="N5878" i="1" s="1"/>
  <c r="N5870" i="1"/>
  <c r="N5869" i="1" s="1"/>
  <c r="N5859" i="1"/>
  <c r="N5858" i="1" s="1"/>
  <c r="N5856" i="1"/>
  <c r="N5855" i="1" s="1"/>
  <c r="N5853" i="1"/>
  <c r="N5852" i="1" s="1"/>
  <c r="N5849" i="1"/>
  <c r="N5848" i="1" s="1"/>
  <c r="N5845" i="1"/>
  <c r="N5844" i="1" s="1"/>
  <c r="N5841" i="1"/>
  <c r="N5840" i="1" s="1"/>
  <c r="N5837" i="1"/>
  <c r="N5836" i="1" s="1"/>
  <c r="N5833" i="1"/>
  <c r="N5832" i="1" s="1"/>
  <c r="N5829" i="1"/>
  <c r="N5828" i="1" s="1"/>
  <c r="N5821" i="1"/>
  <c r="N5820" i="1" s="1"/>
  <c r="N5812" i="1"/>
  <c r="N5811" i="1" s="1"/>
  <c r="N5810" i="1" s="1"/>
  <c r="N5809" i="1" s="1"/>
  <c r="N5808" i="1" s="1"/>
  <c r="N5807" i="1" s="1"/>
  <c r="N5806" i="1" s="1"/>
  <c r="N5797" i="1"/>
  <c r="N5796" i="1" s="1"/>
  <c r="N5795" i="1" s="1"/>
  <c r="N5794" i="1" s="1"/>
  <c r="N5793" i="1" s="1"/>
  <c r="N5792" i="1" s="1"/>
  <c r="N5791" i="1" s="1"/>
  <c r="N5788" i="1"/>
  <c r="N5787" i="1" s="1"/>
  <c r="N5786" i="1" s="1"/>
  <c r="N5785" i="1" s="1"/>
  <c r="N5784" i="1" s="1"/>
  <c r="N5783" i="1" s="1"/>
  <c r="N5776" i="1"/>
  <c r="N5775" i="1" s="1"/>
  <c r="N5774" i="1" s="1"/>
  <c r="N5773" i="1" s="1"/>
  <c r="N5768" i="1"/>
  <c r="N5767" i="1" s="1"/>
  <c r="N5766" i="1" s="1"/>
  <c r="N5765" i="1" s="1"/>
  <c r="N5763" i="1"/>
  <c r="N5762" i="1" s="1"/>
  <c r="N5760" i="1"/>
  <c r="N5759" i="1" s="1"/>
  <c r="N5757" i="1"/>
  <c r="N5756" i="1" s="1"/>
  <c r="N5748" i="1"/>
  <c r="N5747" i="1" s="1"/>
  <c r="N5744" i="1"/>
  <c r="N5743" i="1" s="1"/>
  <c r="N5741" i="1"/>
  <c r="N5740" i="1" s="1"/>
  <c r="N5738" i="1"/>
  <c r="N5737" i="1" s="1"/>
  <c r="N5735" i="1"/>
  <c r="N5733" i="1"/>
  <c r="N5730" i="1"/>
  <c r="N5729" i="1" s="1"/>
  <c r="N5727" i="1"/>
  <c r="N5726" i="1" s="1"/>
  <c r="N5724" i="1"/>
  <c r="N5723" i="1" s="1"/>
  <c r="N5721" i="1"/>
  <c r="N5720" i="1" s="1"/>
  <c r="N5717" i="1"/>
  <c r="N5716" i="1" s="1"/>
  <c r="N5714" i="1"/>
  <c r="N5713" i="1" s="1"/>
  <c r="N5708" i="1"/>
  <c r="N5707" i="1" s="1"/>
  <c r="N5704" i="1"/>
  <c r="N5703" i="1" s="1"/>
  <c r="N5698" i="1"/>
  <c r="N5695" i="1"/>
  <c r="N5693" i="1"/>
  <c r="N5691" i="1"/>
  <c r="N5686" i="1"/>
  <c r="N5685" i="1" s="1"/>
  <c r="N5684" i="1" s="1"/>
  <c r="N5683" i="1" s="1"/>
  <c r="N5682" i="1" s="1"/>
  <c r="N5680" i="1"/>
  <c r="N5679" i="1" s="1"/>
  <c r="N5678" i="1" s="1"/>
  <c r="N5677" i="1" s="1"/>
  <c r="N5676" i="1" s="1"/>
  <c r="N5674" i="1"/>
  <c r="N5673" i="1" s="1"/>
  <c r="N5671" i="1"/>
  <c r="N5669" i="1"/>
  <c r="N5667" i="1"/>
  <c r="N5664" i="1"/>
  <c r="N5659" i="1"/>
  <c r="N5658" i="1" s="1"/>
  <c r="N5657" i="1" s="1"/>
  <c r="N5651" i="1"/>
  <c r="N5650" i="1" s="1"/>
  <c r="N5648" i="1"/>
  <c r="N5647" i="1" s="1"/>
  <c r="N5645" i="1"/>
  <c r="N5643" i="1"/>
  <c r="N5636" i="1"/>
  <c r="N5635" i="1" s="1"/>
  <c r="N5634" i="1" s="1"/>
  <c r="N5633" i="1" s="1"/>
  <c r="N5631" i="1"/>
  <c r="N5629" i="1"/>
  <c r="N5627" i="1"/>
  <c r="N5625" i="1"/>
  <c r="N5620" i="1"/>
  <c r="N5619" i="1" s="1"/>
  <c r="N5614" i="1"/>
  <c r="N5613" i="1" s="1"/>
  <c r="N5612" i="1" s="1"/>
  <c r="N5611" i="1" s="1"/>
  <c r="N5610" i="1" s="1"/>
  <c r="N5606" i="1"/>
  <c r="N5605" i="1" s="1"/>
  <c r="N5604" i="1" s="1"/>
  <c r="N5603" i="1" s="1"/>
  <c r="N5599" i="1"/>
  <c r="N5597" i="1"/>
  <c r="N5594" i="1"/>
  <c r="N5593" i="1" s="1"/>
  <c r="N5589" i="1"/>
  <c r="N5588" i="1" s="1"/>
  <c r="N5587" i="1" s="1"/>
  <c r="N5585" i="1"/>
  <c r="N5584" i="1" s="1"/>
  <c r="N5583" i="1" s="1"/>
  <c r="N5580" i="1"/>
  <c r="N5579" i="1" s="1"/>
  <c r="N5578" i="1" s="1"/>
  <c r="N5576" i="1"/>
  <c r="N5575" i="1" s="1"/>
  <c r="N5574" i="1" s="1"/>
  <c r="N5569" i="1"/>
  <c r="N5568" i="1" s="1"/>
  <c r="N5566" i="1"/>
  <c r="N5565" i="1" s="1"/>
  <c r="N5563" i="1"/>
  <c r="N5562" i="1" s="1"/>
  <c r="N5533" i="1"/>
  <c r="N5532" i="1" s="1"/>
  <c r="N5531" i="1" s="1"/>
  <c r="N5530" i="1" s="1"/>
  <c r="N5528" i="1"/>
  <c r="N5526" i="1"/>
  <c r="N5524" i="1"/>
  <c r="N5519" i="1"/>
  <c r="N5518" i="1" s="1"/>
  <c r="N5517" i="1" s="1"/>
  <c r="N5515" i="1"/>
  <c r="N5513" i="1"/>
  <c r="N5507" i="1"/>
  <c r="N5505" i="1"/>
  <c r="N5501" i="1"/>
  <c r="N5500" i="1" s="1"/>
  <c r="N5499" i="1" s="1"/>
  <c r="N5497" i="1"/>
  <c r="N5495" i="1"/>
  <c r="N5492" i="1"/>
  <c r="N5490" i="1"/>
  <c r="N5488" i="1"/>
  <c r="N5480" i="1"/>
  <c r="N5479" i="1" s="1"/>
  <c r="N5478" i="1" s="1"/>
  <c r="N5477" i="1" s="1"/>
  <c r="N5476" i="1" s="1"/>
  <c r="N5475" i="1" s="1"/>
  <c r="N5472" i="1"/>
  <c r="N5471" i="1" s="1"/>
  <c r="N5470" i="1" s="1"/>
  <c r="N5463" i="1"/>
  <c r="N5461" i="1"/>
  <c r="N5458" i="1"/>
  <c r="N5457" i="1" s="1"/>
  <c r="N5452" i="1"/>
  <c r="N5450" i="1"/>
  <c r="N5444" i="1"/>
  <c r="N5442" i="1"/>
  <c r="N5437" i="1"/>
  <c r="N5435" i="1"/>
  <c r="N5430" i="1"/>
  <c r="N5429" i="1" s="1"/>
  <c r="N5428" i="1" s="1"/>
  <c r="N5427" i="1" s="1"/>
  <c r="N5425" i="1"/>
  <c r="N5424" i="1" s="1"/>
  <c r="N5422" i="1"/>
  <c r="N5421" i="1" s="1"/>
  <c r="N5418" i="1"/>
  <c r="N5417" i="1" s="1"/>
  <c r="N5415" i="1"/>
  <c r="N5414" i="1" s="1"/>
  <c r="N5412" i="1"/>
  <c r="N5411" i="1" s="1"/>
  <c r="N5409" i="1"/>
  <c r="N5408" i="1" s="1"/>
  <c r="N5402" i="1"/>
  <c r="N5401" i="1" s="1"/>
  <c r="N5400" i="1" s="1"/>
  <c r="N5398" i="1"/>
  <c r="N5397" i="1" s="1"/>
  <c r="N5394" i="1"/>
  <c r="N5393" i="1" s="1"/>
  <c r="N5391" i="1"/>
  <c r="N5390" i="1" s="1"/>
  <c r="N5388" i="1"/>
  <c r="N5387" i="1" s="1"/>
  <c r="N5381" i="1"/>
  <c r="N5379" i="1"/>
  <c r="N5372" i="1"/>
  <c r="N5370" i="1"/>
  <c r="N5366" i="1"/>
  <c r="N5364" i="1"/>
  <c r="N5361" i="1"/>
  <c r="N5360" i="1" s="1"/>
  <c r="N5357" i="1"/>
  <c r="N5355" i="1"/>
  <c r="N5353" i="1"/>
  <c r="N5345" i="1"/>
  <c r="N5343" i="1"/>
  <c r="N5334" i="1"/>
  <c r="N5333" i="1" s="1"/>
  <c r="N5332" i="1" s="1"/>
  <c r="N5331" i="1" s="1"/>
  <c r="N5329" i="1"/>
  <c r="N5327" i="1"/>
  <c r="N5321" i="1"/>
  <c r="N5320" i="1" s="1"/>
  <c r="N5317" i="1"/>
  <c r="N5316" i="1" s="1"/>
  <c r="N5315" i="1" s="1"/>
  <c r="N5312" i="1"/>
  <c r="N5311" i="1" s="1"/>
  <c r="N5309" i="1"/>
  <c r="N5308" i="1" s="1"/>
  <c r="N5306" i="1"/>
  <c r="N5303" i="1" s="1"/>
  <c r="N5300" i="1"/>
  <c r="N5298" i="1"/>
  <c r="N5295" i="1"/>
  <c r="N5293" i="1"/>
  <c r="N5291" i="1"/>
  <c r="N5286" i="1"/>
  <c r="N5285" i="1" s="1"/>
  <c r="N5284" i="1" s="1"/>
  <c r="N5282" i="1"/>
  <c r="N5280" i="1"/>
  <c r="N5276" i="1"/>
  <c r="N5275" i="1" s="1"/>
  <c r="N5274" i="1" s="1"/>
  <c r="N5268" i="1"/>
  <c r="N5267" i="1" s="1"/>
  <c r="N5266" i="1" s="1"/>
  <c r="N5265" i="1" s="1"/>
  <c r="N5264" i="1" s="1"/>
  <c r="N5263" i="1" s="1"/>
  <c r="N5261" i="1"/>
  <c r="N5260" i="1" s="1"/>
  <c r="N5259" i="1" s="1"/>
  <c r="N5258" i="1" s="1"/>
  <c r="N5257" i="1" s="1"/>
  <c r="N5256" i="1" s="1"/>
  <c r="N5253" i="1"/>
  <c r="N5252" i="1" s="1"/>
  <c r="N5251" i="1" s="1"/>
  <c r="N5250" i="1" s="1"/>
  <c r="N5246" i="1"/>
  <c r="N5244" i="1"/>
  <c r="N5241" i="1"/>
  <c r="N5240" i="1" s="1"/>
  <c r="N5236" i="1"/>
  <c r="N5235" i="1" s="1"/>
  <c r="N5234" i="1" s="1"/>
  <c r="N5233" i="1" s="1"/>
  <c r="N5228" i="1"/>
  <c r="N5227" i="1" s="1"/>
  <c r="N5226" i="1" s="1"/>
  <c r="N5225" i="1" s="1"/>
  <c r="N5224" i="1" s="1"/>
  <c r="N5223" i="1" s="1"/>
  <c r="N5221" i="1"/>
  <c r="N5220" i="1" s="1"/>
  <c r="N5219" i="1" s="1"/>
  <c r="N5218" i="1" s="1"/>
  <c r="N5216" i="1"/>
  <c r="N5214" i="1"/>
  <c r="N5211" i="1"/>
  <c r="N5210" i="1" s="1"/>
  <c r="N5206" i="1"/>
  <c r="N5204" i="1"/>
  <c r="N5202" i="1"/>
  <c r="N5189" i="1"/>
  <c r="N5182" i="1"/>
  <c r="N5181" i="1" s="1"/>
  <c r="N5179" i="1"/>
  <c r="N5178" i="1" s="1"/>
  <c r="N5176" i="1"/>
  <c r="N5175" i="1" s="1"/>
  <c r="N5173" i="1"/>
  <c r="N5172" i="1" s="1"/>
  <c r="N5158" i="1"/>
  <c r="N5155" i="1"/>
  <c r="N5154" i="1" s="1"/>
  <c r="N5152" i="1"/>
  <c r="N5151" i="1" s="1"/>
  <c r="N5145" i="1"/>
  <c r="N5144" i="1" s="1"/>
  <c r="N5143" i="1" s="1"/>
  <c r="N5136" i="1"/>
  <c r="N5134" i="1"/>
  <c r="N5132" i="1"/>
  <c r="N5129" i="1"/>
  <c r="N5128" i="1" s="1"/>
  <c r="P5125" i="1"/>
  <c r="P5124" i="1" s="1"/>
  <c r="P5123" i="1" s="1"/>
  <c r="P5122" i="1" s="1"/>
  <c r="P5121" i="1" s="1"/>
  <c r="N5116" i="1"/>
  <c r="N5114" i="1"/>
  <c r="N5110" i="1"/>
  <c r="N5109" i="1" s="1"/>
  <c r="N5108" i="1" s="1"/>
  <c r="N5106" i="1"/>
  <c r="N5105" i="1" s="1"/>
  <c r="N5103" i="1"/>
  <c r="N5102" i="1" s="1"/>
  <c r="N5100" i="1"/>
  <c r="N5098" i="1"/>
  <c r="N5095" i="1"/>
  <c r="N5094" i="1" s="1"/>
  <c r="N5092" i="1"/>
  <c r="N5090" i="1"/>
  <c r="N5088" i="1"/>
  <c r="N5084" i="1"/>
  <c r="N5083" i="1" s="1"/>
  <c r="N5081" i="1"/>
  <c r="N5080" i="1" s="1"/>
  <c r="N5078" i="1"/>
  <c r="N5077" i="1" s="1"/>
  <c r="N5075" i="1"/>
  <c r="N5074" i="1" s="1"/>
  <c r="N5072" i="1"/>
  <c r="N5071" i="1" s="1"/>
  <c r="N5069" i="1"/>
  <c r="N5068" i="1" s="1"/>
  <c r="N5064" i="1"/>
  <c r="N5061" i="1"/>
  <c r="N5060" i="1" s="1"/>
  <c r="N5052" i="1"/>
  <c r="N5051" i="1" s="1"/>
  <c r="N5050" i="1" s="1"/>
  <c r="N5043" i="1"/>
  <c r="N5041" i="1"/>
  <c r="N5039" i="1"/>
  <c r="N5036" i="1"/>
  <c r="N5035" i="1" s="1"/>
  <c r="N5030" i="1"/>
  <c r="N5028" i="1"/>
  <c r="N5026" i="1"/>
  <c r="N5019" i="1"/>
  <c r="N5018" i="1" s="1"/>
  <c r="N5017" i="1" s="1"/>
  <c r="N5015" i="1"/>
  <c r="N5014" i="1" s="1"/>
  <c r="N5012" i="1"/>
  <c r="N5011" i="1" s="1"/>
  <c r="N5006" i="1"/>
  <c r="N5005" i="1" s="1"/>
  <c r="N5004" i="1" s="1"/>
  <c r="N5003" i="1" s="1"/>
  <c r="N5002" i="1" s="1"/>
  <c r="N5000" i="1"/>
  <c r="N4999" i="1" s="1"/>
  <c r="N4997" i="1"/>
  <c r="N4996" i="1" s="1"/>
  <c r="N4993" i="1"/>
  <c r="N4992" i="1" s="1"/>
  <c r="N4990" i="1"/>
  <c r="N4989" i="1" s="1"/>
  <c r="N4984" i="1"/>
  <c r="N4983" i="1" s="1"/>
  <c r="N4981" i="1"/>
  <c r="N4980" i="1" s="1"/>
  <c r="N4974" i="1"/>
  <c r="N4973" i="1" s="1"/>
  <c r="N4972" i="1" s="1"/>
  <c r="N4970" i="1"/>
  <c r="N4969" i="1" s="1"/>
  <c r="N4968" i="1" s="1"/>
  <c r="N4966" i="1"/>
  <c r="N4965" i="1" s="1"/>
  <c r="N4963" i="1"/>
  <c r="N4962" i="1" s="1"/>
  <c r="N4958" i="1"/>
  <c r="N4957" i="1" s="1"/>
  <c r="N4955" i="1"/>
  <c r="N4954" i="1" s="1"/>
  <c r="N4949" i="1"/>
  <c r="N4948" i="1" s="1"/>
  <c r="N4946" i="1"/>
  <c r="N4945" i="1" s="1"/>
  <c r="N4943" i="1"/>
  <c r="N4942" i="1" s="1"/>
  <c r="N4940" i="1"/>
  <c r="N4939" i="1" s="1"/>
  <c r="N4937" i="1"/>
  <c r="N4936" i="1" s="1"/>
  <c r="N4934" i="1"/>
  <c r="N4933" i="1" s="1"/>
  <c r="N4931" i="1"/>
  <c r="N4930" i="1" s="1"/>
  <c r="N4928" i="1"/>
  <c r="N4927" i="1" s="1"/>
  <c r="N4924" i="1"/>
  <c r="N4923" i="1" s="1"/>
  <c r="N4921" i="1"/>
  <c r="N4920" i="1" s="1"/>
  <c r="N4917" i="1"/>
  <c r="N4916" i="1" s="1"/>
  <c r="N4915" i="1" s="1"/>
  <c r="N4911" i="1"/>
  <c r="N4910" i="1" s="1"/>
  <c r="N4909" i="1" s="1"/>
  <c r="N4907" i="1"/>
  <c r="N4906" i="1" s="1"/>
  <c r="N4904" i="1"/>
  <c r="N4903" i="1" s="1"/>
  <c r="N4899" i="1"/>
  <c r="N4898" i="1" s="1"/>
  <c r="N4896" i="1"/>
  <c r="N4895" i="1" s="1"/>
  <c r="N4893" i="1"/>
  <c r="N4892" i="1" s="1"/>
  <c r="N4890" i="1"/>
  <c r="N4889" i="1" s="1"/>
  <c r="N4887" i="1"/>
  <c r="N4886" i="1" s="1"/>
  <c r="N4883" i="1"/>
  <c r="N4882" i="1" s="1"/>
  <c r="N4880" i="1"/>
  <c r="N4879" i="1" s="1"/>
  <c r="N4877" i="1"/>
  <c r="N4876" i="1" s="1"/>
  <c r="N4864" i="1"/>
  <c r="N4863" i="1" s="1"/>
  <c r="N4861" i="1"/>
  <c r="N4860" i="1" s="1"/>
  <c r="N4856" i="1"/>
  <c r="N4855" i="1" s="1"/>
  <c r="N4853" i="1"/>
  <c r="N4852" i="1" s="1"/>
  <c r="N4849" i="1"/>
  <c r="N4848" i="1" s="1"/>
  <c r="N4846" i="1"/>
  <c r="N4845" i="1" s="1"/>
  <c r="N4843" i="1"/>
  <c r="N4842" i="1" s="1"/>
  <c r="N4840" i="1"/>
  <c r="N4839" i="1" s="1"/>
  <c r="N4837" i="1"/>
  <c r="N4836" i="1" s="1"/>
  <c r="N4834" i="1"/>
  <c r="N4833" i="1" s="1"/>
  <c r="N4831" i="1"/>
  <c r="N4830" i="1" s="1"/>
  <c r="N4828" i="1"/>
  <c r="N4823" i="1"/>
  <c r="N4822" i="1" s="1"/>
  <c r="N4820" i="1"/>
  <c r="N4819" i="1" s="1"/>
  <c r="N4817" i="1"/>
  <c r="N4816" i="1" s="1"/>
  <c r="N4814" i="1"/>
  <c r="N4813" i="1" s="1"/>
  <c r="N4811" i="1"/>
  <c r="N4810" i="1" s="1"/>
  <c r="N4808" i="1"/>
  <c r="N4807" i="1" s="1"/>
  <c r="N4805" i="1"/>
  <c r="N4804" i="1" s="1"/>
  <c r="N4802" i="1"/>
  <c r="N4801" i="1" s="1"/>
  <c r="N4799" i="1"/>
  <c r="N4798" i="1" s="1"/>
  <c r="N4796" i="1"/>
  <c r="N4795" i="1" s="1"/>
  <c r="N4788" i="1"/>
  <c r="N4787" i="1" s="1"/>
  <c r="N4782" i="1"/>
  <c r="N4780" i="1"/>
  <c r="N4776" i="1"/>
  <c r="N4775" i="1" s="1"/>
  <c r="N4773" i="1"/>
  <c r="N4772" i="1" s="1"/>
  <c r="N4770" i="1"/>
  <c r="N4769" i="1" s="1"/>
  <c r="N4766" i="1"/>
  <c r="N4765" i="1" s="1"/>
  <c r="N4764" i="1" s="1"/>
  <c r="N4761" i="1"/>
  <c r="N4759" i="1"/>
  <c r="N4757" i="1"/>
  <c r="N4749" i="1"/>
  <c r="N4748" i="1" s="1"/>
  <c r="N4745" i="1"/>
  <c r="N4744" i="1" s="1"/>
  <c r="N4743" i="1" s="1"/>
  <c r="N4741" i="1"/>
  <c r="N4740" i="1" s="1"/>
  <c r="N4739" i="1" s="1"/>
  <c r="N4737" i="1"/>
  <c r="N4736" i="1" s="1"/>
  <c r="N4734" i="1"/>
  <c r="N4733" i="1" s="1"/>
  <c r="N4725" i="1"/>
  <c r="N4722" i="1"/>
  <c r="N4721" i="1" s="1"/>
  <c r="N4714" i="1"/>
  <c r="N4713" i="1" s="1"/>
  <c r="N4707" i="1"/>
  <c r="N4706" i="1" s="1"/>
  <c r="N4705" i="1" s="1"/>
  <c r="N4703" i="1"/>
  <c r="N4702" i="1" s="1"/>
  <c r="N4700" i="1"/>
  <c r="N4699" i="1" s="1"/>
  <c r="N4697" i="1"/>
  <c r="N4690" i="1"/>
  <c r="N4688" i="1"/>
  <c r="N4673" i="1"/>
  <c r="N4672" i="1" s="1"/>
  <c r="N4671" i="1" s="1"/>
  <c r="N4670" i="1" s="1"/>
  <c r="N4669" i="1" s="1"/>
  <c r="N4668" i="1" s="1"/>
  <c r="N4666" i="1"/>
  <c r="N4665" i="1" s="1"/>
  <c r="N4663" i="1"/>
  <c r="N4662" i="1" s="1"/>
  <c r="N4660" i="1"/>
  <c r="N4659" i="1" s="1"/>
  <c r="N4657" i="1"/>
  <c r="N4656" i="1" s="1"/>
  <c r="N4654" i="1"/>
  <c r="N4653" i="1" s="1"/>
  <c r="N4651" i="1"/>
  <c r="N4650" i="1" s="1"/>
  <c r="N4648" i="1"/>
  <c r="N4647" i="1" s="1"/>
  <c r="N4642" i="1"/>
  <c r="N4641" i="1" s="1"/>
  <c r="N4634" i="1"/>
  <c r="N4633" i="1" s="1"/>
  <c r="N4632" i="1" s="1"/>
  <c r="N4631" i="1" s="1"/>
  <c r="N4630" i="1" s="1"/>
  <c r="N4629" i="1" s="1"/>
  <c r="N4627" i="1"/>
  <c r="N4626" i="1" s="1"/>
  <c r="N4625" i="1" s="1"/>
  <c r="N4624" i="1" s="1"/>
  <c r="N4623" i="1" s="1"/>
  <c r="N4622" i="1" s="1"/>
  <c r="N4621" i="1" s="1"/>
  <c r="N4619" i="1"/>
  <c r="N4618" i="1" s="1"/>
  <c r="N4617" i="1" s="1"/>
  <c r="N4616" i="1" s="1"/>
  <c r="N4615" i="1" s="1"/>
  <c r="N4614" i="1" s="1"/>
  <c r="N4609" i="1"/>
  <c r="N4608" i="1" s="1"/>
  <c r="N4602" i="1"/>
  <c r="N4601" i="1" s="1"/>
  <c r="N4600" i="1" s="1"/>
  <c r="N4598" i="1"/>
  <c r="N4597" i="1" s="1"/>
  <c r="N4591" i="1"/>
  <c r="N4590" i="1" s="1"/>
  <c r="N4588" i="1"/>
  <c r="N4587" i="1" s="1"/>
  <c r="N4585" i="1"/>
  <c r="N4584" i="1" s="1"/>
  <c r="N4582" i="1"/>
  <c r="N4581" i="1" s="1"/>
  <c r="N4578" i="1"/>
  <c r="N4577" i="1" s="1"/>
  <c r="N4575" i="1"/>
  <c r="N4574" i="1" s="1"/>
  <c r="N4572" i="1"/>
  <c r="N4571" i="1" s="1"/>
  <c r="N4569" i="1"/>
  <c r="N4568" i="1" s="1"/>
  <c r="N4566" i="1"/>
  <c r="N4565" i="1" s="1"/>
  <c r="N4563" i="1"/>
  <c r="N4562" i="1" s="1"/>
  <c r="N4560" i="1"/>
  <c r="N4559" i="1" s="1"/>
  <c r="N4557" i="1"/>
  <c r="N4556" i="1" s="1"/>
  <c r="N4554" i="1"/>
  <c r="N4553" i="1" s="1"/>
  <c r="N4551" i="1"/>
  <c r="N4550" i="1" s="1"/>
  <c r="N4548" i="1"/>
  <c r="N4547" i="1" s="1"/>
  <c r="N4545" i="1"/>
  <c r="N4544" i="1" s="1"/>
  <c r="N4542" i="1"/>
  <c r="N4541" i="1" s="1"/>
  <c r="N4539" i="1"/>
  <c r="N4538" i="1" s="1"/>
  <c r="N4536" i="1"/>
  <c r="N4535" i="1" s="1"/>
  <c r="N4533" i="1"/>
  <c r="N4532" i="1" s="1"/>
  <c r="N4530" i="1"/>
  <c r="N4528" i="1"/>
  <c r="N4525" i="1"/>
  <c r="N4524" i="1" s="1"/>
  <c r="N4522" i="1"/>
  <c r="N4521" i="1" s="1"/>
  <c r="N4515" i="1"/>
  <c r="N4514" i="1" s="1"/>
  <c r="N4513" i="1" s="1"/>
  <c r="N4511" i="1"/>
  <c r="N4510" i="1" s="1"/>
  <c r="N4508" i="1"/>
  <c r="N4507" i="1" s="1"/>
  <c r="N4505" i="1"/>
  <c r="N4504" i="1" s="1"/>
  <c r="N4502" i="1"/>
  <c r="N4501" i="1" s="1"/>
  <c r="N4496" i="1"/>
  <c r="N4495" i="1" s="1"/>
  <c r="N4493" i="1"/>
  <c r="N4492" i="1" s="1"/>
  <c r="N4490" i="1"/>
  <c r="N4489" i="1" s="1"/>
  <c r="N4487" i="1"/>
  <c r="N4486" i="1" s="1"/>
  <c r="N4484" i="1"/>
  <c r="N4483" i="1" s="1"/>
  <c r="N4481" i="1"/>
  <c r="N4480" i="1" s="1"/>
  <c r="N4478" i="1"/>
  <c r="N4477" i="1" s="1"/>
  <c r="N4475" i="1"/>
  <c r="N4474" i="1" s="1"/>
  <c r="N4467" i="1"/>
  <c r="N4466" i="1" s="1"/>
  <c r="N4465" i="1" s="1"/>
  <c r="N4464" i="1" s="1"/>
  <c r="N4463" i="1" s="1"/>
  <c r="N4462" i="1" s="1"/>
  <c r="N4460" i="1"/>
  <c r="N4459" i="1" s="1"/>
  <c r="N4458" i="1" s="1"/>
  <c r="N4456" i="1"/>
  <c r="N4455" i="1" s="1"/>
  <c r="N4454" i="1" s="1"/>
  <c r="N4451" i="1"/>
  <c r="N4450" i="1" s="1"/>
  <c r="N4449" i="1" s="1"/>
  <c r="N4443" i="1"/>
  <c r="N4442" i="1" s="1"/>
  <c r="N4440" i="1"/>
  <c r="N4439" i="1" s="1"/>
  <c r="N4436" i="1"/>
  <c r="N4430" i="1"/>
  <c r="N4429" i="1" s="1"/>
  <c r="N4427" i="1"/>
  <c r="N4426" i="1" s="1"/>
  <c r="N4424" i="1"/>
  <c r="N4423" i="1" s="1"/>
  <c r="N4421" i="1"/>
  <c r="N4420" i="1" s="1"/>
  <c r="N4418" i="1"/>
  <c r="N4417" i="1" s="1"/>
  <c r="N4415" i="1"/>
  <c r="N4414" i="1" s="1"/>
  <c r="N4412" i="1"/>
  <c r="N4409" i="1" s="1"/>
  <c r="N4407" i="1"/>
  <c r="N4406" i="1" s="1"/>
  <c r="N4404" i="1"/>
  <c r="N4403" i="1" s="1"/>
  <c r="N4401" i="1"/>
  <c r="N4400" i="1" s="1"/>
  <c r="N4398" i="1"/>
  <c r="N4397" i="1" s="1"/>
  <c r="N4395" i="1"/>
  <c r="N4394" i="1" s="1"/>
  <c r="N4387" i="1"/>
  <c r="N4386" i="1" s="1"/>
  <c r="N4384" i="1"/>
  <c r="N4383" i="1" s="1"/>
  <c r="N4369" i="1"/>
  <c r="N4368" i="1" s="1"/>
  <c r="N4366" i="1"/>
  <c r="N4365" i="1" s="1"/>
  <c r="N4363" i="1"/>
  <c r="N4362" i="1" s="1"/>
  <c r="N4360" i="1"/>
  <c r="N4359" i="1" s="1"/>
  <c r="N4357" i="1"/>
  <c r="N4356" i="1" s="1"/>
  <c r="N4354" i="1"/>
  <c r="N4353" i="1" s="1"/>
  <c r="N4351" i="1"/>
  <c r="N4350" i="1" s="1"/>
  <c r="N4348" i="1"/>
  <c r="N4347" i="1" s="1"/>
  <c r="N4345" i="1"/>
  <c r="N4344" i="1" s="1"/>
  <c r="N4338" i="1"/>
  <c r="N4337" i="1" s="1"/>
  <c r="N4335" i="1"/>
  <c r="N4334" i="1" s="1"/>
  <c r="N4331" i="1"/>
  <c r="N4330" i="1" s="1"/>
  <c r="N4329" i="1" s="1"/>
  <c r="N4320" i="1"/>
  <c r="N4318" i="1"/>
  <c r="N4308" i="1"/>
  <c r="N4306" i="1"/>
  <c r="N4303" i="1"/>
  <c r="N4302" i="1" s="1"/>
  <c r="N4298" i="1"/>
  <c r="N4297" i="1" s="1"/>
  <c r="N4295" i="1"/>
  <c r="N4294" i="1" s="1"/>
  <c r="N4287" i="1"/>
  <c r="N4286" i="1" s="1"/>
  <c r="N4285" i="1" s="1"/>
  <c r="N4284" i="1" s="1"/>
  <c r="N4283" i="1" s="1"/>
  <c r="N4282" i="1" s="1"/>
  <c r="N4281" i="1" s="1"/>
  <c r="N4279" i="1"/>
  <c r="N4278" i="1" s="1"/>
  <c r="N4277" i="1" s="1"/>
  <c r="N4275" i="1"/>
  <c r="N4274" i="1" s="1"/>
  <c r="N4273" i="1" s="1"/>
  <c r="N4268" i="1"/>
  <c r="N4266" i="1"/>
  <c r="N4263" i="1"/>
  <c r="N4262" i="1" s="1"/>
  <c r="N4258" i="1"/>
  <c r="N4256" i="1"/>
  <c r="N4254" i="1"/>
  <c r="N4249" i="1"/>
  <c r="N4248" i="1" s="1"/>
  <c r="N4246" i="1"/>
  <c r="N4245" i="1" s="1"/>
  <c r="N4239" i="1"/>
  <c r="N4237" i="1"/>
  <c r="N4233" i="1"/>
  <c r="N4232" i="1" s="1"/>
  <c r="N4231" i="1" s="1"/>
  <c r="N4230" i="1" s="1"/>
  <c r="N4228" i="1"/>
  <c r="N4227" i="1" s="1"/>
  <c r="N4226" i="1" s="1"/>
  <c r="N4225" i="1" s="1"/>
  <c r="N4223" i="1"/>
  <c r="N4222" i="1" s="1"/>
  <c r="N4221" i="1" s="1"/>
  <c r="N4220" i="1" s="1"/>
  <c r="N4217" i="1"/>
  <c r="N4216" i="1" s="1"/>
  <c r="N4215" i="1" s="1"/>
  <c r="N4213" i="1"/>
  <c r="N4212" i="1" s="1"/>
  <c r="N4211" i="1" s="1"/>
  <c r="N4206" i="1"/>
  <c r="N4204" i="1"/>
  <c r="N4196" i="1"/>
  <c r="N4195" i="1" s="1"/>
  <c r="N4185" i="1"/>
  <c r="N4184" i="1" s="1"/>
  <c r="N4183" i="1" s="1"/>
  <c r="N4181" i="1"/>
  <c r="N4180" i="1" s="1"/>
  <c r="N4178" i="1"/>
  <c r="N4177" i="1" s="1"/>
  <c r="N4174" i="1"/>
  <c r="N4173" i="1" s="1"/>
  <c r="N4169" i="1"/>
  <c r="N4165" i="1"/>
  <c r="N4164" i="1" s="1"/>
  <c r="N4163" i="1" s="1"/>
  <c r="N4161" i="1"/>
  <c r="N4160" i="1" s="1"/>
  <c r="N4158" i="1"/>
  <c r="N4157" i="1" s="1"/>
  <c r="N4155" i="1"/>
  <c r="N4154" i="1" s="1"/>
  <c r="N4152" i="1"/>
  <c r="N4151" i="1" s="1"/>
  <c r="N4149" i="1"/>
  <c r="N4148" i="1" s="1"/>
  <c r="N4142" i="1"/>
  <c r="N4141" i="1" s="1"/>
  <c r="N4140" i="1" s="1"/>
  <c r="N4139" i="1" s="1"/>
  <c r="N4135" i="1"/>
  <c r="N4131" i="1"/>
  <c r="N4129" i="1"/>
  <c r="N4126" i="1"/>
  <c r="N4125" i="1" s="1"/>
  <c r="N4123" i="1"/>
  <c r="N4121" i="1"/>
  <c r="N4117" i="1"/>
  <c r="N4116" i="1" s="1"/>
  <c r="N4115" i="1" s="1"/>
  <c r="N4109" i="1"/>
  <c r="N4108" i="1" s="1"/>
  <c r="N4107" i="1" s="1"/>
  <c r="N4106" i="1" s="1"/>
  <c r="N4105" i="1" s="1"/>
  <c r="N4104" i="1" s="1"/>
  <c r="N4103" i="1" s="1"/>
  <c r="N4100" i="1"/>
  <c r="N4099" i="1" s="1"/>
  <c r="N4098" i="1" s="1"/>
  <c r="N4096" i="1"/>
  <c r="N4095" i="1" s="1"/>
  <c r="N4094" i="1" s="1"/>
  <c r="N4093" i="1" s="1"/>
  <c r="N4092" i="1" s="1"/>
  <c r="N4088" i="1"/>
  <c r="N4087" i="1" s="1"/>
  <c r="N4085" i="1"/>
  <c r="N4084" i="1" s="1"/>
  <c r="N4078" i="1"/>
  <c r="N4077" i="1" s="1"/>
  <c r="N4076" i="1" s="1"/>
  <c r="N4074" i="1"/>
  <c r="N4073" i="1" s="1"/>
  <c r="N4072" i="1" s="1"/>
  <c r="N4071" i="1" s="1"/>
  <c r="N4070" i="1" s="1"/>
  <c r="N4066" i="1"/>
  <c r="N4065" i="1" s="1"/>
  <c r="N4064" i="1" s="1"/>
  <c r="N4063" i="1" s="1"/>
  <c r="N4062" i="1" s="1"/>
  <c r="N4061" i="1" s="1"/>
  <c r="N4060" i="1" s="1"/>
  <c r="N4058" i="1"/>
  <c r="N4057" i="1" s="1"/>
  <c r="N4056" i="1" s="1"/>
  <c r="N4054" i="1"/>
  <c r="N4053" i="1" s="1"/>
  <c r="N4052" i="1" s="1"/>
  <c r="N4046" i="1"/>
  <c r="N4044" i="1"/>
  <c r="N4042" i="1"/>
  <c r="N4035" i="1"/>
  <c r="N4034" i="1" s="1"/>
  <c r="N4033" i="1" s="1"/>
  <c r="N4031" i="1"/>
  <c r="N4030" i="1" s="1"/>
  <c r="N4029" i="1" s="1"/>
  <c r="N4028" i="1" s="1"/>
  <c r="N4021" i="1"/>
  <c r="N4020" i="1" s="1"/>
  <c r="N4019" i="1" s="1"/>
  <c r="N4017" i="1"/>
  <c r="N4016" i="1" s="1"/>
  <c r="N4015" i="1" s="1"/>
  <c r="N4011" i="1"/>
  <c r="N4010" i="1" s="1"/>
  <c r="N4009" i="1" s="1"/>
  <c r="N4007" i="1"/>
  <c r="N4005" i="1"/>
  <c r="N3999" i="1"/>
  <c r="N3998" i="1" s="1"/>
  <c r="N3997" i="1" s="1"/>
  <c r="N3996" i="1" s="1"/>
  <c r="N3995" i="1" s="1"/>
  <c r="N3986" i="1"/>
  <c r="N3985" i="1" s="1"/>
  <c r="N3984" i="1" s="1"/>
  <c r="N3983" i="1" s="1"/>
  <c r="N3982" i="1" s="1"/>
  <c r="N3981" i="1" s="1"/>
  <c r="N3978" i="1"/>
  <c r="N3977" i="1" s="1"/>
  <c r="N3976" i="1" s="1"/>
  <c r="N3975" i="1" s="1"/>
  <c r="N3974" i="1" s="1"/>
  <c r="N3973" i="1" s="1"/>
  <c r="N3971" i="1"/>
  <c r="N3970" i="1" s="1"/>
  <c r="N3969" i="1" s="1"/>
  <c r="N3962" i="1"/>
  <c r="N3954" i="1"/>
  <c r="N3953" i="1" s="1"/>
  <c r="N3952" i="1" s="1"/>
  <c r="N3951" i="1" s="1"/>
  <c r="N3950" i="1" s="1"/>
  <c r="N3948" i="1"/>
  <c r="N3947" i="1" s="1"/>
  <c r="N3946" i="1" s="1"/>
  <c r="N3945" i="1" s="1"/>
  <c r="N3944" i="1" s="1"/>
  <c r="N3942" i="1"/>
  <c r="N3941" i="1" s="1"/>
  <c r="N3940" i="1" s="1"/>
  <c r="N3939" i="1" s="1"/>
  <c r="N3937" i="1"/>
  <c r="N3936" i="1" s="1"/>
  <c r="N3935" i="1" s="1"/>
  <c r="N3933" i="1"/>
  <c r="N3932" i="1" s="1"/>
  <c r="N3931" i="1" s="1"/>
  <c r="N3929" i="1"/>
  <c r="N3928" i="1" s="1"/>
  <c r="N3926" i="1"/>
  <c r="N3925" i="1" s="1"/>
  <c r="N3919" i="1"/>
  <c r="N3918" i="1" s="1"/>
  <c r="N3917" i="1" s="1"/>
  <c r="N3916" i="1" s="1"/>
  <c r="N3915" i="1" s="1"/>
  <c r="N3914" i="1" s="1"/>
  <c r="N3911" i="1"/>
  <c r="N3910" i="1" s="1"/>
  <c r="N3909" i="1" s="1"/>
  <c r="N3908" i="1" s="1"/>
  <c r="N3906" i="1"/>
  <c r="N3904" i="1"/>
  <c r="N3883" i="1"/>
  <c r="N3882" i="1" s="1"/>
  <c r="N3881" i="1" s="1"/>
  <c r="N3880" i="1" s="1"/>
  <c r="N3879" i="1" s="1"/>
  <c r="N3878" i="1" s="1"/>
  <c r="N3875" i="1"/>
  <c r="N3874" i="1" s="1"/>
  <c r="N3872" i="1"/>
  <c r="N3871" i="1" s="1"/>
  <c r="N3867" i="1"/>
  <c r="N3866" i="1" s="1"/>
  <c r="N3865" i="1" s="1"/>
  <c r="N3863" i="1"/>
  <c r="N3862" i="1" s="1"/>
  <c r="N3860" i="1"/>
  <c r="N3859" i="1" s="1"/>
  <c r="N3856" i="1"/>
  <c r="N3855" i="1" s="1"/>
  <c r="N3853" i="1"/>
  <c r="N3852" i="1" s="1"/>
  <c r="N3850" i="1"/>
  <c r="N3849" i="1" s="1"/>
  <c r="N3843" i="1"/>
  <c r="N3841" i="1"/>
  <c r="N3839" i="1"/>
  <c r="N3836" i="1"/>
  <c r="N3835" i="1" s="1"/>
  <c r="N3831" i="1"/>
  <c r="P3830" i="1"/>
  <c r="P3829" i="1" s="1"/>
  <c r="N3820" i="1"/>
  <c r="N3819" i="1" s="1"/>
  <c r="N3818" i="1" s="1"/>
  <c r="N3816" i="1"/>
  <c r="N3815" i="1" s="1"/>
  <c r="N3814" i="1" s="1"/>
  <c r="N3813" i="1" s="1"/>
  <c r="N3812" i="1" s="1"/>
  <c r="N3808" i="1"/>
  <c r="N3802" i="1"/>
  <c r="N3801" i="1" s="1"/>
  <c r="N3800" i="1" s="1"/>
  <c r="N3799" i="1" s="1"/>
  <c r="N3798" i="1" s="1"/>
  <c r="N3794" i="1"/>
  <c r="N3793" i="1" s="1"/>
  <c r="N3792" i="1" s="1"/>
  <c r="N3791" i="1" s="1"/>
  <c r="N3790" i="1" s="1"/>
  <c r="N3788" i="1"/>
  <c r="N3787" i="1" s="1"/>
  <c r="N3786" i="1" s="1"/>
  <c r="N3785" i="1" s="1"/>
  <c r="N3784" i="1" s="1"/>
  <c r="N3780" i="1"/>
  <c r="N3779" i="1" s="1"/>
  <c r="N3778" i="1" s="1"/>
  <c r="N3776" i="1"/>
  <c r="N3775" i="1" s="1"/>
  <c r="N3774" i="1" s="1"/>
  <c r="N3772" i="1"/>
  <c r="N3771" i="1" s="1"/>
  <c r="N3770" i="1" s="1"/>
  <c r="N3757" i="1"/>
  <c r="N3755" i="1"/>
  <c r="N3748" i="1"/>
  <c r="N3744" i="1"/>
  <c r="N3740" i="1"/>
  <c r="N3739" i="1" s="1"/>
  <c r="N3738" i="1" s="1"/>
  <c r="N3737" i="1" s="1"/>
  <c r="N3735" i="1"/>
  <c r="N3734" i="1" s="1"/>
  <c r="N3728" i="1"/>
  <c r="N3727" i="1" s="1"/>
  <c r="N3726" i="1" s="1"/>
  <c r="N3722" i="1"/>
  <c r="N3721" i="1" s="1"/>
  <c r="N3720" i="1" s="1"/>
  <c r="N3719" i="1" s="1"/>
  <c r="N3718" i="1" s="1"/>
  <c r="N3716" i="1"/>
  <c r="N3715" i="1" s="1"/>
  <c r="N3714" i="1" s="1"/>
  <c r="N3712" i="1"/>
  <c r="N3711" i="1" s="1"/>
  <c r="N3710" i="1" s="1"/>
  <c r="N3706" i="1"/>
  <c r="N3705" i="1" s="1"/>
  <c r="N3704" i="1" s="1"/>
  <c r="N3703" i="1" s="1"/>
  <c r="N3702" i="1" s="1"/>
  <c r="N3700" i="1"/>
  <c r="N3699" i="1" s="1"/>
  <c r="N3690" i="1"/>
  <c r="N3689" i="1" s="1"/>
  <c r="N3688" i="1" s="1"/>
  <c r="N3687" i="1" s="1"/>
  <c r="N3686" i="1" s="1"/>
  <c r="N3685" i="1" s="1"/>
  <c r="N3677" i="1"/>
  <c r="N3676" i="1" s="1"/>
  <c r="N3673" i="1" s="1"/>
  <c r="N3672" i="1" s="1"/>
  <c r="N3671" i="1" s="1"/>
  <c r="N3674" i="1"/>
  <c r="N3669" i="1"/>
  <c r="N3668" i="1" s="1"/>
  <c r="N3667" i="1" s="1"/>
  <c r="N3666" i="1" s="1"/>
  <c r="N3665" i="1" s="1"/>
  <c r="N3662" i="1"/>
  <c r="N3661" i="1" s="1"/>
  <c r="N3660" i="1" s="1"/>
  <c r="N3659" i="1" s="1"/>
  <c r="N3657" i="1"/>
  <c r="N3653" i="1"/>
  <c r="N3644" i="1"/>
  <c r="N3642" i="1"/>
  <c r="N3628" i="1"/>
  <c r="N3627" i="1" s="1"/>
  <c r="N3625" i="1"/>
  <c r="N3624" i="1" s="1"/>
  <c r="N3619" i="1"/>
  <c r="N3618" i="1" s="1"/>
  <c r="N3617" i="1" s="1"/>
  <c r="N3616" i="1" s="1"/>
  <c r="N3615" i="1" s="1"/>
  <c r="N3613" i="1"/>
  <c r="N3612" i="1" s="1"/>
  <c r="N3611" i="1" s="1"/>
  <c r="N3610" i="1" s="1"/>
  <c r="N3608" i="1"/>
  <c r="N3607" i="1" s="1"/>
  <c r="N3606" i="1" s="1"/>
  <c r="N3604" i="1"/>
  <c r="N3603" i="1" s="1"/>
  <c r="N3602" i="1" s="1"/>
  <c r="N3600" i="1"/>
  <c r="N3599" i="1" s="1"/>
  <c r="N3597" i="1"/>
  <c r="N3596" i="1" s="1"/>
  <c r="N3590" i="1"/>
  <c r="N3589" i="1" s="1"/>
  <c r="N3588" i="1" s="1"/>
  <c r="N3587" i="1" s="1"/>
  <c r="N3577" i="1"/>
  <c r="P3576" i="1"/>
  <c r="P3575" i="1" s="1"/>
  <c r="N3572" i="1"/>
  <c r="N3571" i="1" s="1"/>
  <c r="N3565" i="1"/>
  <c r="N3544" i="1"/>
  <c r="N3532" i="1"/>
  <c r="N3531" i="1" s="1"/>
  <c r="N3528" i="1"/>
  <c r="N3527" i="1" s="1"/>
  <c r="N3525" i="1"/>
  <c r="N3524" i="1" s="1"/>
  <c r="N3520" i="1"/>
  <c r="N3518" i="1"/>
  <c r="N3514" i="1"/>
  <c r="N3513" i="1" s="1"/>
  <c r="N3511" i="1"/>
  <c r="N3510" i="1" s="1"/>
  <c r="N3507" i="1"/>
  <c r="N3506" i="1" s="1"/>
  <c r="N3504" i="1"/>
  <c r="N3503" i="1" s="1"/>
  <c r="N3501" i="1"/>
  <c r="N3500" i="1" s="1"/>
  <c r="N3498" i="1"/>
  <c r="N3497" i="1" s="1"/>
  <c r="N3491" i="1"/>
  <c r="N3490" i="1" s="1"/>
  <c r="N3489" i="1" s="1"/>
  <c r="N3488" i="1" s="1"/>
  <c r="N3484" i="1"/>
  <c r="N3482" i="1"/>
  <c r="N3479" i="1"/>
  <c r="N3478" i="1" s="1"/>
  <c r="N3474" i="1"/>
  <c r="N3472" i="1"/>
  <c r="N3463" i="1"/>
  <c r="N3462" i="1" s="1"/>
  <c r="N3461" i="1" s="1"/>
  <c r="N3459" i="1"/>
  <c r="N3458" i="1" s="1"/>
  <c r="N3457" i="1" s="1"/>
  <c r="N3456" i="1" s="1"/>
  <c r="N3455" i="1" s="1"/>
  <c r="N3451" i="1"/>
  <c r="N3450" i="1" s="1"/>
  <c r="N3448" i="1"/>
  <c r="N3447" i="1" s="1"/>
  <c r="N3439" i="1"/>
  <c r="N3435" i="1"/>
  <c r="N3434" i="1" s="1"/>
  <c r="N3433" i="1" s="1"/>
  <c r="N3432" i="1" s="1"/>
  <c r="N3431" i="1" s="1"/>
  <c r="N3427" i="1"/>
  <c r="N3426" i="1" s="1"/>
  <c r="N3425" i="1" s="1"/>
  <c r="N3424" i="1" s="1"/>
  <c r="N3423" i="1" s="1"/>
  <c r="N3421" i="1"/>
  <c r="N3420" i="1" s="1"/>
  <c r="N3419" i="1" s="1"/>
  <c r="N3418" i="1" s="1"/>
  <c r="N3417" i="1" s="1"/>
  <c r="N3413" i="1"/>
  <c r="N3412" i="1" s="1"/>
  <c r="N3411" i="1" s="1"/>
  <c r="N3409" i="1"/>
  <c r="N3408" i="1" s="1"/>
  <c r="N3407" i="1" s="1"/>
  <c r="N3401" i="1"/>
  <c r="N3400" i="1" s="1"/>
  <c r="N3399" i="1" s="1"/>
  <c r="N3398" i="1" s="1"/>
  <c r="N3393" i="1"/>
  <c r="N3391" i="1"/>
  <c r="N3384" i="1"/>
  <c r="N3383" i="1" s="1"/>
  <c r="N3382" i="1" s="1"/>
  <c r="N3381" i="1" s="1"/>
  <c r="N3374" i="1"/>
  <c r="N3373" i="1" s="1"/>
  <c r="N3372" i="1" s="1"/>
  <c r="N3370" i="1"/>
  <c r="N3369" i="1" s="1"/>
  <c r="N3368" i="1" s="1"/>
  <c r="N3364" i="1"/>
  <c r="N3356" i="1"/>
  <c r="N3355" i="1" s="1"/>
  <c r="N3354" i="1" s="1"/>
  <c r="N3352" i="1"/>
  <c r="N3351" i="1" s="1"/>
  <c r="N3350" i="1" s="1"/>
  <c r="N3346" i="1"/>
  <c r="N3345" i="1" s="1"/>
  <c r="N3344" i="1" s="1"/>
  <c r="N3343" i="1" s="1"/>
  <c r="N3342" i="1" s="1"/>
  <c r="N3333" i="1"/>
  <c r="N3332" i="1" s="1"/>
  <c r="N3331" i="1" s="1"/>
  <c r="N3330" i="1" s="1"/>
  <c r="N3329" i="1" s="1"/>
  <c r="N3328" i="1" s="1"/>
  <c r="N3323" i="1"/>
  <c r="N3320" i="1"/>
  <c r="N3318" i="1"/>
  <c r="N3313" i="1"/>
  <c r="N3312" i="1" s="1"/>
  <c r="N3311" i="1" s="1"/>
  <c r="N3310" i="1" s="1"/>
  <c r="N3309" i="1" s="1"/>
  <c r="N3306" i="1"/>
  <c r="N3305" i="1" s="1"/>
  <c r="N3304" i="1" s="1"/>
  <c r="N3297" i="1"/>
  <c r="N3281" i="1"/>
  <c r="N3280" i="1" s="1"/>
  <c r="N3278" i="1"/>
  <c r="N3277" i="1" s="1"/>
  <c r="N3272" i="1"/>
  <c r="N3271" i="1" s="1"/>
  <c r="N3270" i="1" s="1"/>
  <c r="N3269" i="1" s="1"/>
  <c r="N3268" i="1" s="1"/>
  <c r="N3266" i="1"/>
  <c r="N3265" i="1" s="1"/>
  <c r="N3264" i="1" s="1"/>
  <c r="N3263" i="1" s="1"/>
  <c r="N3261" i="1"/>
  <c r="N3260" i="1" s="1"/>
  <c r="N3259" i="1" s="1"/>
  <c r="N3257" i="1"/>
  <c r="N3256" i="1" s="1"/>
  <c r="N3255" i="1" s="1"/>
  <c r="N3253" i="1"/>
  <c r="N3252" i="1" s="1"/>
  <c r="N3250" i="1"/>
  <c r="N3249" i="1" s="1"/>
  <c r="N3236" i="1"/>
  <c r="N3235" i="1" s="1"/>
  <c r="N3234" i="1" s="1"/>
  <c r="N3233" i="1" s="1"/>
  <c r="N3231" i="1"/>
  <c r="N3230" i="1" s="1"/>
  <c r="N3229" i="1" s="1"/>
  <c r="N3228" i="1" s="1"/>
  <c r="N3227" i="1" s="1"/>
  <c r="N3223" i="1"/>
  <c r="P3222" i="1"/>
  <c r="P3221" i="1" s="1"/>
  <c r="N3218" i="1"/>
  <c r="N3217" i="1" s="1"/>
  <c r="N3211" i="1"/>
  <c r="N3190" i="1"/>
  <c r="N3189" i="1" s="1"/>
  <c r="N3188" i="1" s="1"/>
  <c r="N3187" i="1" s="1"/>
  <c r="N3185" i="1"/>
  <c r="N3184" i="1" s="1"/>
  <c r="N3183" i="1" s="1"/>
  <c r="N3182" i="1" s="1"/>
  <c r="N3181" i="1" s="1"/>
  <c r="N3167" i="1"/>
  <c r="N3166" i="1" s="1"/>
  <c r="N3164" i="1"/>
  <c r="N3163" i="1" s="1"/>
  <c r="N3160" i="1"/>
  <c r="N3155" i="1"/>
  <c r="N3154" i="1" s="1"/>
  <c r="N3152" i="1"/>
  <c r="N3151" i="1" s="1"/>
  <c r="N3148" i="1"/>
  <c r="N3147" i="1" s="1"/>
  <c r="N3145" i="1"/>
  <c r="N3144" i="1" s="1"/>
  <c r="N3142" i="1"/>
  <c r="N3141" i="1" s="1"/>
  <c r="N3139" i="1"/>
  <c r="N3138" i="1" s="1"/>
  <c r="N3132" i="1"/>
  <c r="N3131" i="1" s="1"/>
  <c r="N3130" i="1" s="1"/>
  <c r="N3129" i="1" s="1"/>
  <c r="N3125" i="1"/>
  <c r="N3123" i="1"/>
  <c r="N3120" i="1"/>
  <c r="N3119" i="1" s="1"/>
  <c r="P3116" i="1"/>
  <c r="P3115" i="1" s="1"/>
  <c r="N3113" i="1"/>
  <c r="N3104" i="1"/>
  <c r="N3103" i="1" s="1"/>
  <c r="N3102" i="1" s="1"/>
  <c r="N3101" i="1" s="1"/>
  <c r="N3100" i="1" s="1"/>
  <c r="N3099" i="1" s="1"/>
  <c r="N3098" i="1" s="1"/>
  <c r="N3096" i="1"/>
  <c r="N3095" i="1" s="1"/>
  <c r="N3093" i="1"/>
  <c r="N3092" i="1" s="1"/>
  <c r="N3086" i="1"/>
  <c r="N3084" i="1"/>
  <c r="N3075" i="1"/>
  <c r="N3074" i="1" s="1"/>
  <c r="N3073" i="1" s="1"/>
  <c r="N3072" i="1" s="1"/>
  <c r="N3071" i="1" s="1"/>
  <c r="N3067" i="1"/>
  <c r="N3066" i="1" s="1"/>
  <c r="N3065" i="1" s="1"/>
  <c r="N3064" i="1" s="1"/>
  <c r="N3063" i="1" s="1"/>
  <c r="N3061" i="1"/>
  <c r="N3060" i="1" s="1"/>
  <c r="N3059" i="1" s="1"/>
  <c r="N3058" i="1" s="1"/>
  <c r="N3057" i="1" s="1"/>
  <c r="N3053" i="1"/>
  <c r="N3052" i="1" s="1"/>
  <c r="N3051" i="1" s="1"/>
  <c r="N3049" i="1"/>
  <c r="N3048" i="1" s="1"/>
  <c r="N3047" i="1" s="1"/>
  <c r="N3045" i="1"/>
  <c r="N3044" i="1" s="1"/>
  <c r="N3043" i="1" s="1"/>
  <c r="N3032" i="1"/>
  <c r="N3030" i="1"/>
  <c r="N3028" i="1"/>
  <c r="N3021" i="1"/>
  <c r="N3017" i="1"/>
  <c r="N3013" i="1"/>
  <c r="N3012" i="1" s="1"/>
  <c r="N3011" i="1" s="1"/>
  <c r="N3010" i="1" s="1"/>
  <c r="N3003" i="1"/>
  <c r="N3002" i="1" s="1"/>
  <c r="N2996" i="1"/>
  <c r="N2995" i="1" s="1"/>
  <c r="N2994" i="1" s="1"/>
  <c r="N2990" i="1"/>
  <c r="N2982" i="1"/>
  <c r="N2981" i="1" s="1"/>
  <c r="N2980" i="1" s="1"/>
  <c r="N2978" i="1"/>
  <c r="N2977" i="1" s="1"/>
  <c r="N2976" i="1" s="1"/>
  <c r="N2965" i="1"/>
  <c r="N2964" i="1" s="1"/>
  <c r="N2963" i="1" s="1"/>
  <c r="N2962" i="1" s="1"/>
  <c r="N2961" i="1" s="1"/>
  <c r="N2960" i="1" s="1"/>
  <c r="N2952" i="1"/>
  <c r="N2951" i="1" s="1"/>
  <c r="N2950" i="1" s="1"/>
  <c r="N2949" i="1" s="1"/>
  <c r="N2948" i="1" s="1"/>
  <c r="N2946" i="1"/>
  <c r="N2945" i="1" s="1"/>
  <c r="N2942" i="1" s="1"/>
  <c r="N2941" i="1" s="1"/>
  <c r="N2940" i="1" s="1"/>
  <c r="N2943" i="1"/>
  <c r="N2938" i="1"/>
  <c r="N2937" i="1" s="1"/>
  <c r="N2936" i="1" s="1"/>
  <c r="N2935" i="1" s="1"/>
  <c r="N2934" i="1" s="1"/>
  <c r="N2931" i="1"/>
  <c r="N2930" i="1" s="1"/>
  <c r="N2929" i="1" s="1"/>
  <c r="N2928" i="1" s="1"/>
  <c r="N2926" i="1"/>
  <c r="N2922" i="1"/>
  <c r="N2918" i="1"/>
  <c r="N2917" i="1" s="1"/>
  <c r="N2916" i="1" s="1"/>
  <c r="N2915" i="1" s="1"/>
  <c r="N2913" i="1"/>
  <c r="N2912" i="1" s="1"/>
  <c r="N2911" i="1" s="1"/>
  <c r="N2910" i="1" s="1"/>
  <c r="N2899" i="1"/>
  <c r="N2898" i="1" s="1"/>
  <c r="N2896" i="1"/>
  <c r="N2895" i="1" s="1"/>
  <c r="N2890" i="1"/>
  <c r="N2889" i="1" s="1"/>
  <c r="N2888" i="1" s="1"/>
  <c r="N2887" i="1" s="1"/>
  <c r="N2886" i="1" s="1"/>
  <c r="N2884" i="1"/>
  <c r="N2883" i="1" s="1"/>
  <c r="N2882" i="1" s="1"/>
  <c r="N2881" i="1" s="1"/>
  <c r="N2879" i="1"/>
  <c r="N2878" i="1" s="1"/>
  <c r="N2877" i="1" s="1"/>
  <c r="N2875" i="1"/>
  <c r="N2874" i="1" s="1"/>
  <c r="N2873" i="1" s="1"/>
  <c r="N2871" i="1"/>
  <c r="N2870" i="1" s="1"/>
  <c r="N2868" i="1"/>
  <c r="N2867" i="1" s="1"/>
  <c r="N2861" i="1"/>
  <c r="N2860" i="1" s="1"/>
  <c r="N2859" i="1" s="1"/>
  <c r="N2858" i="1" s="1"/>
  <c r="N2856" i="1"/>
  <c r="N2855" i="1" s="1"/>
  <c r="N2854" i="1" s="1"/>
  <c r="N2853" i="1" s="1"/>
  <c r="N2852" i="1" s="1"/>
  <c r="N2848" i="1"/>
  <c r="P2847" i="1"/>
  <c r="P2846" i="1" s="1"/>
  <c r="N2843" i="1"/>
  <c r="N2842" i="1" s="1"/>
  <c r="N2838" i="1"/>
  <c r="N2837" i="1" s="1"/>
  <c r="N2836" i="1" s="1"/>
  <c r="N2835" i="1" s="1"/>
  <c r="N2834" i="1" s="1"/>
  <c r="N2818" i="1"/>
  <c r="N2812" i="1"/>
  <c r="N2811" i="1" s="1"/>
  <c r="N2810" i="1" s="1"/>
  <c r="N2809" i="1" s="1"/>
  <c r="N2808" i="1" s="1"/>
  <c r="N2795" i="1"/>
  <c r="N2794" i="1" s="1"/>
  <c r="N2791" i="1"/>
  <c r="N2790" i="1" s="1"/>
  <c r="N2788" i="1"/>
  <c r="N2787" i="1" s="1"/>
  <c r="N2783" i="1"/>
  <c r="N2781" i="1"/>
  <c r="N2777" i="1"/>
  <c r="N2776" i="1" s="1"/>
  <c r="N2774" i="1"/>
  <c r="N2773" i="1" s="1"/>
  <c r="N2770" i="1"/>
  <c r="N2769" i="1" s="1"/>
  <c r="N2767" i="1"/>
  <c r="N2766" i="1" s="1"/>
  <c r="N2764" i="1"/>
  <c r="N2763" i="1" s="1"/>
  <c r="N2761" i="1"/>
  <c r="N2760" i="1" s="1"/>
  <c r="N2752" i="1"/>
  <c r="N2750" i="1"/>
  <c r="N2747" i="1"/>
  <c r="N2746" i="1" s="1"/>
  <c r="N2742" i="1"/>
  <c r="P2741" i="1"/>
  <c r="P2740" i="1" s="1"/>
  <c r="N2727" i="1"/>
  <c r="N2726" i="1" s="1"/>
  <c r="N2725" i="1" s="1"/>
  <c r="N2724" i="1" s="1"/>
  <c r="N2723" i="1" s="1"/>
  <c r="N2719" i="1"/>
  <c r="N2718" i="1" s="1"/>
  <c r="N2716" i="1"/>
  <c r="N2715" i="1" s="1"/>
  <c r="N2709" i="1"/>
  <c r="N2707" i="1"/>
  <c r="N2703" i="1"/>
  <c r="N2702" i="1" s="1"/>
  <c r="N2701" i="1" s="1"/>
  <c r="N2700" i="1" s="1"/>
  <c r="N2699" i="1" s="1"/>
  <c r="N2695" i="1"/>
  <c r="N2694" i="1" s="1"/>
  <c r="N2693" i="1" s="1"/>
  <c r="N2692" i="1" s="1"/>
  <c r="N2691" i="1" s="1"/>
  <c r="N2689" i="1"/>
  <c r="N2688" i="1" s="1"/>
  <c r="N2687" i="1" s="1"/>
  <c r="N2686" i="1" s="1"/>
  <c r="N2685" i="1" s="1"/>
  <c r="N2681" i="1"/>
  <c r="N2680" i="1" s="1"/>
  <c r="N2679" i="1" s="1"/>
  <c r="N2677" i="1"/>
  <c r="N2676" i="1" s="1"/>
  <c r="N2675" i="1" s="1"/>
  <c r="N2673" i="1"/>
  <c r="N2672" i="1" s="1"/>
  <c r="N2671" i="1" s="1"/>
  <c r="N2660" i="1"/>
  <c r="N2658" i="1"/>
  <c r="N2656" i="1"/>
  <c r="N2649" i="1"/>
  <c r="N2645" i="1"/>
  <c r="N2641" i="1"/>
  <c r="N2640" i="1" s="1"/>
  <c r="N2639" i="1" s="1"/>
  <c r="N2638" i="1" s="1"/>
  <c r="N2636" i="1"/>
  <c r="N2635" i="1" s="1"/>
  <c r="N2629" i="1"/>
  <c r="N2628" i="1" s="1"/>
  <c r="N2627" i="1" s="1"/>
  <c r="N2623" i="1"/>
  <c r="N2622" i="1" s="1"/>
  <c r="N2621" i="1" s="1"/>
  <c r="N2620" i="1" s="1"/>
  <c r="N2619" i="1" s="1"/>
  <c r="N2617" i="1"/>
  <c r="N2616" i="1" s="1"/>
  <c r="N2615" i="1" s="1"/>
  <c r="N2613" i="1"/>
  <c r="N2612" i="1" s="1"/>
  <c r="N2611" i="1" s="1"/>
  <c r="N2600" i="1"/>
  <c r="N2599" i="1" s="1"/>
  <c r="N2598" i="1" s="1"/>
  <c r="N2597" i="1" s="1"/>
  <c r="N2596" i="1" s="1"/>
  <c r="N2595" i="1" s="1"/>
  <c r="N2581" i="1"/>
  <c r="N2580" i="1" s="1"/>
  <c r="N2577" i="1" s="1"/>
  <c r="N2576" i="1" s="1"/>
  <c r="N2575" i="1" s="1"/>
  <c r="N2578" i="1"/>
  <c r="N2573" i="1"/>
  <c r="N2572" i="1" s="1"/>
  <c r="N2571" i="1" s="1"/>
  <c r="N2570" i="1" s="1"/>
  <c r="N2569" i="1" s="1"/>
  <c r="N2566" i="1"/>
  <c r="N2562" i="1"/>
  <c r="N2553" i="1"/>
  <c r="N2537" i="1"/>
  <c r="N2536" i="1" s="1"/>
  <c r="N2534" i="1"/>
  <c r="N2533" i="1" s="1"/>
  <c r="N2528" i="1"/>
  <c r="N2527" i="1" s="1"/>
  <c r="N2526" i="1" s="1"/>
  <c r="N2525" i="1" s="1"/>
  <c r="N2524" i="1" s="1"/>
  <c r="N2522" i="1"/>
  <c r="N2521" i="1" s="1"/>
  <c r="N2520" i="1" s="1"/>
  <c r="N2519" i="1" s="1"/>
  <c r="N2517" i="1"/>
  <c r="N2516" i="1" s="1"/>
  <c r="N2515" i="1" s="1"/>
  <c r="N2513" i="1"/>
  <c r="N2512" i="1" s="1"/>
  <c r="N2511" i="1" s="1"/>
  <c r="N2509" i="1"/>
  <c r="N2508" i="1" s="1"/>
  <c r="N2506" i="1"/>
  <c r="N2505" i="1" s="1"/>
  <c r="N2499" i="1"/>
  <c r="N2498" i="1" s="1"/>
  <c r="N2497" i="1" s="1"/>
  <c r="N2496" i="1" s="1"/>
  <c r="N2494" i="1"/>
  <c r="N2493" i="1" s="1"/>
  <c r="N2492" i="1" s="1"/>
  <c r="N2491" i="1" s="1"/>
  <c r="N2490" i="1" s="1"/>
  <c r="N2486" i="1"/>
  <c r="P2485" i="1"/>
  <c r="P2484" i="1" s="1"/>
  <c r="N2481" i="1"/>
  <c r="N2480" i="1" s="1"/>
  <c r="N2476" i="1"/>
  <c r="N2475" i="1" s="1"/>
  <c r="N2474" i="1" s="1"/>
  <c r="N2473" i="1" s="1"/>
  <c r="N2472" i="1" s="1"/>
  <c r="N2455" i="1"/>
  <c r="N2454" i="1" s="1"/>
  <c r="N2453" i="1" s="1"/>
  <c r="N2452" i="1" s="1"/>
  <c r="N2450" i="1"/>
  <c r="N2449" i="1" s="1"/>
  <c r="N2448" i="1" s="1"/>
  <c r="N2447" i="1" s="1"/>
  <c r="N2446" i="1" s="1"/>
  <c r="N2432" i="1"/>
  <c r="N2431" i="1" s="1"/>
  <c r="N2429" i="1"/>
  <c r="N2428" i="1" s="1"/>
  <c r="N2424" i="1"/>
  <c r="N2422" i="1"/>
  <c r="N2418" i="1"/>
  <c r="N2417" i="1" s="1"/>
  <c r="N2415" i="1"/>
  <c r="N2414" i="1" s="1"/>
  <c r="N2411" i="1"/>
  <c r="N2410" i="1" s="1"/>
  <c r="N2408" i="1"/>
  <c r="N2407" i="1" s="1"/>
  <c r="N2405" i="1"/>
  <c r="N2404" i="1" s="1"/>
  <c r="N2402" i="1"/>
  <c r="N2401" i="1" s="1"/>
  <c r="N2393" i="1"/>
  <c r="N2388" i="1"/>
  <c r="N2383" i="1"/>
  <c r="N2381" i="1"/>
  <c r="N2372" i="1"/>
  <c r="N2371" i="1" s="1"/>
  <c r="N2370" i="1" s="1"/>
  <c r="N2368" i="1"/>
  <c r="N2367" i="1" s="1"/>
  <c r="N2366" i="1" s="1"/>
  <c r="N2365" i="1" s="1"/>
  <c r="N2364" i="1" s="1"/>
  <c r="N2360" i="1"/>
  <c r="N2358" i="1"/>
  <c r="N2354" i="1"/>
  <c r="N2353" i="1" s="1"/>
  <c r="N2352" i="1" s="1"/>
  <c r="N2351" i="1" s="1"/>
  <c r="N2350" i="1" s="1"/>
  <c r="N2346" i="1"/>
  <c r="N2345" i="1" s="1"/>
  <c r="N2344" i="1" s="1"/>
  <c r="N2343" i="1" s="1"/>
  <c r="N2342" i="1" s="1"/>
  <c r="N2340" i="1"/>
  <c r="N2339" i="1" s="1"/>
  <c r="N2338" i="1" s="1"/>
  <c r="N2337" i="1" s="1"/>
  <c r="N2336" i="1" s="1"/>
  <c r="N2332" i="1"/>
  <c r="N2331" i="1" s="1"/>
  <c r="N2330" i="1" s="1"/>
  <c r="N2328" i="1"/>
  <c r="N2327" i="1" s="1"/>
  <c r="N2326" i="1" s="1"/>
  <c r="N2324" i="1"/>
  <c r="N2323" i="1" s="1"/>
  <c r="N2322" i="1" s="1"/>
  <c r="N2316" i="1"/>
  <c r="N2314" i="1"/>
  <c r="N2312" i="1"/>
  <c r="N2305" i="1"/>
  <c r="N2301" i="1"/>
  <c r="N2297" i="1"/>
  <c r="N2296" i="1" s="1"/>
  <c r="N2295" i="1" s="1"/>
  <c r="N2294" i="1" s="1"/>
  <c r="N2292" i="1"/>
  <c r="N2285" i="1"/>
  <c r="N2284" i="1" s="1"/>
  <c r="N2278" i="1"/>
  <c r="N2277" i="1" s="1"/>
  <c r="N2276" i="1" s="1"/>
  <c r="N2272" i="1"/>
  <c r="N2264" i="1"/>
  <c r="N2263" i="1" s="1"/>
  <c r="N2262" i="1" s="1"/>
  <c r="N2260" i="1"/>
  <c r="N2259" i="1" s="1"/>
  <c r="N2258" i="1" s="1"/>
  <c r="N2254" i="1"/>
  <c r="N2253" i="1" s="1"/>
  <c r="N2252" i="1" s="1"/>
  <c r="N2251" i="1" s="1"/>
  <c r="N2250" i="1" s="1"/>
  <c r="N2241" i="1"/>
  <c r="N2240" i="1" s="1"/>
  <c r="N2239" i="1" s="1"/>
  <c r="N2238" i="1" s="1"/>
  <c r="N2237" i="1" s="1"/>
  <c r="N2236" i="1" s="1"/>
  <c r="N2228" i="1"/>
  <c r="N2227" i="1" s="1"/>
  <c r="N2226" i="1" s="1"/>
  <c r="N2225" i="1" s="1"/>
  <c r="N2224" i="1" s="1"/>
  <c r="N2222" i="1"/>
  <c r="N2221" i="1" s="1"/>
  <c r="N2218" i="1" s="1"/>
  <c r="N2217" i="1" s="1"/>
  <c r="N2219" i="1"/>
  <c r="N2215" i="1"/>
  <c r="N2214" i="1" s="1"/>
  <c r="N2213" i="1" s="1"/>
  <c r="N2212" i="1" s="1"/>
  <c r="N2209" i="1"/>
  <c r="N2208" i="1" s="1"/>
  <c r="N2207" i="1" s="1"/>
  <c r="N2206" i="1" s="1"/>
  <c r="N2205" i="1" s="1"/>
  <c r="N2202" i="1"/>
  <c r="N2200" i="1"/>
  <c r="N2198" i="1"/>
  <c r="N2189" i="1"/>
  <c r="N2173" i="1"/>
  <c r="N2172" i="1" s="1"/>
  <c r="N2170" i="1"/>
  <c r="N2169" i="1" s="1"/>
  <c r="N2164" i="1"/>
  <c r="N2163" i="1" s="1"/>
  <c r="N2162" i="1" s="1"/>
  <c r="N2161" i="1" s="1"/>
  <c r="N2160" i="1" s="1"/>
  <c r="N2158" i="1"/>
  <c r="N2157" i="1" s="1"/>
  <c r="N2156" i="1" s="1"/>
  <c r="N2155" i="1" s="1"/>
  <c r="N2153" i="1"/>
  <c r="N2152" i="1" s="1"/>
  <c r="N2151" i="1" s="1"/>
  <c r="N2149" i="1"/>
  <c r="N2148" i="1" s="1"/>
  <c r="N2147" i="1" s="1"/>
  <c r="N2145" i="1"/>
  <c r="N2144" i="1" s="1"/>
  <c r="N2142" i="1"/>
  <c r="N2141" i="1" s="1"/>
  <c r="N2135" i="1"/>
  <c r="N2134" i="1" s="1"/>
  <c r="N2133" i="1" s="1"/>
  <c r="N2132" i="1" s="1"/>
  <c r="N2130" i="1"/>
  <c r="N2129" i="1" s="1"/>
  <c r="N2128" i="1" s="1"/>
  <c r="N2127" i="1" s="1"/>
  <c r="N2126" i="1" s="1"/>
  <c r="N2122" i="1"/>
  <c r="N2120" i="1"/>
  <c r="N2117" i="1"/>
  <c r="N2116" i="1" s="1"/>
  <c r="N2112" i="1"/>
  <c r="N2110" i="1"/>
  <c r="N2089" i="1"/>
  <c r="N2088" i="1" s="1"/>
  <c r="N2087" i="1" s="1"/>
  <c r="N2086" i="1" s="1"/>
  <c r="N2084" i="1"/>
  <c r="N2083" i="1" s="1"/>
  <c r="N2082" i="1" s="1"/>
  <c r="N2081" i="1" s="1"/>
  <c r="N2080" i="1" s="1"/>
  <c r="N2071" i="1"/>
  <c r="N2070" i="1" s="1"/>
  <c r="N2068" i="1"/>
  <c r="N2067" i="1" s="1"/>
  <c r="N2063" i="1"/>
  <c r="N2062" i="1" s="1"/>
  <c r="N2060" i="1"/>
  <c r="N2058" i="1"/>
  <c r="N2054" i="1"/>
  <c r="N2053" i="1" s="1"/>
  <c r="N2051" i="1"/>
  <c r="N2050" i="1" s="1"/>
  <c r="N2047" i="1"/>
  <c r="N2046" i="1" s="1"/>
  <c r="N2044" i="1"/>
  <c r="N2043" i="1" s="1"/>
  <c r="N2041" i="1"/>
  <c r="N2040" i="1" s="1"/>
  <c r="N2038" i="1"/>
  <c r="N2037" i="1" s="1"/>
  <c r="N2031" i="1"/>
  <c r="N2030" i="1" s="1"/>
  <c r="N2029" i="1" s="1"/>
  <c r="N2028" i="1" s="1"/>
  <c r="N2024" i="1"/>
  <c r="N2022" i="1"/>
  <c r="N2019" i="1"/>
  <c r="N2018" i="1" s="1"/>
  <c r="N2014" i="1"/>
  <c r="P2013" i="1"/>
  <c r="P2012" i="1" s="1"/>
  <c r="N2003" i="1"/>
  <c r="N2001" i="1"/>
  <c r="N1997" i="1"/>
  <c r="N1996" i="1" s="1"/>
  <c r="N1995" i="1" s="1"/>
  <c r="N1994" i="1" s="1"/>
  <c r="N1993" i="1" s="1"/>
  <c r="N1989" i="1"/>
  <c r="N1988" i="1" s="1"/>
  <c r="N1986" i="1"/>
  <c r="N1985" i="1" s="1"/>
  <c r="N1979" i="1"/>
  <c r="N1977" i="1"/>
  <c r="N1973" i="1"/>
  <c r="N1972" i="1" s="1"/>
  <c r="N1971" i="1" s="1"/>
  <c r="N1970" i="1" s="1"/>
  <c r="N1969" i="1" s="1"/>
  <c r="N1965" i="1"/>
  <c r="N1964" i="1" s="1"/>
  <c r="N1963" i="1" s="1"/>
  <c r="N1962" i="1" s="1"/>
  <c r="N1961" i="1" s="1"/>
  <c r="N1959" i="1"/>
  <c r="N1958" i="1" s="1"/>
  <c r="N1957" i="1" s="1"/>
  <c r="N1956" i="1" s="1"/>
  <c r="N1955" i="1" s="1"/>
  <c r="N1951" i="1"/>
  <c r="N1950" i="1" s="1"/>
  <c r="N1949" i="1" s="1"/>
  <c r="N1947" i="1"/>
  <c r="N1946" i="1" s="1"/>
  <c r="N1945" i="1" s="1"/>
  <c r="N1943" i="1"/>
  <c r="N1942" i="1" s="1"/>
  <c r="N1941" i="1" s="1"/>
  <c r="N1935" i="1"/>
  <c r="N1934" i="1" s="1"/>
  <c r="N1933" i="1" s="1"/>
  <c r="N1932" i="1" s="1"/>
  <c r="N1930" i="1"/>
  <c r="N1926" i="1"/>
  <c r="N1919" i="1"/>
  <c r="N1918" i="1" s="1"/>
  <c r="N1917" i="1" s="1"/>
  <c r="N1915" i="1"/>
  <c r="N1911" i="1"/>
  <c r="N1907" i="1"/>
  <c r="N1906" i="1" s="1"/>
  <c r="N1905" i="1" s="1"/>
  <c r="N1904" i="1" s="1"/>
  <c r="N1895" i="1"/>
  <c r="N1894" i="1" s="1"/>
  <c r="N1888" i="1"/>
  <c r="N1887" i="1" s="1"/>
  <c r="N1886" i="1" s="1"/>
  <c r="N1882" i="1"/>
  <c r="N1874" i="1"/>
  <c r="N1873" i="1" s="1"/>
  <c r="N1872" i="1" s="1"/>
  <c r="N1870" i="1"/>
  <c r="N1869" i="1" s="1"/>
  <c r="N1868" i="1" s="1"/>
  <c r="N1843" i="1"/>
  <c r="N1842" i="1" s="1"/>
  <c r="N1841" i="1" s="1"/>
  <c r="N1840" i="1" s="1"/>
  <c r="N1839" i="1" s="1"/>
  <c r="N1835" i="1"/>
  <c r="N1834" i="1" s="1"/>
  <c r="N1833" i="1" s="1"/>
  <c r="N1832" i="1" s="1"/>
  <c r="N1830" i="1"/>
  <c r="N1828" i="1"/>
  <c r="N1825" i="1"/>
  <c r="N1823" i="1"/>
  <c r="N1818" i="1"/>
  <c r="N1817" i="1" s="1"/>
  <c r="N1816" i="1" s="1"/>
  <c r="N1815" i="1" s="1"/>
  <c r="N1814" i="1" s="1"/>
  <c r="N1811" i="1"/>
  <c r="N1809" i="1"/>
  <c r="N1800" i="1"/>
  <c r="N1784" i="1"/>
  <c r="N1783" i="1" s="1"/>
  <c r="N1781" i="1"/>
  <c r="N1780" i="1" s="1"/>
  <c r="N1775" i="1"/>
  <c r="N1774" i="1" s="1"/>
  <c r="N1773" i="1" s="1"/>
  <c r="N1772" i="1" s="1"/>
  <c r="N1771" i="1" s="1"/>
  <c r="N1769" i="1"/>
  <c r="N1768" i="1" s="1"/>
  <c r="N1767" i="1" s="1"/>
  <c r="N1766" i="1" s="1"/>
  <c r="N1764" i="1"/>
  <c r="N1763" i="1" s="1"/>
  <c r="N1762" i="1" s="1"/>
  <c r="N1760" i="1"/>
  <c r="N1759" i="1" s="1"/>
  <c r="N1758" i="1" s="1"/>
  <c r="N1756" i="1"/>
  <c r="N1755" i="1" s="1"/>
  <c r="N1753" i="1"/>
  <c r="N1752" i="1" s="1"/>
  <c r="N1746" i="1"/>
  <c r="N1745" i="1" s="1"/>
  <c r="N1744" i="1" s="1"/>
  <c r="N1743" i="1" s="1"/>
  <c r="N1741" i="1"/>
  <c r="N1740" i="1" s="1"/>
  <c r="N1739" i="1" s="1"/>
  <c r="N1738" i="1" s="1"/>
  <c r="N1737" i="1" s="1"/>
  <c r="N1733" i="1"/>
  <c r="N1731" i="1"/>
  <c r="N1728" i="1"/>
  <c r="N1727" i="1" s="1"/>
  <c r="N1723" i="1"/>
  <c r="N1721" i="1"/>
  <c r="N1700" i="1"/>
  <c r="N1699" i="1" s="1"/>
  <c r="N1698" i="1" s="1"/>
  <c r="N1697" i="1" s="1"/>
  <c r="N1695" i="1"/>
  <c r="N1694" i="1" s="1"/>
  <c r="N1693" i="1" s="1"/>
  <c r="N1692" i="1" s="1"/>
  <c r="N1690" i="1"/>
  <c r="N1689" i="1" s="1"/>
  <c r="N1688" i="1" s="1"/>
  <c r="N1687" i="1" s="1"/>
  <c r="N1686" i="1" s="1"/>
  <c r="N1673" i="1"/>
  <c r="N1672" i="1" s="1"/>
  <c r="N1669" i="1"/>
  <c r="N1668" i="1" s="1"/>
  <c r="N1666" i="1"/>
  <c r="N1665" i="1" s="1"/>
  <c r="N1661" i="1"/>
  <c r="N1659" i="1"/>
  <c r="N1655" i="1"/>
  <c r="N1654" i="1" s="1"/>
  <c r="N1652" i="1"/>
  <c r="N1651" i="1" s="1"/>
  <c r="N1648" i="1"/>
  <c r="N1647" i="1" s="1"/>
  <c r="N1645" i="1"/>
  <c r="N1644" i="1" s="1"/>
  <c r="N1642" i="1"/>
  <c r="N1641" i="1" s="1"/>
  <c r="N1639" i="1"/>
  <c r="N1638" i="1" s="1"/>
  <c r="N1636" i="1"/>
  <c r="N1635" i="1" s="1"/>
  <c r="N1629" i="1"/>
  <c r="N1627" i="1"/>
  <c r="N1625" i="1"/>
  <c r="N1620" i="1"/>
  <c r="N1619" i="1" s="1"/>
  <c r="N1615" i="1"/>
  <c r="N1613" i="1"/>
  <c r="N1604" i="1"/>
  <c r="N1603" i="1" s="1"/>
  <c r="N1602" i="1" s="1"/>
  <c r="N1601" i="1" s="1"/>
  <c r="N1600" i="1" s="1"/>
  <c r="N1599" i="1" s="1"/>
  <c r="N1598" i="1" s="1"/>
  <c r="N1596" i="1"/>
  <c r="N1595" i="1" s="1"/>
  <c r="N1593" i="1"/>
  <c r="N1592" i="1" s="1"/>
  <c r="N1588" i="1"/>
  <c r="N1587" i="1" s="1"/>
  <c r="N1586" i="1" s="1"/>
  <c r="N1585" i="1" s="1"/>
  <c r="N1584" i="1" s="1"/>
  <c r="N1580" i="1"/>
  <c r="N1578" i="1"/>
  <c r="N1574" i="1"/>
  <c r="N1573" i="1" s="1"/>
  <c r="N1572" i="1" s="1"/>
  <c r="N1571" i="1" s="1"/>
  <c r="N1570" i="1" s="1"/>
  <c r="N1566" i="1"/>
  <c r="N1565" i="1" s="1"/>
  <c r="N1564" i="1" s="1"/>
  <c r="N1563" i="1" s="1"/>
  <c r="N1562" i="1" s="1"/>
  <c r="N1560" i="1"/>
  <c r="N1559" i="1" s="1"/>
  <c r="N1558" i="1" s="1"/>
  <c r="N1557" i="1" s="1"/>
  <c r="N1556" i="1" s="1"/>
  <c r="N1552" i="1"/>
  <c r="N1551" i="1" s="1"/>
  <c r="N1550" i="1" s="1"/>
  <c r="N1548" i="1"/>
  <c r="N1547" i="1" s="1"/>
  <c r="N1546" i="1" s="1"/>
  <c r="N1535" i="1"/>
  <c r="N1533" i="1"/>
  <c r="N1531" i="1"/>
  <c r="N1520" i="1"/>
  <c r="N1519" i="1" s="1"/>
  <c r="N1518" i="1" s="1"/>
  <c r="N1517" i="1" s="1"/>
  <c r="N1508" i="1"/>
  <c r="N1507" i="1" s="1"/>
  <c r="N1506" i="1" s="1"/>
  <c r="N1504" i="1"/>
  <c r="N1503" i="1" s="1"/>
  <c r="N1502" i="1" s="1"/>
  <c r="N1498" i="1"/>
  <c r="N1490" i="1"/>
  <c r="N1489" i="1" s="1"/>
  <c r="N1488" i="1" s="1"/>
  <c r="N1483" i="1"/>
  <c r="N1482" i="1" s="1"/>
  <c r="N1477" i="1"/>
  <c r="N1476" i="1" s="1"/>
  <c r="N1475" i="1" s="1"/>
  <c r="N1474" i="1" s="1"/>
  <c r="N1473" i="1" s="1"/>
  <c r="N1464" i="1"/>
  <c r="N1463" i="1" s="1"/>
  <c r="N1462" i="1" s="1"/>
  <c r="N1461" i="1" s="1"/>
  <c r="N1460" i="1" s="1"/>
  <c r="N1459" i="1" s="1"/>
  <c r="N1451" i="1"/>
  <c r="N1450" i="1" s="1"/>
  <c r="N1449" i="1" s="1"/>
  <c r="N1448" i="1" s="1"/>
  <c r="N1447" i="1" s="1"/>
  <c r="N1444" i="1"/>
  <c r="N1443" i="1" s="1"/>
  <c r="N1442" i="1" s="1"/>
  <c r="N1435" i="1"/>
  <c r="N1419" i="1"/>
  <c r="N1418" i="1" s="1"/>
  <c r="N1416" i="1"/>
  <c r="N1415" i="1" s="1"/>
  <c r="N1410" i="1"/>
  <c r="N1409" i="1" s="1"/>
  <c r="N1408" i="1" s="1"/>
  <c r="N1407" i="1" s="1"/>
  <c r="N1406" i="1" s="1"/>
  <c r="N1404" i="1"/>
  <c r="N1403" i="1" s="1"/>
  <c r="N1402" i="1" s="1"/>
  <c r="N1401" i="1" s="1"/>
  <c r="N1399" i="1"/>
  <c r="N1398" i="1" s="1"/>
  <c r="N1397" i="1" s="1"/>
  <c r="N1395" i="1"/>
  <c r="N1394" i="1" s="1"/>
  <c r="N1393" i="1" s="1"/>
  <c r="N1391" i="1"/>
  <c r="N1390" i="1" s="1"/>
  <c r="N1388" i="1"/>
  <c r="N1387" i="1" s="1"/>
  <c r="N1381" i="1"/>
  <c r="N1380" i="1" s="1"/>
  <c r="N1379" i="1" s="1"/>
  <c r="N1378" i="1" s="1"/>
  <c r="N1376" i="1"/>
  <c r="N1375" i="1" s="1"/>
  <c r="N1374" i="1" s="1"/>
  <c r="N1373" i="1" s="1"/>
  <c r="N1372" i="1" s="1"/>
  <c r="N1368" i="1"/>
  <c r="N1366" i="1"/>
  <c r="N1363" i="1"/>
  <c r="N1362" i="1" s="1"/>
  <c r="N1358" i="1"/>
  <c r="N1356" i="1"/>
  <c r="N1333" i="1"/>
  <c r="N1328" i="1"/>
  <c r="N1327" i="1" s="1"/>
  <c r="N1326" i="1" s="1"/>
  <c r="N1325" i="1" s="1"/>
  <c r="N1324" i="1" s="1"/>
  <c r="N1310" i="1"/>
  <c r="N1309" i="1" s="1"/>
  <c r="N1307" i="1"/>
  <c r="N1306" i="1" s="1"/>
  <c r="N1302" i="1"/>
  <c r="N1300" i="1"/>
  <c r="N1296" i="1"/>
  <c r="N1295" i="1" s="1"/>
  <c r="N1293" i="1"/>
  <c r="N1292" i="1" s="1"/>
  <c r="N1289" i="1"/>
  <c r="N1288" i="1" s="1"/>
  <c r="N1286" i="1"/>
  <c r="N1285" i="1" s="1"/>
  <c r="N1283" i="1"/>
  <c r="N1282" i="1" s="1"/>
  <c r="N1280" i="1"/>
  <c r="N1279" i="1" s="1"/>
  <c r="N1273" i="1"/>
  <c r="N1271" i="1"/>
  <c r="N1268" i="1"/>
  <c r="N1267" i="1" s="1"/>
  <c r="N1263" i="1"/>
  <c r="N1261" i="1"/>
  <c r="N1251" i="1"/>
  <c r="N1250" i="1" s="1"/>
  <c r="N1249" i="1" s="1"/>
  <c r="N1248" i="1" s="1"/>
  <c r="N1247" i="1" s="1"/>
  <c r="N1242" i="1"/>
  <c r="N1241" i="1" s="1"/>
  <c r="N1234" i="1"/>
  <c r="N1233" i="1" s="1"/>
  <c r="N1231" i="1"/>
  <c r="N1230" i="1" s="1"/>
  <c r="N1225" i="1"/>
  <c r="N1224" i="1" s="1"/>
  <c r="N1221" i="1"/>
  <c r="N1220" i="1" s="1"/>
  <c r="N1218" i="1"/>
  <c r="N1217" i="1" s="1"/>
  <c r="N1210" i="1"/>
  <c r="N1208" i="1"/>
  <c r="N1199" i="1"/>
  <c r="N1198" i="1" s="1"/>
  <c r="N1197" i="1" s="1"/>
  <c r="N1196" i="1" s="1"/>
  <c r="N1194" i="1"/>
  <c r="N1193" i="1" s="1"/>
  <c r="N1192" i="1" s="1"/>
  <c r="N1191" i="1" s="1"/>
  <c r="N1189" i="1"/>
  <c r="N1187" i="1"/>
  <c r="N1182" i="1"/>
  <c r="N1181" i="1" s="1"/>
  <c r="N1176" i="1"/>
  <c r="N1175" i="1" s="1"/>
  <c r="N1174" i="1" s="1"/>
  <c r="N1173" i="1" s="1"/>
  <c r="N1169" i="1"/>
  <c r="N1165" i="1"/>
  <c r="N1153" i="1"/>
  <c r="N1152" i="1" s="1"/>
  <c r="N1151" i="1" s="1"/>
  <c r="N1150" i="1" s="1"/>
  <c r="N1148" i="1"/>
  <c r="N1146" i="1"/>
  <c r="N1143" i="1"/>
  <c r="N1142" i="1" s="1"/>
  <c r="N1133" i="1"/>
  <c r="N1132" i="1" s="1"/>
  <c r="N1130" i="1"/>
  <c r="N1128" i="1"/>
  <c r="N1125" i="1"/>
  <c r="N1123" i="1"/>
  <c r="N1118" i="1"/>
  <c r="N1117" i="1" s="1"/>
  <c r="N1115" i="1"/>
  <c r="N1114" i="1" s="1"/>
  <c r="N1109" i="1"/>
  <c r="P1108" i="1"/>
  <c r="P1107" i="1" s="1"/>
  <c r="N1102" i="1"/>
  <c r="N1100" i="1"/>
  <c r="N1096" i="1"/>
  <c r="N1094" i="1"/>
  <c r="N1092" i="1"/>
  <c r="N1088" i="1"/>
  <c r="N1087" i="1" s="1"/>
  <c r="N1085" i="1"/>
  <c r="N1084" i="1" s="1"/>
  <c r="N1081" i="1"/>
  <c r="N1080" i="1" s="1"/>
  <c r="N1074" i="1"/>
  <c r="N1071" i="1"/>
  <c r="N1069" i="1"/>
  <c r="N1062" i="1"/>
  <c r="N1061" i="1" s="1"/>
  <c r="N1060" i="1" s="1"/>
  <c r="N1058" i="1"/>
  <c r="N1057" i="1" s="1"/>
  <c r="N1056" i="1" s="1"/>
  <c r="N1053" i="1"/>
  <c r="N1051" i="1"/>
  <c r="N1045" i="1"/>
  <c r="N1044" i="1" s="1"/>
  <c r="N1043" i="1" s="1"/>
  <c r="N1042" i="1" s="1"/>
  <c r="N1041" i="1" s="1"/>
  <c r="N1038" i="1"/>
  <c r="N1037" i="1" s="1"/>
  <c r="N1036" i="1" s="1"/>
  <c r="N1035" i="1" s="1"/>
  <c r="N1034" i="1" s="1"/>
  <c r="N1032" i="1"/>
  <c r="N1031" i="1" s="1"/>
  <c r="N1030" i="1" s="1"/>
  <c r="N1029" i="1" s="1"/>
  <c r="N1028" i="1" s="1"/>
  <c r="N1020" i="1"/>
  <c r="N1019" i="1" s="1"/>
  <c r="N1013" i="1"/>
  <c r="N1012" i="1" s="1"/>
  <c r="N1007" i="1"/>
  <c r="N1006" i="1" s="1"/>
  <c r="N1000" i="1"/>
  <c r="N999" i="1" s="1"/>
  <c r="N997" i="1"/>
  <c r="N995" i="1"/>
  <c r="N990" i="1"/>
  <c r="N989" i="1" s="1"/>
  <c r="N988" i="1" s="1"/>
  <c r="N987" i="1" s="1"/>
  <c r="N984" i="1"/>
  <c r="N982" i="1"/>
  <c r="N975" i="1"/>
  <c r="N974" i="1" s="1"/>
  <c r="N972" i="1"/>
  <c r="N971" i="1" s="1"/>
  <c r="N970" i="1"/>
  <c r="N966" i="1"/>
  <c r="N964" i="1"/>
  <c r="N962" i="1"/>
  <c r="N956" i="1"/>
  <c r="N955" i="1" s="1"/>
  <c r="N954" i="1" s="1"/>
  <c r="N953" i="1" s="1"/>
  <c r="N952" i="1" s="1"/>
  <c r="N945" i="1"/>
  <c r="N944" i="1" s="1"/>
  <c r="N943" i="1" s="1"/>
  <c r="N941" i="1"/>
  <c r="N940" i="1" s="1"/>
  <c r="N939" i="1" s="1"/>
  <c r="N934" i="1"/>
  <c r="N933" i="1" s="1"/>
  <c r="N929" i="1"/>
  <c r="N928" i="1" s="1"/>
  <c r="N926" i="1"/>
  <c r="N925" i="1" s="1"/>
  <c r="N923" i="1"/>
  <c r="N922" i="1" s="1"/>
  <c r="N918" i="1"/>
  <c r="N917" i="1" s="1"/>
  <c r="N913" i="1" s="1"/>
  <c r="N911" i="1"/>
  <c r="N910" i="1" s="1"/>
  <c r="N905" i="1"/>
  <c r="N904" i="1" s="1"/>
  <c r="N902" i="1"/>
  <c r="N901" i="1" s="1"/>
  <c r="N899" i="1"/>
  <c r="N898" i="1" s="1"/>
  <c r="N896" i="1"/>
  <c r="N895" i="1" s="1"/>
  <c r="N893" i="1"/>
  <c r="N892" i="1" s="1"/>
  <c r="N890" i="1"/>
  <c r="N889" i="1" s="1"/>
  <c r="N887" i="1"/>
  <c r="N886" i="1" s="1"/>
  <c r="N884" i="1"/>
  <c r="N883" i="1" s="1"/>
  <c r="N881" i="1"/>
  <c r="N880" i="1" s="1"/>
  <c r="N877" i="1"/>
  <c r="N876" i="1" s="1"/>
  <c r="N874" i="1"/>
  <c r="N873" i="1" s="1"/>
  <c r="N871" i="1"/>
  <c r="N870" i="1" s="1"/>
  <c r="N868" i="1"/>
  <c r="N867" i="1" s="1"/>
  <c r="N865" i="1"/>
  <c r="N864" i="1" s="1"/>
  <c r="N862" i="1"/>
  <c r="N861" i="1" s="1"/>
  <c r="N859" i="1"/>
  <c r="N858" i="1" s="1"/>
  <c r="N850" i="1"/>
  <c r="N849" i="1" s="1"/>
  <c r="N848" i="1" s="1"/>
  <c r="N846" i="1"/>
  <c r="N845" i="1" s="1"/>
  <c r="N844" i="1" s="1"/>
  <c r="N840" i="1"/>
  <c r="N839" i="1" s="1"/>
  <c r="N836" i="1"/>
  <c r="N835" i="1" s="1"/>
  <c r="N832" i="1"/>
  <c r="N831" i="1" s="1"/>
  <c r="P830" i="1"/>
  <c r="N824" i="1"/>
  <c r="N823" i="1" s="1"/>
  <c r="N820" i="1"/>
  <c r="N819" i="1" s="1"/>
  <c r="N817" i="1"/>
  <c r="N816" i="1" s="1"/>
  <c r="N813" i="1"/>
  <c r="N812" i="1" s="1"/>
  <c r="N806" i="1"/>
  <c r="N805" i="1" s="1"/>
  <c r="N804" i="1" s="1"/>
  <c r="N803" i="1" s="1"/>
  <c r="N802" i="1" s="1"/>
  <c r="N800" i="1"/>
  <c r="N799" i="1" s="1"/>
  <c r="N798" i="1" s="1"/>
  <c r="N797" i="1" s="1"/>
  <c r="N796" i="1" s="1"/>
  <c r="N793" i="1"/>
  <c r="N792" i="1" s="1"/>
  <c r="N790" i="1"/>
  <c r="N789" i="1" s="1"/>
  <c r="N786" i="1"/>
  <c r="N785" i="1" s="1"/>
  <c r="N783" i="1"/>
  <c r="N782" i="1" s="1"/>
  <c r="N780" i="1"/>
  <c r="N779" i="1" s="1"/>
  <c r="N776" i="1"/>
  <c r="N775" i="1" s="1"/>
  <c r="N774" i="1" s="1"/>
  <c r="N771" i="1"/>
  <c r="N770" i="1" s="1"/>
  <c r="N768" i="1"/>
  <c r="N767" i="1" s="1"/>
  <c r="N758" i="1"/>
  <c r="N756" i="1"/>
  <c r="N753" i="1"/>
  <c r="N752" i="1" s="1"/>
  <c r="N750" i="1"/>
  <c r="N749" i="1" s="1"/>
  <c r="N744" i="1"/>
  <c r="N742" i="1"/>
  <c r="N738" i="1"/>
  <c r="N736" i="1"/>
  <c r="N731" i="1"/>
  <c r="N730" i="1" s="1"/>
  <c r="N722" i="1"/>
  <c r="N721" i="1" s="1"/>
  <c r="N718" i="1"/>
  <c r="N717" i="1" s="1"/>
  <c r="N714" i="1"/>
  <c r="N713" i="1" s="1"/>
  <c r="N704" i="1"/>
  <c r="N703" i="1" s="1"/>
  <c r="N702" i="1" s="1"/>
  <c r="N701" i="1" s="1"/>
  <c r="N700" i="1" s="1"/>
  <c r="N698" i="1"/>
  <c r="N697" i="1" s="1"/>
  <c r="N696" i="1" s="1"/>
  <c r="N695" i="1" s="1"/>
  <c r="N694" i="1" s="1"/>
  <c r="N690" i="1"/>
  <c r="N689" i="1" s="1"/>
  <c r="N688" i="1" s="1"/>
  <c r="N687" i="1" s="1"/>
  <c r="N683" i="1"/>
  <c r="N681" i="1"/>
  <c r="N678" i="1"/>
  <c r="N677" i="1" s="1"/>
  <c r="N673" i="1"/>
  <c r="N671" i="1"/>
  <c r="N669" i="1"/>
  <c r="N663" i="1"/>
  <c r="N662" i="1" s="1"/>
  <c r="N661" i="1" s="1"/>
  <c r="N660" i="1" s="1"/>
  <c r="N657" i="1"/>
  <c r="N656" i="1" s="1"/>
  <c r="N655" i="1" s="1"/>
  <c r="N652" i="1"/>
  <c r="N651" i="1" s="1"/>
  <c r="N650" i="1" s="1"/>
  <c r="N649" i="1" s="1"/>
  <c r="N637" i="1"/>
  <c r="N636" i="1" s="1"/>
  <c r="N628" i="1"/>
  <c r="N627" i="1" s="1"/>
  <c r="N624" i="1"/>
  <c r="N623" i="1" s="1"/>
  <c r="N620" i="1"/>
  <c r="N619" i="1" s="1"/>
  <c r="N616" i="1"/>
  <c r="N615" i="1" s="1"/>
  <c r="N613" i="1"/>
  <c r="N612" i="1" s="1"/>
  <c r="N608" i="1"/>
  <c r="N607" i="1" s="1"/>
  <c r="N604" i="1"/>
  <c r="N603" i="1" s="1"/>
  <c r="N594" i="1"/>
  <c r="N593" i="1" s="1"/>
  <c r="N591" i="1"/>
  <c r="N590" i="1" s="1"/>
  <c r="N587" i="1"/>
  <c r="N586" i="1" s="1"/>
  <c r="N572" i="1"/>
  <c r="N571" i="1" s="1"/>
  <c r="N569" i="1"/>
  <c r="N568" i="1" s="1"/>
  <c r="N566" i="1"/>
  <c r="N565" i="1" s="1"/>
  <c r="N562" i="1"/>
  <c r="N561" i="1" s="1"/>
  <c r="N558" i="1"/>
  <c r="N557" i="1" s="1"/>
  <c r="N545" i="1"/>
  <c r="N543" i="1"/>
  <c r="N535" i="1"/>
  <c r="N534" i="1" s="1"/>
  <c r="N531" i="1"/>
  <c r="N530" i="1" s="1"/>
  <c r="N524" i="1"/>
  <c r="N522" i="1"/>
  <c r="N519" i="1"/>
  <c r="N518" i="1" s="1"/>
  <c r="N507" i="1"/>
  <c r="N506" i="1" s="1"/>
  <c r="N505" i="1" s="1"/>
  <c r="N503" i="1"/>
  <c r="N502" i="1" s="1"/>
  <c r="N500" i="1"/>
  <c r="N498" i="1"/>
  <c r="N495" i="1"/>
  <c r="N494" i="1" s="1"/>
  <c r="N488" i="1"/>
  <c r="N487" i="1" s="1"/>
  <c r="N486" i="1" s="1"/>
  <c r="N483" i="1"/>
  <c r="N482" i="1" s="1"/>
  <c r="N481" i="1" s="1"/>
  <c r="N480" i="1" s="1"/>
  <c r="N479" i="1" s="1"/>
  <c r="N477" i="1"/>
  <c r="N476" i="1" s="1"/>
  <c r="N475" i="1" s="1"/>
  <c r="N474" i="1" s="1"/>
  <c r="N472" i="1"/>
  <c r="N471" i="1" s="1"/>
  <c r="N470" i="1" s="1"/>
  <c r="N468" i="1"/>
  <c r="N467" i="1" s="1"/>
  <c r="N465" i="1"/>
  <c r="N463" i="1"/>
  <c r="N461" i="1"/>
  <c r="N455" i="1"/>
  <c r="N454" i="1" s="1"/>
  <c r="N452" i="1"/>
  <c r="N451" i="1" s="1"/>
  <c r="N446" i="1"/>
  <c r="N445" i="1" s="1"/>
  <c r="N444" i="1" s="1"/>
  <c r="N443" i="1" s="1"/>
  <c r="N442" i="1" s="1"/>
  <c r="N440" i="1"/>
  <c r="N439" i="1" s="1"/>
  <c r="N438" i="1" s="1"/>
  <c r="N437" i="1" s="1"/>
  <c r="N436" i="1" s="1"/>
  <c r="N433" i="1"/>
  <c r="N432" i="1" s="1"/>
  <c r="N431" i="1" s="1"/>
  <c r="N430" i="1" s="1"/>
  <c r="N429" i="1" s="1"/>
  <c r="N427" i="1"/>
  <c r="N426" i="1" s="1"/>
  <c r="N424" i="1"/>
  <c r="N423" i="1" s="1"/>
  <c r="N419" i="1"/>
  <c r="N413" i="1"/>
  <c r="N412" i="1" s="1"/>
  <c r="N410" i="1"/>
  <c r="N409" i="1" s="1"/>
  <c r="N405" i="1"/>
  <c r="N404" i="1" s="1"/>
  <c r="N402" i="1"/>
  <c r="N401" i="1" s="1"/>
  <c r="N399" i="1"/>
  <c r="N398" i="1" s="1"/>
  <c r="N390" i="1"/>
  <c r="N389" i="1" s="1"/>
  <c r="N388" i="1" s="1"/>
  <c r="N386" i="1"/>
  <c r="N384" i="1"/>
  <c r="N381" i="1"/>
  <c r="N380" i="1" s="1"/>
  <c r="N378" i="1"/>
  <c r="N376" i="1"/>
  <c r="N374" i="1"/>
  <c r="N369" i="1"/>
  <c r="N368" i="1" s="1"/>
  <c r="N367" i="1" s="1"/>
  <c r="N366" i="1" s="1"/>
  <c r="N365" i="1" s="1"/>
  <c r="N361" i="1"/>
  <c r="N359" i="1"/>
  <c r="N357" i="1"/>
  <c r="N354" i="1"/>
  <c r="N353" i="1" s="1"/>
  <c r="N349" i="1"/>
  <c r="N347" i="1"/>
  <c r="N334" i="1"/>
  <c r="N332" i="1"/>
  <c r="N330" i="1"/>
  <c r="N325" i="1"/>
  <c r="N324" i="1" s="1"/>
  <c r="N323" i="1" s="1"/>
  <c r="N321" i="1"/>
  <c r="N320" i="1" s="1"/>
  <c r="N319" i="1" s="1"/>
  <c r="N317" i="1"/>
  <c r="N316" i="1" s="1"/>
  <c r="N315" i="1" s="1"/>
  <c r="N313" i="1"/>
  <c r="N312" i="1" s="1"/>
  <c r="N311" i="1" s="1"/>
  <c r="N307" i="1"/>
  <c r="N299" i="1"/>
  <c r="N298" i="1" s="1"/>
  <c r="N297" i="1" s="1"/>
  <c r="N295" i="1"/>
  <c r="N294" i="1" s="1"/>
  <c r="N292" i="1"/>
  <c r="N290" i="1"/>
  <c r="N288" i="1"/>
  <c r="N284" i="1"/>
  <c r="N283" i="1" s="1"/>
  <c r="N282" i="1" s="1"/>
  <c r="N277" i="1"/>
  <c r="N270" i="1"/>
  <c r="N268" i="1"/>
  <c r="N265" i="1"/>
  <c r="N263" i="1"/>
  <c r="N259" i="1"/>
  <c r="N257" i="1"/>
  <c r="N255" i="1"/>
  <c r="N244" i="1"/>
  <c r="N242" i="1"/>
  <c r="N234" i="1"/>
  <c r="N233" i="1" s="1"/>
  <c r="N232" i="1" s="1"/>
  <c r="N225" i="1"/>
  <c r="N224" i="1" s="1"/>
  <c r="N222" i="1"/>
  <c r="N221" i="1" s="1"/>
  <c r="N217" i="1"/>
  <c r="N216" i="1" s="1"/>
  <c r="N213" i="1" s="1"/>
  <c r="N212" i="1" s="1"/>
  <c r="N214" i="1"/>
  <c r="N210" i="1"/>
  <c r="N209" i="1" s="1"/>
  <c r="N208" i="1" s="1"/>
  <c r="N206" i="1"/>
  <c r="N205" i="1" s="1"/>
  <c r="N204" i="1" s="1"/>
  <c r="N202" i="1"/>
  <c r="N200" i="1"/>
  <c r="N197" i="1"/>
  <c r="N196" i="1" s="1"/>
  <c r="N191" i="1"/>
  <c r="N187" i="1"/>
  <c r="N185" i="1"/>
  <c r="N183" i="1"/>
  <c r="N181" i="1"/>
  <c r="N173" i="1"/>
  <c r="N172" i="1" s="1"/>
  <c r="N171" i="1" s="1"/>
  <c r="N170" i="1" s="1"/>
  <c r="N168" i="1"/>
  <c r="N166" i="1"/>
  <c r="N163" i="1"/>
  <c r="N162" i="1" s="1"/>
  <c r="N155" i="1"/>
  <c r="N154" i="1" s="1"/>
  <c r="N153" i="1" s="1"/>
  <c r="N152" i="1" s="1"/>
  <c r="N151" i="1" s="1"/>
  <c r="N150" i="1" s="1"/>
  <c r="N148" i="1"/>
  <c r="N147" i="1" s="1"/>
  <c r="N146" i="1" s="1"/>
  <c r="N145" i="1" s="1"/>
  <c r="N143" i="1"/>
  <c r="N142" i="1" s="1"/>
  <c r="N140" i="1"/>
  <c r="N139" i="1" s="1"/>
  <c r="N136" i="1"/>
  <c r="N134" i="1"/>
  <c r="N128" i="1"/>
  <c r="N127" i="1" s="1"/>
  <c r="N126" i="1" s="1"/>
  <c r="N125" i="1" s="1"/>
  <c r="N124" i="1" s="1"/>
  <c r="N122" i="1"/>
  <c r="N120" i="1"/>
  <c r="N118" i="1"/>
  <c r="N115" i="1"/>
  <c r="N114" i="1" s="1"/>
  <c r="N107" i="1"/>
  <c r="N106" i="1" s="1"/>
  <c r="N104" i="1"/>
  <c r="N103" i="1" s="1"/>
  <c r="N98" i="1"/>
  <c r="N97" i="1" s="1"/>
  <c r="N96" i="1" s="1"/>
  <c r="N95" i="1" s="1"/>
  <c r="N94" i="1" s="1"/>
  <c r="N90" i="1"/>
  <c r="N89" i="1" s="1"/>
  <c r="N88" i="1" s="1"/>
  <c r="N87" i="1" s="1"/>
  <c r="N86" i="1" s="1"/>
  <c r="N85" i="1" s="1"/>
  <c r="N75" i="1"/>
  <c r="N74" i="1" s="1"/>
  <c r="N73" i="1" s="1"/>
  <c r="N64" i="1"/>
  <c r="N62" i="1"/>
  <c r="N59" i="1"/>
  <c r="N58" i="1" s="1"/>
  <c r="N51" i="1"/>
  <c r="N50" i="1" s="1"/>
  <c r="N43" i="1"/>
  <c r="N40" i="1"/>
  <c r="N38" i="1"/>
  <c r="N36" i="1"/>
  <c r="N30" i="1"/>
  <c r="N28" i="1"/>
  <c r="N25" i="1"/>
  <c r="N24" i="1" s="1"/>
  <c r="M6309" i="1"/>
  <c r="M6308" i="1"/>
  <c r="L6307" i="1"/>
  <c r="L6306" i="1" s="1"/>
  <c r="K6307" i="1"/>
  <c r="K6306" i="1" s="1"/>
  <c r="J6307" i="1"/>
  <c r="J6306" i="1" s="1"/>
  <c r="I6307" i="1"/>
  <c r="I6306" i="1" s="1"/>
  <c r="H6307" i="1"/>
  <c r="H6306" i="1" s="1"/>
  <c r="G6307" i="1"/>
  <c r="G6306" i="1" s="1"/>
  <c r="F6307" i="1"/>
  <c r="F6306" i="1" s="1"/>
  <c r="M6305" i="1"/>
  <c r="L6304" i="1"/>
  <c r="K6304" i="1"/>
  <c r="K6303" i="1" s="1"/>
  <c r="J6304" i="1"/>
  <c r="J6303" i="1" s="1"/>
  <c r="I6304" i="1"/>
  <c r="I6303" i="1" s="1"/>
  <c r="H6304" i="1"/>
  <c r="H6303" i="1" s="1"/>
  <c r="G6304" i="1"/>
  <c r="G6303" i="1" s="1"/>
  <c r="F6304" i="1"/>
  <c r="F6303" i="1" s="1"/>
  <c r="M6300" i="1"/>
  <c r="L6299" i="1"/>
  <c r="K6299" i="1"/>
  <c r="K6298" i="1" s="1"/>
  <c r="J6299" i="1"/>
  <c r="J6298" i="1" s="1"/>
  <c r="I6299" i="1"/>
  <c r="I6298" i="1" s="1"/>
  <c r="H6299" i="1"/>
  <c r="H6298" i="1" s="1"/>
  <c r="G6299" i="1"/>
  <c r="G6298" i="1" s="1"/>
  <c r="F6299" i="1"/>
  <c r="F6298" i="1" s="1"/>
  <c r="M6297" i="1"/>
  <c r="L6296" i="1"/>
  <c r="L6295" i="1" s="1"/>
  <c r="K6296" i="1"/>
  <c r="K6295" i="1" s="1"/>
  <c r="J6296" i="1"/>
  <c r="J6295" i="1" s="1"/>
  <c r="I6296" i="1"/>
  <c r="I6295" i="1" s="1"/>
  <c r="H6296" i="1"/>
  <c r="H6295" i="1" s="1"/>
  <c r="G6296" i="1"/>
  <c r="G6295" i="1" s="1"/>
  <c r="F6296" i="1"/>
  <c r="F6295" i="1" s="1"/>
  <c r="M6293" i="1"/>
  <c r="L6292" i="1"/>
  <c r="K6292" i="1"/>
  <c r="J6292" i="1"/>
  <c r="I6292" i="1"/>
  <c r="H6292" i="1"/>
  <c r="G6292" i="1"/>
  <c r="F6292" i="1"/>
  <c r="K6290" i="1"/>
  <c r="J6290" i="1"/>
  <c r="I6290" i="1"/>
  <c r="H6290" i="1"/>
  <c r="G6290" i="1"/>
  <c r="F6290" i="1"/>
  <c r="M6275" i="1"/>
  <c r="L6274" i="1"/>
  <c r="M6269" i="1"/>
  <c r="L6268" i="1"/>
  <c r="L6267" i="1" s="1"/>
  <c r="L6266" i="1" s="1"/>
  <c r="L6265" i="1" s="1"/>
  <c r="L6264" i="1" s="1"/>
  <c r="K6268" i="1"/>
  <c r="K6267" i="1" s="1"/>
  <c r="K6266" i="1" s="1"/>
  <c r="K6265" i="1" s="1"/>
  <c r="K6264" i="1" s="1"/>
  <c r="K6263" i="1" s="1"/>
  <c r="J6268" i="1"/>
  <c r="J6267" i="1" s="1"/>
  <c r="J6266" i="1" s="1"/>
  <c r="J6265" i="1" s="1"/>
  <c r="J6264" i="1" s="1"/>
  <c r="J6263" i="1" s="1"/>
  <c r="I6268" i="1"/>
  <c r="H6268" i="1"/>
  <c r="H6267" i="1" s="1"/>
  <c r="H6266" i="1" s="1"/>
  <c r="H6265" i="1" s="1"/>
  <c r="H6264" i="1" s="1"/>
  <c r="H6263" i="1" s="1"/>
  <c r="G6268" i="1"/>
  <c r="G6267" i="1" s="1"/>
  <c r="G6266" i="1" s="1"/>
  <c r="G6265" i="1" s="1"/>
  <c r="G6264" i="1" s="1"/>
  <c r="G6263" i="1" s="1"/>
  <c r="F6268" i="1"/>
  <c r="F6267" i="1" s="1"/>
  <c r="M6261" i="1"/>
  <c r="L6260" i="1"/>
  <c r="L6259" i="1" s="1"/>
  <c r="L6258" i="1" s="1"/>
  <c r="K6260" i="1"/>
  <c r="K6259" i="1" s="1"/>
  <c r="K6258" i="1" s="1"/>
  <c r="J6260" i="1"/>
  <c r="J6259" i="1" s="1"/>
  <c r="J6258" i="1" s="1"/>
  <c r="I6260" i="1"/>
  <c r="H6260" i="1"/>
  <c r="H6259" i="1" s="1"/>
  <c r="H6258" i="1" s="1"/>
  <c r="G6260" i="1"/>
  <c r="G6259" i="1" s="1"/>
  <c r="G6258" i="1" s="1"/>
  <c r="F6260" i="1"/>
  <c r="F6259" i="1" s="1"/>
  <c r="F6258" i="1" s="1"/>
  <c r="M6257" i="1"/>
  <c r="L6256" i="1"/>
  <c r="L6255" i="1" s="1"/>
  <c r="L6254" i="1" s="1"/>
  <c r="K6256" i="1"/>
  <c r="K6255" i="1" s="1"/>
  <c r="K6254" i="1" s="1"/>
  <c r="J6256" i="1"/>
  <c r="J6255" i="1" s="1"/>
  <c r="J6254" i="1" s="1"/>
  <c r="I6256" i="1"/>
  <c r="H6256" i="1"/>
  <c r="H6255" i="1" s="1"/>
  <c r="H6254" i="1" s="1"/>
  <c r="G6256" i="1"/>
  <c r="G6255" i="1" s="1"/>
  <c r="G6254" i="1" s="1"/>
  <c r="F6256" i="1"/>
  <c r="F6255" i="1" s="1"/>
  <c r="F6254" i="1" s="1"/>
  <c r="M6250" i="1"/>
  <c r="L6249" i="1"/>
  <c r="K6249" i="1"/>
  <c r="J6249" i="1"/>
  <c r="I6249" i="1"/>
  <c r="H6249" i="1"/>
  <c r="G6249" i="1"/>
  <c r="F6249" i="1"/>
  <c r="M6248" i="1"/>
  <c r="L6247" i="1"/>
  <c r="K6247" i="1"/>
  <c r="K6246" i="1" s="1"/>
  <c r="J6247" i="1"/>
  <c r="I6247" i="1"/>
  <c r="I6246" i="1" s="1"/>
  <c r="H6247" i="1"/>
  <c r="H6246" i="1" s="1"/>
  <c r="G6247" i="1"/>
  <c r="G6246" i="1" s="1"/>
  <c r="F6247" i="1"/>
  <c r="F6246" i="1" s="1"/>
  <c r="M6245" i="1"/>
  <c r="L6244" i="1"/>
  <c r="L6243" i="1" s="1"/>
  <c r="K6244" i="1"/>
  <c r="K6243" i="1" s="1"/>
  <c r="J6244" i="1"/>
  <c r="J6243" i="1" s="1"/>
  <c r="I6244" i="1"/>
  <c r="H6244" i="1"/>
  <c r="H6243" i="1" s="1"/>
  <c r="G6244" i="1"/>
  <c r="G6243" i="1" s="1"/>
  <c r="F6244" i="1"/>
  <c r="F6243" i="1" s="1"/>
  <c r="M6240" i="1"/>
  <c r="L6239" i="1"/>
  <c r="L6238" i="1" s="1"/>
  <c r="L6237" i="1" s="1"/>
  <c r="L6236" i="1" s="1"/>
  <c r="L6235" i="1" s="1"/>
  <c r="K6239" i="1"/>
  <c r="K6238" i="1" s="1"/>
  <c r="K6237" i="1" s="1"/>
  <c r="K6236" i="1" s="1"/>
  <c r="K6235" i="1" s="1"/>
  <c r="J6239" i="1"/>
  <c r="J6238" i="1" s="1"/>
  <c r="J6237" i="1" s="1"/>
  <c r="J6236" i="1" s="1"/>
  <c r="J6235" i="1" s="1"/>
  <c r="I6239" i="1"/>
  <c r="H6239" i="1"/>
  <c r="H6238" i="1" s="1"/>
  <c r="H6237" i="1" s="1"/>
  <c r="H6236" i="1" s="1"/>
  <c r="H6235" i="1" s="1"/>
  <c r="G6239" i="1"/>
  <c r="G6238" i="1" s="1"/>
  <c r="G6237" i="1" s="1"/>
  <c r="G6236" i="1" s="1"/>
  <c r="G6235" i="1" s="1"/>
  <c r="F6239" i="1"/>
  <c r="F6238" i="1" s="1"/>
  <c r="F6237" i="1" s="1"/>
  <c r="F6236" i="1" s="1"/>
  <c r="M6231" i="1"/>
  <c r="L6230" i="1"/>
  <c r="K6230" i="1"/>
  <c r="J6230" i="1"/>
  <c r="I6230" i="1"/>
  <c r="H6230" i="1"/>
  <c r="G6230" i="1"/>
  <c r="F6230" i="1"/>
  <c r="M6229" i="1"/>
  <c r="M6228" i="1"/>
  <c r="L6227" i="1"/>
  <c r="K6227" i="1"/>
  <c r="J6227" i="1"/>
  <c r="I6227" i="1"/>
  <c r="H6227" i="1"/>
  <c r="G6227" i="1"/>
  <c r="F6227" i="1"/>
  <c r="M6223" i="1"/>
  <c r="L6222" i="1"/>
  <c r="L6221" i="1" s="1"/>
  <c r="K6222" i="1"/>
  <c r="K6221" i="1" s="1"/>
  <c r="K6220" i="1" s="1"/>
  <c r="K6219" i="1" s="1"/>
  <c r="K6218" i="1" s="1"/>
  <c r="J6222" i="1"/>
  <c r="J6221" i="1" s="1"/>
  <c r="J6220" i="1" s="1"/>
  <c r="J6219" i="1" s="1"/>
  <c r="J6218" i="1" s="1"/>
  <c r="I6222" i="1"/>
  <c r="I6221" i="1" s="1"/>
  <c r="I6220" i="1" s="1"/>
  <c r="I6219" i="1" s="1"/>
  <c r="I6218" i="1" s="1"/>
  <c r="H6222" i="1"/>
  <c r="H6221" i="1" s="1"/>
  <c r="H6220" i="1" s="1"/>
  <c r="H6219" i="1" s="1"/>
  <c r="H6218" i="1" s="1"/>
  <c r="G6222" i="1"/>
  <c r="G6221" i="1" s="1"/>
  <c r="G6220" i="1" s="1"/>
  <c r="G6219" i="1" s="1"/>
  <c r="G6218" i="1" s="1"/>
  <c r="F6222" i="1"/>
  <c r="M6216" i="1"/>
  <c r="L6215" i="1"/>
  <c r="L6214" i="1" s="1"/>
  <c r="K6215" i="1"/>
  <c r="K6214" i="1" s="1"/>
  <c r="J6215" i="1"/>
  <c r="J6214" i="1" s="1"/>
  <c r="I6215" i="1"/>
  <c r="I6214" i="1" s="1"/>
  <c r="H6215" i="1"/>
  <c r="H6214" i="1" s="1"/>
  <c r="G6215" i="1"/>
  <c r="G6214" i="1" s="1"/>
  <c r="F6215" i="1"/>
  <c r="M6213" i="1"/>
  <c r="L6212" i="1"/>
  <c r="L6211" i="1" s="1"/>
  <c r="K6212" i="1"/>
  <c r="K6211" i="1" s="1"/>
  <c r="J6212" i="1"/>
  <c r="J6211" i="1" s="1"/>
  <c r="J6210" i="1" s="1"/>
  <c r="J6209" i="1" s="1"/>
  <c r="J6208" i="1" s="1"/>
  <c r="J6207" i="1" s="1"/>
  <c r="I6212" i="1"/>
  <c r="I6211" i="1" s="1"/>
  <c r="H6212" i="1"/>
  <c r="H6211" i="1" s="1"/>
  <c r="H6210" i="1" s="1"/>
  <c r="H6209" i="1" s="1"/>
  <c r="H6208" i="1" s="1"/>
  <c r="H6207" i="1" s="1"/>
  <c r="G6212" i="1"/>
  <c r="G6211" i="1" s="1"/>
  <c r="G6210" i="1" s="1"/>
  <c r="G6209" i="1" s="1"/>
  <c r="G6208" i="1" s="1"/>
  <c r="G6207" i="1" s="1"/>
  <c r="F6212" i="1"/>
  <c r="F6206" i="1"/>
  <c r="M6206" i="1" s="1"/>
  <c r="L6205" i="1"/>
  <c r="L6204" i="1" s="1"/>
  <c r="K6205" i="1"/>
  <c r="K6204" i="1" s="1"/>
  <c r="J6205" i="1"/>
  <c r="J6204" i="1" s="1"/>
  <c r="I6205" i="1"/>
  <c r="I6204" i="1" s="1"/>
  <c r="H6205" i="1"/>
  <c r="H6204" i="1" s="1"/>
  <c r="G6205" i="1"/>
  <c r="G6204" i="1" s="1"/>
  <c r="M6203" i="1"/>
  <c r="L6202" i="1"/>
  <c r="L6201" i="1" s="1"/>
  <c r="K6202" i="1"/>
  <c r="K6201" i="1" s="1"/>
  <c r="J6202" i="1"/>
  <c r="J6201" i="1" s="1"/>
  <c r="I6202" i="1"/>
  <c r="I6201" i="1" s="1"/>
  <c r="H6202" i="1"/>
  <c r="H6201" i="1" s="1"/>
  <c r="G6202" i="1"/>
  <c r="G6201" i="1" s="1"/>
  <c r="F6202" i="1"/>
  <c r="M6200" i="1"/>
  <c r="L6199" i="1"/>
  <c r="L6198" i="1" s="1"/>
  <c r="K6199" i="1"/>
  <c r="K6198" i="1" s="1"/>
  <c r="J6199" i="1"/>
  <c r="J6198" i="1" s="1"/>
  <c r="I6199" i="1"/>
  <c r="I6198" i="1" s="1"/>
  <c r="H6199" i="1"/>
  <c r="H6198" i="1" s="1"/>
  <c r="G6199" i="1"/>
  <c r="G6198" i="1" s="1"/>
  <c r="F6199" i="1"/>
  <c r="M6194" i="1"/>
  <c r="L6193" i="1"/>
  <c r="K6193" i="1"/>
  <c r="J6193" i="1"/>
  <c r="I6193" i="1"/>
  <c r="H6193" i="1"/>
  <c r="G6193" i="1"/>
  <c r="F6193" i="1"/>
  <c r="M6192" i="1"/>
  <c r="L6191" i="1"/>
  <c r="K6191" i="1"/>
  <c r="J6191" i="1"/>
  <c r="I6191" i="1"/>
  <c r="H6191" i="1"/>
  <c r="G6191" i="1"/>
  <c r="F6191" i="1"/>
  <c r="M6189" i="1"/>
  <c r="M6188" i="1"/>
  <c r="M6187" i="1"/>
  <c r="M6172" i="1"/>
  <c r="L6171" i="1"/>
  <c r="L6170" i="1" s="1"/>
  <c r="K6171" i="1"/>
  <c r="K6170" i="1" s="1"/>
  <c r="K6169" i="1" s="1"/>
  <c r="K6168" i="1" s="1"/>
  <c r="J6171" i="1"/>
  <c r="J6170" i="1" s="1"/>
  <c r="J6169" i="1" s="1"/>
  <c r="J6168" i="1" s="1"/>
  <c r="I6171" i="1"/>
  <c r="H6171" i="1"/>
  <c r="H6170" i="1" s="1"/>
  <c r="H6169" i="1" s="1"/>
  <c r="H6168" i="1" s="1"/>
  <c r="G6171" i="1"/>
  <c r="G6170" i="1" s="1"/>
  <c r="G6169" i="1" s="1"/>
  <c r="G6168" i="1" s="1"/>
  <c r="F6171" i="1"/>
  <c r="F6170" i="1" s="1"/>
  <c r="F6169" i="1" s="1"/>
  <c r="F6168" i="1" s="1"/>
  <c r="M6167" i="1"/>
  <c r="L6165" i="1"/>
  <c r="K6165" i="1"/>
  <c r="J6165" i="1"/>
  <c r="I6165" i="1"/>
  <c r="H6165" i="1"/>
  <c r="G6165" i="1"/>
  <c r="F6165" i="1"/>
  <c r="M6164" i="1"/>
  <c r="L6163" i="1"/>
  <c r="K6163" i="1"/>
  <c r="J6163" i="1"/>
  <c r="I6163" i="1"/>
  <c r="H6163" i="1"/>
  <c r="G6163" i="1"/>
  <c r="F6163" i="1"/>
  <c r="M6162" i="1"/>
  <c r="L6161" i="1"/>
  <c r="K6161" i="1"/>
  <c r="K6160" i="1" s="1"/>
  <c r="K6159" i="1" s="1"/>
  <c r="K6158" i="1" s="1"/>
  <c r="K6157" i="1" s="1"/>
  <c r="J6161" i="1"/>
  <c r="J6160" i="1" s="1"/>
  <c r="J6159" i="1" s="1"/>
  <c r="J6158" i="1" s="1"/>
  <c r="J6157" i="1" s="1"/>
  <c r="I6161" i="1"/>
  <c r="H6161" i="1"/>
  <c r="H6160" i="1" s="1"/>
  <c r="H6159" i="1" s="1"/>
  <c r="H6158" i="1" s="1"/>
  <c r="H6157" i="1" s="1"/>
  <c r="G6161" i="1"/>
  <c r="G6160" i="1" s="1"/>
  <c r="G6159" i="1" s="1"/>
  <c r="G6158" i="1" s="1"/>
  <c r="G6157" i="1" s="1"/>
  <c r="G6156" i="1" s="1"/>
  <c r="F6161" i="1"/>
  <c r="F6160" i="1" s="1"/>
  <c r="M6142" i="1"/>
  <c r="L6141" i="1"/>
  <c r="K6141" i="1"/>
  <c r="J6141" i="1"/>
  <c r="I6141" i="1"/>
  <c r="H6141" i="1"/>
  <c r="G6141" i="1"/>
  <c r="F6141" i="1"/>
  <c r="M6140" i="1"/>
  <c r="L6139" i="1"/>
  <c r="K6139" i="1"/>
  <c r="J6139" i="1"/>
  <c r="J6138" i="1" s="1"/>
  <c r="J6137" i="1" s="1"/>
  <c r="I6139" i="1"/>
  <c r="H6139" i="1"/>
  <c r="H6138" i="1" s="1"/>
  <c r="H6137" i="1" s="1"/>
  <c r="G6139" i="1"/>
  <c r="G6138" i="1" s="1"/>
  <c r="G6137" i="1" s="1"/>
  <c r="F6139" i="1"/>
  <c r="F6138" i="1" s="1"/>
  <c r="F6137" i="1" s="1"/>
  <c r="M6136" i="1"/>
  <c r="L6135" i="1"/>
  <c r="K6135" i="1"/>
  <c r="J6135" i="1"/>
  <c r="I6135" i="1"/>
  <c r="H6135" i="1"/>
  <c r="G6135" i="1"/>
  <c r="F6135" i="1"/>
  <c r="M6134" i="1"/>
  <c r="L6133" i="1"/>
  <c r="K6133" i="1"/>
  <c r="K6132" i="1" s="1"/>
  <c r="K6131" i="1" s="1"/>
  <c r="K6130" i="1" s="1"/>
  <c r="J6133" i="1"/>
  <c r="J6132" i="1" s="1"/>
  <c r="J6131" i="1" s="1"/>
  <c r="J6130" i="1" s="1"/>
  <c r="I6133" i="1"/>
  <c r="I6132" i="1" s="1"/>
  <c r="I6131" i="1" s="1"/>
  <c r="I6130" i="1" s="1"/>
  <c r="H6133" i="1"/>
  <c r="H6132" i="1" s="1"/>
  <c r="H6131" i="1" s="1"/>
  <c r="H6130" i="1" s="1"/>
  <c r="G6133" i="1"/>
  <c r="F6133" i="1"/>
  <c r="F6132" i="1" s="1"/>
  <c r="M6129" i="1"/>
  <c r="L6128" i="1"/>
  <c r="L6127" i="1" s="1"/>
  <c r="K6128" i="1"/>
  <c r="K6127" i="1" s="1"/>
  <c r="J6128" i="1"/>
  <c r="J6127" i="1" s="1"/>
  <c r="I6128" i="1"/>
  <c r="H6128" i="1"/>
  <c r="H6127" i="1" s="1"/>
  <c r="G6128" i="1"/>
  <c r="G6127" i="1" s="1"/>
  <c r="F6128" i="1"/>
  <c r="F6127" i="1" s="1"/>
  <c r="M6126" i="1"/>
  <c r="L6125" i="1"/>
  <c r="L6124" i="1" s="1"/>
  <c r="K6125" i="1"/>
  <c r="K6124" i="1" s="1"/>
  <c r="K6123" i="1" s="1"/>
  <c r="J6125" i="1"/>
  <c r="J6124" i="1" s="1"/>
  <c r="J6123" i="1" s="1"/>
  <c r="I6125" i="1"/>
  <c r="H6125" i="1"/>
  <c r="H6124" i="1" s="1"/>
  <c r="H6123" i="1" s="1"/>
  <c r="G6125" i="1"/>
  <c r="G6124" i="1" s="1"/>
  <c r="G6123" i="1" s="1"/>
  <c r="F6125" i="1"/>
  <c r="F6124" i="1" s="1"/>
  <c r="M6122" i="1"/>
  <c r="M6121" i="1"/>
  <c r="L6120" i="1"/>
  <c r="K6120" i="1"/>
  <c r="J6120" i="1"/>
  <c r="I6120" i="1"/>
  <c r="H6120" i="1"/>
  <c r="G6120" i="1"/>
  <c r="F6120" i="1"/>
  <c r="M6119" i="1"/>
  <c r="L6118" i="1"/>
  <c r="L6117" i="1" s="1"/>
  <c r="L6116" i="1" s="1"/>
  <c r="K6118" i="1"/>
  <c r="K6117" i="1" s="1"/>
  <c r="K6116" i="1" s="1"/>
  <c r="J6118" i="1"/>
  <c r="J6117" i="1" s="1"/>
  <c r="J6116" i="1" s="1"/>
  <c r="I6118" i="1"/>
  <c r="I6117" i="1" s="1"/>
  <c r="I6116" i="1" s="1"/>
  <c r="H6118" i="1"/>
  <c r="G6118" i="1"/>
  <c r="F6118" i="1"/>
  <c r="M6112" i="1"/>
  <c r="L6111" i="1"/>
  <c r="L6110" i="1" s="1"/>
  <c r="K6111" i="1"/>
  <c r="K6110" i="1" s="1"/>
  <c r="J6111" i="1"/>
  <c r="J6110" i="1" s="1"/>
  <c r="I6111" i="1"/>
  <c r="I6110" i="1" s="1"/>
  <c r="H6111" i="1"/>
  <c r="H6110" i="1" s="1"/>
  <c r="G6111" i="1"/>
  <c r="G6110" i="1" s="1"/>
  <c r="F6111" i="1"/>
  <c r="M6109" i="1"/>
  <c r="L6108" i="1"/>
  <c r="L6107" i="1" s="1"/>
  <c r="K6108" i="1"/>
  <c r="K6107" i="1" s="1"/>
  <c r="J6108" i="1"/>
  <c r="J6107" i="1" s="1"/>
  <c r="I6108" i="1"/>
  <c r="I6107" i="1" s="1"/>
  <c r="H6108" i="1"/>
  <c r="H6107" i="1" s="1"/>
  <c r="G6108" i="1"/>
  <c r="G6107" i="1" s="1"/>
  <c r="F6108" i="1"/>
  <c r="M6106" i="1"/>
  <c r="L6105" i="1"/>
  <c r="L6104" i="1" s="1"/>
  <c r="K6105" i="1"/>
  <c r="K6104" i="1" s="1"/>
  <c r="J6105" i="1"/>
  <c r="J6104" i="1" s="1"/>
  <c r="I6105" i="1"/>
  <c r="I6104" i="1" s="1"/>
  <c r="H6105" i="1"/>
  <c r="H6104" i="1" s="1"/>
  <c r="G6105" i="1"/>
  <c r="G6104" i="1" s="1"/>
  <c r="F6105" i="1"/>
  <c r="K6102" i="1"/>
  <c r="K6101" i="1" s="1"/>
  <c r="J6102" i="1"/>
  <c r="J6101" i="1" s="1"/>
  <c r="I6102" i="1"/>
  <c r="I6101" i="1" s="1"/>
  <c r="H6102" i="1"/>
  <c r="H6101" i="1" s="1"/>
  <c r="G6102" i="1"/>
  <c r="G6101" i="1" s="1"/>
  <c r="F6102" i="1"/>
  <c r="F6101" i="1" s="1"/>
  <c r="M6095" i="1"/>
  <c r="L6094" i="1"/>
  <c r="L6093" i="1" s="1"/>
  <c r="L6092" i="1" s="1"/>
  <c r="K6094" i="1"/>
  <c r="K6093" i="1" s="1"/>
  <c r="K6092" i="1" s="1"/>
  <c r="J6094" i="1"/>
  <c r="J6093" i="1" s="1"/>
  <c r="J6092" i="1" s="1"/>
  <c r="I6094" i="1"/>
  <c r="I6093" i="1" s="1"/>
  <c r="I6092" i="1" s="1"/>
  <c r="H6094" i="1"/>
  <c r="H6093" i="1" s="1"/>
  <c r="H6092" i="1" s="1"/>
  <c r="G6094" i="1"/>
  <c r="G6093" i="1" s="1"/>
  <c r="G6092" i="1" s="1"/>
  <c r="F6094" i="1"/>
  <c r="M6091" i="1"/>
  <c r="L6090" i="1"/>
  <c r="L6089" i="1" s="1"/>
  <c r="L6088" i="1" s="1"/>
  <c r="L6087" i="1" s="1"/>
  <c r="K6090" i="1"/>
  <c r="K6089" i="1" s="1"/>
  <c r="K6088" i="1" s="1"/>
  <c r="J6090" i="1"/>
  <c r="J6089" i="1" s="1"/>
  <c r="J6088" i="1" s="1"/>
  <c r="J6087" i="1" s="1"/>
  <c r="I6090" i="1"/>
  <c r="I6089" i="1" s="1"/>
  <c r="I6088" i="1" s="1"/>
  <c r="H6090" i="1"/>
  <c r="H6089" i="1" s="1"/>
  <c r="H6088" i="1" s="1"/>
  <c r="H6087" i="1" s="1"/>
  <c r="G6090" i="1"/>
  <c r="G6089" i="1" s="1"/>
  <c r="G6088" i="1" s="1"/>
  <c r="F6090" i="1"/>
  <c r="M6084" i="1"/>
  <c r="L6083" i="1"/>
  <c r="K6083" i="1"/>
  <c r="J6083" i="1"/>
  <c r="I6083" i="1"/>
  <c r="H6083" i="1"/>
  <c r="G6083" i="1"/>
  <c r="F6083" i="1"/>
  <c r="M6082" i="1"/>
  <c r="L6081" i="1"/>
  <c r="K6081" i="1"/>
  <c r="K6080" i="1" s="1"/>
  <c r="J6081" i="1"/>
  <c r="J6080" i="1" s="1"/>
  <c r="I6081" i="1"/>
  <c r="I6080" i="1" s="1"/>
  <c r="H6081" i="1"/>
  <c r="H6080" i="1" s="1"/>
  <c r="G6081" i="1"/>
  <c r="G6080" i="1" s="1"/>
  <c r="F6081" i="1"/>
  <c r="M6079" i="1"/>
  <c r="L6078" i="1"/>
  <c r="L6077" i="1" s="1"/>
  <c r="K6078" i="1"/>
  <c r="K6077" i="1" s="1"/>
  <c r="K6076" i="1" s="1"/>
  <c r="K6075" i="1" s="1"/>
  <c r="J6078" i="1"/>
  <c r="J6077" i="1" s="1"/>
  <c r="I6078" i="1"/>
  <c r="I6077" i="1" s="1"/>
  <c r="H6078" i="1"/>
  <c r="H6077" i="1" s="1"/>
  <c r="H6076" i="1" s="1"/>
  <c r="H6075" i="1" s="1"/>
  <c r="G6078" i="1"/>
  <c r="G6077" i="1" s="1"/>
  <c r="G6076" i="1" s="1"/>
  <c r="G6075" i="1" s="1"/>
  <c r="F6078" i="1"/>
  <c r="M6074" i="1"/>
  <c r="L6073" i="1"/>
  <c r="L6072" i="1" s="1"/>
  <c r="L6071" i="1" s="1"/>
  <c r="L6070" i="1" s="1"/>
  <c r="K6073" i="1"/>
  <c r="K6072" i="1" s="1"/>
  <c r="K6071" i="1" s="1"/>
  <c r="K6070" i="1" s="1"/>
  <c r="J6073" i="1"/>
  <c r="J6072" i="1" s="1"/>
  <c r="J6071" i="1" s="1"/>
  <c r="J6070" i="1" s="1"/>
  <c r="I6073" i="1"/>
  <c r="I6072" i="1" s="1"/>
  <c r="I6071" i="1" s="1"/>
  <c r="I6070" i="1" s="1"/>
  <c r="H6073" i="1"/>
  <c r="H6072" i="1" s="1"/>
  <c r="H6071" i="1" s="1"/>
  <c r="H6070" i="1" s="1"/>
  <c r="G6073" i="1"/>
  <c r="G6072" i="1" s="1"/>
  <c r="G6071" i="1" s="1"/>
  <c r="G6070" i="1" s="1"/>
  <c r="F6073" i="1"/>
  <c r="M6061" i="1"/>
  <c r="L6060" i="1"/>
  <c r="L6059" i="1" s="1"/>
  <c r="K6060" i="1"/>
  <c r="K6059" i="1" s="1"/>
  <c r="J6060" i="1"/>
  <c r="J6059" i="1" s="1"/>
  <c r="I6060" i="1"/>
  <c r="I6059" i="1" s="1"/>
  <c r="H6060" i="1"/>
  <c r="H6059" i="1" s="1"/>
  <c r="G6060" i="1"/>
  <c r="G6059" i="1" s="1"/>
  <c r="F6060" i="1"/>
  <c r="M6058" i="1"/>
  <c r="L6057" i="1"/>
  <c r="L6056" i="1" s="1"/>
  <c r="K6057" i="1"/>
  <c r="K6056" i="1" s="1"/>
  <c r="J6057" i="1"/>
  <c r="J6056" i="1" s="1"/>
  <c r="I6057" i="1"/>
  <c r="I6056" i="1" s="1"/>
  <c r="H6057" i="1"/>
  <c r="H6056" i="1" s="1"/>
  <c r="G6057" i="1"/>
  <c r="G6056" i="1" s="1"/>
  <c r="F6057" i="1"/>
  <c r="M6055" i="1"/>
  <c r="L6054" i="1"/>
  <c r="L6053" i="1" s="1"/>
  <c r="K6054" i="1"/>
  <c r="K6053" i="1" s="1"/>
  <c r="J6054" i="1"/>
  <c r="J6053" i="1" s="1"/>
  <c r="J6052" i="1" s="1"/>
  <c r="J6051" i="1" s="1"/>
  <c r="J6050" i="1" s="1"/>
  <c r="I6054" i="1"/>
  <c r="I6053" i="1" s="1"/>
  <c r="H6054" i="1"/>
  <c r="H6053" i="1" s="1"/>
  <c r="G6054" i="1"/>
  <c r="G6053" i="1" s="1"/>
  <c r="F6054" i="1"/>
  <c r="M6049" i="1"/>
  <c r="L6048" i="1"/>
  <c r="L6047" i="1" s="1"/>
  <c r="L6046" i="1" s="1"/>
  <c r="L6045" i="1" s="1"/>
  <c r="K6048" i="1"/>
  <c r="K6047" i="1" s="1"/>
  <c r="K6046" i="1" s="1"/>
  <c r="K6045" i="1" s="1"/>
  <c r="J6048" i="1"/>
  <c r="J6047" i="1" s="1"/>
  <c r="J6046" i="1" s="1"/>
  <c r="J6045" i="1" s="1"/>
  <c r="I6048" i="1"/>
  <c r="I6047" i="1" s="1"/>
  <c r="I6046" i="1" s="1"/>
  <c r="I6045" i="1" s="1"/>
  <c r="H6048" i="1"/>
  <c r="H6047" i="1" s="1"/>
  <c r="H6046" i="1" s="1"/>
  <c r="H6045" i="1" s="1"/>
  <c r="G6048" i="1"/>
  <c r="G6047" i="1" s="1"/>
  <c r="G6046" i="1" s="1"/>
  <c r="G6045" i="1" s="1"/>
  <c r="F6048" i="1"/>
  <c r="M6044" i="1"/>
  <c r="L6043" i="1"/>
  <c r="K6043" i="1"/>
  <c r="J6043" i="1"/>
  <c r="I6043" i="1"/>
  <c r="H6043" i="1"/>
  <c r="G6043" i="1"/>
  <c r="F6043" i="1"/>
  <c r="M6042" i="1"/>
  <c r="L6041" i="1"/>
  <c r="K6041" i="1"/>
  <c r="K6040" i="1" s="1"/>
  <c r="J6041" i="1"/>
  <c r="J6040" i="1" s="1"/>
  <c r="I6041" i="1"/>
  <c r="H6041" i="1"/>
  <c r="G6041" i="1"/>
  <c r="G6040" i="1" s="1"/>
  <c r="F6041" i="1"/>
  <c r="M6039" i="1"/>
  <c r="L6038" i="1"/>
  <c r="L6037" i="1" s="1"/>
  <c r="K6038" i="1"/>
  <c r="K6037" i="1" s="1"/>
  <c r="K6036" i="1" s="1"/>
  <c r="J6038" i="1"/>
  <c r="J6037" i="1" s="1"/>
  <c r="I6038" i="1"/>
  <c r="I6037" i="1" s="1"/>
  <c r="H6038" i="1"/>
  <c r="H6037" i="1" s="1"/>
  <c r="G6038" i="1"/>
  <c r="G6037" i="1" s="1"/>
  <c r="F6038" i="1"/>
  <c r="M6035" i="1"/>
  <c r="L6034" i="1"/>
  <c r="L6033" i="1" s="1"/>
  <c r="K6034" i="1"/>
  <c r="K6033" i="1" s="1"/>
  <c r="J6034" i="1"/>
  <c r="J6033" i="1" s="1"/>
  <c r="I6034" i="1"/>
  <c r="I6033" i="1" s="1"/>
  <c r="H6034" i="1"/>
  <c r="H6033" i="1" s="1"/>
  <c r="G6034" i="1"/>
  <c r="G6033" i="1" s="1"/>
  <c r="F6034" i="1"/>
  <c r="M6032" i="1"/>
  <c r="L6031" i="1"/>
  <c r="L6030" i="1" s="1"/>
  <c r="K6031" i="1"/>
  <c r="K6030" i="1" s="1"/>
  <c r="K6029" i="1" s="1"/>
  <c r="J6031" i="1"/>
  <c r="J6030" i="1" s="1"/>
  <c r="I6031" i="1"/>
  <c r="I6030" i="1" s="1"/>
  <c r="H6031" i="1"/>
  <c r="H6030" i="1" s="1"/>
  <c r="H6029" i="1" s="1"/>
  <c r="G6031" i="1"/>
  <c r="G6030" i="1" s="1"/>
  <c r="F6031" i="1"/>
  <c r="M6024" i="1"/>
  <c r="L6023" i="1"/>
  <c r="L6022" i="1" s="1"/>
  <c r="K6023" i="1"/>
  <c r="K6022" i="1" s="1"/>
  <c r="J6023" i="1"/>
  <c r="J6022" i="1" s="1"/>
  <c r="I6023" i="1"/>
  <c r="I6022" i="1" s="1"/>
  <c r="H6023" i="1"/>
  <c r="H6022" i="1" s="1"/>
  <c r="G6023" i="1"/>
  <c r="G6022" i="1" s="1"/>
  <c r="F6023" i="1"/>
  <c r="F6022" i="1" s="1"/>
  <c r="M6021" i="1"/>
  <c r="L6020" i="1"/>
  <c r="K6020" i="1"/>
  <c r="J6020" i="1"/>
  <c r="I6020" i="1"/>
  <c r="H6020" i="1"/>
  <c r="G6020" i="1"/>
  <c r="F6020" i="1"/>
  <c r="M6019" i="1"/>
  <c r="L6018" i="1"/>
  <c r="L6017" i="1" s="1"/>
  <c r="K6018" i="1"/>
  <c r="K6017" i="1" s="1"/>
  <c r="J6018" i="1"/>
  <c r="J6017" i="1" s="1"/>
  <c r="I6018" i="1"/>
  <c r="I6017" i="1" s="1"/>
  <c r="H6018" i="1"/>
  <c r="H6017" i="1" s="1"/>
  <c r="G6018" i="1"/>
  <c r="G6017" i="1" s="1"/>
  <c r="F6018" i="1"/>
  <c r="M6016" i="1"/>
  <c r="L6015" i="1"/>
  <c r="L6014" i="1" s="1"/>
  <c r="K6015" i="1"/>
  <c r="K6014" i="1" s="1"/>
  <c r="K6013" i="1" s="1"/>
  <c r="J6015" i="1"/>
  <c r="J6014" i="1" s="1"/>
  <c r="I6015" i="1"/>
  <c r="I6014" i="1" s="1"/>
  <c r="H6015" i="1"/>
  <c r="H6014" i="1" s="1"/>
  <c r="G6015" i="1"/>
  <c r="G6014" i="1" s="1"/>
  <c r="F6015" i="1"/>
  <c r="M6012" i="1"/>
  <c r="L6011" i="1"/>
  <c r="L6010" i="1" s="1"/>
  <c r="L6009" i="1" s="1"/>
  <c r="K6011" i="1"/>
  <c r="K6010" i="1" s="1"/>
  <c r="K6009" i="1" s="1"/>
  <c r="J6011" i="1"/>
  <c r="J6010" i="1" s="1"/>
  <c r="J6009" i="1" s="1"/>
  <c r="I6011" i="1"/>
  <c r="I6010" i="1" s="1"/>
  <c r="I6009" i="1" s="1"/>
  <c r="H6011" i="1"/>
  <c r="H6010" i="1" s="1"/>
  <c r="H6009" i="1" s="1"/>
  <c r="G6011" i="1"/>
  <c r="G6010" i="1" s="1"/>
  <c r="G6009" i="1" s="1"/>
  <c r="F6011" i="1"/>
  <c r="F6010" i="1" s="1"/>
  <c r="F6009" i="1" s="1"/>
  <c r="M6004" i="1"/>
  <c r="L6003" i="1"/>
  <c r="K6003" i="1"/>
  <c r="J6003" i="1"/>
  <c r="I6003" i="1"/>
  <c r="H6003" i="1"/>
  <c r="G6003" i="1"/>
  <c r="F6003" i="1"/>
  <c r="M6002" i="1"/>
  <c r="L6001" i="1"/>
  <c r="K6001" i="1"/>
  <c r="J6001" i="1"/>
  <c r="I6001" i="1"/>
  <c r="H6001" i="1"/>
  <c r="G6001" i="1"/>
  <c r="F6001" i="1"/>
  <c r="M6000" i="1"/>
  <c r="L5999" i="1"/>
  <c r="K5999" i="1"/>
  <c r="J5999" i="1"/>
  <c r="J5998" i="1" s="1"/>
  <c r="I5999" i="1"/>
  <c r="H5999" i="1"/>
  <c r="G5999" i="1"/>
  <c r="G5998" i="1" s="1"/>
  <c r="F5999" i="1"/>
  <c r="M5997" i="1"/>
  <c r="L5996" i="1"/>
  <c r="L5995" i="1" s="1"/>
  <c r="K5996" i="1"/>
  <c r="K5995" i="1" s="1"/>
  <c r="J5996" i="1"/>
  <c r="J5995" i="1" s="1"/>
  <c r="J5994" i="1" s="1"/>
  <c r="I5996" i="1"/>
  <c r="I5995" i="1" s="1"/>
  <c r="H5996" i="1"/>
  <c r="H5995" i="1" s="1"/>
  <c r="G5996" i="1"/>
  <c r="G5995" i="1" s="1"/>
  <c r="F5996" i="1"/>
  <c r="M5993" i="1"/>
  <c r="L5992" i="1"/>
  <c r="L5991" i="1" s="1"/>
  <c r="L5990" i="1" s="1"/>
  <c r="K5992" i="1"/>
  <c r="K5991" i="1" s="1"/>
  <c r="K5990" i="1" s="1"/>
  <c r="J5992" i="1"/>
  <c r="J5991" i="1" s="1"/>
  <c r="J5990" i="1" s="1"/>
  <c r="I5992" i="1"/>
  <c r="I5991" i="1" s="1"/>
  <c r="I5990" i="1" s="1"/>
  <c r="H5992" i="1"/>
  <c r="H5991" i="1" s="1"/>
  <c r="H5990" i="1" s="1"/>
  <c r="G5992" i="1"/>
  <c r="G5991" i="1" s="1"/>
  <c r="G5990" i="1" s="1"/>
  <c r="F5992" i="1"/>
  <c r="M5985" i="1"/>
  <c r="L5984" i="1"/>
  <c r="L5983" i="1" s="1"/>
  <c r="L5982" i="1" s="1"/>
  <c r="L5981" i="1" s="1"/>
  <c r="K5984" i="1"/>
  <c r="K5983" i="1" s="1"/>
  <c r="K5982" i="1" s="1"/>
  <c r="K5981" i="1" s="1"/>
  <c r="J5984" i="1"/>
  <c r="J5983" i="1" s="1"/>
  <c r="J5982" i="1" s="1"/>
  <c r="J5981" i="1" s="1"/>
  <c r="I5984" i="1"/>
  <c r="I5983" i="1" s="1"/>
  <c r="I5982" i="1" s="1"/>
  <c r="I5981" i="1" s="1"/>
  <c r="H5984" i="1"/>
  <c r="H5983" i="1" s="1"/>
  <c r="H5982" i="1" s="1"/>
  <c r="H5981" i="1" s="1"/>
  <c r="G5984" i="1"/>
  <c r="G5983" i="1" s="1"/>
  <c r="G5982" i="1" s="1"/>
  <c r="G5981" i="1" s="1"/>
  <c r="F5984" i="1"/>
  <c r="M5980" i="1"/>
  <c r="L5979" i="1"/>
  <c r="L5976" i="1" s="1"/>
  <c r="K5979" i="1"/>
  <c r="K5976" i="1" s="1"/>
  <c r="J5979" i="1"/>
  <c r="J5976" i="1" s="1"/>
  <c r="I5979" i="1"/>
  <c r="I5976" i="1" s="1"/>
  <c r="H5979" i="1"/>
  <c r="H5976" i="1" s="1"/>
  <c r="G5979" i="1"/>
  <c r="G5976" i="1" s="1"/>
  <c r="F5979" i="1"/>
  <c r="M5975" i="1"/>
  <c r="L5974" i="1"/>
  <c r="L5973" i="1" s="1"/>
  <c r="K5974" i="1"/>
  <c r="K5973" i="1" s="1"/>
  <c r="J5974" i="1"/>
  <c r="J5973" i="1" s="1"/>
  <c r="J5972" i="1" s="1"/>
  <c r="J5971" i="1" s="1"/>
  <c r="I5974" i="1"/>
  <c r="I5973" i="1" s="1"/>
  <c r="H5974" i="1"/>
  <c r="H5973" i="1" s="1"/>
  <c r="G5974" i="1"/>
  <c r="G5973" i="1" s="1"/>
  <c r="G5972" i="1" s="1"/>
  <c r="G5971" i="1" s="1"/>
  <c r="F5974" i="1"/>
  <c r="M5970" i="1"/>
  <c r="L5969" i="1"/>
  <c r="K5969" i="1"/>
  <c r="J5969" i="1"/>
  <c r="I5969" i="1"/>
  <c r="H5969" i="1"/>
  <c r="G5969" i="1"/>
  <c r="F5969" i="1"/>
  <c r="M5968" i="1"/>
  <c r="L5967" i="1"/>
  <c r="L5966" i="1" s="1"/>
  <c r="L5965" i="1" s="1"/>
  <c r="L5964" i="1" s="1"/>
  <c r="K5967" i="1"/>
  <c r="K5966" i="1" s="1"/>
  <c r="K5965" i="1" s="1"/>
  <c r="K5964" i="1" s="1"/>
  <c r="J5967" i="1"/>
  <c r="I5967" i="1"/>
  <c r="I5966" i="1" s="1"/>
  <c r="I5965" i="1" s="1"/>
  <c r="I5964" i="1" s="1"/>
  <c r="H5967" i="1"/>
  <c r="G5967" i="1"/>
  <c r="F5967" i="1"/>
  <c r="M5962" i="1"/>
  <c r="L5961" i="1"/>
  <c r="L5960" i="1" s="1"/>
  <c r="K5961" i="1"/>
  <c r="K5960" i="1" s="1"/>
  <c r="J5961" i="1"/>
  <c r="J5960" i="1" s="1"/>
  <c r="I5961" i="1"/>
  <c r="I5960" i="1" s="1"/>
  <c r="H5961" i="1"/>
  <c r="H5960" i="1" s="1"/>
  <c r="G5961" i="1"/>
  <c r="G5960" i="1" s="1"/>
  <c r="F5961" i="1"/>
  <c r="M5959" i="1"/>
  <c r="L5958" i="1"/>
  <c r="L5957" i="1" s="1"/>
  <c r="K5958" i="1"/>
  <c r="K5957" i="1" s="1"/>
  <c r="J5958" i="1"/>
  <c r="J5957" i="1" s="1"/>
  <c r="I5958" i="1"/>
  <c r="I5957" i="1" s="1"/>
  <c r="H5958" i="1"/>
  <c r="H5957" i="1" s="1"/>
  <c r="G5958" i="1"/>
  <c r="G5957" i="1" s="1"/>
  <c r="G5956" i="1" s="1"/>
  <c r="G5955" i="1" s="1"/>
  <c r="G5954" i="1" s="1"/>
  <c r="G5953" i="1" s="1"/>
  <c r="F5958" i="1"/>
  <c r="M5952" i="1"/>
  <c r="L5951" i="1"/>
  <c r="L5950" i="1" s="1"/>
  <c r="K5951" i="1"/>
  <c r="K5950" i="1" s="1"/>
  <c r="J5951" i="1"/>
  <c r="J5950" i="1" s="1"/>
  <c r="I5951" i="1"/>
  <c r="I5950" i="1" s="1"/>
  <c r="H5951" i="1"/>
  <c r="H5950" i="1" s="1"/>
  <c r="G5951" i="1"/>
  <c r="G5950" i="1" s="1"/>
  <c r="F5951" i="1"/>
  <c r="F5950" i="1" s="1"/>
  <c r="M5949" i="1"/>
  <c r="L5948" i="1"/>
  <c r="L5947" i="1" s="1"/>
  <c r="K5948" i="1"/>
  <c r="K5947" i="1" s="1"/>
  <c r="J5948" i="1"/>
  <c r="J5947" i="1" s="1"/>
  <c r="I5948" i="1"/>
  <c r="I5947" i="1" s="1"/>
  <c r="H5948" i="1"/>
  <c r="H5947" i="1" s="1"/>
  <c r="G5948" i="1"/>
  <c r="G5947" i="1" s="1"/>
  <c r="F5948" i="1"/>
  <c r="M5946" i="1"/>
  <c r="M5945" i="1"/>
  <c r="L5944" i="1"/>
  <c r="K5944" i="1"/>
  <c r="J5944" i="1"/>
  <c r="I5944" i="1"/>
  <c r="H5944" i="1"/>
  <c r="G5944" i="1"/>
  <c r="F5944" i="1"/>
  <c r="M5941" i="1"/>
  <c r="L5940" i="1"/>
  <c r="K5940" i="1"/>
  <c r="J5940" i="1"/>
  <c r="I5940" i="1"/>
  <c r="H5940" i="1"/>
  <c r="G5940" i="1"/>
  <c r="F5940" i="1"/>
  <c r="M5936" i="1"/>
  <c r="L5935" i="1"/>
  <c r="L5934" i="1" s="1"/>
  <c r="K5935" i="1"/>
  <c r="K5934" i="1" s="1"/>
  <c r="J5935" i="1"/>
  <c r="J5934" i="1" s="1"/>
  <c r="I5935" i="1"/>
  <c r="I5934" i="1" s="1"/>
  <c r="H5935" i="1"/>
  <c r="H5934" i="1" s="1"/>
  <c r="G5935" i="1"/>
  <c r="G5934" i="1" s="1"/>
  <c r="F5935" i="1"/>
  <c r="F5934" i="1" s="1"/>
  <c r="M5933" i="1"/>
  <c r="L5932" i="1"/>
  <c r="K5932" i="1"/>
  <c r="K5931" i="1" s="1"/>
  <c r="J5932" i="1"/>
  <c r="J5931" i="1" s="1"/>
  <c r="I5932" i="1"/>
  <c r="I5931" i="1" s="1"/>
  <c r="H5932" i="1"/>
  <c r="H5931" i="1" s="1"/>
  <c r="G5932" i="1"/>
  <c r="G5931" i="1" s="1"/>
  <c r="F5932" i="1"/>
  <c r="F5931" i="1" s="1"/>
  <c r="M5926" i="1"/>
  <c r="M5925" i="1"/>
  <c r="L5924" i="1"/>
  <c r="M5921" i="1"/>
  <c r="M5920" i="1"/>
  <c r="L5919" i="1"/>
  <c r="L5918" i="1" s="1"/>
  <c r="K5919" i="1"/>
  <c r="K5918" i="1" s="1"/>
  <c r="K5917" i="1" s="1"/>
  <c r="K5916" i="1" s="1"/>
  <c r="K5915" i="1" s="1"/>
  <c r="J5919" i="1"/>
  <c r="J5918" i="1" s="1"/>
  <c r="J5917" i="1" s="1"/>
  <c r="J5916" i="1" s="1"/>
  <c r="J5915" i="1" s="1"/>
  <c r="I5919" i="1"/>
  <c r="I5918" i="1" s="1"/>
  <c r="I5917" i="1" s="1"/>
  <c r="I5916" i="1" s="1"/>
  <c r="I5915" i="1" s="1"/>
  <c r="H5919" i="1"/>
  <c r="H5918" i="1" s="1"/>
  <c r="H5917" i="1" s="1"/>
  <c r="H5916" i="1" s="1"/>
  <c r="H5915" i="1" s="1"/>
  <c r="G5919" i="1"/>
  <c r="G5918" i="1" s="1"/>
  <c r="G5917" i="1" s="1"/>
  <c r="G5916" i="1" s="1"/>
  <c r="G5915" i="1" s="1"/>
  <c r="F5919" i="1"/>
  <c r="F5918" i="1" s="1"/>
  <c r="F5917" i="1" s="1"/>
  <c r="F5916" i="1" s="1"/>
  <c r="F5915" i="1" s="1"/>
  <c r="M5914" i="1"/>
  <c r="L5913" i="1"/>
  <c r="L5912" i="1" s="1"/>
  <c r="K5913" i="1"/>
  <c r="K5912" i="1" s="1"/>
  <c r="J5913" i="1"/>
  <c r="J5912" i="1" s="1"/>
  <c r="I5913" i="1"/>
  <c r="I5912" i="1" s="1"/>
  <c r="H5913" i="1"/>
  <c r="H5912" i="1" s="1"/>
  <c r="G5913" i="1"/>
  <c r="G5912" i="1" s="1"/>
  <c r="F5913" i="1"/>
  <c r="F5912" i="1" s="1"/>
  <c r="M5911" i="1"/>
  <c r="L5910" i="1"/>
  <c r="L5909" i="1" s="1"/>
  <c r="K5910" i="1"/>
  <c r="K5909" i="1" s="1"/>
  <c r="J5910" i="1"/>
  <c r="J5909" i="1" s="1"/>
  <c r="I5910" i="1"/>
  <c r="I5909" i="1" s="1"/>
  <c r="H5910" i="1"/>
  <c r="H5909" i="1" s="1"/>
  <c r="G5910" i="1"/>
  <c r="G5909" i="1" s="1"/>
  <c r="F5910" i="1"/>
  <c r="F5909" i="1" s="1"/>
  <c r="M5908" i="1"/>
  <c r="M5907" i="1"/>
  <c r="L5906" i="1"/>
  <c r="K5906" i="1"/>
  <c r="J5906" i="1"/>
  <c r="I5906" i="1"/>
  <c r="H5906" i="1"/>
  <c r="G5906" i="1"/>
  <c r="F5906" i="1"/>
  <c r="M5905" i="1"/>
  <c r="L5904" i="1"/>
  <c r="K5904" i="1"/>
  <c r="J5904" i="1"/>
  <c r="I5904" i="1"/>
  <c r="H5904" i="1"/>
  <c r="G5904" i="1"/>
  <c r="F5904" i="1"/>
  <c r="M5898" i="1"/>
  <c r="M5897" i="1"/>
  <c r="L5896" i="1"/>
  <c r="L5895" i="1" s="1"/>
  <c r="K5896" i="1"/>
  <c r="K5895" i="1" s="1"/>
  <c r="J5896" i="1"/>
  <c r="J5895" i="1" s="1"/>
  <c r="I5896" i="1"/>
  <c r="H5896" i="1"/>
  <c r="H5895" i="1" s="1"/>
  <c r="G5896" i="1"/>
  <c r="G5895" i="1" s="1"/>
  <c r="F5896" i="1"/>
  <c r="F5895" i="1" s="1"/>
  <c r="M5894" i="1"/>
  <c r="M5893" i="1"/>
  <c r="L5892" i="1"/>
  <c r="L5891" i="1" s="1"/>
  <c r="K5892" i="1"/>
  <c r="K5891" i="1" s="1"/>
  <c r="J5892" i="1"/>
  <c r="J5891" i="1" s="1"/>
  <c r="I5892" i="1"/>
  <c r="I5891" i="1" s="1"/>
  <c r="H5892" i="1"/>
  <c r="H5891" i="1" s="1"/>
  <c r="G5892" i="1"/>
  <c r="G5891" i="1" s="1"/>
  <c r="F5892" i="1"/>
  <c r="M5890" i="1"/>
  <c r="L5889" i="1"/>
  <c r="L5888" i="1" s="1"/>
  <c r="K5889" i="1"/>
  <c r="K5888" i="1" s="1"/>
  <c r="J5889" i="1"/>
  <c r="J5888" i="1" s="1"/>
  <c r="I5889" i="1"/>
  <c r="I5888" i="1" s="1"/>
  <c r="H5889" i="1"/>
  <c r="H5888" i="1" s="1"/>
  <c r="G5889" i="1"/>
  <c r="G5888" i="1" s="1"/>
  <c r="F5889" i="1"/>
  <c r="M5885" i="1"/>
  <c r="K5883" i="1"/>
  <c r="K5882" i="1" s="1"/>
  <c r="J5883" i="1"/>
  <c r="J5882" i="1" s="1"/>
  <c r="I5883" i="1"/>
  <c r="I5882" i="1" s="1"/>
  <c r="H5883" i="1"/>
  <c r="H5882" i="1" s="1"/>
  <c r="G5883" i="1"/>
  <c r="G5882" i="1" s="1"/>
  <c r="F5883" i="1"/>
  <c r="F5882" i="1" s="1"/>
  <c r="M5881" i="1"/>
  <c r="M5880" i="1"/>
  <c r="L5879" i="1"/>
  <c r="K5879" i="1"/>
  <c r="K5878" i="1" s="1"/>
  <c r="J5879" i="1"/>
  <c r="J5878" i="1" s="1"/>
  <c r="I5879" i="1"/>
  <c r="I5878" i="1" s="1"/>
  <c r="H5879" i="1"/>
  <c r="H5878" i="1" s="1"/>
  <c r="G5879" i="1"/>
  <c r="G5878" i="1" s="1"/>
  <c r="F5879" i="1"/>
  <c r="F5878" i="1" s="1"/>
  <c r="M5872" i="1"/>
  <c r="M5871" i="1"/>
  <c r="L5870" i="1"/>
  <c r="L5869" i="1" s="1"/>
  <c r="K5870" i="1"/>
  <c r="K5869" i="1" s="1"/>
  <c r="K5868" i="1" s="1"/>
  <c r="J5870" i="1"/>
  <c r="J5869" i="1" s="1"/>
  <c r="J5868" i="1" s="1"/>
  <c r="I5870" i="1"/>
  <c r="H5870" i="1"/>
  <c r="H5869" i="1" s="1"/>
  <c r="H5868" i="1" s="1"/>
  <c r="G5870" i="1"/>
  <c r="G5869" i="1" s="1"/>
  <c r="G5868" i="1" s="1"/>
  <c r="F5870" i="1"/>
  <c r="F5869" i="1" s="1"/>
  <c r="F5868" i="1" s="1"/>
  <c r="M5860" i="1"/>
  <c r="L5859" i="1"/>
  <c r="L5858" i="1" s="1"/>
  <c r="K5859" i="1"/>
  <c r="K5858" i="1" s="1"/>
  <c r="J5859" i="1"/>
  <c r="J5858" i="1" s="1"/>
  <c r="I5859" i="1"/>
  <c r="H5859" i="1"/>
  <c r="H5858" i="1" s="1"/>
  <c r="G5859" i="1"/>
  <c r="G5858" i="1" s="1"/>
  <c r="F5859" i="1"/>
  <c r="F5858" i="1" s="1"/>
  <c r="M5857" i="1"/>
  <c r="L5856" i="1"/>
  <c r="L5855" i="1" s="1"/>
  <c r="K5856" i="1"/>
  <c r="K5855" i="1" s="1"/>
  <c r="J5856" i="1"/>
  <c r="J5855" i="1" s="1"/>
  <c r="I5856" i="1"/>
  <c r="H5856" i="1"/>
  <c r="H5855" i="1" s="1"/>
  <c r="G5856" i="1"/>
  <c r="G5855" i="1" s="1"/>
  <c r="F5856" i="1"/>
  <c r="F5855" i="1" s="1"/>
  <c r="M5854" i="1"/>
  <c r="L5853" i="1"/>
  <c r="L5852" i="1" s="1"/>
  <c r="K5853" i="1"/>
  <c r="K5852" i="1" s="1"/>
  <c r="J5853" i="1"/>
  <c r="J5852" i="1" s="1"/>
  <c r="I5853" i="1"/>
  <c r="I5852" i="1" s="1"/>
  <c r="H5853" i="1"/>
  <c r="H5852" i="1" s="1"/>
  <c r="G5853" i="1"/>
  <c r="G5852" i="1" s="1"/>
  <c r="F5853" i="1"/>
  <c r="F5852" i="1" s="1"/>
  <c r="M5851" i="1"/>
  <c r="M5850" i="1"/>
  <c r="L5849" i="1"/>
  <c r="L5848" i="1" s="1"/>
  <c r="K5849" i="1"/>
  <c r="K5848" i="1" s="1"/>
  <c r="J5849" i="1"/>
  <c r="J5848" i="1" s="1"/>
  <c r="I5849" i="1"/>
  <c r="I5848" i="1" s="1"/>
  <c r="H5849" i="1"/>
  <c r="H5848" i="1" s="1"/>
  <c r="G5849" i="1"/>
  <c r="G5848" i="1" s="1"/>
  <c r="F5849" i="1"/>
  <c r="M5847" i="1"/>
  <c r="M5846" i="1"/>
  <c r="L5845" i="1"/>
  <c r="L5844" i="1" s="1"/>
  <c r="K5845" i="1"/>
  <c r="K5844" i="1" s="1"/>
  <c r="J5845" i="1"/>
  <c r="J5844" i="1" s="1"/>
  <c r="I5845" i="1"/>
  <c r="I5844" i="1" s="1"/>
  <c r="H5845" i="1"/>
  <c r="H5844" i="1" s="1"/>
  <c r="G5845" i="1"/>
  <c r="G5844" i="1" s="1"/>
  <c r="F5845" i="1"/>
  <c r="F5844" i="1" s="1"/>
  <c r="M5842" i="1"/>
  <c r="M5841" i="1"/>
  <c r="M5840" i="1"/>
  <c r="M5839" i="1"/>
  <c r="M5838" i="1"/>
  <c r="L5837" i="1"/>
  <c r="K5837" i="1"/>
  <c r="K5836" i="1" s="1"/>
  <c r="J5837" i="1"/>
  <c r="J5836" i="1" s="1"/>
  <c r="I5837" i="1"/>
  <c r="I5836" i="1" s="1"/>
  <c r="H5837" i="1"/>
  <c r="H5836" i="1" s="1"/>
  <c r="G5837" i="1"/>
  <c r="G5836" i="1" s="1"/>
  <c r="F5837" i="1"/>
  <c r="F5836" i="1" s="1"/>
  <c r="M5835" i="1"/>
  <c r="G5835" i="1"/>
  <c r="G5833" i="1" s="1"/>
  <c r="G5832" i="1" s="1"/>
  <c r="M5834" i="1"/>
  <c r="L5833" i="1"/>
  <c r="L5832" i="1" s="1"/>
  <c r="K5833" i="1"/>
  <c r="K5832" i="1" s="1"/>
  <c r="J5833" i="1"/>
  <c r="J5832" i="1" s="1"/>
  <c r="I5833" i="1"/>
  <c r="I5832" i="1" s="1"/>
  <c r="H5833" i="1"/>
  <c r="H5832" i="1" s="1"/>
  <c r="F5833" i="1"/>
  <c r="F5832" i="1" s="1"/>
  <c r="M5831" i="1"/>
  <c r="M5830" i="1"/>
  <c r="L5829" i="1"/>
  <c r="L5828" i="1" s="1"/>
  <c r="K5829" i="1"/>
  <c r="K5828" i="1" s="1"/>
  <c r="J5829" i="1"/>
  <c r="J5828" i="1" s="1"/>
  <c r="I5829" i="1"/>
  <c r="I5828" i="1" s="1"/>
  <c r="H5829" i="1"/>
  <c r="H5828" i="1" s="1"/>
  <c r="G5829" i="1"/>
  <c r="G5828" i="1" s="1"/>
  <c r="F5829" i="1"/>
  <c r="M5825" i="1"/>
  <c r="K5824" i="1"/>
  <c r="K5823" i="1" s="1"/>
  <c r="J5824" i="1"/>
  <c r="J5823" i="1" s="1"/>
  <c r="I5824" i="1"/>
  <c r="I5823" i="1" s="1"/>
  <c r="H5824" i="1"/>
  <c r="H5823" i="1" s="1"/>
  <c r="G5824" i="1"/>
  <c r="G5823" i="1" s="1"/>
  <c r="F5824" i="1"/>
  <c r="F5823" i="1" s="1"/>
  <c r="M5822" i="1"/>
  <c r="L5821" i="1"/>
  <c r="L5820" i="1" s="1"/>
  <c r="K5821" i="1"/>
  <c r="K5820" i="1" s="1"/>
  <c r="J5821" i="1"/>
  <c r="J5820" i="1" s="1"/>
  <c r="I5821" i="1"/>
  <c r="H5821" i="1"/>
  <c r="H5820" i="1" s="1"/>
  <c r="G5821" i="1"/>
  <c r="G5820" i="1" s="1"/>
  <c r="G5819" i="1" s="1"/>
  <c r="F5821" i="1"/>
  <c r="F5820" i="1" s="1"/>
  <c r="M5814" i="1"/>
  <c r="M5813" i="1"/>
  <c r="L5812" i="1"/>
  <c r="L5811" i="1" s="1"/>
  <c r="L5810" i="1" s="1"/>
  <c r="L5809" i="1" s="1"/>
  <c r="L5808" i="1" s="1"/>
  <c r="L5807" i="1" s="1"/>
  <c r="L5806" i="1" s="1"/>
  <c r="K5812" i="1"/>
  <c r="K5811" i="1" s="1"/>
  <c r="K5810" i="1" s="1"/>
  <c r="K5809" i="1" s="1"/>
  <c r="K5808" i="1" s="1"/>
  <c r="K5807" i="1" s="1"/>
  <c r="K5806" i="1" s="1"/>
  <c r="J5812" i="1"/>
  <c r="J5811" i="1" s="1"/>
  <c r="J5810" i="1" s="1"/>
  <c r="J5809" i="1" s="1"/>
  <c r="J5808" i="1" s="1"/>
  <c r="J5807" i="1" s="1"/>
  <c r="J5806" i="1" s="1"/>
  <c r="I5812" i="1"/>
  <c r="I5811" i="1" s="1"/>
  <c r="I5810" i="1" s="1"/>
  <c r="I5809" i="1" s="1"/>
  <c r="I5808" i="1" s="1"/>
  <c r="I5807" i="1" s="1"/>
  <c r="I5806" i="1" s="1"/>
  <c r="H5812" i="1"/>
  <c r="H5811" i="1" s="1"/>
  <c r="H5810" i="1" s="1"/>
  <c r="H5809" i="1" s="1"/>
  <c r="H5808" i="1" s="1"/>
  <c r="H5807" i="1" s="1"/>
  <c r="H5806" i="1" s="1"/>
  <c r="G5812" i="1"/>
  <c r="G5811" i="1" s="1"/>
  <c r="G5810" i="1" s="1"/>
  <c r="G5809" i="1" s="1"/>
  <c r="G5808" i="1" s="1"/>
  <c r="G5807" i="1" s="1"/>
  <c r="G5806" i="1" s="1"/>
  <c r="F5812" i="1"/>
  <c r="M5799" i="1"/>
  <c r="M5798" i="1"/>
  <c r="L5797" i="1"/>
  <c r="K5797" i="1"/>
  <c r="K5796" i="1" s="1"/>
  <c r="K5795" i="1" s="1"/>
  <c r="K5794" i="1" s="1"/>
  <c r="K5793" i="1" s="1"/>
  <c r="K5792" i="1" s="1"/>
  <c r="K5791" i="1" s="1"/>
  <c r="J5797" i="1"/>
  <c r="J5796" i="1" s="1"/>
  <c r="J5795" i="1" s="1"/>
  <c r="J5794" i="1" s="1"/>
  <c r="J5793" i="1" s="1"/>
  <c r="J5792" i="1" s="1"/>
  <c r="J5791" i="1" s="1"/>
  <c r="I5797" i="1"/>
  <c r="I5796" i="1" s="1"/>
  <c r="H5797" i="1"/>
  <c r="H5796" i="1" s="1"/>
  <c r="H5795" i="1" s="1"/>
  <c r="H5794" i="1" s="1"/>
  <c r="H5793" i="1" s="1"/>
  <c r="H5792" i="1" s="1"/>
  <c r="H5791" i="1" s="1"/>
  <c r="G5797" i="1"/>
  <c r="G5796" i="1" s="1"/>
  <c r="G5795" i="1" s="1"/>
  <c r="G5794" i="1" s="1"/>
  <c r="G5793" i="1" s="1"/>
  <c r="G5792" i="1" s="1"/>
  <c r="G5791" i="1" s="1"/>
  <c r="F5797" i="1"/>
  <c r="F5796" i="1" s="1"/>
  <c r="F5795" i="1" s="1"/>
  <c r="F5794" i="1" s="1"/>
  <c r="F5793" i="1" s="1"/>
  <c r="F5792" i="1" s="1"/>
  <c r="F5791" i="1" s="1"/>
  <c r="M5789" i="1"/>
  <c r="L5788" i="1"/>
  <c r="L5787" i="1" s="1"/>
  <c r="K5788" i="1"/>
  <c r="K5787" i="1" s="1"/>
  <c r="K5786" i="1" s="1"/>
  <c r="K5785" i="1" s="1"/>
  <c r="K5784" i="1" s="1"/>
  <c r="K5783" i="1" s="1"/>
  <c r="J5788" i="1"/>
  <c r="J5787" i="1" s="1"/>
  <c r="J5786" i="1" s="1"/>
  <c r="J5785" i="1" s="1"/>
  <c r="J5784" i="1" s="1"/>
  <c r="J5783" i="1" s="1"/>
  <c r="I5788" i="1"/>
  <c r="I5787" i="1" s="1"/>
  <c r="I5786" i="1" s="1"/>
  <c r="I5785" i="1" s="1"/>
  <c r="I5784" i="1" s="1"/>
  <c r="I5783" i="1" s="1"/>
  <c r="H5788" i="1"/>
  <c r="H5787" i="1" s="1"/>
  <c r="H5786" i="1" s="1"/>
  <c r="H5785" i="1" s="1"/>
  <c r="H5784" i="1" s="1"/>
  <c r="H5783" i="1" s="1"/>
  <c r="G5788" i="1"/>
  <c r="G5787" i="1" s="1"/>
  <c r="G5786" i="1" s="1"/>
  <c r="G5785" i="1" s="1"/>
  <c r="G5784" i="1" s="1"/>
  <c r="G5783" i="1" s="1"/>
  <c r="F5788" i="1"/>
  <c r="F5787" i="1" s="1"/>
  <c r="F5786" i="1" s="1"/>
  <c r="M5777" i="1"/>
  <c r="L5776" i="1"/>
  <c r="K5776" i="1"/>
  <c r="K5775" i="1" s="1"/>
  <c r="K5774" i="1" s="1"/>
  <c r="K5773" i="1" s="1"/>
  <c r="K5772" i="1" s="1"/>
  <c r="K5771" i="1" s="1"/>
  <c r="K5770" i="1" s="1"/>
  <c r="J5776" i="1"/>
  <c r="J5775" i="1" s="1"/>
  <c r="J5774" i="1" s="1"/>
  <c r="J5773" i="1" s="1"/>
  <c r="J5772" i="1" s="1"/>
  <c r="J5771" i="1" s="1"/>
  <c r="J5770" i="1" s="1"/>
  <c r="I5776" i="1"/>
  <c r="I5775" i="1" s="1"/>
  <c r="I5774" i="1" s="1"/>
  <c r="I5773" i="1" s="1"/>
  <c r="I5772" i="1" s="1"/>
  <c r="I5771" i="1" s="1"/>
  <c r="I5770" i="1" s="1"/>
  <c r="H5776" i="1"/>
  <c r="H5775" i="1" s="1"/>
  <c r="H5774" i="1" s="1"/>
  <c r="H5773" i="1" s="1"/>
  <c r="H5772" i="1" s="1"/>
  <c r="H5771" i="1" s="1"/>
  <c r="H5770" i="1" s="1"/>
  <c r="G5776" i="1"/>
  <c r="G5775" i="1" s="1"/>
  <c r="G5774" i="1" s="1"/>
  <c r="G5773" i="1" s="1"/>
  <c r="G5772" i="1" s="1"/>
  <c r="G5771" i="1" s="1"/>
  <c r="G5770" i="1" s="1"/>
  <c r="F5776" i="1"/>
  <c r="F5775" i="1" s="1"/>
  <c r="F5774" i="1" s="1"/>
  <c r="F5773" i="1" s="1"/>
  <c r="F5772" i="1" s="1"/>
  <c r="F5771" i="1" s="1"/>
  <c r="F5770" i="1" s="1"/>
  <c r="M5769" i="1"/>
  <c r="L5768" i="1"/>
  <c r="K5768" i="1"/>
  <c r="K5767" i="1" s="1"/>
  <c r="K5766" i="1" s="1"/>
  <c r="K5765" i="1" s="1"/>
  <c r="J5768" i="1"/>
  <c r="J5767" i="1" s="1"/>
  <c r="J5766" i="1" s="1"/>
  <c r="J5765" i="1" s="1"/>
  <c r="I5768" i="1"/>
  <c r="I5767" i="1" s="1"/>
  <c r="H5768" i="1"/>
  <c r="H5767" i="1" s="1"/>
  <c r="H5766" i="1" s="1"/>
  <c r="H5765" i="1" s="1"/>
  <c r="G5768" i="1"/>
  <c r="G5767" i="1" s="1"/>
  <c r="G5766" i="1" s="1"/>
  <c r="G5765" i="1" s="1"/>
  <c r="F5768" i="1"/>
  <c r="F5767" i="1" s="1"/>
  <c r="F5766" i="1" s="1"/>
  <c r="F5765" i="1" s="1"/>
  <c r="M5764" i="1"/>
  <c r="L5763" i="1"/>
  <c r="L5762" i="1" s="1"/>
  <c r="K5763" i="1"/>
  <c r="K5762" i="1" s="1"/>
  <c r="J5763" i="1"/>
  <c r="J5762" i="1" s="1"/>
  <c r="I5763" i="1"/>
  <c r="I5762" i="1" s="1"/>
  <c r="H5763" i="1"/>
  <c r="H5762" i="1" s="1"/>
  <c r="G5763" i="1"/>
  <c r="G5762" i="1" s="1"/>
  <c r="F5763" i="1"/>
  <c r="F5762" i="1" s="1"/>
  <c r="M5761" i="1"/>
  <c r="L5760" i="1"/>
  <c r="L5759" i="1" s="1"/>
  <c r="K5760" i="1"/>
  <c r="K5759" i="1" s="1"/>
  <c r="J5760" i="1"/>
  <c r="J5759" i="1" s="1"/>
  <c r="I5760" i="1"/>
  <c r="I5759" i="1" s="1"/>
  <c r="H5760" i="1"/>
  <c r="H5759" i="1" s="1"/>
  <c r="G5760" i="1"/>
  <c r="G5759" i="1" s="1"/>
  <c r="F5760" i="1"/>
  <c r="F5759" i="1" s="1"/>
  <c r="M5758" i="1"/>
  <c r="L5757" i="1"/>
  <c r="K5757" i="1"/>
  <c r="K5756" i="1" s="1"/>
  <c r="J5757" i="1"/>
  <c r="J5756" i="1" s="1"/>
  <c r="I5757" i="1"/>
  <c r="I5756" i="1" s="1"/>
  <c r="H5757" i="1"/>
  <c r="H5756" i="1" s="1"/>
  <c r="G5757" i="1"/>
  <c r="G5756" i="1" s="1"/>
  <c r="F5757" i="1"/>
  <c r="F5756" i="1" s="1"/>
  <c r="M5749" i="1"/>
  <c r="L5748" i="1"/>
  <c r="L5747" i="1" s="1"/>
  <c r="K5748" i="1"/>
  <c r="K5747" i="1" s="1"/>
  <c r="J5748" i="1"/>
  <c r="J5747" i="1" s="1"/>
  <c r="I5748" i="1"/>
  <c r="H5748" i="1"/>
  <c r="H5747" i="1" s="1"/>
  <c r="G5748" i="1"/>
  <c r="G5747" i="1" s="1"/>
  <c r="F5748" i="1"/>
  <c r="F5747" i="1" s="1"/>
  <c r="M5746" i="1"/>
  <c r="K5744" i="1"/>
  <c r="K5743" i="1" s="1"/>
  <c r="J5744" i="1"/>
  <c r="J5743" i="1" s="1"/>
  <c r="I5744" i="1"/>
  <c r="I5743" i="1" s="1"/>
  <c r="H5744" i="1"/>
  <c r="H5743" i="1" s="1"/>
  <c r="G5744" i="1"/>
  <c r="G5743" i="1" s="1"/>
  <c r="F5744" i="1"/>
  <c r="F5743" i="1" s="1"/>
  <c r="M5742" i="1"/>
  <c r="L5741" i="1"/>
  <c r="K5741" i="1"/>
  <c r="K5740" i="1" s="1"/>
  <c r="J5741" i="1"/>
  <c r="J5740" i="1" s="1"/>
  <c r="I5741" i="1"/>
  <c r="I5740" i="1" s="1"/>
  <c r="H5741" i="1"/>
  <c r="H5740" i="1" s="1"/>
  <c r="G5741" i="1"/>
  <c r="G5740" i="1" s="1"/>
  <c r="F5741" i="1"/>
  <c r="F5740" i="1" s="1"/>
  <c r="M5739" i="1"/>
  <c r="L5738" i="1"/>
  <c r="K5738" i="1"/>
  <c r="K5737" i="1" s="1"/>
  <c r="J5738" i="1"/>
  <c r="J5737" i="1" s="1"/>
  <c r="I5738" i="1"/>
  <c r="I5737" i="1" s="1"/>
  <c r="H5738" i="1"/>
  <c r="H5737" i="1" s="1"/>
  <c r="G5738" i="1"/>
  <c r="G5737" i="1" s="1"/>
  <c r="F5738" i="1"/>
  <c r="F5737" i="1" s="1"/>
  <c r="M5736" i="1"/>
  <c r="L5735" i="1"/>
  <c r="K5735" i="1"/>
  <c r="J5735" i="1"/>
  <c r="I5735" i="1"/>
  <c r="H5735" i="1"/>
  <c r="G5735" i="1"/>
  <c r="F5735" i="1"/>
  <c r="M5734" i="1"/>
  <c r="L5733" i="1"/>
  <c r="K5733" i="1"/>
  <c r="K5732" i="1" s="1"/>
  <c r="J5733" i="1"/>
  <c r="I5733" i="1"/>
  <c r="I5732" i="1" s="1"/>
  <c r="H5733" i="1"/>
  <c r="G5733" i="1"/>
  <c r="G5732" i="1" s="1"/>
  <c r="F5733" i="1"/>
  <c r="F5732" i="1" s="1"/>
  <c r="M5731" i="1"/>
  <c r="L5730" i="1"/>
  <c r="K5730" i="1"/>
  <c r="K5729" i="1" s="1"/>
  <c r="J5730" i="1"/>
  <c r="J5729" i="1" s="1"/>
  <c r="I5730" i="1"/>
  <c r="I5729" i="1" s="1"/>
  <c r="H5730" i="1"/>
  <c r="H5729" i="1" s="1"/>
  <c r="G5730" i="1"/>
  <c r="G5729" i="1" s="1"/>
  <c r="F5730" i="1"/>
  <c r="F5729" i="1" s="1"/>
  <c r="M5728" i="1"/>
  <c r="L5727" i="1"/>
  <c r="K5727" i="1"/>
  <c r="K5726" i="1" s="1"/>
  <c r="J5727" i="1"/>
  <c r="J5726" i="1" s="1"/>
  <c r="I5727" i="1"/>
  <c r="I5726" i="1" s="1"/>
  <c r="H5727" i="1"/>
  <c r="H5726" i="1" s="1"/>
  <c r="G5727" i="1"/>
  <c r="G5726" i="1" s="1"/>
  <c r="F5727" i="1"/>
  <c r="F5726" i="1" s="1"/>
  <c r="M5725" i="1"/>
  <c r="L5724" i="1"/>
  <c r="K5724" i="1"/>
  <c r="K5723" i="1" s="1"/>
  <c r="J5724" i="1"/>
  <c r="J5723" i="1" s="1"/>
  <c r="I5724" i="1"/>
  <c r="I5723" i="1" s="1"/>
  <c r="H5724" i="1"/>
  <c r="H5723" i="1" s="1"/>
  <c r="G5724" i="1"/>
  <c r="G5723" i="1" s="1"/>
  <c r="F5724" i="1"/>
  <c r="F5723" i="1" s="1"/>
  <c r="M5722" i="1"/>
  <c r="L5721" i="1"/>
  <c r="K5721" i="1"/>
  <c r="K5720" i="1" s="1"/>
  <c r="J5721" i="1"/>
  <c r="J5720" i="1" s="1"/>
  <c r="I5721" i="1"/>
  <c r="I5720" i="1" s="1"/>
  <c r="H5721" i="1"/>
  <c r="H5720" i="1" s="1"/>
  <c r="G5721" i="1"/>
  <c r="G5720" i="1" s="1"/>
  <c r="F5721" i="1"/>
  <c r="F5720" i="1" s="1"/>
  <c r="M5718" i="1"/>
  <c r="L5717" i="1"/>
  <c r="K5717" i="1"/>
  <c r="K5716" i="1" s="1"/>
  <c r="J5717" i="1"/>
  <c r="J5716" i="1" s="1"/>
  <c r="I5717" i="1"/>
  <c r="I5716" i="1" s="1"/>
  <c r="H5717" i="1"/>
  <c r="H5716" i="1" s="1"/>
  <c r="G5717" i="1"/>
  <c r="G5716" i="1" s="1"/>
  <c r="F5717" i="1"/>
  <c r="F5716" i="1" s="1"/>
  <c r="M5715" i="1"/>
  <c r="L5714" i="1"/>
  <c r="K5714" i="1"/>
  <c r="K5713" i="1" s="1"/>
  <c r="J5714" i="1"/>
  <c r="J5713" i="1" s="1"/>
  <c r="I5714" i="1"/>
  <c r="I5713" i="1" s="1"/>
  <c r="H5714" i="1"/>
  <c r="H5713" i="1" s="1"/>
  <c r="G5714" i="1"/>
  <c r="G5713" i="1" s="1"/>
  <c r="F5714" i="1"/>
  <c r="F5713" i="1" s="1"/>
  <c r="M5709" i="1"/>
  <c r="L5708" i="1"/>
  <c r="K5708" i="1"/>
  <c r="K5707" i="1" s="1"/>
  <c r="K5706" i="1" s="1"/>
  <c r="J5708" i="1"/>
  <c r="J5707" i="1" s="1"/>
  <c r="I5708" i="1"/>
  <c r="I5707" i="1" s="1"/>
  <c r="H5708" i="1"/>
  <c r="H5707" i="1" s="1"/>
  <c r="G5708" i="1"/>
  <c r="G5707" i="1" s="1"/>
  <c r="G5706" i="1" s="1"/>
  <c r="F5708" i="1"/>
  <c r="F5707" i="1" s="1"/>
  <c r="M5705" i="1"/>
  <c r="L5704" i="1"/>
  <c r="K5704" i="1"/>
  <c r="K5703" i="1" s="1"/>
  <c r="J5704" i="1"/>
  <c r="J5703" i="1" s="1"/>
  <c r="I5704" i="1"/>
  <c r="I5703" i="1" s="1"/>
  <c r="H5704" i="1"/>
  <c r="H5703" i="1" s="1"/>
  <c r="G5704" i="1"/>
  <c r="G5703" i="1" s="1"/>
  <c r="F5704" i="1"/>
  <c r="F5703" i="1" s="1"/>
  <c r="M5702" i="1"/>
  <c r="L5700" i="1"/>
  <c r="K5700" i="1"/>
  <c r="J5700" i="1"/>
  <c r="I5700" i="1"/>
  <c r="H5700" i="1"/>
  <c r="G5700" i="1"/>
  <c r="F5700" i="1"/>
  <c r="K5698" i="1"/>
  <c r="J5698" i="1"/>
  <c r="I5698" i="1"/>
  <c r="H5698" i="1"/>
  <c r="G5698" i="1"/>
  <c r="F5698" i="1"/>
  <c r="M5696" i="1"/>
  <c r="L5695" i="1"/>
  <c r="K5695" i="1"/>
  <c r="J5695" i="1"/>
  <c r="I5695" i="1"/>
  <c r="H5695" i="1"/>
  <c r="G5695" i="1"/>
  <c r="F5695" i="1"/>
  <c r="M5694" i="1"/>
  <c r="L5693" i="1"/>
  <c r="K5693" i="1"/>
  <c r="J5693" i="1"/>
  <c r="I5693" i="1"/>
  <c r="H5693" i="1"/>
  <c r="G5693" i="1"/>
  <c r="F5693" i="1"/>
  <c r="M5692" i="1"/>
  <c r="L5691" i="1"/>
  <c r="K5691" i="1"/>
  <c r="J5691" i="1"/>
  <c r="I5691" i="1"/>
  <c r="I5690" i="1" s="1"/>
  <c r="H5691" i="1"/>
  <c r="H5690" i="1" s="1"/>
  <c r="G5691" i="1"/>
  <c r="G5690" i="1" s="1"/>
  <c r="F5691" i="1"/>
  <c r="M5687" i="1"/>
  <c r="L5686" i="1"/>
  <c r="K5686" i="1"/>
  <c r="K5685" i="1" s="1"/>
  <c r="K5684" i="1" s="1"/>
  <c r="K5683" i="1" s="1"/>
  <c r="K5682" i="1" s="1"/>
  <c r="J5686" i="1"/>
  <c r="J5685" i="1" s="1"/>
  <c r="J5684" i="1" s="1"/>
  <c r="J5683" i="1" s="1"/>
  <c r="J5682" i="1" s="1"/>
  <c r="I5686" i="1"/>
  <c r="I5685" i="1" s="1"/>
  <c r="I5684" i="1" s="1"/>
  <c r="I5683" i="1" s="1"/>
  <c r="I5682" i="1" s="1"/>
  <c r="H5686" i="1"/>
  <c r="H5685" i="1" s="1"/>
  <c r="H5684" i="1" s="1"/>
  <c r="H5683" i="1" s="1"/>
  <c r="H5682" i="1" s="1"/>
  <c r="G5686" i="1"/>
  <c r="G5685" i="1" s="1"/>
  <c r="G5684" i="1" s="1"/>
  <c r="G5683" i="1" s="1"/>
  <c r="G5682" i="1" s="1"/>
  <c r="F5686" i="1"/>
  <c r="F5685" i="1" s="1"/>
  <c r="F5684" i="1" s="1"/>
  <c r="F5683" i="1" s="1"/>
  <c r="F5682" i="1" s="1"/>
  <c r="M5681" i="1"/>
  <c r="L5680" i="1"/>
  <c r="K5680" i="1"/>
  <c r="K5679" i="1" s="1"/>
  <c r="K5678" i="1" s="1"/>
  <c r="K5677" i="1" s="1"/>
  <c r="K5676" i="1" s="1"/>
  <c r="J5680" i="1"/>
  <c r="J5679" i="1" s="1"/>
  <c r="J5678" i="1" s="1"/>
  <c r="J5677" i="1" s="1"/>
  <c r="J5676" i="1" s="1"/>
  <c r="I5680" i="1"/>
  <c r="I5679" i="1" s="1"/>
  <c r="I5678" i="1" s="1"/>
  <c r="I5677" i="1" s="1"/>
  <c r="I5676" i="1" s="1"/>
  <c r="H5680" i="1"/>
  <c r="H5679" i="1" s="1"/>
  <c r="H5678" i="1" s="1"/>
  <c r="H5677" i="1" s="1"/>
  <c r="H5676" i="1" s="1"/>
  <c r="G5680" i="1"/>
  <c r="G5679" i="1" s="1"/>
  <c r="G5678" i="1" s="1"/>
  <c r="G5677" i="1" s="1"/>
  <c r="G5676" i="1" s="1"/>
  <c r="F5680" i="1"/>
  <c r="F5679" i="1" s="1"/>
  <c r="F5678" i="1" s="1"/>
  <c r="M5675" i="1"/>
  <c r="L5674" i="1"/>
  <c r="K5674" i="1"/>
  <c r="K5673" i="1" s="1"/>
  <c r="J5674" i="1"/>
  <c r="J5673" i="1" s="1"/>
  <c r="I5674" i="1"/>
  <c r="I5673" i="1" s="1"/>
  <c r="H5674" i="1"/>
  <c r="H5673" i="1" s="1"/>
  <c r="G5674" i="1"/>
  <c r="G5673" i="1" s="1"/>
  <c r="F5674" i="1"/>
  <c r="F5673" i="1" s="1"/>
  <c r="M5672" i="1"/>
  <c r="L5671" i="1"/>
  <c r="K5671" i="1"/>
  <c r="J5671" i="1"/>
  <c r="I5671" i="1"/>
  <c r="H5671" i="1"/>
  <c r="G5671" i="1"/>
  <c r="F5671" i="1"/>
  <c r="M5670" i="1"/>
  <c r="L5669" i="1"/>
  <c r="K5669" i="1"/>
  <c r="K5668" i="1" s="1"/>
  <c r="J5669" i="1"/>
  <c r="J5668" i="1" s="1"/>
  <c r="I5669" i="1"/>
  <c r="I5668" i="1" s="1"/>
  <c r="H5669" i="1"/>
  <c r="G5669" i="1"/>
  <c r="F5669" i="1"/>
  <c r="M5667" i="1"/>
  <c r="L5666" i="1"/>
  <c r="K5666" i="1"/>
  <c r="J5666" i="1"/>
  <c r="I5666" i="1"/>
  <c r="H5666" i="1"/>
  <c r="G5666" i="1"/>
  <c r="F5666" i="1"/>
  <c r="M5665" i="1"/>
  <c r="L5664" i="1"/>
  <c r="K5664" i="1"/>
  <c r="K5663" i="1" s="1"/>
  <c r="J5664" i="1"/>
  <c r="J5663" i="1" s="1"/>
  <c r="I5664" i="1"/>
  <c r="H5664" i="1"/>
  <c r="H5663" i="1" s="1"/>
  <c r="G5664" i="1"/>
  <c r="G5663" i="1" s="1"/>
  <c r="F5664" i="1"/>
  <c r="F5663" i="1" s="1"/>
  <c r="K5659" i="1"/>
  <c r="K5658" i="1" s="1"/>
  <c r="K5657" i="1" s="1"/>
  <c r="J5659" i="1"/>
  <c r="J5658" i="1" s="1"/>
  <c r="J5657" i="1" s="1"/>
  <c r="I5659" i="1"/>
  <c r="I5658" i="1" s="1"/>
  <c r="I5657" i="1" s="1"/>
  <c r="H5659" i="1"/>
  <c r="H5658" i="1" s="1"/>
  <c r="H5657" i="1" s="1"/>
  <c r="G5659" i="1"/>
  <c r="G5658" i="1" s="1"/>
  <c r="G5657" i="1" s="1"/>
  <c r="F5659" i="1"/>
  <c r="F5658" i="1" s="1"/>
  <c r="F5657" i="1" s="1"/>
  <c r="M5656" i="1"/>
  <c r="L5654" i="1"/>
  <c r="L5653" i="1" s="1"/>
  <c r="K5654" i="1"/>
  <c r="K5653" i="1" s="1"/>
  <c r="J5654" i="1"/>
  <c r="J5653" i="1" s="1"/>
  <c r="I5654" i="1"/>
  <c r="I5653" i="1" s="1"/>
  <c r="H5654" i="1"/>
  <c r="H5653" i="1" s="1"/>
  <c r="G5654" i="1"/>
  <c r="G5653" i="1" s="1"/>
  <c r="F5654" i="1"/>
  <c r="F5653" i="1" s="1"/>
  <c r="M5652" i="1"/>
  <c r="L5651" i="1"/>
  <c r="K5651" i="1"/>
  <c r="K5650" i="1" s="1"/>
  <c r="J5651" i="1"/>
  <c r="J5650" i="1" s="1"/>
  <c r="I5651" i="1"/>
  <c r="I5650" i="1" s="1"/>
  <c r="H5651" i="1"/>
  <c r="H5650" i="1" s="1"/>
  <c r="G5651" i="1"/>
  <c r="G5650" i="1" s="1"/>
  <c r="F5651" i="1"/>
  <c r="F5650" i="1" s="1"/>
  <c r="M5649" i="1"/>
  <c r="L5648" i="1"/>
  <c r="K5648" i="1"/>
  <c r="K5647" i="1" s="1"/>
  <c r="J5648" i="1"/>
  <c r="J5647" i="1" s="1"/>
  <c r="I5648" i="1"/>
  <c r="I5647" i="1" s="1"/>
  <c r="H5648" i="1"/>
  <c r="H5647" i="1" s="1"/>
  <c r="G5648" i="1"/>
  <c r="G5647" i="1" s="1"/>
  <c r="F5648" i="1"/>
  <c r="F5647" i="1" s="1"/>
  <c r="M5646" i="1"/>
  <c r="L5645" i="1"/>
  <c r="K5645" i="1"/>
  <c r="J5645" i="1"/>
  <c r="I5645" i="1"/>
  <c r="H5645" i="1"/>
  <c r="G5645" i="1"/>
  <c r="F5645" i="1"/>
  <c r="M5644" i="1"/>
  <c r="L5643" i="1"/>
  <c r="K5643" i="1"/>
  <c r="J5643" i="1"/>
  <c r="I5643" i="1"/>
  <c r="H5643" i="1"/>
  <c r="H5642" i="1" s="1"/>
  <c r="H5641" i="1" s="1"/>
  <c r="H5640" i="1" s="1"/>
  <c r="G5643" i="1"/>
  <c r="F5643" i="1"/>
  <c r="M5637" i="1"/>
  <c r="L5636" i="1"/>
  <c r="K5636" i="1"/>
  <c r="K5635" i="1" s="1"/>
  <c r="K5634" i="1" s="1"/>
  <c r="K5633" i="1" s="1"/>
  <c r="J5636" i="1"/>
  <c r="J5635" i="1" s="1"/>
  <c r="J5634" i="1" s="1"/>
  <c r="J5633" i="1" s="1"/>
  <c r="I5636" i="1"/>
  <c r="I5635" i="1" s="1"/>
  <c r="I5634" i="1" s="1"/>
  <c r="I5633" i="1" s="1"/>
  <c r="H5636" i="1"/>
  <c r="H5635" i="1" s="1"/>
  <c r="H5634" i="1" s="1"/>
  <c r="H5633" i="1" s="1"/>
  <c r="G5636" i="1"/>
  <c r="G5635" i="1" s="1"/>
  <c r="G5634" i="1" s="1"/>
  <c r="G5633" i="1" s="1"/>
  <c r="F5636" i="1"/>
  <c r="F5635" i="1" s="1"/>
  <c r="F5634" i="1" s="1"/>
  <c r="M5632" i="1"/>
  <c r="L5631" i="1"/>
  <c r="M5630" i="1"/>
  <c r="L5629" i="1"/>
  <c r="K5629" i="1"/>
  <c r="J5629" i="1"/>
  <c r="I5629" i="1"/>
  <c r="H5629" i="1"/>
  <c r="G5629" i="1"/>
  <c r="F5629" i="1"/>
  <c r="M5628" i="1"/>
  <c r="L5627" i="1"/>
  <c r="K5627" i="1"/>
  <c r="J5627" i="1"/>
  <c r="I5627" i="1"/>
  <c r="H5627" i="1"/>
  <c r="G5627" i="1"/>
  <c r="F5627" i="1"/>
  <c r="M5626" i="1"/>
  <c r="L5625" i="1"/>
  <c r="K5625" i="1"/>
  <c r="K5624" i="1" s="1"/>
  <c r="J5625" i="1"/>
  <c r="J5624" i="1" s="1"/>
  <c r="I5625" i="1"/>
  <c r="H5625" i="1"/>
  <c r="G5625" i="1"/>
  <c r="F5625" i="1"/>
  <c r="L5620" i="1"/>
  <c r="L5619" i="1" s="1"/>
  <c r="K5620" i="1"/>
  <c r="K5619" i="1" s="1"/>
  <c r="J5620" i="1"/>
  <c r="J5619" i="1" s="1"/>
  <c r="I5620" i="1"/>
  <c r="I5619" i="1" s="1"/>
  <c r="H5620" i="1"/>
  <c r="H5619" i="1" s="1"/>
  <c r="G5620" i="1"/>
  <c r="G5619" i="1" s="1"/>
  <c r="F5620" i="1"/>
  <c r="M5615" i="1"/>
  <c r="L5614" i="1"/>
  <c r="L5613" i="1" s="1"/>
  <c r="L5612" i="1" s="1"/>
  <c r="L5611" i="1" s="1"/>
  <c r="L5610" i="1" s="1"/>
  <c r="K5614" i="1"/>
  <c r="K5613" i="1" s="1"/>
  <c r="K5612" i="1" s="1"/>
  <c r="K5611" i="1" s="1"/>
  <c r="K5610" i="1" s="1"/>
  <c r="J5614" i="1"/>
  <c r="J5613" i="1" s="1"/>
  <c r="J5612" i="1" s="1"/>
  <c r="J5611" i="1" s="1"/>
  <c r="J5610" i="1" s="1"/>
  <c r="I5614" i="1"/>
  <c r="I5613" i="1" s="1"/>
  <c r="I5612" i="1" s="1"/>
  <c r="I5611" i="1" s="1"/>
  <c r="I5610" i="1" s="1"/>
  <c r="H5614" i="1"/>
  <c r="H5613" i="1" s="1"/>
  <c r="H5612" i="1" s="1"/>
  <c r="H5611" i="1" s="1"/>
  <c r="H5610" i="1" s="1"/>
  <c r="G5614" i="1"/>
  <c r="G5613" i="1" s="1"/>
  <c r="G5612" i="1" s="1"/>
  <c r="G5611" i="1" s="1"/>
  <c r="G5610" i="1" s="1"/>
  <c r="F5614" i="1"/>
  <c r="M5607" i="1"/>
  <c r="L5606" i="1"/>
  <c r="L5605" i="1" s="1"/>
  <c r="L5604" i="1" s="1"/>
  <c r="L5603" i="1" s="1"/>
  <c r="K5606" i="1"/>
  <c r="K5605" i="1" s="1"/>
  <c r="K5604" i="1" s="1"/>
  <c r="K5603" i="1" s="1"/>
  <c r="J5606" i="1"/>
  <c r="J5605" i="1" s="1"/>
  <c r="J5604" i="1" s="1"/>
  <c r="J5603" i="1" s="1"/>
  <c r="I5606" i="1"/>
  <c r="I5605" i="1" s="1"/>
  <c r="I5604" i="1" s="1"/>
  <c r="I5603" i="1" s="1"/>
  <c r="H5606" i="1"/>
  <c r="H5605" i="1" s="1"/>
  <c r="H5604" i="1" s="1"/>
  <c r="H5603" i="1" s="1"/>
  <c r="G5606" i="1"/>
  <c r="G5605" i="1" s="1"/>
  <c r="G5604" i="1" s="1"/>
  <c r="G5603" i="1" s="1"/>
  <c r="F5606" i="1"/>
  <c r="L5602" i="1"/>
  <c r="L5601" i="1" s="1"/>
  <c r="M5601" i="1" s="1"/>
  <c r="M5600" i="1"/>
  <c r="L5599" i="1"/>
  <c r="K5599" i="1"/>
  <c r="J5599" i="1"/>
  <c r="I5599" i="1"/>
  <c r="H5599" i="1"/>
  <c r="G5599" i="1"/>
  <c r="F5599" i="1"/>
  <c r="M5598" i="1"/>
  <c r="L5597" i="1"/>
  <c r="K5597" i="1"/>
  <c r="J5597" i="1"/>
  <c r="I5597" i="1"/>
  <c r="H5597" i="1"/>
  <c r="H5596" i="1" s="1"/>
  <c r="G5597" i="1"/>
  <c r="F5597" i="1"/>
  <c r="M5595" i="1"/>
  <c r="L5594" i="1"/>
  <c r="K5594" i="1"/>
  <c r="K5593" i="1" s="1"/>
  <c r="J5594" i="1"/>
  <c r="J5593" i="1" s="1"/>
  <c r="I5594" i="1"/>
  <c r="I5593" i="1" s="1"/>
  <c r="H5594" i="1"/>
  <c r="H5593" i="1" s="1"/>
  <c r="G5594" i="1"/>
  <c r="G5593" i="1" s="1"/>
  <c r="F5594" i="1"/>
  <c r="F5593" i="1" s="1"/>
  <c r="M5590" i="1"/>
  <c r="L5589" i="1"/>
  <c r="K5589" i="1"/>
  <c r="K5588" i="1" s="1"/>
  <c r="K5587" i="1" s="1"/>
  <c r="J5589" i="1"/>
  <c r="J5588" i="1" s="1"/>
  <c r="J5587" i="1" s="1"/>
  <c r="I5589" i="1"/>
  <c r="I5588" i="1" s="1"/>
  <c r="I5587" i="1" s="1"/>
  <c r="H5589" i="1"/>
  <c r="H5588" i="1" s="1"/>
  <c r="H5587" i="1" s="1"/>
  <c r="G5589" i="1"/>
  <c r="G5588" i="1" s="1"/>
  <c r="G5587" i="1" s="1"/>
  <c r="F5589" i="1"/>
  <c r="F5588" i="1" s="1"/>
  <c r="F5587" i="1" s="1"/>
  <c r="M5586" i="1"/>
  <c r="L5585" i="1"/>
  <c r="K5585" i="1"/>
  <c r="K5584" i="1" s="1"/>
  <c r="K5583" i="1" s="1"/>
  <c r="J5585" i="1"/>
  <c r="J5584" i="1" s="1"/>
  <c r="J5583" i="1" s="1"/>
  <c r="J5582" i="1" s="1"/>
  <c r="I5585" i="1"/>
  <c r="I5584" i="1" s="1"/>
  <c r="I5583" i="1" s="1"/>
  <c r="I5582" i="1" s="1"/>
  <c r="H5585" i="1"/>
  <c r="H5584" i="1" s="1"/>
  <c r="H5583" i="1" s="1"/>
  <c r="G5585" i="1"/>
  <c r="G5584" i="1" s="1"/>
  <c r="G5583" i="1" s="1"/>
  <c r="F5585" i="1"/>
  <c r="F5584" i="1" s="1"/>
  <c r="F5583" i="1" s="1"/>
  <c r="M5581" i="1"/>
  <c r="L5580" i="1"/>
  <c r="K5580" i="1"/>
  <c r="K5579" i="1" s="1"/>
  <c r="K5578" i="1" s="1"/>
  <c r="J5580" i="1"/>
  <c r="J5579" i="1" s="1"/>
  <c r="J5578" i="1" s="1"/>
  <c r="I5580" i="1"/>
  <c r="I5579" i="1" s="1"/>
  <c r="I5578" i="1" s="1"/>
  <c r="H5580" i="1"/>
  <c r="H5579" i="1" s="1"/>
  <c r="H5578" i="1" s="1"/>
  <c r="G5580" i="1"/>
  <c r="G5579" i="1" s="1"/>
  <c r="G5578" i="1" s="1"/>
  <c r="F5580" i="1"/>
  <c r="F5579" i="1" s="1"/>
  <c r="F5578" i="1" s="1"/>
  <c r="M5577" i="1"/>
  <c r="L5576" i="1"/>
  <c r="K5576" i="1"/>
  <c r="K5575" i="1" s="1"/>
  <c r="K5574" i="1" s="1"/>
  <c r="J5576" i="1"/>
  <c r="J5575" i="1" s="1"/>
  <c r="J5574" i="1" s="1"/>
  <c r="I5576" i="1"/>
  <c r="I5575" i="1" s="1"/>
  <c r="I5574" i="1" s="1"/>
  <c r="H5576" i="1"/>
  <c r="H5575" i="1" s="1"/>
  <c r="H5574" i="1" s="1"/>
  <c r="G5576" i="1"/>
  <c r="G5575" i="1" s="1"/>
  <c r="G5574" i="1" s="1"/>
  <c r="F5576" i="1"/>
  <c r="F5575" i="1" s="1"/>
  <c r="F5574" i="1" s="1"/>
  <c r="M5570" i="1"/>
  <c r="L5569" i="1"/>
  <c r="K5569" i="1"/>
  <c r="K5568" i="1" s="1"/>
  <c r="J5569" i="1"/>
  <c r="J5568" i="1" s="1"/>
  <c r="I5569" i="1"/>
  <c r="I5568" i="1" s="1"/>
  <c r="H5569" i="1"/>
  <c r="H5568" i="1" s="1"/>
  <c r="G5569" i="1"/>
  <c r="G5568" i="1" s="1"/>
  <c r="F5569" i="1"/>
  <c r="F5568" i="1" s="1"/>
  <c r="M5567" i="1"/>
  <c r="L5566" i="1"/>
  <c r="K5566" i="1"/>
  <c r="K5565" i="1" s="1"/>
  <c r="J5566" i="1"/>
  <c r="J5565" i="1" s="1"/>
  <c r="I5566" i="1"/>
  <c r="I5565" i="1" s="1"/>
  <c r="H5566" i="1"/>
  <c r="H5565" i="1" s="1"/>
  <c r="G5566" i="1"/>
  <c r="G5565" i="1" s="1"/>
  <c r="F5566" i="1"/>
  <c r="F5565" i="1" s="1"/>
  <c r="M5564" i="1"/>
  <c r="L5563" i="1"/>
  <c r="L5562" i="1" s="1"/>
  <c r="K5563" i="1"/>
  <c r="K5562" i="1" s="1"/>
  <c r="J5563" i="1"/>
  <c r="J5562" i="1" s="1"/>
  <c r="I5563" i="1"/>
  <c r="I5562" i="1" s="1"/>
  <c r="H5563" i="1"/>
  <c r="H5562" i="1" s="1"/>
  <c r="H5561" i="1" s="1"/>
  <c r="H5560" i="1" s="1"/>
  <c r="H5536" i="1" s="1"/>
  <c r="H5535" i="1" s="1"/>
  <c r="G5563" i="1"/>
  <c r="G5562" i="1" s="1"/>
  <c r="F5563" i="1"/>
  <c r="F5562" i="1" s="1"/>
  <c r="M5534" i="1"/>
  <c r="L5533" i="1"/>
  <c r="K5533" i="1"/>
  <c r="K5532" i="1" s="1"/>
  <c r="K5531" i="1" s="1"/>
  <c r="K5530" i="1" s="1"/>
  <c r="J5533" i="1"/>
  <c r="J5532" i="1" s="1"/>
  <c r="J5531" i="1" s="1"/>
  <c r="J5530" i="1" s="1"/>
  <c r="I5533" i="1"/>
  <c r="I5532" i="1" s="1"/>
  <c r="I5531" i="1" s="1"/>
  <c r="H5533" i="1"/>
  <c r="H5532" i="1" s="1"/>
  <c r="H5531" i="1" s="1"/>
  <c r="H5530" i="1" s="1"/>
  <c r="G5533" i="1"/>
  <c r="G5532" i="1" s="1"/>
  <c r="G5531" i="1" s="1"/>
  <c r="G5530" i="1" s="1"/>
  <c r="F5533" i="1"/>
  <c r="F5532" i="1" s="1"/>
  <c r="F5531" i="1" s="1"/>
  <c r="F5530" i="1" s="1"/>
  <c r="M5529" i="1"/>
  <c r="L5528" i="1"/>
  <c r="K5528" i="1"/>
  <c r="J5528" i="1"/>
  <c r="I5528" i="1"/>
  <c r="H5528" i="1"/>
  <c r="G5528" i="1"/>
  <c r="F5528" i="1"/>
  <c r="M5527" i="1"/>
  <c r="L5526" i="1"/>
  <c r="K5526" i="1"/>
  <c r="J5526" i="1"/>
  <c r="I5526" i="1"/>
  <c r="H5526" i="1"/>
  <c r="G5526" i="1"/>
  <c r="F5526" i="1"/>
  <c r="M5525" i="1"/>
  <c r="L5524" i="1"/>
  <c r="K5524" i="1"/>
  <c r="J5524" i="1"/>
  <c r="I5524" i="1"/>
  <c r="I5523" i="1" s="1"/>
  <c r="I5522" i="1" s="1"/>
  <c r="I5521" i="1" s="1"/>
  <c r="H5524" i="1"/>
  <c r="H5523" i="1" s="1"/>
  <c r="H5522" i="1" s="1"/>
  <c r="H5521" i="1" s="1"/>
  <c r="G5524" i="1"/>
  <c r="F5524" i="1"/>
  <c r="F5523" i="1" s="1"/>
  <c r="F5522" i="1" s="1"/>
  <c r="M5520" i="1"/>
  <c r="K5519" i="1"/>
  <c r="K5518" i="1" s="1"/>
  <c r="K5517" i="1" s="1"/>
  <c r="J5519" i="1"/>
  <c r="J5518" i="1" s="1"/>
  <c r="J5517" i="1" s="1"/>
  <c r="I5519" i="1"/>
  <c r="I5518" i="1" s="1"/>
  <c r="I5517" i="1" s="1"/>
  <c r="M5516" i="1"/>
  <c r="L5515" i="1"/>
  <c r="K5515" i="1"/>
  <c r="J5515" i="1"/>
  <c r="I5515" i="1"/>
  <c r="H5515" i="1"/>
  <c r="G5515" i="1"/>
  <c r="F5515" i="1"/>
  <c r="M5514" i="1"/>
  <c r="L5513" i="1"/>
  <c r="K5513" i="1"/>
  <c r="K5512" i="1" s="1"/>
  <c r="J5513" i="1"/>
  <c r="J5512" i="1" s="1"/>
  <c r="I5513" i="1"/>
  <c r="H5513" i="1"/>
  <c r="H5512" i="1" s="1"/>
  <c r="G5513" i="1"/>
  <c r="F5513" i="1"/>
  <c r="F5512" i="1" s="1"/>
  <c r="M5511" i="1"/>
  <c r="L5509" i="1"/>
  <c r="K5509" i="1"/>
  <c r="J5509" i="1"/>
  <c r="I5509" i="1"/>
  <c r="H5509" i="1"/>
  <c r="G5509" i="1"/>
  <c r="F5509" i="1"/>
  <c r="M5508" i="1"/>
  <c r="L5507" i="1"/>
  <c r="K5507" i="1"/>
  <c r="J5507" i="1"/>
  <c r="I5507" i="1"/>
  <c r="H5507" i="1"/>
  <c r="G5507" i="1"/>
  <c r="F5507" i="1"/>
  <c r="M5506" i="1"/>
  <c r="L5505" i="1"/>
  <c r="K5505" i="1"/>
  <c r="J5505" i="1"/>
  <c r="I5505" i="1"/>
  <c r="I5504" i="1" s="1"/>
  <c r="H5505" i="1"/>
  <c r="H5504" i="1" s="1"/>
  <c r="G5505" i="1"/>
  <c r="F5505" i="1"/>
  <c r="F5504" i="1" s="1"/>
  <c r="M5502" i="1"/>
  <c r="L5501" i="1"/>
  <c r="K5501" i="1"/>
  <c r="K5500" i="1" s="1"/>
  <c r="K5499" i="1" s="1"/>
  <c r="J5501" i="1"/>
  <c r="J5500" i="1" s="1"/>
  <c r="J5499" i="1" s="1"/>
  <c r="I5501" i="1"/>
  <c r="I5500" i="1" s="1"/>
  <c r="I5499" i="1" s="1"/>
  <c r="H5501" i="1"/>
  <c r="H5500" i="1" s="1"/>
  <c r="H5499" i="1" s="1"/>
  <c r="G5501" i="1"/>
  <c r="G5500" i="1" s="1"/>
  <c r="G5499" i="1" s="1"/>
  <c r="F5501" i="1"/>
  <c r="F5500" i="1" s="1"/>
  <c r="F5499" i="1" s="1"/>
  <c r="M5498" i="1"/>
  <c r="L5497" i="1"/>
  <c r="K5497" i="1"/>
  <c r="J5497" i="1"/>
  <c r="I5497" i="1"/>
  <c r="H5497" i="1"/>
  <c r="G5497" i="1"/>
  <c r="F5497" i="1"/>
  <c r="M5496" i="1"/>
  <c r="L5495" i="1"/>
  <c r="K5495" i="1"/>
  <c r="J5495" i="1"/>
  <c r="I5495" i="1"/>
  <c r="I5494" i="1" s="1"/>
  <c r="H5495" i="1"/>
  <c r="G5495" i="1"/>
  <c r="F5495" i="1"/>
  <c r="F5494" i="1" s="1"/>
  <c r="M5493" i="1"/>
  <c r="L5492" i="1"/>
  <c r="K5492" i="1"/>
  <c r="J5492" i="1"/>
  <c r="I5492" i="1"/>
  <c r="H5492" i="1"/>
  <c r="G5492" i="1"/>
  <c r="F5492" i="1"/>
  <c r="M5491" i="1"/>
  <c r="L5490" i="1"/>
  <c r="K5490" i="1"/>
  <c r="J5490" i="1"/>
  <c r="I5490" i="1"/>
  <c r="H5490" i="1"/>
  <c r="G5490" i="1"/>
  <c r="F5490" i="1"/>
  <c r="M5489" i="1"/>
  <c r="L5488" i="1"/>
  <c r="L5487" i="1" s="1"/>
  <c r="K5488" i="1"/>
  <c r="K5487" i="1" s="1"/>
  <c r="J5488" i="1"/>
  <c r="I5488" i="1"/>
  <c r="H5488" i="1"/>
  <c r="H5487" i="1" s="1"/>
  <c r="G5488" i="1"/>
  <c r="F5488" i="1"/>
  <c r="F5487" i="1" s="1"/>
  <c r="M5481" i="1"/>
  <c r="L5480" i="1"/>
  <c r="K5480" i="1"/>
  <c r="K5479" i="1" s="1"/>
  <c r="K5478" i="1" s="1"/>
  <c r="K5477" i="1" s="1"/>
  <c r="K5476" i="1" s="1"/>
  <c r="K5475" i="1" s="1"/>
  <c r="J5480" i="1"/>
  <c r="J5479" i="1" s="1"/>
  <c r="J5478" i="1" s="1"/>
  <c r="J5477" i="1" s="1"/>
  <c r="J5476" i="1" s="1"/>
  <c r="J5475" i="1" s="1"/>
  <c r="I5480" i="1"/>
  <c r="I5479" i="1" s="1"/>
  <c r="I5478" i="1" s="1"/>
  <c r="I5477" i="1" s="1"/>
  <c r="I5476" i="1" s="1"/>
  <c r="I5475" i="1" s="1"/>
  <c r="H5480" i="1"/>
  <c r="H5479" i="1" s="1"/>
  <c r="H5478" i="1" s="1"/>
  <c r="H5477" i="1" s="1"/>
  <c r="H5476" i="1" s="1"/>
  <c r="H5475" i="1" s="1"/>
  <c r="G5480" i="1"/>
  <c r="G5479" i="1" s="1"/>
  <c r="G5478" i="1" s="1"/>
  <c r="G5477" i="1" s="1"/>
  <c r="G5476" i="1" s="1"/>
  <c r="G5475" i="1" s="1"/>
  <c r="F5480" i="1"/>
  <c r="F5479" i="1" s="1"/>
  <c r="F5478" i="1" s="1"/>
  <c r="F5477" i="1" s="1"/>
  <c r="F5476" i="1" s="1"/>
  <c r="F5475" i="1" s="1"/>
  <c r="M5472" i="1"/>
  <c r="M5471" i="1" s="1"/>
  <c r="M5470" i="1" s="1"/>
  <c r="M5465" i="1" s="1"/>
  <c r="M5464" i="1"/>
  <c r="L5463" i="1"/>
  <c r="K5463" i="1"/>
  <c r="J5463" i="1"/>
  <c r="I5463" i="1"/>
  <c r="H5463" i="1"/>
  <c r="G5463" i="1"/>
  <c r="F5463" i="1"/>
  <c r="M5462" i="1"/>
  <c r="L5461" i="1"/>
  <c r="K5461" i="1"/>
  <c r="J5461" i="1"/>
  <c r="I5461" i="1"/>
  <c r="H5461" i="1"/>
  <c r="H5460" i="1" s="1"/>
  <c r="G5461" i="1"/>
  <c r="F5461" i="1"/>
  <c r="F5460" i="1" s="1"/>
  <c r="M5459" i="1"/>
  <c r="L5458" i="1"/>
  <c r="L5457" i="1" s="1"/>
  <c r="K5458" i="1"/>
  <c r="K5457" i="1" s="1"/>
  <c r="J5458" i="1"/>
  <c r="J5457" i="1" s="1"/>
  <c r="I5458" i="1"/>
  <c r="H5458" i="1"/>
  <c r="H5457" i="1" s="1"/>
  <c r="G5458" i="1"/>
  <c r="G5457" i="1" s="1"/>
  <c r="F5458" i="1"/>
  <c r="F5457" i="1" s="1"/>
  <c r="M5454" i="1"/>
  <c r="M5453" i="1"/>
  <c r="L5452" i="1"/>
  <c r="L5449" i="1" s="1"/>
  <c r="L5448" i="1" s="1"/>
  <c r="L5447" i="1" s="1"/>
  <c r="L5446" i="1" s="1"/>
  <c r="K5452" i="1"/>
  <c r="K5449" i="1" s="1"/>
  <c r="K5448" i="1" s="1"/>
  <c r="K5447" i="1" s="1"/>
  <c r="K5446" i="1" s="1"/>
  <c r="J5452" i="1"/>
  <c r="J5449" i="1" s="1"/>
  <c r="J5448" i="1" s="1"/>
  <c r="J5447" i="1" s="1"/>
  <c r="J5446" i="1" s="1"/>
  <c r="I5452" i="1"/>
  <c r="H5452" i="1"/>
  <c r="H5449" i="1" s="1"/>
  <c r="H5448" i="1" s="1"/>
  <c r="H5447" i="1" s="1"/>
  <c r="H5446" i="1" s="1"/>
  <c r="G5452" i="1"/>
  <c r="G5449" i="1" s="1"/>
  <c r="G5448" i="1" s="1"/>
  <c r="G5447" i="1" s="1"/>
  <c r="G5446" i="1" s="1"/>
  <c r="F5452" i="1"/>
  <c r="F5449" i="1" s="1"/>
  <c r="F5448" i="1" s="1"/>
  <c r="M5451" i="1"/>
  <c r="M5450" i="1"/>
  <c r="M5445" i="1"/>
  <c r="L5444" i="1"/>
  <c r="K5444" i="1"/>
  <c r="J5444" i="1"/>
  <c r="I5444" i="1"/>
  <c r="H5444" i="1"/>
  <c r="G5444" i="1"/>
  <c r="F5444" i="1"/>
  <c r="M5443" i="1"/>
  <c r="L5442" i="1"/>
  <c r="L5441" i="1" s="1"/>
  <c r="L5440" i="1" s="1"/>
  <c r="L5439" i="1" s="1"/>
  <c r="K5442" i="1"/>
  <c r="K5441" i="1" s="1"/>
  <c r="K5440" i="1" s="1"/>
  <c r="K5439" i="1" s="1"/>
  <c r="J5442" i="1"/>
  <c r="I5442" i="1"/>
  <c r="I5441" i="1" s="1"/>
  <c r="I5440" i="1" s="1"/>
  <c r="I5439" i="1" s="1"/>
  <c r="H5442" i="1"/>
  <c r="H5441" i="1" s="1"/>
  <c r="H5440" i="1" s="1"/>
  <c r="H5439" i="1" s="1"/>
  <c r="G5442" i="1"/>
  <c r="F5442" i="1"/>
  <c r="M5438" i="1"/>
  <c r="L5437" i="1"/>
  <c r="K5437" i="1"/>
  <c r="J5437" i="1"/>
  <c r="I5437" i="1"/>
  <c r="H5437" i="1"/>
  <c r="G5437" i="1"/>
  <c r="F5437" i="1"/>
  <c r="M5436" i="1"/>
  <c r="L5435" i="1"/>
  <c r="K5435" i="1"/>
  <c r="K5434" i="1" s="1"/>
  <c r="K5433" i="1" s="1"/>
  <c r="K5432" i="1" s="1"/>
  <c r="J5435" i="1"/>
  <c r="J5434" i="1" s="1"/>
  <c r="J5433" i="1" s="1"/>
  <c r="J5432" i="1" s="1"/>
  <c r="I5435" i="1"/>
  <c r="H5435" i="1"/>
  <c r="G5435" i="1"/>
  <c r="F5435" i="1"/>
  <c r="F5434" i="1" s="1"/>
  <c r="F5433" i="1" s="1"/>
  <c r="F5432" i="1" s="1"/>
  <c r="M5431" i="1"/>
  <c r="L5430" i="1"/>
  <c r="L5429" i="1" s="1"/>
  <c r="L5428" i="1" s="1"/>
  <c r="L5427" i="1" s="1"/>
  <c r="K5430" i="1"/>
  <c r="K5429" i="1" s="1"/>
  <c r="K5428" i="1" s="1"/>
  <c r="K5427" i="1" s="1"/>
  <c r="J5430" i="1"/>
  <c r="J5429" i="1" s="1"/>
  <c r="J5428" i="1" s="1"/>
  <c r="J5427" i="1" s="1"/>
  <c r="I5430" i="1"/>
  <c r="I5429" i="1" s="1"/>
  <c r="I5428" i="1" s="1"/>
  <c r="H5430" i="1"/>
  <c r="H5429" i="1" s="1"/>
  <c r="H5428" i="1" s="1"/>
  <c r="H5427" i="1" s="1"/>
  <c r="G5430" i="1"/>
  <c r="G5429" i="1" s="1"/>
  <c r="G5428" i="1" s="1"/>
  <c r="G5427" i="1" s="1"/>
  <c r="F5430" i="1"/>
  <c r="M5426" i="1"/>
  <c r="L5425" i="1"/>
  <c r="K5425" i="1"/>
  <c r="K5424" i="1" s="1"/>
  <c r="J5425" i="1"/>
  <c r="J5424" i="1" s="1"/>
  <c r="I5425" i="1"/>
  <c r="I5424" i="1" s="1"/>
  <c r="H5425" i="1"/>
  <c r="H5424" i="1" s="1"/>
  <c r="G5425" i="1"/>
  <c r="G5424" i="1" s="1"/>
  <c r="F5425" i="1"/>
  <c r="F5424" i="1" s="1"/>
  <c r="M5423" i="1"/>
  <c r="L5422" i="1"/>
  <c r="L5421" i="1" s="1"/>
  <c r="K5422" i="1"/>
  <c r="K5421" i="1" s="1"/>
  <c r="K5420" i="1" s="1"/>
  <c r="J5422" i="1"/>
  <c r="J5421" i="1" s="1"/>
  <c r="I5422" i="1"/>
  <c r="I5421" i="1" s="1"/>
  <c r="H5422" i="1"/>
  <c r="H5421" i="1" s="1"/>
  <c r="G5422" i="1"/>
  <c r="G5421" i="1" s="1"/>
  <c r="F5422" i="1"/>
  <c r="F5421" i="1" s="1"/>
  <c r="F5420" i="1" s="1"/>
  <c r="M5419" i="1"/>
  <c r="L5418" i="1"/>
  <c r="K5418" i="1"/>
  <c r="K5417" i="1" s="1"/>
  <c r="J5418" i="1"/>
  <c r="J5417" i="1" s="1"/>
  <c r="I5418" i="1"/>
  <c r="I5417" i="1" s="1"/>
  <c r="H5418" i="1"/>
  <c r="H5417" i="1" s="1"/>
  <c r="G5418" i="1"/>
  <c r="G5417" i="1" s="1"/>
  <c r="F5418" i="1"/>
  <c r="F5417" i="1" s="1"/>
  <c r="M5416" i="1"/>
  <c r="L5415" i="1"/>
  <c r="L5414" i="1" s="1"/>
  <c r="K5415" i="1"/>
  <c r="K5414" i="1" s="1"/>
  <c r="J5415" i="1"/>
  <c r="J5414" i="1" s="1"/>
  <c r="I5415" i="1"/>
  <c r="I5414" i="1" s="1"/>
  <c r="H5415" i="1"/>
  <c r="H5414" i="1" s="1"/>
  <c r="G5415" i="1"/>
  <c r="G5414" i="1" s="1"/>
  <c r="F5415" i="1"/>
  <c r="M5413" i="1"/>
  <c r="L5412" i="1"/>
  <c r="K5412" i="1"/>
  <c r="K5411" i="1" s="1"/>
  <c r="J5412" i="1"/>
  <c r="J5411" i="1" s="1"/>
  <c r="I5412" i="1"/>
  <c r="I5411" i="1" s="1"/>
  <c r="H5412" i="1"/>
  <c r="H5411" i="1" s="1"/>
  <c r="G5412" i="1"/>
  <c r="G5411" i="1" s="1"/>
  <c r="F5412" i="1"/>
  <c r="F5411" i="1" s="1"/>
  <c r="M5410" i="1"/>
  <c r="L5409" i="1"/>
  <c r="L5408" i="1" s="1"/>
  <c r="K5409" i="1"/>
  <c r="K5408" i="1" s="1"/>
  <c r="J5409" i="1"/>
  <c r="J5408" i="1" s="1"/>
  <c r="I5409" i="1"/>
  <c r="I5408" i="1" s="1"/>
  <c r="H5409" i="1"/>
  <c r="H5408" i="1" s="1"/>
  <c r="H5407" i="1" s="1"/>
  <c r="G5409" i="1"/>
  <c r="G5408" i="1" s="1"/>
  <c r="F5409" i="1"/>
  <c r="M5403" i="1"/>
  <c r="L5402" i="1"/>
  <c r="L5401" i="1" s="1"/>
  <c r="L5400" i="1" s="1"/>
  <c r="K5402" i="1"/>
  <c r="K5401" i="1" s="1"/>
  <c r="K5400" i="1" s="1"/>
  <c r="J5402" i="1"/>
  <c r="J5401" i="1" s="1"/>
  <c r="J5400" i="1" s="1"/>
  <c r="I5402" i="1"/>
  <c r="I5401" i="1" s="1"/>
  <c r="I5400" i="1" s="1"/>
  <c r="H5402" i="1"/>
  <c r="H5401" i="1" s="1"/>
  <c r="H5400" i="1" s="1"/>
  <c r="G5402" i="1"/>
  <c r="G5401" i="1" s="1"/>
  <c r="G5400" i="1" s="1"/>
  <c r="F5402" i="1"/>
  <c r="M5399" i="1"/>
  <c r="L5398" i="1"/>
  <c r="L5397" i="1" s="1"/>
  <c r="K5398" i="1"/>
  <c r="K5397" i="1" s="1"/>
  <c r="J5398" i="1"/>
  <c r="J5397" i="1" s="1"/>
  <c r="I5398" i="1"/>
  <c r="I5397" i="1" s="1"/>
  <c r="H5398" i="1"/>
  <c r="H5397" i="1" s="1"/>
  <c r="G5398" i="1"/>
  <c r="G5397" i="1" s="1"/>
  <c r="F5398" i="1"/>
  <c r="M5395" i="1"/>
  <c r="L5394" i="1"/>
  <c r="L5393" i="1" s="1"/>
  <c r="K5394" i="1"/>
  <c r="K5393" i="1" s="1"/>
  <c r="J5394" i="1"/>
  <c r="J5393" i="1" s="1"/>
  <c r="I5394" i="1"/>
  <c r="I5393" i="1" s="1"/>
  <c r="H5394" i="1"/>
  <c r="H5393" i="1" s="1"/>
  <c r="G5394" i="1"/>
  <c r="G5393" i="1" s="1"/>
  <c r="F5394" i="1"/>
  <c r="F5393" i="1" s="1"/>
  <c r="M5392" i="1"/>
  <c r="L5391" i="1"/>
  <c r="K5391" i="1"/>
  <c r="K5390" i="1" s="1"/>
  <c r="J5391" i="1"/>
  <c r="J5390" i="1" s="1"/>
  <c r="I5391" i="1"/>
  <c r="I5390" i="1" s="1"/>
  <c r="H5391" i="1"/>
  <c r="H5390" i="1" s="1"/>
  <c r="G5391" i="1"/>
  <c r="G5390" i="1" s="1"/>
  <c r="F5391" i="1"/>
  <c r="F5390" i="1" s="1"/>
  <c r="M5389" i="1"/>
  <c r="L5388" i="1"/>
  <c r="L5387" i="1" s="1"/>
  <c r="K5388" i="1"/>
  <c r="K5387" i="1" s="1"/>
  <c r="J5388" i="1"/>
  <c r="J5387" i="1" s="1"/>
  <c r="I5388" i="1"/>
  <c r="I5387" i="1" s="1"/>
  <c r="H5388" i="1"/>
  <c r="H5387" i="1" s="1"/>
  <c r="G5388" i="1"/>
  <c r="G5387" i="1" s="1"/>
  <c r="G5386" i="1" s="1"/>
  <c r="F5388" i="1"/>
  <c r="M5382" i="1"/>
  <c r="L5381" i="1"/>
  <c r="K5381" i="1"/>
  <c r="J5381" i="1"/>
  <c r="I5381" i="1"/>
  <c r="H5381" i="1"/>
  <c r="G5381" i="1"/>
  <c r="F5381" i="1"/>
  <c r="M5380" i="1"/>
  <c r="L5379" i="1"/>
  <c r="L5378" i="1" s="1"/>
  <c r="L5377" i="1" s="1"/>
  <c r="L5376" i="1" s="1"/>
  <c r="L5375" i="1" s="1"/>
  <c r="K5379" i="1"/>
  <c r="J5379" i="1"/>
  <c r="J5378" i="1" s="1"/>
  <c r="J5377" i="1" s="1"/>
  <c r="J5376" i="1" s="1"/>
  <c r="J5375" i="1" s="1"/>
  <c r="I5379" i="1"/>
  <c r="I5378" i="1" s="1"/>
  <c r="I5377" i="1" s="1"/>
  <c r="I5376" i="1" s="1"/>
  <c r="I5375" i="1" s="1"/>
  <c r="H5379" i="1"/>
  <c r="H5378" i="1" s="1"/>
  <c r="H5377" i="1" s="1"/>
  <c r="H5376" i="1" s="1"/>
  <c r="H5375" i="1" s="1"/>
  <c r="G5379" i="1"/>
  <c r="F5379" i="1"/>
  <c r="M5373" i="1"/>
  <c r="L5372" i="1"/>
  <c r="K5372" i="1"/>
  <c r="J5372" i="1"/>
  <c r="I5372" i="1"/>
  <c r="H5372" i="1"/>
  <c r="G5372" i="1"/>
  <c r="F5372" i="1"/>
  <c r="M5371" i="1"/>
  <c r="L5370" i="1"/>
  <c r="L5369" i="1" s="1"/>
  <c r="L5368" i="1" s="1"/>
  <c r="K5370" i="1"/>
  <c r="J5370" i="1"/>
  <c r="I5370" i="1"/>
  <c r="I5369" i="1" s="1"/>
  <c r="I5368" i="1" s="1"/>
  <c r="H5370" i="1"/>
  <c r="H5369" i="1" s="1"/>
  <c r="H5368" i="1" s="1"/>
  <c r="G5370" i="1"/>
  <c r="G5369" i="1" s="1"/>
  <c r="G5368" i="1" s="1"/>
  <c r="F5370" i="1"/>
  <c r="M5367" i="1"/>
  <c r="L5366" i="1"/>
  <c r="K5366" i="1"/>
  <c r="J5366" i="1"/>
  <c r="I5366" i="1"/>
  <c r="H5366" i="1"/>
  <c r="G5366" i="1"/>
  <c r="F5366" i="1"/>
  <c r="M5365" i="1"/>
  <c r="L5364" i="1"/>
  <c r="K5364" i="1"/>
  <c r="J5364" i="1"/>
  <c r="I5364" i="1"/>
  <c r="H5364" i="1"/>
  <c r="G5364" i="1"/>
  <c r="F5364" i="1"/>
  <c r="M5362" i="1"/>
  <c r="L5361" i="1"/>
  <c r="L5360" i="1" s="1"/>
  <c r="K5361" i="1"/>
  <c r="K5360" i="1" s="1"/>
  <c r="J5361" i="1"/>
  <c r="J5360" i="1" s="1"/>
  <c r="I5361" i="1"/>
  <c r="I5360" i="1" s="1"/>
  <c r="H5361" i="1"/>
  <c r="H5360" i="1" s="1"/>
  <c r="G5361" i="1"/>
  <c r="G5360" i="1" s="1"/>
  <c r="F5361" i="1"/>
  <c r="F5360" i="1" s="1"/>
  <c r="M5358" i="1"/>
  <c r="L5357" i="1"/>
  <c r="K5357" i="1"/>
  <c r="J5357" i="1"/>
  <c r="I5357" i="1"/>
  <c r="H5357" i="1"/>
  <c r="G5357" i="1"/>
  <c r="F5357" i="1"/>
  <c r="M5356" i="1"/>
  <c r="L5355" i="1"/>
  <c r="K5355" i="1"/>
  <c r="J5355" i="1"/>
  <c r="I5355" i="1"/>
  <c r="H5355" i="1"/>
  <c r="G5355" i="1"/>
  <c r="F5355" i="1"/>
  <c r="M5354" i="1"/>
  <c r="L5353" i="1"/>
  <c r="K5353" i="1"/>
  <c r="K5352" i="1" s="1"/>
  <c r="K5351" i="1" s="1"/>
  <c r="J5353" i="1"/>
  <c r="J5352" i="1" s="1"/>
  <c r="J5351" i="1" s="1"/>
  <c r="I5353" i="1"/>
  <c r="I5352" i="1" s="1"/>
  <c r="I5351" i="1" s="1"/>
  <c r="H5353" i="1"/>
  <c r="H5352" i="1" s="1"/>
  <c r="H5351" i="1" s="1"/>
  <c r="G5353" i="1"/>
  <c r="G5352" i="1" s="1"/>
  <c r="G5351" i="1" s="1"/>
  <c r="F5353" i="1"/>
  <c r="M5346" i="1"/>
  <c r="L5345" i="1"/>
  <c r="K5345" i="1"/>
  <c r="J5345" i="1"/>
  <c r="I5345" i="1"/>
  <c r="H5345" i="1"/>
  <c r="G5345" i="1"/>
  <c r="F5345" i="1"/>
  <c r="M5344" i="1"/>
  <c r="L5343" i="1"/>
  <c r="K5343" i="1"/>
  <c r="J5343" i="1"/>
  <c r="I5343" i="1"/>
  <c r="H5343" i="1"/>
  <c r="G5343" i="1"/>
  <c r="F5343" i="1"/>
  <c r="F5342" i="1" s="1"/>
  <c r="F5341" i="1" s="1"/>
  <c r="F5340" i="1" s="1"/>
  <c r="F5339" i="1" s="1"/>
  <c r="F5338" i="1" s="1"/>
  <c r="F5337" i="1" s="1"/>
  <c r="M5335" i="1"/>
  <c r="L5334" i="1"/>
  <c r="L5333" i="1" s="1"/>
  <c r="L5332" i="1" s="1"/>
  <c r="F5330" i="1"/>
  <c r="M5330" i="1" s="1"/>
  <c r="L5329" i="1"/>
  <c r="K5329" i="1"/>
  <c r="J5329" i="1"/>
  <c r="I5329" i="1"/>
  <c r="H5329" i="1"/>
  <c r="G5329" i="1"/>
  <c r="M5328" i="1"/>
  <c r="L5327" i="1"/>
  <c r="K5327" i="1"/>
  <c r="J5327" i="1"/>
  <c r="I5327" i="1"/>
  <c r="H5327" i="1"/>
  <c r="G5327" i="1"/>
  <c r="F5327" i="1"/>
  <c r="M5322" i="1"/>
  <c r="L5321" i="1"/>
  <c r="L5320" i="1" s="1"/>
  <c r="K5321" i="1"/>
  <c r="K5320" i="1" s="1"/>
  <c r="J5321" i="1"/>
  <c r="J5320" i="1" s="1"/>
  <c r="I5321" i="1"/>
  <c r="I5320" i="1" s="1"/>
  <c r="H5321" i="1"/>
  <c r="H5320" i="1" s="1"/>
  <c r="G5321" i="1"/>
  <c r="G5320" i="1" s="1"/>
  <c r="F5321" i="1"/>
  <c r="F5318" i="1"/>
  <c r="M5318" i="1" s="1"/>
  <c r="L5317" i="1"/>
  <c r="L5316" i="1" s="1"/>
  <c r="L5315" i="1" s="1"/>
  <c r="K5317" i="1"/>
  <c r="K5316" i="1" s="1"/>
  <c r="K5315" i="1" s="1"/>
  <c r="J5317" i="1"/>
  <c r="J5316" i="1" s="1"/>
  <c r="J5315" i="1" s="1"/>
  <c r="I5317" i="1"/>
  <c r="I5316" i="1" s="1"/>
  <c r="I5315" i="1" s="1"/>
  <c r="H5317" i="1"/>
  <c r="H5316" i="1" s="1"/>
  <c r="H5315" i="1" s="1"/>
  <c r="G5317" i="1"/>
  <c r="G5316" i="1" s="1"/>
  <c r="G5315" i="1" s="1"/>
  <c r="M5313" i="1"/>
  <c r="L5312" i="1"/>
  <c r="L5311" i="1" s="1"/>
  <c r="K5312" i="1"/>
  <c r="K5311" i="1" s="1"/>
  <c r="J5312" i="1"/>
  <c r="J5311" i="1" s="1"/>
  <c r="I5312" i="1"/>
  <c r="I5311" i="1" s="1"/>
  <c r="H5312" i="1"/>
  <c r="H5311" i="1" s="1"/>
  <c r="G5312" i="1"/>
  <c r="G5311" i="1" s="1"/>
  <c r="F5312" i="1"/>
  <c r="M5310" i="1"/>
  <c r="L5309" i="1"/>
  <c r="L5308" i="1" s="1"/>
  <c r="K5309" i="1"/>
  <c r="K5308" i="1" s="1"/>
  <c r="J5309" i="1"/>
  <c r="J5308" i="1" s="1"/>
  <c r="I5309" i="1"/>
  <c r="I5308" i="1" s="1"/>
  <c r="H5309" i="1"/>
  <c r="H5308" i="1" s="1"/>
  <c r="G5309" i="1"/>
  <c r="G5308" i="1" s="1"/>
  <c r="F5309" i="1"/>
  <c r="F5307" i="1"/>
  <c r="M5307" i="1" s="1"/>
  <c r="L5306" i="1"/>
  <c r="L5303" i="1" s="1"/>
  <c r="K5306" i="1"/>
  <c r="K5303" i="1" s="1"/>
  <c r="J5306" i="1"/>
  <c r="J5303" i="1" s="1"/>
  <c r="I5306" i="1"/>
  <c r="I5303" i="1" s="1"/>
  <c r="H5306" i="1"/>
  <c r="H5303" i="1" s="1"/>
  <c r="G5306" i="1"/>
  <c r="G5303" i="1" s="1"/>
  <c r="M5301" i="1"/>
  <c r="L5300" i="1"/>
  <c r="K5300" i="1"/>
  <c r="J5300" i="1"/>
  <c r="I5300" i="1"/>
  <c r="H5300" i="1"/>
  <c r="G5300" i="1"/>
  <c r="F5300" i="1"/>
  <c r="M5299" i="1"/>
  <c r="L5298" i="1"/>
  <c r="K5298" i="1"/>
  <c r="J5298" i="1"/>
  <c r="I5298" i="1"/>
  <c r="H5298" i="1"/>
  <c r="G5298" i="1"/>
  <c r="F5298" i="1"/>
  <c r="M5296" i="1"/>
  <c r="L5295" i="1"/>
  <c r="K5295" i="1"/>
  <c r="J5295" i="1"/>
  <c r="I5295" i="1"/>
  <c r="H5295" i="1"/>
  <c r="G5295" i="1"/>
  <c r="F5295" i="1"/>
  <c r="M5294" i="1"/>
  <c r="L5293" i="1"/>
  <c r="K5293" i="1"/>
  <c r="J5293" i="1"/>
  <c r="I5293" i="1"/>
  <c r="H5293" i="1"/>
  <c r="G5293" i="1"/>
  <c r="F5293" i="1"/>
  <c r="M5292" i="1"/>
  <c r="L5291" i="1"/>
  <c r="L5290" i="1" s="1"/>
  <c r="K5291" i="1"/>
  <c r="K5290" i="1" s="1"/>
  <c r="J5291" i="1"/>
  <c r="I5291" i="1"/>
  <c r="I5290" i="1" s="1"/>
  <c r="H5291" i="1"/>
  <c r="G5291" i="1"/>
  <c r="F5291" i="1"/>
  <c r="F5287" i="1"/>
  <c r="M5287" i="1" s="1"/>
  <c r="L5286" i="1"/>
  <c r="L5285" i="1" s="1"/>
  <c r="L5284" i="1" s="1"/>
  <c r="K5286" i="1"/>
  <c r="K5285" i="1" s="1"/>
  <c r="K5284" i="1" s="1"/>
  <c r="J5286" i="1"/>
  <c r="J5285" i="1" s="1"/>
  <c r="J5284" i="1" s="1"/>
  <c r="I5286" i="1"/>
  <c r="I5285" i="1" s="1"/>
  <c r="H5286" i="1"/>
  <c r="H5285" i="1" s="1"/>
  <c r="H5284" i="1" s="1"/>
  <c r="G5286" i="1"/>
  <c r="G5285" i="1" s="1"/>
  <c r="G5284" i="1" s="1"/>
  <c r="M5283" i="1"/>
  <c r="L5282" i="1"/>
  <c r="K5282" i="1"/>
  <c r="J5282" i="1"/>
  <c r="I5282" i="1"/>
  <c r="H5282" i="1"/>
  <c r="G5282" i="1"/>
  <c r="F5282" i="1"/>
  <c r="M5281" i="1"/>
  <c r="L5280" i="1"/>
  <c r="K5280" i="1"/>
  <c r="K5279" i="1" s="1"/>
  <c r="K5278" i="1" s="1"/>
  <c r="J5280" i="1"/>
  <c r="I5280" i="1"/>
  <c r="H5280" i="1"/>
  <c r="H5279" i="1" s="1"/>
  <c r="H5278" i="1" s="1"/>
  <c r="G5280" i="1"/>
  <c r="F5280" i="1"/>
  <c r="M5277" i="1"/>
  <c r="L5276" i="1"/>
  <c r="L5275" i="1" s="1"/>
  <c r="K5276" i="1"/>
  <c r="K5275" i="1" s="1"/>
  <c r="K5274" i="1" s="1"/>
  <c r="J5276" i="1"/>
  <c r="J5275" i="1" s="1"/>
  <c r="J5274" i="1" s="1"/>
  <c r="I5276" i="1"/>
  <c r="H5276" i="1"/>
  <c r="H5275" i="1" s="1"/>
  <c r="H5274" i="1" s="1"/>
  <c r="G5276" i="1"/>
  <c r="G5275" i="1" s="1"/>
  <c r="G5274" i="1" s="1"/>
  <c r="F5276" i="1"/>
  <c r="F5275" i="1" s="1"/>
  <c r="F5274" i="1" s="1"/>
  <c r="M5269" i="1"/>
  <c r="L5268" i="1"/>
  <c r="L5267" i="1" s="1"/>
  <c r="L5266" i="1" s="1"/>
  <c r="L5265" i="1" s="1"/>
  <c r="K5268" i="1"/>
  <c r="K5267" i="1" s="1"/>
  <c r="K5266" i="1" s="1"/>
  <c r="K5265" i="1" s="1"/>
  <c r="K5264" i="1" s="1"/>
  <c r="K5263" i="1" s="1"/>
  <c r="J5268" i="1"/>
  <c r="J5267" i="1" s="1"/>
  <c r="J5266" i="1" s="1"/>
  <c r="J5265" i="1" s="1"/>
  <c r="J5264" i="1" s="1"/>
  <c r="J5263" i="1" s="1"/>
  <c r="I5268" i="1"/>
  <c r="H5268" i="1"/>
  <c r="H5267" i="1" s="1"/>
  <c r="H5266" i="1" s="1"/>
  <c r="H5265" i="1" s="1"/>
  <c r="H5264" i="1" s="1"/>
  <c r="H5263" i="1" s="1"/>
  <c r="G5268" i="1"/>
  <c r="G5267" i="1" s="1"/>
  <c r="G5266" i="1" s="1"/>
  <c r="G5265" i="1" s="1"/>
  <c r="G5264" i="1" s="1"/>
  <c r="G5263" i="1" s="1"/>
  <c r="F5268" i="1"/>
  <c r="F5267" i="1" s="1"/>
  <c r="F5266" i="1" s="1"/>
  <c r="F5265" i="1" s="1"/>
  <c r="F5264" i="1" s="1"/>
  <c r="F5263" i="1" s="1"/>
  <c r="L5261" i="1"/>
  <c r="L5260" i="1" s="1"/>
  <c r="L5259" i="1" s="1"/>
  <c r="K5261" i="1"/>
  <c r="K5260" i="1" s="1"/>
  <c r="K5259" i="1" s="1"/>
  <c r="K5258" i="1" s="1"/>
  <c r="K5257" i="1" s="1"/>
  <c r="K5256" i="1" s="1"/>
  <c r="J5261" i="1"/>
  <c r="J5260" i="1" s="1"/>
  <c r="J5259" i="1" s="1"/>
  <c r="J5258" i="1" s="1"/>
  <c r="J5257" i="1" s="1"/>
  <c r="J5256" i="1" s="1"/>
  <c r="I5261" i="1"/>
  <c r="H5261" i="1"/>
  <c r="H5260" i="1" s="1"/>
  <c r="H5259" i="1" s="1"/>
  <c r="H5258" i="1" s="1"/>
  <c r="H5257" i="1" s="1"/>
  <c r="H5256" i="1" s="1"/>
  <c r="G5261" i="1"/>
  <c r="G5260" i="1" s="1"/>
  <c r="G5259" i="1" s="1"/>
  <c r="G5258" i="1" s="1"/>
  <c r="G5257" i="1" s="1"/>
  <c r="G5256" i="1" s="1"/>
  <c r="F5261" i="1"/>
  <c r="F5260" i="1" s="1"/>
  <c r="F5259" i="1" s="1"/>
  <c r="F5258" i="1" s="1"/>
  <c r="F5257" i="1" s="1"/>
  <c r="F5256" i="1" s="1"/>
  <c r="M5254" i="1"/>
  <c r="L5253" i="1"/>
  <c r="K5253" i="1"/>
  <c r="K5252" i="1" s="1"/>
  <c r="K5251" i="1" s="1"/>
  <c r="K5250" i="1" s="1"/>
  <c r="J5253" i="1"/>
  <c r="J5252" i="1" s="1"/>
  <c r="J5251" i="1" s="1"/>
  <c r="J5250" i="1" s="1"/>
  <c r="I5253" i="1"/>
  <c r="I5252" i="1" s="1"/>
  <c r="I5251" i="1" s="1"/>
  <c r="I5250" i="1" s="1"/>
  <c r="H5253" i="1"/>
  <c r="H5252" i="1" s="1"/>
  <c r="H5251" i="1" s="1"/>
  <c r="H5250" i="1" s="1"/>
  <c r="G5253" i="1"/>
  <c r="G5252" i="1" s="1"/>
  <c r="G5251" i="1" s="1"/>
  <c r="G5250" i="1" s="1"/>
  <c r="F5253" i="1"/>
  <c r="F5252" i="1" s="1"/>
  <c r="F5251" i="1" s="1"/>
  <c r="F5250" i="1" s="1"/>
  <c r="M5247" i="1"/>
  <c r="L5246" i="1"/>
  <c r="K5246" i="1"/>
  <c r="J5246" i="1"/>
  <c r="I5246" i="1"/>
  <c r="H5246" i="1"/>
  <c r="G5246" i="1"/>
  <c r="F5246" i="1"/>
  <c r="M5245" i="1"/>
  <c r="L5244" i="1"/>
  <c r="K5244" i="1"/>
  <c r="J5244" i="1"/>
  <c r="I5244" i="1"/>
  <c r="H5244" i="1"/>
  <c r="G5244" i="1"/>
  <c r="F5244" i="1"/>
  <c r="F5243" i="1" s="1"/>
  <c r="M5242" i="1"/>
  <c r="L5241" i="1"/>
  <c r="L5240" i="1" s="1"/>
  <c r="K5241" i="1"/>
  <c r="K5240" i="1" s="1"/>
  <c r="J5241" i="1"/>
  <c r="J5240" i="1" s="1"/>
  <c r="I5241" i="1"/>
  <c r="H5241" i="1"/>
  <c r="H5240" i="1" s="1"/>
  <c r="G5241" i="1"/>
  <c r="G5240" i="1" s="1"/>
  <c r="F5241" i="1"/>
  <c r="F5240" i="1" s="1"/>
  <c r="F5239" i="1" s="1"/>
  <c r="F5238" i="1" s="1"/>
  <c r="M5237" i="1"/>
  <c r="L5236" i="1"/>
  <c r="L5235" i="1" s="1"/>
  <c r="L5234" i="1" s="1"/>
  <c r="L5233" i="1" s="1"/>
  <c r="K5236" i="1"/>
  <c r="K5235" i="1" s="1"/>
  <c r="K5234" i="1" s="1"/>
  <c r="K5233" i="1" s="1"/>
  <c r="J5236" i="1"/>
  <c r="J5235" i="1" s="1"/>
  <c r="J5234" i="1" s="1"/>
  <c r="J5233" i="1" s="1"/>
  <c r="I5236" i="1"/>
  <c r="H5236" i="1"/>
  <c r="H5235" i="1" s="1"/>
  <c r="H5234" i="1" s="1"/>
  <c r="H5233" i="1" s="1"/>
  <c r="G5236" i="1"/>
  <c r="G5235" i="1" s="1"/>
  <c r="G5234" i="1" s="1"/>
  <c r="G5233" i="1" s="1"/>
  <c r="F5236" i="1"/>
  <c r="F5235" i="1" s="1"/>
  <c r="F5234" i="1" s="1"/>
  <c r="F5233" i="1" s="1"/>
  <c r="M5229" i="1"/>
  <c r="L5228" i="1"/>
  <c r="L5227" i="1" s="1"/>
  <c r="L5226" i="1" s="1"/>
  <c r="L5225" i="1" s="1"/>
  <c r="K5228" i="1"/>
  <c r="K5227" i="1" s="1"/>
  <c r="K5226" i="1" s="1"/>
  <c r="K5225" i="1" s="1"/>
  <c r="K5224" i="1" s="1"/>
  <c r="K5223" i="1" s="1"/>
  <c r="J5228" i="1"/>
  <c r="J5227" i="1" s="1"/>
  <c r="J5226" i="1" s="1"/>
  <c r="J5225" i="1" s="1"/>
  <c r="J5224" i="1" s="1"/>
  <c r="J5223" i="1" s="1"/>
  <c r="I5228" i="1"/>
  <c r="H5228" i="1"/>
  <c r="H5227" i="1" s="1"/>
  <c r="H5226" i="1" s="1"/>
  <c r="H5225" i="1" s="1"/>
  <c r="H5224" i="1" s="1"/>
  <c r="H5223" i="1" s="1"/>
  <c r="G5228" i="1"/>
  <c r="G5227" i="1" s="1"/>
  <c r="G5226" i="1" s="1"/>
  <c r="G5225" i="1" s="1"/>
  <c r="G5224" i="1" s="1"/>
  <c r="G5223" i="1" s="1"/>
  <c r="F5228" i="1"/>
  <c r="F5227" i="1" s="1"/>
  <c r="F5226" i="1" s="1"/>
  <c r="F5225" i="1" s="1"/>
  <c r="F5224" i="1" s="1"/>
  <c r="F5223" i="1" s="1"/>
  <c r="M5222" i="1"/>
  <c r="L5221" i="1"/>
  <c r="L5220" i="1" s="1"/>
  <c r="L5219" i="1" s="1"/>
  <c r="K5221" i="1"/>
  <c r="K5220" i="1" s="1"/>
  <c r="K5219" i="1" s="1"/>
  <c r="K5218" i="1" s="1"/>
  <c r="J5221" i="1"/>
  <c r="J5220" i="1" s="1"/>
  <c r="J5219" i="1" s="1"/>
  <c r="J5218" i="1" s="1"/>
  <c r="I5221" i="1"/>
  <c r="H5221" i="1"/>
  <c r="H5220" i="1" s="1"/>
  <c r="H5219" i="1" s="1"/>
  <c r="H5218" i="1" s="1"/>
  <c r="G5221" i="1"/>
  <c r="G5220" i="1" s="1"/>
  <c r="G5219" i="1" s="1"/>
  <c r="G5218" i="1" s="1"/>
  <c r="F5221" i="1"/>
  <c r="F5220" i="1" s="1"/>
  <c r="F5219" i="1" s="1"/>
  <c r="F5218" i="1" s="1"/>
  <c r="M5217" i="1"/>
  <c r="L5216" i="1"/>
  <c r="K5216" i="1"/>
  <c r="J5216" i="1"/>
  <c r="I5216" i="1"/>
  <c r="H5216" i="1"/>
  <c r="G5216" i="1"/>
  <c r="F5216" i="1"/>
  <c r="M5215" i="1"/>
  <c r="L5214" i="1"/>
  <c r="K5214" i="1"/>
  <c r="J5214" i="1"/>
  <c r="I5214" i="1"/>
  <c r="H5214" i="1"/>
  <c r="G5214" i="1"/>
  <c r="F5214" i="1"/>
  <c r="M5212" i="1"/>
  <c r="L5211" i="1"/>
  <c r="L5210" i="1" s="1"/>
  <c r="K5211" i="1"/>
  <c r="K5210" i="1" s="1"/>
  <c r="J5211" i="1"/>
  <c r="J5210" i="1" s="1"/>
  <c r="I5211" i="1"/>
  <c r="H5211" i="1"/>
  <c r="H5210" i="1" s="1"/>
  <c r="G5211" i="1"/>
  <c r="G5210" i="1" s="1"/>
  <c r="F5211" i="1"/>
  <c r="F5210" i="1" s="1"/>
  <c r="M5207" i="1"/>
  <c r="L5206" i="1"/>
  <c r="K5206" i="1"/>
  <c r="J5206" i="1"/>
  <c r="I5206" i="1"/>
  <c r="H5206" i="1"/>
  <c r="G5206" i="1"/>
  <c r="F5206" i="1"/>
  <c r="M5205" i="1"/>
  <c r="L5204" i="1"/>
  <c r="K5204" i="1"/>
  <c r="J5204" i="1"/>
  <c r="I5204" i="1"/>
  <c r="H5204" i="1"/>
  <c r="G5204" i="1"/>
  <c r="F5204" i="1"/>
  <c r="M5203" i="1"/>
  <c r="L5202" i="1"/>
  <c r="L5201" i="1" s="1"/>
  <c r="L5200" i="1" s="1"/>
  <c r="L5199" i="1" s="1"/>
  <c r="K5202" i="1"/>
  <c r="J5202" i="1"/>
  <c r="I5202" i="1"/>
  <c r="H5202" i="1"/>
  <c r="G5202" i="1"/>
  <c r="F5202" i="1"/>
  <c r="M5190" i="1"/>
  <c r="L5189" i="1"/>
  <c r="M5183" i="1"/>
  <c r="L5182" i="1"/>
  <c r="L5181" i="1" s="1"/>
  <c r="K5182" i="1"/>
  <c r="K5181" i="1" s="1"/>
  <c r="J5182" i="1"/>
  <c r="J5181" i="1" s="1"/>
  <c r="I5182" i="1"/>
  <c r="I5181" i="1" s="1"/>
  <c r="H5182" i="1"/>
  <c r="H5181" i="1" s="1"/>
  <c r="G5182" i="1"/>
  <c r="G5181" i="1" s="1"/>
  <c r="F5182" i="1"/>
  <c r="F5181" i="1" s="1"/>
  <c r="M5180" i="1"/>
  <c r="L5179" i="1"/>
  <c r="L5178" i="1" s="1"/>
  <c r="K5179" i="1"/>
  <c r="K5178" i="1" s="1"/>
  <c r="J5179" i="1"/>
  <c r="J5178" i="1" s="1"/>
  <c r="I5179" i="1"/>
  <c r="I5178" i="1" s="1"/>
  <c r="H5179" i="1"/>
  <c r="H5178" i="1" s="1"/>
  <c r="G5179" i="1"/>
  <c r="G5178" i="1" s="1"/>
  <c r="F5179" i="1"/>
  <c r="M5177" i="1"/>
  <c r="L5176" i="1"/>
  <c r="L5175" i="1" s="1"/>
  <c r="K5176" i="1"/>
  <c r="K5175" i="1" s="1"/>
  <c r="J5176" i="1"/>
  <c r="J5175" i="1" s="1"/>
  <c r="I5176" i="1"/>
  <c r="I5175" i="1" s="1"/>
  <c r="H5176" i="1"/>
  <c r="H5175" i="1" s="1"/>
  <c r="G5176" i="1"/>
  <c r="G5175" i="1" s="1"/>
  <c r="F5176" i="1"/>
  <c r="F5175" i="1" s="1"/>
  <c r="M5174" i="1"/>
  <c r="L5173" i="1"/>
  <c r="L5172" i="1" s="1"/>
  <c r="K5173" i="1"/>
  <c r="K5172" i="1" s="1"/>
  <c r="J5173" i="1"/>
  <c r="J5172" i="1" s="1"/>
  <c r="I5173" i="1"/>
  <c r="I5172" i="1" s="1"/>
  <c r="H5173" i="1"/>
  <c r="H5172" i="1" s="1"/>
  <c r="G5173" i="1"/>
  <c r="G5172" i="1" s="1"/>
  <c r="F5173" i="1"/>
  <c r="M5159" i="1"/>
  <c r="L5158" i="1"/>
  <c r="L5157" i="1" s="1"/>
  <c r="K5158" i="1"/>
  <c r="K5157" i="1" s="1"/>
  <c r="J5158" i="1"/>
  <c r="J5157" i="1" s="1"/>
  <c r="I5158" i="1"/>
  <c r="I5157" i="1" s="1"/>
  <c r="H5158" i="1"/>
  <c r="H5157" i="1" s="1"/>
  <c r="G5158" i="1"/>
  <c r="G5157" i="1" s="1"/>
  <c r="F5158" i="1"/>
  <c r="M5156" i="1"/>
  <c r="L5155" i="1"/>
  <c r="K5155" i="1"/>
  <c r="K5154" i="1" s="1"/>
  <c r="J5155" i="1"/>
  <c r="J5154" i="1" s="1"/>
  <c r="I5155" i="1"/>
  <c r="I5154" i="1" s="1"/>
  <c r="H5155" i="1"/>
  <c r="H5154" i="1" s="1"/>
  <c r="G5155" i="1"/>
  <c r="G5154" i="1" s="1"/>
  <c r="F5155" i="1"/>
  <c r="F5154" i="1" s="1"/>
  <c r="M5153" i="1"/>
  <c r="L5152" i="1"/>
  <c r="L5151" i="1" s="1"/>
  <c r="K5152" i="1"/>
  <c r="K5151" i="1" s="1"/>
  <c r="K5150" i="1" s="1"/>
  <c r="K5149" i="1" s="1"/>
  <c r="K5148" i="1" s="1"/>
  <c r="K5147" i="1" s="1"/>
  <c r="J5152" i="1"/>
  <c r="J5151" i="1" s="1"/>
  <c r="I5152" i="1"/>
  <c r="I5151" i="1" s="1"/>
  <c r="H5152" i="1"/>
  <c r="H5151" i="1" s="1"/>
  <c r="H5150" i="1" s="1"/>
  <c r="H5149" i="1" s="1"/>
  <c r="H5148" i="1" s="1"/>
  <c r="H5147" i="1" s="1"/>
  <c r="G5152" i="1"/>
  <c r="G5151" i="1" s="1"/>
  <c r="F5152" i="1"/>
  <c r="M5146" i="1"/>
  <c r="L5145" i="1"/>
  <c r="L5144" i="1" s="1"/>
  <c r="L5143" i="1" s="1"/>
  <c r="L5138" i="1" s="1"/>
  <c r="K5145" i="1"/>
  <c r="K5144" i="1" s="1"/>
  <c r="K5143" i="1" s="1"/>
  <c r="K5138" i="1" s="1"/>
  <c r="J5145" i="1"/>
  <c r="J5144" i="1" s="1"/>
  <c r="J5143" i="1" s="1"/>
  <c r="J5138" i="1" s="1"/>
  <c r="I5145" i="1"/>
  <c r="I5144" i="1" s="1"/>
  <c r="I5143" i="1" s="1"/>
  <c r="I5138" i="1" s="1"/>
  <c r="H5145" i="1"/>
  <c r="H5144" i="1" s="1"/>
  <c r="H5143" i="1" s="1"/>
  <c r="H5138" i="1" s="1"/>
  <c r="G5145" i="1"/>
  <c r="G5144" i="1" s="1"/>
  <c r="G5143" i="1" s="1"/>
  <c r="G5138" i="1" s="1"/>
  <c r="F5145" i="1"/>
  <c r="F5144" i="1" s="1"/>
  <c r="F5143" i="1" s="1"/>
  <c r="F5138" i="1" s="1"/>
  <c r="M5137" i="1"/>
  <c r="L5136" i="1"/>
  <c r="K5136" i="1"/>
  <c r="J5136" i="1"/>
  <c r="I5136" i="1"/>
  <c r="H5136" i="1"/>
  <c r="G5136" i="1"/>
  <c r="F5136" i="1"/>
  <c r="M5135" i="1"/>
  <c r="L5134" i="1"/>
  <c r="K5134" i="1"/>
  <c r="J5134" i="1"/>
  <c r="I5134" i="1"/>
  <c r="H5134" i="1"/>
  <c r="G5134" i="1"/>
  <c r="F5134" i="1"/>
  <c r="M5133" i="1"/>
  <c r="L5132" i="1"/>
  <c r="K5132" i="1"/>
  <c r="K5131" i="1" s="1"/>
  <c r="J5132" i="1"/>
  <c r="I5132" i="1"/>
  <c r="H5132" i="1"/>
  <c r="G5132" i="1"/>
  <c r="G5131" i="1" s="1"/>
  <c r="F5132" i="1"/>
  <c r="M5130" i="1"/>
  <c r="L5129" i="1"/>
  <c r="L5128" i="1" s="1"/>
  <c r="K5129" i="1"/>
  <c r="K5128" i="1" s="1"/>
  <c r="K5127" i="1" s="1"/>
  <c r="K5126" i="1" s="1"/>
  <c r="J5129" i="1"/>
  <c r="J5128" i="1" s="1"/>
  <c r="I5129" i="1"/>
  <c r="I5128" i="1" s="1"/>
  <c r="H5129" i="1"/>
  <c r="H5128" i="1" s="1"/>
  <c r="G5129" i="1"/>
  <c r="G5128" i="1" s="1"/>
  <c r="F5129" i="1"/>
  <c r="M5125" i="1"/>
  <c r="L5124" i="1"/>
  <c r="K5124" i="1"/>
  <c r="K5123" i="1" s="1"/>
  <c r="K5122" i="1" s="1"/>
  <c r="K5121" i="1" s="1"/>
  <c r="J5124" i="1"/>
  <c r="J5123" i="1" s="1"/>
  <c r="J5122" i="1" s="1"/>
  <c r="J5121" i="1" s="1"/>
  <c r="I5124" i="1"/>
  <c r="I5123" i="1" s="1"/>
  <c r="I5122" i="1" s="1"/>
  <c r="I5121" i="1" s="1"/>
  <c r="H5124" i="1"/>
  <c r="H5123" i="1" s="1"/>
  <c r="H5122" i="1" s="1"/>
  <c r="H5121" i="1" s="1"/>
  <c r="G5124" i="1"/>
  <c r="G5123" i="1" s="1"/>
  <c r="G5122" i="1" s="1"/>
  <c r="G5121" i="1" s="1"/>
  <c r="F5124" i="1"/>
  <c r="F5123" i="1" s="1"/>
  <c r="F5122" i="1" s="1"/>
  <c r="F5121" i="1" s="1"/>
  <c r="M5120" i="1"/>
  <c r="K5119" i="1"/>
  <c r="K5118" i="1" s="1"/>
  <c r="J5119" i="1"/>
  <c r="J5118" i="1" s="1"/>
  <c r="I5119" i="1"/>
  <c r="I5118" i="1" s="1"/>
  <c r="L5117" i="1"/>
  <c r="M5117" i="1" s="1"/>
  <c r="K5116" i="1"/>
  <c r="J5116" i="1"/>
  <c r="I5116" i="1"/>
  <c r="H5116" i="1"/>
  <c r="G5116" i="1"/>
  <c r="F5116" i="1"/>
  <c r="M5115" i="1"/>
  <c r="L5114" i="1"/>
  <c r="K5114" i="1"/>
  <c r="K5113" i="1" s="1"/>
  <c r="J5114" i="1"/>
  <c r="I5114" i="1"/>
  <c r="I5113" i="1" s="1"/>
  <c r="H5114" i="1"/>
  <c r="H5113" i="1" s="1"/>
  <c r="H5112" i="1" s="1"/>
  <c r="G5114" i="1"/>
  <c r="F5114" i="1"/>
  <c r="F5113" i="1" s="1"/>
  <c r="F5112" i="1" s="1"/>
  <c r="M5111" i="1"/>
  <c r="L5110" i="1"/>
  <c r="L5109" i="1" s="1"/>
  <c r="L5108" i="1" s="1"/>
  <c r="K5110" i="1"/>
  <c r="K5109" i="1" s="1"/>
  <c r="K5108" i="1" s="1"/>
  <c r="J5110" i="1"/>
  <c r="J5109" i="1" s="1"/>
  <c r="J5108" i="1" s="1"/>
  <c r="I5110" i="1"/>
  <c r="I5109" i="1" s="1"/>
  <c r="I5108" i="1" s="1"/>
  <c r="H5110" i="1"/>
  <c r="H5109" i="1" s="1"/>
  <c r="H5108" i="1" s="1"/>
  <c r="G5110" i="1"/>
  <c r="G5109" i="1" s="1"/>
  <c r="G5108" i="1" s="1"/>
  <c r="F5110" i="1"/>
  <c r="F5109" i="1" s="1"/>
  <c r="F5108" i="1" s="1"/>
  <c r="M5106" i="1"/>
  <c r="M5105" i="1" s="1"/>
  <c r="M5104" i="1"/>
  <c r="L5103" i="1"/>
  <c r="K5103" i="1"/>
  <c r="K5102" i="1" s="1"/>
  <c r="J5103" i="1"/>
  <c r="J5102" i="1" s="1"/>
  <c r="I5103" i="1"/>
  <c r="I5102" i="1" s="1"/>
  <c r="H5103" i="1"/>
  <c r="H5102" i="1" s="1"/>
  <c r="G5103" i="1"/>
  <c r="G5102" i="1" s="1"/>
  <c r="F5103" i="1"/>
  <c r="F5102" i="1" s="1"/>
  <c r="M5100" i="1"/>
  <c r="M5099" i="1"/>
  <c r="L5098" i="1"/>
  <c r="L5097" i="1" s="1"/>
  <c r="K5098" i="1"/>
  <c r="K5097" i="1" s="1"/>
  <c r="J5098" i="1"/>
  <c r="J5097" i="1" s="1"/>
  <c r="I5098" i="1"/>
  <c r="H5098" i="1"/>
  <c r="H5097" i="1" s="1"/>
  <c r="G5098" i="1"/>
  <c r="G5097" i="1" s="1"/>
  <c r="F5098" i="1"/>
  <c r="F5097" i="1" s="1"/>
  <c r="M5096" i="1"/>
  <c r="L5095" i="1"/>
  <c r="K5095" i="1"/>
  <c r="K5094" i="1" s="1"/>
  <c r="J5095" i="1"/>
  <c r="J5094" i="1" s="1"/>
  <c r="I5095" i="1"/>
  <c r="I5094" i="1" s="1"/>
  <c r="H5095" i="1"/>
  <c r="H5094" i="1" s="1"/>
  <c r="G5095" i="1"/>
  <c r="G5094" i="1" s="1"/>
  <c r="F5095" i="1"/>
  <c r="F5094" i="1" s="1"/>
  <c r="L5093" i="1"/>
  <c r="L5092" i="1" s="1"/>
  <c r="K5092" i="1"/>
  <c r="J5092" i="1"/>
  <c r="I5092" i="1"/>
  <c r="H5092" i="1"/>
  <c r="G5092" i="1"/>
  <c r="F5092" i="1"/>
  <c r="M5091" i="1"/>
  <c r="L5090" i="1"/>
  <c r="K5090" i="1"/>
  <c r="J5090" i="1"/>
  <c r="I5090" i="1"/>
  <c r="H5090" i="1"/>
  <c r="G5090" i="1"/>
  <c r="F5090" i="1"/>
  <c r="M5089" i="1"/>
  <c r="L5088" i="1"/>
  <c r="K5088" i="1"/>
  <c r="K5087" i="1" s="1"/>
  <c r="J5088" i="1"/>
  <c r="I5088" i="1"/>
  <c r="H5088" i="1"/>
  <c r="G5088" i="1"/>
  <c r="F5088" i="1"/>
  <c r="M5085" i="1"/>
  <c r="L5084" i="1"/>
  <c r="K5084" i="1"/>
  <c r="K5083" i="1" s="1"/>
  <c r="J5084" i="1"/>
  <c r="J5083" i="1" s="1"/>
  <c r="I5084" i="1"/>
  <c r="I5083" i="1" s="1"/>
  <c r="H5084" i="1"/>
  <c r="H5083" i="1" s="1"/>
  <c r="G5084" i="1"/>
  <c r="G5083" i="1" s="1"/>
  <c r="F5084" i="1"/>
  <c r="F5083" i="1" s="1"/>
  <c r="M5082" i="1"/>
  <c r="L5081" i="1"/>
  <c r="K5081" i="1"/>
  <c r="K5080" i="1" s="1"/>
  <c r="J5081" i="1"/>
  <c r="J5080" i="1" s="1"/>
  <c r="I5081" i="1"/>
  <c r="I5080" i="1" s="1"/>
  <c r="H5081" i="1"/>
  <c r="H5080" i="1" s="1"/>
  <c r="G5081" i="1"/>
  <c r="G5080" i="1" s="1"/>
  <c r="F5081" i="1"/>
  <c r="F5080" i="1" s="1"/>
  <c r="M5079" i="1"/>
  <c r="L5078" i="1"/>
  <c r="K5078" i="1"/>
  <c r="K5077" i="1" s="1"/>
  <c r="J5078" i="1"/>
  <c r="J5077" i="1" s="1"/>
  <c r="I5078" i="1"/>
  <c r="I5077" i="1" s="1"/>
  <c r="H5078" i="1"/>
  <c r="H5077" i="1" s="1"/>
  <c r="G5078" i="1"/>
  <c r="G5077" i="1" s="1"/>
  <c r="F5078" i="1"/>
  <c r="F5077" i="1" s="1"/>
  <c r="M5076" i="1"/>
  <c r="L5075" i="1"/>
  <c r="K5075" i="1"/>
  <c r="K5074" i="1" s="1"/>
  <c r="J5075" i="1"/>
  <c r="J5074" i="1" s="1"/>
  <c r="I5075" i="1"/>
  <c r="I5074" i="1" s="1"/>
  <c r="H5075" i="1"/>
  <c r="H5074" i="1" s="1"/>
  <c r="G5075" i="1"/>
  <c r="G5074" i="1" s="1"/>
  <c r="F5075" i="1"/>
  <c r="F5074" i="1" s="1"/>
  <c r="I5073" i="1"/>
  <c r="I5072" i="1" s="1"/>
  <c r="I5071" i="1" s="1"/>
  <c r="L5072" i="1"/>
  <c r="L5071" i="1" s="1"/>
  <c r="K5072" i="1"/>
  <c r="K5071" i="1" s="1"/>
  <c r="J5072" i="1"/>
  <c r="J5071" i="1" s="1"/>
  <c r="H5072" i="1"/>
  <c r="H5071" i="1" s="1"/>
  <c r="G5072" i="1"/>
  <c r="G5071" i="1" s="1"/>
  <c r="F5072" i="1"/>
  <c r="M5070" i="1"/>
  <c r="K5069" i="1"/>
  <c r="K5068" i="1" s="1"/>
  <c r="J5069" i="1"/>
  <c r="J5068" i="1" s="1"/>
  <c r="I5069" i="1"/>
  <c r="M5065" i="1"/>
  <c r="L5064" i="1"/>
  <c r="K5064" i="1"/>
  <c r="K5063" i="1" s="1"/>
  <c r="J5064" i="1"/>
  <c r="J5063" i="1" s="1"/>
  <c r="I5064" i="1"/>
  <c r="I5063" i="1" s="1"/>
  <c r="H5064" i="1"/>
  <c r="H5063" i="1" s="1"/>
  <c r="G5064" i="1"/>
  <c r="G5063" i="1" s="1"/>
  <c r="F5064" i="1"/>
  <c r="M5062" i="1"/>
  <c r="L5061" i="1"/>
  <c r="L5060" i="1" s="1"/>
  <c r="K5061" i="1"/>
  <c r="K5060" i="1" s="1"/>
  <c r="J5061" i="1"/>
  <c r="J5060" i="1" s="1"/>
  <c r="I5061" i="1"/>
  <c r="I5060" i="1" s="1"/>
  <c r="H5061" i="1"/>
  <c r="H5060" i="1" s="1"/>
  <c r="G5061" i="1"/>
  <c r="G5060" i="1" s="1"/>
  <c r="F5061" i="1"/>
  <c r="M5053" i="1"/>
  <c r="M5052" i="1"/>
  <c r="M5051" i="1"/>
  <c r="M5050" i="1"/>
  <c r="M5045" i="1"/>
  <c r="M5044" i="1"/>
  <c r="L5043" i="1"/>
  <c r="K5043" i="1"/>
  <c r="J5043" i="1"/>
  <c r="I5043" i="1"/>
  <c r="H5043" i="1"/>
  <c r="G5043" i="1"/>
  <c r="F5043" i="1"/>
  <c r="M5042" i="1"/>
  <c r="L5041" i="1"/>
  <c r="K5041" i="1"/>
  <c r="J5041" i="1"/>
  <c r="I5041" i="1"/>
  <c r="H5041" i="1"/>
  <c r="G5041" i="1"/>
  <c r="F5041" i="1"/>
  <c r="M5040" i="1"/>
  <c r="L5039" i="1"/>
  <c r="K5039" i="1"/>
  <c r="J5039" i="1"/>
  <c r="I5039" i="1"/>
  <c r="H5039" i="1"/>
  <c r="H5038" i="1" s="1"/>
  <c r="G5039" i="1"/>
  <c r="F5039" i="1"/>
  <c r="M5037" i="1"/>
  <c r="L5036" i="1"/>
  <c r="K5036" i="1"/>
  <c r="K5035" i="1" s="1"/>
  <c r="J5036" i="1"/>
  <c r="J5035" i="1" s="1"/>
  <c r="I5036" i="1"/>
  <c r="I5035" i="1" s="1"/>
  <c r="H5036" i="1"/>
  <c r="H5035" i="1" s="1"/>
  <c r="G5036" i="1"/>
  <c r="G5035" i="1" s="1"/>
  <c r="F5036" i="1"/>
  <c r="F5035" i="1" s="1"/>
  <c r="M5032" i="1"/>
  <c r="M5031" i="1"/>
  <c r="L5030" i="1"/>
  <c r="K5030" i="1"/>
  <c r="J5030" i="1"/>
  <c r="I5030" i="1"/>
  <c r="H5030" i="1"/>
  <c r="G5030" i="1"/>
  <c r="F5030" i="1"/>
  <c r="M5029" i="1"/>
  <c r="L5028" i="1"/>
  <c r="K5028" i="1"/>
  <c r="J5028" i="1"/>
  <c r="I5028" i="1"/>
  <c r="H5028" i="1"/>
  <c r="G5028" i="1"/>
  <c r="F5028" i="1"/>
  <c r="M5027" i="1"/>
  <c r="L5026" i="1"/>
  <c r="K5026" i="1"/>
  <c r="J5026" i="1"/>
  <c r="I5026" i="1"/>
  <c r="H5026" i="1"/>
  <c r="H5025" i="1" s="1"/>
  <c r="H5024" i="1" s="1"/>
  <c r="H5023" i="1" s="1"/>
  <c r="H5022" i="1" s="1"/>
  <c r="G5026" i="1"/>
  <c r="G5025" i="1" s="1"/>
  <c r="G5024" i="1" s="1"/>
  <c r="G5023" i="1" s="1"/>
  <c r="G5022" i="1" s="1"/>
  <c r="F5026" i="1"/>
  <c r="F5025" i="1" s="1"/>
  <c r="F5024" i="1" s="1"/>
  <c r="F5023" i="1" s="1"/>
  <c r="F5022" i="1" s="1"/>
  <c r="M5020" i="1"/>
  <c r="L5019" i="1"/>
  <c r="K5019" i="1"/>
  <c r="K5018" i="1" s="1"/>
  <c r="K5017" i="1" s="1"/>
  <c r="J5019" i="1"/>
  <c r="J5018" i="1" s="1"/>
  <c r="J5017" i="1" s="1"/>
  <c r="I5019" i="1"/>
  <c r="I5018" i="1" s="1"/>
  <c r="H5019" i="1"/>
  <c r="H5018" i="1" s="1"/>
  <c r="H5017" i="1" s="1"/>
  <c r="G5019" i="1"/>
  <c r="G5018" i="1" s="1"/>
  <c r="G5017" i="1" s="1"/>
  <c r="F5019" i="1"/>
  <c r="F5018" i="1" s="1"/>
  <c r="F5017" i="1" s="1"/>
  <c r="M5016" i="1"/>
  <c r="L5015" i="1"/>
  <c r="L5014" i="1" s="1"/>
  <c r="K5015" i="1"/>
  <c r="K5014" i="1" s="1"/>
  <c r="J5015" i="1"/>
  <c r="J5014" i="1" s="1"/>
  <c r="I5015" i="1"/>
  <c r="H5015" i="1"/>
  <c r="H5014" i="1" s="1"/>
  <c r="G5015" i="1"/>
  <c r="G5014" i="1" s="1"/>
  <c r="F5015" i="1"/>
  <c r="F5014" i="1" s="1"/>
  <c r="M5013" i="1"/>
  <c r="L5012" i="1"/>
  <c r="L5011" i="1" s="1"/>
  <c r="L5010" i="1" s="1"/>
  <c r="K5012" i="1"/>
  <c r="K5011" i="1" s="1"/>
  <c r="J5012" i="1"/>
  <c r="J5011" i="1" s="1"/>
  <c r="I5012" i="1"/>
  <c r="H5012" i="1"/>
  <c r="H5011" i="1" s="1"/>
  <c r="G5012" i="1"/>
  <c r="G5011" i="1" s="1"/>
  <c r="F5012" i="1"/>
  <c r="F5011" i="1" s="1"/>
  <c r="M5007" i="1"/>
  <c r="L5006" i="1"/>
  <c r="L5005" i="1" s="1"/>
  <c r="L5004" i="1" s="1"/>
  <c r="L5003" i="1" s="1"/>
  <c r="L5002" i="1" s="1"/>
  <c r="K5006" i="1"/>
  <c r="K5005" i="1" s="1"/>
  <c r="K5004" i="1" s="1"/>
  <c r="K5003" i="1" s="1"/>
  <c r="K5002" i="1" s="1"/>
  <c r="J5006" i="1"/>
  <c r="J5005" i="1" s="1"/>
  <c r="J5004" i="1" s="1"/>
  <c r="J5003" i="1" s="1"/>
  <c r="J5002" i="1" s="1"/>
  <c r="I5006" i="1"/>
  <c r="H5006" i="1"/>
  <c r="H5005" i="1" s="1"/>
  <c r="H5004" i="1" s="1"/>
  <c r="H5003" i="1" s="1"/>
  <c r="H5002" i="1" s="1"/>
  <c r="G5006" i="1"/>
  <c r="G5005" i="1" s="1"/>
  <c r="G5004" i="1" s="1"/>
  <c r="G5003" i="1" s="1"/>
  <c r="G5002" i="1" s="1"/>
  <c r="F5006" i="1"/>
  <c r="F5005" i="1" s="1"/>
  <c r="F5004" i="1" s="1"/>
  <c r="F5003" i="1" s="1"/>
  <c r="F5002" i="1" s="1"/>
  <c r="M5001" i="1"/>
  <c r="L5000" i="1"/>
  <c r="L4999" i="1" s="1"/>
  <c r="K5000" i="1"/>
  <c r="K4999" i="1" s="1"/>
  <c r="J5000" i="1"/>
  <c r="J4999" i="1" s="1"/>
  <c r="I5000" i="1"/>
  <c r="H5000" i="1"/>
  <c r="H4999" i="1" s="1"/>
  <c r="G5000" i="1"/>
  <c r="G4999" i="1" s="1"/>
  <c r="F5000" i="1"/>
  <c r="F4999" i="1" s="1"/>
  <c r="M4998" i="1"/>
  <c r="L4997" i="1"/>
  <c r="L4996" i="1" s="1"/>
  <c r="L4995" i="1" s="1"/>
  <c r="K4997" i="1"/>
  <c r="K4996" i="1" s="1"/>
  <c r="J4997" i="1"/>
  <c r="J4996" i="1" s="1"/>
  <c r="J4995" i="1" s="1"/>
  <c r="I4997" i="1"/>
  <c r="H4997" i="1"/>
  <c r="H4996" i="1" s="1"/>
  <c r="G4997" i="1"/>
  <c r="G4996" i="1" s="1"/>
  <c r="G4995" i="1" s="1"/>
  <c r="F4997" i="1"/>
  <c r="F4996" i="1" s="1"/>
  <c r="K4993" i="1"/>
  <c r="K4992" i="1" s="1"/>
  <c r="J4993" i="1"/>
  <c r="J4992" i="1" s="1"/>
  <c r="I4993" i="1"/>
  <c r="H4993" i="1"/>
  <c r="H4992" i="1" s="1"/>
  <c r="G4993" i="1"/>
  <c r="G4992" i="1" s="1"/>
  <c r="F4993" i="1"/>
  <c r="F4992" i="1" s="1"/>
  <c r="M4991" i="1"/>
  <c r="L4990" i="1"/>
  <c r="L4989" i="1" s="1"/>
  <c r="K4990" i="1"/>
  <c r="K4989" i="1" s="1"/>
  <c r="K4988" i="1" s="1"/>
  <c r="J4990" i="1"/>
  <c r="J4989" i="1" s="1"/>
  <c r="J4988" i="1" s="1"/>
  <c r="I4990" i="1"/>
  <c r="H4990" i="1"/>
  <c r="H4989" i="1" s="1"/>
  <c r="H4988" i="1" s="1"/>
  <c r="G4990" i="1"/>
  <c r="G4989" i="1" s="1"/>
  <c r="F4990" i="1"/>
  <c r="F4989" i="1" s="1"/>
  <c r="F4988" i="1" s="1"/>
  <c r="M4985" i="1"/>
  <c r="L4984" i="1"/>
  <c r="L4983" i="1" s="1"/>
  <c r="K4984" i="1"/>
  <c r="K4983" i="1" s="1"/>
  <c r="J4984" i="1"/>
  <c r="J4983" i="1" s="1"/>
  <c r="I4984" i="1"/>
  <c r="H4984" i="1"/>
  <c r="H4983" i="1" s="1"/>
  <c r="G4984" i="1"/>
  <c r="G4983" i="1" s="1"/>
  <c r="F4984" i="1"/>
  <c r="F4983" i="1" s="1"/>
  <c r="M4982" i="1"/>
  <c r="L4981" i="1"/>
  <c r="L4980" i="1" s="1"/>
  <c r="K4981" i="1"/>
  <c r="K4980" i="1" s="1"/>
  <c r="J4981" i="1"/>
  <c r="J4980" i="1" s="1"/>
  <c r="I4981" i="1"/>
  <c r="H4981" i="1"/>
  <c r="H4980" i="1" s="1"/>
  <c r="G4981" i="1"/>
  <c r="G4980" i="1" s="1"/>
  <c r="G4976" i="1" s="1"/>
  <c r="F4981" i="1"/>
  <c r="F4980" i="1" s="1"/>
  <c r="F4976" i="1" s="1"/>
  <c r="M4975" i="1"/>
  <c r="L4974" i="1"/>
  <c r="L4973" i="1" s="1"/>
  <c r="L4972" i="1" s="1"/>
  <c r="K4974" i="1"/>
  <c r="K4973" i="1" s="1"/>
  <c r="K4972" i="1" s="1"/>
  <c r="J4974" i="1"/>
  <c r="J4973" i="1" s="1"/>
  <c r="J4972" i="1" s="1"/>
  <c r="I4974" i="1"/>
  <c r="H4974" i="1"/>
  <c r="H4973" i="1" s="1"/>
  <c r="H4972" i="1" s="1"/>
  <c r="G4974" i="1"/>
  <c r="G4973" i="1" s="1"/>
  <c r="G4972" i="1" s="1"/>
  <c r="F4974" i="1"/>
  <c r="F4973" i="1" s="1"/>
  <c r="F4972" i="1" s="1"/>
  <c r="M4971" i="1"/>
  <c r="L4970" i="1"/>
  <c r="L4969" i="1" s="1"/>
  <c r="L4968" i="1" s="1"/>
  <c r="K4970" i="1"/>
  <c r="K4969" i="1" s="1"/>
  <c r="K4968" i="1" s="1"/>
  <c r="J4970" i="1"/>
  <c r="J4969" i="1" s="1"/>
  <c r="J4968" i="1" s="1"/>
  <c r="I4970" i="1"/>
  <c r="H4970" i="1"/>
  <c r="H4969" i="1" s="1"/>
  <c r="H4968" i="1" s="1"/>
  <c r="G4970" i="1"/>
  <c r="G4969" i="1" s="1"/>
  <c r="G4968" i="1" s="1"/>
  <c r="F4970" i="1"/>
  <c r="F4969" i="1" s="1"/>
  <c r="F4968" i="1" s="1"/>
  <c r="M4967" i="1"/>
  <c r="L4966" i="1"/>
  <c r="L4965" i="1" s="1"/>
  <c r="K4966" i="1"/>
  <c r="K4965" i="1" s="1"/>
  <c r="J4966" i="1"/>
  <c r="J4965" i="1" s="1"/>
  <c r="I4966" i="1"/>
  <c r="I4965" i="1" s="1"/>
  <c r="H4966" i="1"/>
  <c r="H4965" i="1" s="1"/>
  <c r="G4966" i="1"/>
  <c r="G4965" i="1" s="1"/>
  <c r="F4966" i="1"/>
  <c r="F4965" i="1" s="1"/>
  <c r="M4964" i="1"/>
  <c r="L4963" i="1"/>
  <c r="L4962" i="1" s="1"/>
  <c r="K4963" i="1"/>
  <c r="K4962" i="1" s="1"/>
  <c r="K4961" i="1" s="1"/>
  <c r="J4963" i="1"/>
  <c r="J4962" i="1" s="1"/>
  <c r="I4963" i="1"/>
  <c r="H4963" i="1"/>
  <c r="H4962" i="1" s="1"/>
  <c r="H4961" i="1" s="1"/>
  <c r="G4963" i="1"/>
  <c r="G4962" i="1" s="1"/>
  <c r="F4963" i="1"/>
  <c r="F4962" i="1" s="1"/>
  <c r="F4961" i="1" s="1"/>
  <c r="M4959" i="1"/>
  <c r="L4958" i="1"/>
  <c r="L4957" i="1" s="1"/>
  <c r="K4958" i="1"/>
  <c r="K4957" i="1" s="1"/>
  <c r="J4958" i="1"/>
  <c r="J4957" i="1" s="1"/>
  <c r="I4958" i="1"/>
  <c r="H4958" i="1"/>
  <c r="H4957" i="1" s="1"/>
  <c r="G4958" i="1"/>
  <c r="G4957" i="1" s="1"/>
  <c r="F4958" i="1"/>
  <c r="F4957" i="1" s="1"/>
  <c r="M4956" i="1"/>
  <c r="L4955" i="1"/>
  <c r="L4954" i="1" s="1"/>
  <c r="K4955" i="1"/>
  <c r="K4954" i="1" s="1"/>
  <c r="J4955" i="1"/>
  <c r="J4954" i="1" s="1"/>
  <c r="I4955" i="1"/>
  <c r="I4954" i="1" s="1"/>
  <c r="H4955" i="1"/>
  <c r="H4954" i="1" s="1"/>
  <c r="G4955" i="1"/>
  <c r="G4954" i="1" s="1"/>
  <c r="F4955" i="1"/>
  <c r="F4954" i="1" s="1"/>
  <c r="M4953" i="1"/>
  <c r="L4952" i="1"/>
  <c r="L4951" i="1" s="1"/>
  <c r="K4952" i="1"/>
  <c r="K4951" i="1" s="1"/>
  <c r="J4952" i="1"/>
  <c r="J4951" i="1" s="1"/>
  <c r="I4952" i="1"/>
  <c r="H4952" i="1"/>
  <c r="H4951" i="1" s="1"/>
  <c r="G4952" i="1"/>
  <c r="G4951" i="1" s="1"/>
  <c r="F4952" i="1"/>
  <c r="F4951" i="1" s="1"/>
  <c r="M4950" i="1"/>
  <c r="L4949" i="1"/>
  <c r="L4948" i="1" s="1"/>
  <c r="K4949" i="1"/>
  <c r="K4948" i="1" s="1"/>
  <c r="J4949" i="1"/>
  <c r="J4948" i="1" s="1"/>
  <c r="I4949" i="1"/>
  <c r="H4949" i="1"/>
  <c r="H4948" i="1" s="1"/>
  <c r="G4949" i="1"/>
  <c r="G4948" i="1" s="1"/>
  <c r="F4949" i="1"/>
  <c r="F4948" i="1" s="1"/>
  <c r="M4947" i="1"/>
  <c r="L4946" i="1"/>
  <c r="L4945" i="1" s="1"/>
  <c r="K4946" i="1"/>
  <c r="K4945" i="1" s="1"/>
  <c r="J4946" i="1"/>
  <c r="J4945" i="1" s="1"/>
  <c r="I4946" i="1"/>
  <c r="H4946" i="1"/>
  <c r="H4945" i="1" s="1"/>
  <c r="G4946" i="1"/>
  <c r="G4945" i="1" s="1"/>
  <c r="F4946" i="1"/>
  <c r="F4945" i="1" s="1"/>
  <c r="M4944" i="1"/>
  <c r="L4943" i="1"/>
  <c r="L4942" i="1" s="1"/>
  <c r="K4943" i="1"/>
  <c r="K4942" i="1" s="1"/>
  <c r="J4943" i="1"/>
  <c r="J4942" i="1" s="1"/>
  <c r="I4943" i="1"/>
  <c r="H4943" i="1"/>
  <c r="H4942" i="1" s="1"/>
  <c r="G4943" i="1"/>
  <c r="G4942" i="1" s="1"/>
  <c r="F4943" i="1"/>
  <c r="F4942" i="1" s="1"/>
  <c r="M4941" i="1"/>
  <c r="L4940" i="1"/>
  <c r="L4939" i="1" s="1"/>
  <c r="K4940" i="1"/>
  <c r="K4939" i="1" s="1"/>
  <c r="J4940" i="1"/>
  <c r="J4939" i="1" s="1"/>
  <c r="I4940" i="1"/>
  <c r="H4940" i="1"/>
  <c r="H4939" i="1" s="1"/>
  <c r="G4940" i="1"/>
  <c r="G4939" i="1" s="1"/>
  <c r="F4940" i="1"/>
  <c r="F4939" i="1" s="1"/>
  <c r="M4938" i="1"/>
  <c r="L4937" i="1"/>
  <c r="L4936" i="1" s="1"/>
  <c r="K4937" i="1"/>
  <c r="K4936" i="1" s="1"/>
  <c r="J4937" i="1"/>
  <c r="J4936" i="1" s="1"/>
  <c r="I4937" i="1"/>
  <c r="H4937" i="1"/>
  <c r="H4936" i="1" s="1"/>
  <c r="G4937" i="1"/>
  <c r="G4936" i="1" s="1"/>
  <c r="F4937" i="1"/>
  <c r="F4936" i="1" s="1"/>
  <c r="M4935" i="1"/>
  <c r="L4934" i="1"/>
  <c r="L4933" i="1" s="1"/>
  <c r="K4934" i="1"/>
  <c r="K4933" i="1" s="1"/>
  <c r="J4934" i="1"/>
  <c r="J4933" i="1" s="1"/>
  <c r="I4934" i="1"/>
  <c r="H4934" i="1"/>
  <c r="H4933" i="1" s="1"/>
  <c r="G4934" i="1"/>
  <c r="G4933" i="1" s="1"/>
  <c r="F4934" i="1"/>
  <c r="F4933" i="1" s="1"/>
  <c r="M4932" i="1"/>
  <c r="L4931" i="1"/>
  <c r="L4930" i="1" s="1"/>
  <c r="K4931" i="1"/>
  <c r="K4930" i="1" s="1"/>
  <c r="J4931" i="1"/>
  <c r="J4930" i="1" s="1"/>
  <c r="I4931" i="1"/>
  <c r="H4931" i="1"/>
  <c r="H4930" i="1" s="1"/>
  <c r="G4931" i="1"/>
  <c r="G4930" i="1" s="1"/>
  <c r="F4931" i="1"/>
  <c r="F4930" i="1" s="1"/>
  <c r="M4929" i="1"/>
  <c r="L4928" i="1"/>
  <c r="L4927" i="1" s="1"/>
  <c r="K4928" i="1"/>
  <c r="K4927" i="1" s="1"/>
  <c r="J4928" i="1"/>
  <c r="J4927" i="1" s="1"/>
  <c r="I4928" i="1"/>
  <c r="H4928" i="1"/>
  <c r="H4927" i="1" s="1"/>
  <c r="G4928" i="1"/>
  <c r="G4927" i="1" s="1"/>
  <c r="F4928" i="1"/>
  <c r="F4927" i="1" s="1"/>
  <c r="M4925" i="1"/>
  <c r="L4924" i="1"/>
  <c r="L4923" i="1" s="1"/>
  <c r="K4924" i="1"/>
  <c r="K4923" i="1" s="1"/>
  <c r="J4924" i="1"/>
  <c r="J4923" i="1" s="1"/>
  <c r="I4924" i="1"/>
  <c r="H4924" i="1"/>
  <c r="H4923" i="1" s="1"/>
  <c r="G4924" i="1"/>
  <c r="G4923" i="1" s="1"/>
  <c r="F4924" i="1"/>
  <c r="F4923" i="1" s="1"/>
  <c r="M4922" i="1"/>
  <c r="L4921" i="1"/>
  <c r="L4920" i="1" s="1"/>
  <c r="K4921" i="1"/>
  <c r="K4920" i="1" s="1"/>
  <c r="J4921" i="1"/>
  <c r="J4920" i="1" s="1"/>
  <c r="I4921" i="1"/>
  <c r="H4921" i="1"/>
  <c r="H4920" i="1" s="1"/>
  <c r="G4921" i="1"/>
  <c r="G4920" i="1" s="1"/>
  <c r="F4921" i="1"/>
  <c r="F4920" i="1" s="1"/>
  <c r="M4918" i="1"/>
  <c r="G4918" i="1"/>
  <c r="G4917" i="1" s="1"/>
  <c r="G4916" i="1" s="1"/>
  <c r="G4915" i="1" s="1"/>
  <c r="L4917" i="1"/>
  <c r="L4916" i="1" s="1"/>
  <c r="L4915" i="1" s="1"/>
  <c r="K4917" i="1"/>
  <c r="K4916" i="1" s="1"/>
  <c r="K4915" i="1" s="1"/>
  <c r="J4917" i="1"/>
  <c r="J4916" i="1" s="1"/>
  <c r="J4915" i="1" s="1"/>
  <c r="I4917" i="1"/>
  <c r="I4916" i="1" s="1"/>
  <c r="I4915" i="1" s="1"/>
  <c r="H4917" i="1"/>
  <c r="H4916" i="1" s="1"/>
  <c r="H4915" i="1" s="1"/>
  <c r="F4917" i="1"/>
  <c r="M4912" i="1"/>
  <c r="L4911" i="1"/>
  <c r="L4910" i="1" s="1"/>
  <c r="L4909" i="1" s="1"/>
  <c r="K4911" i="1"/>
  <c r="K4910" i="1" s="1"/>
  <c r="K4909" i="1" s="1"/>
  <c r="J4911" i="1"/>
  <c r="J4910" i="1" s="1"/>
  <c r="J4909" i="1" s="1"/>
  <c r="I4911" i="1"/>
  <c r="I4910" i="1" s="1"/>
  <c r="I4909" i="1" s="1"/>
  <c r="H4911" i="1"/>
  <c r="H4910" i="1" s="1"/>
  <c r="H4909" i="1" s="1"/>
  <c r="G4911" i="1"/>
  <c r="G4910" i="1" s="1"/>
  <c r="G4909" i="1" s="1"/>
  <c r="F4911" i="1"/>
  <c r="M4908" i="1"/>
  <c r="L4907" i="1"/>
  <c r="L4906" i="1" s="1"/>
  <c r="K4907" i="1"/>
  <c r="K4906" i="1" s="1"/>
  <c r="J4907" i="1"/>
  <c r="J4906" i="1" s="1"/>
  <c r="I4907" i="1"/>
  <c r="I4906" i="1" s="1"/>
  <c r="H4907" i="1"/>
  <c r="H4906" i="1" s="1"/>
  <c r="G4907" i="1"/>
  <c r="G4906" i="1" s="1"/>
  <c r="F4907" i="1"/>
  <c r="M4905" i="1"/>
  <c r="L4904" i="1"/>
  <c r="L4903" i="1" s="1"/>
  <c r="K4904" i="1"/>
  <c r="K4903" i="1" s="1"/>
  <c r="J4904" i="1"/>
  <c r="J4903" i="1" s="1"/>
  <c r="I4904" i="1"/>
  <c r="I4903" i="1" s="1"/>
  <c r="I4902" i="1" s="1"/>
  <c r="I4901" i="1" s="1"/>
  <c r="H4904" i="1"/>
  <c r="H4903" i="1" s="1"/>
  <c r="G4904" i="1"/>
  <c r="G4903" i="1" s="1"/>
  <c r="G4902" i="1" s="1"/>
  <c r="G4901" i="1" s="1"/>
  <c r="F4904" i="1"/>
  <c r="L4899" i="1"/>
  <c r="L4898" i="1" s="1"/>
  <c r="K4899" i="1"/>
  <c r="K4898" i="1" s="1"/>
  <c r="J4899" i="1"/>
  <c r="J4898" i="1" s="1"/>
  <c r="I4899" i="1"/>
  <c r="I4898" i="1" s="1"/>
  <c r="H4899" i="1"/>
  <c r="H4898" i="1" s="1"/>
  <c r="G4899" i="1"/>
  <c r="G4898" i="1" s="1"/>
  <c r="F4899" i="1"/>
  <c r="M4897" i="1"/>
  <c r="L4896" i="1"/>
  <c r="L4895" i="1" s="1"/>
  <c r="K4896" i="1"/>
  <c r="K4895" i="1" s="1"/>
  <c r="J4896" i="1"/>
  <c r="J4895" i="1" s="1"/>
  <c r="I4896" i="1"/>
  <c r="I4895" i="1" s="1"/>
  <c r="H4896" i="1"/>
  <c r="H4895" i="1" s="1"/>
  <c r="G4896" i="1"/>
  <c r="G4895" i="1" s="1"/>
  <c r="F4896" i="1"/>
  <c r="M4894" i="1"/>
  <c r="L4893" i="1"/>
  <c r="L4892" i="1" s="1"/>
  <c r="K4893" i="1"/>
  <c r="K4892" i="1" s="1"/>
  <c r="J4893" i="1"/>
  <c r="J4892" i="1" s="1"/>
  <c r="I4893" i="1"/>
  <c r="I4892" i="1" s="1"/>
  <c r="H4893" i="1"/>
  <c r="H4892" i="1" s="1"/>
  <c r="G4893" i="1"/>
  <c r="G4892" i="1" s="1"/>
  <c r="F4893" i="1"/>
  <c r="M4891" i="1"/>
  <c r="L4890" i="1"/>
  <c r="L4889" i="1" s="1"/>
  <c r="K4890" i="1"/>
  <c r="K4889" i="1" s="1"/>
  <c r="J4890" i="1"/>
  <c r="J4889" i="1" s="1"/>
  <c r="I4890" i="1"/>
  <c r="I4889" i="1" s="1"/>
  <c r="H4890" i="1"/>
  <c r="H4889" i="1" s="1"/>
  <c r="G4890" i="1"/>
  <c r="G4889" i="1" s="1"/>
  <c r="F4890" i="1"/>
  <c r="M4888" i="1"/>
  <c r="L4887" i="1"/>
  <c r="L4886" i="1" s="1"/>
  <c r="K4887" i="1"/>
  <c r="K4886" i="1" s="1"/>
  <c r="K4885" i="1" s="1"/>
  <c r="J4887" i="1"/>
  <c r="J4886" i="1" s="1"/>
  <c r="J4885" i="1" s="1"/>
  <c r="I4887" i="1"/>
  <c r="I4886" i="1" s="1"/>
  <c r="I4885" i="1" s="1"/>
  <c r="H4887" i="1"/>
  <c r="H4886" i="1" s="1"/>
  <c r="G4887" i="1"/>
  <c r="G4886" i="1" s="1"/>
  <c r="F4887" i="1"/>
  <c r="M4884" i="1"/>
  <c r="L4883" i="1"/>
  <c r="L4882" i="1" s="1"/>
  <c r="K4883" i="1"/>
  <c r="K4882" i="1" s="1"/>
  <c r="J4883" i="1"/>
  <c r="J4882" i="1" s="1"/>
  <c r="I4883" i="1"/>
  <c r="I4882" i="1" s="1"/>
  <c r="H4883" i="1"/>
  <c r="H4882" i="1" s="1"/>
  <c r="G4883" i="1"/>
  <c r="G4882" i="1" s="1"/>
  <c r="F4883" i="1"/>
  <c r="M4881" i="1"/>
  <c r="G4881" i="1"/>
  <c r="G4880" i="1" s="1"/>
  <c r="G4879" i="1" s="1"/>
  <c r="L4880" i="1"/>
  <c r="K4880" i="1"/>
  <c r="K4879" i="1" s="1"/>
  <c r="J4880" i="1"/>
  <c r="J4879" i="1" s="1"/>
  <c r="I4880" i="1"/>
  <c r="I4879" i="1" s="1"/>
  <c r="H4880" i="1"/>
  <c r="H4879" i="1" s="1"/>
  <c r="F4880" i="1"/>
  <c r="F4879" i="1" s="1"/>
  <c r="M4878" i="1"/>
  <c r="L4877" i="1"/>
  <c r="K4877" i="1"/>
  <c r="K4876" i="1" s="1"/>
  <c r="J4877" i="1"/>
  <c r="J4876" i="1" s="1"/>
  <c r="I4877" i="1"/>
  <c r="I4876" i="1" s="1"/>
  <c r="H4877" i="1"/>
  <c r="H4876" i="1" s="1"/>
  <c r="G4877" i="1"/>
  <c r="G4876" i="1" s="1"/>
  <c r="F4877" i="1"/>
  <c r="F4876" i="1" s="1"/>
  <c r="M4865" i="1"/>
  <c r="L4864" i="1"/>
  <c r="L4863" i="1" s="1"/>
  <c r="K4864" i="1"/>
  <c r="K4863" i="1" s="1"/>
  <c r="J4864" i="1"/>
  <c r="J4863" i="1" s="1"/>
  <c r="I4864" i="1"/>
  <c r="I4863" i="1" s="1"/>
  <c r="H4864" i="1"/>
  <c r="H4863" i="1" s="1"/>
  <c r="G4864" i="1"/>
  <c r="G4863" i="1" s="1"/>
  <c r="F4864" i="1"/>
  <c r="F4863" i="1" s="1"/>
  <c r="I4862" i="1"/>
  <c r="I4861" i="1" s="1"/>
  <c r="I4860" i="1" s="1"/>
  <c r="L4861" i="1"/>
  <c r="L4860" i="1" s="1"/>
  <c r="K4861" i="1"/>
  <c r="K4860" i="1" s="1"/>
  <c r="J4861" i="1"/>
  <c r="J4860" i="1" s="1"/>
  <c r="H4861" i="1"/>
  <c r="H4860" i="1" s="1"/>
  <c r="G4861" i="1"/>
  <c r="G4860" i="1" s="1"/>
  <c r="F4861" i="1"/>
  <c r="F4860" i="1" s="1"/>
  <c r="M4857" i="1"/>
  <c r="L4856" i="1"/>
  <c r="L4855" i="1" s="1"/>
  <c r="K4856" i="1"/>
  <c r="K4855" i="1" s="1"/>
  <c r="J4856" i="1"/>
  <c r="J4855" i="1" s="1"/>
  <c r="I4856" i="1"/>
  <c r="I4855" i="1" s="1"/>
  <c r="H4856" i="1"/>
  <c r="H4855" i="1" s="1"/>
  <c r="G4856" i="1"/>
  <c r="G4855" i="1" s="1"/>
  <c r="F4856" i="1"/>
  <c r="F4855" i="1" s="1"/>
  <c r="M4854" i="1"/>
  <c r="L4853" i="1"/>
  <c r="K4853" i="1"/>
  <c r="K4852" i="1" s="1"/>
  <c r="J4853" i="1"/>
  <c r="J4852" i="1" s="1"/>
  <c r="I4853" i="1"/>
  <c r="I4852" i="1" s="1"/>
  <c r="H4853" i="1"/>
  <c r="H4852" i="1" s="1"/>
  <c r="G4853" i="1"/>
  <c r="G4852" i="1" s="1"/>
  <c r="F4853" i="1"/>
  <c r="F4852" i="1" s="1"/>
  <c r="M4850" i="1"/>
  <c r="L4849" i="1"/>
  <c r="K4849" i="1"/>
  <c r="K4848" i="1" s="1"/>
  <c r="J4849" i="1"/>
  <c r="J4848" i="1" s="1"/>
  <c r="I4849" i="1"/>
  <c r="I4848" i="1" s="1"/>
  <c r="H4849" i="1"/>
  <c r="H4848" i="1" s="1"/>
  <c r="G4849" i="1"/>
  <c r="G4848" i="1" s="1"/>
  <c r="F4849" i="1"/>
  <c r="F4848" i="1" s="1"/>
  <c r="M4847" i="1"/>
  <c r="L4846" i="1"/>
  <c r="L4845" i="1" s="1"/>
  <c r="K4846" i="1"/>
  <c r="K4845" i="1" s="1"/>
  <c r="J4846" i="1"/>
  <c r="J4845" i="1" s="1"/>
  <c r="I4846" i="1"/>
  <c r="I4845" i="1" s="1"/>
  <c r="H4846" i="1"/>
  <c r="H4845" i="1" s="1"/>
  <c r="G4846" i="1"/>
  <c r="G4845" i="1" s="1"/>
  <c r="F4846" i="1"/>
  <c r="F4845" i="1" s="1"/>
  <c r="M4844" i="1"/>
  <c r="L4843" i="1"/>
  <c r="K4843" i="1"/>
  <c r="K4842" i="1" s="1"/>
  <c r="J4843" i="1"/>
  <c r="J4842" i="1" s="1"/>
  <c r="I4843" i="1"/>
  <c r="I4842" i="1" s="1"/>
  <c r="H4843" i="1"/>
  <c r="H4842" i="1" s="1"/>
  <c r="G4843" i="1"/>
  <c r="G4842" i="1" s="1"/>
  <c r="F4843" i="1"/>
  <c r="F4842" i="1" s="1"/>
  <c r="M4841" i="1"/>
  <c r="L4840" i="1"/>
  <c r="L4839" i="1" s="1"/>
  <c r="M4839" i="1" s="1"/>
  <c r="M4838" i="1"/>
  <c r="L4837" i="1"/>
  <c r="L4836" i="1" s="1"/>
  <c r="K4837" i="1"/>
  <c r="K4836" i="1" s="1"/>
  <c r="J4837" i="1"/>
  <c r="J4836" i="1" s="1"/>
  <c r="I4837" i="1"/>
  <c r="H4837" i="1"/>
  <c r="H4836" i="1" s="1"/>
  <c r="G4837" i="1"/>
  <c r="G4836" i="1" s="1"/>
  <c r="F4837" i="1"/>
  <c r="F4836" i="1" s="1"/>
  <c r="M4835" i="1"/>
  <c r="L4834" i="1"/>
  <c r="L4833" i="1" s="1"/>
  <c r="K4834" i="1"/>
  <c r="K4833" i="1" s="1"/>
  <c r="J4834" i="1"/>
  <c r="J4833" i="1" s="1"/>
  <c r="I4834" i="1"/>
  <c r="H4834" i="1"/>
  <c r="H4833" i="1" s="1"/>
  <c r="G4834" i="1"/>
  <c r="G4833" i="1" s="1"/>
  <c r="F4834" i="1"/>
  <c r="F4833" i="1" s="1"/>
  <c r="M4832" i="1"/>
  <c r="L4831" i="1"/>
  <c r="L4830" i="1" s="1"/>
  <c r="K4831" i="1"/>
  <c r="K4830" i="1" s="1"/>
  <c r="J4831" i="1"/>
  <c r="J4830" i="1" s="1"/>
  <c r="I4831" i="1"/>
  <c r="H4831" i="1"/>
  <c r="H4830" i="1" s="1"/>
  <c r="G4831" i="1"/>
  <c r="G4830" i="1" s="1"/>
  <c r="F4831" i="1"/>
  <c r="F4830" i="1" s="1"/>
  <c r="M4829" i="1"/>
  <c r="L4828" i="1"/>
  <c r="K4828" i="1"/>
  <c r="K4825" i="1" s="1"/>
  <c r="J4828" i="1"/>
  <c r="J4825" i="1" s="1"/>
  <c r="I4828" i="1"/>
  <c r="H4828" i="1"/>
  <c r="H4825" i="1" s="1"/>
  <c r="G4828" i="1"/>
  <c r="G4825" i="1" s="1"/>
  <c r="F4828" i="1"/>
  <c r="F4825" i="1" s="1"/>
  <c r="M4824" i="1"/>
  <c r="L4823" i="1"/>
  <c r="L4822" i="1" s="1"/>
  <c r="K4823" i="1"/>
  <c r="K4822" i="1" s="1"/>
  <c r="J4823" i="1"/>
  <c r="J4822" i="1" s="1"/>
  <c r="I4823" i="1"/>
  <c r="H4823" i="1"/>
  <c r="H4822" i="1" s="1"/>
  <c r="G4823" i="1"/>
  <c r="G4822" i="1" s="1"/>
  <c r="F4823" i="1"/>
  <c r="F4822" i="1" s="1"/>
  <c r="K4820" i="1"/>
  <c r="K4819" i="1" s="1"/>
  <c r="J4820" i="1"/>
  <c r="J4819" i="1" s="1"/>
  <c r="I4820" i="1"/>
  <c r="H4820" i="1"/>
  <c r="H4819" i="1" s="1"/>
  <c r="G4820" i="1"/>
  <c r="G4819" i="1" s="1"/>
  <c r="F4820" i="1"/>
  <c r="F4819" i="1" s="1"/>
  <c r="M4818" i="1"/>
  <c r="L4817" i="1"/>
  <c r="L4816" i="1" s="1"/>
  <c r="K4817" i="1"/>
  <c r="K4816" i="1" s="1"/>
  <c r="J4817" i="1"/>
  <c r="J4816" i="1" s="1"/>
  <c r="I4817" i="1"/>
  <c r="H4817" i="1"/>
  <c r="H4816" i="1" s="1"/>
  <c r="G4817" i="1"/>
  <c r="G4816" i="1" s="1"/>
  <c r="F4817" i="1"/>
  <c r="F4816" i="1" s="1"/>
  <c r="M4815" i="1"/>
  <c r="L4814" i="1"/>
  <c r="L4813" i="1" s="1"/>
  <c r="K4814" i="1"/>
  <c r="K4813" i="1" s="1"/>
  <c r="J4814" i="1"/>
  <c r="J4813" i="1" s="1"/>
  <c r="I4814" i="1"/>
  <c r="H4814" i="1"/>
  <c r="H4813" i="1" s="1"/>
  <c r="G4814" i="1"/>
  <c r="G4813" i="1" s="1"/>
  <c r="F4814" i="1"/>
  <c r="F4813" i="1" s="1"/>
  <c r="M4812" i="1"/>
  <c r="L4811" i="1"/>
  <c r="L4810" i="1" s="1"/>
  <c r="K4811" i="1"/>
  <c r="K4810" i="1" s="1"/>
  <c r="J4811" i="1"/>
  <c r="J4810" i="1" s="1"/>
  <c r="I4811" i="1"/>
  <c r="I4810" i="1" s="1"/>
  <c r="H4811" i="1"/>
  <c r="H4810" i="1" s="1"/>
  <c r="G4811" i="1"/>
  <c r="G4810" i="1" s="1"/>
  <c r="F4811" i="1"/>
  <c r="F4810" i="1" s="1"/>
  <c r="M4809" i="1"/>
  <c r="L4808" i="1"/>
  <c r="L4807" i="1" s="1"/>
  <c r="K4808" i="1"/>
  <c r="K4807" i="1" s="1"/>
  <c r="J4808" i="1"/>
  <c r="J4807" i="1" s="1"/>
  <c r="I4808" i="1"/>
  <c r="H4808" i="1"/>
  <c r="H4807" i="1" s="1"/>
  <c r="G4808" i="1"/>
  <c r="G4807" i="1" s="1"/>
  <c r="F4808" i="1"/>
  <c r="F4807" i="1" s="1"/>
  <c r="M4806" i="1"/>
  <c r="L4805" i="1"/>
  <c r="L4804" i="1" s="1"/>
  <c r="M4804" i="1" s="1"/>
  <c r="M4803" i="1"/>
  <c r="L4802" i="1"/>
  <c r="L4801" i="1" s="1"/>
  <c r="K4802" i="1"/>
  <c r="K4801" i="1" s="1"/>
  <c r="J4802" i="1"/>
  <c r="J4801" i="1" s="1"/>
  <c r="I4802" i="1"/>
  <c r="I4801" i="1" s="1"/>
  <c r="H4802" i="1"/>
  <c r="H4801" i="1" s="1"/>
  <c r="G4802" i="1"/>
  <c r="G4801" i="1" s="1"/>
  <c r="F4802" i="1"/>
  <c r="F4801" i="1" s="1"/>
  <c r="M4800" i="1"/>
  <c r="K4799" i="1"/>
  <c r="K4798" i="1" s="1"/>
  <c r="J4799" i="1"/>
  <c r="J4798" i="1" s="1"/>
  <c r="I4799" i="1"/>
  <c r="M4799" i="1" s="1"/>
  <c r="M4797" i="1"/>
  <c r="L4796" i="1"/>
  <c r="L4795" i="1" s="1"/>
  <c r="K4796" i="1"/>
  <c r="K4795" i="1" s="1"/>
  <c r="J4796" i="1"/>
  <c r="J4795" i="1" s="1"/>
  <c r="I4796" i="1"/>
  <c r="I4795" i="1" s="1"/>
  <c r="H4796" i="1"/>
  <c r="H4795" i="1" s="1"/>
  <c r="G4796" i="1"/>
  <c r="G4795" i="1" s="1"/>
  <c r="F4796" i="1"/>
  <c r="F4795" i="1" s="1"/>
  <c r="M4789" i="1"/>
  <c r="L4788" i="1"/>
  <c r="M4788" i="1" s="1"/>
  <c r="M4783" i="1"/>
  <c r="L4782" i="1"/>
  <c r="K4782" i="1"/>
  <c r="J4782" i="1"/>
  <c r="I4782" i="1"/>
  <c r="H4782" i="1"/>
  <c r="G4782" i="1"/>
  <c r="F4782" i="1"/>
  <c r="K4780" i="1"/>
  <c r="J4780" i="1"/>
  <c r="I4780" i="1"/>
  <c r="H4780" i="1"/>
  <c r="G4780" i="1"/>
  <c r="F4780" i="1"/>
  <c r="M4777" i="1"/>
  <c r="L4776" i="1"/>
  <c r="L4775" i="1" s="1"/>
  <c r="K4776" i="1"/>
  <c r="K4775" i="1" s="1"/>
  <c r="J4776" i="1"/>
  <c r="J4775" i="1" s="1"/>
  <c r="I4776" i="1"/>
  <c r="H4776" i="1"/>
  <c r="H4775" i="1" s="1"/>
  <c r="G4776" i="1"/>
  <c r="G4775" i="1" s="1"/>
  <c r="F4776" i="1"/>
  <c r="F4775" i="1" s="1"/>
  <c r="M4774" i="1"/>
  <c r="L4773" i="1"/>
  <c r="L4772" i="1" s="1"/>
  <c r="K4773" i="1"/>
  <c r="K4772" i="1" s="1"/>
  <c r="J4773" i="1"/>
  <c r="J4772" i="1" s="1"/>
  <c r="I4773" i="1"/>
  <c r="H4773" i="1"/>
  <c r="H4772" i="1" s="1"/>
  <c r="G4773" i="1"/>
  <c r="G4772" i="1" s="1"/>
  <c r="F4773" i="1"/>
  <c r="F4772" i="1" s="1"/>
  <c r="M4771" i="1"/>
  <c r="L4770" i="1"/>
  <c r="L4769" i="1" s="1"/>
  <c r="K4770" i="1"/>
  <c r="K4769" i="1" s="1"/>
  <c r="K4768" i="1" s="1"/>
  <c r="J4770" i="1"/>
  <c r="J4769" i="1" s="1"/>
  <c r="I4770" i="1"/>
  <c r="H4770" i="1"/>
  <c r="H4769" i="1" s="1"/>
  <c r="H4768" i="1" s="1"/>
  <c r="G4770" i="1"/>
  <c r="G4769" i="1" s="1"/>
  <c r="G4768" i="1" s="1"/>
  <c r="F4770" i="1"/>
  <c r="F4769" i="1" s="1"/>
  <c r="M4767" i="1"/>
  <c r="L4766" i="1"/>
  <c r="L4765" i="1" s="1"/>
  <c r="L4764" i="1" s="1"/>
  <c r="K4766" i="1"/>
  <c r="K4765" i="1" s="1"/>
  <c r="K4764" i="1" s="1"/>
  <c r="J4766" i="1"/>
  <c r="J4765" i="1" s="1"/>
  <c r="J4764" i="1" s="1"/>
  <c r="I4766" i="1"/>
  <c r="H4766" i="1"/>
  <c r="H4765" i="1" s="1"/>
  <c r="H4764" i="1" s="1"/>
  <c r="G4766" i="1"/>
  <c r="G4765" i="1" s="1"/>
  <c r="G4764" i="1" s="1"/>
  <c r="F4766" i="1"/>
  <c r="F4765" i="1" s="1"/>
  <c r="F4764" i="1" s="1"/>
  <c r="M4762" i="1"/>
  <c r="L4761" i="1"/>
  <c r="K4761" i="1"/>
  <c r="J4761" i="1"/>
  <c r="I4761" i="1"/>
  <c r="H4761" i="1"/>
  <c r="G4761" i="1"/>
  <c r="F4761" i="1"/>
  <c r="M4760" i="1"/>
  <c r="L4759" i="1"/>
  <c r="K4759" i="1"/>
  <c r="J4759" i="1"/>
  <c r="I4759" i="1"/>
  <c r="H4759" i="1"/>
  <c r="G4759" i="1"/>
  <c r="F4759" i="1"/>
  <c r="M4758" i="1"/>
  <c r="L4757" i="1"/>
  <c r="K4757" i="1"/>
  <c r="K4756" i="1" s="1"/>
  <c r="K4755" i="1" s="1"/>
  <c r="K4754" i="1" s="1"/>
  <c r="J4757" i="1"/>
  <c r="J4756" i="1" s="1"/>
  <c r="J4755" i="1" s="1"/>
  <c r="J4754" i="1" s="1"/>
  <c r="I4757" i="1"/>
  <c r="H4757" i="1"/>
  <c r="G4757" i="1"/>
  <c r="F4757" i="1"/>
  <c r="F4756" i="1" s="1"/>
  <c r="F4755" i="1" s="1"/>
  <c r="F4754" i="1" s="1"/>
  <c r="M4750" i="1"/>
  <c r="L4749" i="1"/>
  <c r="L4748" i="1" s="1"/>
  <c r="L4747" i="1" s="1"/>
  <c r="K4749" i="1"/>
  <c r="K4748" i="1" s="1"/>
  <c r="K4747" i="1" s="1"/>
  <c r="J4749" i="1"/>
  <c r="J4748" i="1" s="1"/>
  <c r="J4747" i="1" s="1"/>
  <c r="I4749" i="1"/>
  <c r="H4749" i="1"/>
  <c r="H4748" i="1" s="1"/>
  <c r="H4747" i="1" s="1"/>
  <c r="G4749" i="1"/>
  <c r="G4748" i="1" s="1"/>
  <c r="G4747" i="1" s="1"/>
  <c r="F4749" i="1"/>
  <c r="F4748" i="1" s="1"/>
  <c r="F4747" i="1" s="1"/>
  <c r="M4745" i="1"/>
  <c r="M4744" i="1" s="1"/>
  <c r="M4743" i="1" s="1"/>
  <c r="M4742" i="1"/>
  <c r="L4741" i="1"/>
  <c r="L4740" i="1" s="1"/>
  <c r="L4739" i="1" s="1"/>
  <c r="K4741" i="1"/>
  <c r="K4740" i="1" s="1"/>
  <c r="K4739" i="1" s="1"/>
  <c r="J4741" i="1"/>
  <c r="J4740" i="1" s="1"/>
  <c r="J4739" i="1" s="1"/>
  <c r="I4741" i="1"/>
  <c r="I4740" i="1" s="1"/>
  <c r="I4739" i="1" s="1"/>
  <c r="H4741" i="1"/>
  <c r="H4740" i="1" s="1"/>
  <c r="H4739" i="1" s="1"/>
  <c r="G4741" i="1"/>
  <c r="G4740" i="1" s="1"/>
  <c r="G4739" i="1" s="1"/>
  <c r="F4741" i="1"/>
  <c r="M4738" i="1"/>
  <c r="L4737" i="1"/>
  <c r="L4736" i="1" s="1"/>
  <c r="K4737" i="1"/>
  <c r="K4736" i="1" s="1"/>
  <c r="J4737" i="1"/>
  <c r="J4736" i="1" s="1"/>
  <c r="I4737" i="1"/>
  <c r="I4736" i="1" s="1"/>
  <c r="H4737" i="1"/>
  <c r="H4736" i="1" s="1"/>
  <c r="G4737" i="1"/>
  <c r="G4736" i="1" s="1"/>
  <c r="F4737" i="1"/>
  <c r="M4735" i="1"/>
  <c r="L4734" i="1"/>
  <c r="L4733" i="1" s="1"/>
  <c r="K4734" i="1"/>
  <c r="K4733" i="1" s="1"/>
  <c r="J4734" i="1"/>
  <c r="J4733" i="1" s="1"/>
  <c r="I4734" i="1"/>
  <c r="I4733" i="1" s="1"/>
  <c r="H4734" i="1"/>
  <c r="H4733" i="1" s="1"/>
  <c r="H4732" i="1" s="1"/>
  <c r="G4734" i="1"/>
  <c r="G4733" i="1" s="1"/>
  <c r="G4732" i="1" s="1"/>
  <c r="F4734" i="1"/>
  <c r="M4726" i="1"/>
  <c r="L4725" i="1"/>
  <c r="L4724" i="1" s="1"/>
  <c r="K4725" i="1"/>
  <c r="K4724" i="1" s="1"/>
  <c r="K4720" i="1" s="1"/>
  <c r="K4719" i="1" s="1"/>
  <c r="J4725" i="1"/>
  <c r="J4724" i="1" s="1"/>
  <c r="J4720" i="1" s="1"/>
  <c r="J4719" i="1" s="1"/>
  <c r="I4725" i="1"/>
  <c r="I4724" i="1" s="1"/>
  <c r="I4720" i="1" s="1"/>
  <c r="I4719" i="1" s="1"/>
  <c r="H4725" i="1"/>
  <c r="H4724" i="1" s="1"/>
  <c r="H4720" i="1" s="1"/>
  <c r="H4719" i="1" s="1"/>
  <c r="G4725" i="1"/>
  <c r="G4724" i="1" s="1"/>
  <c r="G4720" i="1" s="1"/>
  <c r="G4719" i="1" s="1"/>
  <c r="F4725" i="1"/>
  <c r="M4723" i="1"/>
  <c r="L4722" i="1"/>
  <c r="M4722" i="1" s="1"/>
  <c r="M4715" i="1"/>
  <c r="L4714" i="1"/>
  <c r="K4714" i="1"/>
  <c r="K4713" i="1" s="1"/>
  <c r="K4712" i="1" s="1"/>
  <c r="K4711" i="1" s="1"/>
  <c r="J4714" i="1"/>
  <c r="J4713" i="1" s="1"/>
  <c r="J4712" i="1" s="1"/>
  <c r="J4711" i="1" s="1"/>
  <c r="I4714" i="1"/>
  <c r="I4713" i="1" s="1"/>
  <c r="I4712" i="1" s="1"/>
  <c r="I4711" i="1" s="1"/>
  <c r="H4714" i="1"/>
  <c r="H4713" i="1" s="1"/>
  <c r="H4712" i="1" s="1"/>
  <c r="H4711" i="1" s="1"/>
  <c r="G4714" i="1"/>
  <c r="G4713" i="1" s="1"/>
  <c r="G4712" i="1" s="1"/>
  <c r="G4711" i="1" s="1"/>
  <c r="F4714" i="1"/>
  <c r="F4713" i="1" s="1"/>
  <c r="F4712" i="1" s="1"/>
  <c r="F4711" i="1" s="1"/>
  <c r="M4708" i="1"/>
  <c r="L4707" i="1"/>
  <c r="K4707" i="1"/>
  <c r="K4706" i="1" s="1"/>
  <c r="K4705" i="1" s="1"/>
  <c r="J4707" i="1"/>
  <c r="J4706" i="1" s="1"/>
  <c r="J4705" i="1" s="1"/>
  <c r="I4707" i="1"/>
  <c r="I4706" i="1" s="1"/>
  <c r="I4705" i="1" s="1"/>
  <c r="H4707" i="1"/>
  <c r="H4706" i="1" s="1"/>
  <c r="H4705" i="1" s="1"/>
  <c r="G4707" i="1"/>
  <c r="G4706" i="1" s="1"/>
  <c r="G4705" i="1" s="1"/>
  <c r="F4707" i="1"/>
  <c r="F4706" i="1" s="1"/>
  <c r="F4705" i="1" s="1"/>
  <c r="M4704" i="1"/>
  <c r="L4703" i="1"/>
  <c r="K4703" i="1"/>
  <c r="K4702" i="1" s="1"/>
  <c r="J4703" i="1"/>
  <c r="J4702" i="1" s="1"/>
  <c r="I4703" i="1"/>
  <c r="I4702" i="1" s="1"/>
  <c r="H4703" i="1"/>
  <c r="H4702" i="1" s="1"/>
  <c r="G4703" i="1"/>
  <c r="G4702" i="1" s="1"/>
  <c r="F4703" i="1"/>
  <c r="F4702" i="1" s="1"/>
  <c r="M4701" i="1"/>
  <c r="L4700" i="1"/>
  <c r="K4700" i="1"/>
  <c r="K4699" i="1" s="1"/>
  <c r="J4700" i="1"/>
  <c r="J4699" i="1" s="1"/>
  <c r="I4700" i="1"/>
  <c r="I4699" i="1" s="1"/>
  <c r="H4700" i="1"/>
  <c r="H4699" i="1" s="1"/>
  <c r="G4700" i="1"/>
  <c r="G4699" i="1" s="1"/>
  <c r="F4700" i="1"/>
  <c r="F4699" i="1" s="1"/>
  <c r="M4698" i="1"/>
  <c r="L4697" i="1"/>
  <c r="K4697" i="1"/>
  <c r="K4696" i="1" s="1"/>
  <c r="K4695" i="1" s="1"/>
  <c r="K4694" i="1" s="1"/>
  <c r="K4693" i="1" s="1"/>
  <c r="J4697" i="1"/>
  <c r="J4696" i="1" s="1"/>
  <c r="I4697" i="1"/>
  <c r="H4697" i="1"/>
  <c r="H4696" i="1" s="1"/>
  <c r="H4695" i="1" s="1"/>
  <c r="H4694" i="1" s="1"/>
  <c r="H4693" i="1" s="1"/>
  <c r="G4697" i="1"/>
  <c r="G4696" i="1" s="1"/>
  <c r="G4695" i="1" s="1"/>
  <c r="G4694" i="1" s="1"/>
  <c r="G4693" i="1" s="1"/>
  <c r="F4697" i="1"/>
  <c r="M4691" i="1"/>
  <c r="L4690" i="1"/>
  <c r="K4690" i="1"/>
  <c r="J4690" i="1"/>
  <c r="I4690" i="1"/>
  <c r="H4690" i="1"/>
  <c r="G4690" i="1"/>
  <c r="F4690" i="1"/>
  <c r="M4689" i="1"/>
  <c r="L4688" i="1"/>
  <c r="K4688" i="1"/>
  <c r="J4688" i="1"/>
  <c r="I4688" i="1"/>
  <c r="H4688" i="1"/>
  <c r="G4688" i="1"/>
  <c r="F4688" i="1"/>
  <c r="K4673" i="1"/>
  <c r="K4672" i="1" s="1"/>
  <c r="K4671" i="1" s="1"/>
  <c r="K4670" i="1" s="1"/>
  <c r="K4669" i="1" s="1"/>
  <c r="K4668" i="1" s="1"/>
  <c r="J4673" i="1"/>
  <c r="J4672" i="1" s="1"/>
  <c r="J4671" i="1" s="1"/>
  <c r="J4670" i="1" s="1"/>
  <c r="J4669" i="1" s="1"/>
  <c r="J4668" i="1" s="1"/>
  <c r="I4673" i="1"/>
  <c r="I4672" i="1" s="1"/>
  <c r="I4671" i="1" s="1"/>
  <c r="I4670" i="1" s="1"/>
  <c r="H4673" i="1"/>
  <c r="H4672" i="1" s="1"/>
  <c r="H4671" i="1" s="1"/>
  <c r="H4670" i="1" s="1"/>
  <c r="H4669" i="1" s="1"/>
  <c r="H4668" i="1" s="1"/>
  <c r="G4673" i="1"/>
  <c r="G4672" i="1" s="1"/>
  <c r="G4671" i="1" s="1"/>
  <c r="G4670" i="1" s="1"/>
  <c r="G4669" i="1" s="1"/>
  <c r="G4668" i="1" s="1"/>
  <c r="F4673" i="1"/>
  <c r="F4672" i="1" s="1"/>
  <c r="F4671" i="1" s="1"/>
  <c r="F4670" i="1" s="1"/>
  <c r="F4669" i="1" s="1"/>
  <c r="F4668" i="1" s="1"/>
  <c r="M4667" i="1"/>
  <c r="L4666" i="1"/>
  <c r="K4666" i="1"/>
  <c r="K4665" i="1" s="1"/>
  <c r="J4666" i="1"/>
  <c r="J4665" i="1" s="1"/>
  <c r="I4666" i="1"/>
  <c r="I4665" i="1" s="1"/>
  <c r="H4666" i="1"/>
  <c r="H4665" i="1" s="1"/>
  <c r="G4666" i="1"/>
  <c r="G4665" i="1" s="1"/>
  <c r="F4666" i="1"/>
  <c r="F4665" i="1" s="1"/>
  <c r="M4664" i="1"/>
  <c r="L4663" i="1"/>
  <c r="K4663" i="1"/>
  <c r="K4662" i="1" s="1"/>
  <c r="J4663" i="1"/>
  <c r="J4662" i="1" s="1"/>
  <c r="I4663" i="1"/>
  <c r="I4662" i="1" s="1"/>
  <c r="H4663" i="1"/>
  <c r="H4662" i="1" s="1"/>
  <c r="G4663" i="1"/>
  <c r="G4662" i="1" s="1"/>
  <c r="F4663" i="1"/>
  <c r="F4662" i="1" s="1"/>
  <c r="M4661" i="1"/>
  <c r="L4660" i="1"/>
  <c r="K4660" i="1"/>
  <c r="K4659" i="1" s="1"/>
  <c r="J4660" i="1"/>
  <c r="J4659" i="1" s="1"/>
  <c r="I4660" i="1"/>
  <c r="I4659" i="1" s="1"/>
  <c r="H4660" i="1"/>
  <c r="H4659" i="1" s="1"/>
  <c r="G4660" i="1"/>
  <c r="G4659" i="1" s="1"/>
  <c r="F4660" i="1"/>
  <c r="F4659" i="1" s="1"/>
  <c r="M4658" i="1"/>
  <c r="L4657" i="1"/>
  <c r="L4656" i="1" s="1"/>
  <c r="K4657" i="1"/>
  <c r="K4656" i="1" s="1"/>
  <c r="J4657" i="1"/>
  <c r="J4656" i="1" s="1"/>
  <c r="I4657" i="1"/>
  <c r="I4656" i="1" s="1"/>
  <c r="H4657" i="1"/>
  <c r="H4656" i="1" s="1"/>
  <c r="G4657" i="1"/>
  <c r="G4656" i="1" s="1"/>
  <c r="F4657" i="1"/>
  <c r="F4656" i="1" s="1"/>
  <c r="M4655" i="1"/>
  <c r="L4654" i="1"/>
  <c r="K4654" i="1"/>
  <c r="K4653" i="1" s="1"/>
  <c r="J4654" i="1"/>
  <c r="J4653" i="1" s="1"/>
  <c r="I4654" i="1"/>
  <c r="I4653" i="1" s="1"/>
  <c r="H4654" i="1"/>
  <c r="H4653" i="1" s="1"/>
  <c r="G4654" i="1"/>
  <c r="G4653" i="1" s="1"/>
  <c r="F4654" i="1"/>
  <c r="F4653" i="1" s="1"/>
  <c r="M4652" i="1"/>
  <c r="L4651" i="1"/>
  <c r="K4651" i="1"/>
  <c r="K4650" i="1" s="1"/>
  <c r="J4651" i="1"/>
  <c r="J4650" i="1" s="1"/>
  <c r="I4651" i="1"/>
  <c r="I4650" i="1" s="1"/>
  <c r="H4651" i="1"/>
  <c r="H4650" i="1" s="1"/>
  <c r="G4651" i="1"/>
  <c r="G4650" i="1" s="1"/>
  <c r="F4651" i="1"/>
  <c r="F4650" i="1" s="1"/>
  <c r="M4649" i="1"/>
  <c r="L4648" i="1"/>
  <c r="K4648" i="1"/>
  <c r="K4647" i="1" s="1"/>
  <c r="J4648" i="1"/>
  <c r="J4647" i="1" s="1"/>
  <c r="I4648" i="1"/>
  <c r="I4647" i="1" s="1"/>
  <c r="H4648" i="1"/>
  <c r="H4647" i="1" s="1"/>
  <c r="G4648" i="1"/>
  <c r="G4647" i="1" s="1"/>
  <c r="F4648" i="1"/>
  <c r="F4647" i="1" s="1"/>
  <c r="M4643" i="1"/>
  <c r="L4642" i="1"/>
  <c r="K4642" i="1"/>
  <c r="K4641" i="1" s="1"/>
  <c r="J4642" i="1"/>
  <c r="J4641" i="1" s="1"/>
  <c r="I4642" i="1"/>
  <c r="I4641" i="1" s="1"/>
  <c r="H4642" i="1"/>
  <c r="H4641" i="1" s="1"/>
  <c r="G4642" i="1"/>
  <c r="G4641" i="1" s="1"/>
  <c r="F4642" i="1"/>
  <c r="F4641" i="1" s="1"/>
  <c r="M4635" i="1"/>
  <c r="L4634" i="1"/>
  <c r="L4633" i="1" s="1"/>
  <c r="L4632" i="1" s="1"/>
  <c r="K4634" i="1"/>
  <c r="K4633" i="1" s="1"/>
  <c r="K4632" i="1" s="1"/>
  <c r="K4631" i="1" s="1"/>
  <c r="K4630" i="1" s="1"/>
  <c r="K4629" i="1" s="1"/>
  <c r="J4634" i="1"/>
  <c r="J4633" i="1" s="1"/>
  <c r="J4632" i="1" s="1"/>
  <c r="J4631" i="1" s="1"/>
  <c r="J4630" i="1" s="1"/>
  <c r="J4629" i="1" s="1"/>
  <c r="I4634" i="1"/>
  <c r="I4633" i="1" s="1"/>
  <c r="I4632" i="1" s="1"/>
  <c r="I4631" i="1" s="1"/>
  <c r="I4630" i="1" s="1"/>
  <c r="I4629" i="1" s="1"/>
  <c r="H4634" i="1"/>
  <c r="H4633" i="1" s="1"/>
  <c r="H4632" i="1" s="1"/>
  <c r="H4631" i="1" s="1"/>
  <c r="H4630" i="1" s="1"/>
  <c r="H4629" i="1" s="1"/>
  <c r="G4634" i="1"/>
  <c r="G4633" i="1" s="1"/>
  <c r="G4632" i="1" s="1"/>
  <c r="G4631" i="1" s="1"/>
  <c r="G4630" i="1" s="1"/>
  <c r="G4629" i="1" s="1"/>
  <c r="F4634" i="1"/>
  <c r="F4633" i="1" s="1"/>
  <c r="F4632" i="1" s="1"/>
  <c r="F4631" i="1" s="1"/>
  <c r="F4630" i="1" s="1"/>
  <c r="F4629" i="1" s="1"/>
  <c r="M4628" i="1"/>
  <c r="L4627" i="1"/>
  <c r="L4626" i="1" s="1"/>
  <c r="L4625" i="1" s="1"/>
  <c r="K4627" i="1"/>
  <c r="K4626" i="1" s="1"/>
  <c r="K4625" i="1" s="1"/>
  <c r="K4624" i="1" s="1"/>
  <c r="K4623" i="1" s="1"/>
  <c r="K4622" i="1" s="1"/>
  <c r="K4621" i="1" s="1"/>
  <c r="J4627" i="1"/>
  <c r="J4626" i="1" s="1"/>
  <c r="J4625" i="1" s="1"/>
  <c r="J4624" i="1" s="1"/>
  <c r="J4623" i="1" s="1"/>
  <c r="J4622" i="1" s="1"/>
  <c r="J4621" i="1" s="1"/>
  <c r="I4627" i="1"/>
  <c r="I4626" i="1" s="1"/>
  <c r="I4625" i="1" s="1"/>
  <c r="I4624" i="1" s="1"/>
  <c r="I4623" i="1" s="1"/>
  <c r="I4622" i="1" s="1"/>
  <c r="I4621" i="1" s="1"/>
  <c r="H4627" i="1"/>
  <c r="H4626" i="1" s="1"/>
  <c r="H4625" i="1" s="1"/>
  <c r="H4624" i="1" s="1"/>
  <c r="H4623" i="1" s="1"/>
  <c r="H4622" i="1" s="1"/>
  <c r="H4621" i="1" s="1"/>
  <c r="G4627" i="1"/>
  <c r="G4626" i="1" s="1"/>
  <c r="G4625" i="1" s="1"/>
  <c r="G4624" i="1" s="1"/>
  <c r="G4623" i="1" s="1"/>
  <c r="G4622" i="1" s="1"/>
  <c r="G4621" i="1" s="1"/>
  <c r="F4627" i="1"/>
  <c r="F4626" i="1" s="1"/>
  <c r="F4625" i="1" s="1"/>
  <c r="F4624" i="1" s="1"/>
  <c r="F4623" i="1" s="1"/>
  <c r="F4622" i="1" s="1"/>
  <c r="F4621" i="1" s="1"/>
  <c r="M4620" i="1"/>
  <c r="L4619" i="1"/>
  <c r="K4619" i="1"/>
  <c r="K4618" i="1" s="1"/>
  <c r="K4617" i="1" s="1"/>
  <c r="K4616" i="1" s="1"/>
  <c r="K4615" i="1" s="1"/>
  <c r="K4614" i="1" s="1"/>
  <c r="J4619" i="1"/>
  <c r="J4618" i="1" s="1"/>
  <c r="J4617" i="1" s="1"/>
  <c r="J4616" i="1" s="1"/>
  <c r="J4615" i="1" s="1"/>
  <c r="J4614" i="1" s="1"/>
  <c r="I4619" i="1"/>
  <c r="I4618" i="1" s="1"/>
  <c r="I4617" i="1" s="1"/>
  <c r="I4616" i="1" s="1"/>
  <c r="I4615" i="1" s="1"/>
  <c r="I4614" i="1" s="1"/>
  <c r="H4619" i="1"/>
  <c r="H4618" i="1" s="1"/>
  <c r="H4617" i="1" s="1"/>
  <c r="H4616" i="1" s="1"/>
  <c r="H4615" i="1" s="1"/>
  <c r="H4614" i="1" s="1"/>
  <c r="G4619" i="1"/>
  <c r="G4618" i="1" s="1"/>
  <c r="G4617" i="1" s="1"/>
  <c r="G4616" i="1" s="1"/>
  <c r="G4615" i="1" s="1"/>
  <c r="G4614" i="1" s="1"/>
  <c r="F4619" i="1"/>
  <c r="F4618" i="1" s="1"/>
  <c r="F4617" i="1" s="1"/>
  <c r="F4616" i="1" s="1"/>
  <c r="F4615" i="1" s="1"/>
  <c r="F4614" i="1" s="1"/>
  <c r="M4610" i="1"/>
  <c r="L4609" i="1"/>
  <c r="K4609" i="1"/>
  <c r="K4608" i="1" s="1"/>
  <c r="K4607" i="1" s="1"/>
  <c r="K4606" i="1" s="1"/>
  <c r="K4605" i="1" s="1"/>
  <c r="K4604" i="1" s="1"/>
  <c r="J4609" i="1"/>
  <c r="J4608" i="1" s="1"/>
  <c r="J4607" i="1" s="1"/>
  <c r="J4606" i="1" s="1"/>
  <c r="J4605" i="1" s="1"/>
  <c r="J4604" i="1" s="1"/>
  <c r="I4609" i="1"/>
  <c r="I4608" i="1" s="1"/>
  <c r="I4607" i="1" s="1"/>
  <c r="I4606" i="1" s="1"/>
  <c r="I4605" i="1" s="1"/>
  <c r="I4604" i="1" s="1"/>
  <c r="H4609" i="1"/>
  <c r="H4608" i="1" s="1"/>
  <c r="H4607" i="1" s="1"/>
  <c r="H4606" i="1" s="1"/>
  <c r="H4605" i="1" s="1"/>
  <c r="H4604" i="1" s="1"/>
  <c r="G4609" i="1"/>
  <c r="G4608" i="1" s="1"/>
  <c r="G4607" i="1" s="1"/>
  <c r="G4606" i="1" s="1"/>
  <c r="G4605" i="1" s="1"/>
  <c r="G4604" i="1" s="1"/>
  <c r="F4609" i="1"/>
  <c r="F4608" i="1" s="1"/>
  <c r="F4607" i="1" s="1"/>
  <c r="F4606" i="1" s="1"/>
  <c r="F4605" i="1" s="1"/>
  <c r="F4604" i="1" s="1"/>
  <c r="M4603" i="1"/>
  <c r="L4602" i="1"/>
  <c r="K4602" i="1"/>
  <c r="K4601" i="1" s="1"/>
  <c r="K4600" i="1" s="1"/>
  <c r="J4602" i="1"/>
  <c r="J4601" i="1" s="1"/>
  <c r="J4600" i="1" s="1"/>
  <c r="I4602" i="1"/>
  <c r="I4601" i="1" s="1"/>
  <c r="I4600" i="1" s="1"/>
  <c r="H4602" i="1"/>
  <c r="H4601" i="1" s="1"/>
  <c r="H4600" i="1" s="1"/>
  <c r="G4602" i="1"/>
  <c r="G4601" i="1" s="1"/>
  <c r="G4600" i="1" s="1"/>
  <c r="F4602" i="1"/>
  <c r="F4601" i="1" s="1"/>
  <c r="F4600" i="1" s="1"/>
  <c r="M4599" i="1"/>
  <c r="L4598" i="1"/>
  <c r="K4598" i="1"/>
  <c r="K4597" i="1" s="1"/>
  <c r="K4593" i="1" s="1"/>
  <c r="J4598" i="1"/>
  <c r="J4597" i="1" s="1"/>
  <c r="J4593" i="1" s="1"/>
  <c r="I4598" i="1"/>
  <c r="I4597" i="1" s="1"/>
  <c r="I4593" i="1" s="1"/>
  <c r="H4598" i="1"/>
  <c r="H4597" i="1" s="1"/>
  <c r="H4593" i="1" s="1"/>
  <c r="G4598" i="1"/>
  <c r="G4597" i="1" s="1"/>
  <c r="G4593" i="1" s="1"/>
  <c r="F4598" i="1"/>
  <c r="F4597" i="1" s="1"/>
  <c r="F4593" i="1" s="1"/>
  <c r="M4592" i="1"/>
  <c r="L4591" i="1"/>
  <c r="K4591" i="1"/>
  <c r="K4590" i="1" s="1"/>
  <c r="J4591" i="1"/>
  <c r="J4590" i="1" s="1"/>
  <c r="I4591" i="1"/>
  <c r="I4590" i="1" s="1"/>
  <c r="H4591" i="1"/>
  <c r="H4590" i="1" s="1"/>
  <c r="G4591" i="1"/>
  <c r="G4590" i="1" s="1"/>
  <c r="F4591" i="1"/>
  <c r="F4590" i="1" s="1"/>
  <c r="M4589" i="1"/>
  <c r="L4588" i="1"/>
  <c r="K4588" i="1"/>
  <c r="K4587" i="1" s="1"/>
  <c r="J4588" i="1"/>
  <c r="J4587" i="1" s="1"/>
  <c r="I4588" i="1"/>
  <c r="I4587" i="1" s="1"/>
  <c r="H4588" i="1"/>
  <c r="H4587" i="1" s="1"/>
  <c r="G4588" i="1"/>
  <c r="G4587" i="1" s="1"/>
  <c r="F4588" i="1"/>
  <c r="F4587" i="1" s="1"/>
  <c r="M4586" i="1"/>
  <c r="L4585" i="1"/>
  <c r="L4584" i="1" s="1"/>
  <c r="K4585" i="1"/>
  <c r="K4584" i="1" s="1"/>
  <c r="J4585" i="1"/>
  <c r="J4584" i="1" s="1"/>
  <c r="I4585" i="1"/>
  <c r="I4584" i="1" s="1"/>
  <c r="H4585" i="1"/>
  <c r="H4584" i="1" s="1"/>
  <c r="G4585" i="1"/>
  <c r="G4584" i="1" s="1"/>
  <c r="F4585" i="1"/>
  <c r="F4584" i="1" s="1"/>
  <c r="M4583" i="1"/>
  <c r="L4582" i="1"/>
  <c r="L4581" i="1" s="1"/>
  <c r="K4582" i="1"/>
  <c r="K4581" i="1" s="1"/>
  <c r="J4582" i="1"/>
  <c r="J4581" i="1" s="1"/>
  <c r="I4582" i="1"/>
  <c r="I4581" i="1" s="1"/>
  <c r="H4582" i="1"/>
  <c r="H4581" i="1" s="1"/>
  <c r="G4582" i="1"/>
  <c r="G4581" i="1" s="1"/>
  <c r="F4582" i="1"/>
  <c r="F4581" i="1" s="1"/>
  <c r="M4579" i="1"/>
  <c r="L4578" i="1"/>
  <c r="L4577" i="1" s="1"/>
  <c r="K4578" i="1"/>
  <c r="K4577" i="1" s="1"/>
  <c r="J4578" i="1"/>
  <c r="J4577" i="1" s="1"/>
  <c r="I4578" i="1"/>
  <c r="I4577" i="1" s="1"/>
  <c r="H4578" i="1"/>
  <c r="H4577" i="1" s="1"/>
  <c r="G4578" i="1"/>
  <c r="G4577" i="1" s="1"/>
  <c r="F4578" i="1"/>
  <c r="F4577" i="1" s="1"/>
  <c r="M4576" i="1"/>
  <c r="L4575" i="1"/>
  <c r="K4575" i="1"/>
  <c r="K4574" i="1" s="1"/>
  <c r="J4575" i="1"/>
  <c r="J4574" i="1" s="1"/>
  <c r="I4575" i="1"/>
  <c r="I4574" i="1" s="1"/>
  <c r="H4575" i="1"/>
  <c r="H4574" i="1" s="1"/>
  <c r="G4575" i="1"/>
  <c r="G4574" i="1" s="1"/>
  <c r="F4575" i="1"/>
  <c r="F4574" i="1" s="1"/>
  <c r="M4573" i="1"/>
  <c r="L4572" i="1"/>
  <c r="L4571" i="1" s="1"/>
  <c r="K4572" i="1"/>
  <c r="K4571" i="1" s="1"/>
  <c r="J4572" i="1"/>
  <c r="J4571" i="1" s="1"/>
  <c r="I4572" i="1"/>
  <c r="I4571" i="1" s="1"/>
  <c r="H4572" i="1"/>
  <c r="H4571" i="1" s="1"/>
  <c r="G4572" i="1"/>
  <c r="G4571" i="1" s="1"/>
  <c r="F4572" i="1"/>
  <c r="F4571" i="1" s="1"/>
  <c r="M4570" i="1"/>
  <c r="L4569" i="1"/>
  <c r="K4569" i="1"/>
  <c r="K4568" i="1" s="1"/>
  <c r="J4569" i="1"/>
  <c r="J4568" i="1" s="1"/>
  <c r="I4569" i="1"/>
  <c r="I4568" i="1" s="1"/>
  <c r="H4569" i="1"/>
  <c r="H4568" i="1" s="1"/>
  <c r="G4569" i="1"/>
  <c r="G4568" i="1" s="1"/>
  <c r="F4569" i="1"/>
  <c r="F4568" i="1" s="1"/>
  <c r="M4567" i="1"/>
  <c r="L4566" i="1"/>
  <c r="K4566" i="1"/>
  <c r="K4565" i="1" s="1"/>
  <c r="J4566" i="1"/>
  <c r="J4565" i="1" s="1"/>
  <c r="I4566" i="1"/>
  <c r="I4565" i="1" s="1"/>
  <c r="H4566" i="1"/>
  <c r="H4565" i="1" s="1"/>
  <c r="G4566" i="1"/>
  <c r="G4565" i="1" s="1"/>
  <c r="F4566" i="1"/>
  <c r="F4565" i="1" s="1"/>
  <c r="M4564" i="1"/>
  <c r="J4564" i="1"/>
  <c r="J4563" i="1" s="1"/>
  <c r="J4562" i="1" s="1"/>
  <c r="L4563" i="1"/>
  <c r="L4562" i="1" s="1"/>
  <c r="K4563" i="1"/>
  <c r="K4562" i="1" s="1"/>
  <c r="I4563" i="1"/>
  <c r="H4563" i="1"/>
  <c r="H4562" i="1" s="1"/>
  <c r="G4563" i="1"/>
  <c r="G4562" i="1" s="1"/>
  <c r="F4563" i="1"/>
  <c r="F4562" i="1" s="1"/>
  <c r="M4561" i="1"/>
  <c r="L4560" i="1"/>
  <c r="L4559" i="1" s="1"/>
  <c r="K4560" i="1"/>
  <c r="K4559" i="1" s="1"/>
  <c r="J4560" i="1"/>
  <c r="J4559" i="1" s="1"/>
  <c r="I4560" i="1"/>
  <c r="H4560" i="1"/>
  <c r="H4559" i="1" s="1"/>
  <c r="G4560" i="1"/>
  <c r="G4559" i="1" s="1"/>
  <c r="F4560" i="1"/>
  <c r="F4559" i="1" s="1"/>
  <c r="M4558" i="1"/>
  <c r="L4557" i="1"/>
  <c r="L4556" i="1" s="1"/>
  <c r="K4557" i="1"/>
  <c r="K4556" i="1" s="1"/>
  <c r="J4557" i="1"/>
  <c r="J4556" i="1" s="1"/>
  <c r="I4557" i="1"/>
  <c r="H4557" i="1"/>
  <c r="H4556" i="1" s="1"/>
  <c r="G4557" i="1"/>
  <c r="G4556" i="1" s="1"/>
  <c r="F4557" i="1"/>
  <c r="F4556" i="1" s="1"/>
  <c r="M4555" i="1"/>
  <c r="L4554" i="1"/>
  <c r="L4553" i="1" s="1"/>
  <c r="K4554" i="1"/>
  <c r="K4553" i="1" s="1"/>
  <c r="J4554" i="1"/>
  <c r="J4553" i="1" s="1"/>
  <c r="I4554" i="1"/>
  <c r="H4554" i="1"/>
  <c r="H4553" i="1" s="1"/>
  <c r="G4554" i="1"/>
  <c r="G4553" i="1" s="1"/>
  <c r="F4554" i="1"/>
  <c r="F4553" i="1" s="1"/>
  <c r="M4552" i="1"/>
  <c r="L4551" i="1"/>
  <c r="L4550" i="1" s="1"/>
  <c r="K4551" i="1"/>
  <c r="K4550" i="1" s="1"/>
  <c r="J4551" i="1"/>
  <c r="J4550" i="1" s="1"/>
  <c r="I4551" i="1"/>
  <c r="I4550" i="1" s="1"/>
  <c r="H4551" i="1"/>
  <c r="H4550" i="1" s="1"/>
  <c r="G4551" i="1"/>
  <c r="G4550" i="1" s="1"/>
  <c r="F4551" i="1"/>
  <c r="F4550" i="1" s="1"/>
  <c r="M4549" i="1"/>
  <c r="L4548" i="1"/>
  <c r="L4547" i="1" s="1"/>
  <c r="K4548" i="1"/>
  <c r="K4547" i="1" s="1"/>
  <c r="J4548" i="1"/>
  <c r="J4547" i="1" s="1"/>
  <c r="I4548" i="1"/>
  <c r="H4548" i="1"/>
  <c r="H4547" i="1" s="1"/>
  <c r="G4548" i="1"/>
  <c r="G4547" i="1" s="1"/>
  <c r="F4548" i="1"/>
  <c r="F4547" i="1" s="1"/>
  <c r="M4546" i="1"/>
  <c r="L4545" i="1"/>
  <c r="L4544" i="1" s="1"/>
  <c r="K4545" i="1"/>
  <c r="K4544" i="1" s="1"/>
  <c r="J4545" i="1"/>
  <c r="J4544" i="1" s="1"/>
  <c r="I4545" i="1"/>
  <c r="H4545" i="1"/>
  <c r="H4544" i="1" s="1"/>
  <c r="G4545" i="1"/>
  <c r="G4544" i="1" s="1"/>
  <c r="F4545" i="1"/>
  <c r="F4544" i="1" s="1"/>
  <c r="M4543" i="1"/>
  <c r="L4542" i="1"/>
  <c r="L4541" i="1" s="1"/>
  <c r="K4542" i="1"/>
  <c r="K4541" i="1" s="1"/>
  <c r="J4542" i="1"/>
  <c r="J4541" i="1" s="1"/>
  <c r="I4542" i="1"/>
  <c r="H4542" i="1"/>
  <c r="H4541" i="1" s="1"/>
  <c r="G4542" i="1"/>
  <c r="G4541" i="1" s="1"/>
  <c r="F4542" i="1"/>
  <c r="F4541" i="1" s="1"/>
  <c r="M4540" i="1"/>
  <c r="L4539" i="1"/>
  <c r="L4538" i="1" s="1"/>
  <c r="K4539" i="1"/>
  <c r="K4538" i="1" s="1"/>
  <c r="J4539" i="1"/>
  <c r="J4538" i="1" s="1"/>
  <c r="I4539" i="1"/>
  <c r="H4539" i="1"/>
  <c r="H4538" i="1" s="1"/>
  <c r="G4539" i="1"/>
  <c r="G4538" i="1" s="1"/>
  <c r="F4539" i="1"/>
  <c r="F4538" i="1" s="1"/>
  <c r="M4537" i="1"/>
  <c r="L4536" i="1"/>
  <c r="L4535" i="1" s="1"/>
  <c r="K4536" i="1"/>
  <c r="K4535" i="1" s="1"/>
  <c r="J4536" i="1"/>
  <c r="J4535" i="1" s="1"/>
  <c r="I4536" i="1"/>
  <c r="H4536" i="1"/>
  <c r="H4535" i="1" s="1"/>
  <c r="G4536" i="1"/>
  <c r="G4535" i="1" s="1"/>
  <c r="F4536" i="1"/>
  <c r="F4535" i="1" s="1"/>
  <c r="M4534" i="1"/>
  <c r="L4533" i="1"/>
  <c r="L4532" i="1" s="1"/>
  <c r="K4533" i="1"/>
  <c r="K4532" i="1" s="1"/>
  <c r="J4533" i="1"/>
  <c r="J4532" i="1" s="1"/>
  <c r="I4533" i="1"/>
  <c r="H4533" i="1"/>
  <c r="H4532" i="1" s="1"/>
  <c r="G4533" i="1"/>
  <c r="G4532" i="1" s="1"/>
  <c r="F4533" i="1"/>
  <c r="F4532" i="1" s="1"/>
  <c r="M4531" i="1"/>
  <c r="L4530" i="1"/>
  <c r="K4530" i="1"/>
  <c r="J4530" i="1"/>
  <c r="I4530" i="1"/>
  <c r="H4530" i="1"/>
  <c r="G4530" i="1"/>
  <c r="F4530" i="1"/>
  <c r="M4529" i="1"/>
  <c r="L4528" i="1"/>
  <c r="K4528" i="1"/>
  <c r="J4528" i="1"/>
  <c r="J4527" i="1" s="1"/>
  <c r="I4528" i="1"/>
  <c r="H4528" i="1"/>
  <c r="G4528" i="1"/>
  <c r="G4527" i="1" s="1"/>
  <c r="F4528" i="1"/>
  <c r="M4526" i="1"/>
  <c r="L4525" i="1"/>
  <c r="L4524" i="1" s="1"/>
  <c r="K4525" i="1"/>
  <c r="K4524" i="1" s="1"/>
  <c r="J4525" i="1"/>
  <c r="J4524" i="1" s="1"/>
  <c r="I4525" i="1"/>
  <c r="H4525" i="1"/>
  <c r="H4524" i="1" s="1"/>
  <c r="G4525" i="1"/>
  <c r="G4524" i="1" s="1"/>
  <c r="F4525" i="1"/>
  <c r="F4524" i="1" s="1"/>
  <c r="I4523" i="1"/>
  <c r="I4522" i="1" s="1"/>
  <c r="I4521" i="1" s="1"/>
  <c r="L4522" i="1"/>
  <c r="L4521" i="1" s="1"/>
  <c r="K4522" i="1"/>
  <c r="K4521" i="1" s="1"/>
  <c r="J4522" i="1"/>
  <c r="J4521" i="1" s="1"/>
  <c r="H4522" i="1"/>
  <c r="H4521" i="1" s="1"/>
  <c r="G4522" i="1"/>
  <c r="G4521" i="1" s="1"/>
  <c r="F4522" i="1"/>
  <c r="M4516" i="1"/>
  <c r="L4515" i="1"/>
  <c r="L4514" i="1" s="1"/>
  <c r="L4513" i="1" s="1"/>
  <c r="K4515" i="1"/>
  <c r="K4514" i="1" s="1"/>
  <c r="K4513" i="1" s="1"/>
  <c r="J4515" i="1"/>
  <c r="J4514" i="1" s="1"/>
  <c r="J4513" i="1" s="1"/>
  <c r="I4515" i="1"/>
  <c r="H4515" i="1"/>
  <c r="H4514" i="1" s="1"/>
  <c r="H4513" i="1" s="1"/>
  <c r="G4515" i="1"/>
  <c r="G4514" i="1" s="1"/>
  <c r="G4513" i="1" s="1"/>
  <c r="F4515" i="1"/>
  <c r="F4514" i="1" s="1"/>
  <c r="F4513" i="1" s="1"/>
  <c r="M4512" i="1"/>
  <c r="L4511" i="1"/>
  <c r="L4510" i="1" s="1"/>
  <c r="K4511" i="1"/>
  <c r="K4510" i="1" s="1"/>
  <c r="J4511" i="1"/>
  <c r="J4510" i="1" s="1"/>
  <c r="I4511" i="1"/>
  <c r="H4511" i="1"/>
  <c r="H4510" i="1" s="1"/>
  <c r="G4511" i="1"/>
  <c r="G4510" i="1" s="1"/>
  <c r="F4511" i="1"/>
  <c r="F4510" i="1" s="1"/>
  <c r="M4509" i="1"/>
  <c r="L4508" i="1"/>
  <c r="L4507" i="1" s="1"/>
  <c r="K4508" i="1"/>
  <c r="K4507" i="1" s="1"/>
  <c r="J4508" i="1"/>
  <c r="J4507" i="1" s="1"/>
  <c r="I4508" i="1"/>
  <c r="H4508" i="1"/>
  <c r="H4507" i="1" s="1"/>
  <c r="G4508" i="1"/>
  <c r="G4507" i="1" s="1"/>
  <c r="F4508" i="1"/>
  <c r="F4507" i="1" s="1"/>
  <c r="M4506" i="1"/>
  <c r="L4505" i="1"/>
  <c r="L4504" i="1" s="1"/>
  <c r="K4505" i="1"/>
  <c r="K4504" i="1" s="1"/>
  <c r="J4505" i="1"/>
  <c r="J4504" i="1" s="1"/>
  <c r="I4505" i="1"/>
  <c r="H4505" i="1"/>
  <c r="H4504" i="1" s="1"/>
  <c r="G4505" i="1"/>
  <c r="G4504" i="1" s="1"/>
  <c r="F4505" i="1"/>
  <c r="F4504" i="1" s="1"/>
  <c r="M4503" i="1"/>
  <c r="L4502" i="1"/>
  <c r="L4501" i="1" s="1"/>
  <c r="K4502" i="1"/>
  <c r="K4501" i="1" s="1"/>
  <c r="J4502" i="1"/>
  <c r="J4501" i="1" s="1"/>
  <c r="I4502" i="1"/>
  <c r="I4501" i="1" s="1"/>
  <c r="H4502" i="1"/>
  <c r="H4501" i="1" s="1"/>
  <c r="G4502" i="1"/>
  <c r="G4501" i="1" s="1"/>
  <c r="F4502" i="1"/>
  <c r="F4501" i="1" s="1"/>
  <c r="M4497" i="1"/>
  <c r="L4496" i="1"/>
  <c r="L4495" i="1" s="1"/>
  <c r="K4496" i="1"/>
  <c r="K4495" i="1" s="1"/>
  <c r="J4496" i="1"/>
  <c r="J4495" i="1" s="1"/>
  <c r="I4496" i="1"/>
  <c r="H4496" i="1"/>
  <c r="H4495" i="1" s="1"/>
  <c r="G4496" i="1"/>
  <c r="G4495" i="1" s="1"/>
  <c r="F4496" i="1"/>
  <c r="F4495" i="1" s="1"/>
  <c r="M4494" i="1"/>
  <c r="L4493" i="1"/>
  <c r="L4492" i="1" s="1"/>
  <c r="K4493" i="1"/>
  <c r="K4492" i="1" s="1"/>
  <c r="J4493" i="1"/>
  <c r="J4492" i="1" s="1"/>
  <c r="I4493" i="1"/>
  <c r="H4493" i="1"/>
  <c r="H4492" i="1" s="1"/>
  <c r="G4493" i="1"/>
  <c r="G4492" i="1" s="1"/>
  <c r="F4493" i="1"/>
  <c r="F4492" i="1" s="1"/>
  <c r="M4491" i="1"/>
  <c r="L4490" i="1"/>
  <c r="L4489" i="1" s="1"/>
  <c r="K4490" i="1"/>
  <c r="K4489" i="1" s="1"/>
  <c r="J4490" i="1"/>
  <c r="J4489" i="1" s="1"/>
  <c r="I4490" i="1"/>
  <c r="H4490" i="1"/>
  <c r="H4489" i="1" s="1"/>
  <c r="G4490" i="1"/>
  <c r="G4489" i="1" s="1"/>
  <c r="F4490" i="1"/>
  <c r="F4489" i="1" s="1"/>
  <c r="M4488" i="1"/>
  <c r="L4487" i="1"/>
  <c r="L4486" i="1" s="1"/>
  <c r="K4487" i="1"/>
  <c r="K4486" i="1" s="1"/>
  <c r="J4487" i="1"/>
  <c r="J4486" i="1" s="1"/>
  <c r="I4487" i="1"/>
  <c r="H4487" i="1"/>
  <c r="H4486" i="1" s="1"/>
  <c r="G4487" i="1"/>
  <c r="G4486" i="1" s="1"/>
  <c r="F4487" i="1"/>
  <c r="F4486" i="1" s="1"/>
  <c r="M4485" i="1"/>
  <c r="L4484" i="1"/>
  <c r="L4483" i="1" s="1"/>
  <c r="K4484" i="1"/>
  <c r="K4483" i="1" s="1"/>
  <c r="J4484" i="1"/>
  <c r="J4483" i="1" s="1"/>
  <c r="I4484" i="1"/>
  <c r="H4484" i="1"/>
  <c r="H4483" i="1" s="1"/>
  <c r="G4484" i="1"/>
  <c r="G4483" i="1" s="1"/>
  <c r="F4484" i="1"/>
  <c r="F4483" i="1" s="1"/>
  <c r="M4482" i="1"/>
  <c r="L4481" i="1"/>
  <c r="L4480" i="1" s="1"/>
  <c r="K4481" i="1"/>
  <c r="K4480" i="1" s="1"/>
  <c r="J4481" i="1"/>
  <c r="J4480" i="1" s="1"/>
  <c r="I4481" i="1"/>
  <c r="I4480" i="1" s="1"/>
  <c r="H4481" i="1"/>
  <c r="H4480" i="1" s="1"/>
  <c r="G4481" i="1"/>
  <c r="G4480" i="1" s="1"/>
  <c r="F4481" i="1"/>
  <c r="F4480" i="1" s="1"/>
  <c r="M4479" i="1"/>
  <c r="L4478" i="1"/>
  <c r="L4477" i="1" s="1"/>
  <c r="K4478" i="1"/>
  <c r="K4477" i="1" s="1"/>
  <c r="J4478" i="1"/>
  <c r="J4477" i="1" s="1"/>
  <c r="I4478" i="1"/>
  <c r="I4477" i="1" s="1"/>
  <c r="H4478" i="1"/>
  <c r="H4477" i="1" s="1"/>
  <c r="G4478" i="1"/>
  <c r="G4477" i="1" s="1"/>
  <c r="F4478" i="1"/>
  <c r="F4477" i="1" s="1"/>
  <c r="M4476" i="1"/>
  <c r="L4475" i="1"/>
  <c r="L4474" i="1" s="1"/>
  <c r="K4475" i="1"/>
  <c r="K4474" i="1" s="1"/>
  <c r="J4475" i="1"/>
  <c r="J4474" i="1" s="1"/>
  <c r="I4475" i="1"/>
  <c r="I4474" i="1" s="1"/>
  <c r="H4475" i="1"/>
  <c r="H4474" i="1" s="1"/>
  <c r="G4475" i="1"/>
  <c r="G4474" i="1" s="1"/>
  <c r="F4475" i="1"/>
  <c r="F4474" i="1" s="1"/>
  <c r="M4468" i="1"/>
  <c r="L4467" i="1"/>
  <c r="L4466" i="1" s="1"/>
  <c r="L4465" i="1" s="1"/>
  <c r="K4467" i="1"/>
  <c r="K4466" i="1" s="1"/>
  <c r="K4465" i="1" s="1"/>
  <c r="K4464" i="1" s="1"/>
  <c r="K4463" i="1" s="1"/>
  <c r="K4462" i="1" s="1"/>
  <c r="J4467" i="1"/>
  <c r="J4466" i="1" s="1"/>
  <c r="J4465" i="1" s="1"/>
  <c r="J4464" i="1" s="1"/>
  <c r="J4463" i="1" s="1"/>
  <c r="J4462" i="1" s="1"/>
  <c r="I4467" i="1"/>
  <c r="H4467" i="1"/>
  <c r="H4466" i="1" s="1"/>
  <c r="H4465" i="1" s="1"/>
  <c r="H4464" i="1" s="1"/>
  <c r="H4463" i="1" s="1"/>
  <c r="H4462" i="1" s="1"/>
  <c r="G4467" i="1"/>
  <c r="G4466" i="1" s="1"/>
  <c r="G4465" i="1" s="1"/>
  <c r="G4464" i="1" s="1"/>
  <c r="G4463" i="1" s="1"/>
  <c r="G4462" i="1" s="1"/>
  <c r="F4467" i="1"/>
  <c r="F4466" i="1" s="1"/>
  <c r="F4465" i="1" s="1"/>
  <c r="F4464" i="1" s="1"/>
  <c r="F4463" i="1" s="1"/>
  <c r="F4462" i="1" s="1"/>
  <c r="M4461" i="1"/>
  <c r="L4460" i="1"/>
  <c r="L4459" i="1" s="1"/>
  <c r="L4458" i="1" s="1"/>
  <c r="K4460" i="1"/>
  <c r="K4459" i="1" s="1"/>
  <c r="K4458" i="1" s="1"/>
  <c r="J4460" i="1"/>
  <c r="J4459" i="1" s="1"/>
  <c r="J4458" i="1" s="1"/>
  <c r="I4460" i="1"/>
  <c r="H4460" i="1"/>
  <c r="H4459" i="1" s="1"/>
  <c r="H4458" i="1" s="1"/>
  <c r="G4460" i="1"/>
  <c r="G4459" i="1" s="1"/>
  <c r="G4458" i="1" s="1"/>
  <c r="F4460" i="1"/>
  <c r="F4459" i="1" s="1"/>
  <c r="F4458" i="1" s="1"/>
  <c r="M4457" i="1"/>
  <c r="L4456" i="1"/>
  <c r="L4455" i="1" s="1"/>
  <c r="K4456" i="1"/>
  <c r="K4455" i="1" s="1"/>
  <c r="K4454" i="1" s="1"/>
  <c r="K4453" i="1" s="1"/>
  <c r="J4456" i="1"/>
  <c r="J4455" i="1" s="1"/>
  <c r="J4454" i="1" s="1"/>
  <c r="J4453" i="1" s="1"/>
  <c r="I4456" i="1"/>
  <c r="I4455" i="1" s="1"/>
  <c r="I4454" i="1" s="1"/>
  <c r="H4456" i="1"/>
  <c r="H4455" i="1" s="1"/>
  <c r="H4454" i="1" s="1"/>
  <c r="G4456" i="1"/>
  <c r="G4455" i="1" s="1"/>
  <c r="G4454" i="1" s="1"/>
  <c r="F4456" i="1"/>
  <c r="F4455" i="1" s="1"/>
  <c r="F4454" i="1" s="1"/>
  <c r="F4453" i="1" s="1"/>
  <c r="M4452" i="1"/>
  <c r="L4451" i="1"/>
  <c r="M4444" i="1"/>
  <c r="L4443" i="1"/>
  <c r="K4443" i="1"/>
  <c r="K4442" i="1" s="1"/>
  <c r="J4443" i="1"/>
  <c r="J4442" i="1" s="1"/>
  <c r="I4443" i="1"/>
  <c r="I4442" i="1" s="1"/>
  <c r="H4443" i="1"/>
  <c r="H4442" i="1" s="1"/>
  <c r="G4443" i="1"/>
  <c r="G4442" i="1" s="1"/>
  <c r="F4443" i="1"/>
  <c r="F4442" i="1" s="1"/>
  <c r="M4441" i="1"/>
  <c r="L4440" i="1"/>
  <c r="K4440" i="1"/>
  <c r="K4439" i="1" s="1"/>
  <c r="K4438" i="1" s="1"/>
  <c r="J4440" i="1"/>
  <c r="J4439" i="1" s="1"/>
  <c r="I4440" i="1"/>
  <c r="I4439" i="1" s="1"/>
  <c r="H4440" i="1"/>
  <c r="H4439" i="1" s="1"/>
  <c r="H4438" i="1" s="1"/>
  <c r="G4440" i="1"/>
  <c r="G4439" i="1" s="1"/>
  <c r="G4438" i="1" s="1"/>
  <c r="F4440" i="1"/>
  <c r="F4439" i="1" s="1"/>
  <c r="F4438" i="1" s="1"/>
  <c r="M4437" i="1"/>
  <c r="L4436" i="1"/>
  <c r="K4436" i="1"/>
  <c r="K4433" i="1" s="1"/>
  <c r="K4432" i="1" s="1"/>
  <c r="J4436" i="1"/>
  <c r="J4433" i="1" s="1"/>
  <c r="J4432" i="1" s="1"/>
  <c r="I4436" i="1"/>
  <c r="I4433" i="1" s="1"/>
  <c r="I4432" i="1" s="1"/>
  <c r="H4436" i="1"/>
  <c r="H4433" i="1" s="1"/>
  <c r="H4432" i="1" s="1"/>
  <c r="G4436" i="1"/>
  <c r="G4433" i="1" s="1"/>
  <c r="G4432" i="1" s="1"/>
  <c r="F4436" i="1"/>
  <c r="F4433" i="1" s="1"/>
  <c r="F4432" i="1" s="1"/>
  <c r="M4431" i="1"/>
  <c r="L4430" i="1"/>
  <c r="L4429" i="1" s="1"/>
  <c r="K4430" i="1"/>
  <c r="K4429" i="1" s="1"/>
  <c r="J4430" i="1"/>
  <c r="J4429" i="1" s="1"/>
  <c r="I4430" i="1"/>
  <c r="I4429" i="1" s="1"/>
  <c r="H4430" i="1"/>
  <c r="H4429" i="1" s="1"/>
  <c r="G4430" i="1"/>
  <c r="G4429" i="1" s="1"/>
  <c r="F4430" i="1"/>
  <c r="F4429" i="1" s="1"/>
  <c r="M4428" i="1"/>
  <c r="L4427" i="1"/>
  <c r="K4427" i="1"/>
  <c r="K4426" i="1" s="1"/>
  <c r="J4427" i="1"/>
  <c r="J4426" i="1" s="1"/>
  <c r="I4427" i="1"/>
  <c r="I4426" i="1" s="1"/>
  <c r="H4427" i="1"/>
  <c r="H4426" i="1" s="1"/>
  <c r="G4427" i="1"/>
  <c r="G4426" i="1" s="1"/>
  <c r="F4427" i="1"/>
  <c r="F4426" i="1" s="1"/>
  <c r="M4425" i="1"/>
  <c r="L4424" i="1"/>
  <c r="L4423" i="1" s="1"/>
  <c r="K4424" i="1"/>
  <c r="K4423" i="1" s="1"/>
  <c r="J4424" i="1"/>
  <c r="J4423" i="1" s="1"/>
  <c r="I4424" i="1"/>
  <c r="I4423" i="1" s="1"/>
  <c r="H4424" i="1"/>
  <c r="H4423" i="1" s="1"/>
  <c r="G4424" i="1"/>
  <c r="G4423" i="1" s="1"/>
  <c r="F4424" i="1"/>
  <c r="F4423" i="1" s="1"/>
  <c r="M4422" i="1"/>
  <c r="L4421" i="1"/>
  <c r="K4421" i="1"/>
  <c r="K4420" i="1" s="1"/>
  <c r="J4421" i="1"/>
  <c r="J4420" i="1" s="1"/>
  <c r="I4421" i="1"/>
  <c r="I4420" i="1" s="1"/>
  <c r="H4421" i="1"/>
  <c r="H4420" i="1" s="1"/>
  <c r="G4421" i="1"/>
  <c r="G4420" i="1" s="1"/>
  <c r="F4421" i="1"/>
  <c r="F4420" i="1" s="1"/>
  <c r="M4419" i="1"/>
  <c r="L4418" i="1"/>
  <c r="L4417" i="1" s="1"/>
  <c r="K4418" i="1"/>
  <c r="K4417" i="1" s="1"/>
  <c r="J4418" i="1"/>
  <c r="J4417" i="1" s="1"/>
  <c r="I4418" i="1"/>
  <c r="I4417" i="1" s="1"/>
  <c r="H4418" i="1"/>
  <c r="H4417" i="1" s="1"/>
  <c r="G4418" i="1"/>
  <c r="G4417" i="1" s="1"/>
  <c r="F4418" i="1"/>
  <c r="F4417" i="1" s="1"/>
  <c r="M4416" i="1"/>
  <c r="L4415" i="1"/>
  <c r="K4415" i="1"/>
  <c r="K4414" i="1" s="1"/>
  <c r="J4415" i="1"/>
  <c r="J4414" i="1" s="1"/>
  <c r="I4415" i="1"/>
  <c r="I4414" i="1" s="1"/>
  <c r="H4415" i="1"/>
  <c r="H4414" i="1" s="1"/>
  <c r="G4415" i="1"/>
  <c r="G4414" i="1" s="1"/>
  <c r="F4415" i="1"/>
  <c r="F4414" i="1" s="1"/>
  <c r="M4413" i="1"/>
  <c r="L4412" i="1"/>
  <c r="L4409" i="1" s="1"/>
  <c r="K4412" i="1"/>
  <c r="K4409" i="1" s="1"/>
  <c r="J4412" i="1"/>
  <c r="J4409" i="1" s="1"/>
  <c r="I4412" i="1"/>
  <c r="I4409" i="1" s="1"/>
  <c r="H4412" i="1"/>
  <c r="H4409" i="1" s="1"/>
  <c r="G4412" i="1"/>
  <c r="G4409" i="1" s="1"/>
  <c r="F4412" i="1"/>
  <c r="F4409" i="1" s="1"/>
  <c r="M4408" i="1"/>
  <c r="L4407" i="1"/>
  <c r="L4406" i="1" s="1"/>
  <c r="K4407" i="1"/>
  <c r="K4406" i="1" s="1"/>
  <c r="J4407" i="1"/>
  <c r="J4406" i="1" s="1"/>
  <c r="I4407" i="1"/>
  <c r="I4406" i="1" s="1"/>
  <c r="H4407" i="1"/>
  <c r="H4406" i="1" s="1"/>
  <c r="G4407" i="1"/>
  <c r="G4406" i="1" s="1"/>
  <c r="F4407" i="1"/>
  <c r="F4406" i="1" s="1"/>
  <c r="M4405" i="1"/>
  <c r="L4404" i="1"/>
  <c r="K4404" i="1"/>
  <c r="K4403" i="1" s="1"/>
  <c r="J4404" i="1"/>
  <c r="J4403" i="1" s="1"/>
  <c r="I4404" i="1"/>
  <c r="I4403" i="1" s="1"/>
  <c r="H4404" i="1"/>
  <c r="H4403" i="1" s="1"/>
  <c r="G4404" i="1"/>
  <c r="G4403" i="1" s="1"/>
  <c r="F4404" i="1"/>
  <c r="F4403" i="1" s="1"/>
  <c r="M4402" i="1"/>
  <c r="L4401" i="1"/>
  <c r="K4401" i="1"/>
  <c r="K4400" i="1" s="1"/>
  <c r="J4401" i="1"/>
  <c r="J4400" i="1" s="1"/>
  <c r="I4401" i="1"/>
  <c r="I4400" i="1" s="1"/>
  <c r="H4401" i="1"/>
  <c r="H4400" i="1" s="1"/>
  <c r="G4401" i="1"/>
  <c r="G4400" i="1" s="1"/>
  <c r="F4401" i="1"/>
  <c r="F4400" i="1" s="1"/>
  <c r="M4399" i="1"/>
  <c r="L4398" i="1"/>
  <c r="K4398" i="1"/>
  <c r="K4397" i="1" s="1"/>
  <c r="J4398" i="1"/>
  <c r="J4397" i="1" s="1"/>
  <c r="I4398" i="1"/>
  <c r="I4397" i="1" s="1"/>
  <c r="H4398" i="1"/>
  <c r="H4397" i="1" s="1"/>
  <c r="G4398" i="1"/>
  <c r="G4397" i="1" s="1"/>
  <c r="F4398" i="1"/>
  <c r="F4397" i="1" s="1"/>
  <c r="M4396" i="1"/>
  <c r="L4395" i="1"/>
  <c r="K4395" i="1"/>
  <c r="K4394" i="1" s="1"/>
  <c r="J4395" i="1"/>
  <c r="J4394" i="1" s="1"/>
  <c r="I4395" i="1"/>
  <c r="I4394" i="1" s="1"/>
  <c r="H4395" i="1"/>
  <c r="H4394" i="1" s="1"/>
  <c r="H4393" i="1" s="1"/>
  <c r="G4395" i="1"/>
  <c r="G4394" i="1" s="1"/>
  <c r="F4395" i="1"/>
  <c r="F4394" i="1" s="1"/>
  <c r="M4388" i="1"/>
  <c r="L4387" i="1"/>
  <c r="M4385" i="1"/>
  <c r="L4384" i="1"/>
  <c r="M4382" i="1"/>
  <c r="K4381" i="1"/>
  <c r="K4380" i="1" s="1"/>
  <c r="J4381" i="1"/>
  <c r="J4380" i="1" s="1"/>
  <c r="I4381" i="1"/>
  <c r="M4379" i="1"/>
  <c r="K4378" i="1"/>
  <c r="K4377" i="1" s="1"/>
  <c r="J4378" i="1"/>
  <c r="J4377" i="1" s="1"/>
  <c r="I4378" i="1"/>
  <c r="M4378" i="1" s="1"/>
  <c r="M4376" i="1"/>
  <c r="K4375" i="1"/>
  <c r="K4374" i="1" s="1"/>
  <c r="J4375" i="1"/>
  <c r="J4374" i="1" s="1"/>
  <c r="I4375" i="1"/>
  <c r="M4375" i="1" s="1"/>
  <c r="M4373" i="1"/>
  <c r="K4372" i="1"/>
  <c r="K4371" i="1" s="1"/>
  <c r="J4372" i="1"/>
  <c r="J4371" i="1" s="1"/>
  <c r="I4372" i="1"/>
  <c r="I4371" i="1" s="1"/>
  <c r="M4371" i="1" s="1"/>
  <c r="M4370" i="1"/>
  <c r="K4369" i="1"/>
  <c r="K4368" i="1" s="1"/>
  <c r="J4369" i="1"/>
  <c r="J4368" i="1" s="1"/>
  <c r="I4369" i="1"/>
  <c r="I4368" i="1" s="1"/>
  <c r="M4367" i="1"/>
  <c r="L4366" i="1"/>
  <c r="K4366" i="1"/>
  <c r="K4365" i="1" s="1"/>
  <c r="J4366" i="1"/>
  <c r="J4365" i="1" s="1"/>
  <c r="I4366" i="1"/>
  <c r="I4365" i="1" s="1"/>
  <c r="M4364" i="1"/>
  <c r="L4363" i="1"/>
  <c r="K4363" i="1"/>
  <c r="K4362" i="1" s="1"/>
  <c r="J4363" i="1"/>
  <c r="J4362" i="1" s="1"/>
  <c r="I4363" i="1"/>
  <c r="I4362" i="1" s="1"/>
  <c r="M4361" i="1"/>
  <c r="L4360" i="1"/>
  <c r="L4359" i="1" s="1"/>
  <c r="K4360" i="1"/>
  <c r="K4359" i="1" s="1"/>
  <c r="J4360" i="1"/>
  <c r="J4359" i="1" s="1"/>
  <c r="I4360" i="1"/>
  <c r="L4357" i="1"/>
  <c r="K4357" i="1"/>
  <c r="K4356" i="1" s="1"/>
  <c r="J4357" i="1"/>
  <c r="J4356" i="1" s="1"/>
  <c r="I4357" i="1"/>
  <c r="I4356" i="1" s="1"/>
  <c r="M4355" i="1"/>
  <c r="L4354" i="1"/>
  <c r="K4354" i="1"/>
  <c r="K4353" i="1" s="1"/>
  <c r="J4354" i="1"/>
  <c r="J4353" i="1" s="1"/>
  <c r="I4354" i="1"/>
  <c r="I4353" i="1" s="1"/>
  <c r="M4352" i="1"/>
  <c r="L4351" i="1"/>
  <c r="L4350" i="1" s="1"/>
  <c r="K4351" i="1"/>
  <c r="K4350" i="1" s="1"/>
  <c r="J4351" i="1"/>
  <c r="J4350" i="1" s="1"/>
  <c r="I4351" i="1"/>
  <c r="M4349" i="1"/>
  <c r="L4348" i="1"/>
  <c r="L4347" i="1" s="1"/>
  <c r="K4348" i="1"/>
  <c r="K4347" i="1" s="1"/>
  <c r="J4348" i="1"/>
  <c r="J4347" i="1" s="1"/>
  <c r="I4348" i="1"/>
  <c r="M4346" i="1"/>
  <c r="L4345" i="1"/>
  <c r="L4344" i="1" s="1"/>
  <c r="K4345" i="1"/>
  <c r="K4344" i="1" s="1"/>
  <c r="J4345" i="1"/>
  <c r="J4344" i="1" s="1"/>
  <c r="I4345" i="1"/>
  <c r="I4344" i="1" s="1"/>
  <c r="H4345" i="1"/>
  <c r="H4344" i="1" s="1"/>
  <c r="H4343" i="1" s="1"/>
  <c r="H4342" i="1" s="1"/>
  <c r="H4341" i="1" s="1"/>
  <c r="H4340" i="1" s="1"/>
  <c r="G4345" i="1"/>
  <c r="G4344" i="1" s="1"/>
  <c r="G4343" i="1" s="1"/>
  <c r="G4342" i="1" s="1"/>
  <c r="G4341" i="1" s="1"/>
  <c r="G4340" i="1" s="1"/>
  <c r="F4345" i="1"/>
  <c r="M4339" i="1"/>
  <c r="L4338" i="1"/>
  <c r="L4337" i="1" s="1"/>
  <c r="K4338" i="1"/>
  <c r="K4337" i="1" s="1"/>
  <c r="J4338" i="1"/>
  <c r="J4337" i="1" s="1"/>
  <c r="I4338" i="1"/>
  <c r="I4337" i="1" s="1"/>
  <c r="H4338" i="1"/>
  <c r="H4337" i="1" s="1"/>
  <c r="G4338" i="1"/>
  <c r="G4337" i="1" s="1"/>
  <c r="F4338" i="1"/>
  <c r="I4336" i="1"/>
  <c r="I4335" i="1" s="1"/>
  <c r="I4334" i="1" s="1"/>
  <c r="L4335" i="1"/>
  <c r="L4334" i="1" s="1"/>
  <c r="K4335" i="1"/>
  <c r="K4334" i="1" s="1"/>
  <c r="K4333" i="1" s="1"/>
  <c r="J4335" i="1"/>
  <c r="J4334" i="1" s="1"/>
  <c r="H4335" i="1"/>
  <c r="H4334" i="1" s="1"/>
  <c r="G4335" i="1"/>
  <c r="G4334" i="1" s="1"/>
  <c r="F4335" i="1"/>
  <c r="M4332" i="1"/>
  <c r="L4331" i="1"/>
  <c r="L4330" i="1" s="1"/>
  <c r="L4329" i="1" s="1"/>
  <c r="K4331" i="1"/>
  <c r="K4330" i="1" s="1"/>
  <c r="K4329" i="1" s="1"/>
  <c r="J4331" i="1"/>
  <c r="J4330" i="1" s="1"/>
  <c r="J4329" i="1" s="1"/>
  <c r="I4331" i="1"/>
  <c r="H4331" i="1"/>
  <c r="H4330" i="1" s="1"/>
  <c r="H4329" i="1" s="1"/>
  <c r="G4331" i="1"/>
  <c r="G4330" i="1" s="1"/>
  <c r="G4329" i="1" s="1"/>
  <c r="F4331" i="1"/>
  <c r="F4330" i="1" s="1"/>
  <c r="F4329" i="1" s="1"/>
  <c r="M4324" i="1"/>
  <c r="L4322" i="1"/>
  <c r="K4322" i="1"/>
  <c r="J4322" i="1"/>
  <c r="I4322" i="1"/>
  <c r="H4322" i="1"/>
  <c r="G4322" i="1"/>
  <c r="F4322" i="1"/>
  <c r="M4321" i="1"/>
  <c r="L4320" i="1"/>
  <c r="K4320" i="1"/>
  <c r="J4320" i="1"/>
  <c r="I4320" i="1"/>
  <c r="H4320" i="1"/>
  <c r="G4320" i="1"/>
  <c r="F4320" i="1"/>
  <c r="M4319" i="1"/>
  <c r="L4318" i="1"/>
  <c r="L4317" i="1" s="1"/>
  <c r="L4316" i="1" s="1"/>
  <c r="L4315" i="1" s="1"/>
  <c r="K4318" i="1"/>
  <c r="J4318" i="1"/>
  <c r="J4317" i="1" s="1"/>
  <c r="J4316" i="1" s="1"/>
  <c r="J4315" i="1" s="1"/>
  <c r="I4318" i="1"/>
  <c r="H4318" i="1"/>
  <c r="H4317" i="1" s="1"/>
  <c r="H4316" i="1" s="1"/>
  <c r="H4315" i="1" s="1"/>
  <c r="G4318" i="1"/>
  <c r="F4318" i="1"/>
  <c r="F4317" i="1" s="1"/>
  <c r="F4316" i="1" s="1"/>
  <c r="F4315" i="1" s="1"/>
  <c r="M4309" i="1"/>
  <c r="L4308" i="1"/>
  <c r="K4308" i="1"/>
  <c r="J4308" i="1"/>
  <c r="I4308" i="1"/>
  <c r="H4308" i="1"/>
  <c r="G4308" i="1"/>
  <c r="F4308" i="1"/>
  <c r="M4307" i="1"/>
  <c r="L4306" i="1"/>
  <c r="L4305" i="1" s="1"/>
  <c r="K4306" i="1"/>
  <c r="J4306" i="1"/>
  <c r="J4305" i="1" s="1"/>
  <c r="I4306" i="1"/>
  <c r="H4306" i="1"/>
  <c r="G4306" i="1"/>
  <c r="F4306" i="1"/>
  <c r="F4305" i="1" s="1"/>
  <c r="M4304" i="1"/>
  <c r="L4303" i="1"/>
  <c r="L4302" i="1" s="1"/>
  <c r="K4303" i="1"/>
  <c r="K4302" i="1" s="1"/>
  <c r="J4303" i="1"/>
  <c r="J4302" i="1" s="1"/>
  <c r="J4301" i="1" s="1"/>
  <c r="J4300" i="1" s="1"/>
  <c r="I4303" i="1"/>
  <c r="H4303" i="1"/>
  <c r="H4302" i="1" s="1"/>
  <c r="G4303" i="1"/>
  <c r="G4302" i="1" s="1"/>
  <c r="F4303" i="1"/>
  <c r="F4302" i="1" s="1"/>
  <c r="F4301" i="1" s="1"/>
  <c r="F4300" i="1" s="1"/>
  <c r="M4299" i="1"/>
  <c r="L4298" i="1"/>
  <c r="L4297" i="1" s="1"/>
  <c r="K4298" i="1"/>
  <c r="K4297" i="1" s="1"/>
  <c r="J4298" i="1"/>
  <c r="J4297" i="1" s="1"/>
  <c r="I4298" i="1"/>
  <c r="I4297" i="1" s="1"/>
  <c r="H4298" i="1"/>
  <c r="H4297" i="1" s="1"/>
  <c r="G4298" i="1"/>
  <c r="G4297" i="1" s="1"/>
  <c r="F4298" i="1"/>
  <c r="F4297" i="1" s="1"/>
  <c r="M4296" i="1"/>
  <c r="L4295" i="1"/>
  <c r="L4294" i="1" s="1"/>
  <c r="K4295" i="1"/>
  <c r="K4294" i="1" s="1"/>
  <c r="J4295" i="1"/>
  <c r="J4294" i="1" s="1"/>
  <c r="I4295" i="1"/>
  <c r="H4295" i="1"/>
  <c r="H4294" i="1" s="1"/>
  <c r="G4295" i="1"/>
  <c r="G4294" i="1" s="1"/>
  <c r="F4295" i="1"/>
  <c r="F4294" i="1" s="1"/>
  <c r="M4288" i="1"/>
  <c r="L4287" i="1"/>
  <c r="L4286" i="1" s="1"/>
  <c r="L4285" i="1" s="1"/>
  <c r="L4284" i="1" s="1"/>
  <c r="L4283" i="1" s="1"/>
  <c r="L4282" i="1" s="1"/>
  <c r="L4281" i="1" s="1"/>
  <c r="K4287" i="1"/>
  <c r="K4286" i="1" s="1"/>
  <c r="K4285" i="1" s="1"/>
  <c r="K4284" i="1" s="1"/>
  <c r="K4283" i="1" s="1"/>
  <c r="K4282" i="1" s="1"/>
  <c r="K4281" i="1" s="1"/>
  <c r="J4287" i="1"/>
  <c r="J4286" i="1" s="1"/>
  <c r="J4285" i="1" s="1"/>
  <c r="J4284" i="1" s="1"/>
  <c r="J4283" i="1" s="1"/>
  <c r="J4282" i="1" s="1"/>
  <c r="J4281" i="1" s="1"/>
  <c r="I4287" i="1"/>
  <c r="H4287" i="1"/>
  <c r="H4286" i="1" s="1"/>
  <c r="H4285" i="1" s="1"/>
  <c r="H4284" i="1" s="1"/>
  <c r="H4283" i="1" s="1"/>
  <c r="H4282" i="1" s="1"/>
  <c r="H4281" i="1" s="1"/>
  <c r="G4287" i="1"/>
  <c r="G4286" i="1" s="1"/>
  <c r="G4285" i="1" s="1"/>
  <c r="G4284" i="1" s="1"/>
  <c r="G4283" i="1" s="1"/>
  <c r="G4282" i="1" s="1"/>
  <c r="G4281" i="1" s="1"/>
  <c r="F4287" i="1"/>
  <c r="F4286" i="1" s="1"/>
  <c r="F4285" i="1" s="1"/>
  <c r="F4284" i="1" s="1"/>
  <c r="F4283" i="1" s="1"/>
  <c r="F4282" i="1" s="1"/>
  <c r="F4281" i="1" s="1"/>
  <c r="M4280" i="1"/>
  <c r="L4279" i="1"/>
  <c r="L4278" i="1" s="1"/>
  <c r="L4277" i="1" s="1"/>
  <c r="K4279" i="1"/>
  <c r="K4278" i="1" s="1"/>
  <c r="K4277" i="1" s="1"/>
  <c r="J4279" i="1"/>
  <c r="J4278" i="1" s="1"/>
  <c r="J4277" i="1" s="1"/>
  <c r="I4279" i="1"/>
  <c r="H4279" i="1"/>
  <c r="H4278" i="1" s="1"/>
  <c r="H4277" i="1" s="1"/>
  <c r="G4279" i="1"/>
  <c r="G4278" i="1" s="1"/>
  <c r="G4277" i="1" s="1"/>
  <c r="F4279" i="1"/>
  <c r="F4278" i="1" s="1"/>
  <c r="F4277" i="1" s="1"/>
  <c r="M4276" i="1"/>
  <c r="L4275" i="1"/>
  <c r="L4274" i="1" s="1"/>
  <c r="L4273" i="1" s="1"/>
  <c r="K4275" i="1"/>
  <c r="K4274" i="1" s="1"/>
  <c r="K4273" i="1" s="1"/>
  <c r="J4275" i="1"/>
  <c r="J4274" i="1" s="1"/>
  <c r="J4273" i="1" s="1"/>
  <c r="I4275" i="1"/>
  <c r="I4274" i="1" s="1"/>
  <c r="I4273" i="1" s="1"/>
  <c r="H4275" i="1"/>
  <c r="H4274" i="1" s="1"/>
  <c r="H4273" i="1" s="1"/>
  <c r="G4275" i="1"/>
  <c r="G4274" i="1" s="1"/>
  <c r="G4273" i="1" s="1"/>
  <c r="F4275" i="1"/>
  <c r="F4274" i="1" s="1"/>
  <c r="F4273" i="1" s="1"/>
  <c r="M4269" i="1"/>
  <c r="L4268" i="1"/>
  <c r="K4268" i="1"/>
  <c r="J4268" i="1"/>
  <c r="I4268" i="1"/>
  <c r="H4268" i="1"/>
  <c r="G4268" i="1"/>
  <c r="F4268" i="1"/>
  <c r="M4267" i="1"/>
  <c r="L4266" i="1"/>
  <c r="L4265" i="1" s="1"/>
  <c r="K4266" i="1"/>
  <c r="K4265" i="1" s="1"/>
  <c r="J4266" i="1"/>
  <c r="J4265" i="1" s="1"/>
  <c r="I4266" i="1"/>
  <c r="H4266" i="1"/>
  <c r="G4266" i="1"/>
  <c r="F4266" i="1"/>
  <c r="F4265" i="1" s="1"/>
  <c r="M4264" i="1"/>
  <c r="L4263" i="1"/>
  <c r="L4262" i="1" s="1"/>
  <c r="K4263" i="1"/>
  <c r="K4262" i="1" s="1"/>
  <c r="J4263" i="1"/>
  <c r="J4262" i="1" s="1"/>
  <c r="J4261" i="1" s="1"/>
  <c r="J4260" i="1" s="1"/>
  <c r="I4263" i="1"/>
  <c r="H4263" i="1"/>
  <c r="H4262" i="1" s="1"/>
  <c r="G4263" i="1"/>
  <c r="G4262" i="1" s="1"/>
  <c r="F4263" i="1"/>
  <c r="F4262" i="1" s="1"/>
  <c r="F4261" i="1" s="1"/>
  <c r="F4260" i="1" s="1"/>
  <c r="M4259" i="1"/>
  <c r="L4258" i="1"/>
  <c r="K4258" i="1"/>
  <c r="J4258" i="1"/>
  <c r="I4258" i="1"/>
  <c r="H4258" i="1"/>
  <c r="G4258" i="1"/>
  <c r="F4258" i="1"/>
  <c r="M4257" i="1"/>
  <c r="L4256" i="1"/>
  <c r="K4256" i="1"/>
  <c r="J4256" i="1"/>
  <c r="I4256" i="1"/>
  <c r="H4256" i="1"/>
  <c r="G4256" i="1"/>
  <c r="F4256" i="1"/>
  <c r="M4255" i="1"/>
  <c r="L4254" i="1"/>
  <c r="K4254" i="1"/>
  <c r="J4254" i="1"/>
  <c r="I4254" i="1"/>
  <c r="H4254" i="1"/>
  <c r="H4253" i="1" s="1"/>
  <c r="H4252" i="1" s="1"/>
  <c r="H4251" i="1" s="1"/>
  <c r="G4254" i="1"/>
  <c r="F4254" i="1"/>
  <c r="F4253" i="1" s="1"/>
  <c r="F4252" i="1" s="1"/>
  <c r="M4250" i="1"/>
  <c r="L4249" i="1"/>
  <c r="L4248" i="1" s="1"/>
  <c r="K4249" i="1"/>
  <c r="K4248" i="1" s="1"/>
  <c r="J4249" i="1"/>
  <c r="J4248" i="1" s="1"/>
  <c r="I4249" i="1"/>
  <c r="H4249" i="1"/>
  <c r="H4248" i="1" s="1"/>
  <c r="G4249" i="1"/>
  <c r="G4248" i="1" s="1"/>
  <c r="F4249" i="1"/>
  <c r="F4248" i="1" s="1"/>
  <c r="M4247" i="1"/>
  <c r="L4246" i="1"/>
  <c r="L4245" i="1" s="1"/>
  <c r="K4246" i="1"/>
  <c r="K4245" i="1" s="1"/>
  <c r="J4246" i="1"/>
  <c r="J4245" i="1" s="1"/>
  <c r="J4244" i="1" s="1"/>
  <c r="J4243" i="1" s="1"/>
  <c r="I4246" i="1"/>
  <c r="I4245" i="1" s="1"/>
  <c r="H4246" i="1"/>
  <c r="H4245" i="1" s="1"/>
  <c r="G4246" i="1"/>
  <c r="G4245" i="1" s="1"/>
  <c r="G4244" i="1" s="1"/>
  <c r="G4243" i="1" s="1"/>
  <c r="F4246" i="1"/>
  <c r="F4245" i="1" s="1"/>
  <c r="F4244" i="1" s="1"/>
  <c r="M4240" i="1"/>
  <c r="L4239" i="1"/>
  <c r="L4236" i="1" s="1"/>
  <c r="L4235" i="1" s="1"/>
  <c r="K4239" i="1"/>
  <c r="K4236" i="1" s="1"/>
  <c r="K4235" i="1" s="1"/>
  <c r="J4239" i="1"/>
  <c r="J4236" i="1" s="1"/>
  <c r="J4235" i="1" s="1"/>
  <c r="I4239" i="1"/>
  <c r="H4239" i="1"/>
  <c r="H4236" i="1" s="1"/>
  <c r="H4235" i="1" s="1"/>
  <c r="G4239" i="1"/>
  <c r="G4236" i="1" s="1"/>
  <c r="G4235" i="1" s="1"/>
  <c r="F4239" i="1"/>
  <c r="F4236" i="1" s="1"/>
  <c r="F4235" i="1" s="1"/>
  <c r="M4238" i="1"/>
  <c r="M4237" i="1"/>
  <c r="M4234" i="1"/>
  <c r="L4233" i="1"/>
  <c r="K4233" i="1"/>
  <c r="K4232" i="1" s="1"/>
  <c r="K4231" i="1" s="1"/>
  <c r="K4230" i="1" s="1"/>
  <c r="J4233" i="1"/>
  <c r="J4232" i="1" s="1"/>
  <c r="J4231" i="1" s="1"/>
  <c r="J4230" i="1" s="1"/>
  <c r="I4233" i="1"/>
  <c r="I4232" i="1" s="1"/>
  <c r="I4231" i="1" s="1"/>
  <c r="I4230" i="1" s="1"/>
  <c r="H4233" i="1"/>
  <c r="H4232" i="1" s="1"/>
  <c r="H4231" i="1" s="1"/>
  <c r="H4230" i="1" s="1"/>
  <c r="G4233" i="1"/>
  <c r="G4232" i="1" s="1"/>
  <c r="G4231" i="1" s="1"/>
  <c r="G4230" i="1" s="1"/>
  <c r="F4233" i="1"/>
  <c r="F4232" i="1" s="1"/>
  <c r="F4231" i="1" s="1"/>
  <c r="F4230" i="1" s="1"/>
  <c r="M4229" i="1"/>
  <c r="L4228" i="1"/>
  <c r="K4228" i="1"/>
  <c r="K4227" i="1" s="1"/>
  <c r="K4226" i="1" s="1"/>
  <c r="K4225" i="1" s="1"/>
  <c r="J4228" i="1"/>
  <c r="J4227" i="1" s="1"/>
  <c r="J4226" i="1" s="1"/>
  <c r="J4225" i="1" s="1"/>
  <c r="I4228" i="1"/>
  <c r="I4227" i="1" s="1"/>
  <c r="I4226" i="1" s="1"/>
  <c r="I4225" i="1" s="1"/>
  <c r="H4228" i="1"/>
  <c r="H4227" i="1" s="1"/>
  <c r="H4226" i="1" s="1"/>
  <c r="H4225" i="1" s="1"/>
  <c r="G4228" i="1"/>
  <c r="G4227" i="1" s="1"/>
  <c r="G4226" i="1" s="1"/>
  <c r="G4225" i="1" s="1"/>
  <c r="F4228" i="1"/>
  <c r="F4227" i="1" s="1"/>
  <c r="F4226" i="1" s="1"/>
  <c r="F4225" i="1" s="1"/>
  <c r="M4224" i="1"/>
  <c r="L4223" i="1"/>
  <c r="L4222" i="1" s="1"/>
  <c r="L4221" i="1" s="1"/>
  <c r="L4220" i="1" s="1"/>
  <c r="K4223" i="1"/>
  <c r="K4222" i="1" s="1"/>
  <c r="K4221" i="1" s="1"/>
  <c r="K4220" i="1" s="1"/>
  <c r="J4223" i="1"/>
  <c r="J4222" i="1" s="1"/>
  <c r="J4221" i="1" s="1"/>
  <c r="J4220" i="1" s="1"/>
  <c r="I4223" i="1"/>
  <c r="I4222" i="1" s="1"/>
  <c r="I4221" i="1" s="1"/>
  <c r="I4220" i="1" s="1"/>
  <c r="H4223" i="1"/>
  <c r="H4222" i="1" s="1"/>
  <c r="H4221" i="1" s="1"/>
  <c r="H4220" i="1" s="1"/>
  <c r="G4223" i="1"/>
  <c r="G4222" i="1" s="1"/>
  <c r="G4221" i="1" s="1"/>
  <c r="G4220" i="1" s="1"/>
  <c r="F4223" i="1"/>
  <c r="M4218" i="1"/>
  <c r="L4217" i="1"/>
  <c r="K4217" i="1"/>
  <c r="K4216" i="1" s="1"/>
  <c r="K4215" i="1" s="1"/>
  <c r="J4217" i="1"/>
  <c r="J4216" i="1" s="1"/>
  <c r="J4215" i="1" s="1"/>
  <c r="I4217" i="1"/>
  <c r="I4216" i="1" s="1"/>
  <c r="I4215" i="1" s="1"/>
  <c r="H4217" i="1"/>
  <c r="H4216" i="1" s="1"/>
  <c r="H4215" i="1" s="1"/>
  <c r="G4217" i="1"/>
  <c r="G4216" i="1" s="1"/>
  <c r="G4215" i="1" s="1"/>
  <c r="F4217" i="1"/>
  <c r="F4216" i="1" s="1"/>
  <c r="F4215" i="1" s="1"/>
  <c r="M4214" i="1"/>
  <c r="L4213" i="1"/>
  <c r="K4213" i="1"/>
  <c r="K4212" i="1" s="1"/>
  <c r="K4211" i="1" s="1"/>
  <c r="J4213" i="1"/>
  <c r="J4212" i="1" s="1"/>
  <c r="J4211" i="1" s="1"/>
  <c r="I4213" i="1"/>
  <c r="I4212" i="1" s="1"/>
  <c r="I4211" i="1" s="1"/>
  <c r="H4213" i="1"/>
  <c r="H4212" i="1" s="1"/>
  <c r="H4211" i="1" s="1"/>
  <c r="G4213" i="1"/>
  <c r="G4212" i="1" s="1"/>
  <c r="G4211" i="1" s="1"/>
  <c r="F4213" i="1"/>
  <c r="F4212" i="1" s="1"/>
  <c r="F4211" i="1" s="1"/>
  <c r="M4207" i="1"/>
  <c r="L4204" i="1"/>
  <c r="M4197" i="1"/>
  <c r="L4196" i="1"/>
  <c r="L4195" i="1" s="1"/>
  <c r="K4196" i="1"/>
  <c r="K4195" i="1" s="1"/>
  <c r="K4194" i="1" s="1"/>
  <c r="K4193" i="1" s="1"/>
  <c r="J4196" i="1"/>
  <c r="J4195" i="1" s="1"/>
  <c r="J4194" i="1" s="1"/>
  <c r="J4193" i="1" s="1"/>
  <c r="I4196" i="1"/>
  <c r="I4195" i="1" s="1"/>
  <c r="I4194" i="1" s="1"/>
  <c r="I4193" i="1" s="1"/>
  <c r="H4196" i="1"/>
  <c r="H4195" i="1" s="1"/>
  <c r="H4194" i="1" s="1"/>
  <c r="H4193" i="1" s="1"/>
  <c r="G4196" i="1"/>
  <c r="G4195" i="1" s="1"/>
  <c r="G4194" i="1" s="1"/>
  <c r="G4193" i="1" s="1"/>
  <c r="F4196" i="1"/>
  <c r="F4195" i="1" s="1"/>
  <c r="M4186" i="1"/>
  <c r="L4185" i="1"/>
  <c r="L4184" i="1" s="1"/>
  <c r="L4183" i="1" s="1"/>
  <c r="K4185" i="1"/>
  <c r="K4184" i="1" s="1"/>
  <c r="K4183" i="1" s="1"/>
  <c r="J4185" i="1"/>
  <c r="J4184" i="1" s="1"/>
  <c r="J4183" i="1" s="1"/>
  <c r="I4185" i="1"/>
  <c r="I4184" i="1" s="1"/>
  <c r="I4183" i="1" s="1"/>
  <c r="H4185" i="1"/>
  <c r="H4184" i="1" s="1"/>
  <c r="H4183" i="1" s="1"/>
  <c r="G4185" i="1"/>
  <c r="G4184" i="1" s="1"/>
  <c r="G4183" i="1" s="1"/>
  <c r="F4185" i="1"/>
  <c r="M4182" i="1"/>
  <c r="L4181" i="1"/>
  <c r="L4180" i="1" s="1"/>
  <c r="K4181" i="1"/>
  <c r="K4180" i="1" s="1"/>
  <c r="J4181" i="1"/>
  <c r="J4180" i="1" s="1"/>
  <c r="I4181" i="1"/>
  <c r="I4180" i="1" s="1"/>
  <c r="H4181" i="1"/>
  <c r="H4180" i="1" s="1"/>
  <c r="G4181" i="1"/>
  <c r="G4180" i="1" s="1"/>
  <c r="F4181" i="1"/>
  <c r="F4180" i="1" s="1"/>
  <c r="M4179" i="1"/>
  <c r="L4178" i="1"/>
  <c r="L4177" i="1" s="1"/>
  <c r="K4178" i="1"/>
  <c r="K4177" i="1" s="1"/>
  <c r="J4178" i="1"/>
  <c r="J4177" i="1" s="1"/>
  <c r="I4178" i="1"/>
  <c r="I4177" i="1" s="1"/>
  <c r="H4178" i="1"/>
  <c r="H4177" i="1" s="1"/>
  <c r="G4178" i="1"/>
  <c r="G4177" i="1" s="1"/>
  <c r="F4178" i="1"/>
  <c r="F4177" i="1" s="1"/>
  <c r="M4175" i="1"/>
  <c r="L4174" i="1"/>
  <c r="L4173" i="1" s="1"/>
  <c r="K4174" i="1"/>
  <c r="K4173" i="1" s="1"/>
  <c r="J4174" i="1"/>
  <c r="J4173" i="1" s="1"/>
  <c r="I4174" i="1"/>
  <c r="I4173" i="1" s="1"/>
  <c r="H4174" i="1"/>
  <c r="H4173" i="1" s="1"/>
  <c r="G4174" i="1"/>
  <c r="G4173" i="1" s="1"/>
  <c r="F4174" i="1"/>
  <c r="F4173" i="1" s="1"/>
  <c r="M4170" i="1"/>
  <c r="L4169" i="1"/>
  <c r="L4168" i="1" s="1"/>
  <c r="K4169" i="1"/>
  <c r="K4168" i="1" s="1"/>
  <c r="K4167" i="1" s="1"/>
  <c r="J4169" i="1"/>
  <c r="J4168" i="1" s="1"/>
  <c r="J4167" i="1" s="1"/>
  <c r="I4169" i="1"/>
  <c r="I4168" i="1" s="1"/>
  <c r="H4169" i="1"/>
  <c r="H4168" i="1" s="1"/>
  <c r="H4167" i="1" s="1"/>
  <c r="G4169" i="1"/>
  <c r="G4168" i="1" s="1"/>
  <c r="F4169" i="1"/>
  <c r="M4166" i="1"/>
  <c r="L4165" i="1"/>
  <c r="L4164" i="1" s="1"/>
  <c r="L4163" i="1" s="1"/>
  <c r="K4165" i="1"/>
  <c r="K4164" i="1" s="1"/>
  <c r="K4163" i="1" s="1"/>
  <c r="J4165" i="1"/>
  <c r="J4164" i="1" s="1"/>
  <c r="J4163" i="1" s="1"/>
  <c r="I4165" i="1"/>
  <c r="I4164" i="1" s="1"/>
  <c r="I4163" i="1" s="1"/>
  <c r="H4165" i="1"/>
  <c r="H4164" i="1" s="1"/>
  <c r="H4163" i="1" s="1"/>
  <c r="G4165" i="1"/>
  <c r="G4164" i="1" s="1"/>
  <c r="G4163" i="1" s="1"/>
  <c r="F4165" i="1"/>
  <c r="M4162" i="1"/>
  <c r="L4161" i="1"/>
  <c r="L4160" i="1" s="1"/>
  <c r="K4161" i="1"/>
  <c r="K4160" i="1" s="1"/>
  <c r="J4161" i="1"/>
  <c r="J4160" i="1" s="1"/>
  <c r="I4161" i="1"/>
  <c r="I4160" i="1" s="1"/>
  <c r="H4161" i="1"/>
  <c r="H4160" i="1" s="1"/>
  <c r="G4161" i="1"/>
  <c r="G4160" i="1" s="1"/>
  <c r="F4161" i="1"/>
  <c r="F4160" i="1" s="1"/>
  <c r="M4159" i="1"/>
  <c r="L4158" i="1"/>
  <c r="L4157" i="1" s="1"/>
  <c r="K4158" i="1"/>
  <c r="K4157" i="1" s="1"/>
  <c r="J4158" i="1"/>
  <c r="J4157" i="1" s="1"/>
  <c r="I4158" i="1"/>
  <c r="I4157" i="1" s="1"/>
  <c r="H4158" i="1"/>
  <c r="H4157" i="1" s="1"/>
  <c r="G4158" i="1"/>
  <c r="G4157" i="1" s="1"/>
  <c r="F4158" i="1"/>
  <c r="M4156" i="1"/>
  <c r="L4155" i="1"/>
  <c r="L4154" i="1" s="1"/>
  <c r="K4155" i="1"/>
  <c r="K4154" i="1" s="1"/>
  <c r="J4155" i="1"/>
  <c r="J4154" i="1" s="1"/>
  <c r="I4155" i="1"/>
  <c r="I4154" i="1" s="1"/>
  <c r="H4155" i="1"/>
  <c r="H4154" i="1" s="1"/>
  <c r="G4155" i="1"/>
  <c r="G4154" i="1" s="1"/>
  <c r="F4155" i="1"/>
  <c r="F4154" i="1" s="1"/>
  <c r="M4153" i="1"/>
  <c r="L4152" i="1"/>
  <c r="L4151" i="1" s="1"/>
  <c r="K4152" i="1"/>
  <c r="K4151" i="1" s="1"/>
  <c r="J4152" i="1"/>
  <c r="J4151" i="1" s="1"/>
  <c r="I4152" i="1"/>
  <c r="I4151" i="1" s="1"/>
  <c r="H4152" i="1"/>
  <c r="H4151" i="1" s="1"/>
  <c r="G4152" i="1"/>
  <c r="G4151" i="1" s="1"/>
  <c r="F4152" i="1"/>
  <c r="M4150" i="1"/>
  <c r="L4149" i="1"/>
  <c r="L4148" i="1" s="1"/>
  <c r="K4149" i="1"/>
  <c r="K4148" i="1" s="1"/>
  <c r="J4149" i="1"/>
  <c r="J4148" i="1" s="1"/>
  <c r="I4149" i="1"/>
  <c r="I4148" i="1" s="1"/>
  <c r="H4149" i="1"/>
  <c r="H4148" i="1" s="1"/>
  <c r="G4149" i="1"/>
  <c r="G4148" i="1" s="1"/>
  <c r="F4149" i="1"/>
  <c r="M4143" i="1"/>
  <c r="L4142" i="1"/>
  <c r="L4141" i="1" s="1"/>
  <c r="L4140" i="1" s="1"/>
  <c r="L4139" i="1" s="1"/>
  <c r="K4142" i="1"/>
  <c r="K4141" i="1" s="1"/>
  <c r="K4140" i="1" s="1"/>
  <c r="K4139" i="1" s="1"/>
  <c r="J4142" i="1"/>
  <c r="J4141" i="1" s="1"/>
  <c r="J4140" i="1" s="1"/>
  <c r="J4139" i="1" s="1"/>
  <c r="I4142" i="1"/>
  <c r="I4141" i="1" s="1"/>
  <c r="H4142" i="1"/>
  <c r="H4141" i="1" s="1"/>
  <c r="H4140" i="1" s="1"/>
  <c r="H4139" i="1" s="1"/>
  <c r="G4142" i="1"/>
  <c r="G4141" i="1" s="1"/>
  <c r="G4140" i="1" s="1"/>
  <c r="G4139" i="1" s="1"/>
  <c r="F4142" i="1"/>
  <c r="F4141" i="1" s="1"/>
  <c r="F4140" i="1" s="1"/>
  <c r="F4139" i="1" s="1"/>
  <c r="M4136" i="1"/>
  <c r="L4135" i="1"/>
  <c r="L4134" i="1" s="1"/>
  <c r="L4133" i="1" s="1"/>
  <c r="K4135" i="1"/>
  <c r="K4134" i="1" s="1"/>
  <c r="K4133" i="1" s="1"/>
  <c r="J4135" i="1"/>
  <c r="J4134" i="1" s="1"/>
  <c r="J4133" i="1" s="1"/>
  <c r="I4135" i="1"/>
  <c r="I4134" i="1" s="1"/>
  <c r="H4135" i="1"/>
  <c r="H4134" i="1" s="1"/>
  <c r="H4133" i="1" s="1"/>
  <c r="G4135" i="1"/>
  <c r="G4134" i="1" s="1"/>
  <c r="G4133" i="1" s="1"/>
  <c r="F4135" i="1"/>
  <c r="M4132" i="1"/>
  <c r="L4131" i="1"/>
  <c r="L4128" i="1" s="1"/>
  <c r="K4131" i="1"/>
  <c r="K4128" i="1" s="1"/>
  <c r="J4131" i="1"/>
  <c r="J4128" i="1" s="1"/>
  <c r="I4131" i="1"/>
  <c r="I4128" i="1" s="1"/>
  <c r="H4131" i="1"/>
  <c r="H4128" i="1" s="1"/>
  <c r="G4131" i="1"/>
  <c r="G4128" i="1" s="1"/>
  <c r="F4131" i="1"/>
  <c r="F4128" i="1" s="1"/>
  <c r="M4129" i="1"/>
  <c r="M4127" i="1"/>
  <c r="L4126" i="1"/>
  <c r="L4125" i="1" s="1"/>
  <c r="K4126" i="1"/>
  <c r="K4125" i="1" s="1"/>
  <c r="J4126" i="1"/>
  <c r="J4125" i="1" s="1"/>
  <c r="I4126" i="1"/>
  <c r="I4125" i="1" s="1"/>
  <c r="H4126" i="1"/>
  <c r="H4125" i="1" s="1"/>
  <c r="G4126" i="1"/>
  <c r="G4125" i="1" s="1"/>
  <c r="F4126" i="1"/>
  <c r="F4125" i="1" s="1"/>
  <c r="M4124" i="1"/>
  <c r="L4123" i="1"/>
  <c r="K4123" i="1"/>
  <c r="J4123" i="1"/>
  <c r="I4123" i="1"/>
  <c r="H4123" i="1"/>
  <c r="G4123" i="1"/>
  <c r="F4123" i="1"/>
  <c r="M4122" i="1"/>
  <c r="L4121" i="1"/>
  <c r="K4121" i="1"/>
  <c r="J4121" i="1"/>
  <c r="I4121" i="1"/>
  <c r="H4121" i="1"/>
  <c r="G4121" i="1"/>
  <c r="F4121" i="1"/>
  <c r="M4118" i="1"/>
  <c r="L4117" i="1"/>
  <c r="K4117" i="1"/>
  <c r="K4116" i="1" s="1"/>
  <c r="K4115" i="1" s="1"/>
  <c r="J4117" i="1"/>
  <c r="J4116" i="1" s="1"/>
  <c r="J4115" i="1" s="1"/>
  <c r="I4117" i="1"/>
  <c r="I4116" i="1" s="1"/>
  <c r="I4115" i="1" s="1"/>
  <c r="H4117" i="1"/>
  <c r="H4116" i="1" s="1"/>
  <c r="H4115" i="1" s="1"/>
  <c r="G4117" i="1"/>
  <c r="G4116" i="1" s="1"/>
  <c r="G4115" i="1" s="1"/>
  <c r="F4117" i="1"/>
  <c r="F4116" i="1" s="1"/>
  <c r="F4115" i="1" s="1"/>
  <c r="M4110" i="1"/>
  <c r="L4109" i="1"/>
  <c r="L4108" i="1" s="1"/>
  <c r="K4109" i="1"/>
  <c r="K4108" i="1" s="1"/>
  <c r="K4107" i="1" s="1"/>
  <c r="K4106" i="1" s="1"/>
  <c r="K4105" i="1" s="1"/>
  <c r="K4104" i="1" s="1"/>
  <c r="K4103" i="1" s="1"/>
  <c r="J4109" i="1"/>
  <c r="J4108" i="1" s="1"/>
  <c r="J4107" i="1" s="1"/>
  <c r="J4106" i="1" s="1"/>
  <c r="J4105" i="1" s="1"/>
  <c r="J4104" i="1" s="1"/>
  <c r="J4103" i="1" s="1"/>
  <c r="I4109" i="1"/>
  <c r="I4108" i="1" s="1"/>
  <c r="I4107" i="1" s="1"/>
  <c r="I4106" i="1" s="1"/>
  <c r="I4105" i="1" s="1"/>
  <c r="I4104" i="1" s="1"/>
  <c r="I4103" i="1" s="1"/>
  <c r="H4109" i="1"/>
  <c r="H4108" i="1" s="1"/>
  <c r="H4107" i="1" s="1"/>
  <c r="H4106" i="1" s="1"/>
  <c r="H4105" i="1" s="1"/>
  <c r="H4104" i="1" s="1"/>
  <c r="H4103" i="1" s="1"/>
  <c r="G4109" i="1"/>
  <c r="G4108" i="1" s="1"/>
  <c r="G4107" i="1" s="1"/>
  <c r="G4106" i="1" s="1"/>
  <c r="G4105" i="1" s="1"/>
  <c r="G4104" i="1" s="1"/>
  <c r="G4103" i="1" s="1"/>
  <c r="F4109" i="1"/>
  <c r="F4108" i="1" s="1"/>
  <c r="F4107" i="1" s="1"/>
  <c r="F4106" i="1" s="1"/>
  <c r="F4105" i="1" s="1"/>
  <c r="F4104" i="1" s="1"/>
  <c r="F4103" i="1" s="1"/>
  <c r="M4101" i="1"/>
  <c r="M4100" i="1"/>
  <c r="M4099" i="1"/>
  <c r="M4098" i="1"/>
  <c r="M4097" i="1"/>
  <c r="L4096" i="1"/>
  <c r="L4095" i="1" s="1"/>
  <c r="L4094" i="1" s="1"/>
  <c r="K4096" i="1"/>
  <c r="K4095" i="1" s="1"/>
  <c r="K4094" i="1" s="1"/>
  <c r="K4093" i="1" s="1"/>
  <c r="K4092" i="1" s="1"/>
  <c r="K4091" i="1" s="1"/>
  <c r="K4090" i="1" s="1"/>
  <c r="J4096" i="1"/>
  <c r="J4095" i="1" s="1"/>
  <c r="J4094" i="1" s="1"/>
  <c r="J4093" i="1" s="1"/>
  <c r="J4092" i="1" s="1"/>
  <c r="J4091" i="1" s="1"/>
  <c r="J4090" i="1" s="1"/>
  <c r="I4096" i="1"/>
  <c r="I4095" i="1" s="1"/>
  <c r="I4094" i="1" s="1"/>
  <c r="I4093" i="1" s="1"/>
  <c r="I4092" i="1" s="1"/>
  <c r="I4091" i="1" s="1"/>
  <c r="I4090" i="1" s="1"/>
  <c r="H4096" i="1"/>
  <c r="H4095" i="1" s="1"/>
  <c r="H4094" i="1" s="1"/>
  <c r="H4093" i="1" s="1"/>
  <c r="H4092" i="1" s="1"/>
  <c r="H4091" i="1" s="1"/>
  <c r="H4090" i="1" s="1"/>
  <c r="G4096" i="1"/>
  <c r="G4095" i="1" s="1"/>
  <c r="G4094" i="1" s="1"/>
  <c r="G4093" i="1" s="1"/>
  <c r="G4092" i="1" s="1"/>
  <c r="G4091" i="1" s="1"/>
  <c r="G4090" i="1" s="1"/>
  <c r="F4096" i="1"/>
  <c r="F4095" i="1" s="1"/>
  <c r="F4094" i="1" s="1"/>
  <c r="F4093" i="1" s="1"/>
  <c r="F4092" i="1" s="1"/>
  <c r="M4089" i="1"/>
  <c r="L4088" i="1"/>
  <c r="K4088" i="1"/>
  <c r="K4087" i="1" s="1"/>
  <c r="J4088" i="1"/>
  <c r="J4087" i="1" s="1"/>
  <c r="I4088" i="1"/>
  <c r="I4087" i="1" s="1"/>
  <c r="H4088" i="1"/>
  <c r="H4087" i="1" s="1"/>
  <c r="G4088" i="1"/>
  <c r="G4087" i="1" s="1"/>
  <c r="F4088" i="1"/>
  <c r="F4087" i="1" s="1"/>
  <c r="M4086" i="1"/>
  <c r="L4085" i="1"/>
  <c r="K4085" i="1"/>
  <c r="K4084" i="1" s="1"/>
  <c r="K4083" i="1" s="1"/>
  <c r="K4082" i="1" s="1"/>
  <c r="K4081" i="1" s="1"/>
  <c r="K4080" i="1" s="1"/>
  <c r="J4085" i="1"/>
  <c r="J4084" i="1" s="1"/>
  <c r="I4085" i="1"/>
  <c r="I4084" i="1" s="1"/>
  <c r="I4083" i="1" s="1"/>
  <c r="I4082" i="1" s="1"/>
  <c r="H4085" i="1"/>
  <c r="H4084" i="1" s="1"/>
  <c r="H4083" i="1" s="1"/>
  <c r="H4082" i="1" s="1"/>
  <c r="H4081" i="1" s="1"/>
  <c r="H4080" i="1" s="1"/>
  <c r="G4085" i="1"/>
  <c r="G4084" i="1" s="1"/>
  <c r="F4085" i="1"/>
  <c r="F4084" i="1" s="1"/>
  <c r="M4079" i="1"/>
  <c r="M4078" i="1"/>
  <c r="M4077" i="1"/>
  <c r="M4076" i="1"/>
  <c r="M4075" i="1"/>
  <c r="L4074" i="1"/>
  <c r="L4073" i="1" s="1"/>
  <c r="K4074" i="1"/>
  <c r="K4073" i="1" s="1"/>
  <c r="K4072" i="1" s="1"/>
  <c r="K4071" i="1" s="1"/>
  <c r="K4070" i="1" s="1"/>
  <c r="K4069" i="1" s="1"/>
  <c r="K4068" i="1" s="1"/>
  <c r="J4074" i="1"/>
  <c r="J4073" i="1" s="1"/>
  <c r="J4072" i="1" s="1"/>
  <c r="J4071" i="1" s="1"/>
  <c r="J4070" i="1" s="1"/>
  <c r="J4069" i="1" s="1"/>
  <c r="J4068" i="1" s="1"/>
  <c r="I4074" i="1"/>
  <c r="I4073" i="1" s="1"/>
  <c r="I4072" i="1" s="1"/>
  <c r="I4071" i="1" s="1"/>
  <c r="I4070" i="1" s="1"/>
  <c r="I4069" i="1" s="1"/>
  <c r="I4068" i="1" s="1"/>
  <c r="H4074" i="1"/>
  <c r="H4073" i="1" s="1"/>
  <c r="H4072" i="1" s="1"/>
  <c r="H4071" i="1" s="1"/>
  <c r="H4070" i="1" s="1"/>
  <c r="H4069" i="1" s="1"/>
  <c r="H4068" i="1" s="1"/>
  <c r="G4074" i="1"/>
  <c r="G4073" i="1" s="1"/>
  <c r="G4072" i="1" s="1"/>
  <c r="G4071" i="1" s="1"/>
  <c r="G4070" i="1" s="1"/>
  <c r="G4069" i="1" s="1"/>
  <c r="G4068" i="1" s="1"/>
  <c r="F4074" i="1"/>
  <c r="F4073" i="1" s="1"/>
  <c r="F4072" i="1" s="1"/>
  <c r="F4071" i="1" s="1"/>
  <c r="F4070" i="1" s="1"/>
  <c r="M4067" i="1"/>
  <c r="L4066" i="1"/>
  <c r="K4066" i="1"/>
  <c r="K4065" i="1" s="1"/>
  <c r="K4064" i="1" s="1"/>
  <c r="K4063" i="1" s="1"/>
  <c r="K4062" i="1" s="1"/>
  <c r="K4061" i="1" s="1"/>
  <c r="K4060" i="1" s="1"/>
  <c r="J4066" i="1"/>
  <c r="J4065" i="1" s="1"/>
  <c r="J4064" i="1" s="1"/>
  <c r="J4063" i="1" s="1"/>
  <c r="J4062" i="1" s="1"/>
  <c r="J4061" i="1" s="1"/>
  <c r="J4060" i="1" s="1"/>
  <c r="I4066" i="1"/>
  <c r="I4065" i="1" s="1"/>
  <c r="I4064" i="1" s="1"/>
  <c r="H4066" i="1"/>
  <c r="H4065" i="1" s="1"/>
  <c r="H4064" i="1" s="1"/>
  <c r="H4063" i="1" s="1"/>
  <c r="H4062" i="1" s="1"/>
  <c r="H4061" i="1" s="1"/>
  <c r="H4060" i="1" s="1"/>
  <c r="G4066" i="1"/>
  <c r="G4065" i="1" s="1"/>
  <c r="G4064" i="1" s="1"/>
  <c r="G4063" i="1" s="1"/>
  <c r="G4062" i="1" s="1"/>
  <c r="G4061" i="1" s="1"/>
  <c r="G4060" i="1" s="1"/>
  <c r="F4066" i="1"/>
  <c r="F4065" i="1" s="1"/>
  <c r="F4064" i="1" s="1"/>
  <c r="F4063" i="1" s="1"/>
  <c r="F4062" i="1" s="1"/>
  <c r="F4061" i="1" s="1"/>
  <c r="F4060" i="1" s="1"/>
  <c r="M4059" i="1"/>
  <c r="L4058" i="1"/>
  <c r="K4058" i="1"/>
  <c r="K4057" i="1" s="1"/>
  <c r="K4056" i="1" s="1"/>
  <c r="J4058" i="1"/>
  <c r="J4057" i="1" s="1"/>
  <c r="J4056" i="1" s="1"/>
  <c r="I4058" i="1"/>
  <c r="I4057" i="1" s="1"/>
  <c r="I4056" i="1" s="1"/>
  <c r="H4058" i="1"/>
  <c r="H4057" i="1" s="1"/>
  <c r="H4056" i="1" s="1"/>
  <c r="G4058" i="1"/>
  <c r="G4057" i="1" s="1"/>
  <c r="G4056" i="1" s="1"/>
  <c r="F4058" i="1"/>
  <c r="F4057" i="1" s="1"/>
  <c r="M4055" i="1"/>
  <c r="L4054" i="1"/>
  <c r="K4054" i="1"/>
  <c r="K4053" i="1" s="1"/>
  <c r="K4052" i="1" s="1"/>
  <c r="J4054" i="1"/>
  <c r="J4053" i="1" s="1"/>
  <c r="J4052" i="1" s="1"/>
  <c r="I4054" i="1"/>
  <c r="I4053" i="1" s="1"/>
  <c r="I4052" i="1" s="1"/>
  <c r="H4054" i="1"/>
  <c r="H4053" i="1" s="1"/>
  <c r="H4052" i="1" s="1"/>
  <c r="G4054" i="1"/>
  <c r="G4053" i="1" s="1"/>
  <c r="G4052" i="1" s="1"/>
  <c r="F4054" i="1"/>
  <c r="F4053" i="1" s="1"/>
  <c r="F4052" i="1" s="1"/>
  <c r="M4047" i="1"/>
  <c r="L4046" i="1"/>
  <c r="K4046" i="1"/>
  <c r="J4046" i="1"/>
  <c r="I4046" i="1"/>
  <c r="H4046" i="1"/>
  <c r="G4046" i="1"/>
  <c r="F4046" i="1"/>
  <c r="M4045" i="1"/>
  <c r="L4044" i="1"/>
  <c r="K4044" i="1"/>
  <c r="J4044" i="1"/>
  <c r="I4044" i="1"/>
  <c r="H4044" i="1"/>
  <c r="G4044" i="1"/>
  <c r="F4044" i="1"/>
  <c r="M4043" i="1"/>
  <c r="L4042" i="1"/>
  <c r="K4042" i="1"/>
  <c r="J4042" i="1"/>
  <c r="J4041" i="1" s="1"/>
  <c r="J4040" i="1" s="1"/>
  <c r="J4039" i="1" s="1"/>
  <c r="J4038" i="1" s="1"/>
  <c r="J4037" i="1" s="1"/>
  <c r="I4042" i="1"/>
  <c r="H4042" i="1"/>
  <c r="H4041" i="1" s="1"/>
  <c r="H4040" i="1" s="1"/>
  <c r="H4039" i="1" s="1"/>
  <c r="H4038" i="1" s="1"/>
  <c r="H4037" i="1" s="1"/>
  <c r="G4042" i="1"/>
  <c r="G4041" i="1" s="1"/>
  <c r="G4040" i="1" s="1"/>
  <c r="G4039" i="1" s="1"/>
  <c r="G4038" i="1" s="1"/>
  <c r="G4037" i="1" s="1"/>
  <c r="F4042" i="1"/>
  <c r="F4041" i="1" s="1"/>
  <c r="F4040" i="1" s="1"/>
  <c r="M4036" i="1"/>
  <c r="L4035" i="1"/>
  <c r="K4035" i="1"/>
  <c r="K4034" i="1" s="1"/>
  <c r="K4033" i="1" s="1"/>
  <c r="J4035" i="1"/>
  <c r="J4034" i="1" s="1"/>
  <c r="J4033" i="1" s="1"/>
  <c r="I4035" i="1"/>
  <c r="I4034" i="1" s="1"/>
  <c r="I4033" i="1" s="1"/>
  <c r="H4035" i="1"/>
  <c r="H4034" i="1" s="1"/>
  <c r="H4033" i="1" s="1"/>
  <c r="G4035" i="1"/>
  <c r="G4034" i="1" s="1"/>
  <c r="G4033" i="1" s="1"/>
  <c r="F4035" i="1"/>
  <c r="F4034" i="1" s="1"/>
  <c r="F4033" i="1" s="1"/>
  <c r="M4032" i="1"/>
  <c r="L4031" i="1"/>
  <c r="K4031" i="1"/>
  <c r="K4030" i="1" s="1"/>
  <c r="K4029" i="1" s="1"/>
  <c r="K4028" i="1" s="1"/>
  <c r="J4031" i="1"/>
  <c r="J4030" i="1" s="1"/>
  <c r="J4029" i="1" s="1"/>
  <c r="J4028" i="1" s="1"/>
  <c r="I4031" i="1"/>
  <c r="I4030" i="1" s="1"/>
  <c r="I4029" i="1" s="1"/>
  <c r="I4028" i="1" s="1"/>
  <c r="H4031" i="1"/>
  <c r="H4030" i="1" s="1"/>
  <c r="H4029" i="1" s="1"/>
  <c r="H4028" i="1" s="1"/>
  <c r="G4031" i="1"/>
  <c r="G4030" i="1" s="1"/>
  <c r="G4029" i="1" s="1"/>
  <c r="G4028" i="1" s="1"/>
  <c r="F4031" i="1"/>
  <c r="F4030" i="1" s="1"/>
  <c r="F4029" i="1" s="1"/>
  <c r="F4028" i="1" s="1"/>
  <c r="M4022" i="1"/>
  <c r="L4021" i="1"/>
  <c r="K4021" i="1"/>
  <c r="K4020" i="1" s="1"/>
  <c r="K4019" i="1" s="1"/>
  <c r="J4021" i="1"/>
  <c r="J4020" i="1" s="1"/>
  <c r="J4019" i="1" s="1"/>
  <c r="I4021" i="1"/>
  <c r="I4020" i="1" s="1"/>
  <c r="I4019" i="1" s="1"/>
  <c r="H4021" i="1"/>
  <c r="H4020" i="1" s="1"/>
  <c r="H4019" i="1" s="1"/>
  <c r="G4021" i="1"/>
  <c r="G4020" i="1" s="1"/>
  <c r="G4019" i="1" s="1"/>
  <c r="F4021" i="1"/>
  <c r="F4020" i="1" s="1"/>
  <c r="F4019" i="1" s="1"/>
  <c r="M4018" i="1"/>
  <c r="L4017" i="1"/>
  <c r="L4016" i="1" s="1"/>
  <c r="L4015" i="1" s="1"/>
  <c r="K4017" i="1"/>
  <c r="K4016" i="1" s="1"/>
  <c r="K4015" i="1" s="1"/>
  <c r="J4017" i="1"/>
  <c r="J4016" i="1" s="1"/>
  <c r="J4015" i="1" s="1"/>
  <c r="I4017" i="1"/>
  <c r="I4016" i="1" s="1"/>
  <c r="I4015" i="1" s="1"/>
  <c r="H4017" i="1"/>
  <c r="H4016" i="1" s="1"/>
  <c r="H4015" i="1" s="1"/>
  <c r="G4017" i="1"/>
  <c r="G4016" i="1" s="1"/>
  <c r="G4015" i="1" s="1"/>
  <c r="G4014" i="1" s="1"/>
  <c r="G4013" i="1" s="1"/>
  <c r="F4017" i="1"/>
  <c r="F4016" i="1" s="1"/>
  <c r="F4015" i="1" s="1"/>
  <c r="M4012" i="1"/>
  <c r="L4011" i="1"/>
  <c r="K4011" i="1"/>
  <c r="K4010" i="1" s="1"/>
  <c r="K4009" i="1" s="1"/>
  <c r="J4011" i="1"/>
  <c r="J4010" i="1" s="1"/>
  <c r="J4009" i="1" s="1"/>
  <c r="I4011" i="1"/>
  <c r="I4010" i="1" s="1"/>
  <c r="I4009" i="1" s="1"/>
  <c r="H4011" i="1"/>
  <c r="H4010" i="1" s="1"/>
  <c r="H4009" i="1" s="1"/>
  <c r="G4011" i="1"/>
  <c r="G4010" i="1" s="1"/>
  <c r="G4009" i="1" s="1"/>
  <c r="F4011" i="1"/>
  <c r="F4010" i="1" s="1"/>
  <c r="F4009" i="1" s="1"/>
  <c r="M4008" i="1"/>
  <c r="L4007" i="1"/>
  <c r="K4007" i="1"/>
  <c r="J4007" i="1"/>
  <c r="I4007" i="1"/>
  <c r="H4007" i="1"/>
  <c r="G4007" i="1"/>
  <c r="F4007" i="1"/>
  <c r="M4006" i="1"/>
  <c r="L4005" i="1"/>
  <c r="K4005" i="1"/>
  <c r="J4005" i="1"/>
  <c r="I4005" i="1"/>
  <c r="H4005" i="1"/>
  <c r="G4005" i="1"/>
  <c r="G4004" i="1" s="1"/>
  <c r="G4003" i="1" s="1"/>
  <c r="F4005" i="1"/>
  <c r="F4004" i="1" s="1"/>
  <c r="F4003" i="1" s="1"/>
  <c r="F4002" i="1" s="1"/>
  <c r="F4001" i="1" s="1"/>
  <c r="M4000" i="1"/>
  <c r="L3999" i="1"/>
  <c r="K3999" i="1"/>
  <c r="K3998" i="1" s="1"/>
  <c r="K3997" i="1" s="1"/>
  <c r="K3996" i="1" s="1"/>
  <c r="K3995" i="1" s="1"/>
  <c r="J3999" i="1"/>
  <c r="J3998" i="1" s="1"/>
  <c r="J3997" i="1" s="1"/>
  <c r="J3996" i="1" s="1"/>
  <c r="J3995" i="1" s="1"/>
  <c r="I3999" i="1"/>
  <c r="I3998" i="1" s="1"/>
  <c r="I3997" i="1" s="1"/>
  <c r="I3996" i="1" s="1"/>
  <c r="I3995" i="1" s="1"/>
  <c r="H3999" i="1"/>
  <c r="H3998" i="1" s="1"/>
  <c r="H3997" i="1" s="1"/>
  <c r="H3996" i="1" s="1"/>
  <c r="H3995" i="1" s="1"/>
  <c r="G3999" i="1"/>
  <c r="G3998" i="1" s="1"/>
  <c r="G3997" i="1" s="1"/>
  <c r="G3996" i="1" s="1"/>
  <c r="G3995" i="1" s="1"/>
  <c r="F3999" i="1"/>
  <c r="F3998" i="1" s="1"/>
  <c r="F3997" i="1" s="1"/>
  <c r="M3987" i="1"/>
  <c r="L3986" i="1"/>
  <c r="K3986" i="1"/>
  <c r="K3985" i="1" s="1"/>
  <c r="K3984" i="1" s="1"/>
  <c r="K3983" i="1" s="1"/>
  <c r="K3982" i="1" s="1"/>
  <c r="K3981" i="1" s="1"/>
  <c r="J3986" i="1"/>
  <c r="J3985" i="1" s="1"/>
  <c r="J3984" i="1" s="1"/>
  <c r="J3983" i="1" s="1"/>
  <c r="J3982" i="1" s="1"/>
  <c r="J3981" i="1" s="1"/>
  <c r="I3986" i="1"/>
  <c r="I3985" i="1" s="1"/>
  <c r="I3984" i="1" s="1"/>
  <c r="I3983" i="1" s="1"/>
  <c r="I3982" i="1" s="1"/>
  <c r="I3981" i="1" s="1"/>
  <c r="H3986" i="1"/>
  <c r="H3985" i="1" s="1"/>
  <c r="H3984" i="1" s="1"/>
  <c r="H3983" i="1" s="1"/>
  <c r="H3982" i="1" s="1"/>
  <c r="H3981" i="1" s="1"/>
  <c r="G3986" i="1"/>
  <c r="G3985" i="1" s="1"/>
  <c r="G3984" i="1" s="1"/>
  <c r="G3983" i="1" s="1"/>
  <c r="G3982" i="1" s="1"/>
  <c r="G3981" i="1" s="1"/>
  <c r="F3986" i="1"/>
  <c r="F3985" i="1" s="1"/>
  <c r="F3984" i="1" s="1"/>
  <c r="F3983" i="1" s="1"/>
  <c r="M3979" i="1"/>
  <c r="L3978" i="1"/>
  <c r="K3978" i="1"/>
  <c r="K3977" i="1" s="1"/>
  <c r="K3976" i="1" s="1"/>
  <c r="K3975" i="1" s="1"/>
  <c r="K3974" i="1" s="1"/>
  <c r="K3973" i="1" s="1"/>
  <c r="J3978" i="1"/>
  <c r="J3977" i="1" s="1"/>
  <c r="J3976" i="1" s="1"/>
  <c r="J3975" i="1" s="1"/>
  <c r="J3974" i="1" s="1"/>
  <c r="J3973" i="1" s="1"/>
  <c r="I3978" i="1"/>
  <c r="I3977" i="1" s="1"/>
  <c r="I3976" i="1" s="1"/>
  <c r="I3975" i="1" s="1"/>
  <c r="H3978" i="1"/>
  <c r="H3977" i="1" s="1"/>
  <c r="H3976" i="1" s="1"/>
  <c r="H3975" i="1" s="1"/>
  <c r="H3974" i="1" s="1"/>
  <c r="H3973" i="1" s="1"/>
  <c r="G3978" i="1"/>
  <c r="G3977" i="1" s="1"/>
  <c r="G3976" i="1" s="1"/>
  <c r="G3975" i="1" s="1"/>
  <c r="G3974" i="1" s="1"/>
  <c r="G3973" i="1" s="1"/>
  <c r="F3978" i="1"/>
  <c r="F3977" i="1" s="1"/>
  <c r="M3972" i="1"/>
  <c r="M3971" i="1"/>
  <c r="M3970" i="1"/>
  <c r="M3969" i="1"/>
  <c r="M3963" i="1"/>
  <c r="L3962" i="1"/>
  <c r="K3962" i="1"/>
  <c r="K3959" i="1" s="1"/>
  <c r="K3958" i="1" s="1"/>
  <c r="K3957" i="1" s="1"/>
  <c r="K3956" i="1" s="1"/>
  <c r="J3962" i="1"/>
  <c r="J3959" i="1" s="1"/>
  <c r="J3958" i="1" s="1"/>
  <c r="J3957" i="1" s="1"/>
  <c r="J3956" i="1" s="1"/>
  <c r="I3962" i="1"/>
  <c r="I3959" i="1" s="1"/>
  <c r="I3958" i="1" s="1"/>
  <c r="I3957" i="1" s="1"/>
  <c r="I3956" i="1" s="1"/>
  <c r="H3962" i="1"/>
  <c r="H3959" i="1" s="1"/>
  <c r="H3958" i="1" s="1"/>
  <c r="H3957" i="1" s="1"/>
  <c r="H3956" i="1" s="1"/>
  <c r="G3962" i="1"/>
  <c r="G3959" i="1" s="1"/>
  <c r="G3958" i="1" s="1"/>
  <c r="G3957" i="1" s="1"/>
  <c r="G3956" i="1" s="1"/>
  <c r="F3962" i="1"/>
  <c r="F3959" i="1" s="1"/>
  <c r="F3958" i="1" s="1"/>
  <c r="F3957" i="1" s="1"/>
  <c r="F3956" i="1" s="1"/>
  <c r="M3955" i="1"/>
  <c r="L3954" i="1"/>
  <c r="K3954" i="1"/>
  <c r="K3953" i="1" s="1"/>
  <c r="K3952" i="1" s="1"/>
  <c r="K3951" i="1" s="1"/>
  <c r="K3950" i="1" s="1"/>
  <c r="J3954" i="1"/>
  <c r="J3953" i="1" s="1"/>
  <c r="J3952" i="1" s="1"/>
  <c r="J3951" i="1" s="1"/>
  <c r="J3950" i="1" s="1"/>
  <c r="I3954" i="1"/>
  <c r="I3953" i="1" s="1"/>
  <c r="I3952" i="1" s="1"/>
  <c r="I3951" i="1" s="1"/>
  <c r="I3950" i="1" s="1"/>
  <c r="H3954" i="1"/>
  <c r="H3953" i="1" s="1"/>
  <c r="H3952" i="1" s="1"/>
  <c r="H3951" i="1" s="1"/>
  <c r="H3950" i="1" s="1"/>
  <c r="G3954" i="1"/>
  <c r="G3953" i="1" s="1"/>
  <c r="G3952" i="1" s="1"/>
  <c r="G3951" i="1" s="1"/>
  <c r="G3950" i="1" s="1"/>
  <c r="F3954" i="1"/>
  <c r="F3953" i="1" s="1"/>
  <c r="F3952" i="1" s="1"/>
  <c r="F3951" i="1" s="1"/>
  <c r="M3949" i="1"/>
  <c r="L3948" i="1"/>
  <c r="L3947" i="1" s="1"/>
  <c r="K3948" i="1"/>
  <c r="K3947" i="1" s="1"/>
  <c r="K3946" i="1" s="1"/>
  <c r="K3945" i="1" s="1"/>
  <c r="K3944" i="1" s="1"/>
  <c r="J3948" i="1"/>
  <c r="J3947" i="1" s="1"/>
  <c r="J3946" i="1" s="1"/>
  <c r="J3945" i="1" s="1"/>
  <c r="J3944" i="1" s="1"/>
  <c r="I3948" i="1"/>
  <c r="I3947" i="1" s="1"/>
  <c r="I3946" i="1" s="1"/>
  <c r="I3945" i="1" s="1"/>
  <c r="I3944" i="1" s="1"/>
  <c r="H3948" i="1"/>
  <c r="H3947" i="1" s="1"/>
  <c r="H3946" i="1" s="1"/>
  <c r="H3945" i="1" s="1"/>
  <c r="H3944" i="1" s="1"/>
  <c r="G3948" i="1"/>
  <c r="G3947" i="1" s="1"/>
  <c r="G3946" i="1" s="1"/>
  <c r="G3945" i="1" s="1"/>
  <c r="G3944" i="1" s="1"/>
  <c r="F3948" i="1"/>
  <c r="F3947" i="1" s="1"/>
  <c r="F3946" i="1" s="1"/>
  <c r="F3945" i="1" s="1"/>
  <c r="M3943" i="1"/>
  <c r="L3942" i="1"/>
  <c r="L3941" i="1" s="1"/>
  <c r="L3940" i="1" s="1"/>
  <c r="L3939" i="1" s="1"/>
  <c r="K3942" i="1"/>
  <c r="K3941" i="1" s="1"/>
  <c r="K3940" i="1" s="1"/>
  <c r="K3939" i="1" s="1"/>
  <c r="J3942" i="1"/>
  <c r="J3941" i="1" s="1"/>
  <c r="J3940" i="1" s="1"/>
  <c r="J3939" i="1" s="1"/>
  <c r="I3942" i="1"/>
  <c r="I3941" i="1" s="1"/>
  <c r="I3940" i="1" s="1"/>
  <c r="I3939" i="1" s="1"/>
  <c r="H3942" i="1"/>
  <c r="H3941" i="1" s="1"/>
  <c r="H3940" i="1" s="1"/>
  <c r="H3939" i="1" s="1"/>
  <c r="G3942" i="1"/>
  <c r="G3941" i="1" s="1"/>
  <c r="G3940" i="1" s="1"/>
  <c r="G3939" i="1" s="1"/>
  <c r="F3942" i="1"/>
  <c r="F3941" i="1" s="1"/>
  <c r="M3938" i="1"/>
  <c r="L3937" i="1"/>
  <c r="K3937" i="1"/>
  <c r="K3936" i="1" s="1"/>
  <c r="K3935" i="1" s="1"/>
  <c r="J3937" i="1"/>
  <c r="J3936" i="1" s="1"/>
  <c r="J3935" i="1" s="1"/>
  <c r="I3937" i="1"/>
  <c r="I3936" i="1" s="1"/>
  <c r="I3935" i="1" s="1"/>
  <c r="H3937" i="1"/>
  <c r="H3936" i="1" s="1"/>
  <c r="H3935" i="1" s="1"/>
  <c r="G3937" i="1"/>
  <c r="G3936" i="1" s="1"/>
  <c r="G3935" i="1" s="1"/>
  <c r="F3937" i="1"/>
  <c r="F3936" i="1" s="1"/>
  <c r="F3935" i="1" s="1"/>
  <c r="M3934" i="1"/>
  <c r="L3933" i="1"/>
  <c r="K3933" i="1"/>
  <c r="K3932" i="1" s="1"/>
  <c r="K3931" i="1" s="1"/>
  <c r="J3933" i="1"/>
  <c r="J3932" i="1" s="1"/>
  <c r="J3931" i="1" s="1"/>
  <c r="I3933" i="1"/>
  <c r="I3932" i="1" s="1"/>
  <c r="I3931" i="1" s="1"/>
  <c r="H3933" i="1"/>
  <c r="H3932" i="1" s="1"/>
  <c r="H3931" i="1" s="1"/>
  <c r="G3933" i="1"/>
  <c r="G3932" i="1" s="1"/>
  <c r="G3931" i="1" s="1"/>
  <c r="F3933" i="1"/>
  <c r="F3932" i="1" s="1"/>
  <c r="F3931" i="1" s="1"/>
  <c r="M3930" i="1"/>
  <c r="L3929" i="1"/>
  <c r="K3929" i="1"/>
  <c r="K3928" i="1" s="1"/>
  <c r="J3929" i="1"/>
  <c r="J3928" i="1" s="1"/>
  <c r="I3929" i="1"/>
  <c r="I3928" i="1" s="1"/>
  <c r="H3929" i="1"/>
  <c r="H3928" i="1" s="1"/>
  <c r="G3929" i="1"/>
  <c r="G3928" i="1" s="1"/>
  <c r="F3929" i="1"/>
  <c r="F3928" i="1" s="1"/>
  <c r="M3927" i="1"/>
  <c r="L3926" i="1"/>
  <c r="K3926" i="1"/>
  <c r="K3925" i="1" s="1"/>
  <c r="J3926" i="1"/>
  <c r="J3925" i="1" s="1"/>
  <c r="J3924" i="1" s="1"/>
  <c r="J3923" i="1" s="1"/>
  <c r="J3922" i="1" s="1"/>
  <c r="I3926" i="1"/>
  <c r="I3925" i="1" s="1"/>
  <c r="H3926" i="1"/>
  <c r="H3925" i="1" s="1"/>
  <c r="H3924" i="1" s="1"/>
  <c r="H3923" i="1" s="1"/>
  <c r="H3922" i="1" s="1"/>
  <c r="G3926" i="1"/>
  <c r="G3925" i="1" s="1"/>
  <c r="G3924" i="1" s="1"/>
  <c r="F3926" i="1"/>
  <c r="F3925" i="1" s="1"/>
  <c r="M3919" i="1"/>
  <c r="M3918" i="1" s="1"/>
  <c r="M3917" i="1" s="1"/>
  <c r="M3916" i="1" s="1"/>
  <c r="M3915" i="1" s="1"/>
  <c r="M3914" i="1" s="1"/>
  <c r="M3912" i="1"/>
  <c r="L3911" i="1"/>
  <c r="L3910" i="1" s="1"/>
  <c r="L3909" i="1" s="1"/>
  <c r="L3908" i="1" s="1"/>
  <c r="K3911" i="1"/>
  <c r="K3910" i="1" s="1"/>
  <c r="K3909" i="1" s="1"/>
  <c r="K3908" i="1" s="1"/>
  <c r="J3911" i="1"/>
  <c r="J3910" i="1" s="1"/>
  <c r="J3909" i="1" s="1"/>
  <c r="J3908" i="1" s="1"/>
  <c r="I3911" i="1"/>
  <c r="I3910" i="1" s="1"/>
  <c r="H3911" i="1"/>
  <c r="H3910" i="1" s="1"/>
  <c r="H3909" i="1" s="1"/>
  <c r="H3908" i="1" s="1"/>
  <c r="G3911" i="1"/>
  <c r="G3910" i="1" s="1"/>
  <c r="G3909" i="1" s="1"/>
  <c r="G3908" i="1" s="1"/>
  <c r="F3911" i="1"/>
  <c r="F3910" i="1" s="1"/>
  <c r="F3909" i="1" s="1"/>
  <c r="M3907" i="1"/>
  <c r="L3906" i="1"/>
  <c r="K3906" i="1"/>
  <c r="J3906" i="1"/>
  <c r="I3906" i="1"/>
  <c r="H3906" i="1"/>
  <c r="G3906" i="1"/>
  <c r="F3906" i="1"/>
  <c r="M3905" i="1"/>
  <c r="L3904" i="1"/>
  <c r="L3903" i="1" s="1"/>
  <c r="L3902" i="1" s="1"/>
  <c r="L3901" i="1" s="1"/>
  <c r="L3900" i="1" s="1"/>
  <c r="L3899" i="1" s="1"/>
  <c r="K3904" i="1"/>
  <c r="K3903" i="1" s="1"/>
  <c r="K3902" i="1" s="1"/>
  <c r="K3901" i="1" s="1"/>
  <c r="K3900" i="1" s="1"/>
  <c r="K3899" i="1" s="1"/>
  <c r="J3904" i="1"/>
  <c r="I3904" i="1"/>
  <c r="I3903" i="1" s="1"/>
  <c r="I3902" i="1" s="1"/>
  <c r="I3901" i="1" s="1"/>
  <c r="I3900" i="1" s="1"/>
  <c r="H3904" i="1"/>
  <c r="H3903" i="1" s="1"/>
  <c r="H3902" i="1" s="1"/>
  <c r="H3901" i="1" s="1"/>
  <c r="H3900" i="1" s="1"/>
  <c r="H3899" i="1" s="1"/>
  <c r="G3904" i="1"/>
  <c r="F3904" i="1"/>
  <c r="F3903" i="1" s="1"/>
  <c r="M3884" i="1"/>
  <c r="L3883" i="1"/>
  <c r="L3882" i="1" s="1"/>
  <c r="L3881" i="1" s="1"/>
  <c r="L3880" i="1" s="1"/>
  <c r="L3879" i="1" s="1"/>
  <c r="L3878" i="1" s="1"/>
  <c r="K3883" i="1"/>
  <c r="K3882" i="1" s="1"/>
  <c r="K3881" i="1" s="1"/>
  <c r="K3880" i="1" s="1"/>
  <c r="K3879" i="1" s="1"/>
  <c r="K3878" i="1" s="1"/>
  <c r="J3883" i="1"/>
  <c r="J3882" i="1" s="1"/>
  <c r="J3881" i="1" s="1"/>
  <c r="J3880" i="1" s="1"/>
  <c r="J3879" i="1" s="1"/>
  <c r="J3878" i="1" s="1"/>
  <c r="I3883" i="1"/>
  <c r="H3883" i="1"/>
  <c r="H3882" i="1" s="1"/>
  <c r="H3881" i="1" s="1"/>
  <c r="H3880" i="1" s="1"/>
  <c r="H3879" i="1" s="1"/>
  <c r="H3878" i="1" s="1"/>
  <c r="H3877" i="1" s="1"/>
  <c r="G3883" i="1"/>
  <c r="G3882" i="1" s="1"/>
  <c r="G3881" i="1" s="1"/>
  <c r="G3880" i="1" s="1"/>
  <c r="G3879" i="1" s="1"/>
  <c r="G3878" i="1" s="1"/>
  <c r="F3883" i="1"/>
  <c r="F3882" i="1" s="1"/>
  <c r="F3881" i="1" s="1"/>
  <c r="F3880" i="1" s="1"/>
  <c r="F3879" i="1" s="1"/>
  <c r="F3878" i="1" s="1"/>
  <c r="M3876" i="1"/>
  <c r="L3875" i="1"/>
  <c r="L3874" i="1" s="1"/>
  <c r="K3875" i="1"/>
  <c r="K3874" i="1" s="1"/>
  <c r="J3875" i="1"/>
  <c r="J3874" i="1" s="1"/>
  <c r="I3875" i="1"/>
  <c r="H3875" i="1"/>
  <c r="H3874" i="1" s="1"/>
  <c r="G3875" i="1"/>
  <c r="G3874" i="1" s="1"/>
  <c r="F3875" i="1"/>
  <c r="F3874" i="1" s="1"/>
  <c r="M3873" i="1"/>
  <c r="L3872" i="1"/>
  <c r="L3871" i="1" s="1"/>
  <c r="K3872" i="1"/>
  <c r="K3871" i="1" s="1"/>
  <c r="K3870" i="1" s="1"/>
  <c r="K3869" i="1" s="1"/>
  <c r="J3872" i="1"/>
  <c r="J3871" i="1" s="1"/>
  <c r="I3872" i="1"/>
  <c r="I3871" i="1" s="1"/>
  <c r="H3872" i="1"/>
  <c r="H3871" i="1" s="1"/>
  <c r="H3870" i="1" s="1"/>
  <c r="H3869" i="1" s="1"/>
  <c r="G3872" i="1"/>
  <c r="G3871" i="1" s="1"/>
  <c r="G3870" i="1" s="1"/>
  <c r="G3869" i="1" s="1"/>
  <c r="F3872" i="1"/>
  <c r="F3871" i="1" s="1"/>
  <c r="M3868" i="1"/>
  <c r="L3867" i="1"/>
  <c r="K3867" i="1"/>
  <c r="K3866" i="1" s="1"/>
  <c r="K3865" i="1" s="1"/>
  <c r="J3867" i="1"/>
  <c r="J3866" i="1" s="1"/>
  <c r="J3865" i="1" s="1"/>
  <c r="I3867" i="1"/>
  <c r="I3866" i="1" s="1"/>
  <c r="I3865" i="1" s="1"/>
  <c r="H3867" i="1"/>
  <c r="H3866" i="1" s="1"/>
  <c r="H3865" i="1" s="1"/>
  <c r="G3867" i="1"/>
  <c r="G3866" i="1" s="1"/>
  <c r="G3865" i="1" s="1"/>
  <c r="F3867" i="1"/>
  <c r="F3866" i="1" s="1"/>
  <c r="F3865" i="1" s="1"/>
  <c r="M3864" i="1"/>
  <c r="L3863" i="1"/>
  <c r="K3863" i="1"/>
  <c r="K3862" i="1" s="1"/>
  <c r="J3863" i="1"/>
  <c r="J3862" i="1" s="1"/>
  <c r="I3863" i="1"/>
  <c r="I3862" i="1" s="1"/>
  <c r="H3863" i="1"/>
  <c r="H3862" i="1" s="1"/>
  <c r="G3863" i="1"/>
  <c r="G3862" i="1" s="1"/>
  <c r="F3863" i="1"/>
  <c r="F3862" i="1" s="1"/>
  <c r="M3861" i="1"/>
  <c r="L3860" i="1"/>
  <c r="K3860" i="1"/>
  <c r="K3859" i="1" s="1"/>
  <c r="J3860" i="1"/>
  <c r="J3859" i="1" s="1"/>
  <c r="I3860" i="1"/>
  <c r="I3859" i="1" s="1"/>
  <c r="H3860" i="1"/>
  <c r="H3859" i="1" s="1"/>
  <c r="H3858" i="1" s="1"/>
  <c r="G3860" i="1"/>
  <c r="G3859" i="1" s="1"/>
  <c r="F3860" i="1"/>
  <c r="F3859" i="1" s="1"/>
  <c r="M3857" i="1"/>
  <c r="L3856" i="1"/>
  <c r="K3856" i="1"/>
  <c r="K3855" i="1" s="1"/>
  <c r="J3856" i="1"/>
  <c r="J3855" i="1" s="1"/>
  <c r="I3856" i="1"/>
  <c r="I3855" i="1" s="1"/>
  <c r="H3856" i="1"/>
  <c r="H3855" i="1" s="1"/>
  <c r="G3856" i="1"/>
  <c r="G3855" i="1" s="1"/>
  <c r="F3856" i="1"/>
  <c r="F3855" i="1" s="1"/>
  <c r="M3854" i="1"/>
  <c r="L3853" i="1"/>
  <c r="L3852" i="1" s="1"/>
  <c r="K3853" i="1"/>
  <c r="K3852" i="1" s="1"/>
  <c r="J3853" i="1"/>
  <c r="J3852" i="1" s="1"/>
  <c r="I3853" i="1"/>
  <c r="I3852" i="1" s="1"/>
  <c r="H3853" i="1"/>
  <c r="H3852" i="1" s="1"/>
  <c r="G3853" i="1"/>
  <c r="G3852" i="1" s="1"/>
  <c r="F3853" i="1"/>
  <c r="F3852" i="1" s="1"/>
  <c r="M3851" i="1"/>
  <c r="L3850" i="1"/>
  <c r="K3850" i="1"/>
  <c r="K3849" i="1" s="1"/>
  <c r="J3850" i="1"/>
  <c r="J3849" i="1" s="1"/>
  <c r="I3850" i="1"/>
  <c r="I3849" i="1" s="1"/>
  <c r="H3850" i="1"/>
  <c r="H3849" i="1" s="1"/>
  <c r="G3850" i="1"/>
  <c r="G3849" i="1" s="1"/>
  <c r="F3850" i="1"/>
  <c r="F3849" i="1" s="1"/>
  <c r="M3843" i="1"/>
  <c r="M3842" i="1"/>
  <c r="L3841" i="1"/>
  <c r="K3841" i="1"/>
  <c r="J3841" i="1"/>
  <c r="I3841" i="1"/>
  <c r="H3841" i="1"/>
  <c r="G3841" i="1"/>
  <c r="F3841" i="1"/>
  <c r="M3840" i="1"/>
  <c r="L3839" i="1"/>
  <c r="K3839" i="1"/>
  <c r="J3839" i="1"/>
  <c r="I3839" i="1"/>
  <c r="H3839" i="1"/>
  <c r="G3839" i="1"/>
  <c r="F3839" i="1"/>
  <c r="M3837" i="1"/>
  <c r="L3836" i="1"/>
  <c r="L3835" i="1" s="1"/>
  <c r="K3836" i="1"/>
  <c r="K3835" i="1" s="1"/>
  <c r="J3836" i="1"/>
  <c r="J3835" i="1" s="1"/>
  <c r="I3836" i="1"/>
  <c r="H3836" i="1"/>
  <c r="H3835" i="1" s="1"/>
  <c r="G3836" i="1"/>
  <c r="G3835" i="1" s="1"/>
  <c r="F3836" i="1"/>
  <c r="F3835" i="1" s="1"/>
  <c r="M3832" i="1"/>
  <c r="L3831" i="1"/>
  <c r="K3831" i="1"/>
  <c r="J3831" i="1"/>
  <c r="I3831" i="1"/>
  <c r="H3831" i="1"/>
  <c r="G3831" i="1"/>
  <c r="F3831" i="1"/>
  <c r="M3830" i="1"/>
  <c r="L3829" i="1"/>
  <c r="L3828" i="1" s="1"/>
  <c r="L3827" i="1" s="1"/>
  <c r="L3826" i="1" s="1"/>
  <c r="K3829" i="1"/>
  <c r="K3828" i="1" s="1"/>
  <c r="K3827" i="1" s="1"/>
  <c r="K3826" i="1" s="1"/>
  <c r="K3825" i="1" s="1"/>
  <c r="J3829" i="1"/>
  <c r="J3828" i="1" s="1"/>
  <c r="J3827" i="1" s="1"/>
  <c r="J3826" i="1" s="1"/>
  <c r="J3825" i="1" s="1"/>
  <c r="I3829" i="1"/>
  <c r="H3829" i="1"/>
  <c r="H3828" i="1" s="1"/>
  <c r="H3827" i="1" s="1"/>
  <c r="H3826" i="1" s="1"/>
  <c r="H3825" i="1" s="1"/>
  <c r="G3829" i="1"/>
  <c r="F3829" i="1"/>
  <c r="F3828" i="1" s="1"/>
  <c r="F3827" i="1" s="1"/>
  <c r="F3826" i="1" s="1"/>
  <c r="F3825" i="1" s="1"/>
  <c r="M3821" i="1"/>
  <c r="M3820" i="1"/>
  <c r="M3819" i="1"/>
  <c r="M3818" i="1"/>
  <c r="K3816" i="1"/>
  <c r="K3815" i="1" s="1"/>
  <c r="K3814" i="1" s="1"/>
  <c r="K3813" i="1" s="1"/>
  <c r="K3812" i="1" s="1"/>
  <c r="K3811" i="1" s="1"/>
  <c r="K3810" i="1" s="1"/>
  <c r="J3816" i="1"/>
  <c r="J3815" i="1" s="1"/>
  <c r="J3814" i="1" s="1"/>
  <c r="J3813" i="1" s="1"/>
  <c r="J3812" i="1" s="1"/>
  <c r="J3811" i="1" s="1"/>
  <c r="J3810" i="1" s="1"/>
  <c r="I3816" i="1"/>
  <c r="I3815" i="1" s="1"/>
  <c r="I3814" i="1" s="1"/>
  <c r="I3813" i="1" s="1"/>
  <c r="I3812" i="1" s="1"/>
  <c r="I3811" i="1" s="1"/>
  <c r="I3810" i="1" s="1"/>
  <c r="H3816" i="1"/>
  <c r="H3815" i="1" s="1"/>
  <c r="H3814" i="1" s="1"/>
  <c r="H3813" i="1" s="1"/>
  <c r="H3812" i="1" s="1"/>
  <c r="H3811" i="1" s="1"/>
  <c r="H3810" i="1" s="1"/>
  <c r="G3816" i="1"/>
  <c r="G3815" i="1" s="1"/>
  <c r="G3814" i="1" s="1"/>
  <c r="G3813" i="1" s="1"/>
  <c r="G3812" i="1" s="1"/>
  <c r="G3811" i="1" s="1"/>
  <c r="G3810" i="1" s="1"/>
  <c r="F3816" i="1"/>
  <c r="F3815" i="1" s="1"/>
  <c r="F3814" i="1" s="1"/>
  <c r="F3813" i="1" s="1"/>
  <c r="F3812" i="1" s="1"/>
  <c r="F3811" i="1" s="1"/>
  <c r="F3810" i="1" s="1"/>
  <c r="M3809" i="1"/>
  <c r="M3808" i="1"/>
  <c r="M3805" i="1"/>
  <c r="M3804" i="1"/>
  <c r="M3803" i="1"/>
  <c r="L3802" i="1"/>
  <c r="L3801" i="1" s="1"/>
  <c r="L3800" i="1" s="1"/>
  <c r="L3799" i="1" s="1"/>
  <c r="L3798" i="1" s="1"/>
  <c r="L3797" i="1" s="1"/>
  <c r="L3796" i="1" s="1"/>
  <c r="K3802" i="1"/>
  <c r="K3801" i="1" s="1"/>
  <c r="K3800" i="1" s="1"/>
  <c r="K3799" i="1" s="1"/>
  <c r="K3798" i="1" s="1"/>
  <c r="K3797" i="1" s="1"/>
  <c r="K3796" i="1" s="1"/>
  <c r="J3802" i="1"/>
  <c r="J3801" i="1" s="1"/>
  <c r="J3800" i="1" s="1"/>
  <c r="J3799" i="1" s="1"/>
  <c r="J3798" i="1" s="1"/>
  <c r="J3797" i="1" s="1"/>
  <c r="J3796" i="1" s="1"/>
  <c r="I3802" i="1"/>
  <c r="H3802" i="1"/>
  <c r="H3801" i="1" s="1"/>
  <c r="H3800" i="1" s="1"/>
  <c r="H3799" i="1" s="1"/>
  <c r="H3798" i="1" s="1"/>
  <c r="H3797" i="1" s="1"/>
  <c r="H3796" i="1" s="1"/>
  <c r="G3802" i="1"/>
  <c r="G3801" i="1" s="1"/>
  <c r="G3800" i="1" s="1"/>
  <c r="G3799" i="1" s="1"/>
  <c r="G3798" i="1" s="1"/>
  <c r="G3797" i="1" s="1"/>
  <c r="G3796" i="1" s="1"/>
  <c r="F3802" i="1"/>
  <c r="F3801" i="1" s="1"/>
  <c r="F3800" i="1" s="1"/>
  <c r="F3799" i="1" s="1"/>
  <c r="F3798" i="1" s="1"/>
  <c r="M3795" i="1"/>
  <c r="L3794" i="1"/>
  <c r="L3793" i="1" s="1"/>
  <c r="L3792" i="1" s="1"/>
  <c r="L3791" i="1" s="1"/>
  <c r="K3794" i="1"/>
  <c r="K3793" i="1" s="1"/>
  <c r="K3792" i="1" s="1"/>
  <c r="K3791" i="1" s="1"/>
  <c r="K3790" i="1" s="1"/>
  <c r="J3794" i="1"/>
  <c r="J3793" i="1" s="1"/>
  <c r="J3792" i="1" s="1"/>
  <c r="J3791" i="1" s="1"/>
  <c r="J3790" i="1" s="1"/>
  <c r="I3794" i="1"/>
  <c r="H3794" i="1"/>
  <c r="H3793" i="1" s="1"/>
  <c r="H3792" i="1" s="1"/>
  <c r="H3791" i="1" s="1"/>
  <c r="H3790" i="1" s="1"/>
  <c r="G3794" i="1"/>
  <c r="G3793" i="1" s="1"/>
  <c r="G3792" i="1" s="1"/>
  <c r="G3791" i="1" s="1"/>
  <c r="G3790" i="1" s="1"/>
  <c r="F3794" i="1"/>
  <c r="F3793" i="1" s="1"/>
  <c r="F3792" i="1" s="1"/>
  <c r="F3791" i="1" s="1"/>
  <c r="F3790" i="1" s="1"/>
  <c r="M3789" i="1"/>
  <c r="L3788" i="1"/>
  <c r="L3787" i="1" s="1"/>
  <c r="L3786" i="1" s="1"/>
  <c r="K3788" i="1"/>
  <c r="K3787" i="1" s="1"/>
  <c r="K3786" i="1" s="1"/>
  <c r="K3785" i="1" s="1"/>
  <c r="K3784" i="1" s="1"/>
  <c r="J3788" i="1"/>
  <c r="J3787" i="1" s="1"/>
  <c r="J3786" i="1" s="1"/>
  <c r="J3785" i="1" s="1"/>
  <c r="J3784" i="1" s="1"/>
  <c r="J3783" i="1" s="1"/>
  <c r="J3782" i="1" s="1"/>
  <c r="I3788" i="1"/>
  <c r="I3787" i="1" s="1"/>
  <c r="H3788" i="1"/>
  <c r="H3787" i="1" s="1"/>
  <c r="H3786" i="1" s="1"/>
  <c r="H3785" i="1" s="1"/>
  <c r="H3784" i="1" s="1"/>
  <c r="G3788" i="1"/>
  <c r="G3787" i="1" s="1"/>
  <c r="G3786" i="1" s="1"/>
  <c r="G3785" i="1" s="1"/>
  <c r="G3784" i="1" s="1"/>
  <c r="F3788" i="1"/>
  <c r="F3787" i="1" s="1"/>
  <c r="F3786" i="1" s="1"/>
  <c r="F3785" i="1" s="1"/>
  <c r="F3784" i="1" s="1"/>
  <c r="M3781" i="1"/>
  <c r="L3780" i="1"/>
  <c r="L3779" i="1" s="1"/>
  <c r="L3778" i="1" s="1"/>
  <c r="K3780" i="1"/>
  <c r="K3779" i="1" s="1"/>
  <c r="K3778" i="1" s="1"/>
  <c r="J3780" i="1"/>
  <c r="J3779" i="1" s="1"/>
  <c r="J3778" i="1" s="1"/>
  <c r="I3780" i="1"/>
  <c r="H3780" i="1"/>
  <c r="H3779" i="1" s="1"/>
  <c r="H3778" i="1" s="1"/>
  <c r="G3780" i="1"/>
  <c r="G3779" i="1" s="1"/>
  <c r="G3778" i="1" s="1"/>
  <c r="F3780" i="1"/>
  <c r="F3779" i="1" s="1"/>
  <c r="F3778" i="1" s="1"/>
  <c r="M3777" i="1"/>
  <c r="L3776" i="1"/>
  <c r="L3775" i="1" s="1"/>
  <c r="L3774" i="1" s="1"/>
  <c r="K3776" i="1"/>
  <c r="K3775" i="1" s="1"/>
  <c r="K3774" i="1" s="1"/>
  <c r="J3776" i="1"/>
  <c r="J3775" i="1" s="1"/>
  <c r="J3774" i="1" s="1"/>
  <c r="I3776" i="1"/>
  <c r="H3776" i="1"/>
  <c r="H3775" i="1" s="1"/>
  <c r="H3774" i="1" s="1"/>
  <c r="G3776" i="1"/>
  <c r="G3775" i="1" s="1"/>
  <c r="G3774" i="1" s="1"/>
  <c r="F3776" i="1"/>
  <c r="F3775" i="1" s="1"/>
  <c r="F3774" i="1" s="1"/>
  <c r="M3773" i="1"/>
  <c r="L3772" i="1"/>
  <c r="L3771" i="1" s="1"/>
  <c r="L3770" i="1" s="1"/>
  <c r="K3772" i="1"/>
  <c r="K3771" i="1" s="1"/>
  <c r="K3770" i="1" s="1"/>
  <c r="J3772" i="1"/>
  <c r="J3771" i="1" s="1"/>
  <c r="J3770" i="1" s="1"/>
  <c r="I3772" i="1"/>
  <c r="H3772" i="1"/>
  <c r="H3771" i="1" s="1"/>
  <c r="H3770" i="1" s="1"/>
  <c r="G3772" i="1"/>
  <c r="G3771" i="1" s="1"/>
  <c r="G3770" i="1" s="1"/>
  <c r="F3772" i="1"/>
  <c r="F3771" i="1" s="1"/>
  <c r="F3770" i="1" s="1"/>
  <c r="M3758" i="1"/>
  <c r="L3757" i="1"/>
  <c r="K3757" i="1"/>
  <c r="J3757" i="1"/>
  <c r="I3757" i="1"/>
  <c r="H3757" i="1"/>
  <c r="G3757" i="1"/>
  <c r="F3757" i="1"/>
  <c r="M3756" i="1"/>
  <c r="L3755" i="1"/>
  <c r="L3754" i="1" s="1"/>
  <c r="L3753" i="1" s="1"/>
  <c r="K3755" i="1"/>
  <c r="K3754" i="1" s="1"/>
  <c r="K3753" i="1" s="1"/>
  <c r="K3752" i="1" s="1"/>
  <c r="K3751" i="1" s="1"/>
  <c r="K3750" i="1" s="1"/>
  <c r="J3755" i="1"/>
  <c r="J3754" i="1" s="1"/>
  <c r="J3753" i="1" s="1"/>
  <c r="J3752" i="1" s="1"/>
  <c r="J3751" i="1" s="1"/>
  <c r="J3750" i="1" s="1"/>
  <c r="I3755" i="1"/>
  <c r="H3755" i="1"/>
  <c r="G3755" i="1"/>
  <c r="F3755" i="1"/>
  <c r="M3749" i="1"/>
  <c r="L3748" i="1"/>
  <c r="K3748" i="1"/>
  <c r="J3748" i="1"/>
  <c r="I3748" i="1"/>
  <c r="H3748" i="1"/>
  <c r="G3748" i="1"/>
  <c r="F3748" i="1"/>
  <c r="M3745" i="1"/>
  <c r="L3744" i="1"/>
  <c r="L3743" i="1" s="1"/>
  <c r="L3742" i="1" s="1"/>
  <c r="K3744" i="1"/>
  <c r="K3743" i="1" s="1"/>
  <c r="K3742" i="1" s="1"/>
  <c r="J3744" i="1"/>
  <c r="I3744" i="1"/>
  <c r="H3744" i="1"/>
  <c r="H3743" i="1" s="1"/>
  <c r="H3742" i="1" s="1"/>
  <c r="G3744" i="1"/>
  <c r="G3743" i="1" s="1"/>
  <c r="G3742" i="1" s="1"/>
  <c r="F3744" i="1"/>
  <c r="F3743" i="1" s="1"/>
  <c r="F3742" i="1" s="1"/>
  <c r="M3741" i="1"/>
  <c r="L3740" i="1"/>
  <c r="L3739" i="1" s="1"/>
  <c r="L3738" i="1" s="1"/>
  <c r="L3737" i="1" s="1"/>
  <c r="K3740" i="1"/>
  <c r="K3739" i="1" s="1"/>
  <c r="K3738" i="1" s="1"/>
  <c r="K3737" i="1" s="1"/>
  <c r="J3740" i="1"/>
  <c r="J3739" i="1" s="1"/>
  <c r="J3738" i="1" s="1"/>
  <c r="J3737" i="1" s="1"/>
  <c r="I3740" i="1"/>
  <c r="H3740" i="1"/>
  <c r="H3739" i="1" s="1"/>
  <c r="H3738" i="1" s="1"/>
  <c r="H3737" i="1" s="1"/>
  <c r="G3740" i="1"/>
  <c r="G3739" i="1" s="1"/>
  <c r="G3738" i="1" s="1"/>
  <c r="G3737" i="1" s="1"/>
  <c r="F3740" i="1"/>
  <c r="F3739" i="1" s="1"/>
  <c r="K3735" i="1"/>
  <c r="K3734" i="1" s="1"/>
  <c r="K3730" i="1" s="1"/>
  <c r="J3735" i="1"/>
  <c r="J3734" i="1" s="1"/>
  <c r="J3730" i="1" s="1"/>
  <c r="I3735" i="1"/>
  <c r="H3735" i="1"/>
  <c r="H3734" i="1" s="1"/>
  <c r="H3730" i="1" s="1"/>
  <c r="G3735" i="1"/>
  <c r="G3734" i="1" s="1"/>
  <c r="G3730" i="1" s="1"/>
  <c r="F3735" i="1"/>
  <c r="F3734" i="1" s="1"/>
  <c r="F3730" i="1" s="1"/>
  <c r="M3729" i="1"/>
  <c r="L3728" i="1"/>
  <c r="L3727" i="1" s="1"/>
  <c r="L3726" i="1" s="1"/>
  <c r="K3728" i="1"/>
  <c r="K3727" i="1" s="1"/>
  <c r="K3726" i="1" s="1"/>
  <c r="K3725" i="1" s="1"/>
  <c r="J3728" i="1"/>
  <c r="J3727" i="1" s="1"/>
  <c r="J3726" i="1" s="1"/>
  <c r="J3725" i="1" s="1"/>
  <c r="I3728" i="1"/>
  <c r="H3728" i="1"/>
  <c r="H3727" i="1" s="1"/>
  <c r="H3726" i="1" s="1"/>
  <c r="G3728" i="1"/>
  <c r="G3727" i="1" s="1"/>
  <c r="G3726" i="1" s="1"/>
  <c r="G3725" i="1" s="1"/>
  <c r="F3728" i="1"/>
  <c r="F3727" i="1" s="1"/>
  <c r="M3723" i="1"/>
  <c r="L3722" i="1"/>
  <c r="L3721" i="1" s="1"/>
  <c r="L3720" i="1" s="1"/>
  <c r="K3722" i="1"/>
  <c r="K3721" i="1" s="1"/>
  <c r="K3720" i="1" s="1"/>
  <c r="K3719" i="1" s="1"/>
  <c r="K3718" i="1" s="1"/>
  <c r="J3722" i="1"/>
  <c r="J3721" i="1" s="1"/>
  <c r="J3720" i="1" s="1"/>
  <c r="J3719" i="1" s="1"/>
  <c r="J3718" i="1" s="1"/>
  <c r="I3722" i="1"/>
  <c r="I3721" i="1" s="1"/>
  <c r="I3720" i="1" s="1"/>
  <c r="I3719" i="1" s="1"/>
  <c r="I3718" i="1" s="1"/>
  <c r="H3722" i="1"/>
  <c r="H3721" i="1" s="1"/>
  <c r="H3720" i="1" s="1"/>
  <c r="H3719" i="1" s="1"/>
  <c r="H3718" i="1" s="1"/>
  <c r="G3722" i="1"/>
  <c r="G3721" i="1" s="1"/>
  <c r="G3720" i="1" s="1"/>
  <c r="G3719" i="1" s="1"/>
  <c r="G3718" i="1" s="1"/>
  <c r="F3722" i="1"/>
  <c r="F3721" i="1" s="1"/>
  <c r="F3720" i="1" s="1"/>
  <c r="F3719" i="1" s="1"/>
  <c r="F3718" i="1" s="1"/>
  <c r="M3717" i="1"/>
  <c r="L3716" i="1"/>
  <c r="L3715" i="1" s="1"/>
  <c r="L3714" i="1" s="1"/>
  <c r="K3716" i="1"/>
  <c r="K3715" i="1" s="1"/>
  <c r="K3714" i="1" s="1"/>
  <c r="J3716" i="1"/>
  <c r="J3715" i="1" s="1"/>
  <c r="J3714" i="1" s="1"/>
  <c r="I3716" i="1"/>
  <c r="H3716" i="1"/>
  <c r="H3715" i="1" s="1"/>
  <c r="H3714" i="1" s="1"/>
  <c r="G3716" i="1"/>
  <c r="G3715" i="1" s="1"/>
  <c r="G3714" i="1" s="1"/>
  <c r="F3716" i="1"/>
  <c r="F3715" i="1" s="1"/>
  <c r="F3714" i="1" s="1"/>
  <c r="M3713" i="1"/>
  <c r="L3712" i="1"/>
  <c r="L3711" i="1" s="1"/>
  <c r="L3710" i="1" s="1"/>
  <c r="K3712" i="1"/>
  <c r="K3711" i="1" s="1"/>
  <c r="K3710" i="1" s="1"/>
  <c r="J3712" i="1"/>
  <c r="J3711" i="1" s="1"/>
  <c r="J3710" i="1" s="1"/>
  <c r="I3712" i="1"/>
  <c r="H3712" i="1"/>
  <c r="H3711" i="1" s="1"/>
  <c r="H3710" i="1" s="1"/>
  <c r="G3712" i="1"/>
  <c r="G3711" i="1" s="1"/>
  <c r="G3710" i="1" s="1"/>
  <c r="G3709" i="1" s="1"/>
  <c r="G3708" i="1" s="1"/>
  <c r="F3712" i="1"/>
  <c r="F3711" i="1" s="1"/>
  <c r="F3710" i="1" s="1"/>
  <c r="F3709" i="1" s="1"/>
  <c r="F3708" i="1" s="1"/>
  <c r="K3706" i="1"/>
  <c r="K3705" i="1" s="1"/>
  <c r="K3704" i="1" s="1"/>
  <c r="K3703" i="1" s="1"/>
  <c r="K3702" i="1" s="1"/>
  <c r="J3706" i="1"/>
  <c r="J3705" i="1" s="1"/>
  <c r="J3704" i="1" s="1"/>
  <c r="J3703" i="1" s="1"/>
  <c r="J3702" i="1" s="1"/>
  <c r="I3706" i="1"/>
  <c r="H3706" i="1"/>
  <c r="H3705" i="1" s="1"/>
  <c r="H3704" i="1" s="1"/>
  <c r="H3703" i="1" s="1"/>
  <c r="H3702" i="1" s="1"/>
  <c r="G3706" i="1"/>
  <c r="G3705" i="1" s="1"/>
  <c r="G3704" i="1" s="1"/>
  <c r="G3703" i="1" s="1"/>
  <c r="G3702" i="1" s="1"/>
  <c r="F3706" i="1"/>
  <c r="F3705" i="1" s="1"/>
  <c r="F3704" i="1" s="1"/>
  <c r="F3703" i="1" s="1"/>
  <c r="F3702" i="1" s="1"/>
  <c r="M3701" i="1"/>
  <c r="M3700" i="1"/>
  <c r="M3699" i="1"/>
  <c r="M3695" i="1"/>
  <c r="M3694" i="1"/>
  <c r="M3693" i="1"/>
  <c r="M3691" i="1"/>
  <c r="L3690" i="1"/>
  <c r="K3690" i="1"/>
  <c r="K3689" i="1" s="1"/>
  <c r="K3688" i="1" s="1"/>
  <c r="K3687" i="1" s="1"/>
  <c r="K3686" i="1" s="1"/>
  <c r="K3685" i="1" s="1"/>
  <c r="J3690" i="1"/>
  <c r="J3689" i="1" s="1"/>
  <c r="J3688" i="1" s="1"/>
  <c r="J3687" i="1" s="1"/>
  <c r="J3686" i="1" s="1"/>
  <c r="J3685" i="1" s="1"/>
  <c r="I3690" i="1"/>
  <c r="I3689" i="1" s="1"/>
  <c r="I3688" i="1" s="1"/>
  <c r="I3687" i="1" s="1"/>
  <c r="I3686" i="1" s="1"/>
  <c r="I3685" i="1" s="1"/>
  <c r="H3690" i="1"/>
  <c r="H3689" i="1" s="1"/>
  <c r="H3688" i="1" s="1"/>
  <c r="H3687" i="1" s="1"/>
  <c r="H3686" i="1" s="1"/>
  <c r="H3685" i="1" s="1"/>
  <c r="G3690" i="1"/>
  <c r="G3689" i="1" s="1"/>
  <c r="G3688" i="1" s="1"/>
  <c r="G3687" i="1" s="1"/>
  <c r="G3686" i="1" s="1"/>
  <c r="G3685" i="1" s="1"/>
  <c r="F3690" i="1"/>
  <c r="F3689" i="1" s="1"/>
  <c r="M3678" i="1"/>
  <c r="K3677" i="1"/>
  <c r="K3676" i="1" s="1"/>
  <c r="J3677" i="1"/>
  <c r="J3676" i="1" s="1"/>
  <c r="I3677" i="1"/>
  <c r="M3677" i="1" s="1"/>
  <c r="I3675" i="1"/>
  <c r="I3674" i="1" s="1"/>
  <c r="L3674" i="1"/>
  <c r="L3673" i="1" s="1"/>
  <c r="L3672" i="1" s="1"/>
  <c r="L3671" i="1" s="1"/>
  <c r="K3674" i="1"/>
  <c r="J3674" i="1"/>
  <c r="H3674" i="1"/>
  <c r="H3673" i="1" s="1"/>
  <c r="H3672" i="1" s="1"/>
  <c r="H3671" i="1" s="1"/>
  <c r="G3674" i="1"/>
  <c r="G3673" i="1" s="1"/>
  <c r="G3672" i="1" s="1"/>
  <c r="G3671" i="1" s="1"/>
  <c r="F3674" i="1"/>
  <c r="F3673" i="1" s="1"/>
  <c r="F3672" i="1" s="1"/>
  <c r="F3671" i="1" s="1"/>
  <c r="M3670" i="1"/>
  <c r="L3669" i="1"/>
  <c r="K3669" i="1"/>
  <c r="K3668" i="1" s="1"/>
  <c r="K3667" i="1" s="1"/>
  <c r="K3666" i="1" s="1"/>
  <c r="K3665" i="1" s="1"/>
  <c r="J3669" i="1"/>
  <c r="J3668" i="1" s="1"/>
  <c r="J3667" i="1" s="1"/>
  <c r="J3666" i="1" s="1"/>
  <c r="J3665" i="1" s="1"/>
  <c r="I3669" i="1"/>
  <c r="I3668" i="1" s="1"/>
  <c r="I3667" i="1" s="1"/>
  <c r="I3666" i="1" s="1"/>
  <c r="H3669" i="1"/>
  <c r="H3668" i="1" s="1"/>
  <c r="H3667" i="1" s="1"/>
  <c r="H3666" i="1" s="1"/>
  <c r="H3665" i="1" s="1"/>
  <c r="G3669" i="1"/>
  <c r="G3668" i="1" s="1"/>
  <c r="G3667" i="1" s="1"/>
  <c r="G3666" i="1" s="1"/>
  <c r="G3665" i="1" s="1"/>
  <c r="F3669" i="1"/>
  <c r="F3668" i="1" s="1"/>
  <c r="F3667" i="1" s="1"/>
  <c r="F3666" i="1" s="1"/>
  <c r="F3665" i="1" s="1"/>
  <c r="M3663" i="1"/>
  <c r="L3662" i="1"/>
  <c r="K3662" i="1"/>
  <c r="K3661" i="1" s="1"/>
  <c r="K3660" i="1" s="1"/>
  <c r="K3659" i="1" s="1"/>
  <c r="J3662" i="1"/>
  <c r="J3661" i="1" s="1"/>
  <c r="J3660" i="1" s="1"/>
  <c r="J3659" i="1" s="1"/>
  <c r="I3662" i="1"/>
  <c r="I3661" i="1" s="1"/>
  <c r="I3660" i="1" s="1"/>
  <c r="H3662" i="1"/>
  <c r="H3661" i="1" s="1"/>
  <c r="H3660" i="1" s="1"/>
  <c r="H3659" i="1" s="1"/>
  <c r="G3662" i="1"/>
  <c r="G3661" i="1" s="1"/>
  <c r="G3660" i="1" s="1"/>
  <c r="G3659" i="1" s="1"/>
  <c r="F3662" i="1"/>
  <c r="F3661" i="1" s="1"/>
  <c r="F3660" i="1" s="1"/>
  <c r="F3659" i="1" s="1"/>
  <c r="M3658" i="1"/>
  <c r="L3657" i="1"/>
  <c r="M3654" i="1"/>
  <c r="L3653" i="1"/>
  <c r="K3653" i="1"/>
  <c r="K3652" i="1" s="1"/>
  <c r="K3651" i="1" s="1"/>
  <c r="J3653" i="1"/>
  <c r="J3652" i="1" s="1"/>
  <c r="J3651" i="1" s="1"/>
  <c r="I3653" i="1"/>
  <c r="I3652" i="1" s="1"/>
  <c r="I3651" i="1" s="1"/>
  <c r="H3653" i="1"/>
  <c r="H3652" i="1" s="1"/>
  <c r="H3651" i="1" s="1"/>
  <c r="G3653" i="1"/>
  <c r="G3652" i="1" s="1"/>
  <c r="G3651" i="1" s="1"/>
  <c r="F3653" i="1"/>
  <c r="M3645" i="1"/>
  <c r="L3644" i="1"/>
  <c r="K3644" i="1"/>
  <c r="J3644" i="1"/>
  <c r="I3644" i="1"/>
  <c r="H3644" i="1"/>
  <c r="G3644" i="1"/>
  <c r="F3644" i="1"/>
  <c r="M3643" i="1"/>
  <c r="L3642" i="1"/>
  <c r="K3642" i="1"/>
  <c r="J3642" i="1"/>
  <c r="I3642" i="1"/>
  <c r="H3642" i="1"/>
  <c r="G3642" i="1"/>
  <c r="F3642" i="1"/>
  <c r="M3629" i="1"/>
  <c r="L3628" i="1"/>
  <c r="L3627" i="1" s="1"/>
  <c r="K3628" i="1"/>
  <c r="K3627" i="1" s="1"/>
  <c r="J3628" i="1"/>
  <c r="J3627" i="1" s="1"/>
  <c r="I3628" i="1"/>
  <c r="H3628" i="1"/>
  <c r="H3627" i="1" s="1"/>
  <c r="G3628" i="1"/>
  <c r="G3627" i="1" s="1"/>
  <c r="F3628" i="1"/>
  <c r="F3627" i="1" s="1"/>
  <c r="M3626" i="1"/>
  <c r="L3625" i="1"/>
  <c r="L3624" i="1" s="1"/>
  <c r="K3625" i="1"/>
  <c r="K3624" i="1" s="1"/>
  <c r="J3625" i="1"/>
  <c r="J3624" i="1" s="1"/>
  <c r="I3625" i="1"/>
  <c r="H3625" i="1"/>
  <c r="H3624" i="1" s="1"/>
  <c r="G3625" i="1"/>
  <c r="G3624" i="1" s="1"/>
  <c r="F3625" i="1"/>
  <c r="F3624" i="1" s="1"/>
  <c r="M3620" i="1"/>
  <c r="L3619" i="1"/>
  <c r="L3618" i="1" s="1"/>
  <c r="L3617" i="1" s="1"/>
  <c r="L3616" i="1" s="1"/>
  <c r="L3615" i="1" s="1"/>
  <c r="K3619" i="1"/>
  <c r="K3618" i="1" s="1"/>
  <c r="K3617" i="1" s="1"/>
  <c r="K3616" i="1" s="1"/>
  <c r="K3615" i="1" s="1"/>
  <c r="J3619" i="1"/>
  <c r="J3618" i="1" s="1"/>
  <c r="J3617" i="1" s="1"/>
  <c r="J3616" i="1" s="1"/>
  <c r="J3615" i="1" s="1"/>
  <c r="I3619" i="1"/>
  <c r="H3619" i="1"/>
  <c r="H3618" i="1" s="1"/>
  <c r="H3617" i="1" s="1"/>
  <c r="H3616" i="1" s="1"/>
  <c r="H3615" i="1" s="1"/>
  <c r="G3619" i="1"/>
  <c r="G3618" i="1" s="1"/>
  <c r="G3617" i="1" s="1"/>
  <c r="G3616" i="1" s="1"/>
  <c r="G3615" i="1" s="1"/>
  <c r="F3619" i="1"/>
  <c r="F3618" i="1" s="1"/>
  <c r="F3617" i="1" s="1"/>
  <c r="F3616" i="1" s="1"/>
  <c r="M3614" i="1"/>
  <c r="L3613" i="1"/>
  <c r="L3612" i="1" s="1"/>
  <c r="L3611" i="1" s="1"/>
  <c r="L3610" i="1" s="1"/>
  <c r="K3613" i="1"/>
  <c r="K3612" i="1" s="1"/>
  <c r="K3611" i="1" s="1"/>
  <c r="K3610" i="1" s="1"/>
  <c r="J3613" i="1"/>
  <c r="J3612" i="1" s="1"/>
  <c r="J3611" i="1" s="1"/>
  <c r="J3610" i="1" s="1"/>
  <c r="I3613" i="1"/>
  <c r="H3613" i="1"/>
  <c r="H3612" i="1" s="1"/>
  <c r="H3611" i="1" s="1"/>
  <c r="H3610" i="1" s="1"/>
  <c r="G3613" i="1"/>
  <c r="G3612" i="1" s="1"/>
  <c r="G3611" i="1" s="1"/>
  <c r="G3610" i="1" s="1"/>
  <c r="F3613" i="1"/>
  <c r="F3612" i="1" s="1"/>
  <c r="F3611" i="1" s="1"/>
  <c r="M3609" i="1"/>
  <c r="L3608" i="1"/>
  <c r="L3607" i="1" s="1"/>
  <c r="L3606" i="1" s="1"/>
  <c r="K3608" i="1"/>
  <c r="K3607" i="1" s="1"/>
  <c r="K3606" i="1" s="1"/>
  <c r="J3608" i="1"/>
  <c r="J3607" i="1" s="1"/>
  <c r="J3606" i="1" s="1"/>
  <c r="I3608" i="1"/>
  <c r="H3608" i="1"/>
  <c r="H3607" i="1" s="1"/>
  <c r="H3606" i="1" s="1"/>
  <c r="G3608" i="1"/>
  <c r="G3607" i="1" s="1"/>
  <c r="G3606" i="1" s="1"/>
  <c r="F3608" i="1"/>
  <c r="F3607" i="1" s="1"/>
  <c r="F3606" i="1" s="1"/>
  <c r="M3605" i="1"/>
  <c r="L3604" i="1"/>
  <c r="L3603" i="1" s="1"/>
  <c r="K3604" i="1"/>
  <c r="K3603" i="1" s="1"/>
  <c r="K3602" i="1" s="1"/>
  <c r="J3604" i="1"/>
  <c r="J3603" i="1" s="1"/>
  <c r="J3602" i="1" s="1"/>
  <c r="I3604" i="1"/>
  <c r="I3603" i="1" s="1"/>
  <c r="I3602" i="1" s="1"/>
  <c r="H3604" i="1"/>
  <c r="H3603" i="1" s="1"/>
  <c r="H3602" i="1" s="1"/>
  <c r="G3604" i="1"/>
  <c r="G3603" i="1" s="1"/>
  <c r="G3602" i="1" s="1"/>
  <c r="F3604" i="1"/>
  <c r="M3601" i="1"/>
  <c r="L3600" i="1"/>
  <c r="L3599" i="1" s="1"/>
  <c r="K3600" i="1"/>
  <c r="K3599" i="1" s="1"/>
  <c r="J3600" i="1"/>
  <c r="J3599" i="1" s="1"/>
  <c r="I3600" i="1"/>
  <c r="H3600" i="1"/>
  <c r="H3599" i="1" s="1"/>
  <c r="G3600" i="1"/>
  <c r="G3599" i="1" s="1"/>
  <c r="F3600" i="1"/>
  <c r="F3599" i="1" s="1"/>
  <c r="M3598" i="1"/>
  <c r="L3597" i="1"/>
  <c r="L3596" i="1" s="1"/>
  <c r="K3597" i="1"/>
  <c r="K3596" i="1" s="1"/>
  <c r="J3597" i="1"/>
  <c r="J3596" i="1" s="1"/>
  <c r="J3595" i="1" s="1"/>
  <c r="J3594" i="1" s="1"/>
  <c r="J3593" i="1" s="1"/>
  <c r="I3597" i="1"/>
  <c r="H3597" i="1"/>
  <c r="H3596" i="1" s="1"/>
  <c r="G3597" i="1"/>
  <c r="G3596" i="1" s="1"/>
  <c r="F3597" i="1"/>
  <c r="F3596" i="1" s="1"/>
  <c r="M3585" i="1"/>
  <c r="M3584" i="1" s="1"/>
  <c r="M3583" i="1" s="1"/>
  <c r="M3582" i="1" s="1"/>
  <c r="M3581" i="1" s="1"/>
  <c r="M3578" i="1"/>
  <c r="L3577" i="1"/>
  <c r="K3577" i="1"/>
  <c r="J3577" i="1"/>
  <c r="I3577" i="1"/>
  <c r="H3577" i="1"/>
  <c r="G3577" i="1"/>
  <c r="F3577" i="1"/>
  <c r="M3576" i="1"/>
  <c r="L3575" i="1"/>
  <c r="K3575" i="1"/>
  <c r="J3575" i="1"/>
  <c r="I3575" i="1"/>
  <c r="H3575" i="1"/>
  <c r="G3575" i="1"/>
  <c r="F3575" i="1"/>
  <c r="M3573" i="1"/>
  <c r="L3572" i="1"/>
  <c r="L3571" i="1" s="1"/>
  <c r="K3572" i="1"/>
  <c r="K3571" i="1" s="1"/>
  <c r="J3572" i="1"/>
  <c r="J3571" i="1" s="1"/>
  <c r="I3572" i="1"/>
  <c r="I3571" i="1" s="1"/>
  <c r="H3572" i="1"/>
  <c r="H3571" i="1" s="1"/>
  <c r="G3572" i="1"/>
  <c r="G3571" i="1" s="1"/>
  <c r="F3572" i="1"/>
  <c r="M3566" i="1"/>
  <c r="L3565" i="1"/>
  <c r="K3565" i="1"/>
  <c r="K3564" i="1" s="1"/>
  <c r="K3563" i="1" s="1"/>
  <c r="K3562" i="1" s="1"/>
  <c r="K3561" i="1" s="1"/>
  <c r="J3565" i="1"/>
  <c r="J3564" i="1" s="1"/>
  <c r="J3563" i="1" s="1"/>
  <c r="J3562" i="1" s="1"/>
  <c r="J3561" i="1" s="1"/>
  <c r="I3565" i="1"/>
  <c r="I3564" i="1" s="1"/>
  <c r="I3563" i="1" s="1"/>
  <c r="I3562" i="1" s="1"/>
  <c r="I3561" i="1" s="1"/>
  <c r="H3565" i="1"/>
  <c r="H3564" i="1" s="1"/>
  <c r="H3563" i="1" s="1"/>
  <c r="H3562" i="1" s="1"/>
  <c r="H3561" i="1" s="1"/>
  <c r="G3565" i="1"/>
  <c r="G3564" i="1" s="1"/>
  <c r="G3563" i="1" s="1"/>
  <c r="G3562" i="1" s="1"/>
  <c r="G3561" i="1" s="1"/>
  <c r="F3565" i="1"/>
  <c r="M3545" i="1"/>
  <c r="L3544" i="1"/>
  <c r="L3543" i="1" s="1"/>
  <c r="L3542" i="1" s="1"/>
  <c r="L3541" i="1" s="1"/>
  <c r="L3540" i="1" s="1"/>
  <c r="K3544" i="1"/>
  <c r="K3543" i="1" s="1"/>
  <c r="K3542" i="1" s="1"/>
  <c r="K3541" i="1" s="1"/>
  <c r="K3540" i="1" s="1"/>
  <c r="K3539" i="1" s="1"/>
  <c r="J3544" i="1"/>
  <c r="J3543" i="1" s="1"/>
  <c r="J3542" i="1" s="1"/>
  <c r="J3541" i="1" s="1"/>
  <c r="J3540" i="1" s="1"/>
  <c r="J3539" i="1" s="1"/>
  <c r="I3544" i="1"/>
  <c r="I3543" i="1" s="1"/>
  <c r="I3542" i="1" s="1"/>
  <c r="I3541" i="1" s="1"/>
  <c r="I3540" i="1" s="1"/>
  <c r="I3539" i="1" s="1"/>
  <c r="H3544" i="1"/>
  <c r="H3543" i="1" s="1"/>
  <c r="H3542" i="1" s="1"/>
  <c r="H3541" i="1" s="1"/>
  <c r="H3540" i="1" s="1"/>
  <c r="H3539" i="1" s="1"/>
  <c r="G3544" i="1"/>
  <c r="G3543" i="1" s="1"/>
  <c r="G3542" i="1" s="1"/>
  <c r="G3541" i="1" s="1"/>
  <c r="G3540" i="1" s="1"/>
  <c r="G3539" i="1" s="1"/>
  <c r="F3544" i="1"/>
  <c r="M3533" i="1"/>
  <c r="M3532" i="1"/>
  <c r="M3531" i="1"/>
  <c r="M3530" i="1"/>
  <c r="M3529" i="1"/>
  <c r="L3528" i="1"/>
  <c r="L3527" i="1" s="1"/>
  <c r="K3528" i="1"/>
  <c r="K3527" i="1" s="1"/>
  <c r="J3528" i="1"/>
  <c r="J3527" i="1" s="1"/>
  <c r="I3528" i="1"/>
  <c r="I3527" i="1" s="1"/>
  <c r="H3528" i="1"/>
  <c r="H3527" i="1" s="1"/>
  <c r="G3528" i="1"/>
  <c r="G3527" i="1" s="1"/>
  <c r="F3528" i="1"/>
  <c r="M3526" i="1"/>
  <c r="L3525" i="1"/>
  <c r="L3524" i="1" s="1"/>
  <c r="K3525" i="1"/>
  <c r="K3524" i="1" s="1"/>
  <c r="J3525" i="1"/>
  <c r="J3524" i="1" s="1"/>
  <c r="I3525" i="1"/>
  <c r="I3524" i="1" s="1"/>
  <c r="I3523" i="1" s="1"/>
  <c r="I3522" i="1" s="1"/>
  <c r="H3525" i="1"/>
  <c r="H3524" i="1" s="1"/>
  <c r="G3525" i="1"/>
  <c r="G3524" i="1" s="1"/>
  <c r="F3525" i="1"/>
  <c r="M3521" i="1"/>
  <c r="L3520" i="1"/>
  <c r="K3520" i="1"/>
  <c r="J3520" i="1"/>
  <c r="I3520" i="1"/>
  <c r="H3520" i="1"/>
  <c r="G3520" i="1"/>
  <c r="F3520" i="1"/>
  <c r="M3519" i="1"/>
  <c r="L3518" i="1"/>
  <c r="L3517" i="1" s="1"/>
  <c r="L3516" i="1" s="1"/>
  <c r="K3518" i="1"/>
  <c r="K3517" i="1" s="1"/>
  <c r="K3516" i="1" s="1"/>
  <c r="J3518" i="1"/>
  <c r="J3517" i="1" s="1"/>
  <c r="J3516" i="1" s="1"/>
  <c r="I3518" i="1"/>
  <c r="I3517" i="1" s="1"/>
  <c r="I3516" i="1" s="1"/>
  <c r="H3518" i="1"/>
  <c r="G3518" i="1"/>
  <c r="G3517" i="1" s="1"/>
  <c r="G3516" i="1" s="1"/>
  <c r="F3518" i="1"/>
  <c r="M3515" i="1"/>
  <c r="L3514" i="1"/>
  <c r="L3513" i="1" s="1"/>
  <c r="K3514" i="1"/>
  <c r="K3513" i="1" s="1"/>
  <c r="J3514" i="1"/>
  <c r="J3513" i="1" s="1"/>
  <c r="I3514" i="1"/>
  <c r="I3513" i="1" s="1"/>
  <c r="H3514" i="1"/>
  <c r="H3513" i="1" s="1"/>
  <c r="G3514" i="1"/>
  <c r="G3513" i="1" s="1"/>
  <c r="F3514" i="1"/>
  <c r="M3512" i="1"/>
  <c r="L3511" i="1"/>
  <c r="L3510" i="1" s="1"/>
  <c r="K3511" i="1"/>
  <c r="K3510" i="1" s="1"/>
  <c r="K3509" i="1" s="1"/>
  <c r="J3511" i="1"/>
  <c r="J3510" i="1" s="1"/>
  <c r="J3509" i="1" s="1"/>
  <c r="I3511" i="1"/>
  <c r="I3510" i="1" s="1"/>
  <c r="H3511" i="1"/>
  <c r="H3510" i="1" s="1"/>
  <c r="H3509" i="1" s="1"/>
  <c r="G3511" i="1"/>
  <c r="G3510" i="1" s="1"/>
  <c r="F3511" i="1"/>
  <c r="M3508" i="1"/>
  <c r="L3507" i="1"/>
  <c r="L3506" i="1" s="1"/>
  <c r="K3507" i="1"/>
  <c r="K3506" i="1" s="1"/>
  <c r="J3507" i="1"/>
  <c r="J3506" i="1" s="1"/>
  <c r="I3507" i="1"/>
  <c r="I3506" i="1" s="1"/>
  <c r="H3507" i="1"/>
  <c r="H3506" i="1" s="1"/>
  <c r="G3507" i="1"/>
  <c r="G3506" i="1" s="1"/>
  <c r="F3507" i="1"/>
  <c r="M3505" i="1"/>
  <c r="L3504" i="1"/>
  <c r="L3503" i="1" s="1"/>
  <c r="K3504" i="1"/>
  <c r="K3503" i="1" s="1"/>
  <c r="J3504" i="1"/>
  <c r="J3503" i="1" s="1"/>
  <c r="I3504" i="1"/>
  <c r="I3503" i="1" s="1"/>
  <c r="H3504" i="1"/>
  <c r="H3503" i="1" s="1"/>
  <c r="G3504" i="1"/>
  <c r="G3503" i="1" s="1"/>
  <c r="F3504" i="1"/>
  <c r="M3502" i="1"/>
  <c r="L3501" i="1"/>
  <c r="L3500" i="1" s="1"/>
  <c r="K3501" i="1"/>
  <c r="K3500" i="1" s="1"/>
  <c r="J3501" i="1"/>
  <c r="J3500" i="1" s="1"/>
  <c r="I3501" i="1"/>
  <c r="I3500" i="1" s="1"/>
  <c r="H3501" i="1"/>
  <c r="H3500" i="1" s="1"/>
  <c r="G3501" i="1"/>
  <c r="G3500" i="1" s="1"/>
  <c r="F3501" i="1"/>
  <c r="M3499" i="1"/>
  <c r="L3498" i="1"/>
  <c r="L3497" i="1" s="1"/>
  <c r="K3498" i="1"/>
  <c r="K3497" i="1" s="1"/>
  <c r="J3498" i="1"/>
  <c r="J3497" i="1" s="1"/>
  <c r="J3496" i="1" s="1"/>
  <c r="I3498" i="1"/>
  <c r="I3497" i="1" s="1"/>
  <c r="H3498" i="1"/>
  <c r="H3497" i="1" s="1"/>
  <c r="G3498" i="1"/>
  <c r="G3497" i="1" s="1"/>
  <c r="F3498" i="1"/>
  <c r="M3492" i="1"/>
  <c r="L3491" i="1"/>
  <c r="L3490" i="1" s="1"/>
  <c r="L3489" i="1" s="1"/>
  <c r="K3491" i="1"/>
  <c r="K3490" i="1" s="1"/>
  <c r="K3489" i="1" s="1"/>
  <c r="K3488" i="1" s="1"/>
  <c r="J3491" i="1"/>
  <c r="J3490" i="1" s="1"/>
  <c r="J3489" i="1" s="1"/>
  <c r="J3488" i="1" s="1"/>
  <c r="I3491" i="1"/>
  <c r="I3490" i="1" s="1"/>
  <c r="I3489" i="1" s="1"/>
  <c r="I3488" i="1" s="1"/>
  <c r="H3491" i="1"/>
  <c r="H3490" i="1" s="1"/>
  <c r="H3489" i="1" s="1"/>
  <c r="H3488" i="1" s="1"/>
  <c r="G3491" i="1"/>
  <c r="G3490" i="1" s="1"/>
  <c r="G3489" i="1" s="1"/>
  <c r="G3488" i="1" s="1"/>
  <c r="F3491" i="1"/>
  <c r="M3485" i="1"/>
  <c r="L3484" i="1"/>
  <c r="K3484" i="1"/>
  <c r="J3484" i="1"/>
  <c r="I3484" i="1"/>
  <c r="H3484" i="1"/>
  <c r="G3484" i="1"/>
  <c r="F3484" i="1"/>
  <c r="M3483" i="1"/>
  <c r="L3482" i="1"/>
  <c r="L3481" i="1" s="1"/>
  <c r="K3482" i="1"/>
  <c r="J3482" i="1"/>
  <c r="J3481" i="1" s="1"/>
  <c r="I3482" i="1"/>
  <c r="H3482" i="1"/>
  <c r="G3482" i="1"/>
  <c r="F3482" i="1"/>
  <c r="M3480" i="1"/>
  <c r="L3479" i="1"/>
  <c r="L3478" i="1" s="1"/>
  <c r="K3479" i="1"/>
  <c r="K3478" i="1" s="1"/>
  <c r="J3479" i="1"/>
  <c r="J3478" i="1" s="1"/>
  <c r="I3479" i="1"/>
  <c r="I3478" i="1" s="1"/>
  <c r="H3479" i="1"/>
  <c r="H3478" i="1" s="1"/>
  <c r="G3479" i="1"/>
  <c r="G3478" i="1" s="1"/>
  <c r="F3479" i="1"/>
  <c r="M3475" i="1"/>
  <c r="L3474" i="1"/>
  <c r="K3474" i="1"/>
  <c r="J3474" i="1"/>
  <c r="I3474" i="1"/>
  <c r="H3474" i="1"/>
  <c r="G3474" i="1"/>
  <c r="F3474" i="1"/>
  <c r="M3473" i="1"/>
  <c r="L3472" i="1"/>
  <c r="K3472" i="1"/>
  <c r="K3471" i="1" s="1"/>
  <c r="K3470" i="1" s="1"/>
  <c r="K3469" i="1" s="1"/>
  <c r="K3468" i="1" s="1"/>
  <c r="J3472" i="1"/>
  <c r="J3471" i="1" s="1"/>
  <c r="J3470" i="1" s="1"/>
  <c r="J3469" i="1" s="1"/>
  <c r="J3468" i="1" s="1"/>
  <c r="I3472" i="1"/>
  <c r="H3472" i="1"/>
  <c r="G3472" i="1"/>
  <c r="G3471" i="1" s="1"/>
  <c r="G3470" i="1" s="1"/>
  <c r="G3469" i="1" s="1"/>
  <c r="G3468" i="1" s="1"/>
  <c r="F3472" i="1"/>
  <c r="M3464" i="1"/>
  <c r="M3463" i="1"/>
  <c r="M3462" i="1"/>
  <c r="M3461" i="1"/>
  <c r="M3460" i="1"/>
  <c r="L3459" i="1"/>
  <c r="L3458" i="1" s="1"/>
  <c r="L3457" i="1" s="1"/>
  <c r="K3459" i="1"/>
  <c r="K3458" i="1" s="1"/>
  <c r="K3457" i="1" s="1"/>
  <c r="K3456" i="1" s="1"/>
  <c r="K3455" i="1" s="1"/>
  <c r="K3454" i="1" s="1"/>
  <c r="K3453" i="1" s="1"/>
  <c r="J3459" i="1"/>
  <c r="J3458" i="1" s="1"/>
  <c r="J3457" i="1" s="1"/>
  <c r="J3456" i="1" s="1"/>
  <c r="J3455" i="1" s="1"/>
  <c r="J3454" i="1" s="1"/>
  <c r="J3453" i="1" s="1"/>
  <c r="I3459" i="1"/>
  <c r="I3458" i="1" s="1"/>
  <c r="I3457" i="1" s="1"/>
  <c r="I3456" i="1" s="1"/>
  <c r="I3455" i="1" s="1"/>
  <c r="I3454" i="1" s="1"/>
  <c r="I3453" i="1" s="1"/>
  <c r="H3459" i="1"/>
  <c r="H3458" i="1" s="1"/>
  <c r="H3457" i="1" s="1"/>
  <c r="H3456" i="1" s="1"/>
  <c r="H3455" i="1" s="1"/>
  <c r="H3454" i="1" s="1"/>
  <c r="H3453" i="1" s="1"/>
  <c r="G3459" i="1"/>
  <c r="G3458" i="1" s="1"/>
  <c r="G3457" i="1" s="1"/>
  <c r="G3456" i="1" s="1"/>
  <c r="G3455" i="1" s="1"/>
  <c r="G3454" i="1" s="1"/>
  <c r="G3453" i="1" s="1"/>
  <c r="F3459" i="1"/>
  <c r="M3452" i="1"/>
  <c r="L3451" i="1"/>
  <c r="L3450" i="1" s="1"/>
  <c r="K3451" i="1"/>
  <c r="K3450" i="1" s="1"/>
  <c r="J3451" i="1"/>
  <c r="J3450" i="1" s="1"/>
  <c r="I3451" i="1"/>
  <c r="I3450" i="1" s="1"/>
  <c r="H3451" i="1"/>
  <c r="H3450" i="1" s="1"/>
  <c r="G3451" i="1"/>
  <c r="G3450" i="1" s="1"/>
  <c r="F3451" i="1"/>
  <c r="M3449" i="1"/>
  <c r="L3448" i="1"/>
  <c r="L3447" i="1" s="1"/>
  <c r="K3448" i="1"/>
  <c r="K3447" i="1" s="1"/>
  <c r="J3448" i="1"/>
  <c r="J3447" i="1" s="1"/>
  <c r="I3448" i="1"/>
  <c r="I3447" i="1" s="1"/>
  <c r="I3446" i="1" s="1"/>
  <c r="I3445" i="1" s="1"/>
  <c r="I3444" i="1" s="1"/>
  <c r="I3443" i="1" s="1"/>
  <c r="H3448" i="1"/>
  <c r="H3447" i="1" s="1"/>
  <c r="G3448" i="1"/>
  <c r="G3447" i="1" s="1"/>
  <c r="F3448" i="1"/>
  <c r="M3440" i="1"/>
  <c r="L3439" i="1"/>
  <c r="L3438" i="1" s="1"/>
  <c r="L3437" i="1" s="1"/>
  <c r="M3437" i="1" s="1"/>
  <c r="M3436" i="1"/>
  <c r="L3435" i="1"/>
  <c r="L3434" i="1" s="1"/>
  <c r="L3433" i="1" s="1"/>
  <c r="L3432" i="1" s="1"/>
  <c r="L3431" i="1" s="1"/>
  <c r="K3435" i="1"/>
  <c r="K3434" i="1" s="1"/>
  <c r="K3433" i="1" s="1"/>
  <c r="K3432" i="1" s="1"/>
  <c r="K3431" i="1" s="1"/>
  <c r="K3430" i="1" s="1"/>
  <c r="K3429" i="1" s="1"/>
  <c r="J3435" i="1"/>
  <c r="J3434" i="1" s="1"/>
  <c r="J3433" i="1" s="1"/>
  <c r="J3432" i="1" s="1"/>
  <c r="J3431" i="1" s="1"/>
  <c r="J3430" i="1" s="1"/>
  <c r="J3429" i="1" s="1"/>
  <c r="I3435" i="1"/>
  <c r="H3435" i="1"/>
  <c r="H3434" i="1" s="1"/>
  <c r="H3433" i="1" s="1"/>
  <c r="H3432" i="1" s="1"/>
  <c r="H3431" i="1" s="1"/>
  <c r="H3430" i="1" s="1"/>
  <c r="H3429" i="1" s="1"/>
  <c r="G3435" i="1"/>
  <c r="G3434" i="1" s="1"/>
  <c r="G3433" i="1" s="1"/>
  <c r="G3432" i="1" s="1"/>
  <c r="G3431" i="1" s="1"/>
  <c r="G3430" i="1" s="1"/>
  <c r="G3429" i="1" s="1"/>
  <c r="F3435" i="1"/>
  <c r="F3434" i="1" s="1"/>
  <c r="F3433" i="1" s="1"/>
  <c r="M3428" i="1"/>
  <c r="L3427" i="1"/>
  <c r="K3427" i="1"/>
  <c r="K3426" i="1" s="1"/>
  <c r="K3425" i="1" s="1"/>
  <c r="K3424" i="1" s="1"/>
  <c r="K3423" i="1" s="1"/>
  <c r="J3427" i="1"/>
  <c r="J3426" i="1" s="1"/>
  <c r="J3425" i="1" s="1"/>
  <c r="J3424" i="1" s="1"/>
  <c r="J3423" i="1" s="1"/>
  <c r="I3427" i="1"/>
  <c r="I3426" i="1" s="1"/>
  <c r="H3427" i="1"/>
  <c r="H3426" i="1" s="1"/>
  <c r="H3425" i="1" s="1"/>
  <c r="H3424" i="1" s="1"/>
  <c r="H3423" i="1" s="1"/>
  <c r="G3427" i="1"/>
  <c r="G3426" i="1" s="1"/>
  <c r="G3425" i="1" s="1"/>
  <c r="G3424" i="1" s="1"/>
  <c r="G3423" i="1" s="1"/>
  <c r="F3427" i="1"/>
  <c r="F3426" i="1" s="1"/>
  <c r="F3425" i="1" s="1"/>
  <c r="F3424" i="1" s="1"/>
  <c r="F3423" i="1" s="1"/>
  <c r="M3422" i="1"/>
  <c r="L3421" i="1"/>
  <c r="K3421" i="1"/>
  <c r="K3420" i="1" s="1"/>
  <c r="K3419" i="1" s="1"/>
  <c r="K3418" i="1" s="1"/>
  <c r="K3417" i="1" s="1"/>
  <c r="J3421" i="1"/>
  <c r="J3420" i="1" s="1"/>
  <c r="J3419" i="1" s="1"/>
  <c r="J3418" i="1" s="1"/>
  <c r="J3417" i="1" s="1"/>
  <c r="I3421" i="1"/>
  <c r="I3420" i="1" s="1"/>
  <c r="I3419" i="1" s="1"/>
  <c r="I3418" i="1" s="1"/>
  <c r="I3417" i="1" s="1"/>
  <c r="H3421" i="1"/>
  <c r="H3420" i="1" s="1"/>
  <c r="H3419" i="1" s="1"/>
  <c r="H3418" i="1" s="1"/>
  <c r="H3417" i="1" s="1"/>
  <c r="H3416" i="1" s="1"/>
  <c r="H3415" i="1" s="1"/>
  <c r="G3421" i="1"/>
  <c r="G3420" i="1" s="1"/>
  <c r="G3419" i="1" s="1"/>
  <c r="G3418" i="1" s="1"/>
  <c r="G3417" i="1" s="1"/>
  <c r="F3421" i="1"/>
  <c r="F3420" i="1" s="1"/>
  <c r="F3419" i="1" s="1"/>
  <c r="F3418" i="1" s="1"/>
  <c r="F3417" i="1" s="1"/>
  <c r="F3416" i="1" s="1"/>
  <c r="F3415" i="1" s="1"/>
  <c r="M3414" i="1"/>
  <c r="L3413" i="1"/>
  <c r="L3412" i="1" s="1"/>
  <c r="L3411" i="1" s="1"/>
  <c r="K3413" i="1"/>
  <c r="K3412" i="1" s="1"/>
  <c r="K3411" i="1" s="1"/>
  <c r="J3413" i="1"/>
  <c r="J3412" i="1" s="1"/>
  <c r="J3411" i="1" s="1"/>
  <c r="I3413" i="1"/>
  <c r="H3413" i="1"/>
  <c r="H3412" i="1" s="1"/>
  <c r="H3411" i="1" s="1"/>
  <c r="G3413" i="1"/>
  <c r="G3412" i="1" s="1"/>
  <c r="G3411" i="1" s="1"/>
  <c r="F3413" i="1"/>
  <c r="F3412" i="1" s="1"/>
  <c r="F3411" i="1" s="1"/>
  <c r="M3410" i="1"/>
  <c r="L3409" i="1"/>
  <c r="K3409" i="1"/>
  <c r="K3408" i="1" s="1"/>
  <c r="K3407" i="1" s="1"/>
  <c r="J3409" i="1"/>
  <c r="J3408" i="1" s="1"/>
  <c r="J3407" i="1" s="1"/>
  <c r="I3409" i="1"/>
  <c r="I3408" i="1" s="1"/>
  <c r="H3409" i="1"/>
  <c r="H3408" i="1" s="1"/>
  <c r="H3407" i="1" s="1"/>
  <c r="G3409" i="1"/>
  <c r="G3408" i="1" s="1"/>
  <c r="G3407" i="1" s="1"/>
  <c r="F3409" i="1"/>
  <c r="F3408" i="1" s="1"/>
  <c r="F3407" i="1" s="1"/>
  <c r="M3401" i="1"/>
  <c r="M3400" i="1" s="1"/>
  <c r="M3399" i="1" s="1"/>
  <c r="M3398" i="1" s="1"/>
  <c r="M3397" i="1"/>
  <c r="L3395" i="1"/>
  <c r="K3395" i="1"/>
  <c r="J3395" i="1"/>
  <c r="I3395" i="1"/>
  <c r="H3395" i="1"/>
  <c r="G3395" i="1"/>
  <c r="F3395" i="1"/>
  <c r="M3394" i="1"/>
  <c r="L3393" i="1"/>
  <c r="K3393" i="1"/>
  <c r="J3393" i="1"/>
  <c r="I3393" i="1"/>
  <c r="H3393" i="1"/>
  <c r="G3393" i="1"/>
  <c r="F3393" i="1"/>
  <c r="M3392" i="1"/>
  <c r="L3391" i="1"/>
  <c r="K3391" i="1"/>
  <c r="K3390" i="1" s="1"/>
  <c r="K3389" i="1" s="1"/>
  <c r="K3388" i="1" s="1"/>
  <c r="K3387" i="1" s="1"/>
  <c r="K3386" i="1" s="1"/>
  <c r="J3391" i="1"/>
  <c r="I3391" i="1"/>
  <c r="H3391" i="1"/>
  <c r="G3391" i="1"/>
  <c r="F3391" i="1"/>
  <c r="M3385" i="1"/>
  <c r="L3384" i="1"/>
  <c r="L3383" i="1" s="1"/>
  <c r="L3382" i="1" s="1"/>
  <c r="L3381" i="1" s="1"/>
  <c r="K3384" i="1"/>
  <c r="K3383" i="1" s="1"/>
  <c r="K3382" i="1" s="1"/>
  <c r="K3381" i="1" s="1"/>
  <c r="J3384" i="1"/>
  <c r="J3383" i="1" s="1"/>
  <c r="J3382" i="1" s="1"/>
  <c r="J3381" i="1" s="1"/>
  <c r="I3384" i="1"/>
  <c r="I3383" i="1" s="1"/>
  <c r="I3382" i="1" s="1"/>
  <c r="I3381" i="1" s="1"/>
  <c r="H3384" i="1"/>
  <c r="H3383" i="1" s="1"/>
  <c r="H3382" i="1" s="1"/>
  <c r="H3381" i="1" s="1"/>
  <c r="G3384" i="1"/>
  <c r="G3383" i="1" s="1"/>
  <c r="G3382" i="1" s="1"/>
  <c r="G3381" i="1" s="1"/>
  <c r="F3384" i="1"/>
  <c r="M3375" i="1"/>
  <c r="L3374" i="1"/>
  <c r="L3373" i="1" s="1"/>
  <c r="L3372" i="1" s="1"/>
  <c r="K3374" i="1"/>
  <c r="K3373" i="1" s="1"/>
  <c r="K3372" i="1" s="1"/>
  <c r="J3374" i="1"/>
  <c r="J3373" i="1" s="1"/>
  <c r="J3372" i="1" s="1"/>
  <c r="I3374" i="1"/>
  <c r="I3373" i="1" s="1"/>
  <c r="I3372" i="1" s="1"/>
  <c r="H3374" i="1"/>
  <c r="H3373" i="1" s="1"/>
  <c r="H3372" i="1" s="1"/>
  <c r="G3374" i="1"/>
  <c r="G3373" i="1" s="1"/>
  <c r="G3372" i="1" s="1"/>
  <c r="F3374" i="1"/>
  <c r="M3371" i="1"/>
  <c r="L3370" i="1"/>
  <c r="L3369" i="1" s="1"/>
  <c r="L3368" i="1" s="1"/>
  <c r="K3370" i="1"/>
  <c r="K3369" i="1" s="1"/>
  <c r="K3368" i="1" s="1"/>
  <c r="J3370" i="1"/>
  <c r="J3369" i="1" s="1"/>
  <c r="J3368" i="1" s="1"/>
  <c r="J3367" i="1" s="1"/>
  <c r="J3366" i="1" s="1"/>
  <c r="I3370" i="1"/>
  <c r="H3370" i="1"/>
  <c r="H3369" i="1" s="1"/>
  <c r="H3368" i="1" s="1"/>
  <c r="H3367" i="1" s="1"/>
  <c r="H3366" i="1" s="1"/>
  <c r="G3370" i="1"/>
  <c r="G3369" i="1" s="1"/>
  <c r="G3368" i="1" s="1"/>
  <c r="F3370" i="1"/>
  <c r="F3369" i="1" s="1"/>
  <c r="F3368" i="1" s="1"/>
  <c r="M3365" i="1"/>
  <c r="L3364" i="1"/>
  <c r="L3361" i="1" s="1"/>
  <c r="L3360" i="1" s="1"/>
  <c r="L3359" i="1" s="1"/>
  <c r="L3358" i="1" s="1"/>
  <c r="K3364" i="1"/>
  <c r="K3361" i="1" s="1"/>
  <c r="K3360" i="1" s="1"/>
  <c r="K3359" i="1" s="1"/>
  <c r="K3358" i="1" s="1"/>
  <c r="J3364" i="1"/>
  <c r="J3361" i="1" s="1"/>
  <c r="J3360" i="1" s="1"/>
  <c r="J3359" i="1" s="1"/>
  <c r="J3358" i="1" s="1"/>
  <c r="I3364" i="1"/>
  <c r="I3361" i="1" s="1"/>
  <c r="H3364" i="1"/>
  <c r="H3361" i="1" s="1"/>
  <c r="H3360" i="1" s="1"/>
  <c r="H3359" i="1" s="1"/>
  <c r="H3358" i="1" s="1"/>
  <c r="G3364" i="1"/>
  <c r="G3361" i="1" s="1"/>
  <c r="G3360" i="1" s="1"/>
  <c r="G3359" i="1" s="1"/>
  <c r="G3358" i="1" s="1"/>
  <c r="F3364" i="1"/>
  <c r="M3357" i="1"/>
  <c r="L3356" i="1"/>
  <c r="L3355" i="1" s="1"/>
  <c r="L3354" i="1" s="1"/>
  <c r="K3356" i="1"/>
  <c r="K3355" i="1" s="1"/>
  <c r="K3354" i="1" s="1"/>
  <c r="J3356" i="1"/>
  <c r="J3355" i="1" s="1"/>
  <c r="J3354" i="1" s="1"/>
  <c r="I3356" i="1"/>
  <c r="I3355" i="1" s="1"/>
  <c r="I3354" i="1" s="1"/>
  <c r="H3356" i="1"/>
  <c r="H3355" i="1" s="1"/>
  <c r="H3354" i="1" s="1"/>
  <c r="G3356" i="1"/>
  <c r="G3355" i="1" s="1"/>
  <c r="G3354" i="1" s="1"/>
  <c r="F3356" i="1"/>
  <c r="M3353" i="1"/>
  <c r="L3352" i="1"/>
  <c r="L3351" i="1" s="1"/>
  <c r="L3350" i="1" s="1"/>
  <c r="K3352" i="1"/>
  <c r="K3351" i="1" s="1"/>
  <c r="K3350" i="1" s="1"/>
  <c r="K3349" i="1" s="1"/>
  <c r="K3348" i="1" s="1"/>
  <c r="J3352" i="1"/>
  <c r="J3351" i="1" s="1"/>
  <c r="J3350" i="1" s="1"/>
  <c r="J3349" i="1" s="1"/>
  <c r="J3348" i="1" s="1"/>
  <c r="I3352" i="1"/>
  <c r="H3352" i="1"/>
  <c r="H3351" i="1" s="1"/>
  <c r="H3350" i="1" s="1"/>
  <c r="G3352" i="1"/>
  <c r="G3351" i="1" s="1"/>
  <c r="G3350" i="1" s="1"/>
  <c r="F3352" i="1"/>
  <c r="F3351" i="1" s="1"/>
  <c r="M3347" i="1"/>
  <c r="L3346" i="1"/>
  <c r="L3345" i="1" s="1"/>
  <c r="L3344" i="1" s="1"/>
  <c r="L3343" i="1" s="1"/>
  <c r="L3342" i="1" s="1"/>
  <c r="K3346" i="1"/>
  <c r="K3345" i="1" s="1"/>
  <c r="K3344" i="1" s="1"/>
  <c r="K3343" i="1" s="1"/>
  <c r="K3342" i="1" s="1"/>
  <c r="J3346" i="1"/>
  <c r="J3345" i="1" s="1"/>
  <c r="J3344" i="1" s="1"/>
  <c r="J3343" i="1" s="1"/>
  <c r="J3342" i="1" s="1"/>
  <c r="I3346" i="1"/>
  <c r="H3346" i="1"/>
  <c r="H3345" i="1" s="1"/>
  <c r="H3344" i="1" s="1"/>
  <c r="H3343" i="1" s="1"/>
  <c r="H3342" i="1" s="1"/>
  <c r="G3346" i="1"/>
  <c r="G3345" i="1" s="1"/>
  <c r="G3344" i="1" s="1"/>
  <c r="G3343" i="1" s="1"/>
  <c r="G3342" i="1" s="1"/>
  <c r="F3346" i="1"/>
  <c r="F3345" i="1" s="1"/>
  <c r="F3344" i="1" s="1"/>
  <c r="K3333" i="1"/>
  <c r="K3332" i="1" s="1"/>
  <c r="K3331" i="1" s="1"/>
  <c r="K3330" i="1" s="1"/>
  <c r="K3329" i="1" s="1"/>
  <c r="K3328" i="1" s="1"/>
  <c r="J3333" i="1"/>
  <c r="J3332" i="1" s="1"/>
  <c r="J3331" i="1" s="1"/>
  <c r="J3330" i="1" s="1"/>
  <c r="J3329" i="1" s="1"/>
  <c r="J3328" i="1" s="1"/>
  <c r="I3333" i="1"/>
  <c r="H3333" i="1"/>
  <c r="H3332" i="1" s="1"/>
  <c r="H3331" i="1" s="1"/>
  <c r="H3330" i="1" s="1"/>
  <c r="H3329" i="1" s="1"/>
  <c r="H3328" i="1" s="1"/>
  <c r="G3333" i="1"/>
  <c r="G3332" i="1" s="1"/>
  <c r="G3331" i="1" s="1"/>
  <c r="G3330" i="1" s="1"/>
  <c r="G3329" i="1" s="1"/>
  <c r="G3328" i="1" s="1"/>
  <c r="F3333" i="1"/>
  <c r="F3332" i="1" s="1"/>
  <c r="F3331" i="1" s="1"/>
  <c r="F3330" i="1" s="1"/>
  <c r="F3329" i="1" s="1"/>
  <c r="F3328" i="1" s="1"/>
  <c r="M3324" i="1"/>
  <c r="K3323" i="1"/>
  <c r="K3322" i="1" s="1"/>
  <c r="J3323" i="1"/>
  <c r="J3322" i="1" s="1"/>
  <c r="I3323" i="1"/>
  <c r="M3321" i="1"/>
  <c r="L3320" i="1"/>
  <c r="K3320" i="1"/>
  <c r="J3320" i="1"/>
  <c r="I3320" i="1"/>
  <c r="H3320" i="1"/>
  <c r="G3320" i="1"/>
  <c r="F3320" i="1"/>
  <c r="M3319" i="1"/>
  <c r="L3318" i="1"/>
  <c r="K3318" i="1"/>
  <c r="J3318" i="1"/>
  <c r="I3318" i="1"/>
  <c r="H3318" i="1"/>
  <c r="G3318" i="1"/>
  <c r="G3317" i="1" s="1"/>
  <c r="G3316" i="1" s="1"/>
  <c r="G3315" i="1" s="1"/>
  <c r="F3318" i="1"/>
  <c r="F3317" i="1" s="1"/>
  <c r="F3316" i="1" s="1"/>
  <c r="F3315" i="1" s="1"/>
  <c r="M3314" i="1"/>
  <c r="L3313" i="1"/>
  <c r="L3312" i="1" s="1"/>
  <c r="L3311" i="1" s="1"/>
  <c r="L3310" i="1" s="1"/>
  <c r="L3309" i="1" s="1"/>
  <c r="K3313" i="1"/>
  <c r="K3312" i="1" s="1"/>
  <c r="K3311" i="1" s="1"/>
  <c r="K3310" i="1" s="1"/>
  <c r="K3309" i="1" s="1"/>
  <c r="J3313" i="1"/>
  <c r="J3312" i="1" s="1"/>
  <c r="J3311" i="1" s="1"/>
  <c r="J3310" i="1" s="1"/>
  <c r="J3309" i="1" s="1"/>
  <c r="I3313" i="1"/>
  <c r="H3313" i="1"/>
  <c r="H3312" i="1" s="1"/>
  <c r="H3311" i="1" s="1"/>
  <c r="H3310" i="1" s="1"/>
  <c r="H3309" i="1" s="1"/>
  <c r="G3313" i="1"/>
  <c r="G3312" i="1" s="1"/>
  <c r="G3311" i="1" s="1"/>
  <c r="G3310" i="1" s="1"/>
  <c r="G3309" i="1" s="1"/>
  <c r="F3313" i="1"/>
  <c r="F3312" i="1" s="1"/>
  <c r="F3311" i="1" s="1"/>
  <c r="M3307" i="1"/>
  <c r="L3306" i="1"/>
  <c r="L3305" i="1" s="1"/>
  <c r="L3304" i="1" s="1"/>
  <c r="K3306" i="1"/>
  <c r="K3305" i="1" s="1"/>
  <c r="K3304" i="1" s="1"/>
  <c r="J3306" i="1"/>
  <c r="J3305" i="1" s="1"/>
  <c r="J3304" i="1" s="1"/>
  <c r="I3306" i="1"/>
  <c r="H3306" i="1"/>
  <c r="H3305" i="1" s="1"/>
  <c r="H3304" i="1" s="1"/>
  <c r="G3306" i="1"/>
  <c r="G3305" i="1" s="1"/>
  <c r="G3304" i="1" s="1"/>
  <c r="F3306" i="1"/>
  <c r="F3305" i="1" s="1"/>
  <c r="F3304" i="1" s="1"/>
  <c r="M3298" i="1"/>
  <c r="L3297" i="1"/>
  <c r="L3294" i="1" s="1"/>
  <c r="L3293" i="1" s="1"/>
  <c r="L3292" i="1" s="1"/>
  <c r="L3291" i="1" s="1"/>
  <c r="K3297" i="1"/>
  <c r="K3294" i="1" s="1"/>
  <c r="K3293" i="1" s="1"/>
  <c r="K3292" i="1" s="1"/>
  <c r="K3291" i="1" s="1"/>
  <c r="J3297" i="1"/>
  <c r="J3294" i="1" s="1"/>
  <c r="J3293" i="1" s="1"/>
  <c r="J3292" i="1" s="1"/>
  <c r="J3291" i="1" s="1"/>
  <c r="I3297" i="1"/>
  <c r="H3297" i="1"/>
  <c r="H3294" i="1" s="1"/>
  <c r="H3293" i="1" s="1"/>
  <c r="H3292" i="1" s="1"/>
  <c r="H3291" i="1" s="1"/>
  <c r="G3297" i="1"/>
  <c r="G3294" i="1" s="1"/>
  <c r="G3293" i="1" s="1"/>
  <c r="G3292" i="1" s="1"/>
  <c r="G3291" i="1" s="1"/>
  <c r="F3297" i="1"/>
  <c r="F3294" i="1" s="1"/>
  <c r="F3293" i="1" s="1"/>
  <c r="F3292" i="1" s="1"/>
  <c r="M3282" i="1"/>
  <c r="L3281" i="1"/>
  <c r="L3280" i="1" s="1"/>
  <c r="K3281" i="1"/>
  <c r="K3280" i="1" s="1"/>
  <c r="J3281" i="1"/>
  <c r="J3280" i="1" s="1"/>
  <c r="I3281" i="1"/>
  <c r="H3281" i="1"/>
  <c r="H3280" i="1" s="1"/>
  <c r="G3281" i="1"/>
  <c r="G3280" i="1" s="1"/>
  <c r="F3281" i="1"/>
  <c r="F3280" i="1" s="1"/>
  <c r="M3279" i="1"/>
  <c r="L3278" i="1"/>
  <c r="L3277" i="1" s="1"/>
  <c r="K3278" i="1"/>
  <c r="K3277" i="1" s="1"/>
  <c r="J3278" i="1"/>
  <c r="J3277" i="1" s="1"/>
  <c r="I3278" i="1"/>
  <c r="I3277" i="1" s="1"/>
  <c r="H3278" i="1"/>
  <c r="H3277" i="1" s="1"/>
  <c r="G3278" i="1"/>
  <c r="G3277" i="1" s="1"/>
  <c r="F3278" i="1"/>
  <c r="F3277" i="1" s="1"/>
  <c r="M3273" i="1"/>
  <c r="L3272" i="1"/>
  <c r="L3271" i="1" s="1"/>
  <c r="L3270" i="1" s="1"/>
  <c r="L3269" i="1" s="1"/>
  <c r="L3268" i="1" s="1"/>
  <c r="K3272" i="1"/>
  <c r="K3271" i="1" s="1"/>
  <c r="K3270" i="1" s="1"/>
  <c r="K3269" i="1" s="1"/>
  <c r="K3268" i="1" s="1"/>
  <c r="J3272" i="1"/>
  <c r="J3271" i="1" s="1"/>
  <c r="J3270" i="1" s="1"/>
  <c r="J3269" i="1" s="1"/>
  <c r="J3268" i="1" s="1"/>
  <c r="I3272" i="1"/>
  <c r="I3271" i="1" s="1"/>
  <c r="I3270" i="1" s="1"/>
  <c r="I3269" i="1" s="1"/>
  <c r="I3268" i="1" s="1"/>
  <c r="H3272" i="1"/>
  <c r="H3271" i="1" s="1"/>
  <c r="H3270" i="1" s="1"/>
  <c r="H3269" i="1" s="1"/>
  <c r="H3268" i="1" s="1"/>
  <c r="G3272" i="1"/>
  <c r="G3271" i="1" s="1"/>
  <c r="G3270" i="1" s="1"/>
  <c r="G3269" i="1" s="1"/>
  <c r="G3268" i="1" s="1"/>
  <c r="F3272" i="1"/>
  <c r="M3267" i="1"/>
  <c r="L3266" i="1"/>
  <c r="L3265" i="1" s="1"/>
  <c r="L3264" i="1" s="1"/>
  <c r="L3263" i="1" s="1"/>
  <c r="K3266" i="1"/>
  <c r="K3265" i="1" s="1"/>
  <c r="K3264" i="1" s="1"/>
  <c r="K3263" i="1" s="1"/>
  <c r="J3266" i="1"/>
  <c r="J3265" i="1" s="1"/>
  <c r="J3264" i="1" s="1"/>
  <c r="J3263" i="1" s="1"/>
  <c r="I3266" i="1"/>
  <c r="H3266" i="1"/>
  <c r="H3265" i="1" s="1"/>
  <c r="H3264" i="1" s="1"/>
  <c r="H3263" i="1" s="1"/>
  <c r="G3266" i="1"/>
  <c r="G3265" i="1" s="1"/>
  <c r="G3264" i="1" s="1"/>
  <c r="G3263" i="1" s="1"/>
  <c r="F3266" i="1"/>
  <c r="F3265" i="1" s="1"/>
  <c r="F3264" i="1" s="1"/>
  <c r="F3263" i="1" s="1"/>
  <c r="M3262" i="1"/>
  <c r="L3261" i="1"/>
  <c r="L3260" i="1" s="1"/>
  <c r="L3259" i="1" s="1"/>
  <c r="K3261" i="1"/>
  <c r="K3260" i="1" s="1"/>
  <c r="K3259" i="1" s="1"/>
  <c r="J3261" i="1"/>
  <c r="J3260" i="1" s="1"/>
  <c r="J3259" i="1" s="1"/>
  <c r="I3261" i="1"/>
  <c r="H3261" i="1"/>
  <c r="H3260" i="1" s="1"/>
  <c r="H3259" i="1" s="1"/>
  <c r="G3261" i="1"/>
  <c r="G3260" i="1" s="1"/>
  <c r="G3259" i="1" s="1"/>
  <c r="F3261" i="1"/>
  <c r="F3260" i="1" s="1"/>
  <c r="M3258" i="1"/>
  <c r="L3257" i="1"/>
  <c r="L3256" i="1" s="1"/>
  <c r="L3255" i="1" s="1"/>
  <c r="K3257" i="1"/>
  <c r="K3256" i="1" s="1"/>
  <c r="K3255" i="1" s="1"/>
  <c r="J3257" i="1"/>
  <c r="J3256" i="1" s="1"/>
  <c r="J3255" i="1" s="1"/>
  <c r="I3257" i="1"/>
  <c r="I3256" i="1" s="1"/>
  <c r="I3255" i="1" s="1"/>
  <c r="H3257" i="1"/>
  <c r="H3256" i="1" s="1"/>
  <c r="H3255" i="1" s="1"/>
  <c r="G3257" i="1"/>
  <c r="G3256" i="1" s="1"/>
  <c r="G3255" i="1" s="1"/>
  <c r="F3257" i="1"/>
  <c r="M3254" i="1"/>
  <c r="L3253" i="1"/>
  <c r="L3252" i="1" s="1"/>
  <c r="K3253" i="1"/>
  <c r="K3252" i="1" s="1"/>
  <c r="J3253" i="1"/>
  <c r="J3252" i="1" s="1"/>
  <c r="I3253" i="1"/>
  <c r="I3252" i="1" s="1"/>
  <c r="H3253" i="1"/>
  <c r="H3252" i="1" s="1"/>
  <c r="G3253" i="1"/>
  <c r="G3252" i="1" s="1"/>
  <c r="F3253" i="1"/>
  <c r="F3252" i="1" s="1"/>
  <c r="M3251" i="1"/>
  <c r="L3250" i="1"/>
  <c r="L3249" i="1" s="1"/>
  <c r="L3248" i="1" s="1"/>
  <c r="K3250" i="1"/>
  <c r="K3249" i="1" s="1"/>
  <c r="J3250" i="1"/>
  <c r="J3249" i="1" s="1"/>
  <c r="J3248" i="1" s="1"/>
  <c r="I3250" i="1"/>
  <c r="I3249" i="1" s="1"/>
  <c r="I3248" i="1" s="1"/>
  <c r="H3250" i="1"/>
  <c r="H3249" i="1" s="1"/>
  <c r="G3250" i="1"/>
  <c r="G3249" i="1" s="1"/>
  <c r="F3250" i="1"/>
  <c r="F3249" i="1" s="1"/>
  <c r="M3231" i="1"/>
  <c r="M3230" i="1" s="1"/>
  <c r="M3229" i="1" s="1"/>
  <c r="M3228" i="1" s="1"/>
  <c r="M3227" i="1" s="1"/>
  <c r="M3224" i="1"/>
  <c r="L3223" i="1"/>
  <c r="K3223" i="1"/>
  <c r="J3223" i="1"/>
  <c r="I3223" i="1"/>
  <c r="H3223" i="1"/>
  <c r="G3223" i="1"/>
  <c r="F3223" i="1"/>
  <c r="M3222" i="1"/>
  <c r="L3221" i="1"/>
  <c r="K3221" i="1"/>
  <c r="J3221" i="1"/>
  <c r="I3221" i="1"/>
  <c r="H3221" i="1"/>
  <c r="G3221" i="1"/>
  <c r="F3221" i="1"/>
  <c r="M3219" i="1"/>
  <c r="L3218" i="1"/>
  <c r="K3218" i="1"/>
  <c r="K3217" i="1" s="1"/>
  <c r="J3218" i="1"/>
  <c r="J3217" i="1" s="1"/>
  <c r="I3218" i="1"/>
  <c r="I3217" i="1" s="1"/>
  <c r="H3218" i="1"/>
  <c r="H3217" i="1" s="1"/>
  <c r="G3218" i="1"/>
  <c r="G3217" i="1" s="1"/>
  <c r="F3218" i="1"/>
  <c r="F3217" i="1" s="1"/>
  <c r="M3212" i="1"/>
  <c r="L3211" i="1"/>
  <c r="K3211" i="1"/>
  <c r="K3210" i="1" s="1"/>
  <c r="K3209" i="1" s="1"/>
  <c r="K3208" i="1" s="1"/>
  <c r="K3207" i="1" s="1"/>
  <c r="J3211" i="1"/>
  <c r="J3210" i="1" s="1"/>
  <c r="J3209" i="1" s="1"/>
  <c r="J3208" i="1" s="1"/>
  <c r="J3207" i="1" s="1"/>
  <c r="I3211" i="1"/>
  <c r="I3210" i="1" s="1"/>
  <c r="I3209" i="1" s="1"/>
  <c r="I3208" i="1" s="1"/>
  <c r="I3207" i="1" s="1"/>
  <c r="H3211" i="1"/>
  <c r="H3210" i="1" s="1"/>
  <c r="H3209" i="1" s="1"/>
  <c r="H3208" i="1" s="1"/>
  <c r="H3207" i="1" s="1"/>
  <c r="G3211" i="1"/>
  <c r="G3210" i="1" s="1"/>
  <c r="G3209" i="1" s="1"/>
  <c r="G3208" i="1" s="1"/>
  <c r="G3207" i="1" s="1"/>
  <c r="F3211" i="1"/>
  <c r="F3210" i="1" s="1"/>
  <c r="F3209" i="1" s="1"/>
  <c r="F3208" i="1" s="1"/>
  <c r="F3207" i="1" s="1"/>
  <c r="M3191" i="1"/>
  <c r="L3190" i="1"/>
  <c r="K3190" i="1"/>
  <c r="K3189" i="1" s="1"/>
  <c r="K3188" i="1" s="1"/>
  <c r="K3187" i="1" s="1"/>
  <c r="J3190" i="1"/>
  <c r="J3189" i="1" s="1"/>
  <c r="J3188" i="1" s="1"/>
  <c r="J3187" i="1" s="1"/>
  <c r="I3190" i="1"/>
  <c r="I3189" i="1" s="1"/>
  <c r="I3188" i="1" s="1"/>
  <c r="I3187" i="1" s="1"/>
  <c r="H3190" i="1"/>
  <c r="H3189" i="1" s="1"/>
  <c r="H3188" i="1" s="1"/>
  <c r="H3187" i="1" s="1"/>
  <c r="G3190" i="1"/>
  <c r="G3189" i="1" s="1"/>
  <c r="G3188" i="1" s="1"/>
  <c r="G3187" i="1" s="1"/>
  <c r="F3190" i="1"/>
  <c r="F3189" i="1" s="1"/>
  <c r="F3188" i="1" s="1"/>
  <c r="F3187" i="1" s="1"/>
  <c r="M3186" i="1"/>
  <c r="L3185" i="1"/>
  <c r="K3185" i="1"/>
  <c r="K3184" i="1" s="1"/>
  <c r="K3183" i="1" s="1"/>
  <c r="K3182" i="1" s="1"/>
  <c r="K3181" i="1" s="1"/>
  <c r="J3185" i="1"/>
  <c r="J3184" i="1" s="1"/>
  <c r="J3183" i="1" s="1"/>
  <c r="J3182" i="1" s="1"/>
  <c r="J3181" i="1" s="1"/>
  <c r="J3180" i="1" s="1"/>
  <c r="I3185" i="1"/>
  <c r="I3184" i="1" s="1"/>
  <c r="I3183" i="1" s="1"/>
  <c r="I3182" i="1" s="1"/>
  <c r="I3181" i="1" s="1"/>
  <c r="H3185" i="1"/>
  <c r="H3184" i="1" s="1"/>
  <c r="H3183" i="1" s="1"/>
  <c r="H3182" i="1" s="1"/>
  <c r="H3181" i="1" s="1"/>
  <c r="G3185" i="1"/>
  <c r="G3184" i="1" s="1"/>
  <c r="G3183" i="1" s="1"/>
  <c r="G3182" i="1" s="1"/>
  <c r="G3181" i="1" s="1"/>
  <c r="F3185" i="1"/>
  <c r="F3184" i="1" s="1"/>
  <c r="F3183" i="1" s="1"/>
  <c r="F3182" i="1" s="1"/>
  <c r="F3181" i="1" s="1"/>
  <c r="M3168" i="1"/>
  <c r="L3167" i="1"/>
  <c r="L3166" i="1" s="1"/>
  <c r="K3167" i="1"/>
  <c r="K3166" i="1" s="1"/>
  <c r="J3167" i="1"/>
  <c r="J3166" i="1" s="1"/>
  <c r="I3167" i="1"/>
  <c r="I3166" i="1" s="1"/>
  <c r="H3167" i="1"/>
  <c r="H3166" i="1" s="1"/>
  <c r="G3167" i="1"/>
  <c r="G3166" i="1" s="1"/>
  <c r="F3167" i="1"/>
  <c r="F3166" i="1" s="1"/>
  <c r="M3165" i="1"/>
  <c r="L3164" i="1"/>
  <c r="K3164" i="1"/>
  <c r="K3163" i="1" s="1"/>
  <c r="K3162" i="1" s="1"/>
  <c r="K3161" i="1" s="1"/>
  <c r="J3164" i="1"/>
  <c r="J3163" i="1" s="1"/>
  <c r="J3162" i="1" s="1"/>
  <c r="J3161" i="1" s="1"/>
  <c r="I3164" i="1"/>
  <c r="I3163" i="1" s="1"/>
  <c r="H3164" i="1"/>
  <c r="H3163" i="1" s="1"/>
  <c r="G3164" i="1"/>
  <c r="G3163" i="1" s="1"/>
  <c r="F3164" i="1"/>
  <c r="F3163" i="1" s="1"/>
  <c r="F3162" i="1" s="1"/>
  <c r="F3161" i="1" s="1"/>
  <c r="M3160" i="1"/>
  <c r="L3159" i="1"/>
  <c r="L3158" i="1" s="1"/>
  <c r="L3157" i="1" s="1"/>
  <c r="K3159" i="1"/>
  <c r="K3158" i="1" s="1"/>
  <c r="K3157" i="1" s="1"/>
  <c r="J3159" i="1"/>
  <c r="J3158" i="1" s="1"/>
  <c r="J3157" i="1" s="1"/>
  <c r="I3159" i="1"/>
  <c r="I3158" i="1" s="1"/>
  <c r="I3157" i="1" s="1"/>
  <c r="H3159" i="1"/>
  <c r="H3158" i="1" s="1"/>
  <c r="H3157" i="1" s="1"/>
  <c r="G3159" i="1"/>
  <c r="G3158" i="1" s="1"/>
  <c r="G3157" i="1" s="1"/>
  <c r="F3159" i="1"/>
  <c r="F3158" i="1" s="1"/>
  <c r="M3156" i="1"/>
  <c r="L3155" i="1"/>
  <c r="K3155" i="1"/>
  <c r="K3154" i="1" s="1"/>
  <c r="J3155" i="1"/>
  <c r="J3154" i="1" s="1"/>
  <c r="I3155" i="1"/>
  <c r="I3154" i="1" s="1"/>
  <c r="H3155" i="1"/>
  <c r="H3154" i="1" s="1"/>
  <c r="G3155" i="1"/>
  <c r="G3154" i="1" s="1"/>
  <c r="F3155" i="1"/>
  <c r="F3154" i="1" s="1"/>
  <c r="M3153" i="1"/>
  <c r="L3152" i="1"/>
  <c r="K3152" i="1"/>
  <c r="K3151" i="1" s="1"/>
  <c r="K3150" i="1" s="1"/>
  <c r="J3152" i="1"/>
  <c r="J3151" i="1" s="1"/>
  <c r="J3150" i="1" s="1"/>
  <c r="I3152" i="1"/>
  <c r="I3151" i="1" s="1"/>
  <c r="H3152" i="1"/>
  <c r="H3151" i="1" s="1"/>
  <c r="G3152" i="1"/>
  <c r="G3151" i="1" s="1"/>
  <c r="F3152" i="1"/>
  <c r="F3151" i="1" s="1"/>
  <c r="M3149" i="1"/>
  <c r="L3148" i="1"/>
  <c r="L3147" i="1" s="1"/>
  <c r="K3148" i="1"/>
  <c r="K3147" i="1" s="1"/>
  <c r="J3148" i="1"/>
  <c r="J3147" i="1" s="1"/>
  <c r="I3148" i="1"/>
  <c r="I3147" i="1" s="1"/>
  <c r="H3148" i="1"/>
  <c r="H3147" i="1" s="1"/>
  <c r="G3148" i="1"/>
  <c r="G3147" i="1" s="1"/>
  <c r="F3148" i="1"/>
  <c r="F3147" i="1" s="1"/>
  <c r="M3146" i="1"/>
  <c r="L3145" i="1"/>
  <c r="L3144" i="1" s="1"/>
  <c r="K3145" i="1"/>
  <c r="K3144" i="1" s="1"/>
  <c r="J3145" i="1"/>
  <c r="J3144" i="1" s="1"/>
  <c r="I3145" i="1"/>
  <c r="I3144" i="1" s="1"/>
  <c r="H3145" i="1"/>
  <c r="H3144" i="1" s="1"/>
  <c r="G3145" i="1"/>
  <c r="G3144" i="1" s="1"/>
  <c r="F3145" i="1"/>
  <c r="F3144" i="1" s="1"/>
  <c r="M3143" i="1"/>
  <c r="L3142" i="1"/>
  <c r="K3142" i="1"/>
  <c r="K3141" i="1" s="1"/>
  <c r="J3142" i="1"/>
  <c r="J3141" i="1" s="1"/>
  <c r="I3142" i="1"/>
  <c r="I3141" i="1" s="1"/>
  <c r="H3142" i="1"/>
  <c r="H3141" i="1" s="1"/>
  <c r="G3142" i="1"/>
  <c r="G3141" i="1" s="1"/>
  <c r="F3142" i="1"/>
  <c r="F3141" i="1" s="1"/>
  <c r="M3140" i="1"/>
  <c r="L3139" i="1"/>
  <c r="K3139" i="1"/>
  <c r="K3138" i="1" s="1"/>
  <c r="J3139" i="1"/>
  <c r="J3138" i="1" s="1"/>
  <c r="I3139" i="1"/>
  <c r="I3138" i="1" s="1"/>
  <c r="H3139" i="1"/>
  <c r="H3138" i="1" s="1"/>
  <c r="G3139" i="1"/>
  <c r="G3138" i="1" s="1"/>
  <c r="G3137" i="1" s="1"/>
  <c r="F3139" i="1"/>
  <c r="F3138" i="1" s="1"/>
  <c r="F3137" i="1" s="1"/>
  <c r="M3133" i="1"/>
  <c r="L3132" i="1"/>
  <c r="K3132" i="1"/>
  <c r="K3131" i="1" s="1"/>
  <c r="K3130" i="1" s="1"/>
  <c r="K3129" i="1" s="1"/>
  <c r="J3132" i="1"/>
  <c r="J3131" i="1" s="1"/>
  <c r="J3130" i="1" s="1"/>
  <c r="J3129" i="1" s="1"/>
  <c r="I3132" i="1"/>
  <c r="I3131" i="1" s="1"/>
  <c r="I3130" i="1" s="1"/>
  <c r="I3129" i="1" s="1"/>
  <c r="H3132" i="1"/>
  <c r="H3131" i="1" s="1"/>
  <c r="H3130" i="1" s="1"/>
  <c r="H3129" i="1" s="1"/>
  <c r="G3132" i="1"/>
  <c r="G3131" i="1" s="1"/>
  <c r="G3130" i="1" s="1"/>
  <c r="G3129" i="1" s="1"/>
  <c r="F3132" i="1"/>
  <c r="F3131" i="1" s="1"/>
  <c r="F3130" i="1" s="1"/>
  <c r="F3129" i="1" s="1"/>
  <c r="M3126" i="1"/>
  <c r="L3125" i="1"/>
  <c r="K3125" i="1"/>
  <c r="J3125" i="1"/>
  <c r="I3125" i="1"/>
  <c r="H3125" i="1"/>
  <c r="G3125" i="1"/>
  <c r="F3125" i="1"/>
  <c r="M3124" i="1"/>
  <c r="L3123" i="1"/>
  <c r="K3123" i="1"/>
  <c r="J3123" i="1"/>
  <c r="I3123" i="1"/>
  <c r="H3123" i="1"/>
  <c r="G3123" i="1"/>
  <c r="F3123" i="1"/>
  <c r="M3121" i="1"/>
  <c r="L3120" i="1"/>
  <c r="K3120" i="1"/>
  <c r="K3119" i="1" s="1"/>
  <c r="J3120" i="1"/>
  <c r="J3119" i="1" s="1"/>
  <c r="I3120" i="1"/>
  <c r="I3119" i="1" s="1"/>
  <c r="H3120" i="1"/>
  <c r="H3119" i="1" s="1"/>
  <c r="G3120" i="1"/>
  <c r="G3119" i="1" s="1"/>
  <c r="F3120" i="1"/>
  <c r="F3119" i="1" s="1"/>
  <c r="M3116" i="1"/>
  <c r="L3115" i="1"/>
  <c r="K3115" i="1"/>
  <c r="J3115" i="1"/>
  <c r="I3115" i="1"/>
  <c r="H3115" i="1"/>
  <c r="G3115" i="1"/>
  <c r="F3115" i="1"/>
  <c r="M3114" i="1"/>
  <c r="L3113" i="1"/>
  <c r="K3113" i="1"/>
  <c r="K3112" i="1" s="1"/>
  <c r="K3111" i="1" s="1"/>
  <c r="K3110" i="1" s="1"/>
  <c r="K3109" i="1" s="1"/>
  <c r="J3113" i="1"/>
  <c r="J3112" i="1" s="1"/>
  <c r="J3111" i="1" s="1"/>
  <c r="J3110" i="1" s="1"/>
  <c r="J3109" i="1" s="1"/>
  <c r="I3113" i="1"/>
  <c r="H3113" i="1"/>
  <c r="G3113" i="1"/>
  <c r="F3113" i="1"/>
  <c r="F3112" i="1" s="1"/>
  <c r="F3111" i="1" s="1"/>
  <c r="F3110" i="1" s="1"/>
  <c r="F3109" i="1" s="1"/>
  <c r="M3105" i="1"/>
  <c r="L3104" i="1"/>
  <c r="L3103" i="1" s="1"/>
  <c r="L3102" i="1" s="1"/>
  <c r="K3104" i="1"/>
  <c r="K3103" i="1" s="1"/>
  <c r="K3102" i="1" s="1"/>
  <c r="K3101" i="1" s="1"/>
  <c r="K3100" i="1" s="1"/>
  <c r="K3099" i="1" s="1"/>
  <c r="K3098" i="1" s="1"/>
  <c r="J3104" i="1"/>
  <c r="J3103" i="1" s="1"/>
  <c r="J3102" i="1" s="1"/>
  <c r="J3101" i="1" s="1"/>
  <c r="J3100" i="1" s="1"/>
  <c r="J3099" i="1" s="1"/>
  <c r="J3098" i="1" s="1"/>
  <c r="I3104" i="1"/>
  <c r="I3103" i="1" s="1"/>
  <c r="H3104" i="1"/>
  <c r="H3103" i="1" s="1"/>
  <c r="H3102" i="1" s="1"/>
  <c r="H3101" i="1" s="1"/>
  <c r="H3100" i="1" s="1"/>
  <c r="H3099" i="1" s="1"/>
  <c r="H3098" i="1" s="1"/>
  <c r="G3104" i="1"/>
  <c r="G3103" i="1" s="1"/>
  <c r="G3102" i="1" s="1"/>
  <c r="G3101" i="1" s="1"/>
  <c r="G3100" i="1" s="1"/>
  <c r="G3099" i="1" s="1"/>
  <c r="G3098" i="1" s="1"/>
  <c r="F3104" i="1"/>
  <c r="F3103" i="1" s="1"/>
  <c r="F3102" i="1" s="1"/>
  <c r="F3101" i="1" s="1"/>
  <c r="F3100" i="1" s="1"/>
  <c r="F3099" i="1" s="1"/>
  <c r="F3098" i="1" s="1"/>
  <c r="M3097" i="1"/>
  <c r="L3096" i="1"/>
  <c r="K3096" i="1"/>
  <c r="K3095" i="1" s="1"/>
  <c r="J3096" i="1"/>
  <c r="J3095" i="1" s="1"/>
  <c r="I3096" i="1"/>
  <c r="I3095" i="1" s="1"/>
  <c r="H3096" i="1"/>
  <c r="H3095" i="1" s="1"/>
  <c r="G3096" i="1"/>
  <c r="G3095" i="1" s="1"/>
  <c r="F3096" i="1"/>
  <c r="F3095" i="1" s="1"/>
  <c r="M3094" i="1"/>
  <c r="L3093" i="1"/>
  <c r="K3093" i="1"/>
  <c r="K3092" i="1" s="1"/>
  <c r="J3093" i="1"/>
  <c r="J3092" i="1" s="1"/>
  <c r="I3093" i="1"/>
  <c r="I3092" i="1" s="1"/>
  <c r="H3093" i="1"/>
  <c r="H3092" i="1" s="1"/>
  <c r="H3091" i="1" s="1"/>
  <c r="H3090" i="1" s="1"/>
  <c r="H3089" i="1" s="1"/>
  <c r="H3088" i="1" s="1"/>
  <c r="G3093" i="1"/>
  <c r="G3092" i="1" s="1"/>
  <c r="G3091" i="1" s="1"/>
  <c r="G3090" i="1" s="1"/>
  <c r="G3089" i="1" s="1"/>
  <c r="G3088" i="1" s="1"/>
  <c r="F3093" i="1"/>
  <c r="F3092" i="1" s="1"/>
  <c r="M3086" i="1"/>
  <c r="M3085" i="1"/>
  <c r="L3084" i="1"/>
  <c r="L3083" i="1" s="1"/>
  <c r="K3084" i="1"/>
  <c r="K3083" i="1" s="1"/>
  <c r="K3082" i="1" s="1"/>
  <c r="J3084" i="1"/>
  <c r="J3083" i="1" s="1"/>
  <c r="J3082" i="1" s="1"/>
  <c r="I3084" i="1"/>
  <c r="I3083" i="1" s="1"/>
  <c r="I3082" i="1" s="1"/>
  <c r="H3084" i="1"/>
  <c r="H3083" i="1" s="1"/>
  <c r="H3082" i="1" s="1"/>
  <c r="G3084" i="1"/>
  <c r="G3083" i="1" s="1"/>
  <c r="G3082" i="1" s="1"/>
  <c r="F3084" i="1"/>
  <c r="M3076" i="1"/>
  <c r="L3075" i="1"/>
  <c r="L3074" i="1" s="1"/>
  <c r="L3073" i="1" s="1"/>
  <c r="L3072" i="1" s="1"/>
  <c r="L3071" i="1" s="1"/>
  <c r="K3075" i="1"/>
  <c r="K3074" i="1" s="1"/>
  <c r="K3073" i="1" s="1"/>
  <c r="K3072" i="1" s="1"/>
  <c r="K3071" i="1" s="1"/>
  <c r="J3075" i="1"/>
  <c r="J3074" i="1" s="1"/>
  <c r="J3073" i="1" s="1"/>
  <c r="J3072" i="1" s="1"/>
  <c r="J3071" i="1" s="1"/>
  <c r="J3070" i="1" s="1"/>
  <c r="J3069" i="1" s="1"/>
  <c r="I3075" i="1"/>
  <c r="I3074" i="1" s="1"/>
  <c r="I3073" i="1" s="1"/>
  <c r="H3075" i="1"/>
  <c r="H3074" i="1" s="1"/>
  <c r="H3073" i="1" s="1"/>
  <c r="H3072" i="1" s="1"/>
  <c r="H3071" i="1" s="1"/>
  <c r="G3075" i="1"/>
  <c r="G3074" i="1" s="1"/>
  <c r="G3073" i="1" s="1"/>
  <c r="G3072" i="1" s="1"/>
  <c r="G3071" i="1" s="1"/>
  <c r="F3075" i="1"/>
  <c r="M3068" i="1"/>
  <c r="L3067" i="1"/>
  <c r="L3066" i="1" s="1"/>
  <c r="L3065" i="1" s="1"/>
  <c r="L3064" i="1" s="1"/>
  <c r="K3067" i="1"/>
  <c r="K3066" i="1" s="1"/>
  <c r="K3065" i="1" s="1"/>
  <c r="K3064" i="1" s="1"/>
  <c r="K3063" i="1" s="1"/>
  <c r="J3067" i="1"/>
  <c r="J3066" i="1" s="1"/>
  <c r="J3065" i="1" s="1"/>
  <c r="J3064" i="1" s="1"/>
  <c r="J3063" i="1" s="1"/>
  <c r="I3067" i="1"/>
  <c r="H3067" i="1"/>
  <c r="H3066" i="1" s="1"/>
  <c r="H3065" i="1" s="1"/>
  <c r="H3064" i="1" s="1"/>
  <c r="H3063" i="1" s="1"/>
  <c r="G3067" i="1"/>
  <c r="G3066" i="1" s="1"/>
  <c r="G3065" i="1" s="1"/>
  <c r="G3064" i="1" s="1"/>
  <c r="G3063" i="1" s="1"/>
  <c r="F3067" i="1"/>
  <c r="F3066" i="1" s="1"/>
  <c r="F3065" i="1" s="1"/>
  <c r="F3064" i="1" s="1"/>
  <c r="F3063" i="1" s="1"/>
  <c r="M3062" i="1"/>
  <c r="L3061" i="1"/>
  <c r="L3060" i="1" s="1"/>
  <c r="L3059" i="1" s="1"/>
  <c r="L3058" i="1" s="1"/>
  <c r="L3057" i="1" s="1"/>
  <c r="K3061" i="1"/>
  <c r="K3060" i="1" s="1"/>
  <c r="K3059" i="1" s="1"/>
  <c r="K3058" i="1" s="1"/>
  <c r="K3057" i="1" s="1"/>
  <c r="J3061" i="1"/>
  <c r="J3060" i="1" s="1"/>
  <c r="J3059" i="1" s="1"/>
  <c r="J3058" i="1" s="1"/>
  <c r="J3057" i="1" s="1"/>
  <c r="I3061" i="1"/>
  <c r="H3061" i="1"/>
  <c r="H3060" i="1" s="1"/>
  <c r="H3059" i="1" s="1"/>
  <c r="H3058" i="1" s="1"/>
  <c r="H3057" i="1" s="1"/>
  <c r="G3061" i="1"/>
  <c r="G3060" i="1" s="1"/>
  <c r="G3059" i="1" s="1"/>
  <c r="G3058" i="1" s="1"/>
  <c r="G3057" i="1" s="1"/>
  <c r="F3061" i="1"/>
  <c r="F3060" i="1" s="1"/>
  <c r="F3059" i="1" s="1"/>
  <c r="F3058" i="1" s="1"/>
  <c r="F3057" i="1" s="1"/>
  <c r="M3054" i="1"/>
  <c r="L3053" i="1"/>
  <c r="L3052" i="1" s="1"/>
  <c r="L3051" i="1" s="1"/>
  <c r="K3053" i="1"/>
  <c r="K3052" i="1" s="1"/>
  <c r="K3051" i="1" s="1"/>
  <c r="J3053" i="1"/>
  <c r="J3052" i="1" s="1"/>
  <c r="J3051" i="1" s="1"/>
  <c r="I3053" i="1"/>
  <c r="H3053" i="1"/>
  <c r="H3052" i="1" s="1"/>
  <c r="H3051" i="1" s="1"/>
  <c r="G3053" i="1"/>
  <c r="G3052" i="1" s="1"/>
  <c r="G3051" i="1" s="1"/>
  <c r="F3053" i="1"/>
  <c r="F3052" i="1" s="1"/>
  <c r="F3051" i="1" s="1"/>
  <c r="M3050" i="1"/>
  <c r="L3049" i="1"/>
  <c r="L3048" i="1" s="1"/>
  <c r="L3047" i="1" s="1"/>
  <c r="K3049" i="1"/>
  <c r="K3048" i="1" s="1"/>
  <c r="K3047" i="1" s="1"/>
  <c r="J3049" i="1"/>
  <c r="J3048" i="1" s="1"/>
  <c r="J3047" i="1" s="1"/>
  <c r="I3049" i="1"/>
  <c r="H3049" i="1"/>
  <c r="H3048" i="1" s="1"/>
  <c r="H3047" i="1" s="1"/>
  <c r="G3049" i="1"/>
  <c r="G3048" i="1" s="1"/>
  <c r="G3047" i="1" s="1"/>
  <c r="F3049" i="1"/>
  <c r="F3048" i="1" s="1"/>
  <c r="F3047" i="1" s="1"/>
  <c r="M3046" i="1"/>
  <c r="L3045" i="1"/>
  <c r="L3044" i="1" s="1"/>
  <c r="L3043" i="1" s="1"/>
  <c r="K3045" i="1"/>
  <c r="K3044" i="1" s="1"/>
  <c r="K3043" i="1" s="1"/>
  <c r="J3045" i="1"/>
  <c r="J3044" i="1" s="1"/>
  <c r="J3043" i="1" s="1"/>
  <c r="I3045" i="1"/>
  <c r="H3045" i="1"/>
  <c r="H3044" i="1" s="1"/>
  <c r="H3043" i="1" s="1"/>
  <c r="G3045" i="1"/>
  <c r="G3044" i="1" s="1"/>
  <c r="G3043" i="1" s="1"/>
  <c r="F3045" i="1"/>
  <c r="F3044" i="1" s="1"/>
  <c r="F3043" i="1" s="1"/>
  <c r="M3033" i="1"/>
  <c r="L3032" i="1"/>
  <c r="K3032" i="1"/>
  <c r="J3032" i="1"/>
  <c r="I3032" i="1"/>
  <c r="H3032" i="1"/>
  <c r="G3032" i="1"/>
  <c r="F3032" i="1"/>
  <c r="M3031" i="1"/>
  <c r="L3030" i="1"/>
  <c r="K3030" i="1"/>
  <c r="J3030" i="1"/>
  <c r="I3030" i="1"/>
  <c r="H3030" i="1"/>
  <c r="G3030" i="1"/>
  <c r="F3030" i="1"/>
  <c r="M3029" i="1"/>
  <c r="L3028" i="1"/>
  <c r="L3027" i="1" s="1"/>
  <c r="L3026" i="1" s="1"/>
  <c r="L3025" i="1" s="1"/>
  <c r="L3024" i="1" s="1"/>
  <c r="L3023" i="1" s="1"/>
  <c r="K3028" i="1"/>
  <c r="K3027" i="1" s="1"/>
  <c r="K3026" i="1" s="1"/>
  <c r="K3025" i="1" s="1"/>
  <c r="K3024" i="1" s="1"/>
  <c r="K3023" i="1" s="1"/>
  <c r="J3028" i="1"/>
  <c r="I3028" i="1"/>
  <c r="H3028" i="1"/>
  <c r="H3027" i="1" s="1"/>
  <c r="H3026" i="1" s="1"/>
  <c r="H3025" i="1" s="1"/>
  <c r="H3024" i="1" s="1"/>
  <c r="H3023" i="1" s="1"/>
  <c r="G3028" i="1"/>
  <c r="G3027" i="1" s="1"/>
  <c r="G3026" i="1" s="1"/>
  <c r="G3025" i="1" s="1"/>
  <c r="G3024" i="1" s="1"/>
  <c r="G3023" i="1" s="1"/>
  <c r="F3028" i="1"/>
  <c r="M3022" i="1"/>
  <c r="M3021" i="1"/>
  <c r="M3018" i="1"/>
  <c r="L3017" i="1"/>
  <c r="L3016" i="1" s="1"/>
  <c r="M3016" i="1" s="1"/>
  <c r="M3014" i="1"/>
  <c r="L3013" i="1"/>
  <c r="L3012" i="1" s="1"/>
  <c r="L3011" i="1" s="1"/>
  <c r="K3013" i="1"/>
  <c r="K3012" i="1" s="1"/>
  <c r="K3011" i="1" s="1"/>
  <c r="K3010" i="1" s="1"/>
  <c r="J3013" i="1"/>
  <c r="J3012" i="1" s="1"/>
  <c r="J3011" i="1" s="1"/>
  <c r="J3010" i="1" s="1"/>
  <c r="I3013" i="1"/>
  <c r="H3013" i="1"/>
  <c r="H3012" i="1" s="1"/>
  <c r="H3011" i="1" s="1"/>
  <c r="H3010" i="1" s="1"/>
  <c r="G3013" i="1"/>
  <c r="G3012" i="1" s="1"/>
  <c r="G3011" i="1" s="1"/>
  <c r="G3010" i="1" s="1"/>
  <c r="F3013" i="1"/>
  <c r="F3012" i="1" s="1"/>
  <c r="F3011" i="1" s="1"/>
  <c r="F3010" i="1" s="1"/>
  <c r="M3004" i="1"/>
  <c r="L3003" i="1"/>
  <c r="L3002" i="1" s="1"/>
  <c r="K3003" i="1"/>
  <c r="K3002" i="1" s="1"/>
  <c r="K2998" i="1" s="1"/>
  <c r="J3003" i="1"/>
  <c r="J3002" i="1" s="1"/>
  <c r="J2998" i="1" s="1"/>
  <c r="I3003" i="1"/>
  <c r="H3003" i="1"/>
  <c r="H3002" i="1" s="1"/>
  <c r="H2998" i="1" s="1"/>
  <c r="G3003" i="1"/>
  <c r="G3002" i="1" s="1"/>
  <c r="G2998" i="1" s="1"/>
  <c r="F3003" i="1"/>
  <c r="F3002" i="1" s="1"/>
  <c r="F2998" i="1" s="1"/>
  <c r="M2997" i="1"/>
  <c r="L2996" i="1"/>
  <c r="L2995" i="1" s="1"/>
  <c r="L2994" i="1" s="1"/>
  <c r="K2996" i="1"/>
  <c r="K2995" i="1" s="1"/>
  <c r="K2994" i="1" s="1"/>
  <c r="K2993" i="1" s="1"/>
  <c r="K2992" i="1" s="1"/>
  <c r="J2996" i="1"/>
  <c r="J2995" i="1" s="1"/>
  <c r="J2994" i="1" s="1"/>
  <c r="I2996" i="1"/>
  <c r="H2996" i="1"/>
  <c r="H2995" i="1" s="1"/>
  <c r="H2994" i="1" s="1"/>
  <c r="H2993" i="1" s="1"/>
  <c r="G2996" i="1"/>
  <c r="G2995" i="1" s="1"/>
  <c r="G2994" i="1" s="1"/>
  <c r="F2996" i="1"/>
  <c r="F2995" i="1" s="1"/>
  <c r="F2994" i="1" s="1"/>
  <c r="M2991" i="1"/>
  <c r="L2990" i="1"/>
  <c r="L2987" i="1" s="1"/>
  <c r="L2986" i="1" s="1"/>
  <c r="L2985" i="1" s="1"/>
  <c r="L2984" i="1" s="1"/>
  <c r="K2990" i="1"/>
  <c r="K2987" i="1" s="1"/>
  <c r="K2986" i="1" s="1"/>
  <c r="K2985" i="1" s="1"/>
  <c r="K2984" i="1" s="1"/>
  <c r="J2990" i="1"/>
  <c r="J2987" i="1" s="1"/>
  <c r="J2986" i="1" s="1"/>
  <c r="J2985" i="1" s="1"/>
  <c r="J2984" i="1" s="1"/>
  <c r="I2990" i="1"/>
  <c r="I2987" i="1" s="1"/>
  <c r="H2990" i="1"/>
  <c r="H2987" i="1" s="1"/>
  <c r="H2986" i="1" s="1"/>
  <c r="H2985" i="1" s="1"/>
  <c r="H2984" i="1" s="1"/>
  <c r="G2990" i="1"/>
  <c r="G2987" i="1" s="1"/>
  <c r="G2986" i="1" s="1"/>
  <c r="G2985" i="1" s="1"/>
  <c r="G2984" i="1" s="1"/>
  <c r="F2990" i="1"/>
  <c r="F2987" i="1" s="1"/>
  <c r="F2986" i="1" s="1"/>
  <c r="F2985" i="1" s="1"/>
  <c r="F2984" i="1" s="1"/>
  <c r="M2983" i="1"/>
  <c r="L2982" i="1"/>
  <c r="L2981" i="1" s="1"/>
  <c r="L2980" i="1" s="1"/>
  <c r="K2982" i="1"/>
  <c r="K2981" i="1" s="1"/>
  <c r="K2980" i="1" s="1"/>
  <c r="J2982" i="1"/>
  <c r="J2981" i="1" s="1"/>
  <c r="J2980" i="1" s="1"/>
  <c r="I2982" i="1"/>
  <c r="H2982" i="1"/>
  <c r="H2981" i="1" s="1"/>
  <c r="H2980" i="1" s="1"/>
  <c r="G2982" i="1"/>
  <c r="G2981" i="1" s="1"/>
  <c r="G2980" i="1" s="1"/>
  <c r="F2982" i="1"/>
  <c r="F2981" i="1" s="1"/>
  <c r="F2980" i="1" s="1"/>
  <c r="M2979" i="1"/>
  <c r="L2978" i="1"/>
  <c r="L2977" i="1" s="1"/>
  <c r="L2976" i="1" s="1"/>
  <c r="K2978" i="1"/>
  <c r="K2977" i="1" s="1"/>
  <c r="K2976" i="1" s="1"/>
  <c r="K2975" i="1" s="1"/>
  <c r="K2974" i="1" s="1"/>
  <c r="J2978" i="1"/>
  <c r="J2977" i="1" s="1"/>
  <c r="J2976" i="1" s="1"/>
  <c r="J2975" i="1" s="1"/>
  <c r="J2974" i="1" s="1"/>
  <c r="I2978" i="1"/>
  <c r="H2978" i="1"/>
  <c r="H2977" i="1" s="1"/>
  <c r="H2976" i="1" s="1"/>
  <c r="H2975" i="1" s="1"/>
  <c r="H2974" i="1" s="1"/>
  <c r="G2978" i="1"/>
  <c r="G2977" i="1" s="1"/>
  <c r="G2976" i="1" s="1"/>
  <c r="F2978" i="1"/>
  <c r="F2977" i="1" s="1"/>
  <c r="F2976" i="1" s="1"/>
  <c r="M2966" i="1"/>
  <c r="L2965" i="1"/>
  <c r="L2964" i="1" s="1"/>
  <c r="K2965" i="1"/>
  <c r="K2964" i="1" s="1"/>
  <c r="K2963" i="1" s="1"/>
  <c r="K2962" i="1" s="1"/>
  <c r="K2961" i="1" s="1"/>
  <c r="K2960" i="1" s="1"/>
  <c r="J2965" i="1"/>
  <c r="J2964" i="1" s="1"/>
  <c r="J2963" i="1" s="1"/>
  <c r="J2962" i="1" s="1"/>
  <c r="J2961" i="1" s="1"/>
  <c r="J2960" i="1" s="1"/>
  <c r="I2965" i="1"/>
  <c r="H2965" i="1"/>
  <c r="H2964" i="1" s="1"/>
  <c r="H2963" i="1" s="1"/>
  <c r="H2962" i="1" s="1"/>
  <c r="H2961" i="1" s="1"/>
  <c r="H2960" i="1" s="1"/>
  <c r="G2965" i="1"/>
  <c r="G2964" i="1" s="1"/>
  <c r="G2963" i="1" s="1"/>
  <c r="G2962" i="1" s="1"/>
  <c r="G2961" i="1" s="1"/>
  <c r="G2960" i="1" s="1"/>
  <c r="F2965" i="1"/>
  <c r="F2964" i="1" s="1"/>
  <c r="F2963" i="1" s="1"/>
  <c r="F2962" i="1" s="1"/>
  <c r="F2961" i="1" s="1"/>
  <c r="F2960" i="1" s="1"/>
  <c r="M2953" i="1"/>
  <c r="L2952" i="1"/>
  <c r="L2951" i="1" s="1"/>
  <c r="L2950" i="1" s="1"/>
  <c r="K2952" i="1"/>
  <c r="K2951" i="1" s="1"/>
  <c r="K2950" i="1" s="1"/>
  <c r="K2949" i="1" s="1"/>
  <c r="K2948" i="1" s="1"/>
  <c r="J2952" i="1"/>
  <c r="J2951" i="1" s="1"/>
  <c r="J2950" i="1" s="1"/>
  <c r="J2949" i="1" s="1"/>
  <c r="J2948" i="1" s="1"/>
  <c r="I2952" i="1"/>
  <c r="H2952" i="1"/>
  <c r="H2951" i="1" s="1"/>
  <c r="H2950" i="1" s="1"/>
  <c r="H2949" i="1" s="1"/>
  <c r="H2948" i="1" s="1"/>
  <c r="G2952" i="1"/>
  <c r="G2951" i="1" s="1"/>
  <c r="G2950" i="1" s="1"/>
  <c r="G2949" i="1" s="1"/>
  <c r="G2948" i="1" s="1"/>
  <c r="F2952" i="1"/>
  <c r="F2951" i="1" s="1"/>
  <c r="F2950" i="1" s="1"/>
  <c r="F2949" i="1" s="1"/>
  <c r="F2948" i="1" s="1"/>
  <c r="M2947" i="1"/>
  <c r="K2946" i="1"/>
  <c r="K2945" i="1" s="1"/>
  <c r="J2946" i="1"/>
  <c r="J2945" i="1" s="1"/>
  <c r="I2946" i="1"/>
  <c r="M2946" i="1" s="1"/>
  <c r="K2944" i="1"/>
  <c r="K2943" i="1" s="1"/>
  <c r="I2944" i="1"/>
  <c r="M2944" i="1" s="1"/>
  <c r="L2943" i="1"/>
  <c r="L2942" i="1" s="1"/>
  <c r="L2941" i="1" s="1"/>
  <c r="L2940" i="1" s="1"/>
  <c r="J2943" i="1"/>
  <c r="H2943" i="1"/>
  <c r="H2942" i="1" s="1"/>
  <c r="H2941" i="1" s="1"/>
  <c r="H2940" i="1" s="1"/>
  <c r="G2943" i="1"/>
  <c r="G2942" i="1" s="1"/>
  <c r="G2941" i="1" s="1"/>
  <c r="G2940" i="1" s="1"/>
  <c r="F2943" i="1"/>
  <c r="F2942" i="1" s="1"/>
  <c r="F2941" i="1" s="1"/>
  <c r="F2940" i="1" s="1"/>
  <c r="M2939" i="1"/>
  <c r="L2938" i="1"/>
  <c r="L2937" i="1" s="1"/>
  <c r="L2936" i="1" s="1"/>
  <c r="L2935" i="1" s="1"/>
  <c r="L2934" i="1" s="1"/>
  <c r="K2938" i="1"/>
  <c r="K2937" i="1" s="1"/>
  <c r="K2936" i="1" s="1"/>
  <c r="K2935" i="1" s="1"/>
  <c r="K2934" i="1" s="1"/>
  <c r="J2938" i="1"/>
  <c r="J2937" i="1" s="1"/>
  <c r="J2936" i="1" s="1"/>
  <c r="J2935" i="1" s="1"/>
  <c r="J2934" i="1" s="1"/>
  <c r="I2938" i="1"/>
  <c r="I2937" i="1" s="1"/>
  <c r="I2936" i="1" s="1"/>
  <c r="H2938" i="1"/>
  <c r="H2937" i="1" s="1"/>
  <c r="H2936" i="1" s="1"/>
  <c r="H2935" i="1" s="1"/>
  <c r="H2934" i="1" s="1"/>
  <c r="G2938" i="1"/>
  <c r="G2937" i="1" s="1"/>
  <c r="G2936" i="1" s="1"/>
  <c r="G2935" i="1" s="1"/>
  <c r="G2934" i="1" s="1"/>
  <c r="F2938" i="1"/>
  <c r="M2932" i="1"/>
  <c r="L2931" i="1"/>
  <c r="L2930" i="1" s="1"/>
  <c r="L2929" i="1" s="1"/>
  <c r="L2928" i="1" s="1"/>
  <c r="K2931" i="1"/>
  <c r="K2930" i="1" s="1"/>
  <c r="K2929" i="1" s="1"/>
  <c r="K2928" i="1" s="1"/>
  <c r="J2931" i="1"/>
  <c r="J2930" i="1" s="1"/>
  <c r="J2929" i="1" s="1"/>
  <c r="J2928" i="1" s="1"/>
  <c r="I2931" i="1"/>
  <c r="I2930" i="1" s="1"/>
  <c r="I2929" i="1" s="1"/>
  <c r="H2931" i="1"/>
  <c r="H2930" i="1" s="1"/>
  <c r="H2929" i="1" s="1"/>
  <c r="H2928" i="1" s="1"/>
  <c r="G2931" i="1"/>
  <c r="G2930" i="1" s="1"/>
  <c r="G2929" i="1" s="1"/>
  <c r="G2928" i="1" s="1"/>
  <c r="F2931" i="1"/>
  <c r="F2930" i="1" s="1"/>
  <c r="F2929" i="1" s="1"/>
  <c r="F2928" i="1" s="1"/>
  <c r="M2927" i="1"/>
  <c r="M2926" i="1"/>
  <c r="M2923" i="1"/>
  <c r="L2922" i="1"/>
  <c r="L2921" i="1" s="1"/>
  <c r="L2920" i="1" s="1"/>
  <c r="K2922" i="1"/>
  <c r="K2921" i="1" s="1"/>
  <c r="K2920" i="1" s="1"/>
  <c r="J2922" i="1"/>
  <c r="J2921" i="1" s="1"/>
  <c r="J2920" i="1" s="1"/>
  <c r="I2922" i="1"/>
  <c r="I2921" i="1" s="1"/>
  <c r="I2920" i="1" s="1"/>
  <c r="H2922" i="1"/>
  <c r="H2921" i="1" s="1"/>
  <c r="H2920" i="1" s="1"/>
  <c r="G2922" i="1"/>
  <c r="G2921" i="1" s="1"/>
  <c r="G2920" i="1" s="1"/>
  <c r="F2922" i="1"/>
  <c r="M2918" i="1"/>
  <c r="M2917" i="1" s="1"/>
  <c r="M2916" i="1" s="1"/>
  <c r="M2915" i="1" s="1"/>
  <c r="M2914" i="1"/>
  <c r="L2913" i="1"/>
  <c r="L2912" i="1" s="1"/>
  <c r="L2911" i="1" s="1"/>
  <c r="K2913" i="1"/>
  <c r="K2912" i="1" s="1"/>
  <c r="K2911" i="1" s="1"/>
  <c r="K2910" i="1" s="1"/>
  <c r="K2909" i="1" s="1"/>
  <c r="J2913" i="1"/>
  <c r="J2912" i="1" s="1"/>
  <c r="J2911" i="1" s="1"/>
  <c r="J2910" i="1" s="1"/>
  <c r="J2909" i="1" s="1"/>
  <c r="I2913" i="1"/>
  <c r="H2913" i="1"/>
  <c r="H2912" i="1" s="1"/>
  <c r="H2911" i="1" s="1"/>
  <c r="H2910" i="1" s="1"/>
  <c r="H2909" i="1" s="1"/>
  <c r="G2913" i="1"/>
  <c r="G2912" i="1" s="1"/>
  <c r="G2911" i="1" s="1"/>
  <c r="G2910" i="1" s="1"/>
  <c r="G2909" i="1" s="1"/>
  <c r="F2913" i="1"/>
  <c r="F2912" i="1" s="1"/>
  <c r="F2911" i="1" s="1"/>
  <c r="F2910" i="1" s="1"/>
  <c r="F2909" i="1" s="1"/>
  <c r="M2900" i="1"/>
  <c r="L2899" i="1"/>
  <c r="L2898" i="1" s="1"/>
  <c r="K2899" i="1"/>
  <c r="K2898" i="1" s="1"/>
  <c r="J2899" i="1"/>
  <c r="J2898" i="1" s="1"/>
  <c r="I2899" i="1"/>
  <c r="H2899" i="1"/>
  <c r="H2898" i="1" s="1"/>
  <c r="G2899" i="1"/>
  <c r="G2898" i="1" s="1"/>
  <c r="F2899" i="1"/>
  <c r="F2898" i="1" s="1"/>
  <c r="M2897" i="1"/>
  <c r="L2896" i="1"/>
  <c r="L2895" i="1" s="1"/>
  <c r="K2896" i="1"/>
  <c r="K2895" i="1" s="1"/>
  <c r="J2896" i="1"/>
  <c r="J2895" i="1" s="1"/>
  <c r="I2896" i="1"/>
  <c r="H2896" i="1"/>
  <c r="H2895" i="1" s="1"/>
  <c r="G2896" i="1"/>
  <c r="G2895" i="1" s="1"/>
  <c r="F2896" i="1"/>
  <c r="F2895" i="1" s="1"/>
  <c r="M2891" i="1"/>
  <c r="L2890" i="1"/>
  <c r="L2889" i="1" s="1"/>
  <c r="K2890" i="1"/>
  <c r="K2889" i="1" s="1"/>
  <c r="K2888" i="1" s="1"/>
  <c r="K2887" i="1" s="1"/>
  <c r="K2886" i="1" s="1"/>
  <c r="J2890" i="1"/>
  <c r="J2889" i="1" s="1"/>
  <c r="J2888" i="1" s="1"/>
  <c r="J2887" i="1" s="1"/>
  <c r="J2886" i="1" s="1"/>
  <c r="I2890" i="1"/>
  <c r="H2890" i="1"/>
  <c r="H2889" i="1" s="1"/>
  <c r="H2888" i="1" s="1"/>
  <c r="H2887" i="1" s="1"/>
  <c r="H2886" i="1" s="1"/>
  <c r="G2890" i="1"/>
  <c r="G2889" i="1" s="1"/>
  <c r="G2888" i="1" s="1"/>
  <c r="G2887" i="1" s="1"/>
  <c r="G2886" i="1" s="1"/>
  <c r="F2890" i="1"/>
  <c r="F2889" i="1" s="1"/>
  <c r="F2888" i="1" s="1"/>
  <c r="F2887" i="1" s="1"/>
  <c r="F2886" i="1" s="1"/>
  <c r="M2885" i="1"/>
  <c r="L2884" i="1"/>
  <c r="L2883" i="1" s="1"/>
  <c r="L2882" i="1" s="1"/>
  <c r="L2881" i="1" s="1"/>
  <c r="K2884" i="1"/>
  <c r="K2883" i="1" s="1"/>
  <c r="K2882" i="1" s="1"/>
  <c r="K2881" i="1" s="1"/>
  <c r="J2884" i="1"/>
  <c r="J2883" i="1" s="1"/>
  <c r="J2882" i="1" s="1"/>
  <c r="J2881" i="1" s="1"/>
  <c r="I2884" i="1"/>
  <c r="I2883" i="1" s="1"/>
  <c r="I2882" i="1" s="1"/>
  <c r="I2881" i="1" s="1"/>
  <c r="H2884" i="1"/>
  <c r="H2883" i="1" s="1"/>
  <c r="H2882" i="1" s="1"/>
  <c r="H2881" i="1" s="1"/>
  <c r="G2884" i="1"/>
  <c r="G2883" i="1" s="1"/>
  <c r="G2882" i="1" s="1"/>
  <c r="G2881" i="1" s="1"/>
  <c r="F2884" i="1"/>
  <c r="F2883" i="1" s="1"/>
  <c r="F2882" i="1" s="1"/>
  <c r="F2881" i="1" s="1"/>
  <c r="M2880" i="1"/>
  <c r="L2879" i="1"/>
  <c r="L2878" i="1" s="1"/>
  <c r="L2877" i="1" s="1"/>
  <c r="K2879" i="1"/>
  <c r="K2878" i="1" s="1"/>
  <c r="K2877" i="1" s="1"/>
  <c r="J2879" i="1"/>
  <c r="J2878" i="1" s="1"/>
  <c r="J2877" i="1" s="1"/>
  <c r="I2879" i="1"/>
  <c r="I2878" i="1" s="1"/>
  <c r="I2877" i="1" s="1"/>
  <c r="H2879" i="1"/>
  <c r="H2878" i="1" s="1"/>
  <c r="H2877" i="1" s="1"/>
  <c r="G2879" i="1"/>
  <c r="G2878" i="1" s="1"/>
  <c r="G2877" i="1" s="1"/>
  <c r="F2879" i="1"/>
  <c r="F2878" i="1" s="1"/>
  <c r="F2877" i="1" s="1"/>
  <c r="M2876" i="1"/>
  <c r="L2875" i="1"/>
  <c r="L2874" i="1" s="1"/>
  <c r="L2873" i="1" s="1"/>
  <c r="K2875" i="1"/>
  <c r="K2874" i="1" s="1"/>
  <c r="K2873" i="1" s="1"/>
  <c r="J2875" i="1"/>
  <c r="J2874" i="1" s="1"/>
  <c r="J2873" i="1" s="1"/>
  <c r="I2875" i="1"/>
  <c r="H2875" i="1"/>
  <c r="H2874" i="1" s="1"/>
  <c r="H2873" i="1" s="1"/>
  <c r="G2875" i="1"/>
  <c r="G2874" i="1" s="1"/>
  <c r="G2873" i="1" s="1"/>
  <c r="F2875" i="1"/>
  <c r="F2874" i="1" s="1"/>
  <c r="F2873" i="1" s="1"/>
  <c r="M2872" i="1"/>
  <c r="L2871" i="1"/>
  <c r="L2870" i="1" s="1"/>
  <c r="K2871" i="1"/>
  <c r="K2870" i="1" s="1"/>
  <c r="J2871" i="1"/>
  <c r="J2870" i="1" s="1"/>
  <c r="I2871" i="1"/>
  <c r="I2870" i="1" s="1"/>
  <c r="H2871" i="1"/>
  <c r="H2870" i="1" s="1"/>
  <c r="G2871" i="1"/>
  <c r="G2870" i="1" s="1"/>
  <c r="F2871" i="1"/>
  <c r="F2870" i="1" s="1"/>
  <c r="M2869" i="1"/>
  <c r="L2868" i="1"/>
  <c r="L2867" i="1" s="1"/>
  <c r="K2868" i="1"/>
  <c r="K2867" i="1" s="1"/>
  <c r="J2868" i="1"/>
  <c r="J2867" i="1" s="1"/>
  <c r="J2866" i="1" s="1"/>
  <c r="I2868" i="1"/>
  <c r="H2868" i="1"/>
  <c r="H2867" i="1" s="1"/>
  <c r="H2866" i="1" s="1"/>
  <c r="G2868" i="1"/>
  <c r="G2867" i="1" s="1"/>
  <c r="F2868" i="1"/>
  <c r="F2867" i="1" s="1"/>
  <c r="M2856" i="1"/>
  <c r="M2855" i="1" s="1"/>
  <c r="M2854" i="1" s="1"/>
  <c r="M2853" i="1" s="1"/>
  <c r="M2852" i="1" s="1"/>
  <c r="M2849" i="1"/>
  <c r="L2848" i="1"/>
  <c r="K2848" i="1"/>
  <c r="J2848" i="1"/>
  <c r="I2848" i="1"/>
  <c r="H2848" i="1"/>
  <c r="G2848" i="1"/>
  <c r="F2848" i="1"/>
  <c r="M2847" i="1"/>
  <c r="L2846" i="1"/>
  <c r="K2846" i="1"/>
  <c r="J2846" i="1"/>
  <c r="I2846" i="1"/>
  <c r="H2846" i="1"/>
  <c r="G2846" i="1"/>
  <c r="F2846" i="1"/>
  <c r="M2844" i="1"/>
  <c r="L2843" i="1"/>
  <c r="L2842" i="1" s="1"/>
  <c r="K2843" i="1"/>
  <c r="K2842" i="1" s="1"/>
  <c r="J2843" i="1"/>
  <c r="J2842" i="1" s="1"/>
  <c r="I2843" i="1"/>
  <c r="I2842" i="1" s="1"/>
  <c r="H2843" i="1"/>
  <c r="H2842" i="1" s="1"/>
  <c r="G2843" i="1"/>
  <c r="G2842" i="1" s="1"/>
  <c r="F2843" i="1"/>
  <c r="M2839" i="1"/>
  <c r="L2838" i="1"/>
  <c r="L2837" i="1" s="1"/>
  <c r="L2836" i="1" s="1"/>
  <c r="K2838" i="1"/>
  <c r="K2837" i="1" s="1"/>
  <c r="K2836" i="1" s="1"/>
  <c r="K2835" i="1" s="1"/>
  <c r="K2834" i="1" s="1"/>
  <c r="J2838" i="1"/>
  <c r="J2837" i="1" s="1"/>
  <c r="J2836" i="1" s="1"/>
  <c r="J2835" i="1" s="1"/>
  <c r="J2834" i="1" s="1"/>
  <c r="I2838" i="1"/>
  <c r="I2837" i="1" s="1"/>
  <c r="I2836" i="1" s="1"/>
  <c r="I2835" i="1" s="1"/>
  <c r="I2834" i="1" s="1"/>
  <c r="H2838" i="1"/>
  <c r="H2837" i="1" s="1"/>
  <c r="H2836" i="1" s="1"/>
  <c r="H2835" i="1" s="1"/>
  <c r="H2834" i="1" s="1"/>
  <c r="G2838" i="1"/>
  <c r="G2837" i="1" s="1"/>
  <c r="G2836" i="1" s="1"/>
  <c r="G2835" i="1" s="1"/>
  <c r="G2834" i="1" s="1"/>
  <c r="F2838" i="1"/>
  <c r="M2818" i="1"/>
  <c r="L2817" i="1"/>
  <c r="L2816" i="1" s="1"/>
  <c r="L2815" i="1" s="1"/>
  <c r="L2814" i="1" s="1"/>
  <c r="K2817" i="1"/>
  <c r="K2816" i="1" s="1"/>
  <c r="K2815" i="1" s="1"/>
  <c r="K2814" i="1" s="1"/>
  <c r="J2817" i="1"/>
  <c r="J2816" i="1" s="1"/>
  <c r="J2815" i="1" s="1"/>
  <c r="J2814" i="1" s="1"/>
  <c r="I2817" i="1"/>
  <c r="I2816" i="1" s="1"/>
  <c r="I2815" i="1" s="1"/>
  <c r="I2814" i="1" s="1"/>
  <c r="H2817" i="1"/>
  <c r="H2816" i="1" s="1"/>
  <c r="H2815" i="1" s="1"/>
  <c r="H2814" i="1" s="1"/>
  <c r="G2817" i="1"/>
  <c r="G2816" i="1" s="1"/>
  <c r="G2815" i="1" s="1"/>
  <c r="G2814" i="1" s="1"/>
  <c r="F2817" i="1"/>
  <c r="M2813" i="1"/>
  <c r="L2812" i="1"/>
  <c r="L2811" i="1" s="1"/>
  <c r="L2810" i="1" s="1"/>
  <c r="L2809" i="1" s="1"/>
  <c r="L2808" i="1" s="1"/>
  <c r="L2807" i="1" s="1"/>
  <c r="K2812" i="1"/>
  <c r="K2811" i="1" s="1"/>
  <c r="K2810" i="1" s="1"/>
  <c r="K2809" i="1" s="1"/>
  <c r="K2808" i="1" s="1"/>
  <c r="K2807" i="1" s="1"/>
  <c r="J2812" i="1"/>
  <c r="J2811" i="1" s="1"/>
  <c r="J2810" i="1" s="1"/>
  <c r="J2809" i="1" s="1"/>
  <c r="J2808" i="1" s="1"/>
  <c r="I2812" i="1"/>
  <c r="I2811" i="1" s="1"/>
  <c r="I2810" i="1" s="1"/>
  <c r="H2812" i="1"/>
  <c r="H2811" i="1" s="1"/>
  <c r="H2810" i="1" s="1"/>
  <c r="H2809" i="1" s="1"/>
  <c r="H2808" i="1" s="1"/>
  <c r="G2812" i="1"/>
  <c r="G2811" i="1" s="1"/>
  <c r="G2810" i="1" s="1"/>
  <c r="G2809" i="1" s="1"/>
  <c r="G2808" i="1" s="1"/>
  <c r="G2807" i="1" s="1"/>
  <c r="F2812" i="1"/>
  <c r="M2796" i="1"/>
  <c r="L2795" i="1"/>
  <c r="L2794" i="1" s="1"/>
  <c r="L2793" i="1" s="1"/>
  <c r="K2795" i="1"/>
  <c r="K2794" i="1" s="1"/>
  <c r="K2793" i="1" s="1"/>
  <c r="J2795" i="1"/>
  <c r="J2794" i="1" s="1"/>
  <c r="J2793" i="1" s="1"/>
  <c r="I2795" i="1"/>
  <c r="I2794" i="1" s="1"/>
  <c r="I2793" i="1" s="1"/>
  <c r="H2795" i="1"/>
  <c r="H2794" i="1" s="1"/>
  <c r="H2793" i="1" s="1"/>
  <c r="G2795" i="1"/>
  <c r="G2794" i="1" s="1"/>
  <c r="G2793" i="1" s="1"/>
  <c r="F2795" i="1"/>
  <c r="M2792" i="1"/>
  <c r="L2791" i="1"/>
  <c r="L2790" i="1" s="1"/>
  <c r="K2791" i="1"/>
  <c r="K2790" i="1" s="1"/>
  <c r="J2791" i="1"/>
  <c r="J2790" i="1" s="1"/>
  <c r="I2791" i="1"/>
  <c r="I2790" i="1" s="1"/>
  <c r="H2791" i="1"/>
  <c r="H2790" i="1" s="1"/>
  <c r="G2791" i="1"/>
  <c r="G2790" i="1" s="1"/>
  <c r="F2791" i="1"/>
  <c r="F2790" i="1" s="1"/>
  <c r="M2789" i="1"/>
  <c r="L2788" i="1"/>
  <c r="L2787" i="1" s="1"/>
  <c r="K2788" i="1"/>
  <c r="K2787" i="1" s="1"/>
  <c r="K2786" i="1" s="1"/>
  <c r="K2785" i="1" s="1"/>
  <c r="J2788" i="1"/>
  <c r="J2787" i="1" s="1"/>
  <c r="J2786" i="1" s="1"/>
  <c r="J2785" i="1" s="1"/>
  <c r="I2788" i="1"/>
  <c r="I2787" i="1" s="1"/>
  <c r="H2788" i="1"/>
  <c r="H2787" i="1" s="1"/>
  <c r="H2786" i="1" s="1"/>
  <c r="H2785" i="1" s="1"/>
  <c r="G2788" i="1"/>
  <c r="G2787" i="1" s="1"/>
  <c r="G2786" i="1" s="1"/>
  <c r="G2785" i="1" s="1"/>
  <c r="F2788" i="1"/>
  <c r="M2784" i="1"/>
  <c r="L2783" i="1"/>
  <c r="K2783" i="1"/>
  <c r="J2783" i="1"/>
  <c r="I2783" i="1"/>
  <c r="H2783" i="1"/>
  <c r="G2783" i="1"/>
  <c r="F2783" i="1"/>
  <c r="M2782" i="1"/>
  <c r="L2781" i="1"/>
  <c r="L2780" i="1" s="1"/>
  <c r="L2779" i="1" s="1"/>
  <c r="K2781" i="1"/>
  <c r="K2780" i="1" s="1"/>
  <c r="K2779" i="1" s="1"/>
  <c r="J2781" i="1"/>
  <c r="J2780" i="1" s="1"/>
  <c r="J2779" i="1" s="1"/>
  <c r="I2781" i="1"/>
  <c r="H2781" i="1"/>
  <c r="G2781" i="1"/>
  <c r="G2780" i="1" s="1"/>
  <c r="G2779" i="1" s="1"/>
  <c r="F2781" i="1"/>
  <c r="M2778" i="1"/>
  <c r="L2777" i="1"/>
  <c r="L2776" i="1" s="1"/>
  <c r="K2777" i="1"/>
  <c r="K2776" i="1" s="1"/>
  <c r="J2777" i="1"/>
  <c r="J2776" i="1" s="1"/>
  <c r="I2777" i="1"/>
  <c r="I2776" i="1" s="1"/>
  <c r="H2777" i="1"/>
  <c r="H2776" i="1" s="1"/>
  <c r="G2777" i="1"/>
  <c r="G2776" i="1" s="1"/>
  <c r="F2777" i="1"/>
  <c r="M2775" i="1"/>
  <c r="L2774" i="1"/>
  <c r="L2773" i="1" s="1"/>
  <c r="K2774" i="1"/>
  <c r="K2773" i="1" s="1"/>
  <c r="J2774" i="1"/>
  <c r="J2773" i="1" s="1"/>
  <c r="I2774" i="1"/>
  <c r="I2773" i="1" s="1"/>
  <c r="I2772" i="1" s="1"/>
  <c r="H2774" i="1"/>
  <c r="H2773" i="1" s="1"/>
  <c r="G2774" i="1"/>
  <c r="G2773" i="1" s="1"/>
  <c r="F2774" i="1"/>
  <c r="M2771" i="1"/>
  <c r="L2770" i="1"/>
  <c r="L2769" i="1" s="1"/>
  <c r="K2770" i="1"/>
  <c r="K2769" i="1" s="1"/>
  <c r="J2770" i="1"/>
  <c r="J2769" i="1" s="1"/>
  <c r="I2770" i="1"/>
  <c r="I2769" i="1" s="1"/>
  <c r="H2770" i="1"/>
  <c r="H2769" i="1" s="1"/>
  <c r="G2770" i="1"/>
  <c r="G2769" i="1" s="1"/>
  <c r="F2770" i="1"/>
  <c r="M2768" i="1"/>
  <c r="L2767" i="1"/>
  <c r="L2766" i="1" s="1"/>
  <c r="K2767" i="1"/>
  <c r="K2766" i="1" s="1"/>
  <c r="J2767" i="1"/>
  <c r="J2766" i="1" s="1"/>
  <c r="I2767" i="1"/>
  <c r="I2766" i="1" s="1"/>
  <c r="H2767" i="1"/>
  <c r="H2766" i="1" s="1"/>
  <c r="G2767" i="1"/>
  <c r="G2766" i="1" s="1"/>
  <c r="F2767" i="1"/>
  <c r="M2765" i="1"/>
  <c r="L2764" i="1"/>
  <c r="L2763" i="1" s="1"/>
  <c r="K2764" i="1"/>
  <c r="K2763" i="1" s="1"/>
  <c r="J2764" i="1"/>
  <c r="J2763" i="1" s="1"/>
  <c r="I2764" i="1"/>
  <c r="I2763" i="1" s="1"/>
  <c r="H2764" i="1"/>
  <c r="H2763" i="1" s="1"/>
  <c r="G2764" i="1"/>
  <c r="G2763" i="1" s="1"/>
  <c r="F2764" i="1"/>
  <c r="M2762" i="1"/>
  <c r="L2761" i="1"/>
  <c r="L2760" i="1" s="1"/>
  <c r="K2761" i="1"/>
  <c r="K2760" i="1" s="1"/>
  <c r="K2759" i="1" s="1"/>
  <c r="J2761" i="1"/>
  <c r="J2760" i="1" s="1"/>
  <c r="I2761" i="1"/>
  <c r="I2760" i="1" s="1"/>
  <c r="H2761" i="1"/>
  <c r="H2760" i="1" s="1"/>
  <c r="G2761" i="1"/>
  <c r="G2760" i="1" s="1"/>
  <c r="F2761" i="1"/>
  <c r="M2753" i="1"/>
  <c r="L2752" i="1"/>
  <c r="K2752" i="1"/>
  <c r="J2752" i="1"/>
  <c r="I2752" i="1"/>
  <c r="H2752" i="1"/>
  <c r="G2752" i="1"/>
  <c r="F2752" i="1"/>
  <c r="M2751" i="1"/>
  <c r="L2750" i="1"/>
  <c r="L2749" i="1" s="1"/>
  <c r="K2750" i="1"/>
  <c r="K2749" i="1" s="1"/>
  <c r="J2750" i="1"/>
  <c r="J2749" i="1" s="1"/>
  <c r="I2750" i="1"/>
  <c r="H2750" i="1"/>
  <c r="G2750" i="1"/>
  <c r="G2749" i="1" s="1"/>
  <c r="F2750" i="1"/>
  <c r="M2748" i="1"/>
  <c r="L2747" i="1"/>
  <c r="L2746" i="1" s="1"/>
  <c r="L2745" i="1" s="1"/>
  <c r="L2744" i="1" s="1"/>
  <c r="K2747" i="1"/>
  <c r="K2746" i="1" s="1"/>
  <c r="J2747" i="1"/>
  <c r="J2746" i="1" s="1"/>
  <c r="I2747" i="1"/>
  <c r="I2746" i="1" s="1"/>
  <c r="H2747" i="1"/>
  <c r="H2746" i="1" s="1"/>
  <c r="G2747" i="1"/>
  <c r="G2746" i="1" s="1"/>
  <c r="F2747" i="1"/>
  <c r="M2743" i="1"/>
  <c r="L2742" i="1"/>
  <c r="K2742" i="1"/>
  <c r="J2742" i="1"/>
  <c r="I2742" i="1"/>
  <c r="H2742" i="1"/>
  <c r="G2742" i="1"/>
  <c r="F2742" i="1"/>
  <c r="M2741" i="1"/>
  <c r="L2740" i="1"/>
  <c r="L2739" i="1" s="1"/>
  <c r="L2738" i="1" s="1"/>
  <c r="L2737" i="1" s="1"/>
  <c r="L2736" i="1" s="1"/>
  <c r="K2740" i="1"/>
  <c r="K2739" i="1" s="1"/>
  <c r="K2738" i="1" s="1"/>
  <c r="K2737" i="1" s="1"/>
  <c r="K2736" i="1" s="1"/>
  <c r="J2740" i="1"/>
  <c r="J2739" i="1" s="1"/>
  <c r="J2738" i="1" s="1"/>
  <c r="J2737" i="1" s="1"/>
  <c r="J2736" i="1" s="1"/>
  <c r="I2740" i="1"/>
  <c r="H2740" i="1"/>
  <c r="H2739" i="1" s="1"/>
  <c r="H2738" i="1" s="1"/>
  <c r="H2737" i="1" s="1"/>
  <c r="H2736" i="1" s="1"/>
  <c r="G2740" i="1"/>
  <c r="G2739" i="1" s="1"/>
  <c r="G2738" i="1" s="1"/>
  <c r="G2737" i="1" s="1"/>
  <c r="G2736" i="1" s="1"/>
  <c r="F2740" i="1"/>
  <c r="K2727" i="1"/>
  <c r="K2726" i="1" s="1"/>
  <c r="K2725" i="1" s="1"/>
  <c r="K2724" i="1" s="1"/>
  <c r="K2723" i="1" s="1"/>
  <c r="K2722" i="1" s="1"/>
  <c r="K2721" i="1" s="1"/>
  <c r="J2727" i="1"/>
  <c r="J2726" i="1" s="1"/>
  <c r="J2725" i="1" s="1"/>
  <c r="J2724" i="1" s="1"/>
  <c r="J2723" i="1" s="1"/>
  <c r="J2722" i="1" s="1"/>
  <c r="J2721" i="1" s="1"/>
  <c r="I2727" i="1"/>
  <c r="I2726" i="1" s="1"/>
  <c r="I2725" i="1" s="1"/>
  <c r="I2724" i="1" s="1"/>
  <c r="I2723" i="1" s="1"/>
  <c r="I2722" i="1" s="1"/>
  <c r="I2721" i="1" s="1"/>
  <c r="H2727" i="1"/>
  <c r="H2726" i="1" s="1"/>
  <c r="H2725" i="1" s="1"/>
  <c r="H2724" i="1" s="1"/>
  <c r="H2723" i="1" s="1"/>
  <c r="H2722" i="1" s="1"/>
  <c r="H2721" i="1" s="1"/>
  <c r="G2727" i="1"/>
  <c r="G2726" i="1" s="1"/>
  <c r="G2725" i="1" s="1"/>
  <c r="G2724" i="1" s="1"/>
  <c r="G2723" i="1" s="1"/>
  <c r="G2722" i="1" s="1"/>
  <c r="G2721" i="1" s="1"/>
  <c r="F2727" i="1"/>
  <c r="M2720" i="1"/>
  <c r="L2719" i="1"/>
  <c r="L2718" i="1" s="1"/>
  <c r="K2719" i="1"/>
  <c r="K2718" i="1" s="1"/>
  <c r="J2719" i="1"/>
  <c r="J2718" i="1" s="1"/>
  <c r="I2719" i="1"/>
  <c r="I2718" i="1" s="1"/>
  <c r="H2719" i="1"/>
  <c r="H2718" i="1" s="1"/>
  <c r="G2719" i="1"/>
  <c r="G2718" i="1" s="1"/>
  <c r="F2719" i="1"/>
  <c r="M2717" i="1"/>
  <c r="L2716" i="1"/>
  <c r="L2715" i="1" s="1"/>
  <c r="L2714" i="1" s="1"/>
  <c r="L2713" i="1" s="1"/>
  <c r="L2712" i="1" s="1"/>
  <c r="L2711" i="1" s="1"/>
  <c r="K2716" i="1"/>
  <c r="K2715" i="1" s="1"/>
  <c r="K2714" i="1" s="1"/>
  <c r="K2713" i="1" s="1"/>
  <c r="K2712" i="1" s="1"/>
  <c r="K2711" i="1" s="1"/>
  <c r="J2716" i="1"/>
  <c r="J2715" i="1" s="1"/>
  <c r="I2716" i="1"/>
  <c r="I2715" i="1" s="1"/>
  <c r="H2716" i="1"/>
  <c r="H2715" i="1" s="1"/>
  <c r="H2714" i="1" s="1"/>
  <c r="H2713" i="1" s="1"/>
  <c r="H2712" i="1" s="1"/>
  <c r="H2711" i="1" s="1"/>
  <c r="G2716" i="1"/>
  <c r="G2715" i="1" s="1"/>
  <c r="G2714" i="1" s="1"/>
  <c r="G2713" i="1" s="1"/>
  <c r="G2712" i="1" s="1"/>
  <c r="G2711" i="1" s="1"/>
  <c r="F2716" i="1"/>
  <c r="M2710" i="1"/>
  <c r="L2709" i="1"/>
  <c r="M2709" i="1" s="1"/>
  <c r="M2708" i="1"/>
  <c r="L2707" i="1"/>
  <c r="K2707" i="1"/>
  <c r="K2706" i="1" s="1"/>
  <c r="K2705" i="1" s="1"/>
  <c r="J2707" i="1"/>
  <c r="J2706" i="1" s="1"/>
  <c r="J2705" i="1" s="1"/>
  <c r="I2707" i="1"/>
  <c r="I2706" i="1" s="1"/>
  <c r="I2705" i="1" s="1"/>
  <c r="H2707" i="1"/>
  <c r="H2706" i="1" s="1"/>
  <c r="H2705" i="1" s="1"/>
  <c r="G2707" i="1"/>
  <c r="G2706" i="1" s="1"/>
  <c r="G2705" i="1" s="1"/>
  <c r="F2707" i="1"/>
  <c r="F2706" i="1" s="1"/>
  <c r="F2705" i="1" s="1"/>
  <c r="M2704" i="1"/>
  <c r="L2703" i="1"/>
  <c r="L2702" i="1" s="1"/>
  <c r="L2701" i="1" s="1"/>
  <c r="L2700" i="1" s="1"/>
  <c r="L2699" i="1" s="1"/>
  <c r="K2703" i="1"/>
  <c r="K2702" i="1" s="1"/>
  <c r="K2701" i="1" s="1"/>
  <c r="K2700" i="1" s="1"/>
  <c r="K2699" i="1" s="1"/>
  <c r="K2698" i="1" s="1"/>
  <c r="K2697" i="1" s="1"/>
  <c r="J2703" i="1"/>
  <c r="J2702" i="1" s="1"/>
  <c r="J2701" i="1" s="1"/>
  <c r="J2700" i="1" s="1"/>
  <c r="J2699" i="1" s="1"/>
  <c r="I2703" i="1"/>
  <c r="I2702" i="1" s="1"/>
  <c r="I2701" i="1" s="1"/>
  <c r="I2700" i="1" s="1"/>
  <c r="I2699" i="1" s="1"/>
  <c r="H2703" i="1"/>
  <c r="H2702" i="1" s="1"/>
  <c r="H2701" i="1" s="1"/>
  <c r="H2700" i="1" s="1"/>
  <c r="H2699" i="1" s="1"/>
  <c r="G2703" i="1"/>
  <c r="G2702" i="1" s="1"/>
  <c r="G2701" i="1" s="1"/>
  <c r="G2700" i="1" s="1"/>
  <c r="G2699" i="1" s="1"/>
  <c r="G2698" i="1" s="1"/>
  <c r="G2697" i="1" s="1"/>
  <c r="F2703" i="1"/>
  <c r="M2696" i="1"/>
  <c r="L2695" i="1"/>
  <c r="K2695" i="1"/>
  <c r="K2694" i="1" s="1"/>
  <c r="K2693" i="1" s="1"/>
  <c r="K2692" i="1" s="1"/>
  <c r="K2691" i="1" s="1"/>
  <c r="J2695" i="1"/>
  <c r="J2694" i="1" s="1"/>
  <c r="J2693" i="1" s="1"/>
  <c r="J2692" i="1" s="1"/>
  <c r="J2691" i="1" s="1"/>
  <c r="I2695" i="1"/>
  <c r="I2694" i="1" s="1"/>
  <c r="I2693" i="1" s="1"/>
  <c r="I2692" i="1" s="1"/>
  <c r="I2691" i="1" s="1"/>
  <c r="H2695" i="1"/>
  <c r="H2694" i="1" s="1"/>
  <c r="H2693" i="1" s="1"/>
  <c r="H2692" i="1" s="1"/>
  <c r="H2691" i="1" s="1"/>
  <c r="G2695" i="1"/>
  <c r="G2694" i="1" s="1"/>
  <c r="G2693" i="1" s="1"/>
  <c r="G2692" i="1" s="1"/>
  <c r="G2691" i="1" s="1"/>
  <c r="F2695" i="1"/>
  <c r="F2694" i="1" s="1"/>
  <c r="F2693" i="1" s="1"/>
  <c r="F2692" i="1" s="1"/>
  <c r="F2691" i="1" s="1"/>
  <c r="M2690" i="1"/>
  <c r="L2689" i="1"/>
  <c r="K2689" i="1"/>
  <c r="K2688" i="1" s="1"/>
  <c r="K2687" i="1" s="1"/>
  <c r="K2686" i="1" s="1"/>
  <c r="K2685" i="1" s="1"/>
  <c r="J2689" i="1"/>
  <c r="J2688" i="1" s="1"/>
  <c r="J2687" i="1" s="1"/>
  <c r="J2686" i="1" s="1"/>
  <c r="J2685" i="1" s="1"/>
  <c r="J2684" i="1" s="1"/>
  <c r="J2683" i="1" s="1"/>
  <c r="I2689" i="1"/>
  <c r="I2688" i="1" s="1"/>
  <c r="I2687" i="1" s="1"/>
  <c r="I2686" i="1" s="1"/>
  <c r="I2685" i="1" s="1"/>
  <c r="H2689" i="1"/>
  <c r="H2688" i="1" s="1"/>
  <c r="H2687" i="1" s="1"/>
  <c r="H2686" i="1" s="1"/>
  <c r="H2685" i="1" s="1"/>
  <c r="H2684" i="1" s="1"/>
  <c r="H2683" i="1" s="1"/>
  <c r="G2689" i="1"/>
  <c r="G2688" i="1" s="1"/>
  <c r="G2687" i="1" s="1"/>
  <c r="G2686" i="1" s="1"/>
  <c r="G2685" i="1" s="1"/>
  <c r="F2689" i="1"/>
  <c r="F2688" i="1" s="1"/>
  <c r="F2687" i="1" s="1"/>
  <c r="F2686" i="1" s="1"/>
  <c r="F2685" i="1" s="1"/>
  <c r="M2682" i="1"/>
  <c r="L2681" i="1"/>
  <c r="L2680" i="1" s="1"/>
  <c r="L2679" i="1" s="1"/>
  <c r="K2681" i="1"/>
  <c r="K2680" i="1" s="1"/>
  <c r="K2679" i="1" s="1"/>
  <c r="J2681" i="1"/>
  <c r="J2680" i="1" s="1"/>
  <c r="J2679" i="1" s="1"/>
  <c r="I2681" i="1"/>
  <c r="I2680" i="1" s="1"/>
  <c r="I2679" i="1" s="1"/>
  <c r="H2681" i="1"/>
  <c r="H2680" i="1" s="1"/>
  <c r="H2679" i="1" s="1"/>
  <c r="G2681" i="1"/>
  <c r="G2680" i="1" s="1"/>
  <c r="G2679" i="1" s="1"/>
  <c r="F2681" i="1"/>
  <c r="F2680" i="1" s="1"/>
  <c r="F2679" i="1" s="1"/>
  <c r="M2678" i="1"/>
  <c r="L2677" i="1"/>
  <c r="K2677" i="1"/>
  <c r="K2676" i="1" s="1"/>
  <c r="K2675" i="1" s="1"/>
  <c r="J2677" i="1"/>
  <c r="J2676" i="1" s="1"/>
  <c r="J2675" i="1" s="1"/>
  <c r="I2677" i="1"/>
  <c r="I2676" i="1" s="1"/>
  <c r="I2675" i="1" s="1"/>
  <c r="H2677" i="1"/>
  <c r="H2676" i="1" s="1"/>
  <c r="H2675" i="1" s="1"/>
  <c r="G2677" i="1"/>
  <c r="G2676" i="1" s="1"/>
  <c r="G2675" i="1" s="1"/>
  <c r="F2677" i="1"/>
  <c r="F2676" i="1" s="1"/>
  <c r="F2675" i="1" s="1"/>
  <c r="M2674" i="1"/>
  <c r="L2673" i="1"/>
  <c r="L2672" i="1" s="1"/>
  <c r="L2671" i="1" s="1"/>
  <c r="K2673" i="1"/>
  <c r="K2672" i="1" s="1"/>
  <c r="K2671" i="1" s="1"/>
  <c r="J2673" i="1"/>
  <c r="J2672" i="1" s="1"/>
  <c r="J2671" i="1" s="1"/>
  <c r="J2670" i="1" s="1"/>
  <c r="J2669" i="1" s="1"/>
  <c r="J2668" i="1" s="1"/>
  <c r="J2667" i="1" s="1"/>
  <c r="I2673" i="1"/>
  <c r="H2673" i="1"/>
  <c r="H2672" i="1" s="1"/>
  <c r="H2671" i="1" s="1"/>
  <c r="G2673" i="1"/>
  <c r="G2672" i="1" s="1"/>
  <c r="G2671" i="1" s="1"/>
  <c r="F2673" i="1"/>
  <c r="F2672" i="1" s="1"/>
  <c r="F2671" i="1" s="1"/>
  <c r="M2661" i="1"/>
  <c r="L2660" i="1"/>
  <c r="K2660" i="1"/>
  <c r="J2660" i="1"/>
  <c r="I2660" i="1"/>
  <c r="H2660" i="1"/>
  <c r="G2660" i="1"/>
  <c r="F2660" i="1"/>
  <c r="M2659" i="1"/>
  <c r="L2658" i="1"/>
  <c r="K2658" i="1"/>
  <c r="J2658" i="1"/>
  <c r="I2658" i="1"/>
  <c r="H2658" i="1"/>
  <c r="G2658" i="1"/>
  <c r="F2658" i="1"/>
  <c r="M2657" i="1"/>
  <c r="L2656" i="1"/>
  <c r="K2656" i="1"/>
  <c r="J2656" i="1"/>
  <c r="I2656" i="1"/>
  <c r="H2656" i="1"/>
  <c r="H2655" i="1" s="1"/>
  <c r="H2654" i="1" s="1"/>
  <c r="H2653" i="1" s="1"/>
  <c r="H2652" i="1" s="1"/>
  <c r="H2651" i="1" s="1"/>
  <c r="G2656" i="1"/>
  <c r="F2656" i="1"/>
  <c r="F2655" i="1" s="1"/>
  <c r="F2654" i="1" s="1"/>
  <c r="F2653" i="1" s="1"/>
  <c r="F2652" i="1" s="1"/>
  <c r="F2651" i="1" s="1"/>
  <c r="M2650" i="1"/>
  <c r="L2649" i="1"/>
  <c r="M2645" i="1"/>
  <c r="M2642" i="1"/>
  <c r="L2641" i="1"/>
  <c r="L2640" i="1" s="1"/>
  <c r="L2639" i="1" s="1"/>
  <c r="K2641" i="1"/>
  <c r="K2640" i="1" s="1"/>
  <c r="K2639" i="1" s="1"/>
  <c r="K2638" i="1" s="1"/>
  <c r="J2641" i="1"/>
  <c r="J2640" i="1" s="1"/>
  <c r="J2639" i="1" s="1"/>
  <c r="J2638" i="1" s="1"/>
  <c r="I2641" i="1"/>
  <c r="I2640" i="1" s="1"/>
  <c r="I2639" i="1" s="1"/>
  <c r="I2638" i="1" s="1"/>
  <c r="H2641" i="1"/>
  <c r="H2640" i="1" s="1"/>
  <c r="H2639" i="1" s="1"/>
  <c r="H2638" i="1" s="1"/>
  <c r="G2641" i="1"/>
  <c r="G2640" i="1" s="1"/>
  <c r="G2639" i="1" s="1"/>
  <c r="G2638" i="1" s="1"/>
  <c r="F2641" i="1"/>
  <c r="F2640" i="1" s="1"/>
  <c r="F2639" i="1" s="1"/>
  <c r="F2638" i="1" s="1"/>
  <c r="M2637" i="1"/>
  <c r="L2636" i="1"/>
  <c r="L2635" i="1" s="1"/>
  <c r="K2636" i="1"/>
  <c r="K2635" i="1" s="1"/>
  <c r="K2631" i="1" s="1"/>
  <c r="J2636" i="1"/>
  <c r="J2635" i="1" s="1"/>
  <c r="J2631" i="1" s="1"/>
  <c r="I2636" i="1"/>
  <c r="I2635" i="1" s="1"/>
  <c r="I2631" i="1" s="1"/>
  <c r="H2636" i="1"/>
  <c r="H2635" i="1" s="1"/>
  <c r="H2631" i="1" s="1"/>
  <c r="G2636" i="1"/>
  <c r="G2635" i="1" s="1"/>
  <c r="G2631" i="1" s="1"/>
  <c r="F2636" i="1"/>
  <c r="F2635" i="1" s="1"/>
  <c r="F2631" i="1" s="1"/>
  <c r="M2630" i="1"/>
  <c r="L2629" i="1"/>
  <c r="L2628" i="1" s="1"/>
  <c r="L2627" i="1" s="1"/>
  <c r="K2629" i="1"/>
  <c r="K2628" i="1" s="1"/>
  <c r="K2627" i="1" s="1"/>
  <c r="J2629" i="1"/>
  <c r="J2628" i="1" s="1"/>
  <c r="J2627" i="1" s="1"/>
  <c r="I2629" i="1"/>
  <c r="I2628" i="1" s="1"/>
  <c r="I2627" i="1" s="1"/>
  <c r="I2626" i="1" s="1"/>
  <c r="I2625" i="1" s="1"/>
  <c r="H2629" i="1"/>
  <c r="H2628" i="1" s="1"/>
  <c r="H2627" i="1" s="1"/>
  <c r="H2626" i="1" s="1"/>
  <c r="H2625" i="1" s="1"/>
  <c r="G2629" i="1"/>
  <c r="G2628" i="1" s="1"/>
  <c r="G2627" i="1" s="1"/>
  <c r="F2629" i="1"/>
  <c r="F2628" i="1" s="1"/>
  <c r="F2627" i="1" s="1"/>
  <c r="M2624" i="1"/>
  <c r="L2623" i="1"/>
  <c r="L2622" i="1" s="1"/>
  <c r="L2621" i="1" s="1"/>
  <c r="L2620" i="1" s="1"/>
  <c r="K2623" i="1"/>
  <c r="K2622" i="1" s="1"/>
  <c r="K2621" i="1" s="1"/>
  <c r="K2620" i="1" s="1"/>
  <c r="K2619" i="1" s="1"/>
  <c r="J2623" i="1"/>
  <c r="J2622" i="1" s="1"/>
  <c r="J2621" i="1" s="1"/>
  <c r="J2620" i="1" s="1"/>
  <c r="J2619" i="1" s="1"/>
  <c r="I2623" i="1"/>
  <c r="I2622" i="1" s="1"/>
  <c r="I2621" i="1" s="1"/>
  <c r="I2620" i="1" s="1"/>
  <c r="I2619" i="1" s="1"/>
  <c r="H2623" i="1"/>
  <c r="H2622" i="1" s="1"/>
  <c r="H2621" i="1" s="1"/>
  <c r="H2620" i="1" s="1"/>
  <c r="H2619" i="1" s="1"/>
  <c r="G2623" i="1"/>
  <c r="G2622" i="1" s="1"/>
  <c r="G2621" i="1" s="1"/>
  <c r="G2620" i="1" s="1"/>
  <c r="G2619" i="1" s="1"/>
  <c r="F2623" i="1"/>
  <c r="F2622" i="1" s="1"/>
  <c r="F2621" i="1" s="1"/>
  <c r="F2620" i="1" s="1"/>
  <c r="F2619" i="1" s="1"/>
  <c r="M2618" i="1"/>
  <c r="L2617" i="1"/>
  <c r="L2616" i="1" s="1"/>
  <c r="L2615" i="1" s="1"/>
  <c r="K2617" i="1"/>
  <c r="K2616" i="1" s="1"/>
  <c r="K2615" i="1" s="1"/>
  <c r="J2617" i="1"/>
  <c r="J2616" i="1" s="1"/>
  <c r="J2615" i="1" s="1"/>
  <c r="I2617" i="1"/>
  <c r="I2616" i="1" s="1"/>
  <c r="I2615" i="1" s="1"/>
  <c r="H2617" i="1"/>
  <c r="H2616" i="1" s="1"/>
  <c r="H2615" i="1" s="1"/>
  <c r="G2617" i="1"/>
  <c r="G2616" i="1" s="1"/>
  <c r="G2615" i="1" s="1"/>
  <c r="F2617" i="1"/>
  <c r="F2616" i="1" s="1"/>
  <c r="F2615" i="1" s="1"/>
  <c r="M2614" i="1"/>
  <c r="L2613" i="1"/>
  <c r="L2612" i="1" s="1"/>
  <c r="K2613" i="1"/>
  <c r="K2612" i="1" s="1"/>
  <c r="K2611" i="1" s="1"/>
  <c r="K2610" i="1" s="1"/>
  <c r="K2609" i="1" s="1"/>
  <c r="J2613" i="1"/>
  <c r="J2612" i="1" s="1"/>
  <c r="J2611" i="1" s="1"/>
  <c r="I2613" i="1"/>
  <c r="I2612" i="1" s="1"/>
  <c r="I2611" i="1" s="1"/>
  <c r="I2610" i="1" s="1"/>
  <c r="I2609" i="1" s="1"/>
  <c r="H2613" i="1"/>
  <c r="H2612" i="1" s="1"/>
  <c r="H2611" i="1" s="1"/>
  <c r="H2610" i="1" s="1"/>
  <c r="H2609" i="1" s="1"/>
  <c r="G2613" i="1"/>
  <c r="G2612" i="1" s="1"/>
  <c r="G2611" i="1" s="1"/>
  <c r="G2610" i="1" s="1"/>
  <c r="G2609" i="1" s="1"/>
  <c r="F2613" i="1"/>
  <c r="F2612" i="1" s="1"/>
  <c r="F2611" i="1" s="1"/>
  <c r="M2601" i="1"/>
  <c r="L2600" i="1"/>
  <c r="L2599" i="1" s="1"/>
  <c r="L2598" i="1" s="1"/>
  <c r="L2597" i="1" s="1"/>
  <c r="K2600" i="1"/>
  <c r="K2599" i="1" s="1"/>
  <c r="K2598" i="1" s="1"/>
  <c r="K2597" i="1" s="1"/>
  <c r="K2596" i="1" s="1"/>
  <c r="K2595" i="1" s="1"/>
  <c r="J2600" i="1"/>
  <c r="J2599" i="1" s="1"/>
  <c r="J2598" i="1" s="1"/>
  <c r="J2597" i="1" s="1"/>
  <c r="J2596" i="1" s="1"/>
  <c r="J2595" i="1" s="1"/>
  <c r="I2600" i="1"/>
  <c r="I2599" i="1" s="1"/>
  <c r="I2598" i="1" s="1"/>
  <c r="I2597" i="1" s="1"/>
  <c r="I2596" i="1" s="1"/>
  <c r="I2595" i="1" s="1"/>
  <c r="H2600" i="1"/>
  <c r="H2599" i="1" s="1"/>
  <c r="H2598" i="1" s="1"/>
  <c r="H2597" i="1" s="1"/>
  <c r="H2596" i="1" s="1"/>
  <c r="H2595" i="1" s="1"/>
  <c r="G2600" i="1"/>
  <c r="G2599" i="1" s="1"/>
  <c r="G2598" i="1" s="1"/>
  <c r="G2597" i="1" s="1"/>
  <c r="G2596" i="1" s="1"/>
  <c r="G2595" i="1" s="1"/>
  <c r="F2600" i="1"/>
  <c r="F2599" i="1" s="1"/>
  <c r="F2598" i="1" s="1"/>
  <c r="F2597" i="1" s="1"/>
  <c r="F2596" i="1" s="1"/>
  <c r="F2595" i="1" s="1"/>
  <c r="M2582" i="1"/>
  <c r="K2581" i="1"/>
  <c r="K2580" i="1" s="1"/>
  <c r="J2581" i="1"/>
  <c r="J2580" i="1" s="1"/>
  <c r="I2581" i="1"/>
  <c r="M2581" i="1" s="1"/>
  <c r="K2579" i="1"/>
  <c r="K2578" i="1" s="1"/>
  <c r="I2579" i="1"/>
  <c r="M2579" i="1" s="1"/>
  <c r="L2578" i="1"/>
  <c r="L2577" i="1" s="1"/>
  <c r="L2576" i="1" s="1"/>
  <c r="L2575" i="1" s="1"/>
  <c r="J2578" i="1"/>
  <c r="H2578" i="1"/>
  <c r="H2577" i="1" s="1"/>
  <c r="H2576" i="1" s="1"/>
  <c r="H2575" i="1" s="1"/>
  <c r="G2578" i="1"/>
  <c r="G2577" i="1" s="1"/>
  <c r="G2576" i="1" s="1"/>
  <c r="G2575" i="1" s="1"/>
  <c r="F2578" i="1"/>
  <c r="F2577" i="1" s="1"/>
  <c r="F2576" i="1" s="1"/>
  <c r="F2575" i="1" s="1"/>
  <c r="M2574" i="1"/>
  <c r="L2573" i="1"/>
  <c r="L2572" i="1" s="1"/>
  <c r="L2571" i="1" s="1"/>
  <c r="K2573" i="1"/>
  <c r="K2572" i="1" s="1"/>
  <c r="K2571" i="1" s="1"/>
  <c r="K2570" i="1" s="1"/>
  <c r="K2569" i="1" s="1"/>
  <c r="J2573" i="1"/>
  <c r="J2572" i="1" s="1"/>
  <c r="J2571" i="1" s="1"/>
  <c r="J2570" i="1" s="1"/>
  <c r="J2569" i="1" s="1"/>
  <c r="I2573" i="1"/>
  <c r="I2572" i="1" s="1"/>
  <c r="I2571" i="1" s="1"/>
  <c r="I2570" i="1" s="1"/>
  <c r="I2569" i="1" s="1"/>
  <c r="H2573" i="1"/>
  <c r="H2572" i="1" s="1"/>
  <c r="H2571" i="1" s="1"/>
  <c r="H2570" i="1" s="1"/>
  <c r="H2569" i="1" s="1"/>
  <c r="G2573" i="1"/>
  <c r="G2572" i="1" s="1"/>
  <c r="G2571" i="1" s="1"/>
  <c r="G2570" i="1" s="1"/>
  <c r="G2569" i="1" s="1"/>
  <c r="F2573" i="1"/>
  <c r="F2572" i="1" s="1"/>
  <c r="F2571" i="1" s="1"/>
  <c r="F2570" i="1" s="1"/>
  <c r="M2567" i="1"/>
  <c r="L2566" i="1"/>
  <c r="K2566" i="1"/>
  <c r="J2566" i="1"/>
  <c r="I2566" i="1"/>
  <c r="H2566" i="1"/>
  <c r="G2566" i="1"/>
  <c r="F2566" i="1"/>
  <c r="M2563" i="1"/>
  <c r="L2562" i="1"/>
  <c r="L2561" i="1" s="1"/>
  <c r="L2560" i="1" s="1"/>
  <c r="K2562" i="1"/>
  <c r="K2561" i="1" s="1"/>
  <c r="K2560" i="1" s="1"/>
  <c r="J2562" i="1"/>
  <c r="I2562" i="1"/>
  <c r="H2562" i="1"/>
  <c r="H2561" i="1" s="1"/>
  <c r="H2560" i="1" s="1"/>
  <c r="G2562" i="1"/>
  <c r="F2562" i="1"/>
  <c r="F2561" i="1" s="1"/>
  <c r="F2560" i="1" s="1"/>
  <c r="M2554" i="1"/>
  <c r="L2553" i="1"/>
  <c r="L2550" i="1" s="1"/>
  <c r="L2549" i="1" s="1"/>
  <c r="L2548" i="1" s="1"/>
  <c r="L2547" i="1" s="1"/>
  <c r="K2553" i="1"/>
  <c r="K2550" i="1" s="1"/>
  <c r="K2549" i="1" s="1"/>
  <c r="K2548" i="1" s="1"/>
  <c r="K2547" i="1" s="1"/>
  <c r="J2553" i="1"/>
  <c r="J2550" i="1" s="1"/>
  <c r="J2549" i="1" s="1"/>
  <c r="J2548" i="1" s="1"/>
  <c r="J2547" i="1" s="1"/>
  <c r="I2553" i="1"/>
  <c r="H2553" i="1"/>
  <c r="H2550" i="1" s="1"/>
  <c r="H2549" i="1" s="1"/>
  <c r="H2548" i="1" s="1"/>
  <c r="H2547" i="1" s="1"/>
  <c r="G2553" i="1"/>
  <c r="G2550" i="1" s="1"/>
  <c r="G2549" i="1" s="1"/>
  <c r="G2548" i="1" s="1"/>
  <c r="G2547" i="1" s="1"/>
  <c r="F2553" i="1"/>
  <c r="F2550" i="1" s="1"/>
  <c r="F2549" i="1" s="1"/>
  <c r="F2548" i="1" s="1"/>
  <c r="F2547" i="1" s="1"/>
  <c r="M2538" i="1"/>
  <c r="L2537" i="1"/>
  <c r="L2536" i="1" s="1"/>
  <c r="K2537" i="1"/>
  <c r="K2536" i="1" s="1"/>
  <c r="J2537" i="1"/>
  <c r="J2536" i="1" s="1"/>
  <c r="I2537" i="1"/>
  <c r="H2537" i="1"/>
  <c r="H2536" i="1" s="1"/>
  <c r="G2537" i="1"/>
  <c r="G2536" i="1" s="1"/>
  <c r="F2537" i="1"/>
  <c r="F2536" i="1" s="1"/>
  <c r="M2535" i="1"/>
  <c r="L2534" i="1"/>
  <c r="K2534" i="1"/>
  <c r="K2533" i="1" s="1"/>
  <c r="J2534" i="1"/>
  <c r="J2533" i="1" s="1"/>
  <c r="I2534" i="1"/>
  <c r="I2533" i="1" s="1"/>
  <c r="H2534" i="1"/>
  <c r="H2533" i="1" s="1"/>
  <c r="G2534" i="1"/>
  <c r="G2533" i="1" s="1"/>
  <c r="F2534" i="1"/>
  <c r="F2533" i="1" s="1"/>
  <c r="M2529" i="1"/>
  <c r="L2528" i="1"/>
  <c r="L2527" i="1" s="1"/>
  <c r="K2528" i="1"/>
  <c r="K2527" i="1" s="1"/>
  <c r="K2526" i="1" s="1"/>
  <c r="K2525" i="1" s="1"/>
  <c r="K2524" i="1" s="1"/>
  <c r="J2528" i="1"/>
  <c r="J2527" i="1" s="1"/>
  <c r="J2526" i="1" s="1"/>
  <c r="J2525" i="1" s="1"/>
  <c r="J2524" i="1" s="1"/>
  <c r="I2528" i="1"/>
  <c r="I2527" i="1" s="1"/>
  <c r="I2526" i="1" s="1"/>
  <c r="I2525" i="1" s="1"/>
  <c r="I2524" i="1" s="1"/>
  <c r="H2528" i="1"/>
  <c r="H2527" i="1" s="1"/>
  <c r="H2526" i="1" s="1"/>
  <c r="H2525" i="1" s="1"/>
  <c r="H2524" i="1" s="1"/>
  <c r="G2528" i="1"/>
  <c r="G2527" i="1" s="1"/>
  <c r="G2526" i="1" s="1"/>
  <c r="G2525" i="1" s="1"/>
  <c r="G2524" i="1" s="1"/>
  <c r="F2528" i="1"/>
  <c r="F2527" i="1" s="1"/>
  <c r="F2526" i="1" s="1"/>
  <c r="M2523" i="1"/>
  <c r="L2522" i="1"/>
  <c r="L2521" i="1" s="1"/>
  <c r="L2520" i="1" s="1"/>
  <c r="L2519" i="1" s="1"/>
  <c r="K2522" i="1"/>
  <c r="K2521" i="1" s="1"/>
  <c r="K2520" i="1" s="1"/>
  <c r="K2519" i="1" s="1"/>
  <c r="J2522" i="1"/>
  <c r="J2521" i="1" s="1"/>
  <c r="J2520" i="1" s="1"/>
  <c r="J2519" i="1" s="1"/>
  <c r="I2522" i="1"/>
  <c r="H2522" i="1"/>
  <c r="H2521" i="1" s="1"/>
  <c r="H2520" i="1" s="1"/>
  <c r="H2519" i="1" s="1"/>
  <c r="G2522" i="1"/>
  <c r="G2521" i="1" s="1"/>
  <c r="G2520" i="1" s="1"/>
  <c r="G2519" i="1" s="1"/>
  <c r="F2522" i="1"/>
  <c r="F2521" i="1" s="1"/>
  <c r="F2520" i="1" s="1"/>
  <c r="F2519" i="1" s="1"/>
  <c r="M2518" i="1"/>
  <c r="L2517" i="1"/>
  <c r="L2516" i="1" s="1"/>
  <c r="L2515" i="1" s="1"/>
  <c r="K2517" i="1"/>
  <c r="K2516" i="1" s="1"/>
  <c r="K2515" i="1" s="1"/>
  <c r="J2517" i="1"/>
  <c r="J2516" i="1" s="1"/>
  <c r="J2515" i="1" s="1"/>
  <c r="I2517" i="1"/>
  <c r="H2517" i="1"/>
  <c r="H2516" i="1" s="1"/>
  <c r="H2515" i="1" s="1"/>
  <c r="G2517" i="1"/>
  <c r="G2516" i="1" s="1"/>
  <c r="G2515" i="1" s="1"/>
  <c r="F2517" i="1"/>
  <c r="F2516" i="1" s="1"/>
  <c r="F2515" i="1" s="1"/>
  <c r="M2514" i="1"/>
  <c r="L2513" i="1"/>
  <c r="L2512" i="1" s="1"/>
  <c r="L2511" i="1" s="1"/>
  <c r="K2513" i="1"/>
  <c r="K2512" i="1" s="1"/>
  <c r="K2511" i="1" s="1"/>
  <c r="J2513" i="1"/>
  <c r="J2512" i="1" s="1"/>
  <c r="J2511" i="1" s="1"/>
  <c r="I2513" i="1"/>
  <c r="I2512" i="1" s="1"/>
  <c r="I2511" i="1" s="1"/>
  <c r="H2513" i="1"/>
  <c r="H2512" i="1" s="1"/>
  <c r="H2511" i="1" s="1"/>
  <c r="G2513" i="1"/>
  <c r="G2512" i="1" s="1"/>
  <c r="G2511" i="1" s="1"/>
  <c r="F2513" i="1"/>
  <c r="F2512" i="1" s="1"/>
  <c r="F2511" i="1" s="1"/>
  <c r="M2510" i="1"/>
  <c r="L2509" i="1"/>
  <c r="L2508" i="1" s="1"/>
  <c r="K2509" i="1"/>
  <c r="K2508" i="1" s="1"/>
  <c r="J2509" i="1"/>
  <c r="J2508" i="1" s="1"/>
  <c r="I2509" i="1"/>
  <c r="I2508" i="1" s="1"/>
  <c r="H2509" i="1"/>
  <c r="H2508" i="1" s="1"/>
  <c r="G2509" i="1"/>
  <c r="G2508" i="1" s="1"/>
  <c r="F2509" i="1"/>
  <c r="F2508" i="1" s="1"/>
  <c r="K2507" i="1"/>
  <c r="K2506" i="1" s="1"/>
  <c r="K2505" i="1" s="1"/>
  <c r="J2507" i="1"/>
  <c r="J2506" i="1" s="1"/>
  <c r="J2505" i="1" s="1"/>
  <c r="I2507" i="1"/>
  <c r="I2506" i="1" s="1"/>
  <c r="I2505" i="1" s="1"/>
  <c r="L2506" i="1"/>
  <c r="L2505" i="1" s="1"/>
  <c r="H2506" i="1"/>
  <c r="H2505" i="1" s="1"/>
  <c r="G2506" i="1"/>
  <c r="G2505" i="1" s="1"/>
  <c r="F2506" i="1"/>
  <c r="M2494" i="1"/>
  <c r="M2493" i="1" s="1"/>
  <c r="M2492" i="1" s="1"/>
  <c r="M2491" i="1" s="1"/>
  <c r="M2490" i="1" s="1"/>
  <c r="M2487" i="1"/>
  <c r="L2486" i="1"/>
  <c r="K2486" i="1"/>
  <c r="J2486" i="1"/>
  <c r="I2486" i="1"/>
  <c r="H2486" i="1"/>
  <c r="G2486" i="1"/>
  <c r="F2486" i="1"/>
  <c r="M2485" i="1"/>
  <c r="L2484" i="1"/>
  <c r="K2484" i="1"/>
  <c r="J2484" i="1"/>
  <c r="I2484" i="1"/>
  <c r="H2484" i="1"/>
  <c r="G2484" i="1"/>
  <c r="F2484" i="1"/>
  <c r="M2482" i="1"/>
  <c r="L2481" i="1"/>
  <c r="K2481" i="1"/>
  <c r="K2480" i="1" s="1"/>
  <c r="J2481" i="1"/>
  <c r="J2480" i="1" s="1"/>
  <c r="I2481" i="1"/>
  <c r="I2480" i="1" s="1"/>
  <c r="H2481" i="1"/>
  <c r="H2480" i="1" s="1"/>
  <c r="G2481" i="1"/>
  <c r="G2480" i="1" s="1"/>
  <c r="F2481" i="1"/>
  <c r="F2480" i="1" s="1"/>
  <c r="M2477" i="1"/>
  <c r="L2476" i="1"/>
  <c r="K2476" i="1"/>
  <c r="K2475" i="1" s="1"/>
  <c r="K2474" i="1" s="1"/>
  <c r="K2473" i="1" s="1"/>
  <c r="K2472" i="1" s="1"/>
  <c r="J2476" i="1"/>
  <c r="J2475" i="1" s="1"/>
  <c r="J2474" i="1" s="1"/>
  <c r="J2473" i="1" s="1"/>
  <c r="J2472" i="1" s="1"/>
  <c r="I2476" i="1"/>
  <c r="I2475" i="1" s="1"/>
  <c r="I2474" i="1" s="1"/>
  <c r="I2473" i="1" s="1"/>
  <c r="I2472" i="1" s="1"/>
  <c r="H2476" i="1"/>
  <c r="H2475" i="1" s="1"/>
  <c r="H2474" i="1" s="1"/>
  <c r="H2473" i="1" s="1"/>
  <c r="H2472" i="1" s="1"/>
  <c r="G2476" i="1"/>
  <c r="G2475" i="1" s="1"/>
  <c r="G2474" i="1" s="1"/>
  <c r="G2473" i="1" s="1"/>
  <c r="G2472" i="1" s="1"/>
  <c r="F2476" i="1"/>
  <c r="F2475" i="1" s="1"/>
  <c r="F2474" i="1" s="1"/>
  <c r="F2473" i="1" s="1"/>
  <c r="F2472" i="1" s="1"/>
  <c r="M2456" i="1"/>
  <c r="L2455" i="1"/>
  <c r="L2454" i="1" s="1"/>
  <c r="L2453" i="1" s="1"/>
  <c r="L2452" i="1" s="1"/>
  <c r="K2455" i="1"/>
  <c r="K2454" i="1" s="1"/>
  <c r="K2453" i="1" s="1"/>
  <c r="K2452" i="1" s="1"/>
  <c r="J2455" i="1"/>
  <c r="J2454" i="1" s="1"/>
  <c r="J2453" i="1" s="1"/>
  <c r="J2452" i="1" s="1"/>
  <c r="I2455" i="1"/>
  <c r="I2454" i="1" s="1"/>
  <c r="I2453" i="1" s="1"/>
  <c r="I2452" i="1" s="1"/>
  <c r="H2455" i="1"/>
  <c r="H2454" i="1" s="1"/>
  <c r="H2453" i="1" s="1"/>
  <c r="H2452" i="1" s="1"/>
  <c r="G2455" i="1"/>
  <c r="G2454" i="1" s="1"/>
  <c r="G2453" i="1" s="1"/>
  <c r="G2452" i="1" s="1"/>
  <c r="F2455" i="1"/>
  <c r="F2454" i="1" s="1"/>
  <c r="M2451" i="1"/>
  <c r="L2450" i="1"/>
  <c r="K2450" i="1"/>
  <c r="K2449" i="1" s="1"/>
  <c r="K2448" i="1" s="1"/>
  <c r="K2447" i="1" s="1"/>
  <c r="K2446" i="1" s="1"/>
  <c r="K2445" i="1" s="1"/>
  <c r="J2450" i="1"/>
  <c r="J2449" i="1" s="1"/>
  <c r="J2448" i="1" s="1"/>
  <c r="J2447" i="1" s="1"/>
  <c r="J2446" i="1" s="1"/>
  <c r="I2450" i="1"/>
  <c r="I2449" i="1" s="1"/>
  <c r="I2448" i="1" s="1"/>
  <c r="I2447" i="1" s="1"/>
  <c r="I2446" i="1" s="1"/>
  <c r="I2445" i="1" s="1"/>
  <c r="H2450" i="1"/>
  <c r="H2449" i="1" s="1"/>
  <c r="H2448" i="1" s="1"/>
  <c r="H2447" i="1" s="1"/>
  <c r="H2446" i="1" s="1"/>
  <c r="H2445" i="1" s="1"/>
  <c r="G2450" i="1"/>
  <c r="G2449" i="1" s="1"/>
  <c r="G2448" i="1" s="1"/>
  <c r="G2447" i="1" s="1"/>
  <c r="G2446" i="1" s="1"/>
  <c r="F2450" i="1"/>
  <c r="F2449" i="1" s="1"/>
  <c r="F2448" i="1" s="1"/>
  <c r="F2447" i="1" s="1"/>
  <c r="F2446" i="1" s="1"/>
  <c r="M2433" i="1"/>
  <c r="L2432" i="1"/>
  <c r="K2432" i="1"/>
  <c r="K2431" i="1" s="1"/>
  <c r="J2432" i="1"/>
  <c r="J2431" i="1" s="1"/>
  <c r="I2432" i="1"/>
  <c r="I2431" i="1" s="1"/>
  <c r="H2432" i="1"/>
  <c r="H2431" i="1" s="1"/>
  <c r="G2432" i="1"/>
  <c r="G2431" i="1" s="1"/>
  <c r="F2432" i="1"/>
  <c r="F2431" i="1" s="1"/>
  <c r="M2430" i="1"/>
  <c r="L2429" i="1"/>
  <c r="K2429" i="1"/>
  <c r="K2428" i="1" s="1"/>
  <c r="J2429" i="1"/>
  <c r="J2428" i="1" s="1"/>
  <c r="J2427" i="1" s="1"/>
  <c r="J2426" i="1" s="1"/>
  <c r="I2429" i="1"/>
  <c r="I2428" i="1" s="1"/>
  <c r="H2429" i="1"/>
  <c r="H2428" i="1" s="1"/>
  <c r="G2429" i="1"/>
  <c r="G2428" i="1" s="1"/>
  <c r="F2429" i="1"/>
  <c r="F2428" i="1" s="1"/>
  <c r="F2427" i="1" s="1"/>
  <c r="F2426" i="1" s="1"/>
  <c r="M2425" i="1"/>
  <c r="L2424" i="1"/>
  <c r="K2424" i="1"/>
  <c r="J2424" i="1"/>
  <c r="I2424" i="1"/>
  <c r="H2424" i="1"/>
  <c r="G2424" i="1"/>
  <c r="F2424" i="1"/>
  <c r="M2423" i="1"/>
  <c r="L2422" i="1"/>
  <c r="L2421" i="1" s="1"/>
  <c r="L2420" i="1" s="1"/>
  <c r="K2422" i="1"/>
  <c r="J2422" i="1"/>
  <c r="I2422" i="1"/>
  <c r="H2422" i="1"/>
  <c r="G2422" i="1"/>
  <c r="G2421" i="1" s="1"/>
  <c r="G2420" i="1" s="1"/>
  <c r="F2422" i="1"/>
  <c r="M2419" i="1"/>
  <c r="L2418" i="1"/>
  <c r="L2417" i="1" s="1"/>
  <c r="K2418" i="1"/>
  <c r="K2417" i="1" s="1"/>
  <c r="J2418" i="1"/>
  <c r="J2417" i="1" s="1"/>
  <c r="I2418" i="1"/>
  <c r="I2417" i="1" s="1"/>
  <c r="H2418" i="1"/>
  <c r="H2417" i="1" s="1"/>
  <c r="G2418" i="1"/>
  <c r="G2417" i="1" s="1"/>
  <c r="F2418" i="1"/>
  <c r="M2416" i="1"/>
  <c r="L2415" i="1"/>
  <c r="K2415" i="1"/>
  <c r="K2414" i="1" s="1"/>
  <c r="J2415" i="1"/>
  <c r="J2414" i="1" s="1"/>
  <c r="I2415" i="1"/>
  <c r="I2414" i="1" s="1"/>
  <c r="H2415" i="1"/>
  <c r="H2414" i="1" s="1"/>
  <c r="G2415" i="1"/>
  <c r="G2414" i="1" s="1"/>
  <c r="F2415" i="1"/>
  <c r="F2414" i="1" s="1"/>
  <c r="M2412" i="1"/>
  <c r="L2411" i="1"/>
  <c r="K2411" i="1"/>
  <c r="K2410" i="1" s="1"/>
  <c r="J2411" i="1"/>
  <c r="J2410" i="1" s="1"/>
  <c r="I2411" i="1"/>
  <c r="I2410" i="1" s="1"/>
  <c r="H2411" i="1"/>
  <c r="H2410" i="1" s="1"/>
  <c r="G2411" i="1"/>
  <c r="G2410" i="1" s="1"/>
  <c r="F2411" i="1"/>
  <c r="F2410" i="1" s="1"/>
  <c r="M2409" i="1"/>
  <c r="L2408" i="1"/>
  <c r="K2408" i="1"/>
  <c r="K2407" i="1" s="1"/>
  <c r="J2408" i="1"/>
  <c r="J2407" i="1" s="1"/>
  <c r="I2408" i="1"/>
  <c r="I2407" i="1" s="1"/>
  <c r="H2408" i="1"/>
  <c r="H2407" i="1" s="1"/>
  <c r="G2408" i="1"/>
  <c r="G2407" i="1" s="1"/>
  <c r="F2408" i="1"/>
  <c r="F2407" i="1" s="1"/>
  <c r="M2406" i="1"/>
  <c r="L2405" i="1"/>
  <c r="L2404" i="1" s="1"/>
  <c r="K2405" i="1"/>
  <c r="K2404" i="1" s="1"/>
  <c r="J2405" i="1"/>
  <c r="J2404" i="1" s="1"/>
  <c r="I2405" i="1"/>
  <c r="H2405" i="1"/>
  <c r="H2404" i="1" s="1"/>
  <c r="G2405" i="1"/>
  <c r="G2404" i="1" s="1"/>
  <c r="F2405" i="1"/>
  <c r="F2404" i="1" s="1"/>
  <c r="M2403" i="1"/>
  <c r="L2402" i="1"/>
  <c r="K2402" i="1"/>
  <c r="K2401" i="1" s="1"/>
  <c r="J2402" i="1"/>
  <c r="J2401" i="1" s="1"/>
  <c r="I2402" i="1"/>
  <c r="I2401" i="1" s="1"/>
  <c r="H2402" i="1"/>
  <c r="H2401" i="1" s="1"/>
  <c r="G2402" i="1"/>
  <c r="G2401" i="1" s="1"/>
  <c r="F2402" i="1"/>
  <c r="F2401" i="1" s="1"/>
  <c r="M2394" i="1"/>
  <c r="L2393" i="1"/>
  <c r="L2392" i="1" s="1"/>
  <c r="K2393" i="1"/>
  <c r="K2392" i="1" s="1"/>
  <c r="J2393" i="1"/>
  <c r="J2392" i="1" s="1"/>
  <c r="I2393" i="1"/>
  <c r="I2392" i="1" s="1"/>
  <c r="H2393" i="1"/>
  <c r="H2392" i="1" s="1"/>
  <c r="G2393" i="1"/>
  <c r="G2392" i="1" s="1"/>
  <c r="F2393" i="1"/>
  <c r="F2392" i="1" s="1"/>
  <c r="M2389" i="1"/>
  <c r="L2388" i="1"/>
  <c r="K2388" i="1"/>
  <c r="K2387" i="1" s="1"/>
  <c r="J2388" i="1"/>
  <c r="J2387" i="1" s="1"/>
  <c r="J2386" i="1" s="1"/>
  <c r="J2385" i="1" s="1"/>
  <c r="I2388" i="1"/>
  <c r="I2387" i="1" s="1"/>
  <c r="H2388" i="1"/>
  <c r="H2387" i="1" s="1"/>
  <c r="H2386" i="1" s="1"/>
  <c r="H2385" i="1" s="1"/>
  <c r="G2388" i="1"/>
  <c r="G2387" i="1" s="1"/>
  <c r="F2388" i="1"/>
  <c r="F2387" i="1" s="1"/>
  <c r="M2384" i="1"/>
  <c r="L2383" i="1"/>
  <c r="K2383" i="1"/>
  <c r="J2383" i="1"/>
  <c r="I2383" i="1"/>
  <c r="H2383" i="1"/>
  <c r="G2383" i="1"/>
  <c r="F2383" i="1"/>
  <c r="M2382" i="1"/>
  <c r="L2381" i="1"/>
  <c r="K2381" i="1"/>
  <c r="J2381" i="1"/>
  <c r="J2380" i="1" s="1"/>
  <c r="J2379" i="1" s="1"/>
  <c r="J2378" i="1" s="1"/>
  <c r="J2377" i="1" s="1"/>
  <c r="I2381" i="1"/>
  <c r="H2381" i="1"/>
  <c r="G2381" i="1"/>
  <c r="F2381" i="1"/>
  <c r="F2380" i="1" s="1"/>
  <c r="F2379" i="1" s="1"/>
  <c r="F2378" i="1" s="1"/>
  <c r="F2377" i="1" s="1"/>
  <c r="M2372" i="1"/>
  <c r="M2371" i="1" s="1"/>
  <c r="M2370" i="1" s="1"/>
  <c r="M2369" i="1"/>
  <c r="L2368" i="1"/>
  <c r="L2367" i="1" s="1"/>
  <c r="L2366" i="1" s="1"/>
  <c r="L2365" i="1" s="1"/>
  <c r="L2364" i="1" s="1"/>
  <c r="K2368" i="1"/>
  <c r="K2367" i="1" s="1"/>
  <c r="K2366" i="1" s="1"/>
  <c r="K2365" i="1" s="1"/>
  <c r="K2364" i="1" s="1"/>
  <c r="K2363" i="1" s="1"/>
  <c r="K2362" i="1" s="1"/>
  <c r="J2368" i="1"/>
  <c r="J2367" i="1" s="1"/>
  <c r="J2366" i="1" s="1"/>
  <c r="J2365" i="1" s="1"/>
  <c r="J2364" i="1" s="1"/>
  <c r="J2363" i="1" s="1"/>
  <c r="J2362" i="1" s="1"/>
  <c r="I2368" i="1"/>
  <c r="H2368" i="1"/>
  <c r="H2367" i="1" s="1"/>
  <c r="H2366" i="1" s="1"/>
  <c r="H2365" i="1" s="1"/>
  <c r="H2364" i="1" s="1"/>
  <c r="H2363" i="1" s="1"/>
  <c r="H2362" i="1" s="1"/>
  <c r="G2368" i="1"/>
  <c r="G2367" i="1" s="1"/>
  <c r="G2366" i="1" s="1"/>
  <c r="G2365" i="1" s="1"/>
  <c r="G2364" i="1" s="1"/>
  <c r="G2363" i="1" s="1"/>
  <c r="G2362" i="1" s="1"/>
  <c r="F2368" i="1"/>
  <c r="F2367" i="1" s="1"/>
  <c r="F2366" i="1" s="1"/>
  <c r="F2365" i="1" s="1"/>
  <c r="F2364" i="1" s="1"/>
  <c r="F2363" i="1" s="1"/>
  <c r="F2362" i="1" s="1"/>
  <c r="M2361" i="1"/>
  <c r="L2360" i="1"/>
  <c r="M2359" i="1"/>
  <c r="M2358" i="1"/>
  <c r="M2355" i="1"/>
  <c r="L2354" i="1"/>
  <c r="L2353" i="1" s="1"/>
  <c r="L2352" i="1" s="1"/>
  <c r="L2351" i="1" s="1"/>
  <c r="L2350" i="1" s="1"/>
  <c r="K2354" i="1"/>
  <c r="K2353" i="1" s="1"/>
  <c r="K2352" i="1" s="1"/>
  <c r="K2351" i="1" s="1"/>
  <c r="K2350" i="1" s="1"/>
  <c r="K2349" i="1" s="1"/>
  <c r="K2348" i="1" s="1"/>
  <c r="J2354" i="1"/>
  <c r="J2353" i="1" s="1"/>
  <c r="J2352" i="1" s="1"/>
  <c r="J2351" i="1" s="1"/>
  <c r="J2350" i="1" s="1"/>
  <c r="J2349" i="1" s="1"/>
  <c r="J2348" i="1" s="1"/>
  <c r="I2354" i="1"/>
  <c r="H2354" i="1"/>
  <c r="H2353" i="1" s="1"/>
  <c r="H2352" i="1" s="1"/>
  <c r="H2351" i="1" s="1"/>
  <c r="H2350" i="1" s="1"/>
  <c r="H2349" i="1" s="1"/>
  <c r="H2348" i="1" s="1"/>
  <c r="G2354" i="1"/>
  <c r="G2353" i="1" s="1"/>
  <c r="G2352" i="1" s="1"/>
  <c r="G2351" i="1" s="1"/>
  <c r="G2350" i="1" s="1"/>
  <c r="G2349" i="1" s="1"/>
  <c r="G2348" i="1" s="1"/>
  <c r="F2354" i="1"/>
  <c r="F2353" i="1" s="1"/>
  <c r="F2352" i="1" s="1"/>
  <c r="F2351" i="1" s="1"/>
  <c r="F2350" i="1" s="1"/>
  <c r="F2349" i="1" s="1"/>
  <c r="F2348" i="1" s="1"/>
  <c r="M2347" i="1"/>
  <c r="L2346" i="1"/>
  <c r="K2346" i="1"/>
  <c r="K2345" i="1" s="1"/>
  <c r="K2344" i="1" s="1"/>
  <c r="K2343" i="1" s="1"/>
  <c r="K2342" i="1" s="1"/>
  <c r="J2346" i="1"/>
  <c r="J2345" i="1" s="1"/>
  <c r="J2344" i="1" s="1"/>
  <c r="J2343" i="1" s="1"/>
  <c r="J2342" i="1" s="1"/>
  <c r="I2346" i="1"/>
  <c r="I2345" i="1" s="1"/>
  <c r="I2344" i="1" s="1"/>
  <c r="I2343" i="1" s="1"/>
  <c r="I2342" i="1" s="1"/>
  <c r="H2346" i="1"/>
  <c r="H2345" i="1" s="1"/>
  <c r="H2344" i="1" s="1"/>
  <c r="H2343" i="1" s="1"/>
  <c r="H2342" i="1" s="1"/>
  <c r="G2346" i="1"/>
  <c r="G2345" i="1" s="1"/>
  <c r="G2344" i="1" s="1"/>
  <c r="G2343" i="1" s="1"/>
  <c r="G2342" i="1" s="1"/>
  <c r="F2346" i="1"/>
  <c r="F2345" i="1" s="1"/>
  <c r="F2344" i="1" s="1"/>
  <c r="F2343" i="1" s="1"/>
  <c r="F2342" i="1" s="1"/>
  <c r="M2341" i="1"/>
  <c r="L2340" i="1"/>
  <c r="K2340" i="1"/>
  <c r="K2339" i="1" s="1"/>
  <c r="K2338" i="1" s="1"/>
  <c r="K2337" i="1" s="1"/>
  <c r="K2336" i="1" s="1"/>
  <c r="J2340" i="1"/>
  <c r="J2339" i="1" s="1"/>
  <c r="J2338" i="1" s="1"/>
  <c r="J2337" i="1" s="1"/>
  <c r="J2336" i="1" s="1"/>
  <c r="I2340" i="1"/>
  <c r="I2339" i="1" s="1"/>
  <c r="I2338" i="1" s="1"/>
  <c r="I2337" i="1" s="1"/>
  <c r="H2340" i="1"/>
  <c r="H2339" i="1" s="1"/>
  <c r="H2338" i="1" s="1"/>
  <c r="H2337" i="1" s="1"/>
  <c r="H2336" i="1" s="1"/>
  <c r="G2340" i="1"/>
  <c r="G2339" i="1" s="1"/>
  <c r="G2338" i="1" s="1"/>
  <c r="G2337" i="1" s="1"/>
  <c r="G2336" i="1" s="1"/>
  <c r="F2340" i="1"/>
  <c r="F2339" i="1" s="1"/>
  <c r="F2338" i="1" s="1"/>
  <c r="F2337" i="1" s="1"/>
  <c r="F2336" i="1" s="1"/>
  <c r="M2333" i="1"/>
  <c r="L2332" i="1"/>
  <c r="L2331" i="1" s="1"/>
  <c r="L2330" i="1" s="1"/>
  <c r="K2332" i="1"/>
  <c r="K2331" i="1" s="1"/>
  <c r="K2330" i="1" s="1"/>
  <c r="J2332" i="1"/>
  <c r="J2331" i="1" s="1"/>
  <c r="J2330" i="1" s="1"/>
  <c r="I2332" i="1"/>
  <c r="I2331" i="1" s="1"/>
  <c r="I2330" i="1" s="1"/>
  <c r="H2332" i="1"/>
  <c r="H2331" i="1" s="1"/>
  <c r="H2330" i="1" s="1"/>
  <c r="G2332" i="1"/>
  <c r="G2331" i="1" s="1"/>
  <c r="G2330" i="1" s="1"/>
  <c r="F2332" i="1"/>
  <c r="F2331" i="1" s="1"/>
  <c r="F2330" i="1" s="1"/>
  <c r="M2329" i="1"/>
  <c r="L2328" i="1"/>
  <c r="L2327" i="1" s="1"/>
  <c r="L2326" i="1" s="1"/>
  <c r="K2328" i="1"/>
  <c r="K2327" i="1" s="1"/>
  <c r="K2326" i="1" s="1"/>
  <c r="J2328" i="1"/>
  <c r="J2327" i="1" s="1"/>
  <c r="J2326" i="1" s="1"/>
  <c r="I2328" i="1"/>
  <c r="I2327" i="1" s="1"/>
  <c r="I2326" i="1" s="1"/>
  <c r="H2328" i="1"/>
  <c r="H2327" i="1" s="1"/>
  <c r="H2326" i="1" s="1"/>
  <c r="G2328" i="1"/>
  <c r="G2327" i="1" s="1"/>
  <c r="G2326" i="1" s="1"/>
  <c r="F2328" i="1"/>
  <c r="F2327" i="1" s="1"/>
  <c r="F2326" i="1" s="1"/>
  <c r="M2325" i="1"/>
  <c r="L2324" i="1"/>
  <c r="L2323" i="1" s="1"/>
  <c r="L2322" i="1" s="1"/>
  <c r="K2324" i="1"/>
  <c r="K2323" i="1" s="1"/>
  <c r="K2322" i="1" s="1"/>
  <c r="J2324" i="1"/>
  <c r="J2323" i="1" s="1"/>
  <c r="J2322" i="1" s="1"/>
  <c r="I2324" i="1"/>
  <c r="H2324" i="1"/>
  <c r="H2323" i="1" s="1"/>
  <c r="H2322" i="1" s="1"/>
  <c r="G2324" i="1"/>
  <c r="G2323" i="1" s="1"/>
  <c r="G2322" i="1" s="1"/>
  <c r="F2324" i="1"/>
  <c r="F2323" i="1" s="1"/>
  <c r="F2322" i="1" s="1"/>
  <c r="M2317" i="1"/>
  <c r="L2316" i="1"/>
  <c r="K2316" i="1"/>
  <c r="J2316" i="1"/>
  <c r="I2316" i="1"/>
  <c r="H2316" i="1"/>
  <c r="G2316" i="1"/>
  <c r="F2316" i="1"/>
  <c r="M2315" i="1"/>
  <c r="L2314" i="1"/>
  <c r="K2314" i="1"/>
  <c r="J2314" i="1"/>
  <c r="I2314" i="1"/>
  <c r="H2314" i="1"/>
  <c r="G2314" i="1"/>
  <c r="F2314" i="1"/>
  <c r="M2313" i="1"/>
  <c r="L2312" i="1"/>
  <c r="K2312" i="1"/>
  <c r="J2312" i="1"/>
  <c r="I2312" i="1"/>
  <c r="I2311" i="1" s="1"/>
  <c r="I2310" i="1" s="1"/>
  <c r="I2309" i="1" s="1"/>
  <c r="I2308" i="1" s="1"/>
  <c r="I2307" i="1" s="1"/>
  <c r="H2312" i="1"/>
  <c r="H2311" i="1" s="1"/>
  <c r="H2310" i="1" s="1"/>
  <c r="H2309" i="1" s="1"/>
  <c r="H2308" i="1" s="1"/>
  <c r="H2307" i="1" s="1"/>
  <c r="G2312" i="1"/>
  <c r="F2312" i="1"/>
  <c r="M2306" i="1"/>
  <c r="L2305" i="1"/>
  <c r="M2305" i="1" s="1"/>
  <c r="M2302" i="1"/>
  <c r="L2301" i="1"/>
  <c r="K2301" i="1"/>
  <c r="K2300" i="1" s="1"/>
  <c r="K2299" i="1" s="1"/>
  <c r="J2301" i="1"/>
  <c r="J2300" i="1" s="1"/>
  <c r="J2299" i="1" s="1"/>
  <c r="I2301" i="1"/>
  <c r="I2300" i="1" s="1"/>
  <c r="I2299" i="1" s="1"/>
  <c r="H2301" i="1"/>
  <c r="H2300" i="1" s="1"/>
  <c r="H2299" i="1" s="1"/>
  <c r="G2301" i="1"/>
  <c r="G2300" i="1" s="1"/>
  <c r="G2299" i="1" s="1"/>
  <c r="F2301" i="1"/>
  <c r="M2298" i="1"/>
  <c r="L2297" i="1"/>
  <c r="L2296" i="1" s="1"/>
  <c r="L2295" i="1" s="1"/>
  <c r="L2294" i="1" s="1"/>
  <c r="K2297" i="1"/>
  <c r="K2296" i="1" s="1"/>
  <c r="K2295" i="1" s="1"/>
  <c r="K2294" i="1" s="1"/>
  <c r="J2297" i="1"/>
  <c r="J2296" i="1" s="1"/>
  <c r="J2295" i="1" s="1"/>
  <c r="J2294" i="1" s="1"/>
  <c r="I2297" i="1"/>
  <c r="I2296" i="1" s="1"/>
  <c r="I2295" i="1" s="1"/>
  <c r="I2294" i="1" s="1"/>
  <c r="H2297" i="1"/>
  <c r="H2296" i="1" s="1"/>
  <c r="H2295" i="1" s="1"/>
  <c r="H2294" i="1" s="1"/>
  <c r="G2297" i="1"/>
  <c r="G2296" i="1" s="1"/>
  <c r="G2295" i="1" s="1"/>
  <c r="G2294" i="1" s="1"/>
  <c r="F2297" i="1"/>
  <c r="M2286" i="1"/>
  <c r="L2285" i="1"/>
  <c r="L2284" i="1" s="1"/>
  <c r="K2285" i="1"/>
  <c r="K2284" i="1" s="1"/>
  <c r="K2280" i="1" s="1"/>
  <c r="J2285" i="1"/>
  <c r="J2284" i="1" s="1"/>
  <c r="J2280" i="1" s="1"/>
  <c r="I2285" i="1"/>
  <c r="I2284" i="1" s="1"/>
  <c r="I2280" i="1" s="1"/>
  <c r="H2285" i="1"/>
  <c r="H2284" i="1" s="1"/>
  <c r="H2280" i="1" s="1"/>
  <c r="G2285" i="1"/>
  <c r="G2284" i="1" s="1"/>
  <c r="G2280" i="1" s="1"/>
  <c r="F2285" i="1"/>
  <c r="M2279" i="1"/>
  <c r="L2278" i="1"/>
  <c r="L2277" i="1" s="1"/>
  <c r="L2276" i="1" s="1"/>
  <c r="K2278" i="1"/>
  <c r="K2277" i="1" s="1"/>
  <c r="K2276" i="1" s="1"/>
  <c r="K2275" i="1" s="1"/>
  <c r="K2274" i="1" s="1"/>
  <c r="J2278" i="1"/>
  <c r="J2277" i="1" s="1"/>
  <c r="J2276" i="1" s="1"/>
  <c r="I2278" i="1"/>
  <c r="I2277" i="1" s="1"/>
  <c r="I2276" i="1" s="1"/>
  <c r="I2275" i="1" s="1"/>
  <c r="H2278" i="1"/>
  <c r="H2277" i="1" s="1"/>
  <c r="H2276" i="1" s="1"/>
  <c r="H2275" i="1" s="1"/>
  <c r="G2278" i="1"/>
  <c r="G2277" i="1" s="1"/>
  <c r="G2276" i="1" s="1"/>
  <c r="G2275" i="1" s="1"/>
  <c r="G2274" i="1" s="1"/>
  <c r="F2278" i="1"/>
  <c r="M2273" i="1"/>
  <c r="L2272" i="1"/>
  <c r="L2269" i="1" s="1"/>
  <c r="L2268" i="1" s="1"/>
  <c r="L2267" i="1" s="1"/>
  <c r="L2266" i="1" s="1"/>
  <c r="K2272" i="1"/>
  <c r="K2269" i="1" s="1"/>
  <c r="K2268" i="1" s="1"/>
  <c r="K2267" i="1" s="1"/>
  <c r="K2266" i="1" s="1"/>
  <c r="J2272" i="1"/>
  <c r="J2269" i="1" s="1"/>
  <c r="J2268" i="1" s="1"/>
  <c r="J2267" i="1" s="1"/>
  <c r="J2266" i="1" s="1"/>
  <c r="I2272" i="1"/>
  <c r="I2269" i="1" s="1"/>
  <c r="I2268" i="1" s="1"/>
  <c r="I2267" i="1" s="1"/>
  <c r="I2266" i="1" s="1"/>
  <c r="H2272" i="1"/>
  <c r="H2269" i="1" s="1"/>
  <c r="H2268" i="1" s="1"/>
  <c r="H2267" i="1" s="1"/>
  <c r="H2266" i="1" s="1"/>
  <c r="G2272" i="1"/>
  <c r="G2269" i="1" s="1"/>
  <c r="G2268" i="1" s="1"/>
  <c r="G2267" i="1" s="1"/>
  <c r="G2266" i="1" s="1"/>
  <c r="F2272" i="1"/>
  <c r="M2265" i="1"/>
  <c r="L2264" i="1"/>
  <c r="L2263" i="1" s="1"/>
  <c r="L2262" i="1" s="1"/>
  <c r="K2264" i="1"/>
  <c r="K2263" i="1" s="1"/>
  <c r="K2262" i="1" s="1"/>
  <c r="J2264" i="1"/>
  <c r="J2263" i="1" s="1"/>
  <c r="J2262" i="1" s="1"/>
  <c r="I2264" i="1"/>
  <c r="I2263" i="1" s="1"/>
  <c r="I2262" i="1" s="1"/>
  <c r="H2264" i="1"/>
  <c r="H2263" i="1" s="1"/>
  <c r="H2262" i="1" s="1"/>
  <c r="G2264" i="1"/>
  <c r="G2263" i="1" s="1"/>
  <c r="G2262" i="1" s="1"/>
  <c r="F2264" i="1"/>
  <c r="M2261" i="1"/>
  <c r="L2260" i="1"/>
  <c r="L2259" i="1" s="1"/>
  <c r="L2258" i="1" s="1"/>
  <c r="K2260" i="1"/>
  <c r="K2259" i="1" s="1"/>
  <c r="K2258" i="1" s="1"/>
  <c r="J2260" i="1"/>
  <c r="J2259" i="1" s="1"/>
  <c r="J2258" i="1" s="1"/>
  <c r="I2260" i="1"/>
  <c r="I2259" i="1" s="1"/>
  <c r="I2258" i="1" s="1"/>
  <c r="I2257" i="1" s="1"/>
  <c r="I2256" i="1" s="1"/>
  <c r="H2260" i="1"/>
  <c r="H2259" i="1" s="1"/>
  <c r="H2258" i="1" s="1"/>
  <c r="G2260" i="1"/>
  <c r="G2259" i="1" s="1"/>
  <c r="G2258" i="1" s="1"/>
  <c r="F2260" i="1"/>
  <c r="F2259" i="1" s="1"/>
  <c r="F2258" i="1" s="1"/>
  <c r="M2255" i="1"/>
  <c r="L2254" i="1"/>
  <c r="L2253" i="1" s="1"/>
  <c r="L2252" i="1" s="1"/>
  <c r="L2251" i="1" s="1"/>
  <c r="L2250" i="1" s="1"/>
  <c r="K2254" i="1"/>
  <c r="K2253" i="1" s="1"/>
  <c r="K2252" i="1" s="1"/>
  <c r="K2251" i="1" s="1"/>
  <c r="K2250" i="1" s="1"/>
  <c r="J2254" i="1"/>
  <c r="J2253" i="1" s="1"/>
  <c r="J2252" i="1" s="1"/>
  <c r="J2251" i="1" s="1"/>
  <c r="J2250" i="1" s="1"/>
  <c r="I2254" i="1"/>
  <c r="I2253" i="1" s="1"/>
  <c r="I2252" i="1" s="1"/>
  <c r="I2251" i="1" s="1"/>
  <c r="I2250" i="1" s="1"/>
  <c r="H2254" i="1"/>
  <c r="H2253" i="1" s="1"/>
  <c r="H2252" i="1" s="1"/>
  <c r="H2251" i="1" s="1"/>
  <c r="H2250" i="1" s="1"/>
  <c r="G2254" i="1"/>
  <c r="G2253" i="1" s="1"/>
  <c r="G2252" i="1" s="1"/>
  <c r="G2251" i="1" s="1"/>
  <c r="G2250" i="1" s="1"/>
  <c r="F2254" i="1"/>
  <c r="F2253" i="1" s="1"/>
  <c r="F2252" i="1" s="1"/>
  <c r="M2242" i="1"/>
  <c r="L2241" i="1"/>
  <c r="L2240" i="1" s="1"/>
  <c r="L2239" i="1" s="1"/>
  <c r="L2238" i="1" s="1"/>
  <c r="L2237" i="1" s="1"/>
  <c r="L2236" i="1" s="1"/>
  <c r="K2241" i="1"/>
  <c r="K2240" i="1" s="1"/>
  <c r="K2239" i="1" s="1"/>
  <c r="K2238" i="1" s="1"/>
  <c r="K2237" i="1" s="1"/>
  <c r="K2236" i="1" s="1"/>
  <c r="J2241" i="1"/>
  <c r="J2240" i="1" s="1"/>
  <c r="J2239" i="1" s="1"/>
  <c r="J2238" i="1" s="1"/>
  <c r="J2237" i="1" s="1"/>
  <c r="J2236" i="1" s="1"/>
  <c r="I2241" i="1"/>
  <c r="I2240" i="1" s="1"/>
  <c r="I2239" i="1" s="1"/>
  <c r="I2238" i="1" s="1"/>
  <c r="I2237" i="1" s="1"/>
  <c r="I2236" i="1" s="1"/>
  <c r="H2241" i="1"/>
  <c r="H2240" i="1" s="1"/>
  <c r="H2239" i="1" s="1"/>
  <c r="H2238" i="1" s="1"/>
  <c r="H2237" i="1" s="1"/>
  <c r="H2236" i="1" s="1"/>
  <c r="G2241" i="1"/>
  <c r="G2240" i="1" s="1"/>
  <c r="G2239" i="1" s="1"/>
  <c r="G2238" i="1" s="1"/>
  <c r="G2237" i="1" s="1"/>
  <c r="G2236" i="1" s="1"/>
  <c r="F2241" i="1"/>
  <c r="M2229" i="1"/>
  <c r="L2228" i="1"/>
  <c r="L2227" i="1" s="1"/>
  <c r="L2226" i="1" s="1"/>
  <c r="L2225" i="1" s="1"/>
  <c r="L2224" i="1" s="1"/>
  <c r="K2228" i="1"/>
  <c r="K2227" i="1" s="1"/>
  <c r="K2226" i="1" s="1"/>
  <c r="K2225" i="1" s="1"/>
  <c r="K2224" i="1" s="1"/>
  <c r="J2228" i="1"/>
  <c r="J2227" i="1" s="1"/>
  <c r="J2226" i="1" s="1"/>
  <c r="J2225" i="1" s="1"/>
  <c r="J2224" i="1" s="1"/>
  <c r="I2228" i="1"/>
  <c r="I2227" i="1" s="1"/>
  <c r="I2226" i="1" s="1"/>
  <c r="I2225" i="1" s="1"/>
  <c r="I2224" i="1" s="1"/>
  <c r="H2228" i="1"/>
  <c r="H2227" i="1" s="1"/>
  <c r="H2226" i="1" s="1"/>
  <c r="H2225" i="1" s="1"/>
  <c r="H2224" i="1" s="1"/>
  <c r="G2228" i="1"/>
  <c r="G2227" i="1" s="1"/>
  <c r="G2226" i="1" s="1"/>
  <c r="G2225" i="1" s="1"/>
  <c r="G2224" i="1" s="1"/>
  <c r="F2228" i="1"/>
  <c r="M2223" i="1"/>
  <c r="K2222" i="1"/>
  <c r="K2221" i="1" s="1"/>
  <c r="J2222" i="1"/>
  <c r="J2221" i="1" s="1"/>
  <c r="I2222" i="1"/>
  <c r="K2220" i="1"/>
  <c r="K2219" i="1" s="1"/>
  <c r="J2220" i="1"/>
  <c r="J2219" i="1" s="1"/>
  <c r="I2220" i="1"/>
  <c r="M2220" i="1" s="1"/>
  <c r="L2219" i="1"/>
  <c r="H2219" i="1"/>
  <c r="H2218" i="1" s="1"/>
  <c r="H2217" i="1" s="1"/>
  <c r="G2219" i="1"/>
  <c r="G2218" i="1" s="1"/>
  <c r="G2217" i="1" s="1"/>
  <c r="F2219" i="1"/>
  <c r="F2218" i="1" s="1"/>
  <c r="F2217" i="1" s="1"/>
  <c r="M2216" i="1"/>
  <c r="L2215" i="1"/>
  <c r="L2214" i="1" s="1"/>
  <c r="L2213" i="1" s="1"/>
  <c r="L2212" i="1" s="1"/>
  <c r="K2215" i="1"/>
  <c r="K2214" i="1" s="1"/>
  <c r="K2213" i="1" s="1"/>
  <c r="K2212" i="1" s="1"/>
  <c r="J2215" i="1"/>
  <c r="J2214" i="1" s="1"/>
  <c r="J2213" i="1" s="1"/>
  <c r="J2212" i="1" s="1"/>
  <c r="I2215" i="1"/>
  <c r="I2214" i="1" s="1"/>
  <c r="I2213" i="1" s="1"/>
  <c r="I2212" i="1" s="1"/>
  <c r="H2215" i="1"/>
  <c r="H2214" i="1" s="1"/>
  <c r="H2213" i="1" s="1"/>
  <c r="H2212" i="1" s="1"/>
  <c r="G2215" i="1"/>
  <c r="G2214" i="1" s="1"/>
  <c r="G2213" i="1" s="1"/>
  <c r="G2212" i="1" s="1"/>
  <c r="F2215" i="1"/>
  <c r="F2214" i="1" s="1"/>
  <c r="F2213" i="1" s="1"/>
  <c r="F2212" i="1" s="1"/>
  <c r="M2210" i="1"/>
  <c r="L2209" i="1"/>
  <c r="L2208" i="1" s="1"/>
  <c r="L2207" i="1" s="1"/>
  <c r="L2206" i="1" s="1"/>
  <c r="L2205" i="1" s="1"/>
  <c r="K2209" i="1"/>
  <c r="K2208" i="1" s="1"/>
  <c r="K2207" i="1" s="1"/>
  <c r="K2206" i="1" s="1"/>
  <c r="K2205" i="1" s="1"/>
  <c r="J2209" i="1"/>
  <c r="J2208" i="1" s="1"/>
  <c r="J2207" i="1" s="1"/>
  <c r="J2206" i="1" s="1"/>
  <c r="J2205" i="1" s="1"/>
  <c r="I2209" i="1"/>
  <c r="I2208" i="1" s="1"/>
  <c r="I2207" i="1" s="1"/>
  <c r="H2209" i="1"/>
  <c r="H2208" i="1" s="1"/>
  <c r="H2207" i="1" s="1"/>
  <c r="H2206" i="1" s="1"/>
  <c r="H2205" i="1" s="1"/>
  <c r="G2209" i="1"/>
  <c r="G2208" i="1" s="1"/>
  <c r="G2207" i="1" s="1"/>
  <c r="G2206" i="1" s="1"/>
  <c r="G2205" i="1" s="1"/>
  <c r="F2209" i="1"/>
  <c r="F2208" i="1" s="1"/>
  <c r="F2207" i="1" s="1"/>
  <c r="F2206" i="1" s="1"/>
  <c r="F2205" i="1" s="1"/>
  <c r="M2203" i="1"/>
  <c r="L2202" i="1"/>
  <c r="M2202" i="1" s="1"/>
  <c r="M2200" i="1"/>
  <c r="M2199" i="1"/>
  <c r="L2198" i="1"/>
  <c r="K2198" i="1"/>
  <c r="K2197" i="1" s="1"/>
  <c r="K2196" i="1" s="1"/>
  <c r="J2198" i="1"/>
  <c r="J2197" i="1" s="1"/>
  <c r="J2196" i="1" s="1"/>
  <c r="I2198" i="1"/>
  <c r="I2197" i="1" s="1"/>
  <c r="I2196" i="1" s="1"/>
  <c r="H2198" i="1"/>
  <c r="H2197" i="1" s="1"/>
  <c r="H2196" i="1" s="1"/>
  <c r="G2198" i="1"/>
  <c r="G2197" i="1" s="1"/>
  <c r="G2196" i="1" s="1"/>
  <c r="F2198" i="1"/>
  <c r="M2190" i="1"/>
  <c r="L2189" i="1"/>
  <c r="L2186" i="1" s="1"/>
  <c r="L2185" i="1" s="1"/>
  <c r="K2189" i="1"/>
  <c r="K2186" i="1" s="1"/>
  <c r="K2185" i="1" s="1"/>
  <c r="K2184" i="1" s="1"/>
  <c r="K2183" i="1" s="1"/>
  <c r="J2189" i="1"/>
  <c r="J2186" i="1" s="1"/>
  <c r="J2185" i="1" s="1"/>
  <c r="J2184" i="1" s="1"/>
  <c r="J2183" i="1" s="1"/>
  <c r="I2189" i="1"/>
  <c r="I2186" i="1" s="1"/>
  <c r="I2185" i="1" s="1"/>
  <c r="I2184" i="1" s="1"/>
  <c r="I2183" i="1" s="1"/>
  <c r="H2189" i="1"/>
  <c r="H2186" i="1" s="1"/>
  <c r="H2185" i="1" s="1"/>
  <c r="H2184" i="1" s="1"/>
  <c r="H2183" i="1" s="1"/>
  <c r="G2189" i="1"/>
  <c r="G2186" i="1" s="1"/>
  <c r="G2185" i="1" s="1"/>
  <c r="G2184" i="1" s="1"/>
  <c r="G2183" i="1" s="1"/>
  <c r="F2189" i="1"/>
  <c r="M2174" i="1"/>
  <c r="L2173" i="1"/>
  <c r="L2172" i="1" s="1"/>
  <c r="K2173" i="1"/>
  <c r="K2172" i="1" s="1"/>
  <c r="J2173" i="1"/>
  <c r="J2172" i="1" s="1"/>
  <c r="I2173" i="1"/>
  <c r="I2172" i="1" s="1"/>
  <c r="H2173" i="1"/>
  <c r="H2172" i="1" s="1"/>
  <c r="G2173" i="1"/>
  <c r="G2172" i="1" s="1"/>
  <c r="F2173" i="1"/>
  <c r="M2171" i="1"/>
  <c r="L2170" i="1"/>
  <c r="L2169" i="1" s="1"/>
  <c r="K2170" i="1"/>
  <c r="K2169" i="1" s="1"/>
  <c r="J2170" i="1"/>
  <c r="J2169" i="1" s="1"/>
  <c r="I2170" i="1"/>
  <c r="I2169" i="1" s="1"/>
  <c r="H2170" i="1"/>
  <c r="H2169" i="1" s="1"/>
  <c r="G2170" i="1"/>
  <c r="G2169" i="1" s="1"/>
  <c r="F2170" i="1"/>
  <c r="F2169" i="1" s="1"/>
  <c r="M2165" i="1"/>
  <c r="L2164" i="1"/>
  <c r="L2163" i="1" s="1"/>
  <c r="L2162" i="1" s="1"/>
  <c r="L2161" i="1" s="1"/>
  <c r="L2160" i="1" s="1"/>
  <c r="K2164" i="1"/>
  <c r="K2163" i="1" s="1"/>
  <c r="K2162" i="1" s="1"/>
  <c r="K2161" i="1" s="1"/>
  <c r="K2160" i="1" s="1"/>
  <c r="J2164" i="1"/>
  <c r="J2163" i="1" s="1"/>
  <c r="J2162" i="1" s="1"/>
  <c r="J2161" i="1" s="1"/>
  <c r="J2160" i="1" s="1"/>
  <c r="I2164" i="1"/>
  <c r="I2163" i="1" s="1"/>
  <c r="I2162" i="1" s="1"/>
  <c r="I2161" i="1" s="1"/>
  <c r="I2160" i="1" s="1"/>
  <c r="H2164" i="1"/>
  <c r="H2163" i="1" s="1"/>
  <c r="H2162" i="1" s="1"/>
  <c r="H2161" i="1" s="1"/>
  <c r="H2160" i="1" s="1"/>
  <c r="G2164" i="1"/>
  <c r="G2163" i="1" s="1"/>
  <c r="G2162" i="1" s="1"/>
  <c r="G2161" i="1" s="1"/>
  <c r="G2160" i="1" s="1"/>
  <c r="F2164" i="1"/>
  <c r="F2163" i="1" s="1"/>
  <c r="F2162" i="1" s="1"/>
  <c r="M2159" i="1"/>
  <c r="L2158" i="1"/>
  <c r="L2157" i="1" s="1"/>
  <c r="L2156" i="1" s="1"/>
  <c r="K2158" i="1"/>
  <c r="K2157" i="1" s="1"/>
  <c r="K2156" i="1" s="1"/>
  <c r="K2155" i="1" s="1"/>
  <c r="J2158" i="1"/>
  <c r="J2157" i="1" s="1"/>
  <c r="J2156" i="1" s="1"/>
  <c r="J2155" i="1" s="1"/>
  <c r="I2158" i="1"/>
  <c r="H2158" i="1"/>
  <c r="H2157" i="1" s="1"/>
  <c r="H2156" i="1" s="1"/>
  <c r="H2155" i="1" s="1"/>
  <c r="G2158" i="1"/>
  <c r="G2157" i="1" s="1"/>
  <c r="G2156" i="1" s="1"/>
  <c r="G2155" i="1" s="1"/>
  <c r="F2158" i="1"/>
  <c r="F2157" i="1" s="1"/>
  <c r="F2156" i="1" s="1"/>
  <c r="F2155" i="1" s="1"/>
  <c r="M2154" i="1"/>
  <c r="L2153" i="1"/>
  <c r="L2152" i="1" s="1"/>
  <c r="K2153" i="1"/>
  <c r="K2152" i="1" s="1"/>
  <c r="K2151" i="1" s="1"/>
  <c r="J2153" i="1"/>
  <c r="J2152" i="1" s="1"/>
  <c r="J2151" i="1" s="1"/>
  <c r="I2153" i="1"/>
  <c r="I2152" i="1" s="1"/>
  <c r="I2151" i="1" s="1"/>
  <c r="H2153" i="1"/>
  <c r="H2152" i="1" s="1"/>
  <c r="H2151" i="1" s="1"/>
  <c r="G2153" i="1"/>
  <c r="G2152" i="1" s="1"/>
  <c r="G2151" i="1" s="1"/>
  <c r="F2153" i="1"/>
  <c r="F2152" i="1" s="1"/>
  <c r="F2151" i="1" s="1"/>
  <c r="M2150" i="1"/>
  <c r="L2149" i="1"/>
  <c r="L2148" i="1" s="1"/>
  <c r="L2147" i="1" s="1"/>
  <c r="K2149" i="1"/>
  <c r="K2148" i="1" s="1"/>
  <c r="K2147" i="1" s="1"/>
  <c r="J2149" i="1"/>
  <c r="J2148" i="1" s="1"/>
  <c r="J2147" i="1" s="1"/>
  <c r="I2149" i="1"/>
  <c r="I2148" i="1" s="1"/>
  <c r="I2147" i="1" s="1"/>
  <c r="H2149" i="1"/>
  <c r="H2148" i="1" s="1"/>
  <c r="H2147" i="1" s="1"/>
  <c r="G2149" i="1"/>
  <c r="G2148" i="1" s="1"/>
  <c r="G2147" i="1" s="1"/>
  <c r="F2149" i="1"/>
  <c r="F2148" i="1" s="1"/>
  <c r="M2146" i="1"/>
  <c r="L2145" i="1"/>
  <c r="L2144" i="1" s="1"/>
  <c r="K2145" i="1"/>
  <c r="K2144" i="1" s="1"/>
  <c r="J2145" i="1"/>
  <c r="J2144" i="1" s="1"/>
  <c r="I2145" i="1"/>
  <c r="I2144" i="1" s="1"/>
  <c r="H2145" i="1"/>
  <c r="H2144" i="1" s="1"/>
  <c r="G2145" i="1"/>
  <c r="G2144" i="1" s="1"/>
  <c r="F2145" i="1"/>
  <c r="M2143" i="1"/>
  <c r="L2142" i="1"/>
  <c r="L2141" i="1" s="1"/>
  <c r="L2140" i="1" s="1"/>
  <c r="K2142" i="1"/>
  <c r="K2141" i="1" s="1"/>
  <c r="J2142" i="1"/>
  <c r="J2141" i="1" s="1"/>
  <c r="I2142" i="1"/>
  <c r="I2141" i="1" s="1"/>
  <c r="H2142" i="1"/>
  <c r="H2141" i="1" s="1"/>
  <c r="H2140" i="1" s="1"/>
  <c r="H2139" i="1" s="1"/>
  <c r="H2138" i="1" s="1"/>
  <c r="G2142" i="1"/>
  <c r="G2141" i="1" s="1"/>
  <c r="G2140" i="1" s="1"/>
  <c r="F2142" i="1"/>
  <c r="F2141" i="1" s="1"/>
  <c r="M2130" i="1"/>
  <c r="M2129" i="1" s="1"/>
  <c r="M2128" i="1" s="1"/>
  <c r="M2127" i="1" s="1"/>
  <c r="M2126" i="1" s="1"/>
  <c r="M2123" i="1"/>
  <c r="L2122" i="1"/>
  <c r="K2122" i="1"/>
  <c r="J2122" i="1"/>
  <c r="I2122" i="1"/>
  <c r="H2122" i="1"/>
  <c r="G2122" i="1"/>
  <c r="F2122" i="1"/>
  <c r="M2121" i="1"/>
  <c r="L2120" i="1"/>
  <c r="K2120" i="1"/>
  <c r="J2120" i="1"/>
  <c r="I2120" i="1"/>
  <c r="H2120" i="1"/>
  <c r="G2120" i="1"/>
  <c r="F2120" i="1"/>
  <c r="M2118" i="1"/>
  <c r="L2117" i="1"/>
  <c r="L2116" i="1" s="1"/>
  <c r="K2117" i="1"/>
  <c r="K2116" i="1" s="1"/>
  <c r="J2117" i="1"/>
  <c r="J2116" i="1" s="1"/>
  <c r="I2117" i="1"/>
  <c r="I2116" i="1" s="1"/>
  <c r="H2117" i="1"/>
  <c r="H2116" i="1" s="1"/>
  <c r="G2117" i="1"/>
  <c r="G2116" i="1" s="1"/>
  <c r="F2117" i="1"/>
  <c r="M2113" i="1"/>
  <c r="L2112" i="1"/>
  <c r="K2112" i="1"/>
  <c r="J2112" i="1"/>
  <c r="I2112" i="1"/>
  <c r="H2112" i="1"/>
  <c r="G2112" i="1"/>
  <c r="F2112" i="1"/>
  <c r="M2111" i="1"/>
  <c r="L2110" i="1"/>
  <c r="L2109" i="1" s="1"/>
  <c r="L2108" i="1" s="1"/>
  <c r="L2107" i="1" s="1"/>
  <c r="L2106" i="1" s="1"/>
  <c r="K2110" i="1"/>
  <c r="J2110" i="1"/>
  <c r="J2109" i="1" s="1"/>
  <c r="J2108" i="1" s="1"/>
  <c r="J2107" i="1" s="1"/>
  <c r="J2106" i="1" s="1"/>
  <c r="I2110" i="1"/>
  <c r="H2110" i="1"/>
  <c r="H2109" i="1" s="1"/>
  <c r="H2108" i="1" s="1"/>
  <c r="H2107" i="1" s="1"/>
  <c r="H2106" i="1" s="1"/>
  <c r="G2110" i="1"/>
  <c r="F2110" i="1"/>
  <c r="F2109" i="1" s="1"/>
  <c r="F2108" i="1" s="1"/>
  <c r="F2107" i="1" s="1"/>
  <c r="F2106" i="1" s="1"/>
  <c r="M2090" i="1"/>
  <c r="M2089" i="1"/>
  <c r="M2088" i="1"/>
  <c r="M2087" i="1"/>
  <c r="M2086" i="1"/>
  <c r="M2085" i="1"/>
  <c r="L2084" i="1"/>
  <c r="L2083" i="1" s="1"/>
  <c r="L2082" i="1" s="1"/>
  <c r="L2081" i="1" s="1"/>
  <c r="L2080" i="1" s="1"/>
  <c r="L2079" i="1" s="1"/>
  <c r="K2084" i="1"/>
  <c r="K2083" i="1" s="1"/>
  <c r="K2082" i="1" s="1"/>
  <c r="K2081" i="1" s="1"/>
  <c r="K2080" i="1" s="1"/>
  <c r="K2079" i="1" s="1"/>
  <c r="J2084" i="1"/>
  <c r="J2083" i="1" s="1"/>
  <c r="J2082" i="1" s="1"/>
  <c r="J2081" i="1" s="1"/>
  <c r="J2080" i="1" s="1"/>
  <c r="J2079" i="1" s="1"/>
  <c r="I2084" i="1"/>
  <c r="I2083" i="1" s="1"/>
  <c r="I2082" i="1" s="1"/>
  <c r="I2081" i="1" s="1"/>
  <c r="H2084" i="1"/>
  <c r="H2083" i="1" s="1"/>
  <c r="H2082" i="1" s="1"/>
  <c r="H2081" i="1" s="1"/>
  <c r="H2080" i="1" s="1"/>
  <c r="H2079" i="1" s="1"/>
  <c r="G2084" i="1"/>
  <c r="G2083" i="1" s="1"/>
  <c r="G2082" i="1" s="1"/>
  <c r="G2081" i="1" s="1"/>
  <c r="G2080" i="1" s="1"/>
  <c r="G2079" i="1" s="1"/>
  <c r="F2084" i="1"/>
  <c r="F2083" i="1" s="1"/>
  <c r="F2082" i="1" s="1"/>
  <c r="F2081" i="1" s="1"/>
  <c r="F2080" i="1" s="1"/>
  <c r="F2079" i="1" s="1"/>
  <c r="M2072" i="1"/>
  <c r="L2071" i="1"/>
  <c r="L2070" i="1" s="1"/>
  <c r="K2071" i="1"/>
  <c r="K2070" i="1" s="1"/>
  <c r="J2071" i="1"/>
  <c r="J2070" i="1" s="1"/>
  <c r="I2071" i="1"/>
  <c r="I2070" i="1" s="1"/>
  <c r="H2071" i="1"/>
  <c r="H2070" i="1" s="1"/>
  <c r="G2071" i="1"/>
  <c r="G2070" i="1" s="1"/>
  <c r="F2071" i="1"/>
  <c r="F2070" i="1" s="1"/>
  <c r="M2069" i="1"/>
  <c r="L2068" i="1"/>
  <c r="L2067" i="1" s="1"/>
  <c r="K2068" i="1"/>
  <c r="K2067" i="1" s="1"/>
  <c r="K2066" i="1" s="1"/>
  <c r="K2065" i="1" s="1"/>
  <c r="J2068" i="1"/>
  <c r="J2067" i="1" s="1"/>
  <c r="I2068" i="1"/>
  <c r="I2067" i="1" s="1"/>
  <c r="I2066" i="1" s="1"/>
  <c r="I2065" i="1" s="1"/>
  <c r="H2068" i="1"/>
  <c r="H2067" i="1" s="1"/>
  <c r="G2068" i="1"/>
  <c r="G2067" i="1" s="1"/>
  <c r="F2068" i="1"/>
  <c r="F2067" i="1" s="1"/>
  <c r="F2066" i="1" s="1"/>
  <c r="F2065" i="1" s="1"/>
  <c r="M2064" i="1"/>
  <c r="L2063" i="1"/>
  <c r="L2062" i="1" s="1"/>
  <c r="K2063" i="1"/>
  <c r="K2062" i="1" s="1"/>
  <c r="J2063" i="1"/>
  <c r="J2062" i="1" s="1"/>
  <c r="I2063" i="1"/>
  <c r="I2062" i="1" s="1"/>
  <c r="H2063" i="1"/>
  <c r="H2062" i="1" s="1"/>
  <c r="G2063" i="1"/>
  <c r="G2062" i="1" s="1"/>
  <c r="F2063" i="1"/>
  <c r="F2062" i="1" s="1"/>
  <c r="M2061" i="1"/>
  <c r="L2060" i="1"/>
  <c r="K2060" i="1"/>
  <c r="J2060" i="1"/>
  <c r="I2060" i="1"/>
  <c r="H2060" i="1"/>
  <c r="G2060" i="1"/>
  <c r="F2060" i="1"/>
  <c r="M2059" i="1"/>
  <c r="L2058" i="1"/>
  <c r="K2058" i="1"/>
  <c r="K2057" i="1" s="1"/>
  <c r="J2058" i="1"/>
  <c r="J2057" i="1" s="1"/>
  <c r="I2058" i="1"/>
  <c r="I2057" i="1" s="1"/>
  <c r="I2056" i="1" s="1"/>
  <c r="H2058" i="1"/>
  <c r="H2057" i="1" s="1"/>
  <c r="H2056" i="1" s="1"/>
  <c r="G2058" i="1"/>
  <c r="G2057" i="1" s="1"/>
  <c r="G2056" i="1" s="1"/>
  <c r="F2058" i="1"/>
  <c r="F2057" i="1" s="1"/>
  <c r="M2055" i="1"/>
  <c r="L2054" i="1"/>
  <c r="L2053" i="1" s="1"/>
  <c r="K2054" i="1"/>
  <c r="K2053" i="1" s="1"/>
  <c r="J2054" i="1"/>
  <c r="J2053" i="1" s="1"/>
  <c r="I2054" i="1"/>
  <c r="I2053" i="1" s="1"/>
  <c r="H2054" i="1"/>
  <c r="H2053" i="1" s="1"/>
  <c r="G2054" i="1"/>
  <c r="G2053" i="1" s="1"/>
  <c r="F2054" i="1"/>
  <c r="F2053" i="1" s="1"/>
  <c r="M2052" i="1"/>
  <c r="L2051" i="1"/>
  <c r="L2050" i="1" s="1"/>
  <c r="K2051" i="1"/>
  <c r="K2050" i="1" s="1"/>
  <c r="J2051" i="1"/>
  <c r="J2050" i="1" s="1"/>
  <c r="J2049" i="1" s="1"/>
  <c r="I2051" i="1"/>
  <c r="I2050" i="1" s="1"/>
  <c r="I2049" i="1" s="1"/>
  <c r="H2051" i="1"/>
  <c r="H2050" i="1" s="1"/>
  <c r="G2051" i="1"/>
  <c r="G2050" i="1" s="1"/>
  <c r="F2051" i="1"/>
  <c r="F2050" i="1" s="1"/>
  <c r="M2048" i="1"/>
  <c r="L2047" i="1"/>
  <c r="L2046" i="1" s="1"/>
  <c r="K2047" i="1"/>
  <c r="K2046" i="1" s="1"/>
  <c r="J2047" i="1"/>
  <c r="J2046" i="1" s="1"/>
  <c r="I2047" i="1"/>
  <c r="I2046" i="1" s="1"/>
  <c r="H2047" i="1"/>
  <c r="H2046" i="1" s="1"/>
  <c r="G2047" i="1"/>
  <c r="G2046" i="1" s="1"/>
  <c r="F2047" i="1"/>
  <c r="F2046" i="1" s="1"/>
  <c r="M2045" i="1"/>
  <c r="L2044" i="1"/>
  <c r="L2043" i="1" s="1"/>
  <c r="K2044" i="1"/>
  <c r="K2043" i="1" s="1"/>
  <c r="J2044" i="1"/>
  <c r="J2043" i="1" s="1"/>
  <c r="I2044" i="1"/>
  <c r="I2043" i="1" s="1"/>
  <c r="H2044" i="1"/>
  <c r="H2043" i="1" s="1"/>
  <c r="G2044" i="1"/>
  <c r="G2043" i="1" s="1"/>
  <c r="F2044" i="1"/>
  <c r="F2043" i="1" s="1"/>
  <c r="M2042" i="1"/>
  <c r="L2041" i="1"/>
  <c r="L2040" i="1" s="1"/>
  <c r="K2041" i="1"/>
  <c r="K2040" i="1" s="1"/>
  <c r="J2041" i="1"/>
  <c r="J2040" i="1" s="1"/>
  <c r="I2041" i="1"/>
  <c r="I2040" i="1" s="1"/>
  <c r="H2041" i="1"/>
  <c r="H2040" i="1" s="1"/>
  <c r="G2041" i="1"/>
  <c r="G2040" i="1" s="1"/>
  <c r="F2041" i="1"/>
  <c r="F2040" i="1" s="1"/>
  <c r="M2039" i="1"/>
  <c r="L2038" i="1"/>
  <c r="L2037" i="1" s="1"/>
  <c r="K2038" i="1"/>
  <c r="K2037" i="1" s="1"/>
  <c r="J2038" i="1"/>
  <c r="J2037" i="1" s="1"/>
  <c r="I2038" i="1"/>
  <c r="I2037" i="1" s="1"/>
  <c r="H2038" i="1"/>
  <c r="H2037" i="1" s="1"/>
  <c r="G2038" i="1"/>
  <c r="G2037" i="1" s="1"/>
  <c r="G2036" i="1" s="1"/>
  <c r="F2038" i="1"/>
  <c r="F2037" i="1" s="1"/>
  <c r="M2032" i="1"/>
  <c r="L2031" i="1"/>
  <c r="L2030" i="1" s="1"/>
  <c r="L2029" i="1" s="1"/>
  <c r="L2028" i="1" s="1"/>
  <c r="K2031" i="1"/>
  <c r="K2030" i="1" s="1"/>
  <c r="K2029" i="1" s="1"/>
  <c r="K2028" i="1" s="1"/>
  <c r="J2031" i="1"/>
  <c r="J2030" i="1" s="1"/>
  <c r="J2029" i="1" s="1"/>
  <c r="J2028" i="1" s="1"/>
  <c r="I2031" i="1"/>
  <c r="I2030" i="1" s="1"/>
  <c r="I2029" i="1" s="1"/>
  <c r="I2028" i="1" s="1"/>
  <c r="H2031" i="1"/>
  <c r="H2030" i="1" s="1"/>
  <c r="H2029" i="1" s="1"/>
  <c r="H2028" i="1" s="1"/>
  <c r="G2031" i="1"/>
  <c r="G2030" i="1" s="1"/>
  <c r="G2029" i="1" s="1"/>
  <c r="G2028" i="1" s="1"/>
  <c r="F2031" i="1"/>
  <c r="F2030" i="1" s="1"/>
  <c r="F2029" i="1" s="1"/>
  <c r="F2028" i="1" s="1"/>
  <c r="M2025" i="1"/>
  <c r="L2024" i="1"/>
  <c r="K2024" i="1"/>
  <c r="J2024" i="1"/>
  <c r="I2024" i="1"/>
  <c r="H2024" i="1"/>
  <c r="G2024" i="1"/>
  <c r="F2024" i="1"/>
  <c r="M2023" i="1"/>
  <c r="L2022" i="1"/>
  <c r="K2022" i="1"/>
  <c r="J2022" i="1"/>
  <c r="I2022" i="1"/>
  <c r="H2022" i="1"/>
  <c r="G2022" i="1"/>
  <c r="F2022" i="1"/>
  <c r="M2020" i="1"/>
  <c r="L2019" i="1"/>
  <c r="L2018" i="1" s="1"/>
  <c r="K2019" i="1"/>
  <c r="K2018" i="1" s="1"/>
  <c r="J2019" i="1"/>
  <c r="J2018" i="1" s="1"/>
  <c r="I2019" i="1"/>
  <c r="I2018" i="1" s="1"/>
  <c r="H2019" i="1"/>
  <c r="H2018" i="1" s="1"/>
  <c r="G2019" i="1"/>
  <c r="G2018" i="1" s="1"/>
  <c r="F2019" i="1"/>
  <c r="F2018" i="1" s="1"/>
  <c r="M2015" i="1"/>
  <c r="L2014" i="1"/>
  <c r="K2014" i="1"/>
  <c r="J2014" i="1"/>
  <c r="I2014" i="1"/>
  <c r="H2014" i="1"/>
  <c r="G2014" i="1"/>
  <c r="F2014" i="1"/>
  <c r="M2013" i="1"/>
  <c r="L2012" i="1"/>
  <c r="K2012" i="1"/>
  <c r="K2011" i="1" s="1"/>
  <c r="K2010" i="1" s="1"/>
  <c r="K2009" i="1" s="1"/>
  <c r="K2008" i="1" s="1"/>
  <c r="J2012" i="1"/>
  <c r="I2012" i="1"/>
  <c r="H2012" i="1"/>
  <c r="G2012" i="1"/>
  <c r="G2011" i="1" s="1"/>
  <c r="G2010" i="1" s="1"/>
  <c r="G2009" i="1" s="1"/>
  <c r="G2008" i="1" s="1"/>
  <c r="F2012" i="1"/>
  <c r="F2011" i="1" s="1"/>
  <c r="F2010" i="1" s="1"/>
  <c r="F2009" i="1" s="1"/>
  <c r="F2008" i="1" s="1"/>
  <c r="M2003" i="1"/>
  <c r="M2002" i="1"/>
  <c r="M2001" i="1"/>
  <c r="M2000" i="1"/>
  <c r="M1999" i="1"/>
  <c r="M1998" i="1"/>
  <c r="L1997" i="1"/>
  <c r="L1996" i="1" s="1"/>
  <c r="L1995" i="1" s="1"/>
  <c r="L1994" i="1" s="1"/>
  <c r="L1993" i="1" s="1"/>
  <c r="L1992" i="1" s="1"/>
  <c r="L1991" i="1" s="1"/>
  <c r="K1997" i="1"/>
  <c r="K1996" i="1" s="1"/>
  <c r="K1995" i="1" s="1"/>
  <c r="K1994" i="1" s="1"/>
  <c r="K1993" i="1" s="1"/>
  <c r="K1992" i="1" s="1"/>
  <c r="K1991" i="1" s="1"/>
  <c r="J1997" i="1"/>
  <c r="J1996" i="1" s="1"/>
  <c r="J1995" i="1" s="1"/>
  <c r="J1994" i="1" s="1"/>
  <c r="J1993" i="1" s="1"/>
  <c r="J1992" i="1" s="1"/>
  <c r="J1991" i="1" s="1"/>
  <c r="I1997" i="1"/>
  <c r="H1997" i="1"/>
  <c r="H1996" i="1" s="1"/>
  <c r="H1995" i="1" s="1"/>
  <c r="H1994" i="1" s="1"/>
  <c r="H1993" i="1" s="1"/>
  <c r="H1992" i="1" s="1"/>
  <c r="H1991" i="1" s="1"/>
  <c r="G1997" i="1"/>
  <c r="G1996" i="1" s="1"/>
  <c r="G1995" i="1" s="1"/>
  <c r="G1994" i="1" s="1"/>
  <c r="G1993" i="1" s="1"/>
  <c r="G1992" i="1" s="1"/>
  <c r="G1991" i="1" s="1"/>
  <c r="F1997" i="1"/>
  <c r="F1996" i="1" s="1"/>
  <c r="F1995" i="1" s="1"/>
  <c r="F1994" i="1" s="1"/>
  <c r="F1993" i="1" s="1"/>
  <c r="M1990" i="1"/>
  <c r="L1989" i="1"/>
  <c r="L1988" i="1" s="1"/>
  <c r="K1989" i="1"/>
  <c r="K1988" i="1" s="1"/>
  <c r="J1989" i="1"/>
  <c r="J1988" i="1" s="1"/>
  <c r="I1989" i="1"/>
  <c r="H1989" i="1"/>
  <c r="H1988" i="1" s="1"/>
  <c r="G1989" i="1"/>
  <c r="G1988" i="1" s="1"/>
  <c r="F1989" i="1"/>
  <c r="F1988" i="1" s="1"/>
  <c r="M1987" i="1"/>
  <c r="L1986" i="1"/>
  <c r="L1985" i="1" s="1"/>
  <c r="K1986" i="1"/>
  <c r="K1985" i="1" s="1"/>
  <c r="K1984" i="1" s="1"/>
  <c r="K1983" i="1" s="1"/>
  <c r="K1982" i="1" s="1"/>
  <c r="K1981" i="1" s="1"/>
  <c r="J1986" i="1"/>
  <c r="J1985" i="1" s="1"/>
  <c r="I1986" i="1"/>
  <c r="H1986" i="1"/>
  <c r="H1985" i="1" s="1"/>
  <c r="G1986" i="1"/>
  <c r="G1985" i="1" s="1"/>
  <c r="F1986" i="1"/>
  <c r="F1985" i="1" s="1"/>
  <c r="M1980" i="1"/>
  <c r="L1979" i="1"/>
  <c r="M1979" i="1" s="1"/>
  <c r="M1978" i="1"/>
  <c r="L1977" i="1"/>
  <c r="K1977" i="1"/>
  <c r="K1976" i="1" s="1"/>
  <c r="K1975" i="1" s="1"/>
  <c r="J1977" i="1"/>
  <c r="J1976" i="1" s="1"/>
  <c r="J1975" i="1" s="1"/>
  <c r="I1977" i="1"/>
  <c r="I1976" i="1" s="1"/>
  <c r="H1977" i="1"/>
  <c r="H1976" i="1" s="1"/>
  <c r="H1975" i="1" s="1"/>
  <c r="G1977" i="1"/>
  <c r="G1976" i="1" s="1"/>
  <c r="G1975" i="1" s="1"/>
  <c r="F1977" i="1"/>
  <c r="F1976" i="1" s="1"/>
  <c r="F1975" i="1" s="1"/>
  <c r="M1974" i="1"/>
  <c r="L1973" i="1"/>
  <c r="L1972" i="1" s="1"/>
  <c r="L1971" i="1" s="1"/>
  <c r="L1970" i="1" s="1"/>
  <c r="L1969" i="1" s="1"/>
  <c r="K1973" i="1"/>
  <c r="K1972" i="1" s="1"/>
  <c r="K1971" i="1" s="1"/>
  <c r="K1970" i="1" s="1"/>
  <c r="K1969" i="1" s="1"/>
  <c r="J1973" i="1"/>
  <c r="J1972" i="1" s="1"/>
  <c r="J1971" i="1" s="1"/>
  <c r="J1970" i="1" s="1"/>
  <c r="J1969" i="1" s="1"/>
  <c r="J1968" i="1" s="1"/>
  <c r="J1967" i="1" s="1"/>
  <c r="I1973" i="1"/>
  <c r="I1972" i="1" s="1"/>
  <c r="I1971" i="1" s="1"/>
  <c r="H1973" i="1"/>
  <c r="H1972" i="1" s="1"/>
  <c r="H1971" i="1" s="1"/>
  <c r="H1970" i="1" s="1"/>
  <c r="H1969" i="1" s="1"/>
  <c r="H1968" i="1" s="1"/>
  <c r="H1967" i="1" s="1"/>
  <c r="G1973" i="1"/>
  <c r="G1972" i="1" s="1"/>
  <c r="G1971" i="1" s="1"/>
  <c r="G1970" i="1" s="1"/>
  <c r="G1969" i="1" s="1"/>
  <c r="G1968" i="1" s="1"/>
  <c r="G1967" i="1" s="1"/>
  <c r="F1973" i="1"/>
  <c r="F1972" i="1" s="1"/>
  <c r="F1971" i="1" s="1"/>
  <c r="F1970" i="1" s="1"/>
  <c r="F1969" i="1" s="1"/>
  <c r="F1968" i="1" s="1"/>
  <c r="F1967" i="1" s="1"/>
  <c r="M1966" i="1"/>
  <c r="L1965" i="1"/>
  <c r="L1964" i="1" s="1"/>
  <c r="K1965" i="1"/>
  <c r="K1964" i="1" s="1"/>
  <c r="K1963" i="1" s="1"/>
  <c r="K1962" i="1" s="1"/>
  <c r="K1961" i="1" s="1"/>
  <c r="J1965" i="1"/>
  <c r="J1964" i="1" s="1"/>
  <c r="J1963" i="1" s="1"/>
  <c r="J1962" i="1" s="1"/>
  <c r="J1961" i="1" s="1"/>
  <c r="I1965" i="1"/>
  <c r="I1964" i="1" s="1"/>
  <c r="I1963" i="1" s="1"/>
  <c r="H1965" i="1"/>
  <c r="H1964" i="1" s="1"/>
  <c r="H1963" i="1" s="1"/>
  <c r="H1962" i="1" s="1"/>
  <c r="H1961" i="1" s="1"/>
  <c r="G1965" i="1"/>
  <c r="G1964" i="1" s="1"/>
  <c r="G1963" i="1" s="1"/>
  <c r="G1962" i="1" s="1"/>
  <c r="G1961" i="1" s="1"/>
  <c r="F1965" i="1"/>
  <c r="F1964" i="1" s="1"/>
  <c r="F1963" i="1" s="1"/>
  <c r="F1962" i="1" s="1"/>
  <c r="F1961" i="1" s="1"/>
  <c r="M1960" i="1"/>
  <c r="L1959" i="1"/>
  <c r="L1958" i="1" s="1"/>
  <c r="K1959" i="1"/>
  <c r="K1958" i="1" s="1"/>
  <c r="K1957" i="1" s="1"/>
  <c r="K1956" i="1" s="1"/>
  <c r="K1955" i="1" s="1"/>
  <c r="J1959" i="1"/>
  <c r="J1958" i="1" s="1"/>
  <c r="J1957" i="1" s="1"/>
  <c r="J1956" i="1" s="1"/>
  <c r="J1955" i="1" s="1"/>
  <c r="I1959" i="1"/>
  <c r="I1958" i="1" s="1"/>
  <c r="I1957" i="1" s="1"/>
  <c r="H1959" i="1"/>
  <c r="H1958" i="1" s="1"/>
  <c r="H1957" i="1" s="1"/>
  <c r="H1956" i="1" s="1"/>
  <c r="H1955" i="1" s="1"/>
  <c r="H1954" i="1" s="1"/>
  <c r="H1953" i="1" s="1"/>
  <c r="G1959" i="1"/>
  <c r="G1958" i="1" s="1"/>
  <c r="G1957" i="1" s="1"/>
  <c r="G1956" i="1" s="1"/>
  <c r="G1955" i="1" s="1"/>
  <c r="F1959" i="1"/>
  <c r="F1958" i="1" s="1"/>
  <c r="F1957" i="1" s="1"/>
  <c r="F1956" i="1" s="1"/>
  <c r="F1955" i="1" s="1"/>
  <c r="M1952" i="1"/>
  <c r="L1951" i="1"/>
  <c r="L1950" i="1" s="1"/>
  <c r="L1949" i="1" s="1"/>
  <c r="K1951" i="1"/>
  <c r="K1950" i="1" s="1"/>
  <c r="K1949" i="1" s="1"/>
  <c r="J1951" i="1"/>
  <c r="J1950" i="1" s="1"/>
  <c r="J1949" i="1" s="1"/>
  <c r="I1951" i="1"/>
  <c r="I1950" i="1" s="1"/>
  <c r="I1949" i="1" s="1"/>
  <c r="H1951" i="1"/>
  <c r="H1950" i="1" s="1"/>
  <c r="H1949" i="1" s="1"/>
  <c r="G1951" i="1"/>
  <c r="G1950" i="1" s="1"/>
  <c r="G1949" i="1" s="1"/>
  <c r="F1951" i="1"/>
  <c r="F1950" i="1" s="1"/>
  <c r="F1949" i="1" s="1"/>
  <c r="M1948" i="1"/>
  <c r="L1947" i="1"/>
  <c r="L1946" i="1" s="1"/>
  <c r="L1945" i="1" s="1"/>
  <c r="K1947" i="1"/>
  <c r="K1946" i="1" s="1"/>
  <c r="K1945" i="1" s="1"/>
  <c r="J1947" i="1"/>
  <c r="J1946" i="1" s="1"/>
  <c r="J1945" i="1" s="1"/>
  <c r="I1947" i="1"/>
  <c r="H1947" i="1"/>
  <c r="H1946" i="1" s="1"/>
  <c r="H1945" i="1" s="1"/>
  <c r="G1947" i="1"/>
  <c r="G1946" i="1" s="1"/>
  <c r="G1945" i="1" s="1"/>
  <c r="F1947" i="1"/>
  <c r="F1946" i="1" s="1"/>
  <c r="F1945" i="1" s="1"/>
  <c r="M1944" i="1"/>
  <c r="L1943" i="1"/>
  <c r="L1942" i="1" s="1"/>
  <c r="L1941" i="1" s="1"/>
  <c r="K1943" i="1"/>
  <c r="K1942" i="1" s="1"/>
  <c r="K1941" i="1" s="1"/>
  <c r="J1943" i="1"/>
  <c r="J1942" i="1" s="1"/>
  <c r="J1941" i="1" s="1"/>
  <c r="J1940" i="1" s="1"/>
  <c r="J1939" i="1" s="1"/>
  <c r="J1938" i="1" s="1"/>
  <c r="J1937" i="1" s="1"/>
  <c r="I1943" i="1"/>
  <c r="I1942" i="1" s="1"/>
  <c r="I1941" i="1" s="1"/>
  <c r="H1943" i="1"/>
  <c r="H1942" i="1" s="1"/>
  <c r="H1941" i="1" s="1"/>
  <c r="G1943" i="1"/>
  <c r="G1942" i="1" s="1"/>
  <c r="G1941" i="1" s="1"/>
  <c r="F1943" i="1"/>
  <c r="F1942" i="1" s="1"/>
  <c r="F1941" i="1" s="1"/>
  <c r="M1935" i="1"/>
  <c r="M1934" i="1" s="1"/>
  <c r="M1933" i="1" s="1"/>
  <c r="M1932" i="1" s="1"/>
  <c r="M1931" i="1"/>
  <c r="L1930" i="1"/>
  <c r="K1930" i="1"/>
  <c r="J1930" i="1"/>
  <c r="I1930" i="1"/>
  <c r="H1930" i="1"/>
  <c r="G1930" i="1"/>
  <c r="F1930" i="1"/>
  <c r="M1929" i="1"/>
  <c r="L1928" i="1"/>
  <c r="K1928" i="1"/>
  <c r="J1928" i="1"/>
  <c r="I1928" i="1"/>
  <c r="H1928" i="1"/>
  <c r="G1928" i="1"/>
  <c r="F1928" i="1"/>
  <c r="M1927" i="1"/>
  <c r="L1926" i="1"/>
  <c r="K1926" i="1"/>
  <c r="J1926" i="1"/>
  <c r="I1926" i="1"/>
  <c r="H1926" i="1"/>
  <c r="G1926" i="1"/>
  <c r="F1926" i="1"/>
  <c r="M1920" i="1"/>
  <c r="L1919" i="1"/>
  <c r="L1918" i="1" s="1"/>
  <c r="K1919" i="1"/>
  <c r="K1918" i="1" s="1"/>
  <c r="K1917" i="1" s="1"/>
  <c r="J1919" i="1"/>
  <c r="J1918" i="1" s="1"/>
  <c r="J1917" i="1" s="1"/>
  <c r="I1919" i="1"/>
  <c r="I1918" i="1" s="1"/>
  <c r="I1917" i="1" s="1"/>
  <c r="H1919" i="1"/>
  <c r="H1918" i="1" s="1"/>
  <c r="H1917" i="1" s="1"/>
  <c r="G1919" i="1"/>
  <c r="G1918" i="1" s="1"/>
  <c r="G1917" i="1" s="1"/>
  <c r="F1919" i="1"/>
  <c r="F1918" i="1" s="1"/>
  <c r="F1917" i="1" s="1"/>
  <c r="M1916" i="1"/>
  <c r="L1915" i="1"/>
  <c r="M1912" i="1"/>
  <c r="L1911" i="1"/>
  <c r="K1911" i="1"/>
  <c r="K1910" i="1" s="1"/>
  <c r="J1911" i="1"/>
  <c r="J1910" i="1" s="1"/>
  <c r="I1911" i="1"/>
  <c r="I1910" i="1" s="1"/>
  <c r="H1911" i="1"/>
  <c r="H1910" i="1" s="1"/>
  <c r="G1911" i="1"/>
  <c r="G1910" i="1" s="1"/>
  <c r="F1911" i="1"/>
  <c r="F1910" i="1" s="1"/>
  <c r="M1908" i="1"/>
  <c r="L1907" i="1"/>
  <c r="L1906" i="1" s="1"/>
  <c r="L1905" i="1" s="1"/>
  <c r="L1904" i="1" s="1"/>
  <c r="K1907" i="1"/>
  <c r="K1906" i="1" s="1"/>
  <c r="K1905" i="1" s="1"/>
  <c r="K1904" i="1" s="1"/>
  <c r="J1907" i="1"/>
  <c r="J1906" i="1" s="1"/>
  <c r="J1905" i="1" s="1"/>
  <c r="J1904" i="1" s="1"/>
  <c r="I1907" i="1"/>
  <c r="I1906" i="1" s="1"/>
  <c r="I1905" i="1" s="1"/>
  <c r="I1904" i="1" s="1"/>
  <c r="H1907" i="1"/>
  <c r="H1906" i="1" s="1"/>
  <c r="H1905" i="1" s="1"/>
  <c r="H1904" i="1" s="1"/>
  <c r="G1907" i="1"/>
  <c r="G1906" i="1" s="1"/>
  <c r="G1905" i="1" s="1"/>
  <c r="G1904" i="1" s="1"/>
  <c r="F1907" i="1"/>
  <c r="M1896" i="1"/>
  <c r="L1895" i="1"/>
  <c r="L1894" i="1" s="1"/>
  <c r="K1895" i="1"/>
  <c r="K1894" i="1" s="1"/>
  <c r="K1890" i="1" s="1"/>
  <c r="J1895" i="1"/>
  <c r="J1894" i="1" s="1"/>
  <c r="J1890" i="1" s="1"/>
  <c r="I1895" i="1"/>
  <c r="I1894" i="1" s="1"/>
  <c r="I1890" i="1" s="1"/>
  <c r="H1895" i="1"/>
  <c r="H1894" i="1" s="1"/>
  <c r="H1890" i="1" s="1"/>
  <c r="G1895" i="1"/>
  <c r="G1894" i="1" s="1"/>
  <c r="G1890" i="1" s="1"/>
  <c r="F1895" i="1"/>
  <c r="F1894" i="1" s="1"/>
  <c r="F1890" i="1" s="1"/>
  <c r="M1889" i="1"/>
  <c r="L1888" i="1"/>
  <c r="L1887" i="1" s="1"/>
  <c r="L1886" i="1" s="1"/>
  <c r="K1888" i="1"/>
  <c r="K1887" i="1" s="1"/>
  <c r="K1886" i="1" s="1"/>
  <c r="K1885" i="1" s="1"/>
  <c r="J1888" i="1"/>
  <c r="J1887" i="1" s="1"/>
  <c r="J1886" i="1" s="1"/>
  <c r="I1888" i="1"/>
  <c r="I1887" i="1" s="1"/>
  <c r="I1886" i="1" s="1"/>
  <c r="H1888" i="1"/>
  <c r="H1887" i="1" s="1"/>
  <c r="H1886" i="1" s="1"/>
  <c r="H1885" i="1" s="1"/>
  <c r="H1884" i="1" s="1"/>
  <c r="G1888" i="1"/>
  <c r="G1887" i="1" s="1"/>
  <c r="G1886" i="1" s="1"/>
  <c r="G1885" i="1" s="1"/>
  <c r="G1884" i="1" s="1"/>
  <c r="F1888" i="1"/>
  <c r="F1887" i="1" s="1"/>
  <c r="M1883" i="1"/>
  <c r="L1882" i="1"/>
  <c r="L1879" i="1" s="1"/>
  <c r="L1878" i="1" s="1"/>
  <c r="L1877" i="1" s="1"/>
  <c r="K1882" i="1"/>
  <c r="K1879" i="1" s="1"/>
  <c r="K1878" i="1" s="1"/>
  <c r="K1877" i="1" s="1"/>
  <c r="K1876" i="1" s="1"/>
  <c r="J1882" i="1"/>
  <c r="J1879" i="1" s="1"/>
  <c r="J1878" i="1" s="1"/>
  <c r="J1877" i="1" s="1"/>
  <c r="J1876" i="1" s="1"/>
  <c r="I1882" i="1"/>
  <c r="I1879" i="1" s="1"/>
  <c r="I1878" i="1" s="1"/>
  <c r="I1877" i="1" s="1"/>
  <c r="I1876" i="1" s="1"/>
  <c r="H1882" i="1"/>
  <c r="H1879" i="1" s="1"/>
  <c r="H1878" i="1" s="1"/>
  <c r="H1877" i="1" s="1"/>
  <c r="H1876" i="1" s="1"/>
  <c r="G1882" i="1"/>
  <c r="G1879" i="1" s="1"/>
  <c r="G1878" i="1" s="1"/>
  <c r="G1877" i="1" s="1"/>
  <c r="G1876" i="1" s="1"/>
  <c r="F1882" i="1"/>
  <c r="F1879" i="1" s="1"/>
  <c r="F1878" i="1" s="1"/>
  <c r="F1877" i="1" s="1"/>
  <c r="F1876" i="1" s="1"/>
  <c r="M1875" i="1"/>
  <c r="L1874" i="1"/>
  <c r="L1873" i="1" s="1"/>
  <c r="L1872" i="1" s="1"/>
  <c r="K1874" i="1"/>
  <c r="K1873" i="1" s="1"/>
  <c r="K1872" i="1" s="1"/>
  <c r="J1874" i="1"/>
  <c r="J1873" i="1" s="1"/>
  <c r="J1872" i="1" s="1"/>
  <c r="I1874" i="1"/>
  <c r="I1873" i="1" s="1"/>
  <c r="I1872" i="1" s="1"/>
  <c r="H1874" i="1"/>
  <c r="H1873" i="1" s="1"/>
  <c r="H1872" i="1" s="1"/>
  <c r="G1874" i="1"/>
  <c r="G1873" i="1" s="1"/>
  <c r="G1872" i="1" s="1"/>
  <c r="F1874" i="1"/>
  <c r="F1873" i="1" s="1"/>
  <c r="F1872" i="1" s="1"/>
  <c r="M1871" i="1"/>
  <c r="L1870" i="1"/>
  <c r="L1869" i="1" s="1"/>
  <c r="L1868" i="1" s="1"/>
  <c r="K1870" i="1"/>
  <c r="K1869" i="1" s="1"/>
  <c r="K1868" i="1" s="1"/>
  <c r="J1870" i="1"/>
  <c r="J1869" i="1" s="1"/>
  <c r="J1868" i="1" s="1"/>
  <c r="I1870" i="1"/>
  <c r="I1869" i="1" s="1"/>
  <c r="I1868" i="1" s="1"/>
  <c r="I1867" i="1" s="1"/>
  <c r="I1866" i="1" s="1"/>
  <c r="H1870" i="1"/>
  <c r="H1869" i="1" s="1"/>
  <c r="H1868" i="1" s="1"/>
  <c r="H1867" i="1" s="1"/>
  <c r="H1866" i="1" s="1"/>
  <c r="G1870" i="1"/>
  <c r="G1869" i="1" s="1"/>
  <c r="G1868" i="1" s="1"/>
  <c r="G1867" i="1" s="1"/>
  <c r="G1866" i="1" s="1"/>
  <c r="F1870" i="1"/>
  <c r="F1869" i="1" s="1"/>
  <c r="F1868" i="1" s="1"/>
  <c r="M1844" i="1"/>
  <c r="L1843" i="1"/>
  <c r="L1842" i="1" s="1"/>
  <c r="L1841" i="1" s="1"/>
  <c r="L1840" i="1" s="1"/>
  <c r="L1839" i="1" s="1"/>
  <c r="L1838" i="1" s="1"/>
  <c r="K1843" i="1"/>
  <c r="K1842" i="1" s="1"/>
  <c r="K1841" i="1" s="1"/>
  <c r="K1840" i="1" s="1"/>
  <c r="K1839" i="1" s="1"/>
  <c r="K1838" i="1" s="1"/>
  <c r="J1843" i="1"/>
  <c r="J1842" i="1" s="1"/>
  <c r="J1841" i="1" s="1"/>
  <c r="J1840" i="1" s="1"/>
  <c r="J1839" i="1" s="1"/>
  <c r="J1838" i="1" s="1"/>
  <c r="I1843" i="1"/>
  <c r="I1842" i="1" s="1"/>
  <c r="I1841" i="1" s="1"/>
  <c r="I1840" i="1" s="1"/>
  <c r="I1839" i="1" s="1"/>
  <c r="I1838" i="1" s="1"/>
  <c r="H1843" i="1"/>
  <c r="H1842" i="1" s="1"/>
  <c r="H1841" i="1" s="1"/>
  <c r="H1840" i="1" s="1"/>
  <c r="H1839" i="1" s="1"/>
  <c r="H1838" i="1" s="1"/>
  <c r="G1843" i="1"/>
  <c r="G1842" i="1" s="1"/>
  <c r="G1841" i="1" s="1"/>
  <c r="G1840" i="1" s="1"/>
  <c r="G1839" i="1" s="1"/>
  <c r="G1838" i="1" s="1"/>
  <c r="F1843" i="1"/>
  <c r="M1835" i="1"/>
  <c r="M1834" i="1" s="1"/>
  <c r="M1833" i="1" s="1"/>
  <c r="M1832" i="1" s="1"/>
  <c r="K1829" i="1"/>
  <c r="K1828" i="1" s="1"/>
  <c r="K1827" i="1" s="1"/>
  <c r="J1829" i="1"/>
  <c r="J1828" i="1" s="1"/>
  <c r="J1827" i="1" s="1"/>
  <c r="I1829" i="1"/>
  <c r="I1828" i="1" s="1"/>
  <c r="I1827" i="1" s="1"/>
  <c r="L1825" i="1"/>
  <c r="M1825" i="1" s="1"/>
  <c r="K1825" i="1"/>
  <c r="J1825" i="1"/>
  <c r="I1825" i="1"/>
  <c r="H1825" i="1"/>
  <c r="G1825" i="1"/>
  <c r="F1825" i="1"/>
  <c r="K1824" i="1"/>
  <c r="K1823" i="1" s="1"/>
  <c r="J1824" i="1"/>
  <c r="J1823" i="1" s="1"/>
  <c r="I1824" i="1"/>
  <c r="L1823" i="1"/>
  <c r="M1823" i="1" s="1"/>
  <c r="H1823" i="1"/>
  <c r="G1823" i="1"/>
  <c r="F1823" i="1"/>
  <c r="L1818" i="1"/>
  <c r="K1818" i="1"/>
  <c r="K1817" i="1" s="1"/>
  <c r="K1816" i="1" s="1"/>
  <c r="K1815" i="1" s="1"/>
  <c r="K1814" i="1" s="1"/>
  <c r="J1818" i="1"/>
  <c r="J1817" i="1" s="1"/>
  <c r="J1816" i="1" s="1"/>
  <c r="J1815" i="1" s="1"/>
  <c r="J1814" i="1" s="1"/>
  <c r="I1818" i="1"/>
  <c r="I1817" i="1" s="1"/>
  <c r="I1816" i="1" s="1"/>
  <c r="I1815" i="1" s="1"/>
  <c r="I1814" i="1" s="1"/>
  <c r="H1818" i="1"/>
  <c r="H1817" i="1" s="1"/>
  <c r="H1816" i="1" s="1"/>
  <c r="H1815" i="1" s="1"/>
  <c r="H1814" i="1" s="1"/>
  <c r="G1818" i="1"/>
  <c r="G1817" i="1" s="1"/>
  <c r="G1816" i="1" s="1"/>
  <c r="G1815" i="1" s="1"/>
  <c r="G1814" i="1" s="1"/>
  <c r="F1818" i="1"/>
  <c r="F1817" i="1" s="1"/>
  <c r="F1816" i="1" s="1"/>
  <c r="F1815" i="1" s="1"/>
  <c r="F1814" i="1" s="1"/>
  <c r="M1812" i="1"/>
  <c r="M1811" i="1"/>
  <c r="M1810" i="1"/>
  <c r="L1809" i="1"/>
  <c r="L1808" i="1" s="1"/>
  <c r="L1807" i="1" s="1"/>
  <c r="K1809" i="1"/>
  <c r="K1808" i="1" s="1"/>
  <c r="K1807" i="1" s="1"/>
  <c r="J1809" i="1"/>
  <c r="J1808" i="1" s="1"/>
  <c r="J1807" i="1" s="1"/>
  <c r="I1809" i="1"/>
  <c r="H1809" i="1"/>
  <c r="H1808" i="1" s="1"/>
  <c r="H1807" i="1" s="1"/>
  <c r="G1809" i="1"/>
  <c r="G1808" i="1" s="1"/>
  <c r="G1807" i="1" s="1"/>
  <c r="F1809" i="1"/>
  <c r="F1808" i="1" s="1"/>
  <c r="F1807" i="1" s="1"/>
  <c r="M1801" i="1"/>
  <c r="L1800" i="1"/>
  <c r="L1797" i="1" s="1"/>
  <c r="L1796" i="1" s="1"/>
  <c r="L1795" i="1" s="1"/>
  <c r="K1800" i="1"/>
  <c r="K1797" i="1" s="1"/>
  <c r="K1796" i="1" s="1"/>
  <c r="K1795" i="1" s="1"/>
  <c r="K1794" i="1" s="1"/>
  <c r="J1800" i="1"/>
  <c r="J1797" i="1" s="1"/>
  <c r="J1796" i="1" s="1"/>
  <c r="J1795" i="1" s="1"/>
  <c r="J1794" i="1" s="1"/>
  <c r="I1800" i="1"/>
  <c r="I1797" i="1" s="1"/>
  <c r="I1796" i="1" s="1"/>
  <c r="I1795" i="1" s="1"/>
  <c r="I1794" i="1" s="1"/>
  <c r="H1800" i="1"/>
  <c r="H1797" i="1" s="1"/>
  <c r="H1796" i="1" s="1"/>
  <c r="H1795" i="1" s="1"/>
  <c r="H1794" i="1" s="1"/>
  <c r="G1800" i="1"/>
  <c r="G1797" i="1" s="1"/>
  <c r="G1796" i="1" s="1"/>
  <c r="G1795" i="1" s="1"/>
  <c r="G1794" i="1" s="1"/>
  <c r="F1800" i="1"/>
  <c r="F1797" i="1" s="1"/>
  <c r="F1796" i="1" s="1"/>
  <c r="F1795" i="1" s="1"/>
  <c r="F1794" i="1" s="1"/>
  <c r="M1785" i="1"/>
  <c r="L1784" i="1"/>
  <c r="L1783" i="1" s="1"/>
  <c r="K1784" i="1"/>
  <c r="K1783" i="1" s="1"/>
  <c r="J1784" i="1"/>
  <c r="J1783" i="1" s="1"/>
  <c r="I1784" i="1"/>
  <c r="I1783" i="1" s="1"/>
  <c r="H1784" i="1"/>
  <c r="H1783" i="1" s="1"/>
  <c r="G1784" i="1"/>
  <c r="G1783" i="1" s="1"/>
  <c r="F1784" i="1"/>
  <c r="F1783" i="1" s="1"/>
  <c r="M1782" i="1"/>
  <c r="L1781" i="1"/>
  <c r="L1780" i="1" s="1"/>
  <c r="K1781" i="1"/>
  <c r="K1780" i="1" s="1"/>
  <c r="J1781" i="1"/>
  <c r="J1780" i="1" s="1"/>
  <c r="I1781" i="1"/>
  <c r="I1780" i="1" s="1"/>
  <c r="H1781" i="1"/>
  <c r="H1780" i="1" s="1"/>
  <c r="G1781" i="1"/>
  <c r="G1780" i="1" s="1"/>
  <c r="F1781" i="1"/>
  <c r="F1780" i="1" s="1"/>
  <c r="M1776" i="1"/>
  <c r="L1775" i="1"/>
  <c r="L1774" i="1" s="1"/>
  <c r="L1773" i="1" s="1"/>
  <c r="L1772" i="1" s="1"/>
  <c r="L1771" i="1" s="1"/>
  <c r="K1775" i="1"/>
  <c r="K1774" i="1" s="1"/>
  <c r="K1773" i="1" s="1"/>
  <c r="K1772" i="1" s="1"/>
  <c r="K1771" i="1" s="1"/>
  <c r="J1775" i="1"/>
  <c r="J1774" i="1" s="1"/>
  <c r="J1773" i="1" s="1"/>
  <c r="J1772" i="1" s="1"/>
  <c r="J1771" i="1" s="1"/>
  <c r="I1775" i="1"/>
  <c r="I1774" i="1" s="1"/>
  <c r="I1773" i="1" s="1"/>
  <c r="I1772" i="1" s="1"/>
  <c r="I1771" i="1" s="1"/>
  <c r="H1775" i="1"/>
  <c r="H1774" i="1" s="1"/>
  <c r="H1773" i="1" s="1"/>
  <c r="H1772" i="1" s="1"/>
  <c r="H1771" i="1" s="1"/>
  <c r="G1775" i="1"/>
  <c r="G1774" i="1" s="1"/>
  <c r="G1773" i="1" s="1"/>
  <c r="G1772" i="1" s="1"/>
  <c r="G1771" i="1" s="1"/>
  <c r="F1775" i="1"/>
  <c r="F1774" i="1" s="1"/>
  <c r="F1773" i="1" s="1"/>
  <c r="F1772" i="1" s="1"/>
  <c r="F1771" i="1" s="1"/>
  <c r="M1770" i="1"/>
  <c r="L1769" i="1"/>
  <c r="L1768" i="1" s="1"/>
  <c r="L1767" i="1" s="1"/>
  <c r="L1766" i="1" s="1"/>
  <c r="K1769" i="1"/>
  <c r="K1768" i="1" s="1"/>
  <c r="K1767" i="1" s="1"/>
  <c r="K1766" i="1" s="1"/>
  <c r="J1769" i="1"/>
  <c r="J1768" i="1" s="1"/>
  <c r="J1767" i="1" s="1"/>
  <c r="J1766" i="1" s="1"/>
  <c r="I1769" i="1"/>
  <c r="I1768" i="1" s="1"/>
  <c r="I1767" i="1" s="1"/>
  <c r="I1766" i="1" s="1"/>
  <c r="H1769" i="1"/>
  <c r="H1768" i="1" s="1"/>
  <c r="H1767" i="1" s="1"/>
  <c r="H1766" i="1" s="1"/>
  <c r="G1769" i="1"/>
  <c r="G1768" i="1" s="1"/>
  <c r="G1767" i="1" s="1"/>
  <c r="G1766" i="1" s="1"/>
  <c r="F1769" i="1"/>
  <c r="F1768" i="1" s="1"/>
  <c r="F1767" i="1" s="1"/>
  <c r="F1766" i="1" s="1"/>
  <c r="M1765" i="1"/>
  <c r="L1764" i="1"/>
  <c r="L1763" i="1" s="1"/>
  <c r="L1762" i="1" s="1"/>
  <c r="K1764" i="1"/>
  <c r="K1763" i="1" s="1"/>
  <c r="K1762" i="1" s="1"/>
  <c r="J1764" i="1"/>
  <c r="J1763" i="1" s="1"/>
  <c r="J1762" i="1" s="1"/>
  <c r="I1764" i="1"/>
  <c r="H1764" i="1"/>
  <c r="H1763" i="1" s="1"/>
  <c r="H1762" i="1" s="1"/>
  <c r="G1764" i="1"/>
  <c r="G1763" i="1" s="1"/>
  <c r="G1762" i="1" s="1"/>
  <c r="F1764" i="1"/>
  <c r="F1763" i="1" s="1"/>
  <c r="F1762" i="1" s="1"/>
  <c r="M1761" i="1"/>
  <c r="L1760" i="1"/>
  <c r="L1759" i="1" s="1"/>
  <c r="L1758" i="1" s="1"/>
  <c r="K1760" i="1"/>
  <c r="K1759" i="1" s="1"/>
  <c r="K1758" i="1" s="1"/>
  <c r="J1760" i="1"/>
  <c r="J1759" i="1" s="1"/>
  <c r="J1758" i="1" s="1"/>
  <c r="I1760" i="1"/>
  <c r="I1759" i="1" s="1"/>
  <c r="I1758" i="1" s="1"/>
  <c r="H1760" i="1"/>
  <c r="H1759" i="1" s="1"/>
  <c r="H1758" i="1" s="1"/>
  <c r="G1760" i="1"/>
  <c r="G1759" i="1" s="1"/>
  <c r="G1758" i="1" s="1"/>
  <c r="F1760" i="1"/>
  <c r="F1759" i="1" s="1"/>
  <c r="F1758" i="1" s="1"/>
  <c r="M1757" i="1"/>
  <c r="L1756" i="1"/>
  <c r="K1756" i="1"/>
  <c r="K1755" i="1" s="1"/>
  <c r="J1756" i="1"/>
  <c r="J1755" i="1" s="1"/>
  <c r="I1756" i="1"/>
  <c r="I1755" i="1" s="1"/>
  <c r="H1756" i="1"/>
  <c r="H1755" i="1" s="1"/>
  <c r="G1756" i="1"/>
  <c r="G1755" i="1" s="1"/>
  <c r="F1756" i="1"/>
  <c r="F1755" i="1" s="1"/>
  <c r="M1754" i="1"/>
  <c r="L1753" i="1"/>
  <c r="L1752" i="1" s="1"/>
  <c r="K1753" i="1"/>
  <c r="K1752" i="1" s="1"/>
  <c r="K1751" i="1" s="1"/>
  <c r="K1750" i="1" s="1"/>
  <c r="J1753" i="1"/>
  <c r="J1752" i="1" s="1"/>
  <c r="I1753" i="1"/>
  <c r="I1752" i="1" s="1"/>
  <c r="H1753" i="1"/>
  <c r="H1752" i="1" s="1"/>
  <c r="H1751" i="1" s="1"/>
  <c r="H1750" i="1" s="1"/>
  <c r="H1749" i="1" s="1"/>
  <c r="G1753" i="1"/>
  <c r="G1752" i="1" s="1"/>
  <c r="F1753" i="1"/>
  <c r="F1752" i="1" s="1"/>
  <c r="F1751" i="1" s="1"/>
  <c r="F1750" i="1" s="1"/>
  <c r="F1749" i="1" s="1"/>
  <c r="M1741" i="1"/>
  <c r="M1740" i="1" s="1"/>
  <c r="M1739" i="1" s="1"/>
  <c r="M1738" i="1" s="1"/>
  <c r="M1737" i="1" s="1"/>
  <c r="M1734" i="1"/>
  <c r="L1733" i="1"/>
  <c r="K1733" i="1"/>
  <c r="J1733" i="1"/>
  <c r="I1733" i="1"/>
  <c r="H1733" i="1"/>
  <c r="G1733" i="1"/>
  <c r="F1733" i="1"/>
  <c r="M1732" i="1"/>
  <c r="L1731" i="1"/>
  <c r="K1731" i="1"/>
  <c r="J1731" i="1"/>
  <c r="I1731" i="1"/>
  <c r="H1731" i="1"/>
  <c r="G1731" i="1"/>
  <c r="F1731" i="1"/>
  <c r="M1729" i="1"/>
  <c r="L1728" i="1"/>
  <c r="L1727" i="1" s="1"/>
  <c r="K1728" i="1"/>
  <c r="K1727" i="1" s="1"/>
  <c r="J1728" i="1"/>
  <c r="J1727" i="1" s="1"/>
  <c r="I1728" i="1"/>
  <c r="I1727" i="1" s="1"/>
  <c r="H1728" i="1"/>
  <c r="H1727" i="1" s="1"/>
  <c r="G1728" i="1"/>
  <c r="G1727" i="1" s="1"/>
  <c r="F1728" i="1"/>
  <c r="F1727" i="1" s="1"/>
  <c r="M1724" i="1"/>
  <c r="L1723" i="1"/>
  <c r="K1723" i="1"/>
  <c r="J1723" i="1"/>
  <c r="I1723" i="1"/>
  <c r="H1723" i="1"/>
  <c r="G1723" i="1"/>
  <c r="F1723" i="1"/>
  <c r="M1722" i="1"/>
  <c r="L1721" i="1"/>
  <c r="L1720" i="1" s="1"/>
  <c r="L1719" i="1" s="1"/>
  <c r="L1718" i="1" s="1"/>
  <c r="L1717" i="1" s="1"/>
  <c r="K1721" i="1"/>
  <c r="J1721" i="1"/>
  <c r="J1720" i="1" s="1"/>
  <c r="J1719" i="1" s="1"/>
  <c r="J1718" i="1" s="1"/>
  <c r="J1717" i="1" s="1"/>
  <c r="I1721" i="1"/>
  <c r="H1721" i="1"/>
  <c r="H1720" i="1" s="1"/>
  <c r="H1719" i="1" s="1"/>
  <c r="H1718" i="1" s="1"/>
  <c r="H1717" i="1" s="1"/>
  <c r="G1721" i="1"/>
  <c r="G1720" i="1" s="1"/>
  <c r="G1719" i="1" s="1"/>
  <c r="G1718" i="1" s="1"/>
  <c r="G1717" i="1" s="1"/>
  <c r="F1721" i="1"/>
  <c r="M1700" i="1"/>
  <c r="M1699" i="1" s="1"/>
  <c r="M1698" i="1" s="1"/>
  <c r="M1697" i="1" s="1"/>
  <c r="M1696" i="1"/>
  <c r="L1695" i="1"/>
  <c r="K1695" i="1"/>
  <c r="K1694" i="1" s="1"/>
  <c r="K1693" i="1" s="1"/>
  <c r="K1692" i="1" s="1"/>
  <c r="J1695" i="1"/>
  <c r="J1694" i="1" s="1"/>
  <c r="J1693" i="1" s="1"/>
  <c r="J1692" i="1" s="1"/>
  <c r="I1695" i="1"/>
  <c r="I1694" i="1" s="1"/>
  <c r="I1693" i="1" s="1"/>
  <c r="I1692" i="1" s="1"/>
  <c r="H1695" i="1"/>
  <c r="H1694" i="1" s="1"/>
  <c r="H1693" i="1" s="1"/>
  <c r="H1692" i="1" s="1"/>
  <c r="G1695" i="1"/>
  <c r="G1694" i="1" s="1"/>
  <c r="G1693" i="1" s="1"/>
  <c r="G1692" i="1" s="1"/>
  <c r="F1695" i="1"/>
  <c r="F1694" i="1" s="1"/>
  <c r="M1691" i="1"/>
  <c r="L1690" i="1"/>
  <c r="K1690" i="1"/>
  <c r="K1689" i="1" s="1"/>
  <c r="K1688" i="1" s="1"/>
  <c r="K1687" i="1" s="1"/>
  <c r="K1686" i="1" s="1"/>
  <c r="K1685" i="1" s="1"/>
  <c r="J1690" i="1"/>
  <c r="J1689" i="1" s="1"/>
  <c r="J1688" i="1" s="1"/>
  <c r="J1687" i="1" s="1"/>
  <c r="J1686" i="1" s="1"/>
  <c r="I1690" i="1"/>
  <c r="I1689" i="1" s="1"/>
  <c r="I1688" i="1" s="1"/>
  <c r="I1687" i="1" s="1"/>
  <c r="I1686" i="1" s="1"/>
  <c r="H1690" i="1"/>
  <c r="H1689" i="1" s="1"/>
  <c r="H1688" i="1" s="1"/>
  <c r="H1687" i="1" s="1"/>
  <c r="H1686" i="1" s="1"/>
  <c r="G1690" i="1"/>
  <c r="G1689" i="1" s="1"/>
  <c r="G1688" i="1" s="1"/>
  <c r="G1687" i="1" s="1"/>
  <c r="G1686" i="1" s="1"/>
  <c r="F1690" i="1"/>
  <c r="F1689" i="1" s="1"/>
  <c r="F1688" i="1" s="1"/>
  <c r="F1687" i="1" s="1"/>
  <c r="F1686" i="1" s="1"/>
  <c r="M1674" i="1"/>
  <c r="L1673" i="1"/>
  <c r="M1673" i="1" s="1"/>
  <c r="M1670" i="1"/>
  <c r="L1669" i="1"/>
  <c r="L1668" i="1" s="1"/>
  <c r="K1669" i="1"/>
  <c r="K1668" i="1" s="1"/>
  <c r="J1669" i="1"/>
  <c r="J1668" i="1" s="1"/>
  <c r="I1669" i="1"/>
  <c r="I1668" i="1" s="1"/>
  <c r="H1669" i="1"/>
  <c r="H1668" i="1" s="1"/>
  <c r="G1669" i="1"/>
  <c r="G1668" i="1" s="1"/>
  <c r="F1669" i="1"/>
  <c r="F1668" i="1" s="1"/>
  <c r="M1667" i="1"/>
  <c r="L1666" i="1"/>
  <c r="L1665" i="1" s="1"/>
  <c r="L1664" i="1" s="1"/>
  <c r="L1663" i="1" s="1"/>
  <c r="K1666" i="1"/>
  <c r="K1665" i="1" s="1"/>
  <c r="J1666" i="1"/>
  <c r="J1665" i="1" s="1"/>
  <c r="J1664" i="1" s="1"/>
  <c r="J1663" i="1" s="1"/>
  <c r="I1666" i="1"/>
  <c r="I1665" i="1" s="1"/>
  <c r="H1666" i="1"/>
  <c r="H1665" i="1" s="1"/>
  <c r="H1664" i="1" s="1"/>
  <c r="H1663" i="1" s="1"/>
  <c r="G1666" i="1"/>
  <c r="G1665" i="1" s="1"/>
  <c r="G1664" i="1" s="1"/>
  <c r="G1663" i="1" s="1"/>
  <c r="F1666" i="1"/>
  <c r="F1665" i="1" s="1"/>
  <c r="M1662" i="1"/>
  <c r="L1661" i="1"/>
  <c r="K1661" i="1"/>
  <c r="J1661" i="1"/>
  <c r="I1661" i="1"/>
  <c r="H1661" i="1"/>
  <c r="G1661" i="1"/>
  <c r="F1661" i="1"/>
  <c r="M1660" i="1"/>
  <c r="L1659" i="1"/>
  <c r="K1659" i="1"/>
  <c r="J1659" i="1"/>
  <c r="I1659" i="1"/>
  <c r="I1658" i="1" s="1"/>
  <c r="I1657" i="1" s="1"/>
  <c r="H1659" i="1"/>
  <c r="G1659" i="1"/>
  <c r="F1659" i="1"/>
  <c r="F1658" i="1" s="1"/>
  <c r="F1657" i="1" s="1"/>
  <c r="M1656" i="1"/>
  <c r="L1655" i="1"/>
  <c r="L1654" i="1" s="1"/>
  <c r="K1655" i="1"/>
  <c r="K1654" i="1" s="1"/>
  <c r="J1655" i="1"/>
  <c r="J1654" i="1" s="1"/>
  <c r="I1655" i="1"/>
  <c r="I1654" i="1" s="1"/>
  <c r="H1655" i="1"/>
  <c r="H1654" i="1" s="1"/>
  <c r="G1655" i="1"/>
  <c r="G1654" i="1" s="1"/>
  <c r="F1655" i="1"/>
  <c r="F1654" i="1" s="1"/>
  <c r="M1653" i="1"/>
  <c r="L1652" i="1"/>
  <c r="L1651" i="1" s="1"/>
  <c r="K1652" i="1"/>
  <c r="K1651" i="1" s="1"/>
  <c r="K1650" i="1" s="1"/>
  <c r="J1652" i="1"/>
  <c r="J1651" i="1" s="1"/>
  <c r="J1650" i="1" s="1"/>
  <c r="I1652" i="1"/>
  <c r="I1651" i="1" s="1"/>
  <c r="I1650" i="1" s="1"/>
  <c r="H1652" i="1"/>
  <c r="H1651" i="1" s="1"/>
  <c r="H1650" i="1" s="1"/>
  <c r="G1652" i="1"/>
  <c r="G1651" i="1" s="1"/>
  <c r="F1652" i="1"/>
  <c r="M1649" i="1"/>
  <c r="L1648" i="1"/>
  <c r="L1647" i="1" s="1"/>
  <c r="K1648" i="1"/>
  <c r="K1647" i="1" s="1"/>
  <c r="J1648" i="1"/>
  <c r="J1647" i="1" s="1"/>
  <c r="I1648" i="1"/>
  <c r="I1647" i="1" s="1"/>
  <c r="H1648" i="1"/>
  <c r="H1647" i="1" s="1"/>
  <c r="G1648" i="1"/>
  <c r="G1647" i="1" s="1"/>
  <c r="F1648" i="1"/>
  <c r="F1647" i="1" s="1"/>
  <c r="M1646" i="1"/>
  <c r="L1645" i="1"/>
  <c r="L1644" i="1" s="1"/>
  <c r="K1645" i="1"/>
  <c r="K1644" i="1" s="1"/>
  <c r="J1645" i="1"/>
  <c r="J1644" i="1" s="1"/>
  <c r="I1645" i="1"/>
  <c r="H1645" i="1"/>
  <c r="H1644" i="1" s="1"/>
  <c r="G1645" i="1"/>
  <c r="G1644" i="1" s="1"/>
  <c r="F1645" i="1"/>
  <c r="F1644" i="1" s="1"/>
  <c r="M1643" i="1"/>
  <c r="M1642" i="1"/>
  <c r="M1641" i="1"/>
  <c r="M1640" i="1"/>
  <c r="L1639" i="1"/>
  <c r="L1638" i="1" s="1"/>
  <c r="K1639" i="1"/>
  <c r="K1638" i="1" s="1"/>
  <c r="J1639" i="1"/>
  <c r="J1638" i="1" s="1"/>
  <c r="I1639" i="1"/>
  <c r="I1638" i="1" s="1"/>
  <c r="H1639" i="1"/>
  <c r="H1638" i="1" s="1"/>
  <c r="G1639" i="1"/>
  <c r="G1638" i="1" s="1"/>
  <c r="F1639" i="1"/>
  <c r="F1638" i="1" s="1"/>
  <c r="M1637" i="1"/>
  <c r="L1636" i="1"/>
  <c r="L1635" i="1" s="1"/>
  <c r="K1636" i="1"/>
  <c r="K1635" i="1" s="1"/>
  <c r="J1636" i="1"/>
  <c r="J1635" i="1" s="1"/>
  <c r="I1636" i="1"/>
  <c r="I1635" i="1" s="1"/>
  <c r="H1636" i="1"/>
  <c r="H1635" i="1" s="1"/>
  <c r="G1636" i="1"/>
  <c r="G1635" i="1" s="1"/>
  <c r="F1636" i="1"/>
  <c r="F1635" i="1" s="1"/>
  <c r="M1630" i="1"/>
  <c r="L1629" i="1"/>
  <c r="K1629" i="1"/>
  <c r="J1629" i="1"/>
  <c r="I1629" i="1"/>
  <c r="H1629" i="1"/>
  <c r="G1629" i="1"/>
  <c r="F1629" i="1"/>
  <c r="M1628" i="1"/>
  <c r="L1627" i="1"/>
  <c r="K1627" i="1"/>
  <c r="J1627" i="1"/>
  <c r="I1627" i="1"/>
  <c r="H1627" i="1"/>
  <c r="G1627" i="1"/>
  <c r="F1627" i="1"/>
  <c r="M1626" i="1"/>
  <c r="L1625" i="1"/>
  <c r="L1624" i="1" s="1"/>
  <c r="K1625" i="1"/>
  <c r="K1624" i="1" s="1"/>
  <c r="J1625" i="1"/>
  <c r="J1624" i="1" s="1"/>
  <c r="I1625" i="1"/>
  <c r="H1625" i="1"/>
  <c r="G1625" i="1"/>
  <c r="F1625" i="1"/>
  <c r="M1621" i="1"/>
  <c r="L1620" i="1"/>
  <c r="L1619" i="1" s="1"/>
  <c r="K1620" i="1"/>
  <c r="K1619" i="1" s="1"/>
  <c r="J1620" i="1"/>
  <c r="J1619" i="1" s="1"/>
  <c r="I1620" i="1"/>
  <c r="H1620" i="1"/>
  <c r="H1619" i="1" s="1"/>
  <c r="G1620" i="1"/>
  <c r="G1619" i="1" s="1"/>
  <c r="F1620" i="1"/>
  <c r="F1619" i="1" s="1"/>
  <c r="M1616" i="1"/>
  <c r="L1615" i="1"/>
  <c r="K1615" i="1"/>
  <c r="J1615" i="1"/>
  <c r="I1615" i="1"/>
  <c r="H1615" i="1"/>
  <c r="G1615" i="1"/>
  <c r="F1615" i="1"/>
  <c r="M1614" i="1"/>
  <c r="L1613" i="1"/>
  <c r="K1613" i="1"/>
  <c r="K1612" i="1" s="1"/>
  <c r="K1611" i="1" s="1"/>
  <c r="K1610" i="1" s="1"/>
  <c r="K1609" i="1" s="1"/>
  <c r="J1613" i="1"/>
  <c r="J1612" i="1" s="1"/>
  <c r="J1611" i="1" s="1"/>
  <c r="J1610" i="1" s="1"/>
  <c r="J1609" i="1" s="1"/>
  <c r="I1613" i="1"/>
  <c r="H1613" i="1"/>
  <c r="H1612" i="1" s="1"/>
  <c r="H1611" i="1" s="1"/>
  <c r="H1610" i="1" s="1"/>
  <c r="H1609" i="1" s="1"/>
  <c r="G1613" i="1"/>
  <c r="G1612" i="1" s="1"/>
  <c r="G1611" i="1" s="1"/>
  <c r="G1610" i="1" s="1"/>
  <c r="G1609" i="1" s="1"/>
  <c r="F1613" i="1"/>
  <c r="M1605" i="1"/>
  <c r="L1604" i="1"/>
  <c r="K1604" i="1"/>
  <c r="K1603" i="1" s="1"/>
  <c r="K1602" i="1" s="1"/>
  <c r="K1601" i="1" s="1"/>
  <c r="K1600" i="1" s="1"/>
  <c r="K1599" i="1" s="1"/>
  <c r="K1598" i="1" s="1"/>
  <c r="J1604" i="1"/>
  <c r="J1603" i="1" s="1"/>
  <c r="J1602" i="1" s="1"/>
  <c r="J1601" i="1" s="1"/>
  <c r="J1600" i="1" s="1"/>
  <c r="J1599" i="1" s="1"/>
  <c r="J1598" i="1" s="1"/>
  <c r="I1604" i="1"/>
  <c r="I1603" i="1" s="1"/>
  <c r="I1602" i="1" s="1"/>
  <c r="I1601" i="1" s="1"/>
  <c r="I1600" i="1" s="1"/>
  <c r="I1599" i="1" s="1"/>
  <c r="I1598" i="1" s="1"/>
  <c r="H1604" i="1"/>
  <c r="H1603" i="1" s="1"/>
  <c r="H1602" i="1" s="1"/>
  <c r="H1601" i="1" s="1"/>
  <c r="H1600" i="1" s="1"/>
  <c r="H1599" i="1" s="1"/>
  <c r="H1598" i="1" s="1"/>
  <c r="G1604" i="1"/>
  <c r="G1603" i="1" s="1"/>
  <c r="G1602" i="1" s="1"/>
  <c r="G1601" i="1" s="1"/>
  <c r="G1600" i="1" s="1"/>
  <c r="G1599" i="1" s="1"/>
  <c r="G1598" i="1" s="1"/>
  <c r="F1604" i="1"/>
  <c r="F1603" i="1" s="1"/>
  <c r="F1602" i="1" s="1"/>
  <c r="F1601" i="1" s="1"/>
  <c r="M1597" i="1"/>
  <c r="L1596" i="1"/>
  <c r="L1595" i="1" s="1"/>
  <c r="K1596" i="1"/>
  <c r="K1595" i="1" s="1"/>
  <c r="J1596" i="1"/>
  <c r="J1595" i="1" s="1"/>
  <c r="I1596" i="1"/>
  <c r="I1595" i="1" s="1"/>
  <c r="H1596" i="1"/>
  <c r="H1595" i="1" s="1"/>
  <c r="G1596" i="1"/>
  <c r="G1595" i="1" s="1"/>
  <c r="F1596" i="1"/>
  <c r="F1595" i="1" s="1"/>
  <c r="M1594" i="1"/>
  <c r="L1593" i="1"/>
  <c r="L1592" i="1" s="1"/>
  <c r="K1593" i="1"/>
  <c r="K1592" i="1" s="1"/>
  <c r="K1591" i="1" s="1"/>
  <c r="K1590" i="1" s="1"/>
  <c r="J1593" i="1"/>
  <c r="J1592" i="1" s="1"/>
  <c r="J1591" i="1" s="1"/>
  <c r="J1590" i="1" s="1"/>
  <c r="I1593" i="1"/>
  <c r="I1592" i="1" s="1"/>
  <c r="I1591" i="1" s="1"/>
  <c r="H1593" i="1"/>
  <c r="H1592" i="1" s="1"/>
  <c r="G1593" i="1"/>
  <c r="G1592" i="1" s="1"/>
  <c r="F1593" i="1"/>
  <c r="F1592" i="1" s="1"/>
  <c r="F1591" i="1" s="1"/>
  <c r="F1590" i="1" s="1"/>
  <c r="M1589" i="1"/>
  <c r="L1588" i="1"/>
  <c r="L1587" i="1" s="1"/>
  <c r="L1586" i="1" s="1"/>
  <c r="L1585" i="1" s="1"/>
  <c r="L1584" i="1" s="1"/>
  <c r="K1588" i="1"/>
  <c r="K1587" i="1" s="1"/>
  <c r="K1586" i="1" s="1"/>
  <c r="K1585" i="1" s="1"/>
  <c r="K1584" i="1" s="1"/>
  <c r="K1583" i="1" s="1"/>
  <c r="K1582" i="1" s="1"/>
  <c r="J1588" i="1"/>
  <c r="J1587" i="1" s="1"/>
  <c r="J1586" i="1" s="1"/>
  <c r="J1585" i="1" s="1"/>
  <c r="J1584" i="1" s="1"/>
  <c r="J1583" i="1" s="1"/>
  <c r="J1582" i="1" s="1"/>
  <c r="I1588" i="1"/>
  <c r="H1588" i="1"/>
  <c r="H1587" i="1" s="1"/>
  <c r="H1586" i="1" s="1"/>
  <c r="H1585" i="1" s="1"/>
  <c r="H1584" i="1" s="1"/>
  <c r="G1588" i="1"/>
  <c r="G1587" i="1" s="1"/>
  <c r="G1586" i="1" s="1"/>
  <c r="G1585" i="1" s="1"/>
  <c r="G1584" i="1" s="1"/>
  <c r="F1588" i="1"/>
  <c r="F1587" i="1" s="1"/>
  <c r="F1586" i="1" s="1"/>
  <c r="F1585" i="1" s="1"/>
  <c r="M1581" i="1"/>
  <c r="L1580" i="1"/>
  <c r="M1579" i="1"/>
  <c r="M1578" i="1"/>
  <c r="M1575" i="1"/>
  <c r="L1574" i="1"/>
  <c r="L1573" i="1" s="1"/>
  <c r="L1572" i="1" s="1"/>
  <c r="L1571" i="1" s="1"/>
  <c r="K1574" i="1"/>
  <c r="K1573" i="1" s="1"/>
  <c r="K1572" i="1" s="1"/>
  <c r="K1571" i="1" s="1"/>
  <c r="K1570" i="1" s="1"/>
  <c r="K1569" i="1" s="1"/>
  <c r="K1568" i="1" s="1"/>
  <c r="J1574" i="1"/>
  <c r="J1573" i="1" s="1"/>
  <c r="J1572" i="1" s="1"/>
  <c r="J1571" i="1" s="1"/>
  <c r="J1570" i="1" s="1"/>
  <c r="J1569" i="1" s="1"/>
  <c r="J1568" i="1" s="1"/>
  <c r="I1574" i="1"/>
  <c r="I1573" i="1" s="1"/>
  <c r="I1572" i="1" s="1"/>
  <c r="H1574" i="1"/>
  <c r="H1573" i="1" s="1"/>
  <c r="H1572" i="1" s="1"/>
  <c r="H1571" i="1" s="1"/>
  <c r="H1570" i="1" s="1"/>
  <c r="H1569" i="1" s="1"/>
  <c r="H1568" i="1" s="1"/>
  <c r="G1574" i="1"/>
  <c r="G1573" i="1" s="1"/>
  <c r="G1572" i="1" s="1"/>
  <c r="G1571" i="1" s="1"/>
  <c r="G1570" i="1" s="1"/>
  <c r="G1569" i="1" s="1"/>
  <c r="G1568" i="1" s="1"/>
  <c r="F1574" i="1"/>
  <c r="F1573" i="1" s="1"/>
  <c r="F1572" i="1" s="1"/>
  <c r="F1571" i="1" s="1"/>
  <c r="F1570" i="1" s="1"/>
  <c r="F1569" i="1" s="1"/>
  <c r="F1568" i="1" s="1"/>
  <c r="M1567" i="1"/>
  <c r="L1566" i="1"/>
  <c r="K1566" i="1"/>
  <c r="K1565" i="1" s="1"/>
  <c r="K1564" i="1" s="1"/>
  <c r="K1563" i="1" s="1"/>
  <c r="K1562" i="1" s="1"/>
  <c r="J1566" i="1"/>
  <c r="J1565" i="1" s="1"/>
  <c r="J1564" i="1" s="1"/>
  <c r="J1563" i="1" s="1"/>
  <c r="J1562" i="1" s="1"/>
  <c r="I1566" i="1"/>
  <c r="I1565" i="1" s="1"/>
  <c r="I1564" i="1" s="1"/>
  <c r="H1566" i="1"/>
  <c r="H1565" i="1" s="1"/>
  <c r="H1564" i="1" s="1"/>
  <c r="H1563" i="1" s="1"/>
  <c r="H1562" i="1" s="1"/>
  <c r="G1566" i="1"/>
  <c r="G1565" i="1" s="1"/>
  <c r="G1564" i="1" s="1"/>
  <c r="G1563" i="1" s="1"/>
  <c r="G1562" i="1" s="1"/>
  <c r="F1566" i="1"/>
  <c r="F1565" i="1" s="1"/>
  <c r="F1564" i="1" s="1"/>
  <c r="F1563" i="1" s="1"/>
  <c r="F1562" i="1" s="1"/>
  <c r="M1561" i="1"/>
  <c r="L1560" i="1"/>
  <c r="K1560" i="1"/>
  <c r="K1559" i="1" s="1"/>
  <c r="K1558" i="1" s="1"/>
  <c r="K1557" i="1" s="1"/>
  <c r="K1556" i="1" s="1"/>
  <c r="J1560" i="1"/>
  <c r="J1559" i="1" s="1"/>
  <c r="J1558" i="1" s="1"/>
  <c r="J1557" i="1" s="1"/>
  <c r="J1556" i="1" s="1"/>
  <c r="I1560" i="1"/>
  <c r="I1559" i="1" s="1"/>
  <c r="I1558" i="1" s="1"/>
  <c r="I1557" i="1" s="1"/>
  <c r="I1556" i="1" s="1"/>
  <c r="H1560" i="1"/>
  <c r="H1559" i="1" s="1"/>
  <c r="H1558" i="1" s="1"/>
  <c r="H1557" i="1" s="1"/>
  <c r="H1556" i="1" s="1"/>
  <c r="G1560" i="1"/>
  <c r="G1559" i="1" s="1"/>
  <c r="G1558" i="1" s="1"/>
  <c r="G1557" i="1" s="1"/>
  <c r="G1556" i="1" s="1"/>
  <c r="F1560" i="1"/>
  <c r="F1559" i="1" s="1"/>
  <c r="F1558" i="1" s="1"/>
  <c r="F1557" i="1" s="1"/>
  <c r="F1556" i="1" s="1"/>
  <c r="M1553" i="1"/>
  <c r="L1552" i="1"/>
  <c r="L1551" i="1" s="1"/>
  <c r="L1550" i="1" s="1"/>
  <c r="K1552" i="1"/>
  <c r="K1551" i="1" s="1"/>
  <c r="K1550" i="1" s="1"/>
  <c r="J1552" i="1"/>
  <c r="J1551" i="1" s="1"/>
  <c r="J1550" i="1" s="1"/>
  <c r="I1552" i="1"/>
  <c r="I1551" i="1" s="1"/>
  <c r="I1550" i="1" s="1"/>
  <c r="H1552" i="1"/>
  <c r="H1551" i="1" s="1"/>
  <c r="H1550" i="1" s="1"/>
  <c r="G1552" i="1"/>
  <c r="G1551" i="1" s="1"/>
  <c r="G1550" i="1" s="1"/>
  <c r="F1552" i="1"/>
  <c r="F1551" i="1" s="1"/>
  <c r="F1550" i="1" s="1"/>
  <c r="M1549" i="1"/>
  <c r="L1548" i="1"/>
  <c r="L1547" i="1" s="1"/>
  <c r="L1546" i="1" s="1"/>
  <c r="K1548" i="1"/>
  <c r="K1547" i="1" s="1"/>
  <c r="K1546" i="1" s="1"/>
  <c r="J1548" i="1"/>
  <c r="J1547" i="1" s="1"/>
  <c r="J1546" i="1" s="1"/>
  <c r="I1548" i="1"/>
  <c r="H1548" i="1"/>
  <c r="H1547" i="1" s="1"/>
  <c r="H1546" i="1" s="1"/>
  <c r="G1548" i="1"/>
  <c r="G1547" i="1" s="1"/>
  <c r="G1546" i="1" s="1"/>
  <c r="F1548" i="1"/>
  <c r="F1547" i="1" s="1"/>
  <c r="M1536" i="1"/>
  <c r="L1535" i="1"/>
  <c r="K1535" i="1"/>
  <c r="J1535" i="1"/>
  <c r="I1535" i="1"/>
  <c r="H1535" i="1"/>
  <c r="G1535" i="1"/>
  <c r="F1535" i="1"/>
  <c r="M1534" i="1"/>
  <c r="L1533" i="1"/>
  <c r="K1533" i="1"/>
  <c r="J1533" i="1"/>
  <c r="I1533" i="1"/>
  <c r="H1533" i="1"/>
  <c r="G1533" i="1"/>
  <c r="F1533" i="1"/>
  <c r="M1532" i="1"/>
  <c r="L1531" i="1"/>
  <c r="K1531" i="1"/>
  <c r="J1531" i="1"/>
  <c r="J1530" i="1" s="1"/>
  <c r="J1529" i="1" s="1"/>
  <c r="J1528" i="1" s="1"/>
  <c r="J1527" i="1" s="1"/>
  <c r="J1526" i="1" s="1"/>
  <c r="I1531" i="1"/>
  <c r="H1531" i="1"/>
  <c r="H1530" i="1" s="1"/>
  <c r="H1529" i="1" s="1"/>
  <c r="H1528" i="1" s="1"/>
  <c r="H1527" i="1" s="1"/>
  <c r="H1526" i="1" s="1"/>
  <c r="G1531" i="1"/>
  <c r="F1531" i="1"/>
  <c r="F1530" i="1" s="1"/>
  <c r="F1529" i="1" s="1"/>
  <c r="F1528" i="1" s="1"/>
  <c r="F1527" i="1" s="1"/>
  <c r="F1526" i="1" s="1"/>
  <c r="M1521" i="1"/>
  <c r="L1520" i="1"/>
  <c r="L1519" i="1" s="1"/>
  <c r="L1518" i="1" s="1"/>
  <c r="L1517" i="1" s="1"/>
  <c r="K1520" i="1"/>
  <c r="K1519" i="1" s="1"/>
  <c r="K1518" i="1" s="1"/>
  <c r="K1517" i="1" s="1"/>
  <c r="J1520" i="1"/>
  <c r="J1519" i="1" s="1"/>
  <c r="J1518" i="1" s="1"/>
  <c r="J1517" i="1" s="1"/>
  <c r="I1520" i="1"/>
  <c r="H1520" i="1"/>
  <c r="H1519" i="1" s="1"/>
  <c r="H1518" i="1" s="1"/>
  <c r="H1517" i="1" s="1"/>
  <c r="G1520" i="1"/>
  <c r="G1519" i="1" s="1"/>
  <c r="G1518" i="1" s="1"/>
  <c r="G1517" i="1" s="1"/>
  <c r="F1520" i="1"/>
  <c r="F1519" i="1" s="1"/>
  <c r="F1518" i="1" s="1"/>
  <c r="F1517" i="1" s="1"/>
  <c r="M1509" i="1"/>
  <c r="L1508" i="1"/>
  <c r="L1507" i="1" s="1"/>
  <c r="L1506" i="1" s="1"/>
  <c r="K1508" i="1"/>
  <c r="K1507" i="1" s="1"/>
  <c r="K1506" i="1" s="1"/>
  <c r="J1508" i="1"/>
  <c r="J1507" i="1" s="1"/>
  <c r="J1506" i="1" s="1"/>
  <c r="I1508" i="1"/>
  <c r="I1507" i="1" s="1"/>
  <c r="I1506" i="1" s="1"/>
  <c r="H1508" i="1"/>
  <c r="H1507" i="1" s="1"/>
  <c r="H1506" i="1" s="1"/>
  <c r="G1508" i="1"/>
  <c r="G1507" i="1" s="1"/>
  <c r="G1506" i="1" s="1"/>
  <c r="F1508" i="1"/>
  <c r="F1507" i="1" s="1"/>
  <c r="M1505" i="1"/>
  <c r="L1504" i="1"/>
  <c r="L1503" i="1" s="1"/>
  <c r="L1502" i="1" s="1"/>
  <c r="K1504" i="1"/>
  <c r="K1503" i="1" s="1"/>
  <c r="K1502" i="1" s="1"/>
  <c r="J1504" i="1"/>
  <c r="J1503" i="1" s="1"/>
  <c r="J1502" i="1" s="1"/>
  <c r="I1504" i="1"/>
  <c r="H1504" i="1"/>
  <c r="H1503" i="1" s="1"/>
  <c r="H1502" i="1" s="1"/>
  <c r="G1504" i="1"/>
  <c r="G1503" i="1" s="1"/>
  <c r="G1502" i="1" s="1"/>
  <c r="G1501" i="1" s="1"/>
  <c r="G1500" i="1" s="1"/>
  <c r="F1504" i="1"/>
  <c r="F1503" i="1" s="1"/>
  <c r="F1502" i="1" s="1"/>
  <c r="M1499" i="1"/>
  <c r="L1498" i="1"/>
  <c r="L1495" i="1" s="1"/>
  <c r="K1498" i="1"/>
  <c r="K1495" i="1" s="1"/>
  <c r="K1494" i="1" s="1"/>
  <c r="K1493" i="1" s="1"/>
  <c r="K1492" i="1" s="1"/>
  <c r="J1498" i="1"/>
  <c r="J1495" i="1" s="1"/>
  <c r="J1494" i="1" s="1"/>
  <c r="J1493" i="1" s="1"/>
  <c r="J1492" i="1" s="1"/>
  <c r="I1498" i="1"/>
  <c r="I1495" i="1" s="1"/>
  <c r="I1494" i="1" s="1"/>
  <c r="I1493" i="1" s="1"/>
  <c r="I1492" i="1" s="1"/>
  <c r="H1498" i="1"/>
  <c r="H1495" i="1" s="1"/>
  <c r="H1494" i="1" s="1"/>
  <c r="H1493" i="1" s="1"/>
  <c r="H1492" i="1" s="1"/>
  <c r="G1498" i="1"/>
  <c r="G1495" i="1" s="1"/>
  <c r="G1494" i="1" s="1"/>
  <c r="G1493" i="1" s="1"/>
  <c r="G1492" i="1" s="1"/>
  <c r="F1498" i="1"/>
  <c r="F1495" i="1" s="1"/>
  <c r="F1494" i="1" s="1"/>
  <c r="F1493" i="1" s="1"/>
  <c r="F1492" i="1" s="1"/>
  <c r="M1491" i="1"/>
  <c r="L1490" i="1"/>
  <c r="L1489" i="1" s="1"/>
  <c r="K1490" i="1"/>
  <c r="K1489" i="1" s="1"/>
  <c r="K1488" i="1" s="1"/>
  <c r="J1490" i="1"/>
  <c r="J1489" i="1" s="1"/>
  <c r="J1488" i="1" s="1"/>
  <c r="I1490" i="1"/>
  <c r="I1489" i="1" s="1"/>
  <c r="I1488" i="1" s="1"/>
  <c r="H1490" i="1"/>
  <c r="H1489" i="1" s="1"/>
  <c r="H1488" i="1" s="1"/>
  <c r="G1490" i="1"/>
  <c r="G1489" i="1" s="1"/>
  <c r="G1488" i="1" s="1"/>
  <c r="F1490" i="1"/>
  <c r="F1489" i="1" s="1"/>
  <c r="F1488" i="1" s="1"/>
  <c r="M1484" i="1"/>
  <c r="L1483" i="1"/>
  <c r="L1482" i="1" s="1"/>
  <c r="K1483" i="1"/>
  <c r="K1482" i="1" s="1"/>
  <c r="K1481" i="1" s="1"/>
  <c r="J1483" i="1"/>
  <c r="J1482" i="1" s="1"/>
  <c r="J1481" i="1" s="1"/>
  <c r="I1483" i="1"/>
  <c r="I1482" i="1" s="1"/>
  <c r="I1481" i="1" s="1"/>
  <c r="H1483" i="1"/>
  <c r="H1482" i="1" s="1"/>
  <c r="H1481" i="1" s="1"/>
  <c r="H1480" i="1" s="1"/>
  <c r="H1479" i="1" s="1"/>
  <c r="G1483" i="1"/>
  <c r="G1482" i="1" s="1"/>
  <c r="G1481" i="1" s="1"/>
  <c r="G1480" i="1" s="1"/>
  <c r="G1479" i="1" s="1"/>
  <c r="F1483" i="1"/>
  <c r="F1482" i="1" s="1"/>
  <c r="F1481" i="1" s="1"/>
  <c r="F1480" i="1" s="1"/>
  <c r="F1479" i="1" s="1"/>
  <c r="M1478" i="1"/>
  <c r="L1477" i="1"/>
  <c r="L1476" i="1" s="1"/>
  <c r="L1475" i="1" s="1"/>
  <c r="L1474" i="1" s="1"/>
  <c r="L1473" i="1" s="1"/>
  <c r="K1477" i="1"/>
  <c r="K1476" i="1" s="1"/>
  <c r="K1475" i="1" s="1"/>
  <c r="K1474" i="1" s="1"/>
  <c r="K1473" i="1" s="1"/>
  <c r="J1477" i="1"/>
  <c r="J1476" i="1" s="1"/>
  <c r="J1475" i="1" s="1"/>
  <c r="J1474" i="1" s="1"/>
  <c r="J1473" i="1" s="1"/>
  <c r="I1477" i="1"/>
  <c r="I1476" i="1" s="1"/>
  <c r="I1475" i="1" s="1"/>
  <c r="I1474" i="1" s="1"/>
  <c r="I1473" i="1" s="1"/>
  <c r="H1477" i="1"/>
  <c r="H1476" i="1" s="1"/>
  <c r="H1475" i="1" s="1"/>
  <c r="H1474" i="1" s="1"/>
  <c r="H1473" i="1" s="1"/>
  <c r="G1477" i="1"/>
  <c r="G1476" i="1" s="1"/>
  <c r="G1475" i="1" s="1"/>
  <c r="G1474" i="1" s="1"/>
  <c r="G1473" i="1" s="1"/>
  <c r="F1477" i="1"/>
  <c r="M1465" i="1"/>
  <c r="L1464" i="1"/>
  <c r="K1464" i="1"/>
  <c r="K1463" i="1" s="1"/>
  <c r="K1462" i="1" s="1"/>
  <c r="K1461" i="1" s="1"/>
  <c r="K1460" i="1" s="1"/>
  <c r="K1459" i="1" s="1"/>
  <c r="J1464" i="1"/>
  <c r="J1463" i="1" s="1"/>
  <c r="J1462" i="1" s="1"/>
  <c r="J1461" i="1" s="1"/>
  <c r="J1460" i="1" s="1"/>
  <c r="J1459" i="1" s="1"/>
  <c r="I1464" i="1"/>
  <c r="I1463" i="1" s="1"/>
  <c r="I1462" i="1" s="1"/>
  <c r="I1461" i="1" s="1"/>
  <c r="I1460" i="1" s="1"/>
  <c r="I1459" i="1" s="1"/>
  <c r="H1464" i="1"/>
  <c r="H1463" i="1" s="1"/>
  <c r="H1462" i="1" s="1"/>
  <c r="H1461" i="1" s="1"/>
  <c r="H1460" i="1" s="1"/>
  <c r="H1459" i="1" s="1"/>
  <c r="G1464" i="1"/>
  <c r="G1463" i="1" s="1"/>
  <c r="G1462" i="1" s="1"/>
  <c r="G1461" i="1" s="1"/>
  <c r="G1460" i="1" s="1"/>
  <c r="G1459" i="1" s="1"/>
  <c r="F1464" i="1"/>
  <c r="F1463" i="1" s="1"/>
  <c r="F1462" i="1" s="1"/>
  <c r="F1461" i="1" s="1"/>
  <c r="F1460" i="1" s="1"/>
  <c r="F1459" i="1" s="1"/>
  <c r="M1452" i="1"/>
  <c r="L1451" i="1"/>
  <c r="L1450" i="1" s="1"/>
  <c r="K1451" i="1"/>
  <c r="K1450" i="1" s="1"/>
  <c r="K1449" i="1" s="1"/>
  <c r="K1448" i="1" s="1"/>
  <c r="K1447" i="1" s="1"/>
  <c r="K1446" i="1" s="1"/>
  <c r="J1451" i="1"/>
  <c r="J1450" i="1" s="1"/>
  <c r="J1449" i="1" s="1"/>
  <c r="J1448" i="1" s="1"/>
  <c r="J1447" i="1" s="1"/>
  <c r="J1446" i="1" s="1"/>
  <c r="I1451" i="1"/>
  <c r="I1450" i="1" s="1"/>
  <c r="I1449" i="1" s="1"/>
  <c r="I1448" i="1" s="1"/>
  <c r="I1447" i="1" s="1"/>
  <c r="I1446" i="1" s="1"/>
  <c r="H1451" i="1"/>
  <c r="H1450" i="1" s="1"/>
  <c r="H1449" i="1" s="1"/>
  <c r="H1448" i="1" s="1"/>
  <c r="H1447" i="1" s="1"/>
  <c r="H1446" i="1" s="1"/>
  <c r="G1451" i="1"/>
  <c r="G1450" i="1" s="1"/>
  <c r="G1449" i="1" s="1"/>
  <c r="G1448" i="1" s="1"/>
  <c r="G1447" i="1" s="1"/>
  <c r="G1446" i="1" s="1"/>
  <c r="F1451" i="1"/>
  <c r="F1450" i="1" s="1"/>
  <c r="F1449" i="1" s="1"/>
  <c r="F1448" i="1" s="1"/>
  <c r="M1445" i="1"/>
  <c r="M1444" i="1"/>
  <c r="M1443" i="1"/>
  <c r="M1442" i="1"/>
  <c r="M1436" i="1"/>
  <c r="L1435" i="1"/>
  <c r="L1432" i="1" s="1"/>
  <c r="L1431" i="1" s="1"/>
  <c r="L1430" i="1" s="1"/>
  <c r="L1429" i="1" s="1"/>
  <c r="K1435" i="1"/>
  <c r="K1432" i="1" s="1"/>
  <c r="K1431" i="1" s="1"/>
  <c r="K1430" i="1" s="1"/>
  <c r="K1429" i="1" s="1"/>
  <c r="J1435" i="1"/>
  <c r="J1432" i="1" s="1"/>
  <c r="J1431" i="1" s="1"/>
  <c r="J1430" i="1" s="1"/>
  <c r="J1429" i="1" s="1"/>
  <c r="I1435" i="1"/>
  <c r="I1432" i="1" s="1"/>
  <c r="I1431" i="1" s="1"/>
  <c r="I1430" i="1" s="1"/>
  <c r="I1429" i="1" s="1"/>
  <c r="H1435" i="1"/>
  <c r="H1432" i="1" s="1"/>
  <c r="H1431" i="1" s="1"/>
  <c r="H1430" i="1" s="1"/>
  <c r="H1429" i="1" s="1"/>
  <c r="G1435" i="1"/>
  <c r="G1432" i="1" s="1"/>
  <c r="G1431" i="1" s="1"/>
  <c r="G1430" i="1" s="1"/>
  <c r="G1429" i="1" s="1"/>
  <c r="F1435" i="1"/>
  <c r="M1420" i="1"/>
  <c r="L1419" i="1"/>
  <c r="L1418" i="1" s="1"/>
  <c r="K1419" i="1"/>
  <c r="K1418" i="1" s="1"/>
  <c r="J1419" i="1"/>
  <c r="J1418" i="1" s="1"/>
  <c r="I1419" i="1"/>
  <c r="I1418" i="1" s="1"/>
  <c r="H1419" i="1"/>
  <c r="H1418" i="1" s="1"/>
  <c r="G1419" i="1"/>
  <c r="G1418" i="1" s="1"/>
  <c r="F1419" i="1"/>
  <c r="F1418" i="1" s="1"/>
  <c r="M1417" i="1"/>
  <c r="L1416" i="1"/>
  <c r="L1415" i="1" s="1"/>
  <c r="K1416" i="1"/>
  <c r="K1415" i="1" s="1"/>
  <c r="J1416" i="1"/>
  <c r="J1415" i="1" s="1"/>
  <c r="J1414" i="1" s="1"/>
  <c r="J1413" i="1" s="1"/>
  <c r="J1412" i="1" s="1"/>
  <c r="I1416" i="1"/>
  <c r="I1415" i="1" s="1"/>
  <c r="H1416" i="1"/>
  <c r="H1415" i="1" s="1"/>
  <c r="G1416" i="1"/>
  <c r="G1415" i="1" s="1"/>
  <c r="F1416" i="1"/>
  <c r="M1411" i="1"/>
  <c r="L1410" i="1"/>
  <c r="L1409" i="1" s="1"/>
  <c r="L1408" i="1" s="1"/>
  <c r="L1407" i="1" s="1"/>
  <c r="L1406" i="1" s="1"/>
  <c r="K1410" i="1"/>
  <c r="K1409" i="1" s="1"/>
  <c r="K1408" i="1" s="1"/>
  <c r="K1407" i="1" s="1"/>
  <c r="K1406" i="1" s="1"/>
  <c r="J1410" i="1"/>
  <c r="J1409" i="1" s="1"/>
  <c r="J1408" i="1" s="1"/>
  <c r="J1407" i="1" s="1"/>
  <c r="J1406" i="1" s="1"/>
  <c r="I1410" i="1"/>
  <c r="I1409" i="1" s="1"/>
  <c r="I1408" i="1" s="1"/>
  <c r="I1407" i="1" s="1"/>
  <c r="I1406" i="1" s="1"/>
  <c r="H1410" i="1"/>
  <c r="H1409" i="1" s="1"/>
  <c r="H1408" i="1" s="1"/>
  <c r="H1407" i="1" s="1"/>
  <c r="H1406" i="1" s="1"/>
  <c r="G1410" i="1"/>
  <c r="G1409" i="1" s="1"/>
  <c r="G1408" i="1" s="1"/>
  <c r="G1407" i="1" s="1"/>
  <c r="G1406" i="1" s="1"/>
  <c r="F1410" i="1"/>
  <c r="M1405" i="1"/>
  <c r="L1404" i="1"/>
  <c r="L1403" i="1" s="1"/>
  <c r="L1402" i="1" s="1"/>
  <c r="L1401" i="1" s="1"/>
  <c r="K1404" i="1"/>
  <c r="K1403" i="1" s="1"/>
  <c r="K1402" i="1" s="1"/>
  <c r="K1401" i="1" s="1"/>
  <c r="J1404" i="1"/>
  <c r="J1403" i="1" s="1"/>
  <c r="J1402" i="1" s="1"/>
  <c r="J1401" i="1" s="1"/>
  <c r="I1404" i="1"/>
  <c r="I1403" i="1" s="1"/>
  <c r="I1402" i="1" s="1"/>
  <c r="I1401" i="1" s="1"/>
  <c r="H1404" i="1"/>
  <c r="H1403" i="1" s="1"/>
  <c r="H1402" i="1" s="1"/>
  <c r="H1401" i="1" s="1"/>
  <c r="G1404" i="1"/>
  <c r="G1403" i="1" s="1"/>
  <c r="G1402" i="1" s="1"/>
  <c r="G1401" i="1" s="1"/>
  <c r="F1404" i="1"/>
  <c r="F1403" i="1" s="1"/>
  <c r="F1402" i="1" s="1"/>
  <c r="F1401" i="1" s="1"/>
  <c r="M1400" i="1"/>
  <c r="L1399" i="1"/>
  <c r="L1398" i="1" s="1"/>
  <c r="L1397" i="1" s="1"/>
  <c r="K1399" i="1"/>
  <c r="K1398" i="1" s="1"/>
  <c r="K1397" i="1" s="1"/>
  <c r="J1399" i="1"/>
  <c r="J1398" i="1" s="1"/>
  <c r="J1397" i="1" s="1"/>
  <c r="I1399" i="1"/>
  <c r="I1398" i="1" s="1"/>
  <c r="I1397" i="1" s="1"/>
  <c r="H1399" i="1"/>
  <c r="H1398" i="1" s="1"/>
  <c r="H1397" i="1" s="1"/>
  <c r="G1399" i="1"/>
  <c r="G1398" i="1" s="1"/>
  <c r="G1397" i="1" s="1"/>
  <c r="F1399" i="1"/>
  <c r="F1396" i="1"/>
  <c r="M1396" i="1" s="1"/>
  <c r="L1395" i="1"/>
  <c r="L1394" i="1" s="1"/>
  <c r="L1393" i="1" s="1"/>
  <c r="K1395" i="1"/>
  <c r="K1394" i="1" s="1"/>
  <c r="K1393" i="1" s="1"/>
  <c r="J1395" i="1"/>
  <c r="J1394" i="1" s="1"/>
  <c r="J1393" i="1" s="1"/>
  <c r="I1395" i="1"/>
  <c r="I1394" i="1" s="1"/>
  <c r="I1393" i="1" s="1"/>
  <c r="H1395" i="1"/>
  <c r="H1394" i="1" s="1"/>
  <c r="H1393" i="1" s="1"/>
  <c r="G1395" i="1"/>
  <c r="G1394" i="1" s="1"/>
  <c r="G1393" i="1" s="1"/>
  <c r="M1392" i="1"/>
  <c r="L1391" i="1"/>
  <c r="L1390" i="1" s="1"/>
  <c r="K1391" i="1"/>
  <c r="K1390" i="1" s="1"/>
  <c r="J1391" i="1"/>
  <c r="J1390" i="1" s="1"/>
  <c r="I1391" i="1"/>
  <c r="I1390" i="1" s="1"/>
  <c r="H1391" i="1"/>
  <c r="H1390" i="1" s="1"/>
  <c r="G1391" i="1"/>
  <c r="G1390" i="1" s="1"/>
  <c r="F1391" i="1"/>
  <c r="M1389" i="1"/>
  <c r="L1388" i="1"/>
  <c r="L1387" i="1" s="1"/>
  <c r="K1388" i="1"/>
  <c r="K1387" i="1" s="1"/>
  <c r="K1386" i="1" s="1"/>
  <c r="J1388" i="1"/>
  <c r="J1387" i="1" s="1"/>
  <c r="I1388" i="1"/>
  <c r="H1388" i="1"/>
  <c r="H1387" i="1" s="1"/>
  <c r="G1388" i="1"/>
  <c r="G1387" i="1" s="1"/>
  <c r="G1386" i="1" s="1"/>
  <c r="F1388" i="1"/>
  <c r="F1387" i="1" s="1"/>
  <c r="M1376" i="1"/>
  <c r="M1375" i="1" s="1"/>
  <c r="M1374" i="1" s="1"/>
  <c r="M1373" i="1" s="1"/>
  <c r="M1372" i="1" s="1"/>
  <c r="M1369" i="1"/>
  <c r="L1368" i="1"/>
  <c r="K1368" i="1"/>
  <c r="J1368" i="1"/>
  <c r="I1368" i="1"/>
  <c r="H1368" i="1"/>
  <c r="G1368" i="1"/>
  <c r="F1368" i="1"/>
  <c r="M1367" i="1"/>
  <c r="L1366" i="1"/>
  <c r="K1366" i="1"/>
  <c r="J1366" i="1"/>
  <c r="I1366" i="1"/>
  <c r="H1366" i="1"/>
  <c r="G1366" i="1"/>
  <c r="F1366" i="1"/>
  <c r="M1364" i="1"/>
  <c r="L1363" i="1"/>
  <c r="L1362" i="1" s="1"/>
  <c r="K1363" i="1"/>
  <c r="K1362" i="1" s="1"/>
  <c r="J1363" i="1"/>
  <c r="J1362" i="1" s="1"/>
  <c r="I1363" i="1"/>
  <c r="I1362" i="1" s="1"/>
  <c r="H1363" i="1"/>
  <c r="H1362" i="1" s="1"/>
  <c r="G1363" i="1"/>
  <c r="G1362" i="1" s="1"/>
  <c r="F1363" i="1"/>
  <c r="F1362" i="1" s="1"/>
  <c r="M1359" i="1"/>
  <c r="L1358" i="1"/>
  <c r="K1358" i="1"/>
  <c r="J1358" i="1"/>
  <c r="I1358" i="1"/>
  <c r="H1358" i="1"/>
  <c r="G1358" i="1"/>
  <c r="F1358" i="1"/>
  <c r="M1357" i="1"/>
  <c r="L1356" i="1"/>
  <c r="L1355" i="1" s="1"/>
  <c r="L1354" i="1" s="1"/>
  <c r="L1353" i="1" s="1"/>
  <c r="L1352" i="1" s="1"/>
  <c r="K1356" i="1"/>
  <c r="K1355" i="1" s="1"/>
  <c r="K1354" i="1" s="1"/>
  <c r="K1353" i="1" s="1"/>
  <c r="K1352" i="1" s="1"/>
  <c r="J1356" i="1"/>
  <c r="J1355" i="1" s="1"/>
  <c r="J1354" i="1" s="1"/>
  <c r="J1353" i="1" s="1"/>
  <c r="J1352" i="1" s="1"/>
  <c r="I1356" i="1"/>
  <c r="H1356" i="1"/>
  <c r="H1355" i="1" s="1"/>
  <c r="H1354" i="1" s="1"/>
  <c r="H1353" i="1" s="1"/>
  <c r="H1352" i="1" s="1"/>
  <c r="G1356" i="1"/>
  <c r="F1356" i="1"/>
  <c r="M1334" i="1"/>
  <c r="L1333" i="1"/>
  <c r="L1332" i="1" s="1"/>
  <c r="L1331" i="1" s="1"/>
  <c r="L1330" i="1" s="1"/>
  <c r="K1333" i="1"/>
  <c r="K1332" i="1" s="1"/>
  <c r="K1331" i="1" s="1"/>
  <c r="K1330" i="1" s="1"/>
  <c r="J1333" i="1"/>
  <c r="J1332" i="1" s="1"/>
  <c r="J1331" i="1" s="1"/>
  <c r="J1330" i="1" s="1"/>
  <c r="I1333" i="1"/>
  <c r="H1333" i="1"/>
  <c r="H1332" i="1" s="1"/>
  <c r="H1331" i="1" s="1"/>
  <c r="H1330" i="1" s="1"/>
  <c r="G1333" i="1"/>
  <c r="G1332" i="1" s="1"/>
  <c r="G1331" i="1" s="1"/>
  <c r="G1330" i="1" s="1"/>
  <c r="F1333" i="1"/>
  <c r="F1332" i="1" s="1"/>
  <c r="F1331" i="1" s="1"/>
  <c r="F1330" i="1" s="1"/>
  <c r="M1329" i="1"/>
  <c r="L1328" i="1"/>
  <c r="L1327" i="1" s="1"/>
  <c r="L1326" i="1" s="1"/>
  <c r="K1328" i="1"/>
  <c r="K1327" i="1" s="1"/>
  <c r="K1326" i="1" s="1"/>
  <c r="K1325" i="1" s="1"/>
  <c r="K1324" i="1" s="1"/>
  <c r="J1328" i="1"/>
  <c r="J1327" i="1" s="1"/>
  <c r="J1326" i="1" s="1"/>
  <c r="J1325" i="1" s="1"/>
  <c r="J1324" i="1" s="1"/>
  <c r="J1323" i="1" s="1"/>
  <c r="I1328" i="1"/>
  <c r="I1327" i="1" s="1"/>
  <c r="H1328" i="1"/>
  <c r="H1327" i="1" s="1"/>
  <c r="H1326" i="1" s="1"/>
  <c r="H1325" i="1" s="1"/>
  <c r="H1324" i="1" s="1"/>
  <c r="G1328" i="1"/>
  <c r="G1327" i="1" s="1"/>
  <c r="G1326" i="1" s="1"/>
  <c r="G1325" i="1" s="1"/>
  <c r="G1324" i="1" s="1"/>
  <c r="F1328" i="1"/>
  <c r="F1327" i="1" s="1"/>
  <c r="F1326" i="1" s="1"/>
  <c r="F1325" i="1" s="1"/>
  <c r="F1324" i="1" s="1"/>
  <c r="M1311" i="1"/>
  <c r="L1310" i="1"/>
  <c r="L1309" i="1" s="1"/>
  <c r="K1310" i="1"/>
  <c r="K1309" i="1" s="1"/>
  <c r="J1310" i="1"/>
  <c r="J1309" i="1" s="1"/>
  <c r="I1310" i="1"/>
  <c r="I1309" i="1" s="1"/>
  <c r="H1310" i="1"/>
  <c r="H1309" i="1" s="1"/>
  <c r="G1310" i="1"/>
  <c r="G1309" i="1" s="1"/>
  <c r="F1310" i="1"/>
  <c r="F1309" i="1" s="1"/>
  <c r="M1308" i="1"/>
  <c r="L1307" i="1"/>
  <c r="L1306" i="1" s="1"/>
  <c r="K1307" i="1"/>
  <c r="K1306" i="1" s="1"/>
  <c r="J1307" i="1"/>
  <c r="J1306" i="1" s="1"/>
  <c r="I1307" i="1"/>
  <c r="I1306" i="1" s="1"/>
  <c r="I1305" i="1" s="1"/>
  <c r="I1304" i="1" s="1"/>
  <c r="H1307" i="1"/>
  <c r="H1306" i="1" s="1"/>
  <c r="G1307" i="1"/>
  <c r="G1306" i="1" s="1"/>
  <c r="F1307" i="1"/>
  <c r="F1306" i="1" s="1"/>
  <c r="F1305" i="1" s="1"/>
  <c r="F1304" i="1" s="1"/>
  <c r="M1303" i="1"/>
  <c r="L1302" i="1"/>
  <c r="K1302" i="1"/>
  <c r="J1302" i="1"/>
  <c r="I1302" i="1"/>
  <c r="H1302" i="1"/>
  <c r="G1302" i="1"/>
  <c r="F1302" i="1"/>
  <c r="M1301" i="1"/>
  <c r="L1300" i="1"/>
  <c r="K1300" i="1"/>
  <c r="K1299" i="1" s="1"/>
  <c r="K1298" i="1" s="1"/>
  <c r="J1300" i="1"/>
  <c r="J1299" i="1" s="1"/>
  <c r="J1298" i="1" s="1"/>
  <c r="I1300" i="1"/>
  <c r="H1300" i="1"/>
  <c r="G1300" i="1"/>
  <c r="F1300" i="1"/>
  <c r="F1299" i="1" s="1"/>
  <c r="F1298" i="1" s="1"/>
  <c r="M1297" i="1"/>
  <c r="L1296" i="1"/>
  <c r="L1295" i="1" s="1"/>
  <c r="K1296" i="1"/>
  <c r="K1295" i="1" s="1"/>
  <c r="J1296" i="1"/>
  <c r="J1295" i="1" s="1"/>
  <c r="I1296" i="1"/>
  <c r="I1295" i="1" s="1"/>
  <c r="H1296" i="1"/>
  <c r="H1295" i="1" s="1"/>
  <c r="G1296" i="1"/>
  <c r="G1295" i="1" s="1"/>
  <c r="F1296" i="1"/>
  <c r="F1295" i="1" s="1"/>
  <c r="M1294" i="1"/>
  <c r="L1293" i="1"/>
  <c r="L1292" i="1" s="1"/>
  <c r="L1291" i="1" s="1"/>
  <c r="K1293" i="1"/>
  <c r="K1292" i="1" s="1"/>
  <c r="J1293" i="1"/>
  <c r="J1292" i="1" s="1"/>
  <c r="I1293" i="1"/>
  <c r="H1293" i="1"/>
  <c r="H1292" i="1" s="1"/>
  <c r="G1293" i="1"/>
  <c r="G1292" i="1" s="1"/>
  <c r="G1291" i="1" s="1"/>
  <c r="F1293" i="1"/>
  <c r="F1292" i="1" s="1"/>
  <c r="M1290" i="1"/>
  <c r="L1289" i="1"/>
  <c r="L1288" i="1" s="1"/>
  <c r="K1289" i="1"/>
  <c r="K1288" i="1" s="1"/>
  <c r="J1289" i="1"/>
  <c r="J1288" i="1" s="1"/>
  <c r="I1289" i="1"/>
  <c r="I1288" i="1" s="1"/>
  <c r="H1289" i="1"/>
  <c r="H1288" i="1" s="1"/>
  <c r="G1289" i="1"/>
  <c r="G1288" i="1" s="1"/>
  <c r="F1289" i="1"/>
  <c r="F1288" i="1" s="1"/>
  <c r="M1287" i="1"/>
  <c r="L1286" i="1"/>
  <c r="L1285" i="1" s="1"/>
  <c r="K1286" i="1"/>
  <c r="K1285" i="1" s="1"/>
  <c r="J1286" i="1"/>
  <c r="J1285" i="1" s="1"/>
  <c r="I1286" i="1"/>
  <c r="I1285" i="1" s="1"/>
  <c r="H1286" i="1"/>
  <c r="H1285" i="1" s="1"/>
  <c r="G1286" i="1"/>
  <c r="G1285" i="1" s="1"/>
  <c r="F1286" i="1"/>
  <c r="F1285" i="1" s="1"/>
  <c r="M1284" i="1"/>
  <c r="L1283" i="1"/>
  <c r="L1282" i="1" s="1"/>
  <c r="K1283" i="1"/>
  <c r="K1282" i="1" s="1"/>
  <c r="J1283" i="1"/>
  <c r="J1282" i="1" s="1"/>
  <c r="I1283" i="1"/>
  <c r="H1283" i="1"/>
  <c r="H1282" i="1" s="1"/>
  <c r="G1283" i="1"/>
  <c r="G1282" i="1" s="1"/>
  <c r="F1283" i="1"/>
  <c r="F1282" i="1" s="1"/>
  <c r="M1281" i="1"/>
  <c r="L1280" i="1"/>
  <c r="L1279" i="1" s="1"/>
  <c r="K1280" i="1"/>
  <c r="K1279" i="1" s="1"/>
  <c r="J1280" i="1"/>
  <c r="J1279" i="1" s="1"/>
  <c r="I1280" i="1"/>
  <c r="I1279" i="1" s="1"/>
  <c r="H1280" i="1"/>
  <c r="H1279" i="1" s="1"/>
  <c r="H1278" i="1" s="1"/>
  <c r="G1280" i="1"/>
  <c r="G1279" i="1" s="1"/>
  <c r="G1278" i="1" s="1"/>
  <c r="F1280" i="1"/>
  <c r="F1279" i="1" s="1"/>
  <c r="M1274" i="1"/>
  <c r="L1273" i="1"/>
  <c r="K1273" i="1"/>
  <c r="J1273" i="1"/>
  <c r="I1273" i="1"/>
  <c r="H1273" i="1"/>
  <c r="G1273" i="1"/>
  <c r="F1273" i="1"/>
  <c r="M1272" i="1"/>
  <c r="L1271" i="1"/>
  <c r="K1271" i="1"/>
  <c r="K1270" i="1" s="1"/>
  <c r="J1271" i="1"/>
  <c r="I1271" i="1"/>
  <c r="H1271" i="1"/>
  <c r="G1271" i="1"/>
  <c r="G1270" i="1" s="1"/>
  <c r="F1271" i="1"/>
  <c r="M1269" i="1"/>
  <c r="L1268" i="1"/>
  <c r="L1267" i="1" s="1"/>
  <c r="K1268" i="1"/>
  <c r="K1267" i="1" s="1"/>
  <c r="J1268" i="1"/>
  <c r="J1267" i="1" s="1"/>
  <c r="I1268" i="1"/>
  <c r="I1267" i="1" s="1"/>
  <c r="H1268" i="1"/>
  <c r="H1267" i="1" s="1"/>
  <c r="G1268" i="1"/>
  <c r="G1267" i="1" s="1"/>
  <c r="F1268" i="1"/>
  <c r="F1267" i="1" s="1"/>
  <c r="M1264" i="1"/>
  <c r="L1263" i="1"/>
  <c r="K1263" i="1"/>
  <c r="J1263" i="1"/>
  <c r="I1263" i="1"/>
  <c r="H1263" i="1"/>
  <c r="G1263" i="1"/>
  <c r="F1263" i="1"/>
  <c r="M1262" i="1"/>
  <c r="L1261" i="1"/>
  <c r="K1261" i="1"/>
  <c r="K1260" i="1" s="1"/>
  <c r="K1259" i="1" s="1"/>
  <c r="K1258" i="1" s="1"/>
  <c r="K1257" i="1" s="1"/>
  <c r="J1261" i="1"/>
  <c r="J1260" i="1" s="1"/>
  <c r="J1259" i="1" s="1"/>
  <c r="J1258" i="1" s="1"/>
  <c r="J1257" i="1" s="1"/>
  <c r="I1261" i="1"/>
  <c r="H1261" i="1"/>
  <c r="G1261" i="1"/>
  <c r="G1260" i="1" s="1"/>
  <c r="G1259" i="1" s="1"/>
  <c r="G1258" i="1" s="1"/>
  <c r="G1257" i="1" s="1"/>
  <c r="F1261" i="1"/>
  <c r="M1253" i="1"/>
  <c r="M1252" i="1"/>
  <c r="M1251" i="1"/>
  <c r="M1250" i="1"/>
  <c r="M1249" i="1"/>
  <c r="M1248" i="1"/>
  <c r="M1247" i="1"/>
  <c r="M1243" i="1"/>
  <c r="L1242" i="1"/>
  <c r="L1241" i="1" s="1"/>
  <c r="K1242" i="1"/>
  <c r="K1241" i="1" s="1"/>
  <c r="K1240" i="1" s="1"/>
  <c r="K1239" i="1" s="1"/>
  <c r="K1238" i="1" s="1"/>
  <c r="K1237" i="1" s="1"/>
  <c r="K1236" i="1" s="1"/>
  <c r="J1242" i="1"/>
  <c r="J1241" i="1" s="1"/>
  <c r="J1240" i="1" s="1"/>
  <c r="J1239" i="1" s="1"/>
  <c r="J1238" i="1" s="1"/>
  <c r="J1237" i="1" s="1"/>
  <c r="J1236" i="1" s="1"/>
  <c r="I1242" i="1"/>
  <c r="I1241" i="1" s="1"/>
  <c r="I1240" i="1" s="1"/>
  <c r="I1239" i="1" s="1"/>
  <c r="I1238" i="1" s="1"/>
  <c r="I1237" i="1" s="1"/>
  <c r="I1236" i="1" s="1"/>
  <c r="H1242" i="1"/>
  <c r="H1241" i="1" s="1"/>
  <c r="H1240" i="1" s="1"/>
  <c r="H1239" i="1" s="1"/>
  <c r="H1238" i="1" s="1"/>
  <c r="H1237" i="1" s="1"/>
  <c r="H1236" i="1" s="1"/>
  <c r="G1242" i="1"/>
  <c r="G1241" i="1" s="1"/>
  <c r="G1240" i="1" s="1"/>
  <c r="G1239" i="1" s="1"/>
  <c r="G1238" i="1" s="1"/>
  <c r="G1237" i="1" s="1"/>
  <c r="G1236" i="1" s="1"/>
  <c r="F1242" i="1"/>
  <c r="F1241" i="1" s="1"/>
  <c r="F1240" i="1" s="1"/>
  <c r="F1239" i="1" s="1"/>
  <c r="F1238" i="1" s="1"/>
  <c r="F1237" i="1" s="1"/>
  <c r="F1236" i="1" s="1"/>
  <c r="M1235" i="1"/>
  <c r="L1234" i="1"/>
  <c r="L1233" i="1" s="1"/>
  <c r="K1234" i="1"/>
  <c r="K1233" i="1" s="1"/>
  <c r="J1234" i="1"/>
  <c r="J1233" i="1" s="1"/>
  <c r="I1234" i="1"/>
  <c r="I1233" i="1" s="1"/>
  <c r="H1234" i="1"/>
  <c r="H1233" i="1" s="1"/>
  <c r="G1234" i="1"/>
  <c r="G1233" i="1" s="1"/>
  <c r="F1234" i="1"/>
  <c r="M1232" i="1"/>
  <c r="L1231" i="1"/>
  <c r="L1230" i="1" s="1"/>
  <c r="K1231" i="1"/>
  <c r="K1230" i="1" s="1"/>
  <c r="J1231" i="1"/>
  <c r="J1230" i="1" s="1"/>
  <c r="I1231" i="1"/>
  <c r="H1231" i="1"/>
  <c r="H1230" i="1" s="1"/>
  <c r="H1229" i="1" s="1"/>
  <c r="H1228" i="1" s="1"/>
  <c r="G1231" i="1"/>
  <c r="G1230" i="1" s="1"/>
  <c r="F1231" i="1"/>
  <c r="F1230" i="1" s="1"/>
  <c r="M1227" i="1"/>
  <c r="M1226" i="1"/>
  <c r="L1225" i="1"/>
  <c r="L1224" i="1" s="1"/>
  <c r="K1225" i="1"/>
  <c r="K1224" i="1" s="1"/>
  <c r="J1225" i="1"/>
  <c r="J1224" i="1" s="1"/>
  <c r="I1225" i="1"/>
  <c r="H1225" i="1"/>
  <c r="H1224" i="1" s="1"/>
  <c r="G1225" i="1"/>
  <c r="G1224" i="1" s="1"/>
  <c r="F1225" i="1"/>
  <c r="F1224" i="1" s="1"/>
  <c r="M1223" i="1"/>
  <c r="M1222" i="1"/>
  <c r="L1221" i="1"/>
  <c r="K1221" i="1"/>
  <c r="K1220" i="1" s="1"/>
  <c r="J1221" i="1"/>
  <c r="J1220" i="1" s="1"/>
  <c r="I1221" i="1"/>
  <c r="I1220" i="1" s="1"/>
  <c r="H1221" i="1"/>
  <c r="H1220" i="1" s="1"/>
  <c r="G1221" i="1"/>
  <c r="G1220" i="1" s="1"/>
  <c r="F1221" i="1"/>
  <c r="F1220" i="1" s="1"/>
  <c r="M1219" i="1"/>
  <c r="L1218" i="1"/>
  <c r="L1217" i="1" s="1"/>
  <c r="K1218" i="1"/>
  <c r="K1217" i="1" s="1"/>
  <c r="J1218" i="1"/>
  <c r="J1217" i="1" s="1"/>
  <c r="I1218" i="1"/>
  <c r="H1218" i="1"/>
  <c r="H1217" i="1" s="1"/>
  <c r="G1218" i="1"/>
  <c r="G1217" i="1" s="1"/>
  <c r="F1218" i="1"/>
  <c r="F1217" i="1" s="1"/>
  <c r="M1212" i="1"/>
  <c r="M1211" i="1"/>
  <c r="L1210" i="1"/>
  <c r="K1210" i="1"/>
  <c r="J1210" i="1"/>
  <c r="I1210" i="1"/>
  <c r="H1210" i="1"/>
  <c r="G1210" i="1"/>
  <c r="F1210" i="1"/>
  <c r="M1209" i="1"/>
  <c r="L1208" i="1"/>
  <c r="L1207" i="1" s="1"/>
  <c r="L1206" i="1" s="1"/>
  <c r="L1205" i="1" s="1"/>
  <c r="L1204" i="1" s="1"/>
  <c r="L1203" i="1" s="1"/>
  <c r="K1208" i="1"/>
  <c r="K1207" i="1" s="1"/>
  <c r="K1206" i="1" s="1"/>
  <c r="K1205" i="1" s="1"/>
  <c r="K1204" i="1" s="1"/>
  <c r="K1203" i="1" s="1"/>
  <c r="J1208" i="1"/>
  <c r="I1208" i="1"/>
  <c r="H1208" i="1"/>
  <c r="H1207" i="1" s="1"/>
  <c r="H1206" i="1" s="1"/>
  <c r="H1205" i="1" s="1"/>
  <c r="H1204" i="1" s="1"/>
  <c r="H1203" i="1" s="1"/>
  <c r="G1208" i="1"/>
  <c r="G1207" i="1" s="1"/>
  <c r="G1206" i="1" s="1"/>
  <c r="G1205" i="1" s="1"/>
  <c r="G1204" i="1" s="1"/>
  <c r="G1203" i="1" s="1"/>
  <c r="F1208" i="1"/>
  <c r="M1202" i="1"/>
  <c r="M1201" i="1"/>
  <c r="M1200" i="1"/>
  <c r="L1199" i="1"/>
  <c r="L1198" i="1" s="1"/>
  <c r="L1197" i="1" s="1"/>
  <c r="L1196" i="1" s="1"/>
  <c r="K1199" i="1"/>
  <c r="K1198" i="1" s="1"/>
  <c r="K1197" i="1" s="1"/>
  <c r="K1196" i="1" s="1"/>
  <c r="J1199" i="1"/>
  <c r="J1198" i="1" s="1"/>
  <c r="J1197" i="1" s="1"/>
  <c r="J1196" i="1" s="1"/>
  <c r="I1199" i="1"/>
  <c r="I1198" i="1" s="1"/>
  <c r="H1199" i="1"/>
  <c r="H1198" i="1" s="1"/>
  <c r="H1197" i="1" s="1"/>
  <c r="H1196" i="1" s="1"/>
  <c r="G1199" i="1"/>
  <c r="G1198" i="1" s="1"/>
  <c r="G1197" i="1" s="1"/>
  <c r="G1196" i="1" s="1"/>
  <c r="F1199" i="1"/>
  <c r="F1198" i="1" s="1"/>
  <c r="F1197" i="1" s="1"/>
  <c r="F1196" i="1" s="1"/>
  <c r="M1195" i="1"/>
  <c r="L1194" i="1"/>
  <c r="L1193" i="1" s="1"/>
  <c r="K1194" i="1"/>
  <c r="K1193" i="1" s="1"/>
  <c r="K1192" i="1" s="1"/>
  <c r="K1191" i="1" s="1"/>
  <c r="J1194" i="1"/>
  <c r="J1193" i="1" s="1"/>
  <c r="J1192" i="1" s="1"/>
  <c r="J1191" i="1" s="1"/>
  <c r="I1194" i="1"/>
  <c r="H1194" i="1"/>
  <c r="H1193" i="1" s="1"/>
  <c r="H1192" i="1" s="1"/>
  <c r="H1191" i="1" s="1"/>
  <c r="G1194" i="1"/>
  <c r="G1193" i="1" s="1"/>
  <c r="G1192" i="1" s="1"/>
  <c r="G1191" i="1" s="1"/>
  <c r="F1194" i="1"/>
  <c r="F1193" i="1" s="1"/>
  <c r="F1192" i="1" s="1"/>
  <c r="F1191" i="1" s="1"/>
  <c r="M1190" i="1"/>
  <c r="L1189" i="1"/>
  <c r="K1189" i="1"/>
  <c r="J1189" i="1"/>
  <c r="I1189" i="1"/>
  <c r="H1189" i="1"/>
  <c r="G1189" i="1"/>
  <c r="F1189" i="1"/>
  <c r="M1188" i="1"/>
  <c r="L1187" i="1"/>
  <c r="K1187" i="1"/>
  <c r="K1186" i="1" s="1"/>
  <c r="J1187" i="1"/>
  <c r="I1187" i="1"/>
  <c r="H1187" i="1"/>
  <c r="G1187" i="1"/>
  <c r="F1187" i="1"/>
  <c r="F1186" i="1" s="1"/>
  <c r="M1185" i="1"/>
  <c r="M1184" i="1"/>
  <c r="M1183" i="1"/>
  <c r="L1182" i="1"/>
  <c r="L1181" i="1" s="1"/>
  <c r="K1182" i="1"/>
  <c r="K1181" i="1" s="1"/>
  <c r="J1182" i="1"/>
  <c r="J1181" i="1" s="1"/>
  <c r="I1182" i="1"/>
  <c r="H1182" i="1"/>
  <c r="H1181" i="1" s="1"/>
  <c r="G1182" i="1"/>
  <c r="G1181" i="1" s="1"/>
  <c r="F1182" i="1"/>
  <c r="F1181" i="1" s="1"/>
  <c r="M1178" i="1"/>
  <c r="M1177" i="1"/>
  <c r="L1176" i="1"/>
  <c r="L1175" i="1" s="1"/>
  <c r="L1174" i="1" s="1"/>
  <c r="L1173" i="1" s="1"/>
  <c r="K1176" i="1"/>
  <c r="K1175" i="1" s="1"/>
  <c r="K1174" i="1" s="1"/>
  <c r="K1173" i="1" s="1"/>
  <c r="J1176" i="1"/>
  <c r="J1175" i="1" s="1"/>
  <c r="J1174" i="1" s="1"/>
  <c r="J1173" i="1" s="1"/>
  <c r="I1176" i="1"/>
  <c r="I1175" i="1" s="1"/>
  <c r="I1174" i="1" s="1"/>
  <c r="H1176" i="1"/>
  <c r="H1175" i="1" s="1"/>
  <c r="H1174" i="1" s="1"/>
  <c r="H1173" i="1" s="1"/>
  <c r="G1176" i="1"/>
  <c r="G1175" i="1" s="1"/>
  <c r="G1174" i="1" s="1"/>
  <c r="G1173" i="1" s="1"/>
  <c r="F1176" i="1"/>
  <c r="M1171" i="1"/>
  <c r="M1170" i="1"/>
  <c r="L1169" i="1"/>
  <c r="K1169" i="1"/>
  <c r="J1169" i="1"/>
  <c r="I1169" i="1"/>
  <c r="H1169" i="1"/>
  <c r="G1169" i="1"/>
  <c r="F1169" i="1"/>
  <c r="M1166" i="1"/>
  <c r="L1165" i="1"/>
  <c r="K1165" i="1"/>
  <c r="J1165" i="1"/>
  <c r="I1165" i="1"/>
  <c r="H1165" i="1"/>
  <c r="G1165" i="1"/>
  <c r="F1165" i="1"/>
  <c r="M1154" i="1"/>
  <c r="L1153" i="1"/>
  <c r="L1152" i="1" s="1"/>
  <c r="L1151" i="1" s="1"/>
  <c r="L1150" i="1" s="1"/>
  <c r="K1153" i="1"/>
  <c r="K1152" i="1" s="1"/>
  <c r="K1151" i="1" s="1"/>
  <c r="K1150" i="1" s="1"/>
  <c r="J1153" i="1"/>
  <c r="J1152" i="1" s="1"/>
  <c r="J1151" i="1" s="1"/>
  <c r="J1150" i="1" s="1"/>
  <c r="I1153" i="1"/>
  <c r="H1153" i="1"/>
  <c r="H1152" i="1" s="1"/>
  <c r="H1151" i="1" s="1"/>
  <c r="H1150" i="1" s="1"/>
  <c r="G1153" i="1"/>
  <c r="G1152" i="1" s="1"/>
  <c r="G1151" i="1" s="1"/>
  <c r="G1150" i="1" s="1"/>
  <c r="F1153" i="1"/>
  <c r="F1152" i="1" s="1"/>
  <c r="F1151" i="1" s="1"/>
  <c r="F1150" i="1" s="1"/>
  <c r="M1149" i="1"/>
  <c r="L1148" i="1"/>
  <c r="K1148" i="1"/>
  <c r="J1148" i="1"/>
  <c r="I1148" i="1"/>
  <c r="H1148" i="1"/>
  <c r="G1148" i="1"/>
  <c r="F1148" i="1"/>
  <c r="M1147" i="1"/>
  <c r="L1146" i="1"/>
  <c r="L1145" i="1" s="1"/>
  <c r="K1146" i="1"/>
  <c r="J1146" i="1"/>
  <c r="I1146" i="1"/>
  <c r="H1146" i="1"/>
  <c r="G1146" i="1"/>
  <c r="F1146" i="1"/>
  <c r="M1144" i="1"/>
  <c r="L1143" i="1"/>
  <c r="L1142" i="1" s="1"/>
  <c r="L1141" i="1" s="1"/>
  <c r="L1140" i="1" s="1"/>
  <c r="K1143" i="1"/>
  <c r="K1142" i="1" s="1"/>
  <c r="J1143" i="1"/>
  <c r="J1142" i="1" s="1"/>
  <c r="I1143" i="1"/>
  <c r="H1143" i="1"/>
  <c r="H1142" i="1" s="1"/>
  <c r="G1143" i="1"/>
  <c r="G1142" i="1" s="1"/>
  <c r="F1143" i="1"/>
  <c r="F1142" i="1" s="1"/>
  <c r="M1135" i="1"/>
  <c r="M1134" i="1"/>
  <c r="L1133" i="1"/>
  <c r="M1131" i="1"/>
  <c r="L1130" i="1"/>
  <c r="K1130" i="1"/>
  <c r="J1130" i="1"/>
  <c r="I1130" i="1"/>
  <c r="H1130" i="1"/>
  <c r="G1130" i="1"/>
  <c r="F1130" i="1"/>
  <c r="M1129" i="1"/>
  <c r="L1128" i="1"/>
  <c r="K1128" i="1"/>
  <c r="J1128" i="1"/>
  <c r="I1128" i="1"/>
  <c r="H1128" i="1"/>
  <c r="G1128" i="1"/>
  <c r="F1128" i="1"/>
  <c r="F1127" i="1" s="1"/>
  <c r="M1126" i="1"/>
  <c r="L1125" i="1"/>
  <c r="K1125" i="1"/>
  <c r="J1125" i="1"/>
  <c r="I1125" i="1"/>
  <c r="H1125" i="1"/>
  <c r="G1125" i="1"/>
  <c r="F1125" i="1"/>
  <c r="M1124" i="1"/>
  <c r="L1123" i="1"/>
  <c r="L1122" i="1" s="1"/>
  <c r="K1123" i="1"/>
  <c r="K1122" i="1" s="1"/>
  <c r="J1123" i="1"/>
  <c r="J1122" i="1" s="1"/>
  <c r="I1123" i="1"/>
  <c r="H1123" i="1"/>
  <c r="G1123" i="1"/>
  <c r="G1122" i="1" s="1"/>
  <c r="F1123" i="1"/>
  <c r="F1122" i="1" s="1"/>
  <c r="M1119" i="1"/>
  <c r="L1118" i="1"/>
  <c r="L1117" i="1" s="1"/>
  <c r="K1118" i="1"/>
  <c r="K1117" i="1" s="1"/>
  <c r="J1118" i="1"/>
  <c r="J1117" i="1" s="1"/>
  <c r="I1118" i="1"/>
  <c r="I1117" i="1" s="1"/>
  <c r="H1118" i="1"/>
  <c r="H1117" i="1" s="1"/>
  <c r="G1118" i="1"/>
  <c r="G1117" i="1" s="1"/>
  <c r="F1118" i="1"/>
  <c r="M1116" i="1"/>
  <c r="L1115" i="1"/>
  <c r="L1114" i="1" s="1"/>
  <c r="L1113" i="1" s="1"/>
  <c r="L1112" i="1" s="1"/>
  <c r="L1111" i="1" s="1"/>
  <c r="K1115" i="1"/>
  <c r="K1114" i="1" s="1"/>
  <c r="J1115" i="1"/>
  <c r="J1114" i="1" s="1"/>
  <c r="I1115" i="1"/>
  <c r="I1114" i="1" s="1"/>
  <c r="I1113" i="1" s="1"/>
  <c r="H1115" i="1"/>
  <c r="H1114" i="1" s="1"/>
  <c r="H1113" i="1" s="1"/>
  <c r="H1112" i="1" s="1"/>
  <c r="H1111" i="1" s="1"/>
  <c r="G1115" i="1"/>
  <c r="G1114" i="1" s="1"/>
  <c r="F1115" i="1"/>
  <c r="M1110" i="1"/>
  <c r="L1109" i="1"/>
  <c r="K1109" i="1"/>
  <c r="J1109" i="1"/>
  <c r="I1109" i="1"/>
  <c r="H1109" i="1"/>
  <c r="G1109" i="1"/>
  <c r="F1109" i="1"/>
  <c r="M1108" i="1"/>
  <c r="L1107" i="1"/>
  <c r="L1106" i="1" s="1"/>
  <c r="L1105" i="1" s="1"/>
  <c r="L1104" i="1" s="1"/>
  <c r="K1107" i="1"/>
  <c r="J1107" i="1"/>
  <c r="I1107" i="1"/>
  <c r="H1107" i="1"/>
  <c r="G1107" i="1"/>
  <c r="F1107" i="1"/>
  <c r="M1103" i="1"/>
  <c r="L1102" i="1"/>
  <c r="K1102" i="1"/>
  <c r="J1102" i="1"/>
  <c r="I1102" i="1"/>
  <c r="H1102" i="1"/>
  <c r="G1102" i="1"/>
  <c r="F1102" i="1"/>
  <c r="M1101" i="1"/>
  <c r="L1100" i="1"/>
  <c r="K1100" i="1"/>
  <c r="J1100" i="1"/>
  <c r="I1100" i="1"/>
  <c r="I1099" i="1" s="1"/>
  <c r="I1098" i="1" s="1"/>
  <c r="H1100" i="1"/>
  <c r="G1100" i="1"/>
  <c r="F1100" i="1"/>
  <c r="F1099" i="1" s="1"/>
  <c r="M1097" i="1"/>
  <c r="L1096" i="1"/>
  <c r="K1096" i="1"/>
  <c r="J1096" i="1"/>
  <c r="I1096" i="1"/>
  <c r="H1096" i="1"/>
  <c r="G1096" i="1"/>
  <c r="F1096" i="1"/>
  <c r="M1095" i="1"/>
  <c r="L1094" i="1"/>
  <c r="K1094" i="1"/>
  <c r="J1094" i="1"/>
  <c r="I1094" i="1"/>
  <c r="H1094" i="1"/>
  <c r="G1094" i="1"/>
  <c r="F1094" i="1"/>
  <c r="M1093" i="1"/>
  <c r="L1092" i="1"/>
  <c r="L1091" i="1" s="1"/>
  <c r="K1092" i="1"/>
  <c r="K1091" i="1" s="1"/>
  <c r="J1092" i="1"/>
  <c r="J1091" i="1" s="1"/>
  <c r="I1092" i="1"/>
  <c r="I1091" i="1" s="1"/>
  <c r="H1092" i="1"/>
  <c r="G1092" i="1"/>
  <c r="F1092" i="1"/>
  <c r="M1090" i="1"/>
  <c r="M1089" i="1"/>
  <c r="L1088" i="1"/>
  <c r="L1087" i="1" s="1"/>
  <c r="K1088" i="1"/>
  <c r="K1087" i="1" s="1"/>
  <c r="J1088" i="1"/>
  <c r="J1087" i="1" s="1"/>
  <c r="I1088" i="1"/>
  <c r="I1087" i="1" s="1"/>
  <c r="H1088" i="1"/>
  <c r="H1087" i="1" s="1"/>
  <c r="G1088" i="1"/>
  <c r="G1087" i="1" s="1"/>
  <c r="F1088" i="1"/>
  <c r="F1087" i="1" s="1"/>
  <c r="M1086" i="1"/>
  <c r="L1085" i="1"/>
  <c r="L1084" i="1" s="1"/>
  <c r="K1085" i="1"/>
  <c r="K1084" i="1" s="1"/>
  <c r="J1085" i="1"/>
  <c r="J1084" i="1" s="1"/>
  <c r="I1085" i="1"/>
  <c r="H1085" i="1"/>
  <c r="H1084" i="1" s="1"/>
  <c r="G1085" i="1"/>
  <c r="G1084" i="1" s="1"/>
  <c r="F1085" i="1"/>
  <c r="F1084" i="1" s="1"/>
  <c r="M1082" i="1"/>
  <c r="L1081" i="1"/>
  <c r="L1080" i="1" s="1"/>
  <c r="K1081" i="1"/>
  <c r="K1080" i="1" s="1"/>
  <c r="J1081" i="1"/>
  <c r="J1080" i="1" s="1"/>
  <c r="I1081" i="1"/>
  <c r="I1080" i="1" s="1"/>
  <c r="H1081" i="1"/>
  <c r="H1080" i="1" s="1"/>
  <c r="G1081" i="1"/>
  <c r="G1080" i="1" s="1"/>
  <c r="F1081" i="1"/>
  <c r="F1080" i="1" s="1"/>
  <c r="M1075" i="1"/>
  <c r="L1074" i="1"/>
  <c r="K1074" i="1"/>
  <c r="J1074" i="1"/>
  <c r="I1074" i="1"/>
  <c r="H1074" i="1"/>
  <c r="G1074" i="1"/>
  <c r="F1074" i="1"/>
  <c r="M1073" i="1"/>
  <c r="M1072" i="1"/>
  <c r="L1071" i="1"/>
  <c r="K1071" i="1"/>
  <c r="J1071" i="1"/>
  <c r="I1071" i="1"/>
  <c r="H1071" i="1"/>
  <c r="G1071" i="1"/>
  <c r="F1071" i="1"/>
  <c r="M1070" i="1"/>
  <c r="L1069" i="1"/>
  <c r="K1069" i="1"/>
  <c r="J1069" i="1"/>
  <c r="I1069" i="1"/>
  <c r="H1069" i="1"/>
  <c r="G1069" i="1"/>
  <c r="F1069" i="1"/>
  <c r="M1068" i="1"/>
  <c r="L1067" i="1"/>
  <c r="K1067" i="1"/>
  <c r="J1067" i="1"/>
  <c r="I1067" i="1"/>
  <c r="H1067" i="1"/>
  <c r="G1067" i="1"/>
  <c r="F1067" i="1"/>
  <c r="M1063" i="1"/>
  <c r="L1062" i="1"/>
  <c r="K1062" i="1"/>
  <c r="K1061" i="1" s="1"/>
  <c r="K1060" i="1" s="1"/>
  <c r="J1062" i="1"/>
  <c r="J1061" i="1" s="1"/>
  <c r="J1060" i="1" s="1"/>
  <c r="I1062" i="1"/>
  <c r="I1061" i="1" s="1"/>
  <c r="I1060" i="1" s="1"/>
  <c r="H1062" i="1"/>
  <c r="H1061" i="1" s="1"/>
  <c r="H1060" i="1" s="1"/>
  <c r="G1062" i="1"/>
  <c r="G1061" i="1" s="1"/>
  <c r="G1060" i="1" s="1"/>
  <c r="F1062" i="1"/>
  <c r="F1061" i="1" s="1"/>
  <c r="F1060" i="1" s="1"/>
  <c r="M1059" i="1"/>
  <c r="L1058" i="1"/>
  <c r="K1058" i="1"/>
  <c r="K1057" i="1" s="1"/>
  <c r="K1056" i="1" s="1"/>
  <c r="J1058" i="1"/>
  <c r="J1057" i="1" s="1"/>
  <c r="J1056" i="1" s="1"/>
  <c r="I1058" i="1"/>
  <c r="I1057" i="1" s="1"/>
  <c r="I1056" i="1" s="1"/>
  <c r="H1058" i="1"/>
  <c r="H1057" i="1" s="1"/>
  <c r="H1056" i="1" s="1"/>
  <c r="G1058" i="1"/>
  <c r="G1057" i="1" s="1"/>
  <c r="G1056" i="1" s="1"/>
  <c r="F1058" i="1"/>
  <c r="F1057" i="1" s="1"/>
  <c r="F1056" i="1" s="1"/>
  <c r="M1054" i="1"/>
  <c r="L1053" i="1"/>
  <c r="K1053" i="1"/>
  <c r="J1053" i="1"/>
  <c r="I1053" i="1"/>
  <c r="H1053" i="1"/>
  <c r="G1053" i="1"/>
  <c r="F1053" i="1"/>
  <c r="M1052" i="1"/>
  <c r="L1051" i="1"/>
  <c r="K1051" i="1"/>
  <c r="K1050" i="1" s="1"/>
  <c r="K1049" i="1" s="1"/>
  <c r="K1048" i="1" s="1"/>
  <c r="J1051" i="1"/>
  <c r="J1050" i="1" s="1"/>
  <c r="J1049" i="1" s="1"/>
  <c r="J1048" i="1" s="1"/>
  <c r="I1051" i="1"/>
  <c r="I1050" i="1" s="1"/>
  <c r="I1049" i="1" s="1"/>
  <c r="I1048" i="1" s="1"/>
  <c r="H1051" i="1"/>
  <c r="G1051" i="1"/>
  <c r="G1050" i="1" s="1"/>
  <c r="G1049" i="1" s="1"/>
  <c r="G1048" i="1" s="1"/>
  <c r="F1051" i="1"/>
  <c r="F1050" i="1" s="1"/>
  <c r="F1049" i="1" s="1"/>
  <c r="F1048" i="1" s="1"/>
  <c r="M1046" i="1"/>
  <c r="L1045" i="1"/>
  <c r="K1045" i="1"/>
  <c r="K1044" i="1" s="1"/>
  <c r="K1043" i="1" s="1"/>
  <c r="K1042" i="1" s="1"/>
  <c r="K1041" i="1" s="1"/>
  <c r="J1045" i="1"/>
  <c r="J1044" i="1" s="1"/>
  <c r="J1043" i="1" s="1"/>
  <c r="J1042" i="1" s="1"/>
  <c r="J1041" i="1" s="1"/>
  <c r="I1045" i="1"/>
  <c r="I1044" i="1" s="1"/>
  <c r="I1043" i="1" s="1"/>
  <c r="I1042" i="1" s="1"/>
  <c r="I1041" i="1" s="1"/>
  <c r="H1045" i="1"/>
  <c r="H1044" i="1" s="1"/>
  <c r="H1043" i="1" s="1"/>
  <c r="H1042" i="1" s="1"/>
  <c r="H1041" i="1" s="1"/>
  <c r="G1045" i="1"/>
  <c r="G1044" i="1" s="1"/>
  <c r="G1043" i="1" s="1"/>
  <c r="G1042" i="1" s="1"/>
  <c r="G1041" i="1" s="1"/>
  <c r="F1045" i="1"/>
  <c r="F1044" i="1" s="1"/>
  <c r="F1043" i="1" s="1"/>
  <c r="F1042" i="1" s="1"/>
  <c r="F1041" i="1" s="1"/>
  <c r="M1040" i="1"/>
  <c r="M1039" i="1"/>
  <c r="L1038" i="1"/>
  <c r="L1037" i="1" s="1"/>
  <c r="L1036" i="1" s="1"/>
  <c r="L1035" i="1" s="1"/>
  <c r="L1034" i="1" s="1"/>
  <c r="K1038" i="1"/>
  <c r="K1037" i="1" s="1"/>
  <c r="K1036" i="1" s="1"/>
  <c r="K1035" i="1" s="1"/>
  <c r="K1034" i="1" s="1"/>
  <c r="J1038" i="1"/>
  <c r="J1037" i="1" s="1"/>
  <c r="J1036" i="1" s="1"/>
  <c r="J1035" i="1" s="1"/>
  <c r="J1034" i="1" s="1"/>
  <c r="I1038" i="1"/>
  <c r="I1037" i="1" s="1"/>
  <c r="I1036" i="1" s="1"/>
  <c r="I1035" i="1" s="1"/>
  <c r="H1038" i="1"/>
  <c r="H1037" i="1" s="1"/>
  <c r="H1036" i="1" s="1"/>
  <c r="H1035" i="1" s="1"/>
  <c r="H1034" i="1" s="1"/>
  <c r="G1038" i="1"/>
  <c r="G1037" i="1" s="1"/>
  <c r="G1036" i="1" s="1"/>
  <c r="G1035" i="1" s="1"/>
  <c r="G1034" i="1" s="1"/>
  <c r="F1038" i="1"/>
  <c r="F1037" i="1" s="1"/>
  <c r="F1036" i="1" s="1"/>
  <c r="F1035" i="1" s="1"/>
  <c r="F1034" i="1" s="1"/>
  <c r="M1033" i="1"/>
  <c r="L1032" i="1"/>
  <c r="L1031" i="1" s="1"/>
  <c r="L1030" i="1" s="1"/>
  <c r="L1029" i="1" s="1"/>
  <c r="L1028" i="1" s="1"/>
  <c r="K1032" i="1"/>
  <c r="K1031" i="1" s="1"/>
  <c r="K1030" i="1" s="1"/>
  <c r="K1029" i="1" s="1"/>
  <c r="K1028" i="1" s="1"/>
  <c r="J1032" i="1"/>
  <c r="J1031" i="1" s="1"/>
  <c r="J1030" i="1" s="1"/>
  <c r="J1029" i="1" s="1"/>
  <c r="J1028" i="1" s="1"/>
  <c r="I1032" i="1"/>
  <c r="I1031" i="1" s="1"/>
  <c r="I1030" i="1" s="1"/>
  <c r="I1029" i="1" s="1"/>
  <c r="I1028" i="1" s="1"/>
  <c r="H1032" i="1"/>
  <c r="H1031" i="1" s="1"/>
  <c r="H1030" i="1" s="1"/>
  <c r="H1029" i="1" s="1"/>
  <c r="H1028" i="1" s="1"/>
  <c r="G1032" i="1"/>
  <c r="G1031" i="1" s="1"/>
  <c r="G1030" i="1" s="1"/>
  <c r="G1029" i="1" s="1"/>
  <c r="G1028" i="1" s="1"/>
  <c r="F1032" i="1"/>
  <c r="F1031" i="1" s="1"/>
  <c r="F1030" i="1" s="1"/>
  <c r="M1022" i="1"/>
  <c r="M1021" i="1"/>
  <c r="L1020" i="1"/>
  <c r="L1019" i="1" s="1"/>
  <c r="K1020" i="1"/>
  <c r="K1019" i="1" s="1"/>
  <c r="K1018" i="1" s="1"/>
  <c r="K1017" i="1" s="1"/>
  <c r="K1016" i="1" s="1"/>
  <c r="K1015" i="1" s="1"/>
  <c r="J1020" i="1"/>
  <c r="J1019" i="1" s="1"/>
  <c r="J1018" i="1" s="1"/>
  <c r="J1017" i="1" s="1"/>
  <c r="J1016" i="1" s="1"/>
  <c r="J1015" i="1" s="1"/>
  <c r="I1020" i="1"/>
  <c r="I1019" i="1" s="1"/>
  <c r="I1018" i="1" s="1"/>
  <c r="H1020" i="1"/>
  <c r="H1019" i="1" s="1"/>
  <c r="H1018" i="1" s="1"/>
  <c r="H1017" i="1" s="1"/>
  <c r="H1016" i="1" s="1"/>
  <c r="H1015" i="1" s="1"/>
  <c r="G1020" i="1"/>
  <c r="G1019" i="1" s="1"/>
  <c r="G1018" i="1" s="1"/>
  <c r="G1017" i="1" s="1"/>
  <c r="G1016" i="1" s="1"/>
  <c r="G1015" i="1" s="1"/>
  <c r="F1020" i="1"/>
  <c r="M1014" i="1"/>
  <c r="L1013" i="1"/>
  <c r="L1012" i="1" s="1"/>
  <c r="K1013" i="1"/>
  <c r="K1012" i="1" s="1"/>
  <c r="J1013" i="1"/>
  <c r="J1012" i="1" s="1"/>
  <c r="I1013" i="1"/>
  <c r="I1012" i="1" s="1"/>
  <c r="H1013" i="1"/>
  <c r="H1012" i="1" s="1"/>
  <c r="G1013" i="1"/>
  <c r="G1012" i="1" s="1"/>
  <c r="F1013" i="1"/>
  <c r="M1008" i="1"/>
  <c r="L1007" i="1"/>
  <c r="L1006" i="1" s="1"/>
  <c r="K1007" i="1"/>
  <c r="K1006" i="1" s="1"/>
  <c r="J1007" i="1"/>
  <c r="J1006" i="1" s="1"/>
  <c r="I1007" i="1"/>
  <c r="I1006" i="1" s="1"/>
  <c r="I1005" i="1" s="1"/>
  <c r="I1004" i="1" s="1"/>
  <c r="I1003" i="1" s="1"/>
  <c r="I1002" i="1" s="1"/>
  <c r="H1007" i="1"/>
  <c r="H1006" i="1" s="1"/>
  <c r="H1005" i="1" s="1"/>
  <c r="H1004" i="1" s="1"/>
  <c r="H1003" i="1" s="1"/>
  <c r="H1002" i="1" s="1"/>
  <c r="G1007" i="1"/>
  <c r="G1006" i="1" s="1"/>
  <c r="F1007" i="1"/>
  <c r="M1001" i="1"/>
  <c r="L1000" i="1"/>
  <c r="L999" i="1" s="1"/>
  <c r="K1000" i="1"/>
  <c r="K999" i="1" s="1"/>
  <c r="J1000" i="1"/>
  <c r="J999" i="1" s="1"/>
  <c r="I1000" i="1"/>
  <c r="I999" i="1" s="1"/>
  <c r="H1000" i="1"/>
  <c r="H999" i="1" s="1"/>
  <c r="G1000" i="1"/>
  <c r="G999" i="1" s="1"/>
  <c r="F1000" i="1"/>
  <c r="M998" i="1"/>
  <c r="L997" i="1"/>
  <c r="K997" i="1"/>
  <c r="J997" i="1"/>
  <c r="I997" i="1"/>
  <c r="H997" i="1"/>
  <c r="G997" i="1"/>
  <c r="F997" i="1"/>
  <c r="M996" i="1"/>
  <c r="L995" i="1"/>
  <c r="L994" i="1" s="1"/>
  <c r="L993" i="1" s="1"/>
  <c r="L992" i="1" s="1"/>
  <c r="K995" i="1"/>
  <c r="K994" i="1" s="1"/>
  <c r="J995" i="1"/>
  <c r="J994" i="1" s="1"/>
  <c r="I995" i="1"/>
  <c r="I994" i="1" s="1"/>
  <c r="I993" i="1" s="1"/>
  <c r="I992" i="1" s="1"/>
  <c r="H995" i="1"/>
  <c r="H994" i="1" s="1"/>
  <c r="G995" i="1"/>
  <c r="F995" i="1"/>
  <c r="M991" i="1"/>
  <c r="L990" i="1"/>
  <c r="L989" i="1" s="1"/>
  <c r="L988" i="1" s="1"/>
  <c r="L987" i="1" s="1"/>
  <c r="K990" i="1"/>
  <c r="K989" i="1" s="1"/>
  <c r="K988" i="1" s="1"/>
  <c r="K987" i="1" s="1"/>
  <c r="J990" i="1"/>
  <c r="J989" i="1" s="1"/>
  <c r="J988" i="1" s="1"/>
  <c r="J987" i="1" s="1"/>
  <c r="I990" i="1"/>
  <c r="I989" i="1" s="1"/>
  <c r="I988" i="1" s="1"/>
  <c r="I987" i="1" s="1"/>
  <c r="H990" i="1"/>
  <c r="H989" i="1" s="1"/>
  <c r="H988" i="1" s="1"/>
  <c r="H987" i="1" s="1"/>
  <c r="G990" i="1"/>
  <c r="G989" i="1" s="1"/>
  <c r="G988" i="1" s="1"/>
  <c r="G987" i="1" s="1"/>
  <c r="F990" i="1"/>
  <c r="M985" i="1"/>
  <c r="L984" i="1"/>
  <c r="K984" i="1"/>
  <c r="J984" i="1"/>
  <c r="I984" i="1"/>
  <c r="H984" i="1"/>
  <c r="G984" i="1"/>
  <c r="F984" i="1"/>
  <c r="M983" i="1"/>
  <c r="L982" i="1"/>
  <c r="L981" i="1" s="1"/>
  <c r="K982" i="1"/>
  <c r="K981" i="1" s="1"/>
  <c r="J982" i="1"/>
  <c r="J981" i="1" s="1"/>
  <c r="I982" i="1"/>
  <c r="H982" i="1"/>
  <c r="G982" i="1"/>
  <c r="F982" i="1"/>
  <c r="M976" i="1"/>
  <c r="L975" i="1"/>
  <c r="L974" i="1" s="1"/>
  <c r="K975" i="1"/>
  <c r="K974" i="1" s="1"/>
  <c r="J975" i="1"/>
  <c r="J974" i="1" s="1"/>
  <c r="I975" i="1"/>
  <c r="I974" i="1" s="1"/>
  <c r="H975" i="1"/>
  <c r="H974" i="1" s="1"/>
  <c r="G975" i="1"/>
  <c r="G974" i="1" s="1"/>
  <c r="F975" i="1"/>
  <c r="M973" i="1"/>
  <c r="L972" i="1"/>
  <c r="L971" i="1" s="1"/>
  <c r="K972" i="1"/>
  <c r="K971" i="1" s="1"/>
  <c r="J972" i="1"/>
  <c r="J971" i="1" s="1"/>
  <c r="I972" i="1"/>
  <c r="I971" i="1" s="1"/>
  <c r="H972" i="1"/>
  <c r="H971" i="1" s="1"/>
  <c r="G972" i="1"/>
  <c r="G971" i="1" s="1"/>
  <c r="F972" i="1"/>
  <c r="M970" i="1"/>
  <c r="L969" i="1"/>
  <c r="K969" i="1"/>
  <c r="J969" i="1"/>
  <c r="I969" i="1"/>
  <c r="H969" i="1"/>
  <c r="G969" i="1"/>
  <c r="F969" i="1"/>
  <c r="M968" i="1"/>
  <c r="M967" i="1"/>
  <c r="L966" i="1"/>
  <c r="K966" i="1"/>
  <c r="J966" i="1"/>
  <c r="I966" i="1"/>
  <c r="H966" i="1"/>
  <c r="G966" i="1"/>
  <c r="F966" i="1"/>
  <c r="M965" i="1"/>
  <c r="L964" i="1"/>
  <c r="K964" i="1"/>
  <c r="J964" i="1"/>
  <c r="I964" i="1"/>
  <c r="H964" i="1"/>
  <c r="G964" i="1"/>
  <c r="F964" i="1"/>
  <c r="M963" i="1"/>
  <c r="L962" i="1"/>
  <c r="K962" i="1"/>
  <c r="J962" i="1"/>
  <c r="I962" i="1"/>
  <c r="H962" i="1"/>
  <c r="G962" i="1"/>
  <c r="F962" i="1"/>
  <c r="M957" i="1"/>
  <c r="L956" i="1"/>
  <c r="L955" i="1" s="1"/>
  <c r="L954" i="1" s="1"/>
  <c r="K956" i="1"/>
  <c r="K955" i="1" s="1"/>
  <c r="K954" i="1" s="1"/>
  <c r="K953" i="1" s="1"/>
  <c r="K952" i="1" s="1"/>
  <c r="J956" i="1"/>
  <c r="J955" i="1" s="1"/>
  <c r="J954" i="1" s="1"/>
  <c r="J953" i="1" s="1"/>
  <c r="J952" i="1" s="1"/>
  <c r="I956" i="1"/>
  <c r="I955" i="1" s="1"/>
  <c r="I954" i="1" s="1"/>
  <c r="I953" i="1" s="1"/>
  <c r="I952" i="1" s="1"/>
  <c r="H956" i="1"/>
  <c r="H955" i="1" s="1"/>
  <c r="H954" i="1" s="1"/>
  <c r="H953" i="1" s="1"/>
  <c r="H952" i="1" s="1"/>
  <c r="G956" i="1"/>
  <c r="G955" i="1" s="1"/>
  <c r="G954" i="1" s="1"/>
  <c r="G953" i="1" s="1"/>
  <c r="G952" i="1" s="1"/>
  <c r="F956" i="1"/>
  <c r="F955" i="1" s="1"/>
  <c r="F954" i="1" s="1"/>
  <c r="F953" i="1" s="1"/>
  <c r="F952" i="1" s="1"/>
  <c r="M946" i="1"/>
  <c r="L945" i="1"/>
  <c r="L944" i="1" s="1"/>
  <c r="L943" i="1" s="1"/>
  <c r="K945" i="1"/>
  <c r="K944" i="1" s="1"/>
  <c r="K943" i="1" s="1"/>
  <c r="J945" i="1"/>
  <c r="J944" i="1" s="1"/>
  <c r="J943" i="1" s="1"/>
  <c r="I945" i="1"/>
  <c r="I944" i="1" s="1"/>
  <c r="I943" i="1" s="1"/>
  <c r="H945" i="1"/>
  <c r="H944" i="1" s="1"/>
  <c r="H943" i="1" s="1"/>
  <c r="G945" i="1"/>
  <c r="G944" i="1" s="1"/>
  <c r="G943" i="1" s="1"/>
  <c r="F945" i="1"/>
  <c r="F944" i="1" s="1"/>
  <c r="M942" i="1"/>
  <c r="L941" i="1"/>
  <c r="L940" i="1" s="1"/>
  <c r="L939" i="1" s="1"/>
  <c r="K941" i="1"/>
  <c r="K940" i="1" s="1"/>
  <c r="K939" i="1" s="1"/>
  <c r="J941" i="1"/>
  <c r="J940" i="1" s="1"/>
  <c r="J939" i="1" s="1"/>
  <c r="I941" i="1"/>
  <c r="H941" i="1"/>
  <c r="H940" i="1" s="1"/>
  <c r="H939" i="1" s="1"/>
  <c r="G941" i="1"/>
  <c r="G940" i="1" s="1"/>
  <c r="G939" i="1" s="1"/>
  <c r="F941" i="1"/>
  <c r="F940" i="1" s="1"/>
  <c r="F939" i="1" s="1"/>
  <c r="M935" i="1"/>
  <c r="L934" i="1"/>
  <c r="L933" i="1" s="1"/>
  <c r="L932" i="1" s="1"/>
  <c r="K934" i="1"/>
  <c r="K933" i="1" s="1"/>
  <c r="K932" i="1" s="1"/>
  <c r="J934" i="1"/>
  <c r="J933" i="1" s="1"/>
  <c r="J932" i="1" s="1"/>
  <c r="I934" i="1"/>
  <c r="H934" i="1"/>
  <c r="H933" i="1" s="1"/>
  <c r="H932" i="1" s="1"/>
  <c r="G934" i="1"/>
  <c r="G933" i="1" s="1"/>
  <c r="G932" i="1" s="1"/>
  <c r="F934" i="1"/>
  <c r="F933" i="1" s="1"/>
  <c r="F932" i="1" s="1"/>
  <c r="M931" i="1"/>
  <c r="M930" i="1"/>
  <c r="L929" i="1"/>
  <c r="K929" i="1"/>
  <c r="K928" i="1" s="1"/>
  <c r="J929" i="1"/>
  <c r="J928" i="1" s="1"/>
  <c r="I929" i="1"/>
  <c r="I928" i="1" s="1"/>
  <c r="H929" i="1"/>
  <c r="H928" i="1" s="1"/>
  <c r="G929" i="1"/>
  <c r="G928" i="1" s="1"/>
  <c r="F929" i="1"/>
  <c r="F928" i="1" s="1"/>
  <c r="M927" i="1"/>
  <c r="L926" i="1"/>
  <c r="K926" i="1"/>
  <c r="K925" i="1" s="1"/>
  <c r="J926" i="1"/>
  <c r="J925" i="1" s="1"/>
  <c r="I926" i="1"/>
  <c r="I925" i="1" s="1"/>
  <c r="H926" i="1"/>
  <c r="H925" i="1" s="1"/>
  <c r="G926" i="1"/>
  <c r="G925" i="1" s="1"/>
  <c r="F926" i="1"/>
  <c r="F925" i="1" s="1"/>
  <c r="M924" i="1"/>
  <c r="L923" i="1"/>
  <c r="K923" i="1"/>
  <c r="K922" i="1" s="1"/>
  <c r="J923" i="1"/>
  <c r="J922" i="1" s="1"/>
  <c r="I923" i="1"/>
  <c r="I922" i="1" s="1"/>
  <c r="H923" i="1"/>
  <c r="H922" i="1" s="1"/>
  <c r="G923" i="1"/>
  <c r="G922" i="1" s="1"/>
  <c r="F923" i="1"/>
  <c r="F922" i="1" s="1"/>
  <c r="M919" i="1"/>
  <c r="L918" i="1"/>
  <c r="L917" i="1" s="1"/>
  <c r="L913" i="1" s="1"/>
  <c r="K918" i="1"/>
  <c r="K917" i="1" s="1"/>
  <c r="K913" i="1" s="1"/>
  <c r="J918" i="1"/>
  <c r="J917" i="1" s="1"/>
  <c r="J913" i="1" s="1"/>
  <c r="I918" i="1"/>
  <c r="H918" i="1"/>
  <c r="H917" i="1" s="1"/>
  <c r="H913" i="1" s="1"/>
  <c r="G918" i="1"/>
  <c r="G917" i="1" s="1"/>
  <c r="G913" i="1" s="1"/>
  <c r="F918" i="1"/>
  <c r="F917" i="1" s="1"/>
  <c r="F913" i="1" s="1"/>
  <c r="M912" i="1"/>
  <c r="L911" i="1"/>
  <c r="K911" i="1"/>
  <c r="K910" i="1" s="1"/>
  <c r="J911" i="1"/>
  <c r="J910" i="1" s="1"/>
  <c r="I911" i="1"/>
  <c r="I910" i="1" s="1"/>
  <c r="H911" i="1"/>
  <c r="H910" i="1" s="1"/>
  <c r="G911" i="1"/>
  <c r="G910" i="1" s="1"/>
  <c r="F911" i="1"/>
  <c r="F910" i="1" s="1"/>
  <c r="M906" i="1"/>
  <c r="L905" i="1"/>
  <c r="L904" i="1" s="1"/>
  <c r="K905" i="1"/>
  <c r="K904" i="1" s="1"/>
  <c r="J905" i="1"/>
  <c r="J904" i="1" s="1"/>
  <c r="I905" i="1"/>
  <c r="I904" i="1" s="1"/>
  <c r="H905" i="1"/>
  <c r="H904" i="1" s="1"/>
  <c r="G905" i="1"/>
  <c r="G904" i="1" s="1"/>
  <c r="F905" i="1"/>
  <c r="F904" i="1" s="1"/>
  <c r="M903" i="1"/>
  <c r="L902" i="1"/>
  <c r="K902" i="1"/>
  <c r="K901" i="1" s="1"/>
  <c r="J902" i="1"/>
  <c r="J901" i="1" s="1"/>
  <c r="I902" i="1"/>
  <c r="I901" i="1" s="1"/>
  <c r="H902" i="1"/>
  <c r="H901" i="1" s="1"/>
  <c r="G902" i="1"/>
  <c r="G901" i="1" s="1"/>
  <c r="F902" i="1"/>
  <c r="F901" i="1" s="1"/>
  <c r="M900" i="1"/>
  <c r="L899" i="1"/>
  <c r="K899" i="1"/>
  <c r="K898" i="1" s="1"/>
  <c r="J899" i="1"/>
  <c r="J898" i="1" s="1"/>
  <c r="I899" i="1"/>
  <c r="I898" i="1" s="1"/>
  <c r="H899" i="1"/>
  <c r="H898" i="1" s="1"/>
  <c r="G899" i="1"/>
  <c r="G898" i="1" s="1"/>
  <c r="F899" i="1"/>
  <c r="F898" i="1" s="1"/>
  <c r="M897" i="1"/>
  <c r="L896" i="1"/>
  <c r="K896" i="1"/>
  <c r="K895" i="1" s="1"/>
  <c r="J896" i="1"/>
  <c r="J895" i="1" s="1"/>
  <c r="I896" i="1"/>
  <c r="I895" i="1" s="1"/>
  <c r="H896" i="1"/>
  <c r="H895" i="1" s="1"/>
  <c r="G896" i="1"/>
  <c r="G895" i="1" s="1"/>
  <c r="F896" i="1"/>
  <c r="F895" i="1" s="1"/>
  <c r="M894" i="1"/>
  <c r="L893" i="1"/>
  <c r="K893" i="1"/>
  <c r="K892" i="1" s="1"/>
  <c r="J893" i="1"/>
  <c r="J892" i="1" s="1"/>
  <c r="I893" i="1"/>
  <c r="I892" i="1" s="1"/>
  <c r="H893" i="1"/>
  <c r="H892" i="1" s="1"/>
  <c r="G893" i="1"/>
  <c r="G892" i="1" s="1"/>
  <c r="F893" i="1"/>
  <c r="F892" i="1" s="1"/>
  <c r="M891" i="1"/>
  <c r="L890" i="1"/>
  <c r="K890" i="1"/>
  <c r="K889" i="1" s="1"/>
  <c r="J890" i="1"/>
  <c r="J889" i="1" s="1"/>
  <c r="I890" i="1"/>
  <c r="I889" i="1" s="1"/>
  <c r="H890" i="1"/>
  <c r="H889" i="1" s="1"/>
  <c r="G890" i="1"/>
  <c r="G889" i="1" s="1"/>
  <c r="F890" i="1"/>
  <c r="F889" i="1" s="1"/>
  <c r="M888" i="1"/>
  <c r="L887" i="1"/>
  <c r="K887" i="1"/>
  <c r="K886" i="1" s="1"/>
  <c r="J887" i="1"/>
  <c r="J886" i="1" s="1"/>
  <c r="I887" i="1"/>
  <c r="I886" i="1" s="1"/>
  <c r="H887" i="1"/>
  <c r="H886" i="1" s="1"/>
  <c r="G887" i="1"/>
  <c r="G886" i="1" s="1"/>
  <c r="F887" i="1"/>
  <c r="F886" i="1" s="1"/>
  <c r="M885" i="1"/>
  <c r="K884" i="1"/>
  <c r="K883" i="1" s="1"/>
  <c r="J884" i="1"/>
  <c r="J883" i="1" s="1"/>
  <c r="I884" i="1"/>
  <c r="H884" i="1"/>
  <c r="H883" i="1" s="1"/>
  <c r="G884" i="1"/>
  <c r="G883" i="1" s="1"/>
  <c r="F884" i="1"/>
  <c r="F883" i="1" s="1"/>
  <c r="M882" i="1"/>
  <c r="L881" i="1"/>
  <c r="L880" i="1" s="1"/>
  <c r="K881" i="1"/>
  <c r="K880" i="1" s="1"/>
  <c r="J881" i="1"/>
  <c r="J880" i="1" s="1"/>
  <c r="I881" i="1"/>
  <c r="H881" i="1"/>
  <c r="H880" i="1" s="1"/>
  <c r="G881" i="1"/>
  <c r="G880" i="1" s="1"/>
  <c r="F881" i="1"/>
  <c r="F880" i="1" s="1"/>
  <c r="M878" i="1"/>
  <c r="L877" i="1"/>
  <c r="L876" i="1" s="1"/>
  <c r="K877" i="1"/>
  <c r="K876" i="1" s="1"/>
  <c r="J877" i="1"/>
  <c r="J876" i="1" s="1"/>
  <c r="I877" i="1"/>
  <c r="I876" i="1" s="1"/>
  <c r="H877" i="1"/>
  <c r="H876" i="1" s="1"/>
  <c r="G877" i="1"/>
  <c r="G876" i="1" s="1"/>
  <c r="F877" i="1"/>
  <c r="F876" i="1" s="1"/>
  <c r="M875" i="1"/>
  <c r="L874" i="1"/>
  <c r="L873" i="1" s="1"/>
  <c r="K874" i="1"/>
  <c r="K873" i="1" s="1"/>
  <c r="J874" i="1"/>
  <c r="J873" i="1" s="1"/>
  <c r="I874" i="1"/>
  <c r="I873" i="1" s="1"/>
  <c r="H874" i="1"/>
  <c r="H873" i="1" s="1"/>
  <c r="G874" i="1"/>
  <c r="G873" i="1" s="1"/>
  <c r="F874" i="1"/>
  <c r="F873" i="1" s="1"/>
  <c r="M872" i="1"/>
  <c r="L871" i="1"/>
  <c r="K871" i="1"/>
  <c r="K870" i="1" s="1"/>
  <c r="J871" i="1"/>
  <c r="J870" i="1" s="1"/>
  <c r="I871" i="1"/>
  <c r="I870" i="1" s="1"/>
  <c r="H871" i="1"/>
  <c r="H870" i="1" s="1"/>
  <c r="G871" i="1"/>
  <c r="G870" i="1" s="1"/>
  <c r="F871" i="1"/>
  <c r="F870" i="1" s="1"/>
  <c r="M869" i="1"/>
  <c r="L868" i="1"/>
  <c r="L867" i="1" s="1"/>
  <c r="K868" i="1"/>
  <c r="K867" i="1" s="1"/>
  <c r="J868" i="1"/>
  <c r="J867" i="1" s="1"/>
  <c r="I868" i="1"/>
  <c r="I867" i="1" s="1"/>
  <c r="H868" i="1"/>
  <c r="H867" i="1" s="1"/>
  <c r="G868" i="1"/>
  <c r="G867" i="1" s="1"/>
  <c r="F868" i="1"/>
  <c r="F867" i="1" s="1"/>
  <c r="M866" i="1"/>
  <c r="L865" i="1"/>
  <c r="L864" i="1" s="1"/>
  <c r="K865" i="1"/>
  <c r="K864" i="1" s="1"/>
  <c r="J865" i="1"/>
  <c r="J864" i="1" s="1"/>
  <c r="I865" i="1"/>
  <c r="I864" i="1" s="1"/>
  <c r="H865" i="1"/>
  <c r="H864" i="1" s="1"/>
  <c r="G865" i="1"/>
  <c r="G864" i="1" s="1"/>
  <c r="F865" i="1"/>
  <c r="F864" i="1" s="1"/>
  <c r="M863" i="1"/>
  <c r="L862" i="1"/>
  <c r="L861" i="1" s="1"/>
  <c r="K862" i="1"/>
  <c r="K861" i="1" s="1"/>
  <c r="J862" i="1"/>
  <c r="J861" i="1" s="1"/>
  <c r="I862" i="1"/>
  <c r="I861" i="1" s="1"/>
  <c r="H862" i="1"/>
  <c r="H861" i="1" s="1"/>
  <c r="G862" i="1"/>
  <c r="G861" i="1" s="1"/>
  <c r="F862" i="1"/>
  <c r="F861" i="1" s="1"/>
  <c r="M860" i="1"/>
  <c r="L859" i="1"/>
  <c r="L858" i="1" s="1"/>
  <c r="K859" i="1"/>
  <c r="K858" i="1" s="1"/>
  <c r="J859" i="1"/>
  <c r="J858" i="1" s="1"/>
  <c r="I859" i="1"/>
  <c r="H859" i="1"/>
  <c r="H858" i="1" s="1"/>
  <c r="G859" i="1"/>
  <c r="G858" i="1" s="1"/>
  <c r="F859" i="1"/>
  <c r="F858" i="1" s="1"/>
  <c r="M851" i="1"/>
  <c r="L850" i="1"/>
  <c r="L849" i="1" s="1"/>
  <c r="L848" i="1" s="1"/>
  <c r="K850" i="1"/>
  <c r="K849" i="1" s="1"/>
  <c r="K848" i="1" s="1"/>
  <c r="J850" i="1"/>
  <c r="J849" i="1" s="1"/>
  <c r="J848" i="1" s="1"/>
  <c r="I850" i="1"/>
  <c r="I849" i="1" s="1"/>
  <c r="H850" i="1"/>
  <c r="H849" i="1" s="1"/>
  <c r="H848" i="1" s="1"/>
  <c r="G850" i="1"/>
  <c r="G849" i="1" s="1"/>
  <c r="G848" i="1" s="1"/>
  <c r="F850" i="1"/>
  <c r="F849" i="1" s="1"/>
  <c r="F848" i="1" s="1"/>
  <c r="M847" i="1"/>
  <c r="L846" i="1"/>
  <c r="L845" i="1" s="1"/>
  <c r="L844" i="1" s="1"/>
  <c r="K846" i="1"/>
  <c r="K845" i="1" s="1"/>
  <c r="K844" i="1" s="1"/>
  <c r="K843" i="1" s="1"/>
  <c r="J846" i="1"/>
  <c r="J845" i="1" s="1"/>
  <c r="J844" i="1" s="1"/>
  <c r="I846" i="1"/>
  <c r="I845" i="1" s="1"/>
  <c r="I844" i="1" s="1"/>
  <c r="H846" i="1"/>
  <c r="H845" i="1" s="1"/>
  <c r="H844" i="1" s="1"/>
  <c r="G846" i="1"/>
  <c r="G845" i="1" s="1"/>
  <c r="G844" i="1" s="1"/>
  <c r="F846" i="1"/>
  <c r="F845" i="1" s="1"/>
  <c r="F844" i="1" s="1"/>
  <c r="M842" i="1"/>
  <c r="M841" i="1"/>
  <c r="L840" i="1"/>
  <c r="L839" i="1" s="1"/>
  <c r="K840" i="1"/>
  <c r="K839" i="1" s="1"/>
  <c r="J840" i="1"/>
  <c r="J839" i="1" s="1"/>
  <c r="I840" i="1"/>
  <c r="H840" i="1"/>
  <c r="H839" i="1" s="1"/>
  <c r="G840" i="1"/>
  <c r="G839" i="1" s="1"/>
  <c r="F840" i="1"/>
  <c r="F839" i="1" s="1"/>
  <c r="M838" i="1"/>
  <c r="M837" i="1"/>
  <c r="L836" i="1"/>
  <c r="L835" i="1" s="1"/>
  <c r="K836" i="1"/>
  <c r="K835" i="1" s="1"/>
  <c r="J836" i="1"/>
  <c r="J835" i="1" s="1"/>
  <c r="I836" i="1"/>
  <c r="I835" i="1" s="1"/>
  <c r="H836" i="1"/>
  <c r="H835" i="1" s="1"/>
  <c r="G836" i="1"/>
  <c r="G835" i="1" s="1"/>
  <c r="F836" i="1"/>
  <c r="F835" i="1" s="1"/>
  <c r="M834" i="1"/>
  <c r="M833" i="1"/>
  <c r="L832" i="1"/>
  <c r="K832" i="1"/>
  <c r="K831" i="1" s="1"/>
  <c r="J832" i="1"/>
  <c r="J831" i="1" s="1"/>
  <c r="I832" i="1"/>
  <c r="I831" i="1" s="1"/>
  <c r="H832" i="1"/>
  <c r="H831" i="1" s="1"/>
  <c r="G832" i="1"/>
  <c r="G831" i="1" s="1"/>
  <c r="F832" i="1"/>
  <c r="F831" i="1" s="1"/>
  <c r="M830" i="1"/>
  <c r="M829" i="1"/>
  <c r="L828" i="1"/>
  <c r="K828" i="1"/>
  <c r="K827" i="1" s="1"/>
  <c r="J828" i="1"/>
  <c r="J827" i="1" s="1"/>
  <c r="I828" i="1"/>
  <c r="I827" i="1" s="1"/>
  <c r="H828" i="1"/>
  <c r="H827" i="1" s="1"/>
  <c r="G828" i="1"/>
  <c r="G827" i="1" s="1"/>
  <c r="F828" i="1"/>
  <c r="F827" i="1" s="1"/>
  <c r="M825" i="1"/>
  <c r="L824" i="1"/>
  <c r="K824" i="1"/>
  <c r="K823" i="1" s="1"/>
  <c r="J824" i="1"/>
  <c r="J823" i="1" s="1"/>
  <c r="I824" i="1"/>
  <c r="I823" i="1" s="1"/>
  <c r="H824" i="1"/>
  <c r="H823" i="1" s="1"/>
  <c r="G824" i="1"/>
  <c r="G823" i="1" s="1"/>
  <c r="F824" i="1"/>
  <c r="F823" i="1" s="1"/>
  <c r="M822" i="1"/>
  <c r="M821" i="1"/>
  <c r="L820" i="1"/>
  <c r="L819" i="1" s="1"/>
  <c r="K820" i="1"/>
  <c r="K819" i="1" s="1"/>
  <c r="J820" i="1"/>
  <c r="J819" i="1" s="1"/>
  <c r="I820" i="1"/>
  <c r="I819" i="1" s="1"/>
  <c r="H820" i="1"/>
  <c r="H819" i="1" s="1"/>
  <c r="G820" i="1"/>
  <c r="G819" i="1" s="1"/>
  <c r="F820" i="1"/>
  <c r="M818" i="1"/>
  <c r="L817" i="1"/>
  <c r="K817" i="1"/>
  <c r="K816" i="1" s="1"/>
  <c r="J817" i="1"/>
  <c r="J816" i="1" s="1"/>
  <c r="I817" i="1"/>
  <c r="I816" i="1" s="1"/>
  <c r="H817" i="1"/>
  <c r="H816" i="1" s="1"/>
  <c r="G817" i="1"/>
  <c r="G816" i="1" s="1"/>
  <c r="F817" i="1"/>
  <c r="F816" i="1" s="1"/>
  <c r="M815" i="1"/>
  <c r="M814" i="1"/>
  <c r="L813" i="1"/>
  <c r="L812" i="1" s="1"/>
  <c r="K813" i="1"/>
  <c r="K812" i="1" s="1"/>
  <c r="J813" i="1"/>
  <c r="J812" i="1" s="1"/>
  <c r="I813" i="1"/>
  <c r="I812" i="1" s="1"/>
  <c r="H813" i="1"/>
  <c r="H812" i="1" s="1"/>
  <c r="G813" i="1"/>
  <c r="G812" i="1" s="1"/>
  <c r="F813" i="1"/>
  <c r="M808" i="1"/>
  <c r="M807" i="1"/>
  <c r="L806" i="1"/>
  <c r="L805" i="1" s="1"/>
  <c r="L804" i="1" s="1"/>
  <c r="K806" i="1"/>
  <c r="K805" i="1" s="1"/>
  <c r="K804" i="1" s="1"/>
  <c r="K803" i="1" s="1"/>
  <c r="K802" i="1" s="1"/>
  <c r="J806" i="1"/>
  <c r="J805" i="1" s="1"/>
  <c r="J804" i="1" s="1"/>
  <c r="J803" i="1" s="1"/>
  <c r="J802" i="1" s="1"/>
  <c r="I806" i="1"/>
  <c r="I805" i="1" s="1"/>
  <c r="I804" i="1" s="1"/>
  <c r="I803" i="1" s="1"/>
  <c r="I802" i="1" s="1"/>
  <c r="H806" i="1"/>
  <c r="H805" i="1" s="1"/>
  <c r="H804" i="1" s="1"/>
  <c r="H803" i="1" s="1"/>
  <c r="H802" i="1" s="1"/>
  <c r="G806" i="1"/>
  <c r="G805" i="1" s="1"/>
  <c r="G804" i="1" s="1"/>
  <c r="G803" i="1" s="1"/>
  <c r="G802" i="1" s="1"/>
  <c r="F806" i="1"/>
  <c r="F805" i="1" s="1"/>
  <c r="M801" i="1"/>
  <c r="M800" i="1"/>
  <c r="M799" i="1"/>
  <c r="M798" i="1"/>
  <c r="M797" i="1"/>
  <c r="M796" i="1"/>
  <c r="M794" i="1"/>
  <c r="L793" i="1"/>
  <c r="L792" i="1" s="1"/>
  <c r="K793" i="1"/>
  <c r="K792" i="1" s="1"/>
  <c r="J793" i="1"/>
  <c r="J792" i="1" s="1"/>
  <c r="I793" i="1"/>
  <c r="I792" i="1" s="1"/>
  <c r="H793" i="1"/>
  <c r="H792" i="1" s="1"/>
  <c r="G793" i="1"/>
  <c r="G792" i="1" s="1"/>
  <c r="F793" i="1"/>
  <c r="M791" i="1"/>
  <c r="L790" i="1"/>
  <c r="L789" i="1" s="1"/>
  <c r="L788" i="1" s="1"/>
  <c r="K790" i="1"/>
  <c r="K789" i="1" s="1"/>
  <c r="K788" i="1" s="1"/>
  <c r="J790" i="1"/>
  <c r="J789" i="1" s="1"/>
  <c r="J788" i="1" s="1"/>
  <c r="I790" i="1"/>
  <c r="H790" i="1"/>
  <c r="H789" i="1" s="1"/>
  <c r="G790" i="1"/>
  <c r="G789" i="1" s="1"/>
  <c r="F790" i="1"/>
  <c r="F789" i="1" s="1"/>
  <c r="M787" i="1"/>
  <c r="L786" i="1"/>
  <c r="L785" i="1" s="1"/>
  <c r="K786" i="1"/>
  <c r="K785" i="1" s="1"/>
  <c r="J786" i="1"/>
  <c r="J785" i="1" s="1"/>
  <c r="I786" i="1"/>
  <c r="H786" i="1"/>
  <c r="H785" i="1" s="1"/>
  <c r="G786" i="1"/>
  <c r="G785" i="1" s="1"/>
  <c r="F786" i="1"/>
  <c r="F785" i="1" s="1"/>
  <c r="M784" i="1"/>
  <c r="L783" i="1"/>
  <c r="L782" i="1" s="1"/>
  <c r="K783" i="1"/>
  <c r="K782" i="1" s="1"/>
  <c r="J783" i="1"/>
  <c r="J782" i="1" s="1"/>
  <c r="I783" i="1"/>
  <c r="I782" i="1" s="1"/>
  <c r="H783" i="1"/>
  <c r="H782" i="1" s="1"/>
  <c r="G783" i="1"/>
  <c r="G782" i="1" s="1"/>
  <c r="F783" i="1"/>
  <c r="M781" i="1"/>
  <c r="L780" i="1"/>
  <c r="L779" i="1" s="1"/>
  <c r="K780" i="1"/>
  <c r="K779" i="1" s="1"/>
  <c r="J780" i="1"/>
  <c r="J779" i="1" s="1"/>
  <c r="J778" i="1" s="1"/>
  <c r="I780" i="1"/>
  <c r="I779" i="1" s="1"/>
  <c r="H780" i="1"/>
  <c r="H779" i="1" s="1"/>
  <c r="G780" i="1"/>
  <c r="G779" i="1" s="1"/>
  <c r="F780" i="1"/>
  <c r="M777" i="1"/>
  <c r="L776" i="1"/>
  <c r="L775" i="1" s="1"/>
  <c r="L774" i="1" s="1"/>
  <c r="K776" i="1"/>
  <c r="K775" i="1" s="1"/>
  <c r="K774" i="1" s="1"/>
  <c r="J776" i="1"/>
  <c r="J775" i="1" s="1"/>
  <c r="J774" i="1" s="1"/>
  <c r="I776" i="1"/>
  <c r="H776" i="1"/>
  <c r="H775" i="1" s="1"/>
  <c r="H774" i="1" s="1"/>
  <c r="G776" i="1"/>
  <c r="G775" i="1" s="1"/>
  <c r="G774" i="1" s="1"/>
  <c r="F776" i="1"/>
  <c r="F775" i="1" s="1"/>
  <c r="F774" i="1" s="1"/>
  <c r="M772" i="1"/>
  <c r="L771" i="1"/>
  <c r="L770" i="1" s="1"/>
  <c r="L766" i="1" s="1"/>
  <c r="K771" i="1"/>
  <c r="K770" i="1" s="1"/>
  <c r="K766" i="1" s="1"/>
  <c r="J771" i="1"/>
  <c r="J770" i="1" s="1"/>
  <c r="J766" i="1" s="1"/>
  <c r="I771" i="1"/>
  <c r="I770" i="1" s="1"/>
  <c r="I766" i="1" s="1"/>
  <c r="H771" i="1"/>
  <c r="H770" i="1" s="1"/>
  <c r="H766" i="1" s="1"/>
  <c r="G771" i="1"/>
  <c r="G770" i="1" s="1"/>
  <c r="G766" i="1" s="1"/>
  <c r="F771" i="1"/>
  <c r="F770" i="1" s="1"/>
  <c r="F766" i="1" s="1"/>
  <c r="M768" i="1"/>
  <c r="M767" i="1" s="1"/>
  <c r="M759" i="1"/>
  <c r="L758" i="1"/>
  <c r="K758" i="1"/>
  <c r="J758" i="1"/>
  <c r="I758" i="1"/>
  <c r="H758" i="1"/>
  <c r="G758" i="1"/>
  <c r="F758" i="1"/>
  <c r="M757" i="1"/>
  <c r="L756" i="1"/>
  <c r="L755" i="1" s="1"/>
  <c r="K756" i="1"/>
  <c r="J756" i="1"/>
  <c r="I756" i="1"/>
  <c r="I755" i="1" s="1"/>
  <c r="I748" i="1" s="1"/>
  <c r="H756" i="1"/>
  <c r="G756" i="1"/>
  <c r="F756" i="1"/>
  <c r="M754" i="1"/>
  <c r="L753" i="1"/>
  <c r="M751" i="1"/>
  <c r="L750" i="1"/>
  <c r="M745" i="1"/>
  <c r="L744" i="1"/>
  <c r="K744" i="1"/>
  <c r="J744" i="1"/>
  <c r="I744" i="1"/>
  <c r="H744" i="1"/>
  <c r="G744" i="1"/>
  <c r="F744" i="1"/>
  <c r="M743" i="1"/>
  <c r="L742" i="1"/>
  <c r="K742" i="1"/>
  <c r="K741" i="1" s="1"/>
  <c r="K740" i="1" s="1"/>
  <c r="J742" i="1"/>
  <c r="I742" i="1"/>
  <c r="H742" i="1"/>
  <c r="H741" i="1" s="1"/>
  <c r="H740" i="1" s="1"/>
  <c r="G742" i="1"/>
  <c r="F742" i="1"/>
  <c r="M739" i="1"/>
  <c r="L738" i="1"/>
  <c r="K738" i="1"/>
  <c r="J738" i="1"/>
  <c r="I738" i="1"/>
  <c r="H738" i="1"/>
  <c r="G738" i="1"/>
  <c r="F738" i="1"/>
  <c r="M737" i="1"/>
  <c r="L736" i="1"/>
  <c r="L735" i="1" s="1"/>
  <c r="L734" i="1" s="1"/>
  <c r="K736" i="1"/>
  <c r="J736" i="1"/>
  <c r="I736" i="1"/>
  <c r="H736" i="1"/>
  <c r="G736" i="1"/>
  <c r="F736" i="1"/>
  <c r="M732" i="1"/>
  <c r="L731" i="1"/>
  <c r="L730" i="1" s="1"/>
  <c r="K731" i="1"/>
  <c r="K730" i="1" s="1"/>
  <c r="J731" i="1"/>
  <c r="J730" i="1" s="1"/>
  <c r="I731" i="1"/>
  <c r="I730" i="1" s="1"/>
  <c r="H731" i="1"/>
  <c r="H730" i="1" s="1"/>
  <c r="G731" i="1"/>
  <c r="G730" i="1" s="1"/>
  <c r="F731" i="1"/>
  <c r="M729" i="1"/>
  <c r="M728" i="1"/>
  <c r="L727" i="1"/>
  <c r="L726" i="1" s="1"/>
  <c r="K727" i="1"/>
  <c r="K726" i="1" s="1"/>
  <c r="J727" i="1"/>
  <c r="J726" i="1" s="1"/>
  <c r="I727" i="1"/>
  <c r="H727" i="1"/>
  <c r="H726" i="1" s="1"/>
  <c r="G727" i="1"/>
  <c r="G726" i="1" s="1"/>
  <c r="F727" i="1"/>
  <c r="F726" i="1" s="1"/>
  <c r="M724" i="1"/>
  <c r="M723" i="1"/>
  <c r="L722" i="1"/>
  <c r="K722" i="1"/>
  <c r="K721" i="1" s="1"/>
  <c r="J722" i="1"/>
  <c r="J721" i="1" s="1"/>
  <c r="I722" i="1"/>
  <c r="I721" i="1" s="1"/>
  <c r="H722" i="1"/>
  <c r="H721" i="1" s="1"/>
  <c r="G722" i="1"/>
  <c r="G721" i="1" s="1"/>
  <c r="F722" i="1"/>
  <c r="F721" i="1" s="1"/>
  <c r="M720" i="1"/>
  <c r="M719" i="1"/>
  <c r="L718" i="1"/>
  <c r="K718" i="1"/>
  <c r="K717" i="1" s="1"/>
  <c r="J718" i="1"/>
  <c r="J717" i="1" s="1"/>
  <c r="I718" i="1"/>
  <c r="I717" i="1" s="1"/>
  <c r="H718" i="1"/>
  <c r="H717" i="1" s="1"/>
  <c r="G718" i="1"/>
  <c r="G717" i="1" s="1"/>
  <c r="F718" i="1"/>
  <c r="F717" i="1" s="1"/>
  <c r="M716" i="1"/>
  <c r="M715" i="1"/>
  <c r="L714" i="1"/>
  <c r="L713" i="1" s="1"/>
  <c r="K714" i="1"/>
  <c r="K713" i="1" s="1"/>
  <c r="J714" i="1"/>
  <c r="J713" i="1" s="1"/>
  <c r="I714" i="1"/>
  <c r="I713" i="1" s="1"/>
  <c r="H714" i="1"/>
  <c r="H713" i="1" s="1"/>
  <c r="G714" i="1"/>
  <c r="G713" i="1" s="1"/>
  <c r="F714" i="1"/>
  <c r="M706" i="1"/>
  <c r="K704" i="1"/>
  <c r="K703" i="1" s="1"/>
  <c r="K702" i="1" s="1"/>
  <c r="K701" i="1" s="1"/>
  <c r="K700" i="1" s="1"/>
  <c r="J704" i="1"/>
  <c r="J703" i="1" s="1"/>
  <c r="J702" i="1" s="1"/>
  <c r="J701" i="1" s="1"/>
  <c r="J700" i="1" s="1"/>
  <c r="I704" i="1"/>
  <c r="H704" i="1"/>
  <c r="H703" i="1" s="1"/>
  <c r="H702" i="1" s="1"/>
  <c r="H701" i="1" s="1"/>
  <c r="H700" i="1" s="1"/>
  <c r="G704" i="1"/>
  <c r="G703" i="1" s="1"/>
  <c r="G702" i="1" s="1"/>
  <c r="G701" i="1" s="1"/>
  <c r="G700" i="1" s="1"/>
  <c r="F704" i="1"/>
  <c r="F703" i="1" s="1"/>
  <c r="F702" i="1" s="1"/>
  <c r="F701" i="1" s="1"/>
  <c r="F700" i="1" s="1"/>
  <c r="M699" i="1"/>
  <c r="L698" i="1"/>
  <c r="L697" i="1" s="1"/>
  <c r="L696" i="1" s="1"/>
  <c r="L695" i="1" s="1"/>
  <c r="L694" i="1" s="1"/>
  <c r="K698" i="1"/>
  <c r="K697" i="1" s="1"/>
  <c r="K696" i="1" s="1"/>
  <c r="K695" i="1" s="1"/>
  <c r="K694" i="1" s="1"/>
  <c r="J698" i="1"/>
  <c r="J697" i="1" s="1"/>
  <c r="J696" i="1" s="1"/>
  <c r="J695" i="1" s="1"/>
  <c r="J694" i="1" s="1"/>
  <c r="I698" i="1"/>
  <c r="H698" i="1"/>
  <c r="H697" i="1" s="1"/>
  <c r="H696" i="1" s="1"/>
  <c r="H695" i="1" s="1"/>
  <c r="H694" i="1" s="1"/>
  <c r="H693" i="1" s="1"/>
  <c r="H692" i="1" s="1"/>
  <c r="G698" i="1"/>
  <c r="G697" i="1" s="1"/>
  <c r="G696" i="1" s="1"/>
  <c r="G695" i="1" s="1"/>
  <c r="G694" i="1" s="1"/>
  <c r="F698" i="1"/>
  <c r="F697" i="1" s="1"/>
  <c r="F696" i="1" s="1"/>
  <c r="F695" i="1" s="1"/>
  <c r="F694" i="1" s="1"/>
  <c r="M691" i="1"/>
  <c r="L690" i="1"/>
  <c r="L689" i="1" s="1"/>
  <c r="L688" i="1" s="1"/>
  <c r="L687" i="1" s="1"/>
  <c r="K690" i="1"/>
  <c r="K689" i="1" s="1"/>
  <c r="K688" i="1" s="1"/>
  <c r="K687" i="1" s="1"/>
  <c r="J690" i="1"/>
  <c r="J689" i="1" s="1"/>
  <c r="J688" i="1" s="1"/>
  <c r="J687" i="1" s="1"/>
  <c r="I690" i="1"/>
  <c r="H690" i="1"/>
  <c r="H689" i="1" s="1"/>
  <c r="H688" i="1" s="1"/>
  <c r="H687" i="1" s="1"/>
  <c r="G690" i="1"/>
  <c r="G689" i="1" s="1"/>
  <c r="G688" i="1" s="1"/>
  <c r="G687" i="1" s="1"/>
  <c r="F690" i="1"/>
  <c r="F689" i="1" s="1"/>
  <c r="F688" i="1" s="1"/>
  <c r="F687" i="1" s="1"/>
  <c r="M684" i="1"/>
  <c r="L683" i="1"/>
  <c r="K683" i="1"/>
  <c r="J683" i="1"/>
  <c r="I683" i="1"/>
  <c r="H683" i="1"/>
  <c r="G683" i="1"/>
  <c r="F683" i="1"/>
  <c r="M682" i="1"/>
  <c r="L681" i="1"/>
  <c r="L680" i="1" s="1"/>
  <c r="K681" i="1"/>
  <c r="J681" i="1"/>
  <c r="I681" i="1"/>
  <c r="H681" i="1"/>
  <c r="H680" i="1" s="1"/>
  <c r="G681" i="1"/>
  <c r="G680" i="1" s="1"/>
  <c r="F681" i="1"/>
  <c r="F680" i="1" s="1"/>
  <c r="M679" i="1"/>
  <c r="L678" i="1"/>
  <c r="K678" i="1"/>
  <c r="K677" i="1" s="1"/>
  <c r="J678" i="1"/>
  <c r="J677" i="1" s="1"/>
  <c r="I678" i="1"/>
  <c r="I677" i="1" s="1"/>
  <c r="H678" i="1"/>
  <c r="H677" i="1" s="1"/>
  <c r="G678" i="1"/>
  <c r="G677" i="1" s="1"/>
  <c r="F678" i="1"/>
  <c r="F677" i="1" s="1"/>
  <c r="M674" i="1"/>
  <c r="M673" i="1"/>
  <c r="M672" i="1"/>
  <c r="L671" i="1"/>
  <c r="K671" i="1"/>
  <c r="J671" i="1"/>
  <c r="I671" i="1"/>
  <c r="H671" i="1"/>
  <c r="G671" i="1"/>
  <c r="F671" i="1"/>
  <c r="M670" i="1"/>
  <c r="L669" i="1"/>
  <c r="K669" i="1"/>
  <c r="K668" i="1" s="1"/>
  <c r="K667" i="1" s="1"/>
  <c r="K666" i="1" s="1"/>
  <c r="J669" i="1"/>
  <c r="J668" i="1" s="1"/>
  <c r="J667" i="1" s="1"/>
  <c r="J666" i="1" s="1"/>
  <c r="I669" i="1"/>
  <c r="H669" i="1"/>
  <c r="G669" i="1"/>
  <c r="G668" i="1" s="1"/>
  <c r="G667" i="1" s="1"/>
  <c r="G666" i="1" s="1"/>
  <c r="F669" i="1"/>
  <c r="M664" i="1"/>
  <c r="L663" i="1"/>
  <c r="L662" i="1" s="1"/>
  <c r="K663" i="1"/>
  <c r="K662" i="1" s="1"/>
  <c r="K661" i="1" s="1"/>
  <c r="K660" i="1" s="1"/>
  <c r="J663" i="1"/>
  <c r="J662" i="1" s="1"/>
  <c r="J661" i="1" s="1"/>
  <c r="J660" i="1" s="1"/>
  <c r="I663" i="1"/>
  <c r="H663" i="1"/>
  <c r="H662" i="1" s="1"/>
  <c r="H661" i="1" s="1"/>
  <c r="H660" i="1" s="1"/>
  <c r="G663" i="1"/>
  <c r="G662" i="1" s="1"/>
  <c r="G661" i="1" s="1"/>
  <c r="G660" i="1" s="1"/>
  <c r="F663" i="1"/>
  <c r="F662" i="1" s="1"/>
  <c r="F661" i="1" s="1"/>
  <c r="F660" i="1" s="1"/>
  <c r="M659" i="1"/>
  <c r="M658" i="1"/>
  <c r="M657" i="1"/>
  <c r="M656" i="1"/>
  <c r="M655" i="1"/>
  <c r="M654" i="1"/>
  <c r="M653" i="1"/>
  <c r="L652" i="1"/>
  <c r="K652" i="1"/>
  <c r="K651" i="1" s="1"/>
  <c r="K650" i="1" s="1"/>
  <c r="K649" i="1" s="1"/>
  <c r="J652" i="1"/>
  <c r="J651" i="1" s="1"/>
  <c r="J650" i="1" s="1"/>
  <c r="J649" i="1" s="1"/>
  <c r="I652" i="1"/>
  <c r="I651" i="1" s="1"/>
  <c r="I650" i="1" s="1"/>
  <c r="I649" i="1" s="1"/>
  <c r="H652" i="1"/>
  <c r="H651" i="1" s="1"/>
  <c r="H650" i="1" s="1"/>
  <c r="H649" i="1" s="1"/>
  <c r="G652" i="1"/>
  <c r="G651" i="1" s="1"/>
  <c r="G650" i="1" s="1"/>
  <c r="G649" i="1" s="1"/>
  <c r="F652" i="1"/>
  <c r="F651" i="1" s="1"/>
  <c r="F650" i="1" s="1"/>
  <c r="F649" i="1" s="1"/>
  <c r="M648" i="1"/>
  <c r="L646" i="1"/>
  <c r="L645" i="1" s="1"/>
  <c r="L644" i="1" s="1"/>
  <c r="L643" i="1" s="1"/>
  <c r="K646" i="1"/>
  <c r="K645" i="1" s="1"/>
  <c r="K644" i="1" s="1"/>
  <c r="K643" i="1" s="1"/>
  <c r="J646" i="1"/>
  <c r="J645" i="1" s="1"/>
  <c r="J644" i="1" s="1"/>
  <c r="J643" i="1" s="1"/>
  <c r="I646" i="1"/>
  <c r="H646" i="1"/>
  <c r="H645" i="1" s="1"/>
  <c r="H644" i="1" s="1"/>
  <c r="H643" i="1" s="1"/>
  <c r="G646" i="1"/>
  <c r="G645" i="1" s="1"/>
  <c r="G644" i="1" s="1"/>
  <c r="G643" i="1" s="1"/>
  <c r="G642" i="1" s="1"/>
  <c r="F646" i="1"/>
  <c r="F645" i="1" s="1"/>
  <c r="F644" i="1" s="1"/>
  <c r="F643" i="1" s="1"/>
  <c r="F642" i="1" s="1"/>
  <c r="M638" i="1"/>
  <c r="L637" i="1"/>
  <c r="L636" i="1" s="1"/>
  <c r="K637" i="1"/>
  <c r="K636" i="1" s="1"/>
  <c r="K635" i="1" s="1"/>
  <c r="K634" i="1" s="1"/>
  <c r="J637" i="1"/>
  <c r="J636" i="1" s="1"/>
  <c r="J635" i="1" s="1"/>
  <c r="J634" i="1" s="1"/>
  <c r="I637" i="1"/>
  <c r="I636" i="1" s="1"/>
  <c r="I635" i="1" s="1"/>
  <c r="I634" i="1" s="1"/>
  <c r="H637" i="1"/>
  <c r="H636" i="1" s="1"/>
  <c r="H635" i="1" s="1"/>
  <c r="H634" i="1" s="1"/>
  <c r="G637" i="1"/>
  <c r="G636" i="1" s="1"/>
  <c r="G635" i="1" s="1"/>
  <c r="G634" i="1" s="1"/>
  <c r="F637" i="1"/>
  <c r="F636" i="1" s="1"/>
  <c r="F635" i="1" s="1"/>
  <c r="F634" i="1" s="1"/>
  <c r="M629" i="1"/>
  <c r="L628" i="1"/>
  <c r="L627" i="1" s="1"/>
  <c r="K628" i="1"/>
  <c r="K627" i="1" s="1"/>
  <c r="J628" i="1"/>
  <c r="J627" i="1" s="1"/>
  <c r="I628" i="1"/>
  <c r="H628" i="1"/>
  <c r="H627" i="1" s="1"/>
  <c r="G628" i="1"/>
  <c r="G627" i="1" s="1"/>
  <c r="F628" i="1"/>
  <c r="F627" i="1" s="1"/>
  <c r="M626" i="1"/>
  <c r="M625" i="1"/>
  <c r="L624" i="1"/>
  <c r="L623" i="1" s="1"/>
  <c r="K624" i="1"/>
  <c r="K623" i="1" s="1"/>
  <c r="J624" i="1"/>
  <c r="J623" i="1" s="1"/>
  <c r="I624" i="1"/>
  <c r="I623" i="1" s="1"/>
  <c r="H624" i="1"/>
  <c r="H623" i="1" s="1"/>
  <c r="G624" i="1"/>
  <c r="G623" i="1" s="1"/>
  <c r="F624" i="1"/>
  <c r="M622" i="1"/>
  <c r="M621" i="1"/>
  <c r="L620" i="1"/>
  <c r="L619" i="1" s="1"/>
  <c r="K620" i="1"/>
  <c r="K619" i="1" s="1"/>
  <c r="J620" i="1"/>
  <c r="J619" i="1" s="1"/>
  <c r="I620" i="1"/>
  <c r="H620" i="1"/>
  <c r="H619" i="1" s="1"/>
  <c r="G620" i="1"/>
  <c r="G619" i="1" s="1"/>
  <c r="F620" i="1"/>
  <c r="F619" i="1" s="1"/>
  <c r="M618" i="1"/>
  <c r="M617" i="1"/>
  <c r="L616" i="1"/>
  <c r="K616" i="1"/>
  <c r="K615" i="1" s="1"/>
  <c r="J616" i="1"/>
  <c r="J615" i="1" s="1"/>
  <c r="I616" i="1"/>
  <c r="I615" i="1" s="1"/>
  <c r="H616" i="1"/>
  <c r="H615" i="1" s="1"/>
  <c r="G616" i="1"/>
  <c r="G615" i="1" s="1"/>
  <c r="F616" i="1"/>
  <c r="F615" i="1" s="1"/>
  <c r="M614" i="1"/>
  <c r="L613" i="1"/>
  <c r="K613" i="1"/>
  <c r="K612" i="1" s="1"/>
  <c r="J613" i="1"/>
  <c r="J612" i="1" s="1"/>
  <c r="I613" i="1"/>
  <c r="I612" i="1" s="1"/>
  <c r="H613" i="1"/>
  <c r="H612" i="1" s="1"/>
  <c r="G613" i="1"/>
  <c r="G612" i="1" s="1"/>
  <c r="F613" i="1"/>
  <c r="F612" i="1" s="1"/>
  <c r="M609" i="1"/>
  <c r="L608" i="1"/>
  <c r="L607" i="1" s="1"/>
  <c r="K608" i="1"/>
  <c r="K607" i="1" s="1"/>
  <c r="J608" i="1"/>
  <c r="J607" i="1" s="1"/>
  <c r="I608" i="1"/>
  <c r="I607" i="1" s="1"/>
  <c r="H608" i="1"/>
  <c r="H607" i="1" s="1"/>
  <c r="G608" i="1"/>
  <c r="G607" i="1" s="1"/>
  <c r="F608" i="1"/>
  <c r="F607" i="1" s="1"/>
  <c r="M606" i="1"/>
  <c r="M605" i="1"/>
  <c r="L604" i="1"/>
  <c r="L603" i="1" s="1"/>
  <c r="K604" i="1"/>
  <c r="K603" i="1" s="1"/>
  <c r="J604" i="1"/>
  <c r="J603" i="1" s="1"/>
  <c r="I604" i="1"/>
  <c r="H604" i="1"/>
  <c r="H603" i="1" s="1"/>
  <c r="G604" i="1"/>
  <c r="G603" i="1" s="1"/>
  <c r="F604" i="1"/>
  <c r="F603" i="1" s="1"/>
  <c r="M595" i="1"/>
  <c r="L594" i="1"/>
  <c r="L593" i="1" s="1"/>
  <c r="K594" i="1"/>
  <c r="K593" i="1" s="1"/>
  <c r="J594" i="1"/>
  <c r="J593" i="1" s="1"/>
  <c r="I594" i="1"/>
  <c r="I593" i="1" s="1"/>
  <c r="H594" i="1"/>
  <c r="H593" i="1" s="1"/>
  <c r="G594" i="1"/>
  <c r="G593" i="1" s="1"/>
  <c r="F594" i="1"/>
  <c r="F593" i="1" s="1"/>
  <c r="M592" i="1"/>
  <c r="L591" i="1"/>
  <c r="L590" i="1" s="1"/>
  <c r="K591" i="1"/>
  <c r="K590" i="1" s="1"/>
  <c r="J591" i="1"/>
  <c r="J590" i="1" s="1"/>
  <c r="I591" i="1"/>
  <c r="I590" i="1" s="1"/>
  <c r="H591" i="1"/>
  <c r="H590" i="1" s="1"/>
  <c r="G591" i="1"/>
  <c r="G590" i="1" s="1"/>
  <c r="F591" i="1"/>
  <c r="M589" i="1"/>
  <c r="M588" i="1"/>
  <c r="L587" i="1"/>
  <c r="K587" i="1"/>
  <c r="K586" i="1" s="1"/>
  <c r="J587" i="1"/>
  <c r="J586" i="1" s="1"/>
  <c r="I587" i="1"/>
  <c r="I586" i="1" s="1"/>
  <c r="H587" i="1"/>
  <c r="H586" i="1" s="1"/>
  <c r="G587" i="1"/>
  <c r="G586" i="1" s="1"/>
  <c r="F587" i="1"/>
  <c r="F586" i="1" s="1"/>
  <c r="M574" i="1"/>
  <c r="M573" i="1"/>
  <c r="L572" i="1"/>
  <c r="L571" i="1" s="1"/>
  <c r="K572" i="1"/>
  <c r="K571" i="1" s="1"/>
  <c r="J572" i="1"/>
  <c r="J571" i="1" s="1"/>
  <c r="I572" i="1"/>
  <c r="H572" i="1"/>
  <c r="H571" i="1" s="1"/>
  <c r="G572" i="1"/>
  <c r="G571" i="1" s="1"/>
  <c r="F572" i="1"/>
  <c r="F571" i="1" s="1"/>
  <c r="M570" i="1"/>
  <c r="L569" i="1"/>
  <c r="L568" i="1" s="1"/>
  <c r="K569" i="1"/>
  <c r="K568" i="1" s="1"/>
  <c r="J569" i="1"/>
  <c r="J568" i="1" s="1"/>
  <c r="I569" i="1"/>
  <c r="I568" i="1" s="1"/>
  <c r="H569" i="1"/>
  <c r="H568" i="1" s="1"/>
  <c r="G569" i="1"/>
  <c r="G568" i="1" s="1"/>
  <c r="F569" i="1"/>
  <c r="M567" i="1"/>
  <c r="L566" i="1"/>
  <c r="L565" i="1" s="1"/>
  <c r="K566" i="1"/>
  <c r="K565" i="1" s="1"/>
  <c r="J566" i="1"/>
  <c r="J565" i="1" s="1"/>
  <c r="I566" i="1"/>
  <c r="H566" i="1"/>
  <c r="H565" i="1" s="1"/>
  <c r="G566" i="1"/>
  <c r="G565" i="1" s="1"/>
  <c r="F566" i="1"/>
  <c r="F565" i="1" s="1"/>
  <c r="M564" i="1"/>
  <c r="M563" i="1"/>
  <c r="L562" i="1"/>
  <c r="L561" i="1" s="1"/>
  <c r="K562" i="1"/>
  <c r="K561" i="1" s="1"/>
  <c r="J562" i="1"/>
  <c r="J561" i="1" s="1"/>
  <c r="I562" i="1"/>
  <c r="I561" i="1" s="1"/>
  <c r="H562" i="1"/>
  <c r="H561" i="1" s="1"/>
  <c r="G562" i="1"/>
  <c r="G561" i="1" s="1"/>
  <c r="F562" i="1"/>
  <c r="M560" i="1"/>
  <c r="M559" i="1"/>
  <c r="L558" i="1"/>
  <c r="L557" i="1" s="1"/>
  <c r="K558" i="1"/>
  <c r="K557" i="1" s="1"/>
  <c r="J558" i="1"/>
  <c r="J557" i="1" s="1"/>
  <c r="I558" i="1"/>
  <c r="H558" i="1"/>
  <c r="H557" i="1" s="1"/>
  <c r="G558" i="1"/>
  <c r="G557" i="1" s="1"/>
  <c r="F558" i="1"/>
  <c r="F557" i="1" s="1"/>
  <c r="M554" i="1"/>
  <c r="L552" i="1"/>
  <c r="K552" i="1"/>
  <c r="K551" i="1" s="1"/>
  <c r="J552" i="1"/>
  <c r="J551" i="1" s="1"/>
  <c r="I552" i="1"/>
  <c r="I551" i="1" s="1"/>
  <c r="H552" i="1"/>
  <c r="H551" i="1" s="1"/>
  <c r="G552" i="1"/>
  <c r="G551" i="1" s="1"/>
  <c r="F552" i="1"/>
  <c r="F551" i="1" s="1"/>
  <c r="M550" i="1"/>
  <c r="L548" i="1"/>
  <c r="L547" i="1" s="1"/>
  <c r="K548" i="1"/>
  <c r="K547" i="1" s="1"/>
  <c r="J548" i="1"/>
  <c r="J547" i="1" s="1"/>
  <c r="I548" i="1"/>
  <c r="H548" i="1"/>
  <c r="H547" i="1" s="1"/>
  <c r="G548" i="1"/>
  <c r="G547" i="1" s="1"/>
  <c r="F548" i="1"/>
  <c r="F547" i="1" s="1"/>
  <c r="M546" i="1"/>
  <c r="L545" i="1"/>
  <c r="K545" i="1"/>
  <c r="J545" i="1"/>
  <c r="I545" i="1"/>
  <c r="H545" i="1"/>
  <c r="G545" i="1"/>
  <c r="F545" i="1"/>
  <c r="M544" i="1"/>
  <c r="L543" i="1"/>
  <c r="L542" i="1" s="1"/>
  <c r="K543" i="1"/>
  <c r="J543" i="1"/>
  <c r="I543" i="1"/>
  <c r="H543" i="1"/>
  <c r="H542" i="1" s="1"/>
  <c r="G543" i="1"/>
  <c r="F543" i="1"/>
  <c r="M537" i="1"/>
  <c r="G537" i="1"/>
  <c r="G535" i="1" s="1"/>
  <c r="G534" i="1" s="1"/>
  <c r="M536" i="1"/>
  <c r="L535" i="1"/>
  <c r="L534" i="1" s="1"/>
  <c r="K535" i="1"/>
  <c r="K534" i="1" s="1"/>
  <c r="J535" i="1"/>
  <c r="J534" i="1" s="1"/>
  <c r="I535" i="1"/>
  <c r="H535" i="1"/>
  <c r="H534" i="1" s="1"/>
  <c r="F535" i="1"/>
  <c r="F534" i="1" s="1"/>
  <c r="M533" i="1"/>
  <c r="M532" i="1"/>
  <c r="L531" i="1"/>
  <c r="L530" i="1" s="1"/>
  <c r="K531" i="1"/>
  <c r="K530" i="1" s="1"/>
  <c r="J531" i="1"/>
  <c r="J530" i="1" s="1"/>
  <c r="I531" i="1"/>
  <c r="I530" i="1" s="1"/>
  <c r="H531" i="1"/>
  <c r="H530" i="1" s="1"/>
  <c r="G531" i="1"/>
  <c r="G530" i="1" s="1"/>
  <c r="F531" i="1"/>
  <c r="M526" i="1"/>
  <c r="M525" i="1"/>
  <c r="L524" i="1"/>
  <c r="K524" i="1"/>
  <c r="J524" i="1"/>
  <c r="I524" i="1"/>
  <c r="H524" i="1"/>
  <c r="G524" i="1"/>
  <c r="F524" i="1"/>
  <c r="M523" i="1"/>
  <c r="L522" i="1"/>
  <c r="K522" i="1"/>
  <c r="J522" i="1"/>
  <c r="I522" i="1"/>
  <c r="H522" i="1"/>
  <c r="G522" i="1"/>
  <c r="F522" i="1"/>
  <c r="F521" i="1" s="1"/>
  <c r="M520" i="1"/>
  <c r="L519" i="1"/>
  <c r="L518" i="1" s="1"/>
  <c r="K519" i="1"/>
  <c r="K518" i="1" s="1"/>
  <c r="J519" i="1"/>
  <c r="J518" i="1" s="1"/>
  <c r="I519" i="1"/>
  <c r="H519" i="1"/>
  <c r="H518" i="1" s="1"/>
  <c r="G519" i="1"/>
  <c r="G518" i="1" s="1"/>
  <c r="F519" i="1"/>
  <c r="F518" i="1" s="1"/>
  <c r="M508" i="1"/>
  <c r="M507" i="1"/>
  <c r="M506" i="1"/>
  <c r="M505" i="1"/>
  <c r="M504" i="1"/>
  <c r="L503" i="1"/>
  <c r="L502" i="1" s="1"/>
  <c r="K503" i="1"/>
  <c r="K502" i="1" s="1"/>
  <c r="J503" i="1"/>
  <c r="J502" i="1" s="1"/>
  <c r="I503" i="1"/>
  <c r="H503" i="1"/>
  <c r="H502" i="1" s="1"/>
  <c r="G503" i="1"/>
  <c r="G502" i="1" s="1"/>
  <c r="F503" i="1"/>
  <c r="F502" i="1" s="1"/>
  <c r="M501" i="1"/>
  <c r="L500" i="1"/>
  <c r="K500" i="1"/>
  <c r="J500" i="1"/>
  <c r="I500" i="1"/>
  <c r="H500" i="1"/>
  <c r="G500" i="1"/>
  <c r="F500" i="1"/>
  <c r="M499" i="1"/>
  <c r="L498" i="1"/>
  <c r="L497" i="1" s="1"/>
  <c r="K498" i="1"/>
  <c r="K497" i="1" s="1"/>
  <c r="J498" i="1"/>
  <c r="I498" i="1"/>
  <c r="H498" i="1"/>
  <c r="G498" i="1"/>
  <c r="G497" i="1" s="1"/>
  <c r="F498" i="1"/>
  <c r="F497" i="1" s="1"/>
  <c r="M496" i="1"/>
  <c r="L495" i="1"/>
  <c r="L494" i="1" s="1"/>
  <c r="K495" i="1"/>
  <c r="K494" i="1" s="1"/>
  <c r="J495" i="1"/>
  <c r="J494" i="1" s="1"/>
  <c r="I495" i="1"/>
  <c r="H495" i="1"/>
  <c r="H494" i="1" s="1"/>
  <c r="G495" i="1"/>
  <c r="G494" i="1" s="1"/>
  <c r="F495" i="1"/>
  <c r="F494" i="1" s="1"/>
  <c r="M489" i="1"/>
  <c r="M488" i="1"/>
  <c r="M487" i="1"/>
  <c r="M486" i="1"/>
  <c r="M485" i="1"/>
  <c r="M484" i="1"/>
  <c r="L483" i="1"/>
  <c r="K483" i="1"/>
  <c r="K482" i="1" s="1"/>
  <c r="K481" i="1" s="1"/>
  <c r="K480" i="1" s="1"/>
  <c r="K479" i="1" s="1"/>
  <c r="J483" i="1"/>
  <c r="J482" i="1" s="1"/>
  <c r="J481" i="1" s="1"/>
  <c r="J480" i="1" s="1"/>
  <c r="J479" i="1" s="1"/>
  <c r="I483" i="1"/>
  <c r="I482" i="1" s="1"/>
  <c r="I481" i="1" s="1"/>
  <c r="I480" i="1" s="1"/>
  <c r="I479" i="1" s="1"/>
  <c r="H483" i="1"/>
  <c r="H482" i="1" s="1"/>
  <c r="H481" i="1" s="1"/>
  <c r="H480" i="1" s="1"/>
  <c r="H479" i="1" s="1"/>
  <c r="G483" i="1"/>
  <c r="G482" i="1" s="1"/>
  <c r="G481" i="1" s="1"/>
  <c r="G480" i="1" s="1"/>
  <c r="G479" i="1" s="1"/>
  <c r="F483" i="1"/>
  <c r="F482" i="1" s="1"/>
  <c r="F481" i="1" s="1"/>
  <c r="F480" i="1" s="1"/>
  <c r="F479" i="1" s="1"/>
  <c r="M478" i="1"/>
  <c r="L477" i="1"/>
  <c r="K477" i="1"/>
  <c r="K476" i="1" s="1"/>
  <c r="K475" i="1" s="1"/>
  <c r="K474" i="1" s="1"/>
  <c r="J477" i="1"/>
  <c r="J476" i="1" s="1"/>
  <c r="J475" i="1" s="1"/>
  <c r="J474" i="1" s="1"/>
  <c r="I477" i="1"/>
  <c r="I476" i="1" s="1"/>
  <c r="I475" i="1" s="1"/>
  <c r="I474" i="1" s="1"/>
  <c r="H477" i="1"/>
  <c r="H476" i="1" s="1"/>
  <c r="H475" i="1" s="1"/>
  <c r="H474" i="1" s="1"/>
  <c r="G477" i="1"/>
  <c r="G476" i="1" s="1"/>
  <c r="G475" i="1" s="1"/>
  <c r="G474" i="1" s="1"/>
  <c r="F477" i="1"/>
  <c r="F476" i="1" s="1"/>
  <c r="F475" i="1" s="1"/>
  <c r="F474" i="1" s="1"/>
  <c r="M473" i="1"/>
  <c r="L472" i="1"/>
  <c r="L471" i="1" s="1"/>
  <c r="K472" i="1"/>
  <c r="K471" i="1" s="1"/>
  <c r="K470" i="1" s="1"/>
  <c r="J472" i="1"/>
  <c r="J471" i="1" s="1"/>
  <c r="J470" i="1" s="1"/>
  <c r="I472" i="1"/>
  <c r="I471" i="1" s="1"/>
  <c r="I470" i="1" s="1"/>
  <c r="H472" i="1"/>
  <c r="H471" i="1" s="1"/>
  <c r="H470" i="1" s="1"/>
  <c r="G472" i="1"/>
  <c r="G471" i="1" s="1"/>
  <c r="G470" i="1" s="1"/>
  <c r="F472" i="1"/>
  <c r="M469" i="1"/>
  <c r="L468" i="1"/>
  <c r="L467" i="1" s="1"/>
  <c r="K468" i="1"/>
  <c r="K467" i="1" s="1"/>
  <c r="J468" i="1"/>
  <c r="J467" i="1" s="1"/>
  <c r="I468" i="1"/>
  <c r="I467" i="1" s="1"/>
  <c r="H468" i="1"/>
  <c r="H467" i="1" s="1"/>
  <c r="G468" i="1"/>
  <c r="G467" i="1" s="1"/>
  <c r="F468" i="1"/>
  <c r="M466" i="1"/>
  <c r="L465" i="1"/>
  <c r="K465" i="1"/>
  <c r="J465" i="1"/>
  <c r="I465" i="1"/>
  <c r="H465" i="1"/>
  <c r="G465" i="1"/>
  <c r="F465" i="1"/>
  <c r="M464" i="1"/>
  <c r="L463" i="1"/>
  <c r="K463" i="1"/>
  <c r="J463" i="1"/>
  <c r="I463" i="1"/>
  <c r="H463" i="1"/>
  <c r="G463" i="1"/>
  <c r="F463" i="1"/>
  <c r="M462" i="1"/>
  <c r="L461" i="1"/>
  <c r="K461" i="1"/>
  <c r="K460" i="1" s="1"/>
  <c r="J461" i="1"/>
  <c r="J460" i="1" s="1"/>
  <c r="I461" i="1"/>
  <c r="H461" i="1"/>
  <c r="G461" i="1"/>
  <c r="G460" i="1" s="1"/>
  <c r="F461" i="1"/>
  <c r="F460" i="1" s="1"/>
  <c r="M456" i="1"/>
  <c r="L455" i="1"/>
  <c r="K455" i="1"/>
  <c r="K454" i="1" s="1"/>
  <c r="J455" i="1"/>
  <c r="J454" i="1" s="1"/>
  <c r="I455" i="1"/>
  <c r="I454" i="1" s="1"/>
  <c r="H455" i="1"/>
  <c r="H454" i="1" s="1"/>
  <c r="G455" i="1"/>
  <c r="G454" i="1" s="1"/>
  <c r="F455" i="1"/>
  <c r="F454" i="1" s="1"/>
  <c r="M453" i="1"/>
  <c r="L452" i="1"/>
  <c r="K452" i="1"/>
  <c r="K451" i="1" s="1"/>
  <c r="J452" i="1"/>
  <c r="J451" i="1" s="1"/>
  <c r="J450" i="1" s="1"/>
  <c r="I452" i="1"/>
  <c r="I451" i="1" s="1"/>
  <c r="H452" i="1"/>
  <c r="H451" i="1" s="1"/>
  <c r="G452" i="1"/>
  <c r="G451" i="1" s="1"/>
  <c r="F452" i="1"/>
  <c r="F451" i="1" s="1"/>
  <c r="M447" i="1"/>
  <c r="L446" i="1"/>
  <c r="K446" i="1"/>
  <c r="K445" i="1" s="1"/>
  <c r="K444" i="1" s="1"/>
  <c r="K443" i="1" s="1"/>
  <c r="K442" i="1" s="1"/>
  <c r="J446" i="1"/>
  <c r="J445" i="1" s="1"/>
  <c r="J444" i="1" s="1"/>
  <c r="J443" i="1" s="1"/>
  <c r="J442" i="1" s="1"/>
  <c r="I446" i="1"/>
  <c r="I445" i="1" s="1"/>
  <c r="I444" i="1" s="1"/>
  <c r="I443" i="1" s="1"/>
  <c r="I442" i="1" s="1"/>
  <c r="H446" i="1"/>
  <c r="H445" i="1" s="1"/>
  <c r="H444" i="1" s="1"/>
  <c r="H443" i="1" s="1"/>
  <c r="H442" i="1" s="1"/>
  <c r="G446" i="1"/>
  <c r="G445" i="1" s="1"/>
  <c r="G444" i="1" s="1"/>
  <c r="G443" i="1" s="1"/>
  <c r="G442" i="1" s="1"/>
  <c r="F446" i="1"/>
  <c r="F445" i="1" s="1"/>
  <c r="F444" i="1" s="1"/>
  <c r="F443" i="1" s="1"/>
  <c r="F442" i="1" s="1"/>
  <c r="M441" i="1"/>
  <c r="L440" i="1"/>
  <c r="L439" i="1" s="1"/>
  <c r="L438" i="1" s="1"/>
  <c r="L437" i="1" s="1"/>
  <c r="L436" i="1" s="1"/>
  <c r="K440" i="1"/>
  <c r="K439" i="1" s="1"/>
  <c r="K438" i="1" s="1"/>
  <c r="K437" i="1" s="1"/>
  <c r="K436" i="1" s="1"/>
  <c r="J440" i="1"/>
  <c r="J439" i="1" s="1"/>
  <c r="J438" i="1" s="1"/>
  <c r="J437" i="1" s="1"/>
  <c r="J436" i="1" s="1"/>
  <c r="I440" i="1"/>
  <c r="I439" i="1" s="1"/>
  <c r="I438" i="1" s="1"/>
  <c r="H440" i="1"/>
  <c r="H439" i="1" s="1"/>
  <c r="H438" i="1" s="1"/>
  <c r="H437" i="1" s="1"/>
  <c r="H436" i="1" s="1"/>
  <c r="G440" i="1"/>
  <c r="G439" i="1" s="1"/>
  <c r="G438" i="1" s="1"/>
  <c r="G437" i="1" s="1"/>
  <c r="G436" i="1" s="1"/>
  <c r="F440" i="1"/>
  <c r="M434" i="1"/>
  <c r="L433" i="1"/>
  <c r="K433" i="1"/>
  <c r="K432" i="1" s="1"/>
  <c r="K431" i="1" s="1"/>
  <c r="K430" i="1" s="1"/>
  <c r="K429" i="1" s="1"/>
  <c r="J433" i="1"/>
  <c r="J432" i="1" s="1"/>
  <c r="J431" i="1" s="1"/>
  <c r="J430" i="1" s="1"/>
  <c r="J429" i="1" s="1"/>
  <c r="I433" i="1"/>
  <c r="I432" i="1" s="1"/>
  <c r="I431" i="1" s="1"/>
  <c r="I430" i="1" s="1"/>
  <c r="I429" i="1" s="1"/>
  <c r="H433" i="1"/>
  <c r="H432" i="1" s="1"/>
  <c r="H431" i="1" s="1"/>
  <c r="H430" i="1" s="1"/>
  <c r="H429" i="1" s="1"/>
  <c r="G433" i="1"/>
  <c r="G432" i="1" s="1"/>
  <c r="G431" i="1" s="1"/>
  <c r="G430" i="1" s="1"/>
  <c r="G429" i="1" s="1"/>
  <c r="F433" i="1"/>
  <c r="F432" i="1" s="1"/>
  <c r="F431" i="1" s="1"/>
  <c r="F430" i="1" s="1"/>
  <c r="F429" i="1" s="1"/>
  <c r="M428" i="1"/>
  <c r="L427" i="1"/>
  <c r="K427" i="1"/>
  <c r="K426" i="1" s="1"/>
  <c r="J427" i="1"/>
  <c r="J426" i="1" s="1"/>
  <c r="I427" i="1"/>
  <c r="I426" i="1" s="1"/>
  <c r="H427" i="1"/>
  <c r="H426" i="1" s="1"/>
  <c r="G427" i="1"/>
  <c r="G426" i="1" s="1"/>
  <c r="F427" i="1"/>
  <c r="F426" i="1" s="1"/>
  <c r="M425" i="1"/>
  <c r="M424" i="1"/>
  <c r="M423" i="1"/>
  <c r="M420" i="1"/>
  <c r="L419" i="1"/>
  <c r="L418" i="1" s="1"/>
  <c r="K419" i="1"/>
  <c r="K418" i="1" s="1"/>
  <c r="J419" i="1"/>
  <c r="J418" i="1" s="1"/>
  <c r="I419" i="1"/>
  <c r="H419" i="1"/>
  <c r="H418" i="1" s="1"/>
  <c r="G419" i="1"/>
  <c r="G418" i="1" s="1"/>
  <c r="F419" i="1"/>
  <c r="F418" i="1" s="1"/>
  <c r="M414" i="1"/>
  <c r="L413" i="1"/>
  <c r="L412" i="1" s="1"/>
  <c r="K413" i="1"/>
  <c r="K412" i="1" s="1"/>
  <c r="J413" i="1"/>
  <c r="J412" i="1" s="1"/>
  <c r="I413" i="1"/>
  <c r="H413" i="1"/>
  <c r="H412" i="1" s="1"/>
  <c r="G413" i="1"/>
  <c r="G412" i="1" s="1"/>
  <c r="F413" i="1"/>
  <c r="F412" i="1" s="1"/>
  <c r="M411" i="1"/>
  <c r="L410" i="1"/>
  <c r="L409" i="1" s="1"/>
  <c r="K410" i="1"/>
  <c r="K409" i="1" s="1"/>
  <c r="J410" i="1"/>
  <c r="J409" i="1" s="1"/>
  <c r="I410" i="1"/>
  <c r="H410" i="1"/>
  <c r="H409" i="1" s="1"/>
  <c r="G410" i="1"/>
  <c r="G409" i="1" s="1"/>
  <c r="F410" i="1"/>
  <c r="F409" i="1" s="1"/>
  <c r="M406" i="1"/>
  <c r="L405" i="1"/>
  <c r="L404" i="1" s="1"/>
  <c r="K405" i="1"/>
  <c r="K404" i="1" s="1"/>
  <c r="J405" i="1"/>
  <c r="J404" i="1" s="1"/>
  <c r="I405" i="1"/>
  <c r="H405" i="1"/>
  <c r="H404" i="1" s="1"/>
  <c r="G405" i="1"/>
  <c r="G404" i="1" s="1"/>
  <c r="F405" i="1"/>
  <c r="F404" i="1" s="1"/>
  <c r="M403" i="1"/>
  <c r="L402" i="1"/>
  <c r="L401" i="1" s="1"/>
  <c r="K402" i="1"/>
  <c r="K401" i="1" s="1"/>
  <c r="J402" i="1"/>
  <c r="J401" i="1" s="1"/>
  <c r="I402" i="1"/>
  <c r="H402" i="1"/>
  <c r="H401" i="1" s="1"/>
  <c r="G402" i="1"/>
  <c r="G401" i="1" s="1"/>
  <c r="F402" i="1"/>
  <c r="F401" i="1" s="1"/>
  <c r="M400" i="1"/>
  <c r="L399" i="1"/>
  <c r="L398" i="1" s="1"/>
  <c r="K399" i="1"/>
  <c r="K398" i="1" s="1"/>
  <c r="K397" i="1" s="1"/>
  <c r="K396" i="1" s="1"/>
  <c r="J399" i="1"/>
  <c r="J398" i="1" s="1"/>
  <c r="I399" i="1"/>
  <c r="H399" i="1"/>
  <c r="H398" i="1" s="1"/>
  <c r="G399" i="1"/>
  <c r="G398" i="1" s="1"/>
  <c r="G397" i="1" s="1"/>
  <c r="G396" i="1" s="1"/>
  <c r="F399" i="1"/>
  <c r="F398" i="1" s="1"/>
  <c r="F397" i="1" s="1"/>
  <c r="F396" i="1" s="1"/>
  <c r="M391" i="1"/>
  <c r="L390" i="1"/>
  <c r="L389" i="1" s="1"/>
  <c r="L388" i="1" s="1"/>
  <c r="K390" i="1"/>
  <c r="K389" i="1" s="1"/>
  <c r="K388" i="1" s="1"/>
  <c r="J390" i="1"/>
  <c r="J389" i="1" s="1"/>
  <c r="J388" i="1" s="1"/>
  <c r="I390" i="1"/>
  <c r="H390" i="1"/>
  <c r="H389" i="1" s="1"/>
  <c r="H388" i="1" s="1"/>
  <c r="G390" i="1"/>
  <c r="G389" i="1" s="1"/>
  <c r="G388" i="1" s="1"/>
  <c r="F390" i="1"/>
  <c r="F389" i="1" s="1"/>
  <c r="F388" i="1" s="1"/>
  <c r="M387" i="1"/>
  <c r="L386" i="1"/>
  <c r="K386" i="1"/>
  <c r="J386" i="1"/>
  <c r="I386" i="1"/>
  <c r="H386" i="1"/>
  <c r="G386" i="1"/>
  <c r="F386" i="1"/>
  <c r="M385" i="1"/>
  <c r="L384" i="1"/>
  <c r="K384" i="1"/>
  <c r="K383" i="1" s="1"/>
  <c r="J384" i="1"/>
  <c r="I384" i="1"/>
  <c r="H384" i="1"/>
  <c r="H383" i="1" s="1"/>
  <c r="G384" i="1"/>
  <c r="G383" i="1" s="1"/>
  <c r="F384" i="1"/>
  <c r="F383" i="1" s="1"/>
  <c r="M382" i="1"/>
  <c r="L381" i="1"/>
  <c r="L380" i="1" s="1"/>
  <c r="K381" i="1"/>
  <c r="K380" i="1" s="1"/>
  <c r="J381" i="1"/>
  <c r="J380" i="1" s="1"/>
  <c r="I381" i="1"/>
  <c r="H381" i="1"/>
  <c r="H380" i="1" s="1"/>
  <c r="G381" i="1"/>
  <c r="G380" i="1" s="1"/>
  <c r="F381" i="1"/>
  <c r="F380" i="1" s="1"/>
  <c r="M379" i="1"/>
  <c r="L378" i="1"/>
  <c r="K378" i="1"/>
  <c r="J378" i="1"/>
  <c r="I378" i="1"/>
  <c r="H378" i="1"/>
  <c r="G378" i="1"/>
  <c r="F378" i="1"/>
  <c r="M377" i="1"/>
  <c r="L376" i="1"/>
  <c r="K376" i="1"/>
  <c r="J376" i="1"/>
  <c r="I376" i="1"/>
  <c r="H376" i="1"/>
  <c r="G376" i="1"/>
  <c r="F376" i="1"/>
  <c r="M375" i="1"/>
  <c r="L374" i="1"/>
  <c r="L373" i="1" s="1"/>
  <c r="K374" i="1"/>
  <c r="K373" i="1" s="1"/>
  <c r="K372" i="1" s="1"/>
  <c r="K371" i="1" s="1"/>
  <c r="K364" i="1" s="1"/>
  <c r="K363" i="1" s="1"/>
  <c r="J374" i="1"/>
  <c r="I374" i="1"/>
  <c r="H374" i="1"/>
  <c r="G374" i="1"/>
  <c r="F374" i="1"/>
  <c r="F373" i="1" s="1"/>
  <c r="M370" i="1"/>
  <c r="L369" i="1"/>
  <c r="L368" i="1" s="1"/>
  <c r="L367" i="1" s="1"/>
  <c r="L366" i="1" s="1"/>
  <c r="L365" i="1" s="1"/>
  <c r="K369" i="1"/>
  <c r="K368" i="1" s="1"/>
  <c r="K367" i="1" s="1"/>
  <c r="K366" i="1" s="1"/>
  <c r="K365" i="1" s="1"/>
  <c r="J369" i="1"/>
  <c r="J368" i="1" s="1"/>
  <c r="J367" i="1" s="1"/>
  <c r="J366" i="1" s="1"/>
  <c r="J365" i="1" s="1"/>
  <c r="I369" i="1"/>
  <c r="H369" i="1"/>
  <c r="H368" i="1" s="1"/>
  <c r="H367" i="1" s="1"/>
  <c r="H366" i="1" s="1"/>
  <c r="H365" i="1" s="1"/>
  <c r="G369" i="1"/>
  <c r="G368" i="1" s="1"/>
  <c r="G367" i="1" s="1"/>
  <c r="G366" i="1" s="1"/>
  <c r="G365" i="1" s="1"/>
  <c r="F369" i="1"/>
  <c r="F368" i="1" s="1"/>
  <c r="F367" i="1" s="1"/>
  <c r="F366" i="1" s="1"/>
  <c r="F365" i="1" s="1"/>
  <c r="M362" i="1"/>
  <c r="L361" i="1"/>
  <c r="K361" i="1"/>
  <c r="J361" i="1"/>
  <c r="I361" i="1"/>
  <c r="H361" i="1"/>
  <c r="G361" i="1"/>
  <c r="F361" i="1"/>
  <c r="M360" i="1"/>
  <c r="L359" i="1"/>
  <c r="K359" i="1"/>
  <c r="J359" i="1"/>
  <c r="I359" i="1"/>
  <c r="H359" i="1"/>
  <c r="G359" i="1"/>
  <c r="F359" i="1"/>
  <c r="M358" i="1"/>
  <c r="L357" i="1"/>
  <c r="K357" i="1"/>
  <c r="J357" i="1"/>
  <c r="I357" i="1"/>
  <c r="H357" i="1"/>
  <c r="G357" i="1"/>
  <c r="G356" i="1" s="1"/>
  <c r="F357" i="1"/>
  <c r="M355" i="1"/>
  <c r="L354" i="1"/>
  <c r="L353" i="1" s="1"/>
  <c r="K354" i="1"/>
  <c r="K353" i="1" s="1"/>
  <c r="J354" i="1"/>
  <c r="J353" i="1" s="1"/>
  <c r="I354" i="1"/>
  <c r="H354" i="1"/>
  <c r="H353" i="1" s="1"/>
  <c r="G354" i="1"/>
  <c r="G353" i="1" s="1"/>
  <c r="F354" i="1"/>
  <c r="F353" i="1" s="1"/>
  <c r="M350" i="1"/>
  <c r="L349" i="1"/>
  <c r="K349" i="1"/>
  <c r="J349" i="1"/>
  <c r="I349" i="1"/>
  <c r="H349" i="1"/>
  <c r="G349" i="1"/>
  <c r="F349" i="1"/>
  <c r="M348" i="1"/>
  <c r="L347" i="1"/>
  <c r="L346" i="1" s="1"/>
  <c r="L345" i="1" s="1"/>
  <c r="L344" i="1" s="1"/>
  <c r="K347" i="1"/>
  <c r="J347" i="1"/>
  <c r="I347" i="1"/>
  <c r="H347" i="1"/>
  <c r="G347" i="1"/>
  <c r="F347" i="1"/>
  <c r="M335" i="1"/>
  <c r="L334" i="1"/>
  <c r="K334" i="1"/>
  <c r="J334" i="1"/>
  <c r="I334" i="1"/>
  <c r="H334" i="1"/>
  <c r="G334" i="1"/>
  <c r="F334" i="1"/>
  <c r="M333" i="1"/>
  <c r="L332" i="1"/>
  <c r="K332" i="1"/>
  <c r="J332" i="1"/>
  <c r="I332" i="1"/>
  <c r="H332" i="1"/>
  <c r="G332" i="1"/>
  <c r="F332" i="1"/>
  <c r="M331" i="1"/>
  <c r="L330" i="1"/>
  <c r="K330" i="1"/>
  <c r="J330" i="1"/>
  <c r="I330" i="1"/>
  <c r="H330" i="1"/>
  <c r="G330" i="1"/>
  <c r="F330" i="1"/>
  <c r="F329" i="1" s="1"/>
  <c r="F328" i="1" s="1"/>
  <c r="M322" i="1"/>
  <c r="L321" i="1"/>
  <c r="L320" i="1" s="1"/>
  <c r="L319" i="1" s="1"/>
  <c r="K321" i="1"/>
  <c r="K320" i="1" s="1"/>
  <c r="K319" i="1" s="1"/>
  <c r="J321" i="1"/>
  <c r="J320" i="1" s="1"/>
  <c r="J319" i="1" s="1"/>
  <c r="I321" i="1"/>
  <c r="H321" i="1"/>
  <c r="H320" i="1" s="1"/>
  <c r="H319" i="1" s="1"/>
  <c r="G321" i="1"/>
  <c r="G320" i="1" s="1"/>
  <c r="G319" i="1" s="1"/>
  <c r="F321" i="1"/>
  <c r="F320" i="1" s="1"/>
  <c r="F319" i="1" s="1"/>
  <c r="M318" i="1"/>
  <c r="L317" i="1"/>
  <c r="L316" i="1" s="1"/>
  <c r="L315" i="1" s="1"/>
  <c r="K317" i="1"/>
  <c r="K316" i="1" s="1"/>
  <c r="K315" i="1" s="1"/>
  <c r="J317" i="1"/>
  <c r="J316" i="1" s="1"/>
  <c r="J315" i="1" s="1"/>
  <c r="I317" i="1"/>
  <c r="H317" i="1"/>
  <c r="H316" i="1" s="1"/>
  <c r="H315" i="1" s="1"/>
  <c r="G317" i="1"/>
  <c r="G316" i="1" s="1"/>
  <c r="G315" i="1" s="1"/>
  <c r="F317" i="1"/>
  <c r="F316" i="1" s="1"/>
  <c r="F315" i="1" s="1"/>
  <c r="M314" i="1"/>
  <c r="L313" i="1"/>
  <c r="L312" i="1" s="1"/>
  <c r="L311" i="1" s="1"/>
  <c r="K313" i="1"/>
  <c r="K312" i="1" s="1"/>
  <c r="K311" i="1" s="1"/>
  <c r="J313" i="1"/>
  <c r="J312" i="1" s="1"/>
  <c r="J311" i="1" s="1"/>
  <c r="I313" i="1"/>
  <c r="H313" i="1"/>
  <c r="H312" i="1" s="1"/>
  <c r="H311" i="1" s="1"/>
  <c r="G313" i="1"/>
  <c r="G312" i="1" s="1"/>
  <c r="G311" i="1" s="1"/>
  <c r="F313" i="1"/>
  <c r="F312" i="1" s="1"/>
  <c r="F311" i="1" s="1"/>
  <c r="M308" i="1"/>
  <c r="L307" i="1"/>
  <c r="L306" i="1" s="1"/>
  <c r="L305" i="1" s="1"/>
  <c r="K307" i="1"/>
  <c r="K306" i="1" s="1"/>
  <c r="K305" i="1" s="1"/>
  <c r="J307" i="1"/>
  <c r="J306" i="1" s="1"/>
  <c r="J305" i="1" s="1"/>
  <c r="I307" i="1"/>
  <c r="H307" i="1"/>
  <c r="H306" i="1" s="1"/>
  <c r="H305" i="1" s="1"/>
  <c r="G307" i="1"/>
  <c r="G306" i="1" s="1"/>
  <c r="G305" i="1" s="1"/>
  <c r="F307" i="1"/>
  <c r="F306" i="1" s="1"/>
  <c r="F305" i="1" s="1"/>
  <c r="M300" i="1"/>
  <c r="L299" i="1"/>
  <c r="L298" i="1" s="1"/>
  <c r="L297" i="1" s="1"/>
  <c r="K299" i="1"/>
  <c r="K298" i="1" s="1"/>
  <c r="K297" i="1" s="1"/>
  <c r="J299" i="1"/>
  <c r="J298" i="1" s="1"/>
  <c r="J297" i="1" s="1"/>
  <c r="I299" i="1"/>
  <c r="H299" i="1"/>
  <c r="H298" i="1" s="1"/>
  <c r="H297" i="1" s="1"/>
  <c r="G299" i="1"/>
  <c r="G298" i="1" s="1"/>
  <c r="G297" i="1" s="1"/>
  <c r="F299" i="1"/>
  <c r="F298" i="1" s="1"/>
  <c r="F297" i="1" s="1"/>
  <c r="M296" i="1"/>
  <c r="L295" i="1"/>
  <c r="K295" i="1"/>
  <c r="K294" i="1" s="1"/>
  <c r="J295" i="1"/>
  <c r="J294" i="1" s="1"/>
  <c r="I295" i="1"/>
  <c r="I294" i="1" s="1"/>
  <c r="H295" i="1"/>
  <c r="H294" i="1" s="1"/>
  <c r="G295" i="1"/>
  <c r="G294" i="1" s="1"/>
  <c r="F295" i="1"/>
  <c r="F294" i="1" s="1"/>
  <c r="M293" i="1"/>
  <c r="L292" i="1"/>
  <c r="K292" i="1"/>
  <c r="J292" i="1"/>
  <c r="I292" i="1"/>
  <c r="H292" i="1"/>
  <c r="G292" i="1"/>
  <c r="F292" i="1"/>
  <c r="M291" i="1"/>
  <c r="L290" i="1"/>
  <c r="K290" i="1"/>
  <c r="J290" i="1"/>
  <c r="I290" i="1"/>
  <c r="H290" i="1"/>
  <c r="G290" i="1"/>
  <c r="F290" i="1"/>
  <c r="M289" i="1"/>
  <c r="L288" i="1"/>
  <c r="K288" i="1"/>
  <c r="K287" i="1" s="1"/>
  <c r="J288" i="1"/>
  <c r="I288" i="1"/>
  <c r="H288" i="1"/>
  <c r="G288" i="1"/>
  <c r="F288" i="1"/>
  <c r="M285" i="1"/>
  <c r="L284" i="1"/>
  <c r="K284" i="1"/>
  <c r="K283" i="1" s="1"/>
  <c r="K282" i="1" s="1"/>
  <c r="J284" i="1"/>
  <c r="J283" i="1" s="1"/>
  <c r="J282" i="1" s="1"/>
  <c r="I284" i="1"/>
  <c r="I283" i="1" s="1"/>
  <c r="I282" i="1" s="1"/>
  <c r="H284" i="1"/>
  <c r="H283" i="1" s="1"/>
  <c r="H282" i="1" s="1"/>
  <c r="G284" i="1"/>
  <c r="G283" i="1" s="1"/>
  <c r="G282" i="1" s="1"/>
  <c r="F284" i="1"/>
  <c r="F283" i="1" s="1"/>
  <c r="F282" i="1" s="1"/>
  <c r="M278" i="1"/>
  <c r="L277" i="1"/>
  <c r="K277" i="1"/>
  <c r="K276" i="1" s="1"/>
  <c r="K275" i="1" s="1"/>
  <c r="K274" i="1" s="1"/>
  <c r="J277" i="1"/>
  <c r="J276" i="1" s="1"/>
  <c r="J275" i="1" s="1"/>
  <c r="J274" i="1" s="1"/>
  <c r="I277" i="1"/>
  <c r="I276" i="1" s="1"/>
  <c r="H277" i="1"/>
  <c r="H276" i="1" s="1"/>
  <c r="H275" i="1" s="1"/>
  <c r="H274" i="1" s="1"/>
  <c r="G277" i="1"/>
  <c r="G276" i="1" s="1"/>
  <c r="G275" i="1" s="1"/>
  <c r="G274" i="1" s="1"/>
  <c r="F277" i="1"/>
  <c r="F276" i="1" s="1"/>
  <c r="F275" i="1" s="1"/>
  <c r="F274" i="1" s="1"/>
  <c r="M271" i="1"/>
  <c r="L270" i="1"/>
  <c r="K270" i="1"/>
  <c r="J270" i="1"/>
  <c r="I270" i="1"/>
  <c r="H270" i="1"/>
  <c r="G270" i="1"/>
  <c r="F270" i="1"/>
  <c r="M269" i="1"/>
  <c r="L268" i="1"/>
  <c r="K268" i="1"/>
  <c r="J268" i="1"/>
  <c r="I268" i="1"/>
  <c r="H268" i="1"/>
  <c r="G268" i="1"/>
  <c r="F268" i="1"/>
  <c r="M266" i="1"/>
  <c r="L265" i="1"/>
  <c r="K265" i="1"/>
  <c r="J265" i="1"/>
  <c r="I265" i="1"/>
  <c r="H265" i="1"/>
  <c r="G265" i="1"/>
  <c r="F265" i="1"/>
  <c r="M264" i="1"/>
  <c r="L263" i="1"/>
  <c r="K263" i="1"/>
  <c r="J263" i="1"/>
  <c r="I263" i="1"/>
  <c r="H263" i="1"/>
  <c r="H262" i="1" s="1"/>
  <c r="G263" i="1"/>
  <c r="G262" i="1" s="1"/>
  <c r="F263" i="1"/>
  <c r="F262" i="1" s="1"/>
  <c r="M261" i="1"/>
  <c r="L259" i="1"/>
  <c r="K259" i="1"/>
  <c r="J259" i="1"/>
  <c r="I259" i="1"/>
  <c r="H259" i="1"/>
  <c r="G259" i="1"/>
  <c r="F259" i="1"/>
  <c r="M258" i="1"/>
  <c r="L257" i="1"/>
  <c r="K257" i="1"/>
  <c r="J257" i="1"/>
  <c r="I257" i="1"/>
  <c r="H257" i="1"/>
  <c r="G257" i="1"/>
  <c r="F257" i="1"/>
  <c r="M256" i="1"/>
  <c r="L255" i="1"/>
  <c r="K255" i="1"/>
  <c r="J255" i="1"/>
  <c r="I255" i="1"/>
  <c r="H255" i="1"/>
  <c r="G255" i="1"/>
  <c r="F255" i="1"/>
  <c r="M248" i="1"/>
  <c r="L246" i="1"/>
  <c r="K246" i="1"/>
  <c r="J246" i="1"/>
  <c r="I246" i="1"/>
  <c r="H246" i="1"/>
  <c r="G246" i="1"/>
  <c r="F246" i="1"/>
  <c r="M245" i="1"/>
  <c r="L244" i="1"/>
  <c r="K244" i="1"/>
  <c r="J244" i="1"/>
  <c r="I244" i="1"/>
  <c r="H244" i="1"/>
  <c r="G244" i="1"/>
  <c r="F244" i="1"/>
  <c r="M243" i="1"/>
  <c r="L242" i="1"/>
  <c r="K242" i="1"/>
  <c r="K241" i="1" s="1"/>
  <c r="K240" i="1" s="1"/>
  <c r="K239" i="1" s="1"/>
  <c r="K238" i="1" s="1"/>
  <c r="K237" i="1" s="1"/>
  <c r="K236" i="1" s="1"/>
  <c r="J242" i="1"/>
  <c r="I242" i="1"/>
  <c r="H242" i="1"/>
  <c r="G242" i="1"/>
  <c r="F242" i="1"/>
  <c r="F241" i="1" s="1"/>
  <c r="F240" i="1" s="1"/>
  <c r="F239" i="1" s="1"/>
  <c r="F238" i="1" s="1"/>
  <c r="F237" i="1" s="1"/>
  <c r="F236" i="1" s="1"/>
  <c r="M235" i="1"/>
  <c r="L234" i="1"/>
  <c r="L233" i="1" s="1"/>
  <c r="L232" i="1" s="1"/>
  <c r="K234" i="1"/>
  <c r="K233" i="1" s="1"/>
  <c r="K232" i="1" s="1"/>
  <c r="K227" i="1" s="1"/>
  <c r="J234" i="1"/>
  <c r="J233" i="1" s="1"/>
  <c r="J232" i="1" s="1"/>
  <c r="J227" i="1" s="1"/>
  <c r="I234" i="1"/>
  <c r="H234" i="1"/>
  <c r="H233" i="1" s="1"/>
  <c r="H232" i="1" s="1"/>
  <c r="H227" i="1" s="1"/>
  <c r="G234" i="1"/>
  <c r="G233" i="1" s="1"/>
  <c r="G232" i="1" s="1"/>
  <c r="G227" i="1" s="1"/>
  <c r="F234" i="1"/>
  <c r="F233" i="1" s="1"/>
  <c r="F232" i="1" s="1"/>
  <c r="F227" i="1" s="1"/>
  <c r="M226" i="1"/>
  <c r="L225" i="1"/>
  <c r="L224" i="1" s="1"/>
  <c r="K225" i="1"/>
  <c r="K224" i="1" s="1"/>
  <c r="J225" i="1"/>
  <c r="J224" i="1" s="1"/>
  <c r="I225" i="1"/>
  <c r="H225" i="1"/>
  <c r="H224" i="1" s="1"/>
  <c r="G225" i="1"/>
  <c r="G224" i="1" s="1"/>
  <c r="F225" i="1"/>
  <c r="F224" i="1" s="1"/>
  <c r="M223" i="1"/>
  <c r="L222" i="1"/>
  <c r="L221" i="1" s="1"/>
  <c r="K222" i="1"/>
  <c r="K221" i="1" s="1"/>
  <c r="K220" i="1" s="1"/>
  <c r="K219" i="1" s="1"/>
  <c r="J222" i="1"/>
  <c r="J221" i="1" s="1"/>
  <c r="I222" i="1"/>
  <c r="H222" i="1"/>
  <c r="H221" i="1" s="1"/>
  <c r="G222" i="1"/>
  <c r="G221" i="1" s="1"/>
  <c r="G220" i="1" s="1"/>
  <c r="G219" i="1" s="1"/>
  <c r="F222" i="1"/>
  <c r="F221" i="1" s="1"/>
  <c r="F220" i="1" s="1"/>
  <c r="F219" i="1" s="1"/>
  <c r="M218" i="1"/>
  <c r="L217" i="1"/>
  <c r="L216" i="1" s="1"/>
  <c r="K217" i="1"/>
  <c r="K216" i="1" s="1"/>
  <c r="J217" i="1"/>
  <c r="J216" i="1" s="1"/>
  <c r="I217" i="1"/>
  <c r="I215" i="1"/>
  <c r="M215" i="1" s="1"/>
  <c r="L214" i="1"/>
  <c r="K214" i="1"/>
  <c r="J214" i="1"/>
  <c r="H214" i="1"/>
  <c r="H213" i="1" s="1"/>
  <c r="H212" i="1" s="1"/>
  <c r="G214" i="1"/>
  <c r="G213" i="1" s="1"/>
  <c r="G212" i="1" s="1"/>
  <c r="F214" i="1"/>
  <c r="M211" i="1"/>
  <c r="L210" i="1"/>
  <c r="L209" i="1" s="1"/>
  <c r="L208" i="1" s="1"/>
  <c r="K210" i="1"/>
  <c r="K209" i="1" s="1"/>
  <c r="K208" i="1" s="1"/>
  <c r="J210" i="1"/>
  <c r="J209" i="1" s="1"/>
  <c r="J208" i="1" s="1"/>
  <c r="I210" i="1"/>
  <c r="I209" i="1" s="1"/>
  <c r="I208" i="1" s="1"/>
  <c r="H210" i="1"/>
  <c r="H209" i="1" s="1"/>
  <c r="H208" i="1" s="1"/>
  <c r="G210" i="1"/>
  <c r="G209" i="1" s="1"/>
  <c r="G208" i="1" s="1"/>
  <c r="F210" i="1"/>
  <c r="M207" i="1"/>
  <c r="L206" i="1"/>
  <c r="L205" i="1" s="1"/>
  <c r="L204" i="1" s="1"/>
  <c r="K206" i="1"/>
  <c r="K205" i="1" s="1"/>
  <c r="K204" i="1" s="1"/>
  <c r="J206" i="1"/>
  <c r="J205" i="1" s="1"/>
  <c r="J204" i="1" s="1"/>
  <c r="I206" i="1"/>
  <c r="I205" i="1" s="1"/>
  <c r="I204" i="1" s="1"/>
  <c r="H206" i="1"/>
  <c r="H205" i="1" s="1"/>
  <c r="H204" i="1" s="1"/>
  <c r="G206" i="1"/>
  <c r="G205" i="1" s="1"/>
  <c r="G204" i="1" s="1"/>
  <c r="F206" i="1"/>
  <c r="M203" i="1"/>
  <c r="L202" i="1"/>
  <c r="K202" i="1"/>
  <c r="J202" i="1"/>
  <c r="I202" i="1"/>
  <c r="H202" i="1"/>
  <c r="G202" i="1"/>
  <c r="F202" i="1"/>
  <c r="M201" i="1"/>
  <c r="L200" i="1"/>
  <c r="K200" i="1"/>
  <c r="K199" i="1" s="1"/>
  <c r="J200" i="1"/>
  <c r="I200" i="1"/>
  <c r="I199" i="1" s="1"/>
  <c r="H200" i="1"/>
  <c r="G200" i="1"/>
  <c r="G199" i="1" s="1"/>
  <c r="F200" i="1"/>
  <c r="M198" i="1"/>
  <c r="L197" i="1"/>
  <c r="L196" i="1" s="1"/>
  <c r="K197" i="1"/>
  <c r="K196" i="1" s="1"/>
  <c r="K195" i="1" s="1"/>
  <c r="J197" i="1"/>
  <c r="J196" i="1" s="1"/>
  <c r="I197" i="1"/>
  <c r="I196" i="1" s="1"/>
  <c r="H197" i="1"/>
  <c r="H196" i="1" s="1"/>
  <c r="G197" i="1"/>
  <c r="G196" i="1" s="1"/>
  <c r="F197" i="1"/>
  <c r="M192" i="1"/>
  <c r="L191" i="1"/>
  <c r="L190" i="1" s="1"/>
  <c r="L189" i="1" s="1"/>
  <c r="K191" i="1"/>
  <c r="K190" i="1" s="1"/>
  <c r="K189" i="1" s="1"/>
  <c r="J191" i="1"/>
  <c r="J190" i="1" s="1"/>
  <c r="J189" i="1" s="1"/>
  <c r="I191" i="1"/>
  <c r="I190" i="1" s="1"/>
  <c r="I189" i="1" s="1"/>
  <c r="H191" i="1"/>
  <c r="H190" i="1" s="1"/>
  <c r="H189" i="1" s="1"/>
  <c r="G191" i="1"/>
  <c r="G190" i="1" s="1"/>
  <c r="G189" i="1" s="1"/>
  <c r="F191" i="1"/>
  <c r="M188" i="1"/>
  <c r="L187" i="1"/>
  <c r="K187" i="1"/>
  <c r="J187" i="1"/>
  <c r="I187" i="1"/>
  <c r="H187" i="1"/>
  <c r="G187" i="1"/>
  <c r="F187" i="1"/>
  <c r="M186" i="1"/>
  <c r="L185" i="1"/>
  <c r="K185" i="1"/>
  <c r="J185" i="1"/>
  <c r="I185" i="1"/>
  <c r="H185" i="1"/>
  <c r="G185" i="1"/>
  <c r="F185" i="1"/>
  <c r="M184" i="1"/>
  <c r="L183" i="1"/>
  <c r="K183" i="1"/>
  <c r="J183" i="1"/>
  <c r="I183" i="1"/>
  <c r="H183" i="1"/>
  <c r="G183" i="1"/>
  <c r="F183" i="1"/>
  <c r="M182" i="1"/>
  <c r="L181" i="1"/>
  <c r="K181" i="1"/>
  <c r="K180" i="1" s="1"/>
  <c r="K179" i="1" s="1"/>
  <c r="J181" i="1"/>
  <c r="J180" i="1" s="1"/>
  <c r="J179" i="1" s="1"/>
  <c r="I181" i="1"/>
  <c r="H181" i="1"/>
  <c r="G181" i="1"/>
  <c r="F181" i="1"/>
  <c r="M174" i="1"/>
  <c r="L173" i="1"/>
  <c r="L172" i="1" s="1"/>
  <c r="L171" i="1" s="1"/>
  <c r="L170" i="1" s="1"/>
  <c r="K173" i="1"/>
  <c r="K172" i="1" s="1"/>
  <c r="K171" i="1" s="1"/>
  <c r="K170" i="1" s="1"/>
  <c r="J173" i="1"/>
  <c r="J172" i="1" s="1"/>
  <c r="J171" i="1" s="1"/>
  <c r="J170" i="1" s="1"/>
  <c r="I173" i="1"/>
  <c r="I172" i="1" s="1"/>
  <c r="I171" i="1" s="1"/>
  <c r="I170" i="1" s="1"/>
  <c r="H173" i="1"/>
  <c r="H172" i="1" s="1"/>
  <c r="H171" i="1" s="1"/>
  <c r="H170" i="1" s="1"/>
  <c r="G173" i="1"/>
  <c r="G172" i="1" s="1"/>
  <c r="G171" i="1" s="1"/>
  <c r="G170" i="1" s="1"/>
  <c r="F173" i="1"/>
  <c r="M169" i="1"/>
  <c r="L168" i="1"/>
  <c r="K168" i="1"/>
  <c r="J168" i="1"/>
  <c r="I168" i="1"/>
  <c r="H168" i="1"/>
  <c r="G168" i="1"/>
  <c r="F168" i="1"/>
  <c r="M167" i="1"/>
  <c r="L166" i="1"/>
  <c r="K166" i="1"/>
  <c r="J166" i="1"/>
  <c r="J165" i="1" s="1"/>
  <c r="I166" i="1"/>
  <c r="H166" i="1"/>
  <c r="G166" i="1"/>
  <c r="F166" i="1"/>
  <c r="M164" i="1"/>
  <c r="L163" i="1"/>
  <c r="L162" i="1" s="1"/>
  <c r="K163" i="1"/>
  <c r="K162" i="1" s="1"/>
  <c r="J163" i="1"/>
  <c r="J162" i="1" s="1"/>
  <c r="I163" i="1"/>
  <c r="I162" i="1" s="1"/>
  <c r="H163" i="1"/>
  <c r="H162" i="1" s="1"/>
  <c r="G163" i="1"/>
  <c r="G162" i="1" s="1"/>
  <c r="F163" i="1"/>
  <c r="M156" i="1"/>
  <c r="K155" i="1"/>
  <c r="K154" i="1" s="1"/>
  <c r="K153" i="1" s="1"/>
  <c r="K152" i="1" s="1"/>
  <c r="K151" i="1" s="1"/>
  <c r="K150" i="1" s="1"/>
  <c r="J155" i="1"/>
  <c r="J154" i="1" s="1"/>
  <c r="J153" i="1" s="1"/>
  <c r="J152" i="1" s="1"/>
  <c r="J151" i="1" s="1"/>
  <c r="J150" i="1" s="1"/>
  <c r="I155" i="1"/>
  <c r="I154" i="1" s="1"/>
  <c r="I153" i="1" s="1"/>
  <c r="I152" i="1" s="1"/>
  <c r="I151" i="1" s="1"/>
  <c r="I150" i="1" s="1"/>
  <c r="H155" i="1"/>
  <c r="H154" i="1" s="1"/>
  <c r="H153" i="1" s="1"/>
  <c r="H152" i="1" s="1"/>
  <c r="H151" i="1" s="1"/>
  <c r="H150" i="1" s="1"/>
  <c r="G155" i="1"/>
  <c r="G154" i="1" s="1"/>
  <c r="G153" i="1" s="1"/>
  <c r="G152" i="1" s="1"/>
  <c r="G151" i="1" s="1"/>
  <c r="G150" i="1" s="1"/>
  <c r="F155" i="1"/>
  <c r="F154" i="1" s="1"/>
  <c r="F153" i="1" s="1"/>
  <c r="F152" i="1" s="1"/>
  <c r="F151" i="1" s="1"/>
  <c r="F150" i="1" s="1"/>
  <c r="F149" i="1"/>
  <c r="F148" i="1" s="1"/>
  <c r="F147" i="1" s="1"/>
  <c r="F146" i="1" s="1"/>
  <c r="F145" i="1" s="1"/>
  <c r="L148" i="1"/>
  <c r="L147" i="1" s="1"/>
  <c r="K148" i="1"/>
  <c r="K147" i="1" s="1"/>
  <c r="K146" i="1" s="1"/>
  <c r="K145" i="1" s="1"/>
  <c r="J148" i="1"/>
  <c r="J147" i="1" s="1"/>
  <c r="J146" i="1" s="1"/>
  <c r="J145" i="1" s="1"/>
  <c r="I148" i="1"/>
  <c r="I147" i="1" s="1"/>
  <c r="I146" i="1" s="1"/>
  <c r="I145" i="1" s="1"/>
  <c r="H148" i="1"/>
  <c r="H147" i="1" s="1"/>
  <c r="H146" i="1" s="1"/>
  <c r="H145" i="1" s="1"/>
  <c r="G148" i="1"/>
  <c r="G147" i="1" s="1"/>
  <c r="G146" i="1" s="1"/>
  <c r="G145" i="1" s="1"/>
  <c r="M143" i="1"/>
  <c r="M142" i="1" s="1"/>
  <c r="M141" i="1"/>
  <c r="L140" i="1"/>
  <c r="L139" i="1" s="1"/>
  <c r="L138" i="1" s="1"/>
  <c r="K140" i="1"/>
  <c r="K139" i="1" s="1"/>
  <c r="K138" i="1" s="1"/>
  <c r="J140" i="1"/>
  <c r="J139" i="1" s="1"/>
  <c r="J138" i="1" s="1"/>
  <c r="I140" i="1"/>
  <c r="I139" i="1" s="1"/>
  <c r="I138" i="1" s="1"/>
  <c r="H140" i="1"/>
  <c r="H139" i="1" s="1"/>
  <c r="H138" i="1" s="1"/>
  <c r="G140" i="1"/>
  <c r="G139" i="1" s="1"/>
  <c r="G138" i="1" s="1"/>
  <c r="F140" i="1"/>
  <c r="M137" i="1"/>
  <c r="L136" i="1"/>
  <c r="K136" i="1"/>
  <c r="J136" i="1"/>
  <c r="I136" i="1"/>
  <c r="H136" i="1"/>
  <c r="G136" i="1"/>
  <c r="F136" i="1"/>
  <c r="M135" i="1"/>
  <c r="L134" i="1"/>
  <c r="K134" i="1"/>
  <c r="J134" i="1"/>
  <c r="J133" i="1" s="1"/>
  <c r="J132" i="1" s="1"/>
  <c r="J131" i="1" s="1"/>
  <c r="J130" i="1" s="1"/>
  <c r="I134" i="1"/>
  <c r="H134" i="1"/>
  <c r="H133" i="1" s="1"/>
  <c r="H132" i="1" s="1"/>
  <c r="H131" i="1" s="1"/>
  <c r="G134" i="1"/>
  <c r="F134" i="1"/>
  <c r="M129" i="1"/>
  <c r="L128" i="1"/>
  <c r="L127" i="1" s="1"/>
  <c r="L126" i="1" s="1"/>
  <c r="L125" i="1" s="1"/>
  <c r="L124" i="1" s="1"/>
  <c r="K128" i="1"/>
  <c r="K127" i="1" s="1"/>
  <c r="K126" i="1" s="1"/>
  <c r="K125" i="1" s="1"/>
  <c r="K124" i="1" s="1"/>
  <c r="J128" i="1"/>
  <c r="J127" i="1" s="1"/>
  <c r="J126" i="1" s="1"/>
  <c r="J125" i="1" s="1"/>
  <c r="J124" i="1" s="1"/>
  <c r="I128" i="1"/>
  <c r="I127" i="1" s="1"/>
  <c r="I126" i="1" s="1"/>
  <c r="I125" i="1" s="1"/>
  <c r="I124" i="1" s="1"/>
  <c r="H128" i="1"/>
  <c r="H127" i="1" s="1"/>
  <c r="H126" i="1" s="1"/>
  <c r="H125" i="1" s="1"/>
  <c r="H124" i="1" s="1"/>
  <c r="G128" i="1"/>
  <c r="G127" i="1" s="1"/>
  <c r="G126" i="1" s="1"/>
  <c r="G125" i="1" s="1"/>
  <c r="G124" i="1" s="1"/>
  <c r="F128" i="1"/>
  <c r="F127" i="1" s="1"/>
  <c r="M123" i="1"/>
  <c r="L122" i="1"/>
  <c r="K122" i="1"/>
  <c r="J122" i="1"/>
  <c r="I122" i="1"/>
  <c r="H122" i="1"/>
  <c r="G122" i="1"/>
  <c r="F122" i="1"/>
  <c r="M121" i="1"/>
  <c r="L120" i="1"/>
  <c r="K120" i="1"/>
  <c r="J120" i="1"/>
  <c r="I120" i="1"/>
  <c r="H120" i="1"/>
  <c r="G120" i="1"/>
  <c r="F120" i="1"/>
  <c r="M119" i="1"/>
  <c r="L118" i="1"/>
  <c r="K118" i="1"/>
  <c r="J118" i="1"/>
  <c r="J117" i="1" s="1"/>
  <c r="I118" i="1"/>
  <c r="I117" i="1" s="1"/>
  <c r="H118" i="1"/>
  <c r="H117" i="1" s="1"/>
  <c r="G118" i="1"/>
  <c r="F118" i="1"/>
  <c r="M116" i="1"/>
  <c r="L115" i="1"/>
  <c r="L114" i="1" s="1"/>
  <c r="K115" i="1"/>
  <c r="K114" i="1" s="1"/>
  <c r="J115" i="1"/>
  <c r="J114" i="1" s="1"/>
  <c r="I115" i="1"/>
  <c r="I114" i="1" s="1"/>
  <c r="H115" i="1"/>
  <c r="H114" i="1" s="1"/>
  <c r="G115" i="1"/>
  <c r="G114" i="1" s="1"/>
  <c r="F115" i="1"/>
  <c r="M108" i="1"/>
  <c r="L107" i="1"/>
  <c r="L106" i="1" s="1"/>
  <c r="K107" i="1"/>
  <c r="K106" i="1" s="1"/>
  <c r="J107" i="1"/>
  <c r="J106" i="1" s="1"/>
  <c r="I107" i="1"/>
  <c r="I106" i="1" s="1"/>
  <c r="H107" i="1"/>
  <c r="H106" i="1" s="1"/>
  <c r="G107" i="1"/>
  <c r="G106" i="1" s="1"/>
  <c r="F107" i="1"/>
  <c r="M105" i="1"/>
  <c r="L104" i="1"/>
  <c r="L103" i="1" s="1"/>
  <c r="L102" i="1" s="1"/>
  <c r="L101" i="1" s="1"/>
  <c r="L100" i="1" s="1"/>
  <c r="K104" i="1"/>
  <c r="K103" i="1" s="1"/>
  <c r="K102" i="1" s="1"/>
  <c r="K101" i="1" s="1"/>
  <c r="K100" i="1" s="1"/>
  <c r="J104" i="1"/>
  <c r="J103" i="1" s="1"/>
  <c r="I104" i="1"/>
  <c r="I103" i="1" s="1"/>
  <c r="H104" i="1"/>
  <c r="H103" i="1" s="1"/>
  <c r="H102" i="1" s="1"/>
  <c r="H101" i="1" s="1"/>
  <c r="H100" i="1" s="1"/>
  <c r="G104" i="1"/>
  <c r="G103" i="1" s="1"/>
  <c r="F104" i="1"/>
  <c r="M99" i="1"/>
  <c r="L98" i="1"/>
  <c r="L97" i="1" s="1"/>
  <c r="L96" i="1" s="1"/>
  <c r="L95" i="1" s="1"/>
  <c r="L94" i="1" s="1"/>
  <c r="K98" i="1"/>
  <c r="K97" i="1" s="1"/>
  <c r="K96" i="1" s="1"/>
  <c r="K95" i="1" s="1"/>
  <c r="K94" i="1" s="1"/>
  <c r="J98" i="1"/>
  <c r="J97" i="1" s="1"/>
  <c r="J96" i="1" s="1"/>
  <c r="J95" i="1" s="1"/>
  <c r="J94" i="1" s="1"/>
  <c r="I98" i="1"/>
  <c r="I97" i="1" s="1"/>
  <c r="I96" i="1" s="1"/>
  <c r="I95" i="1" s="1"/>
  <c r="I94" i="1" s="1"/>
  <c r="H98" i="1"/>
  <c r="H97" i="1" s="1"/>
  <c r="H96" i="1" s="1"/>
  <c r="H95" i="1" s="1"/>
  <c r="H94" i="1" s="1"/>
  <c r="G98" i="1"/>
  <c r="G97" i="1" s="1"/>
  <c r="G96" i="1" s="1"/>
  <c r="G95" i="1" s="1"/>
  <c r="G94" i="1" s="1"/>
  <c r="F98" i="1"/>
  <c r="M91" i="1"/>
  <c r="L90" i="1"/>
  <c r="K90" i="1"/>
  <c r="K89" i="1" s="1"/>
  <c r="K88" i="1" s="1"/>
  <c r="K87" i="1" s="1"/>
  <c r="K86" i="1" s="1"/>
  <c r="K85" i="1" s="1"/>
  <c r="K77" i="1" s="1"/>
  <c r="J90" i="1"/>
  <c r="J89" i="1" s="1"/>
  <c r="J88" i="1" s="1"/>
  <c r="J87" i="1" s="1"/>
  <c r="J86" i="1" s="1"/>
  <c r="J85" i="1" s="1"/>
  <c r="J77" i="1" s="1"/>
  <c r="I90" i="1"/>
  <c r="I89" i="1" s="1"/>
  <c r="I88" i="1" s="1"/>
  <c r="H90" i="1"/>
  <c r="H89" i="1" s="1"/>
  <c r="H88" i="1" s="1"/>
  <c r="H87" i="1" s="1"/>
  <c r="H86" i="1" s="1"/>
  <c r="H85" i="1" s="1"/>
  <c r="H77" i="1" s="1"/>
  <c r="G90" i="1"/>
  <c r="G89" i="1" s="1"/>
  <c r="G88" i="1" s="1"/>
  <c r="G87" i="1" s="1"/>
  <c r="G86" i="1" s="1"/>
  <c r="G85" i="1" s="1"/>
  <c r="G77" i="1" s="1"/>
  <c r="F90" i="1"/>
  <c r="F89" i="1" s="1"/>
  <c r="F88" i="1" s="1"/>
  <c r="F87" i="1" s="1"/>
  <c r="F86" i="1" s="1"/>
  <c r="F85" i="1" s="1"/>
  <c r="F77" i="1" s="1"/>
  <c r="M76" i="1"/>
  <c r="L75" i="1"/>
  <c r="K75" i="1"/>
  <c r="K74" i="1" s="1"/>
  <c r="K73" i="1" s="1"/>
  <c r="K68" i="1" s="1"/>
  <c r="J75" i="1"/>
  <c r="J74" i="1" s="1"/>
  <c r="J73" i="1" s="1"/>
  <c r="J68" i="1" s="1"/>
  <c r="I75" i="1"/>
  <c r="I74" i="1" s="1"/>
  <c r="I73" i="1" s="1"/>
  <c r="I68" i="1" s="1"/>
  <c r="H75" i="1"/>
  <c r="H74" i="1" s="1"/>
  <c r="H73" i="1" s="1"/>
  <c r="H68" i="1" s="1"/>
  <c r="G75" i="1"/>
  <c r="G74" i="1" s="1"/>
  <c r="G73" i="1" s="1"/>
  <c r="G68" i="1" s="1"/>
  <c r="F75" i="1"/>
  <c r="F74" i="1" s="1"/>
  <c r="F73" i="1" s="1"/>
  <c r="F68" i="1" s="1"/>
  <c r="M65" i="1"/>
  <c r="L64" i="1"/>
  <c r="K64" i="1"/>
  <c r="J64" i="1"/>
  <c r="I64" i="1"/>
  <c r="H64" i="1"/>
  <c r="G64" i="1"/>
  <c r="F64" i="1"/>
  <c r="M63" i="1"/>
  <c r="L62" i="1"/>
  <c r="K62" i="1"/>
  <c r="J62" i="1"/>
  <c r="I62" i="1"/>
  <c r="H62" i="1"/>
  <c r="H61" i="1" s="1"/>
  <c r="G62" i="1"/>
  <c r="F62" i="1"/>
  <c r="M60" i="1"/>
  <c r="L59" i="1"/>
  <c r="K59" i="1"/>
  <c r="K58" i="1" s="1"/>
  <c r="J59" i="1"/>
  <c r="J58" i="1" s="1"/>
  <c r="I59" i="1"/>
  <c r="I58" i="1" s="1"/>
  <c r="H59" i="1"/>
  <c r="H58" i="1" s="1"/>
  <c r="G59" i="1"/>
  <c r="G58" i="1" s="1"/>
  <c r="F59" i="1"/>
  <c r="F58" i="1" s="1"/>
  <c r="M52" i="1"/>
  <c r="L51" i="1"/>
  <c r="K51" i="1"/>
  <c r="K50" i="1" s="1"/>
  <c r="K49" i="1" s="1"/>
  <c r="K48" i="1" s="1"/>
  <c r="J51" i="1"/>
  <c r="J50" i="1" s="1"/>
  <c r="J49" i="1" s="1"/>
  <c r="J48" i="1" s="1"/>
  <c r="I51" i="1"/>
  <c r="I50" i="1" s="1"/>
  <c r="I49" i="1" s="1"/>
  <c r="I48" i="1" s="1"/>
  <c r="H51" i="1"/>
  <c r="H50" i="1" s="1"/>
  <c r="H49" i="1" s="1"/>
  <c r="H48" i="1" s="1"/>
  <c r="G51" i="1"/>
  <c r="G50" i="1" s="1"/>
  <c r="G49" i="1" s="1"/>
  <c r="G48" i="1" s="1"/>
  <c r="F51" i="1"/>
  <c r="F50" i="1" s="1"/>
  <c r="F49" i="1" s="1"/>
  <c r="F48" i="1" s="1"/>
  <c r="M45" i="1"/>
  <c r="M44" i="1"/>
  <c r="L43" i="1"/>
  <c r="K43" i="1"/>
  <c r="K42" i="1" s="1"/>
  <c r="J43" i="1"/>
  <c r="J42" i="1" s="1"/>
  <c r="I43" i="1"/>
  <c r="I42" i="1" s="1"/>
  <c r="H43" i="1"/>
  <c r="H42" i="1" s="1"/>
  <c r="G43" i="1"/>
  <c r="G42" i="1" s="1"/>
  <c r="F43" i="1"/>
  <c r="F42" i="1" s="1"/>
  <c r="M41" i="1"/>
  <c r="L40" i="1"/>
  <c r="K40" i="1"/>
  <c r="J40" i="1"/>
  <c r="I40" i="1"/>
  <c r="H40" i="1"/>
  <c r="G40" i="1"/>
  <c r="F40" i="1"/>
  <c r="M39" i="1"/>
  <c r="L38" i="1"/>
  <c r="K38" i="1"/>
  <c r="J38" i="1"/>
  <c r="I38" i="1"/>
  <c r="H38" i="1"/>
  <c r="G38" i="1"/>
  <c r="F38" i="1"/>
  <c r="M37" i="1"/>
  <c r="L36" i="1"/>
  <c r="K36" i="1"/>
  <c r="K35" i="1" s="1"/>
  <c r="K34" i="1" s="1"/>
  <c r="K33" i="1" s="1"/>
  <c r="J36" i="1"/>
  <c r="I36" i="1"/>
  <c r="H36" i="1"/>
  <c r="G36" i="1"/>
  <c r="G35" i="1" s="1"/>
  <c r="G34" i="1" s="1"/>
  <c r="G33" i="1" s="1"/>
  <c r="F36" i="1"/>
  <c r="M32" i="1"/>
  <c r="M31" i="1"/>
  <c r="L30" i="1"/>
  <c r="K30" i="1"/>
  <c r="J30" i="1"/>
  <c r="I30" i="1"/>
  <c r="H30" i="1"/>
  <c r="G30" i="1"/>
  <c r="F30" i="1"/>
  <c r="M29" i="1"/>
  <c r="L28" i="1"/>
  <c r="L27" i="1" s="1"/>
  <c r="K28" i="1"/>
  <c r="J28" i="1"/>
  <c r="I28" i="1"/>
  <c r="H28" i="1"/>
  <c r="H27" i="1" s="1"/>
  <c r="G28" i="1"/>
  <c r="G27" i="1" s="1"/>
  <c r="F28" i="1"/>
  <c r="F27" i="1" s="1"/>
  <c r="M26" i="1"/>
  <c r="L25" i="1"/>
  <c r="L24" i="1" s="1"/>
  <c r="K25" i="1"/>
  <c r="K24" i="1" s="1"/>
  <c r="J25" i="1"/>
  <c r="J24" i="1" s="1"/>
  <c r="I25" i="1"/>
  <c r="H25" i="1"/>
  <c r="H24" i="1" s="1"/>
  <c r="G25" i="1"/>
  <c r="G24" i="1" s="1"/>
  <c r="F25" i="1"/>
  <c r="F24" i="1" s="1"/>
  <c r="R45" i="1"/>
  <c r="R44" i="1" s="1"/>
  <c r="R43" i="1" s="1"/>
  <c r="U46" i="1"/>
  <c r="U45" i="1" s="1"/>
  <c r="U44" i="1" s="1"/>
  <c r="U43" i="1" s="1"/>
  <c r="V45" i="1"/>
  <c r="V44" i="1" s="1"/>
  <c r="V43" i="1" s="1"/>
  <c r="L155" i="1"/>
  <c r="M4205" i="1"/>
  <c r="M5262" i="1"/>
  <c r="V6307" i="1"/>
  <c r="V6306" i="1" s="1"/>
  <c r="U6307" i="1"/>
  <c r="U6306" i="1" s="1"/>
  <c r="S6307" i="1"/>
  <c r="S6306" i="1" s="1"/>
  <c r="R6307" i="1"/>
  <c r="R6306" i="1" s="1"/>
  <c r="Q6307" i="1"/>
  <c r="Q6306" i="1" s="1"/>
  <c r="P6307" i="1"/>
  <c r="P6306" i="1" s="1"/>
  <c r="V6304" i="1"/>
  <c r="V6303" i="1" s="1"/>
  <c r="U6304" i="1"/>
  <c r="U6303" i="1" s="1"/>
  <c r="S6304" i="1"/>
  <c r="S6303" i="1" s="1"/>
  <c r="R6304" i="1"/>
  <c r="R6303" i="1" s="1"/>
  <c r="Q6304" i="1"/>
  <c r="Q6303" i="1" s="1"/>
  <c r="P6304" i="1"/>
  <c r="P6303" i="1" s="1"/>
  <c r="V6299" i="1"/>
  <c r="V6298" i="1" s="1"/>
  <c r="U6299" i="1"/>
  <c r="U6298" i="1" s="1"/>
  <c r="S6299" i="1"/>
  <c r="S6298" i="1" s="1"/>
  <c r="R6299" i="1"/>
  <c r="R6298" i="1" s="1"/>
  <c r="Q6299" i="1"/>
  <c r="Q6298" i="1" s="1"/>
  <c r="P6299" i="1"/>
  <c r="P6298" i="1" s="1"/>
  <c r="V6296" i="1"/>
  <c r="V6295" i="1" s="1"/>
  <c r="U6296" i="1"/>
  <c r="U6295" i="1" s="1"/>
  <c r="S6296" i="1"/>
  <c r="S6295" i="1" s="1"/>
  <c r="R6296" i="1"/>
  <c r="R6295" i="1" s="1"/>
  <c r="Q6296" i="1"/>
  <c r="Q6295" i="1" s="1"/>
  <c r="P6296" i="1"/>
  <c r="P6295" i="1" s="1"/>
  <c r="V6290" i="1"/>
  <c r="U6290" i="1"/>
  <c r="S6290" i="1"/>
  <c r="R6290" i="1"/>
  <c r="Q6290" i="1"/>
  <c r="P6290" i="1"/>
  <c r="V6268" i="1"/>
  <c r="V6267" i="1" s="1"/>
  <c r="V6266" i="1" s="1"/>
  <c r="V6265" i="1" s="1"/>
  <c r="V6264" i="1" s="1"/>
  <c r="U6268" i="1"/>
  <c r="U6267" i="1" s="1"/>
  <c r="U6266" i="1" s="1"/>
  <c r="U6265" i="1" s="1"/>
  <c r="U6264" i="1" s="1"/>
  <c r="S6268" i="1"/>
  <c r="S6267" i="1" s="1"/>
  <c r="S6266" i="1" s="1"/>
  <c r="S6265" i="1" s="1"/>
  <c r="S6264" i="1" s="1"/>
  <c r="R6268" i="1"/>
  <c r="R6267" i="1" s="1"/>
  <c r="R6266" i="1" s="1"/>
  <c r="R6265" i="1" s="1"/>
  <c r="R6264" i="1" s="1"/>
  <c r="Q6268" i="1"/>
  <c r="Q6267" i="1" s="1"/>
  <c r="Q6266" i="1" s="1"/>
  <c r="Q6265" i="1" s="1"/>
  <c r="Q6264" i="1" s="1"/>
  <c r="P6268" i="1"/>
  <c r="P6267" i="1" s="1"/>
  <c r="P6266" i="1" s="1"/>
  <c r="P6265" i="1" s="1"/>
  <c r="P6264" i="1" s="1"/>
  <c r="V6260" i="1"/>
  <c r="V6259" i="1" s="1"/>
  <c r="V6258" i="1" s="1"/>
  <c r="U6260" i="1"/>
  <c r="U6259" i="1" s="1"/>
  <c r="U6258" i="1" s="1"/>
  <c r="S6260" i="1"/>
  <c r="S6259" i="1" s="1"/>
  <c r="S6258" i="1" s="1"/>
  <c r="R6260" i="1"/>
  <c r="R6259" i="1" s="1"/>
  <c r="R6258" i="1" s="1"/>
  <c r="Q6260" i="1"/>
  <c r="Q6259" i="1" s="1"/>
  <c r="Q6258" i="1" s="1"/>
  <c r="P6260" i="1"/>
  <c r="P6259" i="1" s="1"/>
  <c r="P6258" i="1" s="1"/>
  <c r="V6256" i="1"/>
  <c r="V6255" i="1" s="1"/>
  <c r="V6254" i="1" s="1"/>
  <c r="U6256" i="1"/>
  <c r="U6255" i="1" s="1"/>
  <c r="U6254" i="1" s="1"/>
  <c r="S6256" i="1"/>
  <c r="S6255" i="1" s="1"/>
  <c r="S6254" i="1" s="1"/>
  <c r="R6256" i="1"/>
  <c r="R6255" i="1" s="1"/>
  <c r="R6254" i="1" s="1"/>
  <c r="Q6256" i="1"/>
  <c r="Q6255" i="1" s="1"/>
  <c r="Q6254" i="1" s="1"/>
  <c r="P6256" i="1"/>
  <c r="P6255" i="1" s="1"/>
  <c r="P6254" i="1" s="1"/>
  <c r="V6249" i="1"/>
  <c r="U6249" i="1"/>
  <c r="S6249" i="1"/>
  <c r="R6249" i="1"/>
  <c r="Q6249" i="1"/>
  <c r="P6249" i="1"/>
  <c r="V6247" i="1"/>
  <c r="U6247" i="1"/>
  <c r="S6247" i="1"/>
  <c r="R6247" i="1"/>
  <c r="Q6247" i="1"/>
  <c r="P6247" i="1"/>
  <c r="V6244" i="1"/>
  <c r="V6243" i="1" s="1"/>
  <c r="U6244" i="1"/>
  <c r="U6243" i="1" s="1"/>
  <c r="S6244" i="1"/>
  <c r="S6243" i="1" s="1"/>
  <c r="R6244" i="1"/>
  <c r="R6243" i="1" s="1"/>
  <c r="Q6244" i="1"/>
  <c r="Q6243" i="1" s="1"/>
  <c r="P6244" i="1"/>
  <c r="P6243" i="1" s="1"/>
  <c r="V6239" i="1"/>
  <c r="V6238" i="1" s="1"/>
  <c r="V6237" i="1" s="1"/>
  <c r="V6236" i="1" s="1"/>
  <c r="V6235" i="1" s="1"/>
  <c r="U6239" i="1"/>
  <c r="U6238" i="1" s="1"/>
  <c r="U6237" i="1" s="1"/>
  <c r="U6236" i="1" s="1"/>
  <c r="U6235" i="1" s="1"/>
  <c r="Q6239" i="1"/>
  <c r="Q6238" i="1" s="1"/>
  <c r="Q6237" i="1" s="1"/>
  <c r="Q6236" i="1" s="1"/>
  <c r="Q6235" i="1" s="1"/>
  <c r="P6239" i="1"/>
  <c r="P6238" i="1" s="1"/>
  <c r="P6237" i="1" s="1"/>
  <c r="P6236" i="1" s="1"/>
  <c r="P6235" i="1" s="1"/>
  <c r="V6230" i="1"/>
  <c r="S6230" i="1"/>
  <c r="R6230" i="1"/>
  <c r="V6227" i="1"/>
  <c r="S6227" i="1"/>
  <c r="R6227" i="1"/>
  <c r="V6222" i="1"/>
  <c r="V6221" i="1" s="1"/>
  <c r="V6220" i="1" s="1"/>
  <c r="V6219" i="1" s="1"/>
  <c r="V6218" i="1" s="1"/>
  <c r="U6222" i="1"/>
  <c r="U6221" i="1" s="1"/>
  <c r="U6220" i="1" s="1"/>
  <c r="U6219" i="1" s="1"/>
  <c r="U6218" i="1" s="1"/>
  <c r="S6222" i="1"/>
  <c r="S6221" i="1" s="1"/>
  <c r="S6220" i="1" s="1"/>
  <c r="S6219" i="1" s="1"/>
  <c r="S6218" i="1" s="1"/>
  <c r="R6222" i="1"/>
  <c r="R6221" i="1" s="1"/>
  <c r="R6220" i="1" s="1"/>
  <c r="R6219" i="1" s="1"/>
  <c r="R6218" i="1" s="1"/>
  <c r="V6205" i="1"/>
  <c r="V6204" i="1" s="1"/>
  <c r="U6205" i="1"/>
  <c r="U6204" i="1" s="1"/>
  <c r="S6205" i="1"/>
  <c r="S6204" i="1" s="1"/>
  <c r="R6205" i="1"/>
  <c r="R6204" i="1" s="1"/>
  <c r="Q6205" i="1"/>
  <c r="Q6204" i="1" s="1"/>
  <c r="P6205" i="1"/>
  <c r="P6204" i="1" s="1"/>
  <c r="V6202" i="1"/>
  <c r="V6201" i="1" s="1"/>
  <c r="S6202" i="1"/>
  <c r="S6201" i="1" s="1"/>
  <c r="R6202" i="1"/>
  <c r="R6201" i="1" s="1"/>
  <c r="V6199" i="1"/>
  <c r="V6198" i="1" s="1"/>
  <c r="S6199" i="1"/>
  <c r="S6198" i="1" s="1"/>
  <c r="R6199" i="1"/>
  <c r="R6198" i="1" s="1"/>
  <c r="V6193" i="1"/>
  <c r="S6193" i="1"/>
  <c r="R6193" i="1"/>
  <c r="V6191" i="1"/>
  <c r="U6191" i="1"/>
  <c r="S6191" i="1"/>
  <c r="R6191" i="1"/>
  <c r="V6188" i="1"/>
  <c r="V6187" i="1" s="1"/>
  <c r="S6188" i="1"/>
  <c r="S6187" i="1" s="1"/>
  <c r="R6188" i="1"/>
  <c r="R6187" i="1" s="1"/>
  <c r="V6171" i="1"/>
  <c r="V6170" i="1" s="1"/>
  <c r="V6169" i="1" s="1"/>
  <c r="V6168" i="1" s="1"/>
  <c r="U6171" i="1"/>
  <c r="U6170" i="1" s="1"/>
  <c r="U6169" i="1" s="1"/>
  <c r="U6168" i="1" s="1"/>
  <c r="S6171" i="1"/>
  <c r="S6170" i="1" s="1"/>
  <c r="S6169" i="1" s="1"/>
  <c r="S6168" i="1" s="1"/>
  <c r="R6171" i="1"/>
  <c r="R6170" i="1" s="1"/>
  <c r="R6169" i="1" s="1"/>
  <c r="R6168" i="1" s="1"/>
  <c r="Q6171" i="1"/>
  <c r="Q6170" i="1" s="1"/>
  <c r="Q6169" i="1" s="1"/>
  <c r="Q6168" i="1" s="1"/>
  <c r="P6171" i="1"/>
  <c r="P6170" i="1" s="1"/>
  <c r="P6169" i="1" s="1"/>
  <c r="P6168" i="1" s="1"/>
  <c r="V6165" i="1"/>
  <c r="U6165" i="1"/>
  <c r="S6165" i="1"/>
  <c r="R6165" i="1"/>
  <c r="Q6165" i="1"/>
  <c r="P6165" i="1"/>
  <c r="V6163" i="1"/>
  <c r="U6163" i="1"/>
  <c r="S6163" i="1"/>
  <c r="R6163" i="1"/>
  <c r="Q6163" i="1"/>
  <c r="P6163" i="1"/>
  <c r="V6161" i="1"/>
  <c r="U6161" i="1"/>
  <c r="S6161" i="1"/>
  <c r="R6161" i="1"/>
  <c r="Q6161" i="1"/>
  <c r="P6161" i="1"/>
  <c r="V6141" i="1"/>
  <c r="U6141" i="1"/>
  <c r="S6141" i="1"/>
  <c r="R6141" i="1"/>
  <c r="Q6141" i="1"/>
  <c r="P6141" i="1"/>
  <c r="V6139" i="1"/>
  <c r="U6139" i="1"/>
  <c r="S6139" i="1"/>
  <c r="R6139" i="1"/>
  <c r="Q6139" i="1"/>
  <c r="P6139" i="1"/>
  <c r="V6135" i="1"/>
  <c r="U6135" i="1"/>
  <c r="S6135" i="1"/>
  <c r="R6135" i="1"/>
  <c r="Q6135" i="1"/>
  <c r="P6135" i="1"/>
  <c r="V6133" i="1"/>
  <c r="U6133" i="1"/>
  <c r="S6133" i="1"/>
  <c r="R6133" i="1"/>
  <c r="Q6133" i="1"/>
  <c r="P6133" i="1"/>
  <c r="V6120" i="1"/>
  <c r="U6120" i="1"/>
  <c r="S6120" i="1"/>
  <c r="R6120" i="1"/>
  <c r="Q6120" i="1"/>
  <c r="P6120" i="1"/>
  <c r="V6118" i="1"/>
  <c r="U6118" i="1"/>
  <c r="S6118" i="1"/>
  <c r="R6118" i="1"/>
  <c r="Q6118" i="1"/>
  <c r="P6118" i="1"/>
  <c r="U6111" i="1"/>
  <c r="U6110" i="1" s="1"/>
  <c r="Q6111" i="1"/>
  <c r="Q6110" i="1" s="1"/>
  <c r="P6111" i="1"/>
  <c r="P6110" i="1" s="1"/>
  <c r="V6108" i="1"/>
  <c r="V6107" i="1" s="1"/>
  <c r="U6108" i="1"/>
  <c r="U6107" i="1" s="1"/>
  <c r="S6108" i="1"/>
  <c r="S6107" i="1" s="1"/>
  <c r="R6108" i="1"/>
  <c r="R6107" i="1" s="1"/>
  <c r="Q6108" i="1"/>
  <c r="Q6107" i="1" s="1"/>
  <c r="P6108" i="1"/>
  <c r="P6107" i="1" s="1"/>
  <c r="V6105" i="1"/>
  <c r="V6104" i="1" s="1"/>
  <c r="U6105" i="1"/>
  <c r="U6104" i="1" s="1"/>
  <c r="S6105" i="1"/>
  <c r="S6104" i="1" s="1"/>
  <c r="Q6105" i="1"/>
  <c r="Q6104" i="1" s="1"/>
  <c r="P6105" i="1"/>
  <c r="P6104" i="1" s="1"/>
  <c r="V6102" i="1"/>
  <c r="V6101" i="1" s="1"/>
  <c r="U6102" i="1"/>
  <c r="U6101" i="1" s="1"/>
  <c r="S6102" i="1"/>
  <c r="S6101" i="1" s="1"/>
  <c r="R6102" i="1"/>
  <c r="R6101" i="1" s="1"/>
  <c r="Q6102" i="1"/>
  <c r="Q6101" i="1" s="1"/>
  <c r="P6102" i="1"/>
  <c r="P6101" i="1" s="1"/>
  <c r="V6094" i="1"/>
  <c r="V6093" i="1" s="1"/>
  <c r="V6092" i="1" s="1"/>
  <c r="U6094" i="1"/>
  <c r="U6093" i="1" s="1"/>
  <c r="U6092" i="1" s="1"/>
  <c r="S6094" i="1"/>
  <c r="S6093" i="1" s="1"/>
  <c r="S6092" i="1" s="1"/>
  <c r="R6094" i="1"/>
  <c r="R6093" i="1" s="1"/>
  <c r="R6092" i="1" s="1"/>
  <c r="Q6094" i="1"/>
  <c r="Q6093" i="1" s="1"/>
  <c r="Q6092" i="1" s="1"/>
  <c r="P6094" i="1"/>
  <c r="P6093" i="1" s="1"/>
  <c r="P6092" i="1" s="1"/>
  <c r="V6090" i="1"/>
  <c r="V6089" i="1" s="1"/>
  <c r="V6088" i="1" s="1"/>
  <c r="U6090" i="1"/>
  <c r="U6089" i="1" s="1"/>
  <c r="U6088" i="1" s="1"/>
  <c r="S6090" i="1"/>
  <c r="S6089" i="1" s="1"/>
  <c r="S6088" i="1" s="1"/>
  <c r="R6090" i="1"/>
  <c r="R6089" i="1" s="1"/>
  <c r="R6088" i="1" s="1"/>
  <c r="Q6090" i="1"/>
  <c r="Q6089" i="1" s="1"/>
  <c r="Q6088" i="1" s="1"/>
  <c r="P6090" i="1"/>
  <c r="P6089" i="1" s="1"/>
  <c r="P6088" i="1" s="1"/>
  <c r="V6083" i="1"/>
  <c r="U6083" i="1"/>
  <c r="S6083" i="1"/>
  <c r="R6083" i="1"/>
  <c r="Q6083" i="1"/>
  <c r="P6083" i="1"/>
  <c r="V6081" i="1"/>
  <c r="U6081" i="1"/>
  <c r="S6081" i="1"/>
  <c r="R6081" i="1"/>
  <c r="Q6081" i="1"/>
  <c r="P6081" i="1"/>
  <c r="V6078" i="1"/>
  <c r="V6077" i="1" s="1"/>
  <c r="U6078" i="1"/>
  <c r="U6077" i="1" s="1"/>
  <c r="S6078" i="1"/>
  <c r="S6077" i="1" s="1"/>
  <c r="R6078" i="1"/>
  <c r="R6077" i="1" s="1"/>
  <c r="Q6078" i="1"/>
  <c r="Q6077" i="1" s="1"/>
  <c r="P6078" i="1"/>
  <c r="P6077" i="1" s="1"/>
  <c r="V6073" i="1"/>
  <c r="V6072" i="1" s="1"/>
  <c r="V6071" i="1" s="1"/>
  <c r="V6070" i="1" s="1"/>
  <c r="U6073" i="1"/>
  <c r="U6072" i="1" s="1"/>
  <c r="U6071" i="1" s="1"/>
  <c r="U6070" i="1" s="1"/>
  <c r="S6073" i="1"/>
  <c r="S6072" i="1" s="1"/>
  <c r="S6071" i="1" s="1"/>
  <c r="S6070" i="1" s="1"/>
  <c r="R6073" i="1"/>
  <c r="R6072" i="1" s="1"/>
  <c r="R6071" i="1" s="1"/>
  <c r="R6070" i="1" s="1"/>
  <c r="V6060" i="1"/>
  <c r="V6059" i="1" s="1"/>
  <c r="U6060" i="1"/>
  <c r="U6059" i="1" s="1"/>
  <c r="S6060" i="1"/>
  <c r="S6059" i="1" s="1"/>
  <c r="R6060" i="1"/>
  <c r="R6059" i="1" s="1"/>
  <c r="Q6060" i="1"/>
  <c r="Q6059" i="1" s="1"/>
  <c r="P6060" i="1"/>
  <c r="P6059" i="1" s="1"/>
  <c r="V6057" i="1"/>
  <c r="V6056" i="1" s="1"/>
  <c r="U6057" i="1"/>
  <c r="U6056" i="1" s="1"/>
  <c r="S6057" i="1"/>
  <c r="S6056" i="1" s="1"/>
  <c r="R6057" i="1"/>
  <c r="R6056" i="1" s="1"/>
  <c r="Q6057" i="1"/>
  <c r="Q6056" i="1" s="1"/>
  <c r="P6057" i="1"/>
  <c r="P6056" i="1" s="1"/>
  <c r="V6054" i="1"/>
  <c r="V6053" i="1" s="1"/>
  <c r="U6054" i="1"/>
  <c r="U6053" i="1" s="1"/>
  <c r="S6054" i="1"/>
  <c r="S6053" i="1" s="1"/>
  <c r="R6054" i="1"/>
  <c r="R6053" i="1" s="1"/>
  <c r="Q6054" i="1"/>
  <c r="Q6053" i="1" s="1"/>
  <c r="P6054" i="1"/>
  <c r="P6053" i="1" s="1"/>
  <c r="V6048" i="1"/>
  <c r="V6047" i="1" s="1"/>
  <c r="V6046" i="1" s="1"/>
  <c r="V6045" i="1" s="1"/>
  <c r="U6048" i="1"/>
  <c r="U6047" i="1" s="1"/>
  <c r="U6046" i="1" s="1"/>
  <c r="U6045" i="1" s="1"/>
  <c r="S6048" i="1"/>
  <c r="S6047" i="1" s="1"/>
  <c r="S6046" i="1" s="1"/>
  <c r="S6045" i="1" s="1"/>
  <c r="R6048" i="1"/>
  <c r="R6047" i="1" s="1"/>
  <c r="R6046" i="1" s="1"/>
  <c r="R6045" i="1" s="1"/>
  <c r="Q6048" i="1"/>
  <c r="Q6047" i="1" s="1"/>
  <c r="Q6046" i="1" s="1"/>
  <c r="Q6045" i="1" s="1"/>
  <c r="P6048" i="1"/>
  <c r="P6047" i="1" s="1"/>
  <c r="P6046" i="1" s="1"/>
  <c r="P6045" i="1" s="1"/>
  <c r="V6043" i="1"/>
  <c r="U6043" i="1"/>
  <c r="S6043" i="1"/>
  <c r="R6043" i="1"/>
  <c r="Q6043" i="1"/>
  <c r="P6043" i="1"/>
  <c r="V6041" i="1"/>
  <c r="U6041" i="1"/>
  <c r="S6041" i="1"/>
  <c r="R6041" i="1"/>
  <c r="Q6041" i="1"/>
  <c r="P6041" i="1"/>
  <c r="V6038" i="1"/>
  <c r="V6037" i="1" s="1"/>
  <c r="U6038" i="1"/>
  <c r="U6037" i="1" s="1"/>
  <c r="S6038" i="1"/>
  <c r="S6037" i="1" s="1"/>
  <c r="R6038" i="1"/>
  <c r="R6037" i="1" s="1"/>
  <c r="Q6038" i="1"/>
  <c r="Q6037" i="1" s="1"/>
  <c r="P6038" i="1"/>
  <c r="P6037" i="1" s="1"/>
  <c r="V6034" i="1"/>
  <c r="V6033" i="1" s="1"/>
  <c r="U6034" i="1"/>
  <c r="U6033" i="1" s="1"/>
  <c r="S6034" i="1"/>
  <c r="S6033" i="1" s="1"/>
  <c r="R6034" i="1"/>
  <c r="R6033" i="1" s="1"/>
  <c r="Q6034" i="1"/>
  <c r="Q6033" i="1" s="1"/>
  <c r="P6034" i="1"/>
  <c r="P6033" i="1" s="1"/>
  <c r="V6031" i="1"/>
  <c r="V6030" i="1" s="1"/>
  <c r="U6031" i="1"/>
  <c r="U6030" i="1" s="1"/>
  <c r="S6031" i="1"/>
  <c r="S6030" i="1" s="1"/>
  <c r="R6031" i="1"/>
  <c r="R6030" i="1" s="1"/>
  <c r="Q6031" i="1"/>
  <c r="Q6030" i="1" s="1"/>
  <c r="P6031" i="1"/>
  <c r="P6030" i="1" s="1"/>
  <c r="V6023" i="1"/>
  <c r="V6022" i="1" s="1"/>
  <c r="U6023" i="1"/>
  <c r="U6022" i="1" s="1"/>
  <c r="S6023" i="1"/>
  <c r="S6022" i="1" s="1"/>
  <c r="R6023" i="1"/>
  <c r="R6022" i="1" s="1"/>
  <c r="Q6023" i="1"/>
  <c r="Q6022" i="1" s="1"/>
  <c r="P6023" i="1"/>
  <c r="P6022" i="1" s="1"/>
  <c r="V6020" i="1"/>
  <c r="U6020" i="1"/>
  <c r="S6020" i="1"/>
  <c r="R6020" i="1"/>
  <c r="Q6020" i="1"/>
  <c r="P6020" i="1"/>
  <c r="V6018" i="1"/>
  <c r="U6018" i="1"/>
  <c r="S6018" i="1"/>
  <c r="R6018" i="1"/>
  <c r="Q6018" i="1"/>
  <c r="P6018" i="1"/>
  <c r="V6015" i="1"/>
  <c r="V6014" i="1" s="1"/>
  <c r="U6015" i="1"/>
  <c r="U6014" i="1" s="1"/>
  <c r="S6015" i="1"/>
  <c r="S6014" i="1" s="1"/>
  <c r="R6015" i="1"/>
  <c r="R6014" i="1" s="1"/>
  <c r="Q6015" i="1"/>
  <c r="Q6014" i="1" s="1"/>
  <c r="P6015" i="1"/>
  <c r="P6014" i="1" s="1"/>
  <c r="V6011" i="1"/>
  <c r="V6010" i="1" s="1"/>
  <c r="V6009" i="1" s="1"/>
  <c r="U6011" i="1"/>
  <c r="U6010" i="1" s="1"/>
  <c r="U6009" i="1" s="1"/>
  <c r="S6011" i="1"/>
  <c r="S6010" i="1" s="1"/>
  <c r="S6009" i="1" s="1"/>
  <c r="R6011" i="1"/>
  <c r="R6010" i="1" s="1"/>
  <c r="R6009" i="1" s="1"/>
  <c r="Q6011" i="1"/>
  <c r="Q6010" i="1" s="1"/>
  <c r="Q6009" i="1" s="1"/>
  <c r="P6011" i="1"/>
  <c r="P6010" i="1" s="1"/>
  <c r="P6009" i="1" s="1"/>
  <c r="V6003" i="1"/>
  <c r="U6003" i="1"/>
  <c r="S6003" i="1"/>
  <c r="R6003" i="1"/>
  <c r="Q6003" i="1"/>
  <c r="P6003" i="1"/>
  <c r="V6001" i="1"/>
  <c r="U6001" i="1"/>
  <c r="S6001" i="1"/>
  <c r="R6001" i="1"/>
  <c r="Q6001" i="1"/>
  <c r="P6001" i="1"/>
  <c r="V5999" i="1"/>
  <c r="U5999" i="1"/>
  <c r="S5999" i="1"/>
  <c r="R5999" i="1"/>
  <c r="Q5999" i="1"/>
  <c r="P5999" i="1"/>
  <c r="V5996" i="1"/>
  <c r="V5995" i="1" s="1"/>
  <c r="U5996" i="1"/>
  <c r="U5995" i="1" s="1"/>
  <c r="S5996" i="1"/>
  <c r="S5995" i="1" s="1"/>
  <c r="R5996" i="1"/>
  <c r="R5995" i="1" s="1"/>
  <c r="Q5996" i="1"/>
  <c r="Q5995" i="1" s="1"/>
  <c r="P5996" i="1"/>
  <c r="P5995" i="1" s="1"/>
  <c r="V5992" i="1"/>
  <c r="V5991" i="1" s="1"/>
  <c r="V5990" i="1" s="1"/>
  <c r="U5992" i="1"/>
  <c r="U5991" i="1" s="1"/>
  <c r="U5990" i="1" s="1"/>
  <c r="S5992" i="1"/>
  <c r="S5991" i="1" s="1"/>
  <c r="S5990" i="1" s="1"/>
  <c r="R5992" i="1"/>
  <c r="R5991" i="1" s="1"/>
  <c r="R5990" i="1" s="1"/>
  <c r="Q5992" i="1"/>
  <c r="Q5991" i="1" s="1"/>
  <c r="Q5990" i="1" s="1"/>
  <c r="P5992" i="1"/>
  <c r="P5991" i="1" s="1"/>
  <c r="P5990" i="1" s="1"/>
  <c r="V5984" i="1"/>
  <c r="V5983" i="1" s="1"/>
  <c r="V5982" i="1" s="1"/>
  <c r="V5981" i="1" s="1"/>
  <c r="U5984" i="1"/>
  <c r="U5983" i="1" s="1"/>
  <c r="U5982" i="1" s="1"/>
  <c r="U5981" i="1" s="1"/>
  <c r="S5984" i="1"/>
  <c r="S5983" i="1" s="1"/>
  <c r="S5982" i="1" s="1"/>
  <c r="S5981" i="1" s="1"/>
  <c r="R5984" i="1"/>
  <c r="R5983" i="1" s="1"/>
  <c r="R5982" i="1" s="1"/>
  <c r="R5981" i="1" s="1"/>
  <c r="Q5984" i="1"/>
  <c r="Q5983" i="1" s="1"/>
  <c r="Q5982" i="1" s="1"/>
  <c r="Q5981" i="1" s="1"/>
  <c r="P5984" i="1"/>
  <c r="P5983" i="1" s="1"/>
  <c r="P5982" i="1" s="1"/>
  <c r="P5981" i="1" s="1"/>
  <c r="V5979" i="1"/>
  <c r="V5976" i="1" s="1"/>
  <c r="U5979" i="1"/>
  <c r="U5976" i="1" s="1"/>
  <c r="S5979" i="1"/>
  <c r="S5976" i="1" s="1"/>
  <c r="R5979" i="1"/>
  <c r="R5976" i="1" s="1"/>
  <c r="Q5979" i="1"/>
  <c r="Q5976" i="1" s="1"/>
  <c r="P5979" i="1"/>
  <c r="P5976" i="1" s="1"/>
  <c r="V5974" i="1"/>
  <c r="V5973" i="1" s="1"/>
  <c r="U5974" i="1"/>
  <c r="U5973" i="1" s="1"/>
  <c r="S5974" i="1"/>
  <c r="S5973" i="1" s="1"/>
  <c r="R5974" i="1"/>
  <c r="R5973" i="1" s="1"/>
  <c r="Q5974" i="1"/>
  <c r="Q5973" i="1" s="1"/>
  <c r="P5974" i="1"/>
  <c r="P5973" i="1" s="1"/>
  <c r="V5969" i="1"/>
  <c r="U5969" i="1"/>
  <c r="S5969" i="1"/>
  <c r="R5969" i="1"/>
  <c r="Q5969" i="1"/>
  <c r="P5969" i="1"/>
  <c r="V5967" i="1"/>
  <c r="U5967" i="1"/>
  <c r="S5967" i="1"/>
  <c r="R5967" i="1"/>
  <c r="Q5967" i="1"/>
  <c r="P5967" i="1"/>
  <c r="V5961" i="1"/>
  <c r="V5960" i="1" s="1"/>
  <c r="U5961" i="1"/>
  <c r="U5960" i="1" s="1"/>
  <c r="S5961" i="1"/>
  <c r="S5960" i="1" s="1"/>
  <c r="R5961" i="1"/>
  <c r="R5960" i="1" s="1"/>
  <c r="Q5961" i="1"/>
  <c r="Q5960" i="1" s="1"/>
  <c r="P5961" i="1"/>
  <c r="P5960" i="1" s="1"/>
  <c r="V5958" i="1"/>
  <c r="V5957" i="1" s="1"/>
  <c r="U5958" i="1"/>
  <c r="U5957" i="1" s="1"/>
  <c r="S5958" i="1"/>
  <c r="S5957" i="1" s="1"/>
  <c r="R5958" i="1"/>
  <c r="R5957" i="1" s="1"/>
  <c r="Q5958" i="1"/>
  <c r="Q5957" i="1" s="1"/>
  <c r="P5958" i="1"/>
  <c r="P5957" i="1" s="1"/>
  <c r="V5951" i="1"/>
  <c r="V5950" i="1" s="1"/>
  <c r="U5951" i="1"/>
  <c r="U5950" i="1" s="1"/>
  <c r="S5951" i="1"/>
  <c r="S5950" i="1" s="1"/>
  <c r="R5951" i="1"/>
  <c r="R5950" i="1" s="1"/>
  <c r="Q5951" i="1"/>
  <c r="Q5950" i="1" s="1"/>
  <c r="P5951" i="1"/>
  <c r="P5950" i="1" s="1"/>
  <c r="V5948" i="1"/>
  <c r="V5947" i="1" s="1"/>
  <c r="U5948" i="1"/>
  <c r="U5947" i="1" s="1"/>
  <c r="S5948" i="1"/>
  <c r="S5947" i="1" s="1"/>
  <c r="R5948" i="1"/>
  <c r="R5947" i="1" s="1"/>
  <c r="Q5948" i="1"/>
  <c r="Q5947" i="1" s="1"/>
  <c r="P5948" i="1"/>
  <c r="P5947" i="1" s="1"/>
  <c r="V5944" i="1"/>
  <c r="U5944" i="1"/>
  <c r="S5944" i="1"/>
  <c r="R5944" i="1"/>
  <c r="Q5944" i="1"/>
  <c r="P5944" i="1"/>
  <c r="V5940" i="1"/>
  <c r="U5940" i="1"/>
  <c r="S5940" i="1"/>
  <c r="R5940" i="1"/>
  <c r="Q5940" i="1"/>
  <c r="P5940" i="1"/>
  <c r="V5935" i="1"/>
  <c r="V5934" i="1" s="1"/>
  <c r="U5935" i="1"/>
  <c r="U5934" i="1" s="1"/>
  <c r="S5935" i="1"/>
  <c r="S5934" i="1" s="1"/>
  <c r="R5935" i="1"/>
  <c r="R5934" i="1" s="1"/>
  <c r="Q5935" i="1"/>
  <c r="Q5934" i="1" s="1"/>
  <c r="P5935" i="1"/>
  <c r="P5934" i="1" s="1"/>
  <c r="V5932" i="1"/>
  <c r="V5931" i="1" s="1"/>
  <c r="U5932" i="1"/>
  <c r="U5931" i="1" s="1"/>
  <c r="S5932" i="1"/>
  <c r="S5931" i="1" s="1"/>
  <c r="R5932" i="1"/>
  <c r="R5931" i="1" s="1"/>
  <c r="Q5932" i="1"/>
  <c r="Q5931" i="1" s="1"/>
  <c r="P5932" i="1"/>
  <c r="P5931" i="1" s="1"/>
  <c r="V5924" i="1"/>
  <c r="V5923" i="1" s="1"/>
  <c r="V5922" i="1" s="1"/>
  <c r="U5924" i="1"/>
  <c r="U5923" i="1" s="1"/>
  <c r="U5922" i="1" s="1"/>
  <c r="S5924" i="1"/>
  <c r="S5923" i="1" s="1"/>
  <c r="S5922" i="1" s="1"/>
  <c r="R5924" i="1"/>
  <c r="R5923" i="1" s="1"/>
  <c r="R5922" i="1" s="1"/>
  <c r="Q5924" i="1"/>
  <c r="Q5923" i="1" s="1"/>
  <c r="Q5922" i="1" s="1"/>
  <c r="P5924" i="1"/>
  <c r="P5923" i="1" s="1"/>
  <c r="P5922" i="1" s="1"/>
  <c r="V5919" i="1"/>
  <c r="V5918" i="1" s="1"/>
  <c r="V5917" i="1" s="1"/>
  <c r="V5916" i="1" s="1"/>
  <c r="V5915" i="1" s="1"/>
  <c r="U5919" i="1"/>
  <c r="U5918" i="1" s="1"/>
  <c r="U5917" i="1" s="1"/>
  <c r="U5916" i="1" s="1"/>
  <c r="U5915" i="1" s="1"/>
  <c r="S5919" i="1"/>
  <c r="S5918" i="1" s="1"/>
  <c r="S5917" i="1" s="1"/>
  <c r="S5916" i="1" s="1"/>
  <c r="S5915" i="1" s="1"/>
  <c r="R5919" i="1"/>
  <c r="R5918" i="1" s="1"/>
  <c r="R5917" i="1" s="1"/>
  <c r="R5916" i="1" s="1"/>
  <c r="R5915" i="1" s="1"/>
  <c r="Q5919" i="1"/>
  <c r="Q5918" i="1" s="1"/>
  <c r="Q5917" i="1" s="1"/>
  <c r="Q5916" i="1" s="1"/>
  <c r="Q5915" i="1" s="1"/>
  <c r="P5919" i="1"/>
  <c r="P5918" i="1" s="1"/>
  <c r="P5917" i="1" s="1"/>
  <c r="P5916" i="1" s="1"/>
  <c r="P5915" i="1" s="1"/>
  <c r="V5913" i="1"/>
  <c r="V5912" i="1" s="1"/>
  <c r="U5913" i="1"/>
  <c r="U5912" i="1" s="1"/>
  <c r="S5913" i="1"/>
  <c r="S5912" i="1" s="1"/>
  <c r="R5913" i="1"/>
  <c r="R5912" i="1" s="1"/>
  <c r="Q5913" i="1"/>
  <c r="Q5912" i="1" s="1"/>
  <c r="P5913" i="1"/>
  <c r="P5912" i="1" s="1"/>
  <c r="V5910" i="1"/>
  <c r="V5909" i="1" s="1"/>
  <c r="U5910" i="1"/>
  <c r="U5909" i="1" s="1"/>
  <c r="S5910" i="1"/>
  <c r="S5909" i="1" s="1"/>
  <c r="R5910" i="1"/>
  <c r="R5909" i="1" s="1"/>
  <c r="Q5910" i="1"/>
  <c r="Q5909" i="1" s="1"/>
  <c r="P5910" i="1"/>
  <c r="P5909" i="1" s="1"/>
  <c r="V5906" i="1"/>
  <c r="U5906" i="1"/>
  <c r="S5906" i="1"/>
  <c r="R5906" i="1"/>
  <c r="Q5906" i="1"/>
  <c r="P5906" i="1"/>
  <c r="V5904" i="1"/>
  <c r="U5904" i="1"/>
  <c r="S5904" i="1"/>
  <c r="R5904" i="1"/>
  <c r="Q5904" i="1"/>
  <c r="P5904" i="1"/>
  <c r="V5896" i="1"/>
  <c r="V5895" i="1" s="1"/>
  <c r="U5896" i="1"/>
  <c r="U5895" i="1" s="1"/>
  <c r="S5896" i="1"/>
  <c r="S5895" i="1" s="1"/>
  <c r="R5896" i="1"/>
  <c r="R5895" i="1" s="1"/>
  <c r="Q5896" i="1"/>
  <c r="Q5895" i="1" s="1"/>
  <c r="P5896" i="1"/>
  <c r="P5895" i="1" s="1"/>
  <c r="V5892" i="1"/>
  <c r="V5891" i="1" s="1"/>
  <c r="U5892" i="1"/>
  <c r="U5891" i="1" s="1"/>
  <c r="S5892" i="1"/>
  <c r="S5891" i="1" s="1"/>
  <c r="R5892" i="1"/>
  <c r="R5891" i="1" s="1"/>
  <c r="Q5892" i="1"/>
  <c r="Q5891" i="1" s="1"/>
  <c r="P5892" i="1"/>
  <c r="P5891" i="1" s="1"/>
  <c r="V5889" i="1"/>
  <c r="V5888" i="1" s="1"/>
  <c r="U5889" i="1"/>
  <c r="U5888" i="1" s="1"/>
  <c r="S5889" i="1"/>
  <c r="S5888" i="1" s="1"/>
  <c r="R5889" i="1"/>
  <c r="R5888" i="1" s="1"/>
  <c r="Q5889" i="1"/>
  <c r="Q5888" i="1" s="1"/>
  <c r="P5889" i="1"/>
  <c r="P5888" i="1" s="1"/>
  <c r="V5883" i="1"/>
  <c r="V5882" i="1" s="1"/>
  <c r="U5883" i="1"/>
  <c r="U5882" i="1" s="1"/>
  <c r="S5883" i="1"/>
  <c r="S5882" i="1" s="1"/>
  <c r="R5883" i="1"/>
  <c r="R5882" i="1" s="1"/>
  <c r="Q5883" i="1"/>
  <c r="Q5882" i="1" s="1"/>
  <c r="P5883" i="1"/>
  <c r="P5882" i="1" s="1"/>
  <c r="V5879" i="1"/>
  <c r="V5878" i="1" s="1"/>
  <c r="U5879" i="1"/>
  <c r="U5878" i="1" s="1"/>
  <c r="S5879" i="1"/>
  <c r="S5878" i="1" s="1"/>
  <c r="R5879" i="1"/>
  <c r="R5878" i="1" s="1"/>
  <c r="V5870" i="1"/>
  <c r="V5869" i="1" s="1"/>
  <c r="U5870" i="1"/>
  <c r="U5869" i="1" s="1"/>
  <c r="S5870" i="1"/>
  <c r="S5869" i="1" s="1"/>
  <c r="R5870" i="1"/>
  <c r="R5869" i="1" s="1"/>
  <c r="Q5870" i="1"/>
  <c r="Q5869" i="1" s="1"/>
  <c r="P5870" i="1"/>
  <c r="P5869" i="1" s="1"/>
  <c r="V5859" i="1"/>
  <c r="V5858" i="1" s="1"/>
  <c r="U5859" i="1"/>
  <c r="U5858" i="1" s="1"/>
  <c r="S5859" i="1"/>
  <c r="S5858" i="1" s="1"/>
  <c r="R5859" i="1"/>
  <c r="R5858" i="1" s="1"/>
  <c r="Q5859" i="1"/>
  <c r="Q5858" i="1" s="1"/>
  <c r="P5859" i="1"/>
  <c r="P5858" i="1" s="1"/>
  <c r="V5856" i="1"/>
  <c r="V5855" i="1" s="1"/>
  <c r="U5856" i="1"/>
  <c r="U5855" i="1" s="1"/>
  <c r="S5856" i="1"/>
  <c r="S5855" i="1" s="1"/>
  <c r="R5856" i="1"/>
  <c r="R5855" i="1" s="1"/>
  <c r="Q5856" i="1"/>
  <c r="Q5855" i="1" s="1"/>
  <c r="P5856" i="1"/>
  <c r="P5855" i="1" s="1"/>
  <c r="V5853" i="1"/>
  <c r="V5852" i="1" s="1"/>
  <c r="U5853" i="1"/>
  <c r="U5852" i="1" s="1"/>
  <c r="S5853" i="1"/>
  <c r="S5852" i="1" s="1"/>
  <c r="R5853" i="1"/>
  <c r="R5852" i="1" s="1"/>
  <c r="Q5853" i="1"/>
  <c r="Q5852" i="1" s="1"/>
  <c r="P5853" i="1"/>
  <c r="P5852" i="1" s="1"/>
  <c r="V5849" i="1"/>
  <c r="V5848" i="1" s="1"/>
  <c r="U5849" i="1"/>
  <c r="U5848" i="1" s="1"/>
  <c r="S5849" i="1"/>
  <c r="S5848" i="1" s="1"/>
  <c r="R5849" i="1"/>
  <c r="R5848" i="1" s="1"/>
  <c r="Q5849" i="1"/>
  <c r="Q5848" i="1" s="1"/>
  <c r="P5849" i="1"/>
  <c r="P5848" i="1" s="1"/>
  <c r="V5845" i="1"/>
  <c r="V5844" i="1" s="1"/>
  <c r="U5845" i="1"/>
  <c r="U5844" i="1" s="1"/>
  <c r="S5845" i="1"/>
  <c r="S5844" i="1" s="1"/>
  <c r="R5845" i="1"/>
  <c r="R5844" i="1" s="1"/>
  <c r="Q5845" i="1"/>
  <c r="Q5844" i="1" s="1"/>
  <c r="P5845" i="1"/>
  <c r="P5844" i="1" s="1"/>
  <c r="V5841" i="1"/>
  <c r="V5840" i="1" s="1"/>
  <c r="U5841" i="1"/>
  <c r="U5840" i="1" s="1"/>
  <c r="S5841" i="1"/>
  <c r="S5840" i="1" s="1"/>
  <c r="R5841" i="1"/>
  <c r="R5840" i="1" s="1"/>
  <c r="Q5841" i="1"/>
  <c r="Q5840" i="1" s="1"/>
  <c r="P5841" i="1"/>
  <c r="P5840" i="1" s="1"/>
  <c r="V5837" i="1"/>
  <c r="V5836" i="1" s="1"/>
  <c r="U5837" i="1"/>
  <c r="U5836" i="1" s="1"/>
  <c r="S5837" i="1"/>
  <c r="S5836" i="1" s="1"/>
  <c r="R5837" i="1"/>
  <c r="R5836" i="1" s="1"/>
  <c r="Q5837" i="1"/>
  <c r="Q5836" i="1" s="1"/>
  <c r="P5837" i="1"/>
  <c r="P5836" i="1" s="1"/>
  <c r="V5833" i="1"/>
  <c r="V5832" i="1" s="1"/>
  <c r="U5833" i="1"/>
  <c r="U5832" i="1" s="1"/>
  <c r="S5833" i="1"/>
  <c r="S5832" i="1" s="1"/>
  <c r="R5833" i="1"/>
  <c r="R5832" i="1" s="1"/>
  <c r="Q5833" i="1"/>
  <c r="Q5832" i="1" s="1"/>
  <c r="P5833" i="1"/>
  <c r="P5832" i="1" s="1"/>
  <c r="V5829" i="1"/>
  <c r="V5828" i="1" s="1"/>
  <c r="U5829" i="1"/>
  <c r="U5828" i="1" s="1"/>
  <c r="S5829" i="1"/>
  <c r="S5828" i="1" s="1"/>
  <c r="R5829" i="1"/>
  <c r="R5828" i="1" s="1"/>
  <c r="Q5829" i="1"/>
  <c r="Q5828" i="1" s="1"/>
  <c r="P5829" i="1"/>
  <c r="P5828" i="1" s="1"/>
  <c r="V5821" i="1"/>
  <c r="V5820" i="1" s="1"/>
  <c r="U5821" i="1"/>
  <c r="U5820" i="1" s="1"/>
  <c r="S5821" i="1"/>
  <c r="S5820" i="1" s="1"/>
  <c r="Q5821" i="1"/>
  <c r="Q5820" i="1" s="1"/>
  <c r="P5821" i="1"/>
  <c r="P5820" i="1" s="1"/>
  <c r="V5812" i="1"/>
  <c r="V5811" i="1" s="1"/>
  <c r="V5810" i="1" s="1"/>
  <c r="V5809" i="1" s="1"/>
  <c r="V5808" i="1" s="1"/>
  <c r="V5807" i="1" s="1"/>
  <c r="V5806" i="1" s="1"/>
  <c r="U5812" i="1"/>
  <c r="U5811" i="1" s="1"/>
  <c r="U5810" i="1" s="1"/>
  <c r="U5809" i="1" s="1"/>
  <c r="U5808" i="1" s="1"/>
  <c r="U5807" i="1" s="1"/>
  <c r="U5806" i="1" s="1"/>
  <c r="S5812" i="1"/>
  <c r="S5811" i="1" s="1"/>
  <c r="S5810" i="1" s="1"/>
  <c r="S5809" i="1" s="1"/>
  <c r="S5808" i="1" s="1"/>
  <c r="S5807" i="1" s="1"/>
  <c r="S5806" i="1" s="1"/>
  <c r="R5812" i="1"/>
  <c r="R5811" i="1" s="1"/>
  <c r="R5810" i="1" s="1"/>
  <c r="R5809" i="1" s="1"/>
  <c r="R5808" i="1" s="1"/>
  <c r="R5807" i="1" s="1"/>
  <c r="R5806" i="1" s="1"/>
  <c r="Q5812" i="1"/>
  <c r="Q5811" i="1" s="1"/>
  <c r="Q5810" i="1" s="1"/>
  <c r="Q5809" i="1" s="1"/>
  <c r="Q5808" i="1" s="1"/>
  <c r="Q5807" i="1" s="1"/>
  <c r="Q5806" i="1" s="1"/>
  <c r="P5812" i="1"/>
  <c r="P5811" i="1" s="1"/>
  <c r="P5810" i="1" s="1"/>
  <c r="P5809" i="1" s="1"/>
  <c r="P5808" i="1" s="1"/>
  <c r="P5807" i="1" s="1"/>
  <c r="P5806" i="1" s="1"/>
  <c r="V5797" i="1"/>
  <c r="V5796" i="1" s="1"/>
  <c r="V5795" i="1" s="1"/>
  <c r="V5794" i="1" s="1"/>
  <c r="V5793" i="1" s="1"/>
  <c r="V5792" i="1" s="1"/>
  <c r="V5791" i="1" s="1"/>
  <c r="U5797" i="1"/>
  <c r="U5796" i="1" s="1"/>
  <c r="U5795" i="1" s="1"/>
  <c r="U5794" i="1" s="1"/>
  <c r="U5793" i="1" s="1"/>
  <c r="U5792" i="1" s="1"/>
  <c r="U5791" i="1" s="1"/>
  <c r="S5797" i="1"/>
  <c r="S5796" i="1" s="1"/>
  <c r="S5795" i="1" s="1"/>
  <c r="S5794" i="1" s="1"/>
  <c r="S5793" i="1" s="1"/>
  <c r="S5792" i="1" s="1"/>
  <c r="S5791" i="1" s="1"/>
  <c r="R5797" i="1"/>
  <c r="R5796" i="1" s="1"/>
  <c r="R5795" i="1" s="1"/>
  <c r="R5794" i="1" s="1"/>
  <c r="R5793" i="1" s="1"/>
  <c r="R5792" i="1" s="1"/>
  <c r="R5791" i="1" s="1"/>
  <c r="Q5797" i="1"/>
  <c r="Q5796" i="1" s="1"/>
  <c r="Q5795" i="1" s="1"/>
  <c r="Q5794" i="1" s="1"/>
  <c r="Q5793" i="1" s="1"/>
  <c r="Q5792" i="1" s="1"/>
  <c r="Q5791" i="1" s="1"/>
  <c r="P5797" i="1"/>
  <c r="P5796" i="1" s="1"/>
  <c r="P5795" i="1" s="1"/>
  <c r="P5794" i="1" s="1"/>
  <c r="P5793" i="1" s="1"/>
  <c r="P5792" i="1" s="1"/>
  <c r="P5791" i="1" s="1"/>
  <c r="V5788" i="1"/>
  <c r="V5787" i="1" s="1"/>
  <c r="V5786" i="1" s="1"/>
  <c r="V5785" i="1" s="1"/>
  <c r="V5784" i="1" s="1"/>
  <c r="V5783" i="1" s="1"/>
  <c r="U5788" i="1"/>
  <c r="U5787" i="1" s="1"/>
  <c r="U5786" i="1" s="1"/>
  <c r="U5785" i="1" s="1"/>
  <c r="U5784" i="1" s="1"/>
  <c r="U5783" i="1" s="1"/>
  <c r="S5788" i="1"/>
  <c r="S5787" i="1" s="1"/>
  <c r="S5786" i="1" s="1"/>
  <c r="S5785" i="1" s="1"/>
  <c r="S5784" i="1" s="1"/>
  <c r="S5783" i="1" s="1"/>
  <c r="R5788" i="1"/>
  <c r="R5787" i="1" s="1"/>
  <c r="R5786" i="1" s="1"/>
  <c r="R5785" i="1" s="1"/>
  <c r="R5784" i="1" s="1"/>
  <c r="R5783" i="1" s="1"/>
  <c r="Q5788" i="1"/>
  <c r="Q5787" i="1" s="1"/>
  <c r="Q5786" i="1" s="1"/>
  <c r="Q5785" i="1" s="1"/>
  <c r="Q5784" i="1" s="1"/>
  <c r="Q5783" i="1" s="1"/>
  <c r="P5788" i="1"/>
  <c r="P5787" i="1" s="1"/>
  <c r="P5786" i="1" s="1"/>
  <c r="P5785" i="1" s="1"/>
  <c r="P5784" i="1" s="1"/>
  <c r="P5783" i="1" s="1"/>
  <c r="V5776" i="1"/>
  <c r="V5775" i="1" s="1"/>
  <c r="V5774" i="1" s="1"/>
  <c r="V5773" i="1" s="1"/>
  <c r="U5776" i="1"/>
  <c r="U5775" i="1" s="1"/>
  <c r="U5774" i="1" s="1"/>
  <c r="U5773" i="1" s="1"/>
  <c r="S5776" i="1"/>
  <c r="S5775" i="1" s="1"/>
  <c r="S5774" i="1" s="1"/>
  <c r="S5773" i="1" s="1"/>
  <c r="R5776" i="1"/>
  <c r="R5775" i="1" s="1"/>
  <c r="R5774" i="1" s="1"/>
  <c r="R5773" i="1" s="1"/>
  <c r="Q5776" i="1"/>
  <c r="Q5775" i="1" s="1"/>
  <c r="Q5774" i="1" s="1"/>
  <c r="Q5773" i="1" s="1"/>
  <c r="P5776" i="1"/>
  <c r="P5775" i="1" s="1"/>
  <c r="P5774" i="1" s="1"/>
  <c r="P5773" i="1" s="1"/>
  <c r="V5768" i="1"/>
  <c r="V5767" i="1" s="1"/>
  <c r="V5766" i="1" s="1"/>
  <c r="V5765" i="1" s="1"/>
  <c r="U5768" i="1"/>
  <c r="U5767" i="1" s="1"/>
  <c r="U5766" i="1" s="1"/>
  <c r="U5765" i="1" s="1"/>
  <c r="S5768" i="1"/>
  <c r="S5767" i="1" s="1"/>
  <c r="S5766" i="1" s="1"/>
  <c r="S5765" i="1" s="1"/>
  <c r="R5768" i="1"/>
  <c r="R5767" i="1" s="1"/>
  <c r="R5766" i="1" s="1"/>
  <c r="R5765" i="1" s="1"/>
  <c r="Q5768" i="1"/>
  <c r="Q5767" i="1" s="1"/>
  <c r="Q5766" i="1" s="1"/>
  <c r="Q5765" i="1" s="1"/>
  <c r="P5768" i="1"/>
  <c r="P5767" i="1" s="1"/>
  <c r="P5766" i="1" s="1"/>
  <c r="P5765" i="1" s="1"/>
  <c r="V5763" i="1"/>
  <c r="V5762" i="1" s="1"/>
  <c r="U5763" i="1"/>
  <c r="U5762" i="1" s="1"/>
  <c r="S5763" i="1"/>
  <c r="S5762" i="1" s="1"/>
  <c r="R5763" i="1"/>
  <c r="R5762" i="1" s="1"/>
  <c r="Q5763" i="1"/>
  <c r="Q5762" i="1" s="1"/>
  <c r="P5763" i="1"/>
  <c r="P5762" i="1" s="1"/>
  <c r="V5760" i="1"/>
  <c r="V5759" i="1" s="1"/>
  <c r="U5760" i="1"/>
  <c r="U5759" i="1" s="1"/>
  <c r="S5760" i="1"/>
  <c r="S5759" i="1" s="1"/>
  <c r="R5760" i="1"/>
  <c r="R5759" i="1" s="1"/>
  <c r="Q5760" i="1"/>
  <c r="Q5759" i="1" s="1"/>
  <c r="P5760" i="1"/>
  <c r="P5759" i="1" s="1"/>
  <c r="V5757" i="1"/>
  <c r="V5756" i="1" s="1"/>
  <c r="U5757" i="1"/>
  <c r="U5756" i="1" s="1"/>
  <c r="S5757" i="1"/>
  <c r="S5756" i="1" s="1"/>
  <c r="R5757" i="1"/>
  <c r="R5756" i="1" s="1"/>
  <c r="Q5757" i="1"/>
  <c r="Q5756" i="1" s="1"/>
  <c r="P5757" i="1"/>
  <c r="P5756" i="1" s="1"/>
  <c r="V5748" i="1"/>
  <c r="V5747" i="1" s="1"/>
  <c r="U5748" i="1"/>
  <c r="U5747" i="1" s="1"/>
  <c r="S5748" i="1"/>
  <c r="S5747" i="1" s="1"/>
  <c r="R5748" i="1"/>
  <c r="R5747" i="1" s="1"/>
  <c r="Q5748" i="1"/>
  <c r="Q5747" i="1" s="1"/>
  <c r="P5748" i="1"/>
  <c r="P5747" i="1" s="1"/>
  <c r="V5744" i="1"/>
  <c r="V5743" i="1" s="1"/>
  <c r="U5744" i="1"/>
  <c r="U5743" i="1" s="1"/>
  <c r="S5744" i="1"/>
  <c r="S5743" i="1" s="1"/>
  <c r="R5744" i="1"/>
  <c r="R5743" i="1" s="1"/>
  <c r="Q5744" i="1"/>
  <c r="Q5743" i="1" s="1"/>
  <c r="P5744" i="1"/>
  <c r="P5743" i="1" s="1"/>
  <c r="V5741" i="1"/>
  <c r="V5740" i="1" s="1"/>
  <c r="U5741" i="1"/>
  <c r="U5740" i="1" s="1"/>
  <c r="S5741" i="1"/>
  <c r="S5740" i="1" s="1"/>
  <c r="R5741" i="1"/>
  <c r="R5740" i="1" s="1"/>
  <c r="Q5741" i="1"/>
  <c r="Q5740" i="1" s="1"/>
  <c r="P5741" i="1"/>
  <c r="P5740" i="1" s="1"/>
  <c r="V5738" i="1"/>
  <c r="V5737" i="1" s="1"/>
  <c r="U5738" i="1"/>
  <c r="U5737" i="1" s="1"/>
  <c r="S5738" i="1"/>
  <c r="S5737" i="1" s="1"/>
  <c r="R5738" i="1"/>
  <c r="R5737" i="1" s="1"/>
  <c r="Q5738" i="1"/>
  <c r="Q5737" i="1" s="1"/>
  <c r="P5738" i="1"/>
  <c r="P5737" i="1" s="1"/>
  <c r="V5735" i="1"/>
  <c r="U5735" i="1"/>
  <c r="S5735" i="1"/>
  <c r="R5735" i="1"/>
  <c r="Q5735" i="1"/>
  <c r="P5735" i="1"/>
  <c r="V5733" i="1"/>
  <c r="U5733" i="1"/>
  <c r="S5733" i="1"/>
  <c r="R5733" i="1"/>
  <c r="Q5733" i="1"/>
  <c r="P5733" i="1"/>
  <c r="V5730" i="1"/>
  <c r="V5729" i="1" s="1"/>
  <c r="U5730" i="1"/>
  <c r="U5729" i="1" s="1"/>
  <c r="S5730" i="1"/>
  <c r="S5729" i="1" s="1"/>
  <c r="R5730" i="1"/>
  <c r="R5729" i="1" s="1"/>
  <c r="Q5730" i="1"/>
  <c r="Q5729" i="1" s="1"/>
  <c r="P5730" i="1"/>
  <c r="P5729" i="1" s="1"/>
  <c r="V5727" i="1"/>
  <c r="V5726" i="1" s="1"/>
  <c r="U5727" i="1"/>
  <c r="U5726" i="1" s="1"/>
  <c r="S5727" i="1"/>
  <c r="S5726" i="1" s="1"/>
  <c r="R5727" i="1"/>
  <c r="R5726" i="1" s="1"/>
  <c r="Q5727" i="1"/>
  <c r="Q5726" i="1" s="1"/>
  <c r="P5727" i="1"/>
  <c r="P5726" i="1" s="1"/>
  <c r="V5724" i="1"/>
  <c r="V5723" i="1" s="1"/>
  <c r="U5724" i="1"/>
  <c r="U5723" i="1" s="1"/>
  <c r="S5724" i="1"/>
  <c r="S5723" i="1" s="1"/>
  <c r="R5724" i="1"/>
  <c r="R5723" i="1" s="1"/>
  <c r="Q5724" i="1"/>
  <c r="Q5723" i="1" s="1"/>
  <c r="P5724" i="1"/>
  <c r="P5723" i="1" s="1"/>
  <c r="V5721" i="1"/>
  <c r="V5720" i="1" s="1"/>
  <c r="U5721" i="1"/>
  <c r="U5720" i="1" s="1"/>
  <c r="S5721" i="1"/>
  <c r="S5720" i="1" s="1"/>
  <c r="R5721" i="1"/>
  <c r="R5720" i="1" s="1"/>
  <c r="Q5721" i="1"/>
  <c r="Q5720" i="1" s="1"/>
  <c r="P5721" i="1"/>
  <c r="P5720" i="1" s="1"/>
  <c r="V5717" i="1"/>
  <c r="V5716" i="1" s="1"/>
  <c r="U5717" i="1"/>
  <c r="U5716" i="1" s="1"/>
  <c r="S5717" i="1"/>
  <c r="S5716" i="1" s="1"/>
  <c r="R5717" i="1"/>
  <c r="R5716" i="1" s="1"/>
  <c r="Q5717" i="1"/>
  <c r="Q5716" i="1" s="1"/>
  <c r="P5717" i="1"/>
  <c r="P5716" i="1" s="1"/>
  <c r="V5714" i="1"/>
  <c r="V5713" i="1" s="1"/>
  <c r="U5714" i="1"/>
  <c r="U5713" i="1" s="1"/>
  <c r="S5714" i="1"/>
  <c r="S5713" i="1" s="1"/>
  <c r="R5714" i="1"/>
  <c r="R5713" i="1" s="1"/>
  <c r="Q5714" i="1"/>
  <c r="Q5713" i="1" s="1"/>
  <c r="P5714" i="1"/>
  <c r="P5713" i="1" s="1"/>
  <c r="V5708" i="1"/>
  <c r="V5707" i="1" s="1"/>
  <c r="U5708" i="1"/>
  <c r="U5707" i="1" s="1"/>
  <c r="S5708" i="1"/>
  <c r="S5707" i="1" s="1"/>
  <c r="R5708" i="1"/>
  <c r="R5707" i="1" s="1"/>
  <c r="Q5708" i="1"/>
  <c r="Q5707" i="1" s="1"/>
  <c r="P5708" i="1"/>
  <c r="P5707" i="1" s="1"/>
  <c r="V5704" i="1"/>
  <c r="V5703" i="1" s="1"/>
  <c r="U5704" i="1"/>
  <c r="U5703" i="1" s="1"/>
  <c r="S5704" i="1"/>
  <c r="S5703" i="1" s="1"/>
  <c r="R5704" i="1"/>
  <c r="R5703" i="1" s="1"/>
  <c r="Q5704" i="1"/>
  <c r="Q5703" i="1" s="1"/>
  <c r="P5704" i="1"/>
  <c r="P5703" i="1" s="1"/>
  <c r="V5698" i="1"/>
  <c r="U5698" i="1"/>
  <c r="S5698" i="1"/>
  <c r="R5698" i="1"/>
  <c r="Q5698" i="1"/>
  <c r="P5698" i="1"/>
  <c r="V5695" i="1"/>
  <c r="U5695" i="1"/>
  <c r="S5695" i="1"/>
  <c r="R5695" i="1"/>
  <c r="Q5695" i="1"/>
  <c r="P5695" i="1"/>
  <c r="V5693" i="1"/>
  <c r="U5693" i="1"/>
  <c r="S5693" i="1"/>
  <c r="R5693" i="1"/>
  <c r="Q5693" i="1"/>
  <c r="P5693" i="1"/>
  <c r="V5691" i="1"/>
  <c r="U5691" i="1"/>
  <c r="S5691" i="1"/>
  <c r="R5691" i="1"/>
  <c r="Q5691" i="1"/>
  <c r="P5691" i="1"/>
  <c r="V5686" i="1"/>
  <c r="V5685" i="1" s="1"/>
  <c r="V5684" i="1" s="1"/>
  <c r="V5683" i="1" s="1"/>
  <c r="V5682" i="1" s="1"/>
  <c r="U5686" i="1"/>
  <c r="U5685" i="1" s="1"/>
  <c r="U5684" i="1" s="1"/>
  <c r="U5683" i="1" s="1"/>
  <c r="U5682" i="1" s="1"/>
  <c r="S5686" i="1"/>
  <c r="S5685" i="1" s="1"/>
  <c r="S5684" i="1" s="1"/>
  <c r="S5683" i="1" s="1"/>
  <c r="S5682" i="1" s="1"/>
  <c r="R5686" i="1"/>
  <c r="R5685" i="1" s="1"/>
  <c r="R5684" i="1" s="1"/>
  <c r="R5683" i="1" s="1"/>
  <c r="R5682" i="1" s="1"/>
  <c r="Q5686" i="1"/>
  <c r="Q5685" i="1" s="1"/>
  <c r="Q5684" i="1" s="1"/>
  <c r="Q5683" i="1" s="1"/>
  <c r="Q5682" i="1" s="1"/>
  <c r="P5686" i="1"/>
  <c r="P5685" i="1" s="1"/>
  <c r="P5684" i="1" s="1"/>
  <c r="P5683" i="1" s="1"/>
  <c r="P5682" i="1" s="1"/>
  <c r="V5680" i="1"/>
  <c r="V5679" i="1" s="1"/>
  <c r="V5678" i="1" s="1"/>
  <c r="V5677" i="1" s="1"/>
  <c r="V5676" i="1" s="1"/>
  <c r="U5680" i="1"/>
  <c r="U5679" i="1" s="1"/>
  <c r="U5678" i="1" s="1"/>
  <c r="U5677" i="1" s="1"/>
  <c r="U5676" i="1" s="1"/>
  <c r="S5680" i="1"/>
  <c r="S5679" i="1" s="1"/>
  <c r="S5678" i="1" s="1"/>
  <c r="S5677" i="1" s="1"/>
  <c r="S5676" i="1" s="1"/>
  <c r="R5680" i="1"/>
  <c r="R5679" i="1" s="1"/>
  <c r="R5678" i="1" s="1"/>
  <c r="R5677" i="1" s="1"/>
  <c r="R5676" i="1" s="1"/>
  <c r="Q5680" i="1"/>
  <c r="Q5679" i="1" s="1"/>
  <c r="Q5678" i="1" s="1"/>
  <c r="Q5677" i="1" s="1"/>
  <c r="Q5676" i="1" s="1"/>
  <c r="P5680" i="1"/>
  <c r="P5679" i="1" s="1"/>
  <c r="P5678" i="1" s="1"/>
  <c r="P5677" i="1" s="1"/>
  <c r="P5676" i="1" s="1"/>
  <c r="V5674" i="1"/>
  <c r="V5673" i="1" s="1"/>
  <c r="U5674" i="1"/>
  <c r="U5673" i="1" s="1"/>
  <c r="S5674" i="1"/>
  <c r="S5673" i="1" s="1"/>
  <c r="R5674" i="1"/>
  <c r="R5673" i="1" s="1"/>
  <c r="Q5674" i="1"/>
  <c r="Q5673" i="1" s="1"/>
  <c r="P5674" i="1"/>
  <c r="P5673" i="1" s="1"/>
  <c r="V5671" i="1"/>
  <c r="U5671" i="1"/>
  <c r="S5671" i="1"/>
  <c r="R5671" i="1"/>
  <c r="Q5671" i="1"/>
  <c r="P5671" i="1"/>
  <c r="V5669" i="1"/>
  <c r="U5669" i="1"/>
  <c r="S5669" i="1"/>
  <c r="R5669" i="1"/>
  <c r="Q5669" i="1"/>
  <c r="P5669" i="1"/>
  <c r="V5666" i="1"/>
  <c r="U5666" i="1"/>
  <c r="S5666" i="1"/>
  <c r="R5666" i="1"/>
  <c r="Q5666" i="1"/>
  <c r="P5666" i="1"/>
  <c r="V5664" i="1"/>
  <c r="U5664" i="1"/>
  <c r="S5664" i="1"/>
  <c r="R5664" i="1"/>
  <c r="Q5664" i="1"/>
  <c r="P5664" i="1"/>
  <c r="V5659" i="1"/>
  <c r="V5658" i="1" s="1"/>
  <c r="V5657" i="1" s="1"/>
  <c r="U5659" i="1"/>
  <c r="U5658" i="1" s="1"/>
  <c r="U5657" i="1" s="1"/>
  <c r="S5659" i="1"/>
  <c r="S5658" i="1" s="1"/>
  <c r="S5657" i="1" s="1"/>
  <c r="R5659" i="1"/>
  <c r="R5658" i="1" s="1"/>
  <c r="R5657" i="1" s="1"/>
  <c r="Q5659" i="1"/>
  <c r="Q5658" i="1" s="1"/>
  <c r="Q5657" i="1" s="1"/>
  <c r="P5659" i="1"/>
  <c r="P5658" i="1" s="1"/>
  <c r="P5657" i="1" s="1"/>
  <c r="V5651" i="1"/>
  <c r="V5650" i="1" s="1"/>
  <c r="U5651" i="1"/>
  <c r="U5650" i="1" s="1"/>
  <c r="S5651" i="1"/>
  <c r="S5650" i="1" s="1"/>
  <c r="R5651" i="1"/>
  <c r="R5650" i="1" s="1"/>
  <c r="Q5651" i="1"/>
  <c r="Q5650" i="1" s="1"/>
  <c r="P5651" i="1"/>
  <c r="P5650" i="1" s="1"/>
  <c r="V5648" i="1"/>
  <c r="V5647" i="1" s="1"/>
  <c r="U5648" i="1"/>
  <c r="U5647" i="1" s="1"/>
  <c r="S5648" i="1"/>
  <c r="S5647" i="1" s="1"/>
  <c r="R5648" i="1"/>
  <c r="R5647" i="1" s="1"/>
  <c r="Q5648" i="1"/>
  <c r="Q5647" i="1" s="1"/>
  <c r="P5648" i="1"/>
  <c r="P5647" i="1" s="1"/>
  <c r="V5645" i="1"/>
  <c r="U5645" i="1"/>
  <c r="S5645" i="1"/>
  <c r="R5645" i="1"/>
  <c r="Q5645" i="1"/>
  <c r="P5645" i="1"/>
  <c r="V5643" i="1"/>
  <c r="U5643" i="1"/>
  <c r="S5643" i="1"/>
  <c r="R5643" i="1"/>
  <c r="Q5643" i="1"/>
  <c r="P5643" i="1"/>
  <c r="V5636" i="1"/>
  <c r="V5635" i="1" s="1"/>
  <c r="V5634" i="1" s="1"/>
  <c r="V5633" i="1" s="1"/>
  <c r="U5636" i="1"/>
  <c r="U5635" i="1" s="1"/>
  <c r="U5634" i="1" s="1"/>
  <c r="U5633" i="1" s="1"/>
  <c r="S5636" i="1"/>
  <c r="S5635" i="1" s="1"/>
  <c r="S5634" i="1" s="1"/>
  <c r="S5633" i="1" s="1"/>
  <c r="R5636" i="1"/>
  <c r="R5635" i="1" s="1"/>
  <c r="R5634" i="1" s="1"/>
  <c r="R5633" i="1" s="1"/>
  <c r="Q5636" i="1"/>
  <c r="Q5635" i="1" s="1"/>
  <c r="Q5634" i="1" s="1"/>
  <c r="Q5633" i="1" s="1"/>
  <c r="P5636" i="1"/>
  <c r="P5635" i="1" s="1"/>
  <c r="P5634" i="1" s="1"/>
  <c r="P5633" i="1" s="1"/>
  <c r="V5631" i="1"/>
  <c r="U5631" i="1"/>
  <c r="S5631" i="1"/>
  <c r="R5631" i="1"/>
  <c r="Q5631" i="1"/>
  <c r="P5631" i="1"/>
  <c r="V5629" i="1"/>
  <c r="U5629" i="1"/>
  <c r="S5629" i="1"/>
  <c r="R5629" i="1"/>
  <c r="Q5629" i="1"/>
  <c r="P5629" i="1"/>
  <c r="V5627" i="1"/>
  <c r="U5627" i="1"/>
  <c r="S5627" i="1"/>
  <c r="R5627" i="1"/>
  <c r="Q5627" i="1"/>
  <c r="P5627" i="1"/>
  <c r="V5625" i="1"/>
  <c r="U5625" i="1"/>
  <c r="S5625" i="1"/>
  <c r="R5625" i="1"/>
  <c r="Q5625" i="1"/>
  <c r="P5625" i="1"/>
  <c r="V5620" i="1"/>
  <c r="V5619" i="1" s="1"/>
  <c r="U5620" i="1"/>
  <c r="U5619" i="1" s="1"/>
  <c r="S5620" i="1"/>
  <c r="S5619" i="1" s="1"/>
  <c r="R5620" i="1"/>
  <c r="R5619" i="1" s="1"/>
  <c r="Q5620" i="1"/>
  <c r="Q5619" i="1" s="1"/>
  <c r="P5620" i="1"/>
  <c r="P5619" i="1" s="1"/>
  <c r="V5614" i="1"/>
  <c r="V5613" i="1" s="1"/>
  <c r="V5612" i="1" s="1"/>
  <c r="V5611" i="1" s="1"/>
  <c r="V5610" i="1" s="1"/>
  <c r="U5614" i="1"/>
  <c r="U5613" i="1" s="1"/>
  <c r="U5612" i="1" s="1"/>
  <c r="U5611" i="1" s="1"/>
  <c r="U5610" i="1" s="1"/>
  <c r="S5614" i="1"/>
  <c r="S5613" i="1" s="1"/>
  <c r="S5612" i="1" s="1"/>
  <c r="S5611" i="1" s="1"/>
  <c r="S5610" i="1" s="1"/>
  <c r="R5614" i="1"/>
  <c r="R5613" i="1" s="1"/>
  <c r="R5612" i="1" s="1"/>
  <c r="R5611" i="1" s="1"/>
  <c r="R5610" i="1" s="1"/>
  <c r="Q5614" i="1"/>
  <c r="Q5613" i="1" s="1"/>
  <c r="Q5612" i="1" s="1"/>
  <c r="Q5611" i="1" s="1"/>
  <c r="Q5610" i="1" s="1"/>
  <c r="P5614" i="1"/>
  <c r="P5613" i="1" s="1"/>
  <c r="P5612" i="1" s="1"/>
  <c r="P5611" i="1" s="1"/>
  <c r="P5610" i="1" s="1"/>
  <c r="V5606" i="1"/>
  <c r="V5605" i="1" s="1"/>
  <c r="V5604" i="1" s="1"/>
  <c r="V5603" i="1" s="1"/>
  <c r="U5606" i="1"/>
  <c r="U5605" i="1" s="1"/>
  <c r="U5604" i="1" s="1"/>
  <c r="U5603" i="1" s="1"/>
  <c r="S5606" i="1"/>
  <c r="S5605" i="1" s="1"/>
  <c r="S5604" i="1" s="1"/>
  <c r="S5603" i="1" s="1"/>
  <c r="R5606" i="1"/>
  <c r="R5605" i="1" s="1"/>
  <c r="R5604" i="1" s="1"/>
  <c r="R5603" i="1" s="1"/>
  <c r="Q5606" i="1"/>
  <c r="Q5605" i="1" s="1"/>
  <c r="Q5604" i="1" s="1"/>
  <c r="Q5603" i="1" s="1"/>
  <c r="P5606" i="1"/>
  <c r="P5605" i="1" s="1"/>
  <c r="P5604" i="1" s="1"/>
  <c r="P5603" i="1" s="1"/>
  <c r="V5599" i="1"/>
  <c r="U5599" i="1"/>
  <c r="S5599" i="1"/>
  <c r="R5599" i="1"/>
  <c r="Q5599" i="1"/>
  <c r="P5599" i="1"/>
  <c r="V5597" i="1"/>
  <c r="U5597" i="1"/>
  <c r="S5597" i="1"/>
  <c r="R5597" i="1"/>
  <c r="Q5597" i="1"/>
  <c r="P5597" i="1"/>
  <c r="V5594" i="1"/>
  <c r="V5593" i="1" s="1"/>
  <c r="U5594" i="1"/>
  <c r="U5593" i="1" s="1"/>
  <c r="S5594" i="1"/>
  <c r="S5593" i="1" s="1"/>
  <c r="R5594" i="1"/>
  <c r="R5593" i="1" s="1"/>
  <c r="Q5594" i="1"/>
  <c r="Q5593" i="1" s="1"/>
  <c r="P5594" i="1"/>
  <c r="P5593" i="1" s="1"/>
  <c r="V5589" i="1"/>
  <c r="V5588" i="1" s="1"/>
  <c r="V5587" i="1" s="1"/>
  <c r="U5589" i="1"/>
  <c r="U5588" i="1" s="1"/>
  <c r="U5587" i="1" s="1"/>
  <c r="S5589" i="1"/>
  <c r="S5588" i="1" s="1"/>
  <c r="S5587" i="1" s="1"/>
  <c r="R5589" i="1"/>
  <c r="R5588" i="1" s="1"/>
  <c r="R5587" i="1" s="1"/>
  <c r="Q5589" i="1"/>
  <c r="Q5588" i="1" s="1"/>
  <c r="Q5587" i="1" s="1"/>
  <c r="P5589" i="1"/>
  <c r="P5588" i="1" s="1"/>
  <c r="P5587" i="1" s="1"/>
  <c r="V5585" i="1"/>
  <c r="V5584" i="1" s="1"/>
  <c r="V5583" i="1" s="1"/>
  <c r="U5585" i="1"/>
  <c r="U5584" i="1" s="1"/>
  <c r="U5583" i="1" s="1"/>
  <c r="S5585" i="1"/>
  <c r="S5584" i="1" s="1"/>
  <c r="S5583" i="1" s="1"/>
  <c r="R5585" i="1"/>
  <c r="R5584" i="1" s="1"/>
  <c r="R5583" i="1" s="1"/>
  <c r="Q5585" i="1"/>
  <c r="Q5584" i="1" s="1"/>
  <c r="Q5583" i="1" s="1"/>
  <c r="P5585" i="1"/>
  <c r="P5584" i="1" s="1"/>
  <c r="P5583" i="1" s="1"/>
  <c r="V5580" i="1"/>
  <c r="V5579" i="1" s="1"/>
  <c r="V5578" i="1" s="1"/>
  <c r="U5580" i="1"/>
  <c r="U5579" i="1" s="1"/>
  <c r="U5578" i="1" s="1"/>
  <c r="S5580" i="1"/>
  <c r="S5579" i="1" s="1"/>
  <c r="S5578" i="1" s="1"/>
  <c r="R5580" i="1"/>
  <c r="R5579" i="1" s="1"/>
  <c r="R5578" i="1" s="1"/>
  <c r="Q5580" i="1"/>
  <c r="Q5579" i="1" s="1"/>
  <c r="Q5578" i="1" s="1"/>
  <c r="P5580" i="1"/>
  <c r="P5579" i="1" s="1"/>
  <c r="P5578" i="1" s="1"/>
  <c r="V5576" i="1"/>
  <c r="V5575" i="1" s="1"/>
  <c r="V5574" i="1" s="1"/>
  <c r="U5576" i="1"/>
  <c r="U5575" i="1" s="1"/>
  <c r="U5574" i="1" s="1"/>
  <c r="S5576" i="1"/>
  <c r="S5575" i="1" s="1"/>
  <c r="S5574" i="1" s="1"/>
  <c r="R5576" i="1"/>
  <c r="R5575" i="1" s="1"/>
  <c r="R5574" i="1" s="1"/>
  <c r="Q5576" i="1"/>
  <c r="Q5575" i="1" s="1"/>
  <c r="Q5574" i="1" s="1"/>
  <c r="P5576" i="1"/>
  <c r="P5575" i="1" s="1"/>
  <c r="P5574" i="1" s="1"/>
  <c r="V5569" i="1"/>
  <c r="V5568" i="1" s="1"/>
  <c r="U5569" i="1"/>
  <c r="U5568" i="1" s="1"/>
  <c r="S5569" i="1"/>
  <c r="S5568" i="1" s="1"/>
  <c r="R5569" i="1"/>
  <c r="R5568" i="1" s="1"/>
  <c r="Q5569" i="1"/>
  <c r="Q5568" i="1" s="1"/>
  <c r="P5569" i="1"/>
  <c r="P5568" i="1" s="1"/>
  <c r="V5566" i="1"/>
  <c r="V5565" i="1" s="1"/>
  <c r="U5566" i="1"/>
  <c r="U5565" i="1" s="1"/>
  <c r="S5566" i="1"/>
  <c r="S5565" i="1" s="1"/>
  <c r="R5566" i="1"/>
  <c r="R5565" i="1" s="1"/>
  <c r="Q5566" i="1"/>
  <c r="Q5565" i="1" s="1"/>
  <c r="P5566" i="1"/>
  <c r="P5565" i="1" s="1"/>
  <c r="V5563" i="1"/>
  <c r="V5562" i="1" s="1"/>
  <c r="U5563" i="1"/>
  <c r="U5562" i="1" s="1"/>
  <c r="S5563" i="1"/>
  <c r="S5562" i="1" s="1"/>
  <c r="R5563" i="1"/>
  <c r="R5562" i="1" s="1"/>
  <c r="Q5563" i="1"/>
  <c r="Q5562" i="1" s="1"/>
  <c r="P5563" i="1"/>
  <c r="P5562" i="1" s="1"/>
  <c r="V5533" i="1"/>
  <c r="V5532" i="1" s="1"/>
  <c r="V5531" i="1" s="1"/>
  <c r="V5530" i="1" s="1"/>
  <c r="U5533" i="1"/>
  <c r="U5532" i="1" s="1"/>
  <c r="U5531" i="1" s="1"/>
  <c r="U5530" i="1" s="1"/>
  <c r="S5533" i="1"/>
  <c r="S5532" i="1" s="1"/>
  <c r="S5531" i="1" s="1"/>
  <c r="S5530" i="1" s="1"/>
  <c r="R5533" i="1"/>
  <c r="R5532" i="1" s="1"/>
  <c r="R5531" i="1" s="1"/>
  <c r="R5530" i="1" s="1"/>
  <c r="Q5533" i="1"/>
  <c r="Q5532" i="1" s="1"/>
  <c r="Q5531" i="1" s="1"/>
  <c r="Q5530" i="1" s="1"/>
  <c r="P5533" i="1"/>
  <c r="P5532" i="1" s="1"/>
  <c r="P5531" i="1" s="1"/>
  <c r="P5530" i="1" s="1"/>
  <c r="V5528" i="1"/>
  <c r="U5528" i="1"/>
  <c r="S5528" i="1"/>
  <c r="R5528" i="1"/>
  <c r="Q5528" i="1"/>
  <c r="P5528" i="1"/>
  <c r="V5526" i="1"/>
  <c r="U5526" i="1"/>
  <c r="S5526" i="1"/>
  <c r="R5526" i="1"/>
  <c r="Q5526" i="1"/>
  <c r="P5526" i="1"/>
  <c r="V5524" i="1"/>
  <c r="U5524" i="1"/>
  <c r="S5524" i="1"/>
  <c r="R5524" i="1"/>
  <c r="Q5524" i="1"/>
  <c r="P5524" i="1"/>
  <c r="U5519" i="1"/>
  <c r="U5518" i="1" s="1"/>
  <c r="U5517" i="1" s="1"/>
  <c r="Q5519" i="1"/>
  <c r="Q5518" i="1" s="1"/>
  <c r="Q5517" i="1" s="1"/>
  <c r="P5519" i="1"/>
  <c r="P5518" i="1" s="1"/>
  <c r="P5517" i="1" s="1"/>
  <c r="V5515" i="1"/>
  <c r="U5515" i="1"/>
  <c r="S5515" i="1"/>
  <c r="R5515" i="1"/>
  <c r="Q5515" i="1"/>
  <c r="P5515" i="1"/>
  <c r="V5513" i="1"/>
  <c r="U5513" i="1"/>
  <c r="S5513" i="1"/>
  <c r="R5513" i="1"/>
  <c r="Q5513" i="1"/>
  <c r="P5513" i="1"/>
  <c r="V5507" i="1"/>
  <c r="U5507" i="1"/>
  <c r="S5507" i="1"/>
  <c r="R5507" i="1"/>
  <c r="Q5507" i="1"/>
  <c r="P5507" i="1"/>
  <c r="V5505" i="1"/>
  <c r="U5505" i="1"/>
  <c r="S5505" i="1"/>
  <c r="R5505" i="1"/>
  <c r="Q5505" i="1"/>
  <c r="P5505" i="1"/>
  <c r="V5501" i="1"/>
  <c r="V5500" i="1" s="1"/>
  <c r="V5499" i="1" s="1"/>
  <c r="U5501" i="1"/>
  <c r="U5500" i="1" s="1"/>
  <c r="U5499" i="1" s="1"/>
  <c r="S5501" i="1"/>
  <c r="S5500" i="1" s="1"/>
  <c r="S5499" i="1" s="1"/>
  <c r="R5501" i="1"/>
  <c r="R5500" i="1" s="1"/>
  <c r="R5499" i="1" s="1"/>
  <c r="Q5501" i="1"/>
  <c r="Q5500" i="1" s="1"/>
  <c r="Q5499" i="1" s="1"/>
  <c r="P5501" i="1"/>
  <c r="P5500" i="1" s="1"/>
  <c r="P5499" i="1" s="1"/>
  <c r="V5497" i="1"/>
  <c r="U5497" i="1"/>
  <c r="S5497" i="1"/>
  <c r="R5497" i="1"/>
  <c r="Q5497" i="1"/>
  <c r="P5497" i="1"/>
  <c r="V5495" i="1"/>
  <c r="U5495" i="1"/>
  <c r="S5495" i="1"/>
  <c r="R5495" i="1"/>
  <c r="Q5495" i="1"/>
  <c r="P5495" i="1"/>
  <c r="V5492" i="1"/>
  <c r="U5492" i="1"/>
  <c r="S5492" i="1"/>
  <c r="R5492" i="1"/>
  <c r="Q5492" i="1"/>
  <c r="P5492" i="1"/>
  <c r="V5490" i="1"/>
  <c r="U5490" i="1"/>
  <c r="S5490" i="1"/>
  <c r="R5490" i="1"/>
  <c r="Q5490" i="1"/>
  <c r="P5490" i="1"/>
  <c r="V5488" i="1"/>
  <c r="U5488" i="1"/>
  <c r="S5488" i="1"/>
  <c r="R5488" i="1"/>
  <c r="Q5488" i="1"/>
  <c r="P5488" i="1"/>
  <c r="V5480" i="1"/>
  <c r="V5479" i="1" s="1"/>
  <c r="V5478" i="1" s="1"/>
  <c r="V5477" i="1" s="1"/>
  <c r="V5476" i="1" s="1"/>
  <c r="V5475" i="1" s="1"/>
  <c r="S5480" i="1"/>
  <c r="S5479" i="1" s="1"/>
  <c r="S5478" i="1" s="1"/>
  <c r="S5477" i="1" s="1"/>
  <c r="S5476" i="1" s="1"/>
  <c r="S5475" i="1" s="1"/>
  <c r="R5480" i="1"/>
  <c r="R5479" i="1" s="1"/>
  <c r="R5478" i="1" s="1"/>
  <c r="R5477" i="1" s="1"/>
  <c r="R5476" i="1" s="1"/>
  <c r="R5475" i="1" s="1"/>
  <c r="V5472" i="1"/>
  <c r="V5471" i="1" s="1"/>
  <c r="V5470" i="1" s="1"/>
  <c r="U5472" i="1"/>
  <c r="U5471" i="1" s="1"/>
  <c r="U5470" i="1" s="1"/>
  <c r="S5472" i="1"/>
  <c r="S5471" i="1" s="1"/>
  <c r="S5470" i="1" s="1"/>
  <c r="R5472" i="1"/>
  <c r="R5471" i="1" s="1"/>
  <c r="R5470" i="1" s="1"/>
  <c r="Q5472" i="1"/>
  <c r="Q5471" i="1" s="1"/>
  <c r="Q5470" i="1" s="1"/>
  <c r="P5472" i="1"/>
  <c r="P5471" i="1" s="1"/>
  <c r="P5470" i="1" s="1"/>
  <c r="V5463" i="1"/>
  <c r="U5463" i="1"/>
  <c r="S5463" i="1"/>
  <c r="R5463" i="1"/>
  <c r="Q5463" i="1"/>
  <c r="P5463" i="1"/>
  <c r="V5461" i="1"/>
  <c r="U5461" i="1"/>
  <c r="S5461" i="1"/>
  <c r="R5461" i="1"/>
  <c r="Q5461" i="1"/>
  <c r="P5461" i="1"/>
  <c r="V5458" i="1"/>
  <c r="V5457" i="1" s="1"/>
  <c r="U5458" i="1"/>
  <c r="U5457" i="1" s="1"/>
  <c r="S5458" i="1"/>
  <c r="S5457" i="1" s="1"/>
  <c r="R5458" i="1"/>
  <c r="R5457" i="1" s="1"/>
  <c r="Q5458" i="1"/>
  <c r="Q5457" i="1" s="1"/>
  <c r="P5458" i="1"/>
  <c r="P5457" i="1" s="1"/>
  <c r="V5452" i="1"/>
  <c r="U5452" i="1"/>
  <c r="S5452" i="1"/>
  <c r="R5452" i="1"/>
  <c r="Q5452" i="1"/>
  <c r="P5452" i="1"/>
  <c r="V5450" i="1"/>
  <c r="U5450" i="1"/>
  <c r="S5450" i="1"/>
  <c r="R5450" i="1"/>
  <c r="Q5450" i="1"/>
  <c r="P5450" i="1"/>
  <c r="V5444" i="1"/>
  <c r="S5444" i="1"/>
  <c r="R5444" i="1"/>
  <c r="V5442" i="1"/>
  <c r="S5442" i="1"/>
  <c r="R5442" i="1"/>
  <c r="V5437" i="1"/>
  <c r="U5437" i="1"/>
  <c r="S5437" i="1"/>
  <c r="R5437" i="1"/>
  <c r="Q5437" i="1"/>
  <c r="P5437" i="1"/>
  <c r="V5435" i="1"/>
  <c r="U5435" i="1"/>
  <c r="S5435" i="1"/>
  <c r="R5435" i="1"/>
  <c r="Q5435" i="1"/>
  <c r="P5435" i="1"/>
  <c r="V5430" i="1"/>
  <c r="V5429" i="1" s="1"/>
  <c r="V5428" i="1" s="1"/>
  <c r="V5427" i="1" s="1"/>
  <c r="U5430" i="1"/>
  <c r="U5429" i="1" s="1"/>
  <c r="U5428" i="1" s="1"/>
  <c r="U5427" i="1" s="1"/>
  <c r="S5430" i="1"/>
  <c r="S5429" i="1" s="1"/>
  <c r="S5428" i="1" s="1"/>
  <c r="S5427" i="1" s="1"/>
  <c r="R5430" i="1"/>
  <c r="R5429" i="1" s="1"/>
  <c r="R5428" i="1" s="1"/>
  <c r="R5427" i="1" s="1"/>
  <c r="Q5430" i="1"/>
  <c r="Q5429" i="1" s="1"/>
  <c r="Q5428" i="1" s="1"/>
  <c r="Q5427" i="1" s="1"/>
  <c r="P5430" i="1"/>
  <c r="P5429" i="1" s="1"/>
  <c r="P5428" i="1" s="1"/>
  <c r="P5427" i="1" s="1"/>
  <c r="V5425" i="1"/>
  <c r="V5424" i="1" s="1"/>
  <c r="U5425" i="1"/>
  <c r="U5424" i="1" s="1"/>
  <c r="S5425" i="1"/>
  <c r="S5424" i="1" s="1"/>
  <c r="R5425" i="1"/>
  <c r="R5424" i="1" s="1"/>
  <c r="Q5425" i="1"/>
  <c r="Q5424" i="1" s="1"/>
  <c r="P5425" i="1"/>
  <c r="P5424" i="1" s="1"/>
  <c r="V5422" i="1"/>
  <c r="V5421" i="1" s="1"/>
  <c r="U5422" i="1"/>
  <c r="U5421" i="1" s="1"/>
  <c r="S5422" i="1"/>
  <c r="S5421" i="1" s="1"/>
  <c r="R5422" i="1"/>
  <c r="R5421" i="1" s="1"/>
  <c r="Q5422" i="1"/>
  <c r="Q5421" i="1" s="1"/>
  <c r="P5422" i="1"/>
  <c r="P5421" i="1" s="1"/>
  <c r="V5418" i="1"/>
  <c r="V5417" i="1" s="1"/>
  <c r="U5418" i="1"/>
  <c r="U5417" i="1" s="1"/>
  <c r="S5418" i="1"/>
  <c r="S5417" i="1" s="1"/>
  <c r="R5418" i="1"/>
  <c r="R5417" i="1" s="1"/>
  <c r="Q5418" i="1"/>
  <c r="Q5417" i="1" s="1"/>
  <c r="P5418" i="1"/>
  <c r="P5417" i="1" s="1"/>
  <c r="V5415" i="1"/>
  <c r="V5414" i="1" s="1"/>
  <c r="U5415" i="1"/>
  <c r="U5414" i="1" s="1"/>
  <c r="S5415" i="1"/>
  <c r="S5414" i="1" s="1"/>
  <c r="R5415" i="1"/>
  <c r="R5414" i="1" s="1"/>
  <c r="Q5415" i="1"/>
  <c r="Q5414" i="1" s="1"/>
  <c r="P5415" i="1"/>
  <c r="P5414" i="1" s="1"/>
  <c r="V5412" i="1"/>
  <c r="V5411" i="1" s="1"/>
  <c r="U5412" i="1"/>
  <c r="U5411" i="1" s="1"/>
  <c r="S5412" i="1"/>
  <c r="S5411" i="1" s="1"/>
  <c r="R5412" i="1"/>
  <c r="R5411" i="1" s="1"/>
  <c r="Q5412" i="1"/>
  <c r="Q5411" i="1" s="1"/>
  <c r="P5412" i="1"/>
  <c r="P5411" i="1" s="1"/>
  <c r="V5409" i="1"/>
  <c r="V5408" i="1" s="1"/>
  <c r="U5409" i="1"/>
  <c r="U5408" i="1" s="1"/>
  <c r="S5409" i="1"/>
  <c r="S5408" i="1" s="1"/>
  <c r="R5409" i="1"/>
  <c r="R5408" i="1" s="1"/>
  <c r="Q5409" i="1"/>
  <c r="Q5408" i="1" s="1"/>
  <c r="P5409" i="1"/>
  <c r="P5408" i="1" s="1"/>
  <c r="V5402" i="1"/>
  <c r="V5401" i="1" s="1"/>
  <c r="V5400" i="1" s="1"/>
  <c r="U5402" i="1"/>
  <c r="U5401" i="1" s="1"/>
  <c r="U5400" i="1" s="1"/>
  <c r="S5402" i="1"/>
  <c r="S5401" i="1" s="1"/>
  <c r="S5400" i="1" s="1"/>
  <c r="R5402" i="1"/>
  <c r="R5401" i="1" s="1"/>
  <c r="R5400" i="1" s="1"/>
  <c r="Q5402" i="1"/>
  <c r="Q5401" i="1" s="1"/>
  <c r="Q5400" i="1" s="1"/>
  <c r="P5402" i="1"/>
  <c r="P5401" i="1" s="1"/>
  <c r="P5400" i="1" s="1"/>
  <c r="V5398" i="1"/>
  <c r="V5397" i="1" s="1"/>
  <c r="U5398" i="1"/>
  <c r="U5397" i="1" s="1"/>
  <c r="S5398" i="1"/>
  <c r="S5397" i="1" s="1"/>
  <c r="R5398" i="1"/>
  <c r="R5397" i="1" s="1"/>
  <c r="Q5398" i="1"/>
  <c r="Q5397" i="1" s="1"/>
  <c r="P5398" i="1"/>
  <c r="P5397" i="1" s="1"/>
  <c r="V5394" i="1"/>
  <c r="V5393" i="1" s="1"/>
  <c r="U5394" i="1"/>
  <c r="U5393" i="1" s="1"/>
  <c r="S5394" i="1"/>
  <c r="S5393" i="1" s="1"/>
  <c r="R5394" i="1"/>
  <c r="R5393" i="1" s="1"/>
  <c r="Q5394" i="1"/>
  <c r="Q5393" i="1" s="1"/>
  <c r="P5394" i="1"/>
  <c r="P5393" i="1" s="1"/>
  <c r="V5391" i="1"/>
  <c r="V5390" i="1" s="1"/>
  <c r="U5391" i="1"/>
  <c r="U5390" i="1" s="1"/>
  <c r="S5391" i="1"/>
  <c r="S5390" i="1" s="1"/>
  <c r="R5391" i="1"/>
  <c r="R5390" i="1" s="1"/>
  <c r="Q5391" i="1"/>
  <c r="Q5390" i="1" s="1"/>
  <c r="P5391" i="1"/>
  <c r="P5390" i="1" s="1"/>
  <c r="V5388" i="1"/>
  <c r="V5387" i="1" s="1"/>
  <c r="U5388" i="1"/>
  <c r="U5387" i="1" s="1"/>
  <c r="S5388" i="1"/>
  <c r="S5387" i="1" s="1"/>
  <c r="R5388" i="1"/>
  <c r="R5387" i="1" s="1"/>
  <c r="Q5388" i="1"/>
  <c r="Q5387" i="1" s="1"/>
  <c r="P5388" i="1"/>
  <c r="P5387" i="1" s="1"/>
  <c r="V5381" i="1"/>
  <c r="U5381" i="1"/>
  <c r="S5381" i="1"/>
  <c r="R5381" i="1"/>
  <c r="Q5381" i="1"/>
  <c r="P5381" i="1"/>
  <c r="V5379" i="1"/>
  <c r="U5379" i="1"/>
  <c r="S5379" i="1"/>
  <c r="R5379" i="1"/>
  <c r="Q5379" i="1"/>
  <c r="P5379" i="1"/>
  <c r="V5372" i="1"/>
  <c r="U5372" i="1"/>
  <c r="S5372" i="1"/>
  <c r="R5372" i="1"/>
  <c r="Q5372" i="1"/>
  <c r="P5372" i="1"/>
  <c r="V5370" i="1"/>
  <c r="U5370" i="1"/>
  <c r="S5370" i="1"/>
  <c r="R5370" i="1"/>
  <c r="Q5370" i="1"/>
  <c r="P5370" i="1"/>
  <c r="V5366" i="1"/>
  <c r="U5366" i="1"/>
  <c r="S5366" i="1"/>
  <c r="R5366" i="1"/>
  <c r="Q5366" i="1"/>
  <c r="P5366" i="1"/>
  <c r="V5364" i="1"/>
  <c r="U5364" i="1"/>
  <c r="S5364" i="1"/>
  <c r="R5364" i="1"/>
  <c r="Q5364" i="1"/>
  <c r="P5364" i="1"/>
  <c r="V5361" i="1"/>
  <c r="V5360" i="1" s="1"/>
  <c r="U5361" i="1"/>
  <c r="U5360" i="1" s="1"/>
  <c r="S5361" i="1"/>
  <c r="S5360" i="1" s="1"/>
  <c r="R5361" i="1"/>
  <c r="R5360" i="1" s="1"/>
  <c r="Q5361" i="1"/>
  <c r="Q5360" i="1" s="1"/>
  <c r="P5361" i="1"/>
  <c r="P5360" i="1" s="1"/>
  <c r="V5357" i="1"/>
  <c r="S5357" i="1"/>
  <c r="R5357" i="1"/>
  <c r="V5355" i="1"/>
  <c r="S5355" i="1"/>
  <c r="R5355" i="1"/>
  <c r="V5353" i="1"/>
  <c r="S5353" i="1"/>
  <c r="R5353" i="1"/>
  <c r="V5345" i="1"/>
  <c r="S5345" i="1"/>
  <c r="R5345" i="1"/>
  <c r="V5343" i="1"/>
  <c r="S5343" i="1"/>
  <c r="R5343" i="1"/>
  <c r="V5334" i="1"/>
  <c r="V5333" i="1" s="1"/>
  <c r="V5332" i="1" s="1"/>
  <c r="V5331" i="1" s="1"/>
  <c r="U5334" i="1"/>
  <c r="U5333" i="1" s="1"/>
  <c r="U5332" i="1" s="1"/>
  <c r="U5331" i="1" s="1"/>
  <c r="S5334" i="1"/>
  <c r="S5333" i="1" s="1"/>
  <c r="S5332" i="1" s="1"/>
  <c r="S5331" i="1" s="1"/>
  <c r="R5334" i="1"/>
  <c r="R5333" i="1" s="1"/>
  <c r="R5332" i="1" s="1"/>
  <c r="R5331" i="1" s="1"/>
  <c r="Q5334" i="1"/>
  <c r="Q5333" i="1" s="1"/>
  <c r="Q5332" i="1" s="1"/>
  <c r="Q5331" i="1" s="1"/>
  <c r="P5334" i="1"/>
  <c r="P5333" i="1" s="1"/>
  <c r="P5332" i="1" s="1"/>
  <c r="P5331" i="1" s="1"/>
  <c r="V5329" i="1"/>
  <c r="U5329" i="1"/>
  <c r="S5329" i="1"/>
  <c r="R5329" i="1"/>
  <c r="Q5329" i="1"/>
  <c r="P5329" i="1"/>
  <c r="V5327" i="1"/>
  <c r="U5327" i="1"/>
  <c r="S5327" i="1"/>
  <c r="R5327" i="1"/>
  <c r="Q5327" i="1"/>
  <c r="P5327" i="1"/>
  <c r="V5321" i="1"/>
  <c r="V5320" i="1" s="1"/>
  <c r="U5321" i="1"/>
  <c r="U5320" i="1" s="1"/>
  <c r="S5321" i="1"/>
  <c r="S5320" i="1" s="1"/>
  <c r="R5321" i="1"/>
  <c r="R5320" i="1" s="1"/>
  <c r="Q5321" i="1"/>
  <c r="Q5320" i="1" s="1"/>
  <c r="P5321" i="1"/>
  <c r="P5320" i="1" s="1"/>
  <c r="V5317" i="1"/>
  <c r="V5316" i="1" s="1"/>
  <c r="V5315" i="1" s="1"/>
  <c r="U5317" i="1"/>
  <c r="U5316" i="1" s="1"/>
  <c r="U5315" i="1" s="1"/>
  <c r="S5317" i="1"/>
  <c r="S5316" i="1" s="1"/>
  <c r="S5315" i="1" s="1"/>
  <c r="R5317" i="1"/>
  <c r="R5316" i="1" s="1"/>
  <c r="R5315" i="1" s="1"/>
  <c r="Q5317" i="1"/>
  <c r="Q5316" i="1" s="1"/>
  <c r="Q5315" i="1" s="1"/>
  <c r="P5317" i="1"/>
  <c r="P5316" i="1" s="1"/>
  <c r="P5315" i="1" s="1"/>
  <c r="V5312" i="1"/>
  <c r="V5311" i="1" s="1"/>
  <c r="U5312" i="1"/>
  <c r="U5311" i="1" s="1"/>
  <c r="S5312" i="1"/>
  <c r="S5311" i="1" s="1"/>
  <c r="R5312" i="1"/>
  <c r="R5311" i="1" s="1"/>
  <c r="Q5312" i="1"/>
  <c r="Q5311" i="1" s="1"/>
  <c r="P5312" i="1"/>
  <c r="P5311" i="1" s="1"/>
  <c r="V5309" i="1"/>
  <c r="V5308" i="1" s="1"/>
  <c r="U5309" i="1"/>
  <c r="U5308" i="1" s="1"/>
  <c r="S5309" i="1"/>
  <c r="S5308" i="1" s="1"/>
  <c r="R5309" i="1"/>
  <c r="R5308" i="1" s="1"/>
  <c r="Q5309" i="1"/>
  <c r="Q5308" i="1" s="1"/>
  <c r="P5309" i="1"/>
  <c r="P5308" i="1" s="1"/>
  <c r="V5306" i="1"/>
  <c r="V5303" i="1" s="1"/>
  <c r="U5306" i="1"/>
  <c r="U5303" i="1" s="1"/>
  <c r="S5306" i="1"/>
  <c r="S5303" i="1" s="1"/>
  <c r="R5306" i="1"/>
  <c r="R5303" i="1" s="1"/>
  <c r="Q5306" i="1"/>
  <c r="Q5303" i="1" s="1"/>
  <c r="P5306" i="1"/>
  <c r="P5303" i="1" s="1"/>
  <c r="V5300" i="1"/>
  <c r="U5300" i="1"/>
  <c r="S5300" i="1"/>
  <c r="R5300" i="1"/>
  <c r="Q5300" i="1"/>
  <c r="P5300" i="1"/>
  <c r="V5298" i="1"/>
  <c r="U5298" i="1"/>
  <c r="S5298" i="1"/>
  <c r="R5298" i="1"/>
  <c r="Q5298" i="1"/>
  <c r="P5298" i="1"/>
  <c r="V5295" i="1"/>
  <c r="U5295" i="1"/>
  <c r="S5295" i="1"/>
  <c r="R5295" i="1"/>
  <c r="Q5295" i="1"/>
  <c r="P5295" i="1"/>
  <c r="V5293" i="1"/>
  <c r="U5293" i="1"/>
  <c r="S5293" i="1"/>
  <c r="R5293" i="1"/>
  <c r="Q5293" i="1"/>
  <c r="P5293" i="1"/>
  <c r="V5291" i="1"/>
  <c r="U5291" i="1"/>
  <c r="S5291" i="1"/>
  <c r="R5291" i="1"/>
  <c r="Q5291" i="1"/>
  <c r="P5291" i="1"/>
  <c r="V5286" i="1"/>
  <c r="V5285" i="1" s="1"/>
  <c r="V5284" i="1" s="1"/>
  <c r="U5286" i="1"/>
  <c r="U5285" i="1" s="1"/>
  <c r="U5284" i="1" s="1"/>
  <c r="S5286" i="1"/>
  <c r="S5285" i="1" s="1"/>
  <c r="S5284" i="1" s="1"/>
  <c r="R5286" i="1"/>
  <c r="R5285" i="1" s="1"/>
  <c r="R5284" i="1" s="1"/>
  <c r="Q5286" i="1"/>
  <c r="Q5285" i="1" s="1"/>
  <c r="Q5284" i="1" s="1"/>
  <c r="P5286" i="1"/>
  <c r="P5285" i="1" s="1"/>
  <c r="P5284" i="1" s="1"/>
  <c r="V5282" i="1"/>
  <c r="U5282" i="1"/>
  <c r="S5282" i="1"/>
  <c r="R5282" i="1"/>
  <c r="Q5282" i="1"/>
  <c r="P5282" i="1"/>
  <c r="V5280" i="1"/>
  <c r="U5280" i="1"/>
  <c r="S5280" i="1"/>
  <c r="R5280" i="1"/>
  <c r="Q5280" i="1"/>
  <c r="P5280" i="1"/>
  <c r="V5276" i="1"/>
  <c r="V5275" i="1" s="1"/>
  <c r="V5274" i="1" s="1"/>
  <c r="U5276" i="1"/>
  <c r="U5275" i="1" s="1"/>
  <c r="U5274" i="1" s="1"/>
  <c r="S5276" i="1"/>
  <c r="S5275" i="1" s="1"/>
  <c r="S5274" i="1" s="1"/>
  <c r="R5276" i="1"/>
  <c r="R5275" i="1" s="1"/>
  <c r="R5274" i="1" s="1"/>
  <c r="Q5276" i="1"/>
  <c r="Q5275" i="1" s="1"/>
  <c r="Q5274" i="1" s="1"/>
  <c r="P5276" i="1"/>
  <c r="P5275" i="1" s="1"/>
  <c r="P5274" i="1" s="1"/>
  <c r="V5268" i="1"/>
  <c r="V5267" i="1" s="1"/>
  <c r="V5266" i="1" s="1"/>
  <c r="V5265" i="1" s="1"/>
  <c r="V5264" i="1" s="1"/>
  <c r="V5263" i="1" s="1"/>
  <c r="U5268" i="1"/>
  <c r="U5267" i="1" s="1"/>
  <c r="U5266" i="1" s="1"/>
  <c r="U5265" i="1" s="1"/>
  <c r="U5264" i="1" s="1"/>
  <c r="U5263" i="1" s="1"/>
  <c r="S5268" i="1"/>
  <c r="S5267" i="1" s="1"/>
  <c r="S5266" i="1" s="1"/>
  <c r="S5265" i="1" s="1"/>
  <c r="S5264" i="1" s="1"/>
  <c r="S5263" i="1" s="1"/>
  <c r="R5268" i="1"/>
  <c r="R5267" i="1" s="1"/>
  <c r="R5266" i="1" s="1"/>
  <c r="R5265" i="1" s="1"/>
  <c r="R5264" i="1" s="1"/>
  <c r="R5263" i="1" s="1"/>
  <c r="Q5268" i="1"/>
  <c r="Q5267" i="1" s="1"/>
  <c r="Q5266" i="1" s="1"/>
  <c r="Q5265" i="1" s="1"/>
  <c r="Q5264" i="1" s="1"/>
  <c r="Q5263" i="1" s="1"/>
  <c r="P5268" i="1"/>
  <c r="P5267" i="1" s="1"/>
  <c r="P5266" i="1" s="1"/>
  <c r="P5265" i="1" s="1"/>
  <c r="P5264" i="1" s="1"/>
  <c r="P5263" i="1" s="1"/>
  <c r="V5261" i="1"/>
  <c r="V5260" i="1" s="1"/>
  <c r="V5259" i="1" s="1"/>
  <c r="V5258" i="1" s="1"/>
  <c r="V5257" i="1" s="1"/>
  <c r="V5256" i="1" s="1"/>
  <c r="U5261" i="1"/>
  <c r="U5260" i="1" s="1"/>
  <c r="U5259" i="1" s="1"/>
  <c r="U5258" i="1" s="1"/>
  <c r="U5257" i="1" s="1"/>
  <c r="U5256" i="1" s="1"/>
  <c r="S5261" i="1"/>
  <c r="S5260" i="1" s="1"/>
  <c r="S5259" i="1" s="1"/>
  <c r="S5258" i="1" s="1"/>
  <c r="S5257" i="1" s="1"/>
  <c r="S5256" i="1" s="1"/>
  <c r="R5261" i="1"/>
  <c r="R5260" i="1" s="1"/>
  <c r="R5259" i="1" s="1"/>
  <c r="R5258" i="1" s="1"/>
  <c r="R5257" i="1" s="1"/>
  <c r="R5256" i="1" s="1"/>
  <c r="Q5261" i="1"/>
  <c r="Q5260" i="1" s="1"/>
  <c r="Q5259" i="1" s="1"/>
  <c r="Q5258" i="1" s="1"/>
  <c r="Q5257" i="1" s="1"/>
  <c r="Q5256" i="1" s="1"/>
  <c r="P5261" i="1"/>
  <c r="P5260" i="1" s="1"/>
  <c r="P5259" i="1" s="1"/>
  <c r="P5258" i="1" s="1"/>
  <c r="P5257" i="1" s="1"/>
  <c r="P5256" i="1" s="1"/>
  <c r="V5253" i="1"/>
  <c r="V5252" i="1" s="1"/>
  <c r="V5251" i="1" s="1"/>
  <c r="V5250" i="1" s="1"/>
  <c r="U5253" i="1"/>
  <c r="U5252" i="1" s="1"/>
  <c r="U5251" i="1" s="1"/>
  <c r="U5250" i="1" s="1"/>
  <c r="S5253" i="1"/>
  <c r="S5252" i="1" s="1"/>
  <c r="S5251" i="1" s="1"/>
  <c r="S5250" i="1" s="1"/>
  <c r="R5253" i="1"/>
  <c r="R5252" i="1" s="1"/>
  <c r="R5251" i="1" s="1"/>
  <c r="R5250" i="1" s="1"/>
  <c r="Q5253" i="1"/>
  <c r="Q5252" i="1" s="1"/>
  <c r="Q5251" i="1" s="1"/>
  <c r="Q5250" i="1" s="1"/>
  <c r="P5253" i="1"/>
  <c r="P5252" i="1" s="1"/>
  <c r="P5251" i="1" s="1"/>
  <c r="P5250" i="1" s="1"/>
  <c r="V5246" i="1"/>
  <c r="U5246" i="1"/>
  <c r="S5246" i="1"/>
  <c r="R5246" i="1"/>
  <c r="Q5246" i="1"/>
  <c r="P5246" i="1"/>
  <c r="V5244" i="1"/>
  <c r="U5244" i="1"/>
  <c r="S5244" i="1"/>
  <c r="R5244" i="1"/>
  <c r="Q5244" i="1"/>
  <c r="P5244" i="1"/>
  <c r="V5241" i="1"/>
  <c r="V5240" i="1" s="1"/>
  <c r="U5241" i="1"/>
  <c r="U5240" i="1" s="1"/>
  <c r="S5241" i="1"/>
  <c r="S5240" i="1" s="1"/>
  <c r="R5241" i="1"/>
  <c r="R5240" i="1" s="1"/>
  <c r="Q5241" i="1"/>
  <c r="Q5240" i="1" s="1"/>
  <c r="P5241" i="1"/>
  <c r="P5240" i="1" s="1"/>
  <c r="V5236" i="1"/>
  <c r="V5235" i="1" s="1"/>
  <c r="V5234" i="1" s="1"/>
  <c r="V5233" i="1" s="1"/>
  <c r="U5236" i="1"/>
  <c r="U5235" i="1" s="1"/>
  <c r="U5234" i="1" s="1"/>
  <c r="U5233" i="1" s="1"/>
  <c r="S5236" i="1"/>
  <c r="S5235" i="1" s="1"/>
  <c r="S5234" i="1" s="1"/>
  <c r="S5233" i="1" s="1"/>
  <c r="R5236" i="1"/>
  <c r="R5235" i="1" s="1"/>
  <c r="R5234" i="1" s="1"/>
  <c r="R5233" i="1" s="1"/>
  <c r="Q5236" i="1"/>
  <c r="Q5235" i="1" s="1"/>
  <c r="Q5234" i="1" s="1"/>
  <c r="Q5233" i="1" s="1"/>
  <c r="P5236" i="1"/>
  <c r="P5235" i="1" s="1"/>
  <c r="P5234" i="1" s="1"/>
  <c r="P5233" i="1" s="1"/>
  <c r="V5228" i="1"/>
  <c r="V5227" i="1" s="1"/>
  <c r="V5226" i="1" s="1"/>
  <c r="V5225" i="1" s="1"/>
  <c r="V5224" i="1" s="1"/>
  <c r="V5223" i="1" s="1"/>
  <c r="S5228" i="1"/>
  <c r="S5227" i="1" s="1"/>
  <c r="S5226" i="1" s="1"/>
  <c r="S5225" i="1" s="1"/>
  <c r="S5224" i="1" s="1"/>
  <c r="S5223" i="1" s="1"/>
  <c r="R5228" i="1"/>
  <c r="R5227" i="1" s="1"/>
  <c r="R5226" i="1" s="1"/>
  <c r="R5225" i="1" s="1"/>
  <c r="R5224" i="1" s="1"/>
  <c r="R5223" i="1" s="1"/>
  <c r="V5221" i="1"/>
  <c r="V5220" i="1" s="1"/>
  <c r="V5219" i="1" s="1"/>
  <c r="V5218" i="1" s="1"/>
  <c r="U5221" i="1"/>
  <c r="U5220" i="1" s="1"/>
  <c r="U5219" i="1" s="1"/>
  <c r="U5218" i="1" s="1"/>
  <c r="S5221" i="1"/>
  <c r="S5220" i="1" s="1"/>
  <c r="S5219" i="1" s="1"/>
  <c r="S5218" i="1" s="1"/>
  <c r="R5221" i="1"/>
  <c r="R5220" i="1" s="1"/>
  <c r="R5219" i="1" s="1"/>
  <c r="R5218" i="1" s="1"/>
  <c r="Q5221" i="1"/>
  <c r="Q5220" i="1" s="1"/>
  <c r="Q5219" i="1" s="1"/>
  <c r="Q5218" i="1" s="1"/>
  <c r="P5221" i="1"/>
  <c r="P5220" i="1" s="1"/>
  <c r="P5219" i="1" s="1"/>
  <c r="P5218" i="1" s="1"/>
  <c r="V5216" i="1"/>
  <c r="U5216" i="1"/>
  <c r="S5216" i="1"/>
  <c r="R5216" i="1"/>
  <c r="Q5216" i="1"/>
  <c r="P5216" i="1"/>
  <c r="V5214" i="1"/>
  <c r="U5214" i="1"/>
  <c r="S5214" i="1"/>
  <c r="R5214" i="1"/>
  <c r="Q5214" i="1"/>
  <c r="P5214" i="1"/>
  <c r="V5211" i="1"/>
  <c r="V5210" i="1" s="1"/>
  <c r="U5211" i="1"/>
  <c r="U5210" i="1" s="1"/>
  <c r="S5211" i="1"/>
  <c r="S5210" i="1" s="1"/>
  <c r="R5211" i="1"/>
  <c r="R5210" i="1" s="1"/>
  <c r="Q5211" i="1"/>
  <c r="Q5210" i="1" s="1"/>
  <c r="P5211" i="1"/>
  <c r="P5210" i="1" s="1"/>
  <c r="V5206" i="1"/>
  <c r="U5206" i="1"/>
  <c r="S5206" i="1"/>
  <c r="R5206" i="1"/>
  <c r="Q5206" i="1"/>
  <c r="P5206" i="1"/>
  <c r="V5204" i="1"/>
  <c r="U5204" i="1"/>
  <c r="S5204" i="1"/>
  <c r="R5204" i="1"/>
  <c r="Q5204" i="1"/>
  <c r="P5204" i="1"/>
  <c r="V5202" i="1"/>
  <c r="U5202" i="1"/>
  <c r="S5202" i="1"/>
  <c r="R5202" i="1"/>
  <c r="Q5202" i="1"/>
  <c r="P5202" i="1"/>
  <c r="V5189" i="1"/>
  <c r="U5189" i="1"/>
  <c r="S5189" i="1"/>
  <c r="R5189" i="1"/>
  <c r="Q5189" i="1"/>
  <c r="P5189" i="1"/>
  <c r="V5182" i="1"/>
  <c r="V5181" i="1" s="1"/>
  <c r="U5182" i="1"/>
  <c r="U5181" i="1" s="1"/>
  <c r="S5182" i="1"/>
  <c r="S5181" i="1" s="1"/>
  <c r="R5182" i="1"/>
  <c r="R5181" i="1" s="1"/>
  <c r="Q5182" i="1"/>
  <c r="Q5181" i="1" s="1"/>
  <c r="P5182" i="1"/>
  <c r="P5181" i="1" s="1"/>
  <c r="V5179" i="1"/>
  <c r="V5178" i="1" s="1"/>
  <c r="U5179" i="1"/>
  <c r="U5178" i="1" s="1"/>
  <c r="S5179" i="1"/>
  <c r="S5178" i="1" s="1"/>
  <c r="R5179" i="1"/>
  <c r="R5178" i="1" s="1"/>
  <c r="Q5179" i="1"/>
  <c r="Q5178" i="1" s="1"/>
  <c r="P5179" i="1"/>
  <c r="P5178" i="1" s="1"/>
  <c r="V5176" i="1"/>
  <c r="V5175" i="1" s="1"/>
  <c r="U5176" i="1"/>
  <c r="U5175" i="1" s="1"/>
  <c r="S5176" i="1"/>
  <c r="S5175" i="1" s="1"/>
  <c r="R5176" i="1"/>
  <c r="R5175" i="1" s="1"/>
  <c r="Q5176" i="1"/>
  <c r="Q5175" i="1" s="1"/>
  <c r="P5176" i="1"/>
  <c r="P5175" i="1" s="1"/>
  <c r="V5173" i="1"/>
  <c r="V5172" i="1" s="1"/>
  <c r="U5173" i="1"/>
  <c r="U5172" i="1" s="1"/>
  <c r="S5173" i="1"/>
  <c r="S5172" i="1" s="1"/>
  <c r="R5173" i="1"/>
  <c r="R5172" i="1" s="1"/>
  <c r="Q5173" i="1"/>
  <c r="Q5172" i="1" s="1"/>
  <c r="P5173" i="1"/>
  <c r="P5172" i="1" s="1"/>
  <c r="V5158" i="1"/>
  <c r="U5158" i="1"/>
  <c r="S5158" i="1"/>
  <c r="R5158" i="1"/>
  <c r="Q5158" i="1"/>
  <c r="P5158" i="1"/>
  <c r="V5155" i="1"/>
  <c r="V5154" i="1" s="1"/>
  <c r="U5155" i="1"/>
  <c r="U5154" i="1" s="1"/>
  <c r="S5155" i="1"/>
  <c r="S5154" i="1" s="1"/>
  <c r="R5155" i="1"/>
  <c r="R5154" i="1" s="1"/>
  <c r="Q5155" i="1"/>
  <c r="Q5154" i="1" s="1"/>
  <c r="P5155" i="1"/>
  <c r="P5154" i="1" s="1"/>
  <c r="V5152" i="1"/>
  <c r="V5151" i="1" s="1"/>
  <c r="U5152" i="1"/>
  <c r="U5151" i="1" s="1"/>
  <c r="S5152" i="1"/>
  <c r="S5151" i="1" s="1"/>
  <c r="R5152" i="1"/>
  <c r="R5151" i="1" s="1"/>
  <c r="Q5152" i="1"/>
  <c r="Q5151" i="1" s="1"/>
  <c r="P5152" i="1"/>
  <c r="P5151" i="1" s="1"/>
  <c r="V5145" i="1"/>
  <c r="V5144" i="1" s="1"/>
  <c r="V5143" i="1" s="1"/>
  <c r="U5145" i="1"/>
  <c r="U5144" i="1" s="1"/>
  <c r="U5143" i="1" s="1"/>
  <c r="S5145" i="1"/>
  <c r="S5144" i="1" s="1"/>
  <c r="S5143" i="1" s="1"/>
  <c r="R5145" i="1"/>
  <c r="R5144" i="1" s="1"/>
  <c r="R5143" i="1" s="1"/>
  <c r="Q5145" i="1"/>
  <c r="Q5144" i="1" s="1"/>
  <c r="Q5143" i="1" s="1"/>
  <c r="P5145" i="1"/>
  <c r="P5144" i="1" s="1"/>
  <c r="P5143" i="1" s="1"/>
  <c r="V5136" i="1"/>
  <c r="U5136" i="1"/>
  <c r="S5136" i="1"/>
  <c r="R5136" i="1"/>
  <c r="Q5136" i="1"/>
  <c r="P5136" i="1"/>
  <c r="V5134" i="1"/>
  <c r="U5134" i="1"/>
  <c r="S5134" i="1"/>
  <c r="R5134" i="1"/>
  <c r="Q5134" i="1"/>
  <c r="P5134" i="1"/>
  <c r="V5132" i="1"/>
  <c r="U5132" i="1"/>
  <c r="S5132" i="1"/>
  <c r="R5132" i="1"/>
  <c r="Q5132" i="1"/>
  <c r="P5132" i="1"/>
  <c r="V5129" i="1"/>
  <c r="V5128" i="1" s="1"/>
  <c r="U5129" i="1"/>
  <c r="U5128" i="1" s="1"/>
  <c r="S5129" i="1"/>
  <c r="S5128" i="1" s="1"/>
  <c r="R5129" i="1"/>
  <c r="R5128" i="1" s="1"/>
  <c r="Q5129" i="1"/>
  <c r="Q5128" i="1" s="1"/>
  <c r="P5129" i="1"/>
  <c r="P5128" i="1" s="1"/>
  <c r="V5124" i="1"/>
  <c r="V5123" i="1" s="1"/>
  <c r="V5122" i="1" s="1"/>
  <c r="V5121" i="1" s="1"/>
  <c r="U5124" i="1"/>
  <c r="U5123" i="1" s="1"/>
  <c r="U5122" i="1" s="1"/>
  <c r="U5121" i="1" s="1"/>
  <c r="S5124" i="1"/>
  <c r="S5123" i="1" s="1"/>
  <c r="S5122" i="1" s="1"/>
  <c r="S5121" i="1" s="1"/>
  <c r="R5124" i="1"/>
  <c r="R5123" i="1" s="1"/>
  <c r="R5122" i="1" s="1"/>
  <c r="R5121" i="1" s="1"/>
  <c r="V5116" i="1"/>
  <c r="U5116" i="1"/>
  <c r="S5116" i="1"/>
  <c r="R5116" i="1"/>
  <c r="Q5116" i="1"/>
  <c r="P5116" i="1"/>
  <c r="V5114" i="1"/>
  <c r="U5114" i="1"/>
  <c r="S5114" i="1"/>
  <c r="R5114" i="1"/>
  <c r="Q5114" i="1"/>
  <c r="P5114" i="1"/>
  <c r="V5110" i="1"/>
  <c r="V5109" i="1" s="1"/>
  <c r="V5108" i="1" s="1"/>
  <c r="U5110" i="1"/>
  <c r="U5109" i="1" s="1"/>
  <c r="U5108" i="1" s="1"/>
  <c r="S5110" i="1"/>
  <c r="S5109" i="1" s="1"/>
  <c r="S5108" i="1" s="1"/>
  <c r="R5110" i="1"/>
  <c r="R5109" i="1" s="1"/>
  <c r="R5108" i="1" s="1"/>
  <c r="Q5110" i="1"/>
  <c r="Q5109" i="1" s="1"/>
  <c r="Q5108" i="1" s="1"/>
  <c r="P5110" i="1"/>
  <c r="P5109" i="1" s="1"/>
  <c r="P5108" i="1" s="1"/>
  <c r="V5106" i="1"/>
  <c r="V5105" i="1" s="1"/>
  <c r="U5106" i="1"/>
  <c r="U5105" i="1" s="1"/>
  <c r="S5106" i="1"/>
  <c r="S5105" i="1" s="1"/>
  <c r="R5106" i="1"/>
  <c r="R5105" i="1" s="1"/>
  <c r="Q5106" i="1"/>
  <c r="Q5105" i="1" s="1"/>
  <c r="P5106" i="1"/>
  <c r="P5105" i="1" s="1"/>
  <c r="V5103" i="1"/>
  <c r="V5102" i="1" s="1"/>
  <c r="U5103" i="1"/>
  <c r="U5102" i="1" s="1"/>
  <c r="S5103" i="1"/>
  <c r="S5102" i="1" s="1"/>
  <c r="R5103" i="1"/>
  <c r="R5102" i="1" s="1"/>
  <c r="Q5103" i="1"/>
  <c r="Q5102" i="1" s="1"/>
  <c r="P5103" i="1"/>
  <c r="P5102" i="1" s="1"/>
  <c r="V5100" i="1"/>
  <c r="U5100" i="1"/>
  <c r="S5100" i="1"/>
  <c r="R5100" i="1"/>
  <c r="Q5100" i="1"/>
  <c r="P5100" i="1"/>
  <c r="V5098" i="1"/>
  <c r="U5098" i="1"/>
  <c r="S5098" i="1"/>
  <c r="R5098" i="1"/>
  <c r="Q5098" i="1"/>
  <c r="P5098" i="1"/>
  <c r="V5095" i="1"/>
  <c r="V5094" i="1" s="1"/>
  <c r="U5095" i="1"/>
  <c r="U5094" i="1" s="1"/>
  <c r="S5095" i="1"/>
  <c r="S5094" i="1" s="1"/>
  <c r="R5095" i="1"/>
  <c r="R5094" i="1" s="1"/>
  <c r="Q5095" i="1"/>
  <c r="Q5094" i="1" s="1"/>
  <c r="P5095" i="1"/>
  <c r="P5094" i="1" s="1"/>
  <c r="V5092" i="1"/>
  <c r="U5092" i="1"/>
  <c r="S5092" i="1"/>
  <c r="R5092" i="1"/>
  <c r="Q5092" i="1"/>
  <c r="P5092" i="1"/>
  <c r="V5090" i="1"/>
  <c r="U5090" i="1"/>
  <c r="S5090" i="1"/>
  <c r="R5090" i="1"/>
  <c r="Q5090" i="1"/>
  <c r="P5090" i="1"/>
  <c r="V5088" i="1"/>
  <c r="U5088" i="1"/>
  <c r="S5088" i="1"/>
  <c r="R5088" i="1"/>
  <c r="Q5088" i="1"/>
  <c r="P5088" i="1"/>
  <c r="V5084" i="1"/>
  <c r="V5083" i="1" s="1"/>
  <c r="U5084" i="1"/>
  <c r="U5083" i="1" s="1"/>
  <c r="S5084" i="1"/>
  <c r="S5083" i="1" s="1"/>
  <c r="R5084" i="1"/>
  <c r="R5083" i="1" s="1"/>
  <c r="Q5084" i="1"/>
  <c r="Q5083" i="1" s="1"/>
  <c r="P5084" i="1"/>
  <c r="P5083" i="1" s="1"/>
  <c r="V5081" i="1"/>
  <c r="V5080" i="1" s="1"/>
  <c r="U5081" i="1"/>
  <c r="U5080" i="1" s="1"/>
  <c r="S5081" i="1"/>
  <c r="S5080" i="1" s="1"/>
  <c r="R5081" i="1"/>
  <c r="R5080" i="1" s="1"/>
  <c r="Q5081" i="1"/>
  <c r="Q5080" i="1" s="1"/>
  <c r="P5081" i="1"/>
  <c r="P5080" i="1" s="1"/>
  <c r="V5078" i="1"/>
  <c r="V5077" i="1" s="1"/>
  <c r="S5078" i="1"/>
  <c r="S5077" i="1" s="1"/>
  <c r="R5078" i="1"/>
  <c r="R5077" i="1" s="1"/>
  <c r="V5075" i="1"/>
  <c r="V5074" i="1" s="1"/>
  <c r="U5075" i="1"/>
  <c r="U5074" i="1" s="1"/>
  <c r="S5075" i="1"/>
  <c r="S5074" i="1" s="1"/>
  <c r="R5075" i="1"/>
  <c r="R5074" i="1" s="1"/>
  <c r="Q5075" i="1"/>
  <c r="Q5074" i="1" s="1"/>
  <c r="P5075" i="1"/>
  <c r="P5074" i="1" s="1"/>
  <c r="V5072" i="1"/>
  <c r="V5071" i="1" s="1"/>
  <c r="U5072" i="1"/>
  <c r="U5071" i="1" s="1"/>
  <c r="S5072" i="1"/>
  <c r="S5071" i="1" s="1"/>
  <c r="R5072" i="1"/>
  <c r="R5071" i="1" s="1"/>
  <c r="Q5072" i="1"/>
  <c r="Q5071" i="1" s="1"/>
  <c r="P5072" i="1"/>
  <c r="P5071" i="1" s="1"/>
  <c r="V5069" i="1"/>
  <c r="V5068" i="1" s="1"/>
  <c r="U5069" i="1"/>
  <c r="U5068" i="1" s="1"/>
  <c r="S5069" i="1"/>
  <c r="S5068" i="1" s="1"/>
  <c r="R5069" i="1"/>
  <c r="R5068" i="1" s="1"/>
  <c r="Q5069" i="1"/>
  <c r="Q5068" i="1" s="1"/>
  <c r="P5069" i="1"/>
  <c r="P5068" i="1" s="1"/>
  <c r="V5064" i="1"/>
  <c r="U5064" i="1"/>
  <c r="S5064" i="1"/>
  <c r="R5064" i="1"/>
  <c r="Q5064" i="1"/>
  <c r="P5064" i="1"/>
  <c r="V5061" i="1"/>
  <c r="V5060" i="1" s="1"/>
  <c r="U5061" i="1"/>
  <c r="U5060" i="1" s="1"/>
  <c r="S5061" i="1"/>
  <c r="S5060" i="1" s="1"/>
  <c r="R5061" i="1"/>
  <c r="R5060" i="1" s="1"/>
  <c r="Q5061" i="1"/>
  <c r="Q5060" i="1" s="1"/>
  <c r="P5061" i="1"/>
  <c r="P5060" i="1" s="1"/>
  <c r="V5052" i="1"/>
  <c r="V5051" i="1" s="1"/>
  <c r="V5050" i="1" s="1"/>
  <c r="U5052" i="1"/>
  <c r="U5051" i="1" s="1"/>
  <c r="U5050" i="1" s="1"/>
  <c r="S5052" i="1"/>
  <c r="S5051" i="1" s="1"/>
  <c r="S5050" i="1" s="1"/>
  <c r="R5052" i="1"/>
  <c r="R5051" i="1" s="1"/>
  <c r="R5050" i="1" s="1"/>
  <c r="Q5052" i="1"/>
  <c r="Q5051" i="1" s="1"/>
  <c r="Q5050" i="1" s="1"/>
  <c r="P5052" i="1"/>
  <c r="P5051" i="1" s="1"/>
  <c r="P5050" i="1" s="1"/>
  <c r="V5043" i="1"/>
  <c r="U5043" i="1"/>
  <c r="S5043" i="1"/>
  <c r="R5043" i="1"/>
  <c r="Q5043" i="1"/>
  <c r="P5043" i="1"/>
  <c r="V5041" i="1"/>
  <c r="U5041" i="1"/>
  <c r="S5041" i="1"/>
  <c r="R5041" i="1"/>
  <c r="Q5041" i="1"/>
  <c r="P5041" i="1"/>
  <c r="V5039" i="1"/>
  <c r="U5039" i="1"/>
  <c r="S5039" i="1"/>
  <c r="R5039" i="1"/>
  <c r="Q5039" i="1"/>
  <c r="P5039" i="1"/>
  <c r="V5036" i="1"/>
  <c r="V5035" i="1" s="1"/>
  <c r="U5036" i="1"/>
  <c r="U5035" i="1" s="1"/>
  <c r="S5036" i="1"/>
  <c r="S5035" i="1" s="1"/>
  <c r="R5036" i="1"/>
  <c r="R5035" i="1" s="1"/>
  <c r="Q5036" i="1"/>
  <c r="Q5035" i="1" s="1"/>
  <c r="P5036" i="1"/>
  <c r="P5035" i="1" s="1"/>
  <c r="V5030" i="1"/>
  <c r="U5030" i="1"/>
  <c r="S5030" i="1"/>
  <c r="R5030" i="1"/>
  <c r="Q5030" i="1"/>
  <c r="P5030" i="1"/>
  <c r="V5028" i="1"/>
  <c r="U5028" i="1"/>
  <c r="S5028" i="1"/>
  <c r="R5028" i="1"/>
  <c r="Q5028" i="1"/>
  <c r="P5028" i="1"/>
  <c r="V5026" i="1"/>
  <c r="U5026" i="1"/>
  <c r="S5026" i="1"/>
  <c r="R5026" i="1"/>
  <c r="Q5026" i="1"/>
  <c r="P5026" i="1"/>
  <c r="V5019" i="1"/>
  <c r="V5018" i="1" s="1"/>
  <c r="V5017" i="1" s="1"/>
  <c r="U5019" i="1"/>
  <c r="U5018" i="1" s="1"/>
  <c r="U5017" i="1" s="1"/>
  <c r="Q5019" i="1"/>
  <c r="Q5018" i="1" s="1"/>
  <c r="Q5017" i="1" s="1"/>
  <c r="P5019" i="1"/>
  <c r="P5018" i="1" s="1"/>
  <c r="P5017" i="1" s="1"/>
  <c r="U5012" i="1"/>
  <c r="U5011" i="1" s="1"/>
  <c r="Q5012" i="1"/>
  <c r="Q5011" i="1" s="1"/>
  <c r="P5012" i="1"/>
  <c r="P5011" i="1" s="1"/>
  <c r="U5006" i="1"/>
  <c r="U5005" i="1" s="1"/>
  <c r="U5004" i="1" s="1"/>
  <c r="U5003" i="1" s="1"/>
  <c r="U5002" i="1" s="1"/>
  <c r="Q5006" i="1"/>
  <c r="Q5005" i="1" s="1"/>
  <c r="Q5004" i="1" s="1"/>
  <c r="Q5003" i="1" s="1"/>
  <c r="Q5002" i="1" s="1"/>
  <c r="P5006" i="1"/>
  <c r="P5005" i="1" s="1"/>
  <c r="P5004" i="1" s="1"/>
  <c r="P5003" i="1" s="1"/>
  <c r="P5002" i="1" s="1"/>
  <c r="U5000" i="1"/>
  <c r="U4999" i="1" s="1"/>
  <c r="Q5000" i="1"/>
  <c r="Q4999" i="1" s="1"/>
  <c r="P5000" i="1"/>
  <c r="P4999" i="1" s="1"/>
  <c r="U4997" i="1"/>
  <c r="U4996" i="1" s="1"/>
  <c r="Q4997" i="1"/>
  <c r="Q4996" i="1" s="1"/>
  <c r="P4997" i="1"/>
  <c r="P4996" i="1" s="1"/>
  <c r="V4993" i="1"/>
  <c r="V4992" i="1" s="1"/>
  <c r="S4993" i="1"/>
  <c r="S4992" i="1" s="1"/>
  <c r="R4993" i="1"/>
  <c r="R4992" i="1" s="1"/>
  <c r="Q4993" i="1"/>
  <c r="Q4992" i="1" s="1"/>
  <c r="P4993" i="1"/>
  <c r="P4992" i="1" s="1"/>
  <c r="V4990" i="1"/>
  <c r="V4989" i="1" s="1"/>
  <c r="U4990" i="1"/>
  <c r="U4989" i="1" s="1"/>
  <c r="S4990" i="1"/>
  <c r="S4989" i="1" s="1"/>
  <c r="R4990" i="1"/>
  <c r="R4989" i="1" s="1"/>
  <c r="Q4990" i="1"/>
  <c r="Q4989" i="1" s="1"/>
  <c r="P4990" i="1"/>
  <c r="P4989" i="1" s="1"/>
  <c r="V4984" i="1"/>
  <c r="V4983" i="1" s="1"/>
  <c r="U4984" i="1"/>
  <c r="U4983" i="1" s="1"/>
  <c r="S4984" i="1"/>
  <c r="S4983" i="1" s="1"/>
  <c r="R4984" i="1"/>
  <c r="R4983" i="1" s="1"/>
  <c r="Q4984" i="1"/>
  <c r="Q4983" i="1" s="1"/>
  <c r="P4984" i="1"/>
  <c r="P4983" i="1" s="1"/>
  <c r="V4981" i="1"/>
  <c r="V4980" i="1" s="1"/>
  <c r="U4981" i="1"/>
  <c r="U4980" i="1" s="1"/>
  <c r="S4981" i="1"/>
  <c r="S4980" i="1" s="1"/>
  <c r="R4981" i="1"/>
  <c r="R4980" i="1" s="1"/>
  <c r="Q4981" i="1"/>
  <c r="Q4980" i="1" s="1"/>
  <c r="P4981" i="1"/>
  <c r="P4980" i="1" s="1"/>
  <c r="V4974" i="1"/>
  <c r="V4973" i="1" s="1"/>
  <c r="V4972" i="1" s="1"/>
  <c r="U4974" i="1"/>
  <c r="U4973" i="1" s="1"/>
  <c r="U4972" i="1" s="1"/>
  <c r="S4974" i="1"/>
  <c r="S4973" i="1" s="1"/>
  <c r="S4972" i="1" s="1"/>
  <c r="R4974" i="1"/>
  <c r="R4973" i="1" s="1"/>
  <c r="R4972" i="1" s="1"/>
  <c r="Q4974" i="1"/>
  <c r="Q4973" i="1" s="1"/>
  <c r="Q4972" i="1" s="1"/>
  <c r="P4974" i="1"/>
  <c r="P4973" i="1" s="1"/>
  <c r="P4972" i="1" s="1"/>
  <c r="V4970" i="1"/>
  <c r="V4969" i="1" s="1"/>
  <c r="V4968" i="1" s="1"/>
  <c r="U4970" i="1"/>
  <c r="U4969" i="1" s="1"/>
  <c r="U4968" i="1" s="1"/>
  <c r="S4970" i="1"/>
  <c r="S4969" i="1" s="1"/>
  <c r="S4968" i="1" s="1"/>
  <c r="R4970" i="1"/>
  <c r="R4969" i="1" s="1"/>
  <c r="R4968" i="1" s="1"/>
  <c r="Q4970" i="1"/>
  <c r="Q4969" i="1" s="1"/>
  <c r="Q4968" i="1" s="1"/>
  <c r="P4970" i="1"/>
  <c r="P4969" i="1" s="1"/>
  <c r="P4968" i="1" s="1"/>
  <c r="V4966" i="1"/>
  <c r="V4965" i="1" s="1"/>
  <c r="U4966" i="1"/>
  <c r="U4965" i="1" s="1"/>
  <c r="S4966" i="1"/>
  <c r="S4965" i="1" s="1"/>
  <c r="R4966" i="1"/>
  <c r="R4965" i="1" s="1"/>
  <c r="Q4966" i="1"/>
  <c r="Q4965" i="1" s="1"/>
  <c r="P4966" i="1"/>
  <c r="P4965" i="1" s="1"/>
  <c r="V4963" i="1"/>
  <c r="V4962" i="1" s="1"/>
  <c r="U4963" i="1"/>
  <c r="U4962" i="1" s="1"/>
  <c r="S4963" i="1"/>
  <c r="S4962" i="1" s="1"/>
  <c r="R4963" i="1"/>
  <c r="R4962" i="1" s="1"/>
  <c r="Q4963" i="1"/>
  <c r="Q4962" i="1" s="1"/>
  <c r="P4963" i="1"/>
  <c r="P4962" i="1" s="1"/>
  <c r="V4958" i="1"/>
  <c r="V4957" i="1" s="1"/>
  <c r="U4958" i="1"/>
  <c r="U4957" i="1" s="1"/>
  <c r="S4958" i="1"/>
  <c r="S4957" i="1" s="1"/>
  <c r="R4958" i="1"/>
  <c r="R4957" i="1" s="1"/>
  <c r="Q4958" i="1"/>
  <c r="Q4957" i="1" s="1"/>
  <c r="P4958" i="1"/>
  <c r="P4957" i="1" s="1"/>
  <c r="V4955" i="1"/>
  <c r="V4954" i="1" s="1"/>
  <c r="U4955" i="1"/>
  <c r="U4954" i="1" s="1"/>
  <c r="S4955" i="1"/>
  <c r="S4954" i="1" s="1"/>
  <c r="R4955" i="1"/>
  <c r="R4954" i="1" s="1"/>
  <c r="Q4955" i="1"/>
  <c r="Q4954" i="1" s="1"/>
  <c r="P4955" i="1"/>
  <c r="P4954" i="1" s="1"/>
  <c r="V4952" i="1"/>
  <c r="V4951" i="1" s="1"/>
  <c r="U4952" i="1"/>
  <c r="U4951" i="1" s="1"/>
  <c r="S4952" i="1"/>
  <c r="S4951" i="1" s="1"/>
  <c r="R4952" i="1"/>
  <c r="R4951" i="1" s="1"/>
  <c r="Q4952" i="1"/>
  <c r="Q4951" i="1" s="1"/>
  <c r="P4952" i="1"/>
  <c r="P4951" i="1" s="1"/>
  <c r="V4949" i="1"/>
  <c r="V4948" i="1" s="1"/>
  <c r="U4949" i="1"/>
  <c r="U4948" i="1" s="1"/>
  <c r="Q4949" i="1"/>
  <c r="Q4948" i="1" s="1"/>
  <c r="P4949" i="1"/>
  <c r="P4948" i="1" s="1"/>
  <c r="V4946" i="1"/>
  <c r="V4945" i="1" s="1"/>
  <c r="U4946" i="1"/>
  <c r="U4945" i="1" s="1"/>
  <c r="S4946" i="1"/>
  <c r="S4945" i="1" s="1"/>
  <c r="R4946" i="1"/>
  <c r="R4945" i="1" s="1"/>
  <c r="Q4946" i="1"/>
  <c r="Q4945" i="1" s="1"/>
  <c r="P4946" i="1"/>
  <c r="P4945" i="1" s="1"/>
  <c r="V4943" i="1"/>
  <c r="V4942" i="1" s="1"/>
  <c r="U4943" i="1"/>
  <c r="U4942" i="1" s="1"/>
  <c r="Q4943" i="1"/>
  <c r="Q4942" i="1" s="1"/>
  <c r="P4943" i="1"/>
  <c r="P4942" i="1" s="1"/>
  <c r="V4940" i="1"/>
  <c r="V4939" i="1" s="1"/>
  <c r="U4940" i="1"/>
  <c r="U4939" i="1" s="1"/>
  <c r="S4940" i="1"/>
  <c r="S4939" i="1" s="1"/>
  <c r="R4940" i="1"/>
  <c r="R4939" i="1" s="1"/>
  <c r="Q4940" i="1"/>
  <c r="Q4939" i="1" s="1"/>
  <c r="P4940" i="1"/>
  <c r="P4939" i="1" s="1"/>
  <c r="V4937" i="1"/>
  <c r="V4936" i="1" s="1"/>
  <c r="U4937" i="1"/>
  <c r="U4936" i="1" s="1"/>
  <c r="Q4937" i="1"/>
  <c r="Q4936" i="1" s="1"/>
  <c r="P4937" i="1"/>
  <c r="P4936" i="1" s="1"/>
  <c r="V4934" i="1"/>
  <c r="V4933" i="1" s="1"/>
  <c r="U4934" i="1"/>
  <c r="U4933" i="1" s="1"/>
  <c r="S4934" i="1"/>
  <c r="S4933" i="1" s="1"/>
  <c r="R4934" i="1"/>
  <c r="R4933" i="1" s="1"/>
  <c r="Q4934" i="1"/>
  <c r="Q4933" i="1" s="1"/>
  <c r="P4934" i="1"/>
  <c r="P4933" i="1" s="1"/>
  <c r="V4931" i="1"/>
  <c r="V4930" i="1" s="1"/>
  <c r="U4931" i="1"/>
  <c r="U4930" i="1" s="1"/>
  <c r="Q4931" i="1"/>
  <c r="Q4930" i="1" s="1"/>
  <c r="P4931" i="1"/>
  <c r="P4930" i="1" s="1"/>
  <c r="U4928" i="1"/>
  <c r="U4927" i="1" s="1"/>
  <c r="Q4928" i="1"/>
  <c r="Q4927" i="1" s="1"/>
  <c r="P4928" i="1"/>
  <c r="P4927" i="1" s="1"/>
  <c r="V4924" i="1"/>
  <c r="V4923" i="1" s="1"/>
  <c r="S4924" i="1"/>
  <c r="S4923" i="1" s="1"/>
  <c r="R4924" i="1"/>
  <c r="R4923" i="1" s="1"/>
  <c r="Q4924" i="1"/>
  <c r="Q4923" i="1" s="1"/>
  <c r="P4924" i="1"/>
  <c r="P4923" i="1" s="1"/>
  <c r="V4921" i="1"/>
  <c r="V4920" i="1" s="1"/>
  <c r="U4921" i="1"/>
  <c r="U4920" i="1" s="1"/>
  <c r="S4921" i="1"/>
  <c r="S4920" i="1" s="1"/>
  <c r="R4921" i="1"/>
  <c r="R4920" i="1" s="1"/>
  <c r="Q4921" i="1"/>
  <c r="Q4920" i="1" s="1"/>
  <c r="P4921" i="1"/>
  <c r="P4920" i="1" s="1"/>
  <c r="V4917" i="1"/>
  <c r="V4916" i="1" s="1"/>
  <c r="V4915" i="1" s="1"/>
  <c r="U4917" i="1"/>
  <c r="U4916" i="1" s="1"/>
  <c r="U4915" i="1" s="1"/>
  <c r="S4917" i="1"/>
  <c r="S4916" i="1" s="1"/>
  <c r="S4915" i="1" s="1"/>
  <c r="R4917" i="1"/>
  <c r="R4916" i="1" s="1"/>
  <c r="R4915" i="1" s="1"/>
  <c r="Q4917" i="1"/>
  <c r="Q4916" i="1" s="1"/>
  <c r="Q4915" i="1" s="1"/>
  <c r="P4917" i="1"/>
  <c r="P4916" i="1" s="1"/>
  <c r="P4915" i="1" s="1"/>
  <c r="V4911" i="1"/>
  <c r="V4910" i="1" s="1"/>
  <c r="V4909" i="1" s="1"/>
  <c r="U4911" i="1"/>
  <c r="U4910" i="1" s="1"/>
  <c r="U4909" i="1" s="1"/>
  <c r="S4911" i="1"/>
  <c r="S4910" i="1" s="1"/>
  <c r="S4909" i="1" s="1"/>
  <c r="R4911" i="1"/>
  <c r="R4910" i="1" s="1"/>
  <c r="R4909" i="1" s="1"/>
  <c r="Q4911" i="1"/>
  <c r="Q4910" i="1" s="1"/>
  <c r="Q4909" i="1" s="1"/>
  <c r="P4911" i="1"/>
  <c r="P4910" i="1" s="1"/>
  <c r="P4909" i="1" s="1"/>
  <c r="V4907" i="1"/>
  <c r="V4906" i="1" s="1"/>
  <c r="U4907" i="1"/>
  <c r="U4906" i="1" s="1"/>
  <c r="S4907" i="1"/>
  <c r="S4906" i="1" s="1"/>
  <c r="R4907" i="1"/>
  <c r="R4906" i="1" s="1"/>
  <c r="Q4907" i="1"/>
  <c r="Q4906" i="1" s="1"/>
  <c r="P4907" i="1"/>
  <c r="P4906" i="1" s="1"/>
  <c r="V4904" i="1"/>
  <c r="V4903" i="1" s="1"/>
  <c r="U4904" i="1"/>
  <c r="U4903" i="1" s="1"/>
  <c r="S4904" i="1"/>
  <c r="S4903" i="1" s="1"/>
  <c r="R4904" i="1"/>
  <c r="R4903" i="1" s="1"/>
  <c r="Q4904" i="1"/>
  <c r="Q4903" i="1" s="1"/>
  <c r="P4904" i="1"/>
  <c r="P4903" i="1" s="1"/>
  <c r="V4899" i="1"/>
  <c r="V4898" i="1" s="1"/>
  <c r="U4899" i="1"/>
  <c r="U4898" i="1" s="1"/>
  <c r="S4899" i="1"/>
  <c r="S4898" i="1" s="1"/>
  <c r="R4899" i="1"/>
  <c r="R4898" i="1" s="1"/>
  <c r="Q4899" i="1"/>
  <c r="Q4898" i="1" s="1"/>
  <c r="V4896" i="1"/>
  <c r="V4895" i="1" s="1"/>
  <c r="U4896" i="1"/>
  <c r="U4895" i="1" s="1"/>
  <c r="S4896" i="1"/>
  <c r="S4895" i="1" s="1"/>
  <c r="R4896" i="1"/>
  <c r="R4895" i="1" s="1"/>
  <c r="Q4896" i="1"/>
  <c r="Q4895" i="1" s="1"/>
  <c r="P4896" i="1"/>
  <c r="P4895" i="1" s="1"/>
  <c r="V4893" i="1"/>
  <c r="V4892" i="1" s="1"/>
  <c r="U4893" i="1"/>
  <c r="U4892" i="1" s="1"/>
  <c r="S4893" i="1"/>
  <c r="S4892" i="1" s="1"/>
  <c r="R4893" i="1"/>
  <c r="R4892" i="1" s="1"/>
  <c r="Q4893" i="1"/>
  <c r="Q4892" i="1" s="1"/>
  <c r="P4893" i="1"/>
  <c r="P4892" i="1" s="1"/>
  <c r="V4890" i="1"/>
  <c r="V4889" i="1" s="1"/>
  <c r="U4890" i="1"/>
  <c r="U4889" i="1" s="1"/>
  <c r="S4890" i="1"/>
  <c r="S4889" i="1" s="1"/>
  <c r="R4890" i="1"/>
  <c r="R4889" i="1" s="1"/>
  <c r="Q4890" i="1"/>
  <c r="Q4889" i="1" s="1"/>
  <c r="P4890" i="1"/>
  <c r="P4889" i="1" s="1"/>
  <c r="V4887" i="1"/>
  <c r="V4886" i="1" s="1"/>
  <c r="U4887" i="1"/>
  <c r="U4886" i="1" s="1"/>
  <c r="S4887" i="1"/>
  <c r="S4886" i="1" s="1"/>
  <c r="R4887" i="1"/>
  <c r="R4886" i="1" s="1"/>
  <c r="Q4887" i="1"/>
  <c r="Q4886" i="1" s="1"/>
  <c r="P4887" i="1"/>
  <c r="P4886" i="1" s="1"/>
  <c r="V4883" i="1"/>
  <c r="V4882" i="1" s="1"/>
  <c r="U4883" i="1"/>
  <c r="U4882" i="1" s="1"/>
  <c r="S4883" i="1"/>
  <c r="S4882" i="1" s="1"/>
  <c r="R4883" i="1"/>
  <c r="R4882" i="1" s="1"/>
  <c r="Q4883" i="1"/>
  <c r="Q4882" i="1" s="1"/>
  <c r="P4883" i="1"/>
  <c r="P4882" i="1" s="1"/>
  <c r="V4880" i="1"/>
  <c r="V4879" i="1" s="1"/>
  <c r="U4880" i="1"/>
  <c r="U4879" i="1" s="1"/>
  <c r="S4880" i="1"/>
  <c r="S4879" i="1" s="1"/>
  <c r="R4880" i="1"/>
  <c r="R4879" i="1" s="1"/>
  <c r="Q4880" i="1"/>
  <c r="Q4879" i="1" s="1"/>
  <c r="P4880" i="1"/>
  <c r="P4879" i="1" s="1"/>
  <c r="V4877" i="1"/>
  <c r="V4876" i="1" s="1"/>
  <c r="U4877" i="1"/>
  <c r="U4876" i="1" s="1"/>
  <c r="S4877" i="1"/>
  <c r="S4876" i="1" s="1"/>
  <c r="R4877" i="1"/>
  <c r="R4876" i="1" s="1"/>
  <c r="Q4877" i="1"/>
  <c r="Q4876" i="1" s="1"/>
  <c r="P4877" i="1"/>
  <c r="P4876" i="1" s="1"/>
  <c r="V4864" i="1"/>
  <c r="V4863" i="1" s="1"/>
  <c r="U4864" i="1"/>
  <c r="U4863" i="1" s="1"/>
  <c r="S4864" i="1"/>
  <c r="S4863" i="1" s="1"/>
  <c r="R4864" i="1"/>
  <c r="R4863" i="1" s="1"/>
  <c r="Q4864" i="1"/>
  <c r="Q4863" i="1" s="1"/>
  <c r="P4864" i="1"/>
  <c r="P4863" i="1" s="1"/>
  <c r="V4861" i="1"/>
  <c r="V4860" i="1" s="1"/>
  <c r="U4861" i="1"/>
  <c r="U4860" i="1" s="1"/>
  <c r="S4861" i="1"/>
  <c r="S4860" i="1" s="1"/>
  <c r="R4861" i="1"/>
  <c r="R4860" i="1" s="1"/>
  <c r="Q4861" i="1"/>
  <c r="Q4860" i="1" s="1"/>
  <c r="P4861" i="1"/>
  <c r="P4860" i="1" s="1"/>
  <c r="U4856" i="1"/>
  <c r="U4855" i="1" s="1"/>
  <c r="Q4856" i="1"/>
  <c r="Q4855" i="1" s="1"/>
  <c r="P4856" i="1"/>
  <c r="P4855" i="1" s="1"/>
  <c r="V4849" i="1"/>
  <c r="V4848" i="1" s="1"/>
  <c r="U4849" i="1"/>
  <c r="U4848" i="1" s="1"/>
  <c r="Q4849" i="1"/>
  <c r="Q4848" i="1" s="1"/>
  <c r="P4849" i="1"/>
  <c r="P4848" i="1" s="1"/>
  <c r="V4846" i="1"/>
  <c r="V4845" i="1" s="1"/>
  <c r="U4846" i="1"/>
  <c r="U4845" i="1" s="1"/>
  <c r="S4846" i="1"/>
  <c r="S4845" i="1" s="1"/>
  <c r="R4846" i="1"/>
  <c r="R4845" i="1" s="1"/>
  <c r="Q4846" i="1"/>
  <c r="Q4845" i="1" s="1"/>
  <c r="P4846" i="1"/>
  <c r="P4845" i="1" s="1"/>
  <c r="V4843" i="1"/>
  <c r="V4842" i="1" s="1"/>
  <c r="U4843" i="1"/>
  <c r="U4842" i="1" s="1"/>
  <c r="S4843" i="1"/>
  <c r="S4842" i="1" s="1"/>
  <c r="R4843" i="1"/>
  <c r="R4842" i="1" s="1"/>
  <c r="Q4843" i="1"/>
  <c r="Q4842" i="1" s="1"/>
  <c r="P4843" i="1"/>
  <c r="P4842" i="1" s="1"/>
  <c r="V4840" i="1"/>
  <c r="V4839" i="1" s="1"/>
  <c r="U4840" i="1"/>
  <c r="U4839" i="1" s="1"/>
  <c r="Q4840" i="1"/>
  <c r="Q4839" i="1" s="1"/>
  <c r="P4840" i="1"/>
  <c r="P4839" i="1" s="1"/>
  <c r="U4837" i="1"/>
  <c r="U4836" i="1" s="1"/>
  <c r="Q4837" i="1"/>
  <c r="Q4836" i="1" s="1"/>
  <c r="P4837" i="1"/>
  <c r="P4836" i="1" s="1"/>
  <c r="V4834" i="1"/>
  <c r="V4833" i="1" s="1"/>
  <c r="U4834" i="1"/>
  <c r="U4833" i="1" s="1"/>
  <c r="S4834" i="1"/>
  <c r="S4833" i="1" s="1"/>
  <c r="R4834" i="1"/>
  <c r="R4833" i="1" s="1"/>
  <c r="Q4834" i="1"/>
  <c r="Q4833" i="1" s="1"/>
  <c r="P4834" i="1"/>
  <c r="P4833" i="1" s="1"/>
  <c r="V4831" i="1"/>
  <c r="V4830" i="1" s="1"/>
  <c r="U4831" i="1"/>
  <c r="U4830" i="1" s="1"/>
  <c r="Q4831" i="1"/>
  <c r="Q4830" i="1" s="1"/>
  <c r="P4831" i="1"/>
  <c r="P4830" i="1" s="1"/>
  <c r="U4828" i="1"/>
  <c r="Q4828" i="1"/>
  <c r="P4828" i="1"/>
  <c r="U4823" i="1"/>
  <c r="U4822" i="1" s="1"/>
  <c r="Q4823" i="1"/>
  <c r="Q4822" i="1" s="1"/>
  <c r="P4823" i="1"/>
  <c r="P4822" i="1" s="1"/>
  <c r="V4820" i="1"/>
  <c r="V4819" i="1" s="1"/>
  <c r="U4820" i="1"/>
  <c r="U4819" i="1" s="1"/>
  <c r="Q4820" i="1"/>
  <c r="Q4819" i="1" s="1"/>
  <c r="P4820" i="1"/>
  <c r="P4819" i="1" s="1"/>
  <c r="V4817" i="1"/>
  <c r="V4816" i="1" s="1"/>
  <c r="U4817" i="1"/>
  <c r="U4816" i="1" s="1"/>
  <c r="S4817" i="1"/>
  <c r="S4816" i="1" s="1"/>
  <c r="R4817" i="1"/>
  <c r="R4816" i="1" s="1"/>
  <c r="Q4817" i="1"/>
  <c r="Q4816" i="1" s="1"/>
  <c r="P4817" i="1"/>
  <c r="P4816" i="1" s="1"/>
  <c r="V4814" i="1"/>
  <c r="V4813" i="1" s="1"/>
  <c r="U4814" i="1"/>
  <c r="U4813" i="1" s="1"/>
  <c r="Q4814" i="1"/>
  <c r="Q4813" i="1" s="1"/>
  <c r="P4814" i="1"/>
  <c r="P4813" i="1" s="1"/>
  <c r="U4811" i="1"/>
  <c r="U4810" i="1" s="1"/>
  <c r="Q4811" i="1"/>
  <c r="Q4810" i="1" s="1"/>
  <c r="P4811" i="1"/>
  <c r="P4810" i="1" s="1"/>
  <c r="U4805" i="1"/>
  <c r="U4804" i="1" s="1"/>
  <c r="Q4805" i="1"/>
  <c r="Q4804" i="1" s="1"/>
  <c r="P4805" i="1"/>
  <c r="P4804" i="1" s="1"/>
  <c r="V4802" i="1"/>
  <c r="V4801" i="1" s="1"/>
  <c r="U4802" i="1"/>
  <c r="U4801" i="1" s="1"/>
  <c r="Q4802" i="1"/>
  <c r="Q4801" i="1" s="1"/>
  <c r="P4802" i="1"/>
  <c r="P4801" i="1" s="1"/>
  <c r="U4799" i="1"/>
  <c r="U4798" i="1" s="1"/>
  <c r="Q4799" i="1"/>
  <c r="Q4798" i="1" s="1"/>
  <c r="P4799" i="1"/>
  <c r="P4798" i="1" s="1"/>
  <c r="V4796" i="1"/>
  <c r="V4795" i="1" s="1"/>
  <c r="U4796" i="1"/>
  <c r="U4795" i="1" s="1"/>
  <c r="Q4796" i="1"/>
  <c r="Q4795" i="1" s="1"/>
  <c r="P4796" i="1"/>
  <c r="P4795" i="1" s="1"/>
  <c r="U4788" i="1"/>
  <c r="U4787" i="1" s="1"/>
  <c r="Q4788" i="1"/>
  <c r="Q4787" i="1" s="1"/>
  <c r="P4788" i="1"/>
  <c r="P4787" i="1" s="1"/>
  <c r="V4782" i="1"/>
  <c r="U4782" i="1"/>
  <c r="S4782" i="1"/>
  <c r="R4782" i="1"/>
  <c r="Q4782" i="1"/>
  <c r="P4782" i="1"/>
  <c r="V4780" i="1"/>
  <c r="U4780" i="1"/>
  <c r="S4780" i="1"/>
  <c r="R4780" i="1"/>
  <c r="Q4780" i="1"/>
  <c r="P4780" i="1"/>
  <c r="V4776" i="1"/>
  <c r="V4775" i="1" s="1"/>
  <c r="U4776" i="1"/>
  <c r="U4775" i="1" s="1"/>
  <c r="S4776" i="1"/>
  <c r="S4775" i="1" s="1"/>
  <c r="R4776" i="1"/>
  <c r="R4775" i="1" s="1"/>
  <c r="Q4776" i="1"/>
  <c r="Q4775" i="1" s="1"/>
  <c r="P4776" i="1"/>
  <c r="P4775" i="1" s="1"/>
  <c r="V4773" i="1"/>
  <c r="V4772" i="1" s="1"/>
  <c r="U4773" i="1"/>
  <c r="U4772" i="1" s="1"/>
  <c r="S4773" i="1"/>
  <c r="S4772" i="1" s="1"/>
  <c r="R4773" i="1"/>
  <c r="R4772" i="1" s="1"/>
  <c r="Q4773" i="1"/>
  <c r="Q4772" i="1" s="1"/>
  <c r="P4773" i="1"/>
  <c r="P4772" i="1" s="1"/>
  <c r="V4770" i="1"/>
  <c r="V4769" i="1" s="1"/>
  <c r="U4770" i="1"/>
  <c r="U4769" i="1" s="1"/>
  <c r="S4770" i="1"/>
  <c r="S4769" i="1" s="1"/>
  <c r="R4770" i="1"/>
  <c r="R4769" i="1" s="1"/>
  <c r="Q4770" i="1"/>
  <c r="Q4769" i="1" s="1"/>
  <c r="P4770" i="1"/>
  <c r="P4769" i="1" s="1"/>
  <c r="V4766" i="1"/>
  <c r="V4765" i="1" s="1"/>
  <c r="V4764" i="1" s="1"/>
  <c r="U4766" i="1"/>
  <c r="U4765" i="1" s="1"/>
  <c r="U4764" i="1" s="1"/>
  <c r="S4766" i="1"/>
  <c r="S4765" i="1" s="1"/>
  <c r="S4764" i="1" s="1"/>
  <c r="R4766" i="1"/>
  <c r="R4765" i="1" s="1"/>
  <c r="R4764" i="1" s="1"/>
  <c r="Q4766" i="1"/>
  <c r="Q4765" i="1" s="1"/>
  <c r="Q4764" i="1" s="1"/>
  <c r="P4766" i="1"/>
  <c r="P4765" i="1" s="1"/>
  <c r="P4764" i="1" s="1"/>
  <c r="V4761" i="1"/>
  <c r="U4761" i="1"/>
  <c r="S4761" i="1"/>
  <c r="R4761" i="1"/>
  <c r="Q4761" i="1"/>
  <c r="P4761" i="1"/>
  <c r="V4759" i="1"/>
  <c r="U4759" i="1"/>
  <c r="S4759" i="1"/>
  <c r="R4759" i="1"/>
  <c r="Q4759" i="1"/>
  <c r="P4759" i="1"/>
  <c r="V4757" i="1"/>
  <c r="U4757" i="1"/>
  <c r="S4757" i="1"/>
  <c r="R4757" i="1"/>
  <c r="Q4757" i="1"/>
  <c r="P4757" i="1"/>
  <c r="V4749" i="1"/>
  <c r="V4748" i="1" s="1"/>
  <c r="U4749" i="1"/>
  <c r="U4748" i="1" s="1"/>
  <c r="S4749" i="1"/>
  <c r="S4748" i="1" s="1"/>
  <c r="R4749" i="1"/>
  <c r="R4748" i="1" s="1"/>
  <c r="Q4749" i="1"/>
  <c r="Q4748" i="1" s="1"/>
  <c r="P4749" i="1"/>
  <c r="P4748" i="1" s="1"/>
  <c r="V4745" i="1"/>
  <c r="V4744" i="1" s="1"/>
  <c r="V4743" i="1" s="1"/>
  <c r="U4745" i="1"/>
  <c r="U4744" i="1" s="1"/>
  <c r="U4743" i="1" s="1"/>
  <c r="S4745" i="1"/>
  <c r="S4744" i="1" s="1"/>
  <c r="S4743" i="1" s="1"/>
  <c r="R4745" i="1"/>
  <c r="R4744" i="1" s="1"/>
  <c r="R4743" i="1" s="1"/>
  <c r="V4741" i="1"/>
  <c r="V4740" i="1" s="1"/>
  <c r="V4739" i="1" s="1"/>
  <c r="U4741" i="1"/>
  <c r="U4740" i="1" s="1"/>
  <c r="U4739" i="1" s="1"/>
  <c r="S4741" i="1"/>
  <c r="S4740" i="1" s="1"/>
  <c r="S4739" i="1" s="1"/>
  <c r="R4741" i="1"/>
  <c r="R4740" i="1" s="1"/>
  <c r="R4739" i="1" s="1"/>
  <c r="Q4741" i="1"/>
  <c r="Q4740" i="1" s="1"/>
  <c r="Q4739" i="1" s="1"/>
  <c r="P4741" i="1"/>
  <c r="P4740" i="1" s="1"/>
  <c r="P4739" i="1" s="1"/>
  <c r="V4737" i="1"/>
  <c r="V4736" i="1" s="1"/>
  <c r="U4737" i="1"/>
  <c r="U4736" i="1" s="1"/>
  <c r="S4737" i="1"/>
  <c r="S4736" i="1" s="1"/>
  <c r="R4737" i="1"/>
  <c r="R4736" i="1" s="1"/>
  <c r="Q4737" i="1"/>
  <c r="Q4736" i="1" s="1"/>
  <c r="P4737" i="1"/>
  <c r="P4736" i="1" s="1"/>
  <c r="V4734" i="1"/>
  <c r="V4733" i="1" s="1"/>
  <c r="U4734" i="1"/>
  <c r="U4733" i="1" s="1"/>
  <c r="S4734" i="1"/>
  <c r="S4733" i="1" s="1"/>
  <c r="R4734" i="1"/>
  <c r="R4733" i="1" s="1"/>
  <c r="Q4734" i="1"/>
  <c r="Q4733" i="1" s="1"/>
  <c r="P4734" i="1"/>
  <c r="P4733" i="1" s="1"/>
  <c r="V4725" i="1"/>
  <c r="U4725" i="1"/>
  <c r="S4725" i="1"/>
  <c r="R4725" i="1"/>
  <c r="Q4725" i="1"/>
  <c r="P4725" i="1"/>
  <c r="V4722" i="1"/>
  <c r="V4721" i="1" s="1"/>
  <c r="U4722" i="1"/>
  <c r="U4721" i="1" s="1"/>
  <c r="S4722" i="1"/>
  <c r="S4721" i="1" s="1"/>
  <c r="R4722" i="1"/>
  <c r="R4721" i="1" s="1"/>
  <c r="Q4722" i="1"/>
  <c r="Q4721" i="1" s="1"/>
  <c r="P4722" i="1"/>
  <c r="P4721" i="1" s="1"/>
  <c r="V4714" i="1"/>
  <c r="V4713" i="1" s="1"/>
  <c r="U4714" i="1"/>
  <c r="U4713" i="1" s="1"/>
  <c r="V4707" i="1"/>
  <c r="V4706" i="1" s="1"/>
  <c r="V4705" i="1" s="1"/>
  <c r="U4707" i="1"/>
  <c r="U4706" i="1" s="1"/>
  <c r="U4705" i="1" s="1"/>
  <c r="S4707" i="1"/>
  <c r="S4706" i="1" s="1"/>
  <c r="S4705" i="1" s="1"/>
  <c r="R4707" i="1"/>
  <c r="R4706" i="1" s="1"/>
  <c r="R4705" i="1" s="1"/>
  <c r="Q4707" i="1"/>
  <c r="Q4706" i="1" s="1"/>
  <c r="Q4705" i="1" s="1"/>
  <c r="P4707" i="1"/>
  <c r="P4706" i="1" s="1"/>
  <c r="P4705" i="1" s="1"/>
  <c r="V4703" i="1"/>
  <c r="V4702" i="1" s="1"/>
  <c r="U4703" i="1"/>
  <c r="U4702" i="1" s="1"/>
  <c r="S4703" i="1"/>
  <c r="S4702" i="1" s="1"/>
  <c r="R4703" i="1"/>
  <c r="R4702" i="1" s="1"/>
  <c r="Q4703" i="1"/>
  <c r="Q4702" i="1" s="1"/>
  <c r="P4703" i="1"/>
  <c r="P4702" i="1" s="1"/>
  <c r="V4700" i="1"/>
  <c r="V4699" i="1" s="1"/>
  <c r="U4700" i="1"/>
  <c r="U4699" i="1" s="1"/>
  <c r="S4700" i="1"/>
  <c r="S4699" i="1" s="1"/>
  <c r="R4700" i="1"/>
  <c r="R4699" i="1" s="1"/>
  <c r="Q4700" i="1"/>
  <c r="Q4699" i="1" s="1"/>
  <c r="P4700" i="1"/>
  <c r="P4699" i="1" s="1"/>
  <c r="V4697" i="1"/>
  <c r="U4697" i="1"/>
  <c r="S4697" i="1"/>
  <c r="R4697" i="1"/>
  <c r="Q4697" i="1"/>
  <c r="P4697" i="1"/>
  <c r="V4690" i="1"/>
  <c r="S4690" i="1"/>
  <c r="R4690" i="1"/>
  <c r="V4688" i="1"/>
  <c r="S4688" i="1"/>
  <c r="R4688" i="1"/>
  <c r="U4673" i="1"/>
  <c r="U4672" i="1" s="1"/>
  <c r="U4671" i="1" s="1"/>
  <c r="U4670" i="1" s="1"/>
  <c r="U4669" i="1" s="1"/>
  <c r="U4668" i="1" s="1"/>
  <c r="Q4673" i="1"/>
  <c r="Q4672" i="1" s="1"/>
  <c r="Q4671" i="1" s="1"/>
  <c r="Q4670" i="1" s="1"/>
  <c r="Q4669" i="1" s="1"/>
  <c r="Q4668" i="1" s="1"/>
  <c r="P4673" i="1"/>
  <c r="P4672" i="1" s="1"/>
  <c r="P4671" i="1" s="1"/>
  <c r="P4670" i="1" s="1"/>
  <c r="P4669" i="1" s="1"/>
  <c r="P4668" i="1" s="1"/>
  <c r="U4666" i="1"/>
  <c r="U4665" i="1" s="1"/>
  <c r="Q4666" i="1"/>
  <c r="Q4665" i="1" s="1"/>
  <c r="P4666" i="1"/>
  <c r="P4665" i="1" s="1"/>
  <c r="V4663" i="1"/>
  <c r="V4662" i="1" s="1"/>
  <c r="U4663" i="1"/>
  <c r="U4662" i="1" s="1"/>
  <c r="S4663" i="1"/>
  <c r="S4662" i="1" s="1"/>
  <c r="R4663" i="1"/>
  <c r="R4662" i="1" s="1"/>
  <c r="Q4663" i="1"/>
  <c r="Q4662" i="1" s="1"/>
  <c r="P4663" i="1"/>
  <c r="P4662" i="1" s="1"/>
  <c r="V4660" i="1"/>
  <c r="V4659" i="1" s="1"/>
  <c r="U4660" i="1"/>
  <c r="U4659" i="1" s="1"/>
  <c r="S4660" i="1"/>
  <c r="S4659" i="1" s="1"/>
  <c r="R4660" i="1"/>
  <c r="R4659" i="1" s="1"/>
  <c r="Q4660" i="1"/>
  <c r="Q4659" i="1" s="1"/>
  <c r="P4660" i="1"/>
  <c r="P4659" i="1" s="1"/>
  <c r="V4657" i="1"/>
  <c r="V4656" i="1" s="1"/>
  <c r="U4657" i="1"/>
  <c r="U4656" i="1" s="1"/>
  <c r="Q4657" i="1"/>
  <c r="Q4656" i="1" s="1"/>
  <c r="P4657" i="1"/>
  <c r="P4656" i="1" s="1"/>
  <c r="U4654" i="1"/>
  <c r="U4653" i="1" s="1"/>
  <c r="Q4654" i="1"/>
  <c r="Q4653" i="1" s="1"/>
  <c r="P4654" i="1"/>
  <c r="P4653" i="1" s="1"/>
  <c r="U4651" i="1"/>
  <c r="U4650" i="1" s="1"/>
  <c r="Q4651" i="1"/>
  <c r="Q4650" i="1" s="1"/>
  <c r="P4651" i="1"/>
  <c r="P4650" i="1" s="1"/>
  <c r="U4648" i="1"/>
  <c r="U4647" i="1" s="1"/>
  <c r="Q4648" i="1"/>
  <c r="Q4647" i="1" s="1"/>
  <c r="P4648" i="1"/>
  <c r="P4647" i="1" s="1"/>
  <c r="U4642" i="1"/>
  <c r="U4641" i="1" s="1"/>
  <c r="Q4642" i="1"/>
  <c r="Q4641" i="1" s="1"/>
  <c r="P4642" i="1"/>
  <c r="P4641" i="1" s="1"/>
  <c r="U4634" i="1"/>
  <c r="U4633" i="1" s="1"/>
  <c r="U4632" i="1" s="1"/>
  <c r="U4631" i="1" s="1"/>
  <c r="U4630" i="1" s="1"/>
  <c r="U4629" i="1" s="1"/>
  <c r="R4634" i="1"/>
  <c r="R4633" i="1" s="1"/>
  <c r="R4632" i="1" s="1"/>
  <c r="R4631" i="1" s="1"/>
  <c r="R4630" i="1" s="1"/>
  <c r="R4629" i="1" s="1"/>
  <c r="Q4634" i="1"/>
  <c r="Q4633" i="1" s="1"/>
  <c r="Q4632" i="1" s="1"/>
  <c r="Q4631" i="1" s="1"/>
  <c r="Q4630" i="1" s="1"/>
  <c r="Q4629" i="1" s="1"/>
  <c r="P4634" i="1"/>
  <c r="P4633" i="1" s="1"/>
  <c r="P4632" i="1" s="1"/>
  <c r="P4631" i="1" s="1"/>
  <c r="P4630" i="1" s="1"/>
  <c r="P4629" i="1" s="1"/>
  <c r="V4627" i="1"/>
  <c r="V4626" i="1" s="1"/>
  <c r="V4625" i="1" s="1"/>
  <c r="V4624" i="1" s="1"/>
  <c r="V4623" i="1" s="1"/>
  <c r="V4622" i="1" s="1"/>
  <c r="V4621" i="1" s="1"/>
  <c r="U4627" i="1"/>
  <c r="U4626" i="1" s="1"/>
  <c r="U4625" i="1" s="1"/>
  <c r="U4624" i="1" s="1"/>
  <c r="U4623" i="1" s="1"/>
  <c r="U4622" i="1" s="1"/>
  <c r="U4621" i="1" s="1"/>
  <c r="Q4627" i="1"/>
  <c r="Q4626" i="1" s="1"/>
  <c r="Q4625" i="1" s="1"/>
  <c r="Q4624" i="1" s="1"/>
  <c r="Q4623" i="1" s="1"/>
  <c r="Q4622" i="1" s="1"/>
  <c r="Q4621" i="1" s="1"/>
  <c r="U4619" i="1"/>
  <c r="U4618" i="1" s="1"/>
  <c r="U4617" i="1" s="1"/>
  <c r="U4616" i="1" s="1"/>
  <c r="U4615" i="1" s="1"/>
  <c r="U4614" i="1" s="1"/>
  <c r="Q4619" i="1"/>
  <c r="Q4618" i="1" s="1"/>
  <c r="Q4617" i="1" s="1"/>
  <c r="Q4616" i="1" s="1"/>
  <c r="Q4615" i="1" s="1"/>
  <c r="Q4614" i="1" s="1"/>
  <c r="P4619" i="1"/>
  <c r="P4618" i="1" s="1"/>
  <c r="P4617" i="1" s="1"/>
  <c r="P4616" i="1" s="1"/>
  <c r="P4615" i="1" s="1"/>
  <c r="P4614" i="1" s="1"/>
  <c r="U4609" i="1"/>
  <c r="U4608" i="1" s="1"/>
  <c r="Q4609" i="1"/>
  <c r="Q4608" i="1" s="1"/>
  <c r="P4609" i="1"/>
  <c r="P4608" i="1" s="1"/>
  <c r="V4602" i="1"/>
  <c r="V4601" i="1" s="1"/>
  <c r="V4600" i="1" s="1"/>
  <c r="U4602" i="1"/>
  <c r="U4601" i="1" s="1"/>
  <c r="U4600" i="1" s="1"/>
  <c r="S4602" i="1"/>
  <c r="S4601" i="1" s="1"/>
  <c r="S4600" i="1" s="1"/>
  <c r="R4602" i="1"/>
  <c r="R4601" i="1" s="1"/>
  <c r="R4600" i="1" s="1"/>
  <c r="Q4602" i="1"/>
  <c r="Q4601" i="1" s="1"/>
  <c r="Q4600" i="1" s="1"/>
  <c r="P4602" i="1"/>
  <c r="P4601" i="1" s="1"/>
  <c r="P4600" i="1" s="1"/>
  <c r="V4591" i="1"/>
  <c r="V4590" i="1" s="1"/>
  <c r="U4591" i="1"/>
  <c r="U4590" i="1" s="1"/>
  <c r="S4591" i="1"/>
  <c r="S4590" i="1" s="1"/>
  <c r="R4591" i="1"/>
  <c r="R4590" i="1" s="1"/>
  <c r="Q4591" i="1"/>
  <c r="Q4590" i="1" s="1"/>
  <c r="P4591" i="1"/>
  <c r="P4590" i="1" s="1"/>
  <c r="V4588" i="1"/>
  <c r="V4587" i="1" s="1"/>
  <c r="U4588" i="1"/>
  <c r="U4587" i="1" s="1"/>
  <c r="S4588" i="1"/>
  <c r="S4587" i="1" s="1"/>
  <c r="R4588" i="1"/>
  <c r="R4587" i="1" s="1"/>
  <c r="Q4588" i="1"/>
  <c r="Q4587" i="1" s="1"/>
  <c r="P4588" i="1"/>
  <c r="P4587" i="1" s="1"/>
  <c r="V4585" i="1"/>
  <c r="V4584" i="1" s="1"/>
  <c r="U4585" i="1"/>
  <c r="U4584" i="1" s="1"/>
  <c r="Q4585" i="1"/>
  <c r="Q4584" i="1" s="1"/>
  <c r="P4585" i="1"/>
  <c r="P4584" i="1" s="1"/>
  <c r="V4582" i="1"/>
  <c r="V4581" i="1" s="1"/>
  <c r="U4582" i="1"/>
  <c r="U4581" i="1" s="1"/>
  <c r="S4582" i="1"/>
  <c r="S4581" i="1" s="1"/>
  <c r="R4582" i="1"/>
  <c r="R4581" i="1" s="1"/>
  <c r="Q4582" i="1"/>
  <c r="Q4581" i="1" s="1"/>
  <c r="P4582" i="1"/>
  <c r="P4581" i="1" s="1"/>
  <c r="V4578" i="1"/>
  <c r="V4577" i="1" s="1"/>
  <c r="U4578" i="1"/>
  <c r="U4577" i="1" s="1"/>
  <c r="S4578" i="1"/>
  <c r="S4577" i="1" s="1"/>
  <c r="R4578" i="1"/>
  <c r="R4577" i="1" s="1"/>
  <c r="Q4578" i="1"/>
  <c r="Q4577" i="1" s="1"/>
  <c r="P4578" i="1"/>
  <c r="P4577" i="1" s="1"/>
  <c r="V4575" i="1"/>
  <c r="V4574" i="1" s="1"/>
  <c r="U4575" i="1"/>
  <c r="U4574" i="1" s="1"/>
  <c r="S4575" i="1"/>
  <c r="S4574" i="1" s="1"/>
  <c r="R4575" i="1"/>
  <c r="R4574" i="1" s="1"/>
  <c r="Q4575" i="1"/>
  <c r="Q4574" i="1" s="1"/>
  <c r="P4575" i="1"/>
  <c r="P4574" i="1" s="1"/>
  <c r="U4572" i="1"/>
  <c r="U4571" i="1" s="1"/>
  <c r="Q4572" i="1"/>
  <c r="Q4571" i="1" s="1"/>
  <c r="P4572" i="1"/>
  <c r="P4571" i="1" s="1"/>
  <c r="U4569" i="1"/>
  <c r="U4568" i="1" s="1"/>
  <c r="Q4569" i="1"/>
  <c r="Q4568" i="1" s="1"/>
  <c r="P4569" i="1"/>
  <c r="P4568" i="1" s="1"/>
  <c r="V4566" i="1"/>
  <c r="V4565" i="1" s="1"/>
  <c r="U4566" i="1"/>
  <c r="U4565" i="1" s="1"/>
  <c r="S4566" i="1"/>
  <c r="S4565" i="1" s="1"/>
  <c r="R4566" i="1"/>
  <c r="R4565" i="1" s="1"/>
  <c r="Q4566" i="1"/>
  <c r="Q4565" i="1" s="1"/>
  <c r="P4566" i="1"/>
  <c r="P4565" i="1" s="1"/>
  <c r="U4563" i="1"/>
  <c r="U4562" i="1" s="1"/>
  <c r="Q4563" i="1"/>
  <c r="Q4562" i="1" s="1"/>
  <c r="P4563" i="1"/>
  <c r="P4562" i="1" s="1"/>
  <c r="V4560" i="1"/>
  <c r="V4559" i="1" s="1"/>
  <c r="U4560" i="1"/>
  <c r="U4559" i="1" s="1"/>
  <c r="S4560" i="1"/>
  <c r="S4559" i="1" s="1"/>
  <c r="R4560" i="1"/>
  <c r="R4559" i="1" s="1"/>
  <c r="Q4560" i="1"/>
  <c r="Q4559" i="1" s="1"/>
  <c r="P4560" i="1"/>
  <c r="P4559" i="1" s="1"/>
  <c r="U4557" i="1"/>
  <c r="U4556" i="1" s="1"/>
  <c r="Q4557" i="1"/>
  <c r="Q4556" i="1" s="1"/>
  <c r="P4557" i="1"/>
  <c r="P4556" i="1" s="1"/>
  <c r="U4554" i="1"/>
  <c r="U4553" i="1" s="1"/>
  <c r="Q4554" i="1"/>
  <c r="Q4553" i="1" s="1"/>
  <c r="P4554" i="1"/>
  <c r="P4553" i="1" s="1"/>
  <c r="V4548" i="1"/>
  <c r="V4547" i="1" s="1"/>
  <c r="U4548" i="1"/>
  <c r="U4547" i="1" s="1"/>
  <c r="Q4548" i="1"/>
  <c r="Q4547" i="1" s="1"/>
  <c r="P4548" i="1"/>
  <c r="P4547" i="1" s="1"/>
  <c r="V4545" i="1"/>
  <c r="V4544" i="1" s="1"/>
  <c r="U4545" i="1"/>
  <c r="U4544" i="1" s="1"/>
  <c r="Q4545" i="1"/>
  <c r="Q4544" i="1" s="1"/>
  <c r="P4545" i="1"/>
  <c r="P4544" i="1" s="1"/>
  <c r="V4542" i="1"/>
  <c r="V4541" i="1" s="1"/>
  <c r="U4542" i="1"/>
  <c r="U4541" i="1" s="1"/>
  <c r="S4542" i="1"/>
  <c r="S4541" i="1" s="1"/>
  <c r="R4542" i="1"/>
  <c r="R4541" i="1" s="1"/>
  <c r="Q4542" i="1"/>
  <c r="Q4541" i="1" s="1"/>
  <c r="P4542" i="1"/>
  <c r="P4541" i="1" s="1"/>
  <c r="V4539" i="1"/>
  <c r="V4538" i="1" s="1"/>
  <c r="U4539" i="1"/>
  <c r="U4538" i="1" s="1"/>
  <c r="S4539" i="1"/>
  <c r="S4538" i="1" s="1"/>
  <c r="R4539" i="1"/>
  <c r="R4538" i="1" s="1"/>
  <c r="Q4539" i="1"/>
  <c r="Q4538" i="1" s="1"/>
  <c r="P4539" i="1"/>
  <c r="P4538" i="1" s="1"/>
  <c r="V4536" i="1"/>
  <c r="V4535" i="1" s="1"/>
  <c r="U4536" i="1"/>
  <c r="U4535" i="1" s="1"/>
  <c r="S4536" i="1"/>
  <c r="S4535" i="1" s="1"/>
  <c r="R4536" i="1"/>
  <c r="R4535" i="1" s="1"/>
  <c r="Q4536" i="1"/>
  <c r="Q4535" i="1" s="1"/>
  <c r="P4536" i="1"/>
  <c r="P4535" i="1" s="1"/>
  <c r="U4533" i="1"/>
  <c r="U4532" i="1" s="1"/>
  <c r="Q4533" i="1"/>
  <c r="Q4532" i="1" s="1"/>
  <c r="P4533" i="1"/>
  <c r="P4532" i="1" s="1"/>
  <c r="V4530" i="1"/>
  <c r="U4530" i="1"/>
  <c r="S4530" i="1"/>
  <c r="R4530" i="1"/>
  <c r="Q4530" i="1"/>
  <c r="P4530" i="1"/>
  <c r="V4528" i="1"/>
  <c r="U4528" i="1"/>
  <c r="S4528" i="1"/>
  <c r="R4528" i="1"/>
  <c r="Q4528" i="1"/>
  <c r="P4528" i="1"/>
  <c r="V4525" i="1"/>
  <c r="V4524" i="1" s="1"/>
  <c r="U4525" i="1"/>
  <c r="U4524" i="1" s="1"/>
  <c r="S4525" i="1"/>
  <c r="S4524" i="1" s="1"/>
  <c r="R4525" i="1"/>
  <c r="R4524" i="1" s="1"/>
  <c r="Q4525" i="1"/>
  <c r="Q4524" i="1" s="1"/>
  <c r="P4525" i="1"/>
  <c r="P4524" i="1" s="1"/>
  <c r="U4522" i="1"/>
  <c r="U4521" i="1" s="1"/>
  <c r="Q4522" i="1"/>
  <c r="Q4521" i="1" s="1"/>
  <c r="P4522" i="1"/>
  <c r="P4521" i="1" s="1"/>
  <c r="U4515" i="1"/>
  <c r="U4514" i="1" s="1"/>
  <c r="U4513" i="1" s="1"/>
  <c r="Q4515" i="1"/>
  <c r="Q4514" i="1" s="1"/>
  <c r="Q4513" i="1" s="1"/>
  <c r="P4515" i="1"/>
  <c r="P4514" i="1" s="1"/>
  <c r="P4513" i="1" s="1"/>
  <c r="V4511" i="1"/>
  <c r="V4510" i="1" s="1"/>
  <c r="U4511" i="1"/>
  <c r="U4510" i="1" s="1"/>
  <c r="S4511" i="1"/>
  <c r="S4510" i="1" s="1"/>
  <c r="R4511" i="1"/>
  <c r="R4510" i="1" s="1"/>
  <c r="Q4511" i="1"/>
  <c r="Q4510" i="1" s="1"/>
  <c r="P4511" i="1"/>
  <c r="P4510" i="1" s="1"/>
  <c r="U4508" i="1"/>
  <c r="U4507" i="1" s="1"/>
  <c r="S4508" i="1"/>
  <c r="S4507" i="1" s="1"/>
  <c r="R4508" i="1"/>
  <c r="R4507" i="1" s="1"/>
  <c r="Q4508" i="1"/>
  <c r="Q4507" i="1" s="1"/>
  <c r="P4508" i="1"/>
  <c r="P4507" i="1" s="1"/>
  <c r="V4502" i="1"/>
  <c r="V4501" i="1" s="1"/>
  <c r="U4502" i="1"/>
  <c r="U4501" i="1" s="1"/>
  <c r="S4502" i="1"/>
  <c r="S4501" i="1" s="1"/>
  <c r="R4502" i="1"/>
  <c r="R4501" i="1" s="1"/>
  <c r="Q4502" i="1"/>
  <c r="Q4501" i="1" s="1"/>
  <c r="P4502" i="1"/>
  <c r="P4501" i="1" s="1"/>
  <c r="V4496" i="1"/>
  <c r="V4495" i="1" s="1"/>
  <c r="U4496" i="1"/>
  <c r="U4495" i="1" s="1"/>
  <c r="S4496" i="1"/>
  <c r="S4495" i="1" s="1"/>
  <c r="R4496" i="1"/>
  <c r="R4495" i="1" s="1"/>
  <c r="Q4496" i="1"/>
  <c r="Q4495" i="1" s="1"/>
  <c r="P4496" i="1"/>
  <c r="P4495" i="1" s="1"/>
  <c r="V4493" i="1"/>
  <c r="V4492" i="1" s="1"/>
  <c r="U4493" i="1"/>
  <c r="U4492" i="1" s="1"/>
  <c r="S4493" i="1"/>
  <c r="S4492" i="1" s="1"/>
  <c r="R4493" i="1"/>
  <c r="R4492" i="1" s="1"/>
  <c r="Q4493" i="1"/>
  <c r="Q4492" i="1" s="1"/>
  <c r="P4493" i="1"/>
  <c r="P4492" i="1" s="1"/>
  <c r="U4490" i="1"/>
  <c r="U4489" i="1" s="1"/>
  <c r="Q4490" i="1"/>
  <c r="Q4489" i="1" s="1"/>
  <c r="P4490" i="1"/>
  <c r="P4489" i="1" s="1"/>
  <c r="U4487" i="1"/>
  <c r="U4486" i="1" s="1"/>
  <c r="R4487" i="1"/>
  <c r="R4486" i="1" s="1"/>
  <c r="Q4487" i="1"/>
  <c r="Q4486" i="1" s="1"/>
  <c r="P4487" i="1"/>
  <c r="P4486" i="1" s="1"/>
  <c r="V4484" i="1"/>
  <c r="V4483" i="1" s="1"/>
  <c r="U4484" i="1"/>
  <c r="U4483" i="1" s="1"/>
  <c r="S4484" i="1"/>
  <c r="S4483" i="1" s="1"/>
  <c r="R4484" i="1"/>
  <c r="R4483" i="1" s="1"/>
  <c r="Q4484" i="1"/>
  <c r="Q4483" i="1" s="1"/>
  <c r="P4484" i="1"/>
  <c r="P4483" i="1" s="1"/>
  <c r="U4481" i="1"/>
  <c r="U4480" i="1" s="1"/>
  <c r="Q4481" i="1"/>
  <c r="Q4480" i="1" s="1"/>
  <c r="P4481" i="1"/>
  <c r="P4480" i="1" s="1"/>
  <c r="V4478" i="1"/>
  <c r="V4477" i="1" s="1"/>
  <c r="U4478" i="1"/>
  <c r="U4477" i="1" s="1"/>
  <c r="S4478" i="1"/>
  <c r="S4477" i="1" s="1"/>
  <c r="R4478" i="1"/>
  <c r="R4477" i="1" s="1"/>
  <c r="Q4478" i="1"/>
  <c r="Q4477" i="1" s="1"/>
  <c r="P4478" i="1"/>
  <c r="P4477" i="1" s="1"/>
  <c r="V4475" i="1"/>
  <c r="V4474" i="1" s="1"/>
  <c r="U4475" i="1"/>
  <c r="U4474" i="1" s="1"/>
  <c r="S4475" i="1"/>
  <c r="S4474" i="1" s="1"/>
  <c r="R4475" i="1"/>
  <c r="R4474" i="1" s="1"/>
  <c r="Q4475" i="1"/>
  <c r="Q4474" i="1" s="1"/>
  <c r="P4475" i="1"/>
  <c r="P4474" i="1" s="1"/>
  <c r="V4467" i="1"/>
  <c r="V4466" i="1" s="1"/>
  <c r="V4465" i="1" s="1"/>
  <c r="V4464" i="1" s="1"/>
  <c r="V4463" i="1" s="1"/>
  <c r="V4462" i="1" s="1"/>
  <c r="U4467" i="1"/>
  <c r="U4466" i="1" s="1"/>
  <c r="U4465" i="1" s="1"/>
  <c r="U4464" i="1" s="1"/>
  <c r="U4463" i="1" s="1"/>
  <c r="U4462" i="1" s="1"/>
  <c r="Q4467" i="1"/>
  <c r="Q4466" i="1" s="1"/>
  <c r="Q4465" i="1" s="1"/>
  <c r="Q4464" i="1" s="1"/>
  <c r="Q4463" i="1" s="1"/>
  <c r="Q4462" i="1" s="1"/>
  <c r="P4467" i="1"/>
  <c r="P4466" i="1" s="1"/>
  <c r="P4465" i="1" s="1"/>
  <c r="P4464" i="1" s="1"/>
  <c r="P4463" i="1" s="1"/>
  <c r="P4462" i="1" s="1"/>
  <c r="U4460" i="1"/>
  <c r="U4459" i="1" s="1"/>
  <c r="U4458" i="1" s="1"/>
  <c r="Q4460" i="1"/>
  <c r="Q4459" i="1" s="1"/>
  <c r="Q4458" i="1" s="1"/>
  <c r="P4460" i="1"/>
  <c r="P4459" i="1" s="1"/>
  <c r="P4458" i="1" s="1"/>
  <c r="V4456" i="1"/>
  <c r="V4455" i="1" s="1"/>
  <c r="V4454" i="1" s="1"/>
  <c r="U4456" i="1"/>
  <c r="U4455" i="1" s="1"/>
  <c r="U4454" i="1" s="1"/>
  <c r="Q4456" i="1"/>
  <c r="Q4455" i="1" s="1"/>
  <c r="Q4454" i="1" s="1"/>
  <c r="P4456" i="1"/>
  <c r="P4455" i="1" s="1"/>
  <c r="P4454" i="1" s="1"/>
  <c r="V4451" i="1"/>
  <c r="V4450" i="1" s="1"/>
  <c r="V4449" i="1" s="1"/>
  <c r="U4451" i="1"/>
  <c r="U4450" i="1" s="1"/>
  <c r="U4449" i="1" s="1"/>
  <c r="S4451" i="1"/>
  <c r="S4450" i="1" s="1"/>
  <c r="S4449" i="1" s="1"/>
  <c r="R4451" i="1"/>
  <c r="R4450" i="1" s="1"/>
  <c r="R4449" i="1" s="1"/>
  <c r="Q4451" i="1"/>
  <c r="Q4450" i="1" s="1"/>
  <c r="Q4449" i="1" s="1"/>
  <c r="P4451" i="1"/>
  <c r="P4450" i="1" s="1"/>
  <c r="P4449" i="1" s="1"/>
  <c r="V4443" i="1"/>
  <c r="V4442" i="1" s="1"/>
  <c r="U4443" i="1"/>
  <c r="U4442" i="1" s="1"/>
  <c r="S4443" i="1"/>
  <c r="S4442" i="1" s="1"/>
  <c r="R4443" i="1"/>
  <c r="R4442" i="1" s="1"/>
  <c r="Q4443" i="1"/>
  <c r="Q4442" i="1" s="1"/>
  <c r="P4443" i="1"/>
  <c r="P4442" i="1" s="1"/>
  <c r="U4440" i="1"/>
  <c r="U4439" i="1" s="1"/>
  <c r="Q4440" i="1"/>
  <c r="Q4439" i="1" s="1"/>
  <c r="P4440" i="1"/>
  <c r="P4439" i="1" s="1"/>
  <c r="V4436" i="1"/>
  <c r="U4436" i="1"/>
  <c r="Q4436" i="1"/>
  <c r="P4436" i="1"/>
  <c r="V4430" i="1"/>
  <c r="V4429" i="1" s="1"/>
  <c r="U4430" i="1"/>
  <c r="U4429" i="1" s="1"/>
  <c r="Q4430" i="1"/>
  <c r="Q4429" i="1" s="1"/>
  <c r="P4430" i="1"/>
  <c r="P4429" i="1" s="1"/>
  <c r="V4427" i="1"/>
  <c r="V4426" i="1" s="1"/>
  <c r="U4427" i="1"/>
  <c r="U4426" i="1" s="1"/>
  <c r="S4427" i="1"/>
  <c r="S4426" i="1" s="1"/>
  <c r="R4427" i="1"/>
  <c r="R4426" i="1" s="1"/>
  <c r="Q4427" i="1"/>
  <c r="Q4426" i="1" s="1"/>
  <c r="P4427" i="1"/>
  <c r="P4426" i="1" s="1"/>
  <c r="V4424" i="1"/>
  <c r="V4423" i="1" s="1"/>
  <c r="U4424" i="1"/>
  <c r="U4423" i="1" s="1"/>
  <c r="S4424" i="1"/>
  <c r="S4423" i="1" s="1"/>
  <c r="R4424" i="1"/>
  <c r="R4423" i="1" s="1"/>
  <c r="Q4424" i="1"/>
  <c r="Q4423" i="1" s="1"/>
  <c r="P4424" i="1"/>
  <c r="P4423" i="1" s="1"/>
  <c r="V4421" i="1"/>
  <c r="V4420" i="1" s="1"/>
  <c r="U4421" i="1"/>
  <c r="U4420" i="1" s="1"/>
  <c r="S4421" i="1"/>
  <c r="S4420" i="1" s="1"/>
  <c r="R4421" i="1"/>
  <c r="R4420" i="1" s="1"/>
  <c r="Q4421" i="1"/>
  <c r="Q4420" i="1" s="1"/>
  <c r="P4421" i="1"/>
  <c r="P4420" i="1" s="1"/>
  <c r="V4418" i="1"/>
  <c r="V4417" i="1" s="1"/>
  <c r="U4418" i="1"/>
  <c r="U4417" i="1" s="1"/>
  <c r="S4418" i="1"/>
  <c r="S4417" i="1" s="1"/>
  <c r="R4418" i="1"/>
  <c r="R4417" i="1" s="1"/>
  <c r="Q4418" i="1"/>
  <c r="Q4417" i="1" s="1"/>
  <c r="P4418" i="1"/>
  <c r="P4417" i="1" s="1"/>
  <c r="V4415" i="1"/>
  <c r="V4414" i="1" s="1"/>
  <c r="U4415" i="1"/>
  <c r="U4414" i="1" s="1"/>
  <c r="Q4415" i="1"/>
  <c r="Q4414" i="1" s="1"/>
  <c r="P4415" i="1"/>
  <c r="P4414" i="1" s="1"/>
  <c r="U4412" i="1"/>
  <c r="U4409" i="1" s="1"/>
  <c r="Q4412" i="1"/>
  <c r="Q4409" i="1" s="1"/>
  <c r="P4412" i="1"/>
  <c r="P4409" i="1" s="1"/>
  <c r="V4407" i="1"/>
  <c r="V4406" i="1" s="1"/>
  <c r="U4407" i="1"/>
  <c r="U4406" i="1" s="1"/>
  <c r="S4407" i="1"/>
  <c r="S4406" i="1" s="1"/>
  <c r="R4407" i="1"/>
  <c r="R4406" i="1" s="1"/>
  <c r="Q4407" i="1"/>
  <c r="Q4406" i="1" s="1"/>
  <c r="P4407" i="1"/>
  <c r="P4406" i="1" s="1"/>
  <c r="V4404" i="1"/>
  <c r="V4403" i="1" s="1"/>
  <c r="U4404" i="1"/>
  <c r="U4403" i="1" s="1"/>
  <c r="Q4404" i="1"/>
  <c r="Q4403" i="1" s="1"/>
  <c r="P4404" i="1"/>
  <c r="P4403" i="1" s="1"/>
  <c r="V4401" i="1"/>
  <c r="V4400" i="1" s="1"/>
  <c r="U4401" i="1"/>
  <c r="U4400" i="1" s="1"/>
  <c r="S4401" i="1"/>
  <c r="S4400" i="1" s="1"/>
  <c r="R4401" i="1"/>
  <c r="R4400" i="1" s="1"/>
  <c r="Q4401" i="1"/>
  <c r="Q4400" i="1" s="1"/>
  <c r="P4401" i="1"/>
  <c r="P4400" i="1" s="1"/>
  <c r="U4398" i="1"/>
  <c r="U4397" i="1" s="1"/>
  <c r="Q4398" i="1"/>
  <c r="Q4397" i="1" s="1"/>
  <c r="P4398" i="1"/>
  <c r="P4397" i="1" s="1"/>
  <c r="V4395" i="1"/>
  <c r="V4394" i="1" s="1"/>
  <c r="U4395" i="1"/>
  <c r="U4394" i="1" s="1"/>
  <c r="S4395" i="1"/>
  <c r="S4394" i="1" s="1"/>
  <c r="R4395" i="1"/>
  <c r="R4394" i="1" s="1"/>
  <c r="Q4395" i="1"/>
  <c r="Q4394" i="1" s="1"/>
  <c r="P4395" i="1"/>
  <c r="P4394" i="1" s="1"/>
  <c r="U4387" i="1"/>
  <c r="U4386" i="1" s="1"/>
  <c r="Q4387" i="1"/>
  <c r="Q4386" i="1" s="1"/>
  <c r="P4387" i="1"/>
  <c r="P4386" i="1" s="1"/>
  <c r="U4384" i="1"/>
  <c r="U4383" i="1" s="1"/>
  <c r="Q4384" i="1"/>
  <c r="Q4383" i="1" s="1"/>
  <c r="P4384" i="1"/>
  <c r="P4383" i="1" s="1"/>
  <c r="V4369" i="1"/>
  <c r="V4368" i="1" s="1"/>
  <c r="U4369" i="1"/>
  <c r="U4368" i="1" s="1"/>
  <c r="Q4369" i="1"/>
  <c r="Q4368" i="1" s="1"/>
  <c r="P4369" i="1"/>
  <c r="P4368" i="1" s="1"/>
  <c r="U4366" i="1"/>
  <c r="U4365" i="1" s="1"/>
  <c r="Q4366" i="1"/>
  <c r="Q4365" i="1" s="1"/>
  <c r="P4366" i="1"/>
  <c r="P4365" i="1" s="1"/>
  <c r="V4363" i="1"/>
  <c r="V4362" i="1" s="1"/>
  <c r="U4363" i="1"/>
  <c r="U4362" i="1" s="1"/>
  <c r="S4363" i="1"/>
  <c r="S4362" i="1" s="1"/>
  <c r="R4363" i="1"/>
  <c r="R4362" i="1" s="1"/>
  <c r="Q4363" i="1"/>
  <c r="Q4362" i="1" s="1"/>
  <c r="P4363" i="1"/>
  <c r="P4362" i="1" s="1"/>
  <c r="V4360" i="1"/>
  <c r="V4359" i="1" s="1"/>
  <c r="U4360" i="1"/>
  <c r="U4359" i="1" s="1"/>
  <c r="Q4360" i="1"/>
  <c r="Q4359" i="1" s="1"/>
  <c r="P4360" i="1"/>
  <c r="P4359" i="1" s="1"/>
  <c r="U4357" i="1"/>
  <c r="U4356" i="1" s="1"/>
  <c r="Q4357" i="1"/>
  <c r="Q4356" i="1" s="1"/>
  <c r="P4357" i="1"/>
  <c r="P4356" i="1" s="1"/>
  <c r="V4354" i="1"/>
  <c r="V4353" i="1" s="1"/>
  <c r="U4354" i="1"/>
  <c r="U4353" i="1" s="1"/>
  <c r="Q4354" i="1"/>
  <c r="Q4353" i="1" s="1"/>
  <c r="P4354" i="1"/>
  <c r="P4353" i="1" s="1"/>
  <c r="U4351" i="1"/>
  <c r="U4350" i="1" s="1"/>
  <c r="Q4351" i="1"/>
  <c r="Q4350" i="1" s="1"/>
  <c r="P4351" i="1"/>
  <c r="P4350" i="1" s="1"/>
  <c r="V4348" i="1"/>
  <c r="V4347" i="1" s="1"/>
  <c r="U4348" i="1"/>
  <c r="U4347" i="1" s="1"/>
  <c r="Q4348" i="1"/>
  <c r="Q4347" i="1" s="1"/>
  <c r="P4348" i="1"/>
  <c r="P4347" i="1" s="1"/>
  <c r="V4345" i="1"/>
  <c r="V4344" i="1" s="1"/>
  <c r="U4345" i="1"/>
  <c r="U4344" i="1" s="1"/>
  <c r="U4343" i="1" s="1"/>
  <c r="U4342" i="1" s="1"/>
  <c r="U4341" i="1" s="1"/>
  <c r="U4340" i="1" s="1"/>
  <c r="S4345" i="1"/>
  <c r="S4344" i="1" s="1"/>
  <c r="R4345" i="1"/>
  <c r="R4344" i="1" s="1"/>
  <c r="Q4345" i="1"/>
  <c r="Q4344" i="1" s="1"/>
  <c r="Q4343" i="1" s="1"/>
  <c r="Q4342" i="1" s="1"/>
  <c r="Q4341" i="1" s="1"/>
  <c r="Q4340" i="1" s="1"/>
  <c r="P4345" i="1"/>
  <c r="P4344" i="1" s="1"/>
  <c r="P4343" i="1" s="1"/>
  <c r="P4342" i="1" s="1"/>
  <c r="P4341" i="1" s="1"/>
  <c r="P4340" i="1" s="1"/>
  <c r="U4338" i="1"/>
  <c r="U4337" i="1" s="1"/>
  <c r="R4338" i="1"/>
  <c r="R4337" i="1" s="1"/>
  <c r="Q4338" i="1"/>
  <c r="Q4337" i="1" s="1"/>
  <c r="P4338" i="1"/>
  <c r="P4337" i="1" s="1"/>
  <c r="U4335" i="1"/>
  <c r="U4334" i="1" s="1"/>
  <c r="U4333" i="1" s="1"/>
  <c r="Q4335" i="1"/>
  <c r="Q4334" i="1" s="1"/>
  <c r="P4335" i="1"/>
  <c r="P4334" i="1" s="1"/>
  <c r="U4331" i="1"/>
  <c r="U4330" i="1" s="1"/>
  <c r="U4329" i="1" s="1"/>
  <c r="Q4331" i="1"/>
  <c r="Q4330" i="1" s="1"/>
  <c r="Q4329" i="1" s="1"/>
  <c r="P4331" i="1"/>
  <c r="P4330" i="1" s="1"/>
  <c r="P4329" i="1" s="1"/>
  <c r="V4320" i="1"/>
  <c r="U4320" i="1"/>
  <c r="S4320" i="1"/>
  <c r="R4320" i="1"/>
  <c r="Q4320" i="1"/>
  <c r="P4320" i="1"/>
  <c r="V4318" i="1"/>
  <c r="U4318" i="1"/>
  <c r="S4318" i="1"/>
  <c r="R4318" i="1"/>
  <c r="Q4318" i="1"/>
  <c r="P4318" i="1"/>
  <c r="V4308" i="1"/>
  <c r="U4308" i="1"/>
  <c r="S4308" i="1"/>
  <c r="R4308" i="1"/>
  <c r="Q4308" i="1"/>
  <c r="P4308" i="1"/>
  <c r="V4306" i="1"/>
  <c r="U4306" i="1"/>
  <c r="S4306" i="1"/>
  <c r="R4306" i="1"/>
  <c r="Q4306" i="1"/>
  <c r="P4306" i="1"/>
  <c r="V4303" i="1"/>
  <c r="V4302" i="1" s="1"/>
  <c r="U4303" i="1"/>
  <c r="U4302" i="1" s="1"/>
  <c r="S4303" i="1"/>
  <c r="S4302" i="1" s="1"/>
  <c r="R4303" i="1"/>
  <c r="R4302" i="1" s="1"/>
  <c r="Q4303" i="1"/>
  <c r="Q4302" i="1" s="1"/>
  <c r="P4303" i="1"/>
  <c r="P4302" i="1" s="1"/>
  <c r="V4298" i="1"/>
  <c r="V4297" i="1" s="1"/>
  <c r="U4298" i="1"/>
  <c r="U4297" i="1" s="1"/>
  <c r="S4298" i="1"/>
  <c r="S4297" i="1" s="1"/>
  <c r="R4298" i="1"/>
  <c r="R4297" i="1" s="1"/>
  <c r="Q4298" i="1"/>
  <c r="Q4297" i="1" s="1"/>
  <c r="P4298" i="1"/>
  <c r="P4297" i="1" s="1"/>
  <c r="V4295" i="1"/>
  <c r="V4294" i="1" s="1"/>
  <c r="U4295" i="1"/>
  <c r="U4294" i="1" s="1"/>
  <c r="S4295" i="1"/>
  <c r="S4294" i="1" s="1"/>
  <c r="R4295" i="1"/>
  <c r="R4294" i="1" s="1"/>
  <c r="Q4295" i="1"/>
  <c r="Q4294" i="1" s="1"/>
  <c r="P4295" i="1"/>
  <c r="P4294" i="1" s="1"/>
  <c r="V4287" i="1"/>
  <c r="V4286" i="1" s="1"/>
  <c r="V4285" i="1" s="1"/>
  <c r="V4284" i="1" s="1"/>
  <c r="V4283" i="1" s="1"/>
  <c r="V4282" i="1" s="1"/>
  <c r="V4281" i="1" s="1"/>
  <c r="S4287" i="1"/>
  <c r="S4286" i="1" s="1"/>
  <c r="S4285" i="1" s="1"/>
  <c r="S4284" i="1" s="1"/>
  <c r="S4283" i="1" s="1"/>
  <c r="S4282" i="1" s="1"/>
  <c r="S4281" i="1" s="1"/>
  <c r="R4287" i="1"/>
  <c r="R4286" i="1" s="1"/>
  <c r="R4285" i="1" s="1"/>
  <c r="R4284" i="1" s="1"/>
  <c r="R4283" i="1" s="1"/>
  <c r="R4282" i="1" s="1"/>
  <c r="R4281" i="1" s="1"/>
  <c r="V4279" i="1"/>
  <c r="V4278" i="1" s="1"/>
  <c r="V4277" i="1" s="1"/>
  <c r="U4279" i="1"/>
  <c r="U4278" i="1" s="1"/>
  <c r="U4277" i="1" s="1"/>
  <c r="S4279" i="1"/>
  <c r="S4278" i="1" s="1"/>
  <c r="S4277" i="1" s="1"/>
  <c r="R4279" i="1"/>
  <c r="R4278" i="1" s="1"/>
  <c r="R4277" i="1" s="1"/>
  <c r="Q4279" i="1"/>
  <c r="Q4278" i="1" s="1"/>
  <c r="Q4277" i="1" s="1"/>
  <c r="P4279" i="1"/>
  <c r="P4278" i="1" s="1"/>
  <c r="P4277" i="1" s="1"/>
  <c r="V4275" i="1"/>
  <c r="V4274" i="1" s="1"/>
  <c r="V4273" i="1" s="1"/>
  <c r="U4275" i="1"/>
  <c r="U4274" i="1" s="1"/>
  <c r="U4273" i="1" s="1"/>
  <c r="S4275" i="1"/>
  <c r="S4274" i="1" s="1"/>
  <c r="S4273" i="1" s="1"/>
  <c r="R4275" i="1"/>
  <c r="R4274" i="1" s="1"/>
  <c r="R4273" i="1" s="1"/>
  <c r="Q4275" i="1"/>
  <c r="Q4274" i="1" s="1"/>
  <c r="Q4273" i="1" s="1"/>
  <c r="P4275" i="1"/>
  <c r="P4274" i="1" s="1"/>
  <c r="P4273" i="1" s="1"/>
  <c r="V4268" i="1"/>
  <c r="U4268" i="1"/>
  <c r="S4268" i="1"/>
  <c r="R4268" i="1"/>
  <c r="Q4268" i="1"/>
  <c r="P4268" i="1"/>
  <c r="V4266" i="1"/>
  <c r="U4266" i="1"/>
  <c r="S4266" i="1"/>
  <c r="R4266" i="1"/>
  <c r="Q4266" i="1"/>
  <c r="P4266" i="1"/>
  <c r="V4263" i="1"/>
  <c r="V4262" i="1" s="1"/>
  <c r="U4263" i="1"/>
  <c r="U4262" i="1" s="1"/>
  <c r="S4263" i="1"/>
  <c r="S4262" i="1" s="1"/>
  <c r="R4263" i="1"/>
  <c r="R4262" i="1" s="1"/>
  <c r="Q4263" i="1"/>
  <c r="Q4262" i="1" s="1"/>
  <c r="P4263" i="1"/>
  <c r="P4262" i="1" s="1"/>
  <c r="V4258" i="1"/>
  <c r="U4258" i="1"/>
  <c r="S4258" i="1"/>
  <c r="R4258" i="1"/>
  <c r="Q4258" i="1"/>
  <c r="P4258" i="1"/>
  <c r="V4256" i="1"/>
  <c r="U4256" i="1"/>
  <c r="S4256" i="1"/>
  <c r="R4256" i="1"/>
  <c r="Q4256" i="1"/>
  <c r="P4256" i="1"/>
  <c r="V4254" i="1"/>
  <c r="U4254" i="1"/>
  <c r="S4254" i="1"/>
  <c r="R4254" i="1"/>
  <c r="Q4254" i="1"/>
  <c r="P4254" i="1"/>
  <c r="V4249" i="1"/>
  <c r="V4248" i="1" s="1"/>
  <c r="U4249" i="1"/>
  <c r="U4248" i="1" s="1"/>
  <c r="S4249" i="1"/>
  <c r="S4248" i="1" s="1"/>
  <c r="R4249" i="1"/>
  <c r="R4248" i="1" s="1"/>
  <c r="Q4249" i="1"/>
  <c r="Q4248" i="1" s="1"/>
  <c r="P4249" i="1"/>
  <c r="P4248" i="1" s="1"/>
  <c r="V4246" i="1"/>
  <c r="V4245" i="1" s="1"/>
  <c r="U4246" i="1"/>
  <c r="U4245" i="1" s="1"/>
  <c r="S4246" i="1"/>
  <c r="S4245" i="1" s="1"/>
  <c r="R4246" i="1"/>
  <c r="R4245" i="1" s="1"/>
  <c r="Q4246" i="1"/>
  <c r="Q4245" i="1" s="1"/>
  <c r="P4246" i="1"/>
  <c r="P4245" i="1" s="1"/>
  <c r="V4239" i="1"/>
  <c r="V4236" i="1" s="1"/>
  <c r="V4235" i="1" s="1"/>
  <c r="U4239" i="1"/>
  <c r="U4236" i="1" s="1"/>
  <c r="U4235" i="1" s="1"/>
  <c r="S4239" i="1"/>
  <c r="S4236" i="1" s="1"/>
  <c r="S4235" i="1" s="1"/>
  <c r="R4239" i="1"/>
  <c r="R4236" i="1" s="1"/>
  <c r="R4235" i="1" s="1"/>
  <c r="Q4239" i="1"/>
  <c r="Q4236" i="1" s="1"/>
  <c r="Q4235" i="1" s="1"/>
  <c r="P4239" i="1"/>
  <c r="P4236" i="1" s="1"/>
  <c r="P4235" i="1" s="1"/>
  <c r="V4237" i="1"/>
  <c r="U4237" i="1"/>
  <c r="S4237" i="1"/>
  <c r="R4237" i="1"/>
  <c r="Q4237" i="1"/>
  <c r="P4237" i="1"/>
  <c r="V4233" i="1"/>
  <c r="V4232" i="1" s="1"/>
  <c r="V4231" i="1" s="1"/>
  <c r="V4230" i="1" s="1"/>
  <c r="U4233" i="1"/>
  <c r="U4232" i="1" s="1"/>
  <c r="U4231" i="1" s="1"/>
  <c r="U4230" i="1" s="1"/>
  <c r="S4233" i="1"/>
  <c r="S4232" i="1" s="1"/>
  <c r="S4231" i="1" s="1"/>
  <c r="S4230" i="1" s="1"/>
  <c r="R4233" i="1"/>
  <c r="R4232" i="1" s="1"/>
  <c r="R4231" i="1" s="1"/>
  <c r="R4230" i="1" s="1"/>
  <c r="Q4233" i="1"/>
  <c r="Q4232" i="1" s="1"/>
  <c r="Q4231" i="1" s="1"/>
  <c r="Q4230" i="1" s="1"/>
  <c r="P4233" i="1"/>
  <c r="P4232" i="1" s="1"/>
  <c r="P4231" i="1" s="1"/>
  <c r="P4230" i="1" s="1"/>
  <c r="V4228" i="1"/>
  <c r="V4227" i="1" s="1"/>
  <c r="V4226" i="1" s="1"/>
  <c r="V4225" i="1" s="1"/>
  <c r="U4228" i="1"/>
  <c r="U4227" i="1" s="1"/>
  <c r="U4226" i="1" s="1"/>
  <c r="U4225" i="1" s="1"/>
  <c r="S4228" i="1"/>
  <c r="S4227" i="1" s="1"/>
  <c r="S4226" i="1" s="1"/>
  <c r="S4225" i="1" s="1"/>
  <c r="R4228" i="1"/>
  <c r="R4227" i="1" s="1"/>
  <c r="R4226" i="1" s="1"/>
  <c r="R4225" i="1" s="1"/>
  <c r="Q4228" i="1"/>
  <c r="Q4227" i="1" s="1"/>
  <c r="Q4226" i="1" s="1"/>
  <c r="Q4225" i="1" s="1"/>
  <c r="P4228" i="1"/>
  <c r="P4227" i="1" s="1"/>
  <c r="P4226" i="1" s="1"/>
  <c r="P4225" i="1" s="1"/>
  <c r="V4223" i="1"/>
  <c r="V4222" i="1" s="1"/>
  <c r="V4221" i="1" s="1"/>
  <c r="V4220" i="1" s="1"/>
  <c r="U4223" i="1"/>
  <c r="U4222" i="1" s="1"/>
  <c r="U4221" i="1" s="1"/>
  <c r="U4220" i="1" s="1"/>
  <c r="S4223" i="1"/>
  <c r="S4222" i="1" s="1"/>
  <c r="S4221" i="1" s="1"/>
  <c r="S4220" i="1" s="1"/>
  <c r="R4223" i="1"/>
  <c r="R4222" i="1" s="1"/>
  <c r="R4221" i="1" s="1"/>
  <c r="R4220" i="1" s="1"/>
  <c r="Q4223" i="1"/>
  <c r="Q4222" i="1" s="1"/>
  <c r="Q4221" i="1" s="1"/>
  <c r="Q4220" i="1" s="1"/>
  <c r="P4223" i="1"/>
  <c r="P4222" i="1" s="1"/>
  <c r="P4221" i="1" s="1"/>
  <c r="P4220" i="1" s="1"/>
  <c r="V4217" i="1"/>
  <c r="V4216" i="1" s="1"/>
  <c r="V4215" i="1" s="1"/>
  <c r="U4217" i="1"/>
  <c r="U4216" i="1" s="1"/>
  <c r="U4215" i="1" s="1"/>
  <c r="S4217" i="1"/>
  <c r="S4216" i="1" s="1"/>
  <c r="S4215" i="1" s="1"/>
  <c r="R4217" i="1"/>
  <c r="R4216" i="1" s="1"/>
  <c r="R4215" i="1" s="1"/>
  <c r="Q4217" i="1"/>
  <c r="Q4216" i="1" s="1"/>
  <c r="Q4215" i="1" s="1"/>
  <c r="P4217" i="1"/>
  <c r="P4216" i="1" s="1"/>
  <c r="P4215" i="1" s="1"/>
  <c r="V4213" i="1"/>
  <c r="V4212" i="1" s="1"/>
  <c r="V4211" i="1" s="1"/>
  <c r="U4213" i="1"/>
  <c r="U4212" i="1" s="1"/>
  <c r="U4211" i="1" s="1"/>
  <c r="S4213" i="1"/>
  <c r="S4212" i="1" s="1"/>
  <c r="S4211" i="1" s="1"/>
  <c r="R4213" i="1"/>
  <c r="R4212" i="1" s="1"/>
  <c r="R4211" i="1" s="1"/>
  <c r="Q4213" i="1"/>
  <c r="Q4212" i="1" s="1"/>
  <c r="Q4211" i="1" s="1"/>
  <c r="P4213" i="1"/>
  <c r="P4212" i="1" s="1"/>
  <c r="P4211" i="1" s="1"/>
  <c r="V4206" i="1"/>
  <c r="U4206" i="1"/>
  <c r="S4206" i="1"/>
  <c r="R4206" i="1"/>
  <c r="Q4206" i="1"/>
  <c r="P4206" i="1"/>
  <c r="V4204" i="1"/>
  <c r="U4204" i="1"/>
  <c r="S4204" i="1"/>
  <c r="R4204" i="1"/>
  <c r="Q4204" i="1"/>
  <c r="P4204" i="1"/>
  <c r="V4196" i="1"/>
  <c r="V4195" i="1" s="1"/>
  <c r="U4196" i="1"/>
  <c r="U4195" i="1" s="1"/>
  <c r="S4196" i="1"/>
  <c r="S4195" i="1" s="1"/>
  <c r="R4196" i="1"/>
  <c r="R4195" i="1" s="1"/>
  <c r="Q4196" i="1"/>
  <c r="Q4195" i="1" s="1"/>
  <c r="P4196" i="1"/>
  <c r="P4195" i="1" s="1"/>
  <c r="V4185" i="1"/>
  <c r="V4184" i="1" s="1"/>
  <c r="V4183" i="1" s="1"/>
  <c r="U4185" i="1"/>
  <c r="U4184" i="1" s="1"/>
  <c r="U4183" i="1" s="1"/>
  <c r="S4185" i="1"/>
  <c r="S4184" i="1" s="1"/>
  <c r="S4183" i="1" s="1"/>
  <c r="R4185" i="1"/>
  <c r="R4184" i="1" s="1"/>
  <c r="R4183" i="1" s="1"/>
  <c r="Q4185" i="1"/>
  <c r="Q4184" i="1" s="1"/>
  <c r="Q4183" i="1" s="1"/>
  <c r="P4185" i="1"/>
  <c r="P4184" i="1" s="1"/>
  <c r="P4183" i="1" s="1"/>
  <c r="V4181" i="1"/>
  <c r="V4180" i="1" s="1"/>
  <c r="U4181" i="1"/>
  <c r="U4180" i="1" s="1"/>
  <c r="S4181" i="1"/>
  <c r="S4180" i="1" s="1"/>
  <c r="R4181" i="1"/>
  <c r="R4180" i="1" s="1"/>
  <c r="Q4181" i="1"/>
  <c r="Q4180" i="1" s="1"/>
  <c r="P4181" i="1"/>
  <c r="P4180" i="1" s="1"/>
  <c r="V4178" i="1"/>
  <c r="V4177" i="1" s="1"/>
  <c r="U4178" i="1"/>
  <c r="U4177" i="1" s="1"/>
  <c r="S4178" i="1"/>
  <c r="S4177" i="1" s="1"/>
  <c r="R4178" i="1"/>
  <c r="R4177" i="1" s="1"/>
  <c r="Q4178" i="1"/>
  <c r="Q4177" i="1" s="1"/>
  <c r="P4178" i="1"/>
  <c r="P4177" i="1" s="1"/>
  <c r="V4174" i="1"/>
  <c r="V4173" i="1" s="1"/>
  <c r="U4174" i="1"/>
  <c r="U4173" i="1" s="1"/>
  <c r="S4174" i="1"/>
  <c r="S4173" i="1" s="1"/>
  <c r="R4174" i="1"/>
  <c r="R4173" i="1" s="1"/>
  <c r="Q4174" i="1"/>
  <c r="Q4173" i="1" s="1"/>
  <c r="P4174" i="1"/>
  <c r="P4173" i="1" s="1"/>
  <c r="V4169" i="1"/>
  <c r="U4169" i="1"/>
  <c r="S4169" i="1"/>
  <c r="R4169" i="1"/>
  <c r="Q4169" i="1"/>
  <c r="P4169" i="1"/>
  <c r="V4165" i="1"/>
  <c r="V4164" i="1" s="1"/>
  <c r="V4163" i="1" s="1"/>
  <c r="U4165" i="1"/>
  <c r="U4164" i="1" s="1"/>
  <c r="U4163" i="1" s="1"/>
  <c r="S4165" i="1"/>
  <c r="S4164" i="1" s="1"/>
  <c r="S4163" i="1" s="1"/>
  <c r="R4165" i="1"/>
  <c r="R4164" i="1" s="1"/>
  <c r="R4163" i="1" s="1"/>
  <c r="Q4165" i="1"/>
  <c r="Q4164" i="1" s="1"/>
  <c r="Q4163" i="1" s="1"/>
  <c r="P4165" i="1"/>
  <c r="P4164" i="1" s="1"/>
  <c r="P4163" i="1" s="1"/>
  <c r="V4161" i="1"/>
  <c r="V4160" i="1" s="1"/>
  <c r="U4161" i="1"/>
  <c r="U4160" i="1" s="1"/>
  <c r="S4161" i="1"/>
  <c r="S4160" i="1" s="1"/>
  <c r="R4161" i="1"/>
  <c r="R4160" i="1" s="1"/>
  <c r="Q4161" i="1"/>
  <c r="Q4160" i="1" s="1"/>
  <c r="P4161" i="1"/>
  <c r="P4160" i="1" s="1"/>
  <c r="V4158" i="1"/>
  <c r="V4157" i="1" s="1"/>
  <c r="U4158" i="1"/>
  <c r="U4157" i="1" s="1"/>
  <c r="S4158" i="1"/>
  <c r="S4157" i="1" s="1"/>
  <c r="R4158" i="1"/>
  <c r="R4157" i="1" s="1"/>
  <c r="Q4158" i="1"/>
  <c r="Q4157" i="1" s="1"/>
  <c r="P4158" i="1"/>
  <c r="P4157" i="1" s="1"/>
  <c r="V4155" i="1"/>
  <c r="V4154" i="1" s="1"/>
  <c r="U4155" i="1"/>
  <c r="U4154" i="1" s="1"/>
  <c r="S4155" i="1"/>
  <c r="S4154" i="1" s="1"/>
  <c r="R4155" i="1"/>
  <c r="R4154" i="1" s="1"/>
  <c r="Q4155" i="1"/>
  <c r="Q4154" i="1" s="1"/>
  <c r="P4155" i="1"/>
  <c r="P4154" i="1" s="1"/>
  <c r="V4152" i="1"/>
  <c r="V4151" i="1" s="1"/>
  <c r="U4152" i="1"/>
  <c r="U4151" i="1" s="1"/>
  <c r="Q4152" i="1"/>
  <c r="Q4151" i="1" s="1"/>
  <c r="P4152" i="1"/>
  <c r="P4151" i="1" s="1"/>
  <c r="V4149" i="1"/>
  <c r="V4148" i="1" s="1"/>
  <c r="U4149" i="1"/>
  <c r="U4148" i="1" s="1"/>
  <c r="S4149" i="1"/>
  <c r="S4148" i="1" s="1"/>
  <c r="R4149" i="1"/>
  <c r="R4148" i="1" s="1"/>
  <c r="Q4149" i="1"/>
  <c r="Q4148" i="1" s="1"/>
  <c r="P4149" i="1"/>
  <c r="P4148" i="1" s="1"/>
  <c r="V4142" i="1"/>
  <c r="V4141" i="1" s="1"/>
  <c r="V4140" i="1" s="1"/>
  <c r="V4139" i="1" s="1"/>
  <c r="U4142" i="1"/>
  <c r="U4141" i="1" s="1"/>
  <c r="U4140" i="1" s="1"/>
  <c r="U4139" i="1" s="1"/>
  <c r="S4142" i="1"/>
  <c r="S4141" i="1" s="1"/>
  <c r="S4140" i="1" s="1"/>
  <c r="S4139" i="1" s="1"/>
  <c r="R4142" i="1"/>
  <c r="R4141" i="1" s="1"/>
  <c r="R4140" i="1" s="1"/>
  <c r="R4139" i="1" s="1"/>
  <c r="Q4142" i="1"/>
  <c r="Q4141" i="1" s="1"/>
  <c r="Q4140" i="1" s="1"/>
  <c r="Q4139" i="1" s="1"/>
  <c r="P4142" i="1"/>
  <c r="P4141" i="1" s="1"/>
  <c r="P4140" i="1" s="1"/>
  <c r="P4139" i="1" s="1"/>
  <c r="V4135" i="1"/>
  <c r="U4135" i="1"/>
  <c r="S4135" i="1"/>
  <c r="R4135" i="1"/>
  <c r="Q4135" i="1"/>
  <c r="P4135" i="1"/>
  <c r="V4131" i="1"/>
  <c r="S4131" i="1"/>
  <c r="R4131" i="1"/>
  <c r="V4129" i="1"/>
  <c r="S4129" i="1"/>
  <c r="R4129" i="1"/>
  <c r="V4126" i="1"/>
  <c r="V4125" i="1" s="1"/>
  <c r="U4126" i="1"/>
  <c r="U4125" i="1" s="1"/>
  <c r="S4126" i="1"/>
  <c r="S4125" i="1" s="1"/>
  <c r="R4126" i="1"/>
  <c r="R4125" i="1" s="1"/>
  <c r="Q4126" i="1"/>
  <c r="Q4125" i="1" s="1"/>
  <c r="P4126" i="1"/>
  <c r="P4125" i="1" s="1"/>
  <c r="V4123" i="1"/>
  <c r="U4123" i="1"/>
  <c r="S4123" i="1"/>
  <c r="R4123" i="1"/>
  <c r="Q4123" i="1"/>
  <c r="P4123" i="1"/>
  <c r="V4121" i="1"/>
  <c r="U4121" i="1"/>
  <c r="S4121" i="1"/>
  <c r="R4121" i="1"/>
  <c r="Q4121" i="1"/>
  <c r="P4121" i="1"/>
  <c r="V4117" i="1"/>
  <c r="V4116" i="1" s="1"/>
  <c r="V4115" i="1" s="1"/>
  <c r="U4117" i="1"/>
  <c r="U4116" i="1" s="1"/>
  <c r="U4115" i="1" s="1"/>
  <c r="S4117" i="1"/>
  <c r="S4116" i="1" s="1"/>
  <c r="S4115" i="1" s="1"/>
  <c r="R4117" i="1"/>
  <c r="R4116" i="1" s="1"/>
  <c r="R4115" i="1" s="1"/>
  <c r="Q4117" i="1"/>
  <c r="Q4116" i="1" s="1"/>
  <c r="Q4115" i="1" s="1"/>
  <c r="P4117" i="1"/>
  <c r="P4116" i="1" s="1"/>
  <c r="P4115" i="1" s="1"/>
  <c r="V4109" i="1"/>
  <c r="V4108" i="1" s="1"/>
  <c r="V4107" i="1" s="1"/>
  <c r="V4106" i="1" s="1"/>
  <c r="V4105" i="1" s="1"/>
  <c r="V4104" i="1" s="1"/>
  <c r="V4103" i="1" s="1"/>
  <c r="U4109" i="1"/>
  <c r="U4108" i="1" s="1"/>
  <c r="U4107" i="1" s="1"/>
  <c r="U4106" i="1" s="1"/>
  <c r="U4105" i="1" s="1"/>
  <c r="U4104" i="1" s="1"/>
  <c r="U4103" i="1" s="1"/>
  <c r="S4109" i="1"/>
  <c r="S4108" i="1" s="1"/>
  <c r="S4107" i="1" s="1"/>
  <c r="S4106" i="1" s="1"/>
  <c r="S4105" i="1" s="1"/>
  <c r="S4104" i="1" s="1"/>
  <c r="S4103" i="1" s="1"/>
  <c r="R4109" i="1"/>
  <c r="R4108" i="1" s="1"/>
  <c r="R4107" i="1" s="1"/>
  <c r="R4106" i="1" s="1"/>
  <c r="R4105" i="1" s="1"/>
  <c r="R4104" i="1" s="1"/>
  <c r="R4103" i="1" s="1"/>
  <c r="Q4109" i="1"/>
  <c r="Q4108" i="1" s="1"/>
  <c r="Q4107" i="1" s="1"/>
  <c r="Q4106" i="1" s="1"/>
  <c r="Q4105" i="1" s="1"/>
  <c r="Q4104" i="1" s="1"/>
  <c r="Q4103" i="1" s="1"/>
  <c r="P4109" i="1"/>
  <c r="P4108" i="1" s="1"/>
  <c r="P4107" i="1" s="1"/>
  <c r="P4106" i="1" s="1"/>
  <c r="P4105" i="1" s="1"/>
  <c r="P4104" i="1" s="1"/>
  <c r="P4103" i="1" s="1"/>
  <c r="V4100" i="1"/>
  <c r="V4099" i="1" s="1"/>
  <c r="V4098" i="1" s="1"/>
  <c r="U4100" i="1"/>
  <c r="U4099" i="1" s="1"/>
  <c r="U4098" i="1" s="1"/>
  <c r="S4100" i="1"/>
  <c r="S4099" i="1" s="1"/>
  <c r="S4098" i="1" s="1"/>
  <c r="R4100" i="1"/>
  <c r="R4099" i="1" s="1"/>
  <c r="R4098" i="1" s="1"/>
  <c r="Q4100" i="1"/>
  <c r="Q4099" i="1" s="1"/>
  <c r="Q4098" i="1" s="1"/>
  <c r="P4100" i="1"/>
  <c r="P4099" i="1" s="1"/>
  <c r="P4098" i="1" s="1"/>
  <c r="V4096" i="1"/>
  <c r="V4095" i="1" s="1"/>
  <c r="V4094" i="1" s="1"/>
  <c r="V4093" i="1" s="1"/>
  <c r="V4092" i="1" s="1"/>
  <c r="V4091" i="1" s="1"/>
  <c r="V4090" i="1" s="1"/>
  <c r="U4096" i="1"/>
  <c r="U4095" i="1" s="1"/>
  <c r="U4094" i="1" s="1"/>
  <c r="U4093" i="1" s="1"/>
  <c r="U4092" i="1" s="1"/>
  <c r="U4091" i="1" s="1"/>
  <c r="U4090" i="1" s="1"/>
  <c r="S4096" i="1"/>
  <c r="S4095" i="1" s="1"/>
  <c r="S4094" i="1" s="1"/>
  <c r="S4093" i="1" s="1"/>
  <c r="S4092" i="1" s="1"/>
  <c r="S4091" i="1" s="1"/>
  <c r="S4090" i="1" s="1"/>
  <c r="R4096" i="1"/>
  <c r="R4095" i="1" s="1"/>
  <c r="R4094" i="1" s="1"/>
  <c r="R4093" i="1" s="1"/>
  <c r="R4092" i="1" s="1"/>
  <c r="R4091" i="1" s="1"/>
  <c r="R4090" i="1" s="1"/>
  <c r="Q4096" i="1"/>
  <c r="Q4095" i="1" s="1"/>
  <c r="Q4094" i="1" s="1"/>
  <c r="Q4093" i="1" s="1"/>
  <c r="Q4092" i="1" s="1"/>
  <c r="Q4091" i="1" s="1"/>
  <c r="Q4090" i="1" s="1"/>
  <c r="P4096" i="1"/>
  <c r="P4095" i="1" s="1"/>
  <c r="P4094" i="1" s="1"/>
  <c r="P4093" i="1" s="1"/>
  <c r="P4092" i="1" s="1"/>
  <c r="P4091" i="1" s="1"/>
  <c r="P4090" i="1" s="1"/>
  <c r="V4088" i="1"/>
  <c r="V4087" i="1" s="1"/>
  <c r="U4088" i="1"/>
  <c r="U4087" i="1" s="1"/>
  <c r="S4088" i="1"/>
  <c r="S4087" i="1" s="1"/>
  <c r="R4088" i="1"/>
  <c r="R4087" i="1" s="1"/>
  <c r="Q4088" i="1"/>
  <c r="Q4087" i="1" s="1"/>
  <c r="P4088" i="1"/>
  <c r="P4087" i="1" s="1"/>
  <c r="V4085" i="1"/>
  <c r="V4084" i="1" s="1"/>
  <c r="U4085" i="1"/>
  <c r="U4084" i="1" s="1"/>
  <c r="S4085" i="1"/>
  <c r="S4084" i="1" s="1"/>
  <c r="R4085" i="1"/>
  <c r="R4084" i="1" s="1"/>
  <c r="Q4085" i="1"/>
  <c r="Q4084" i="1" s="1"/>
  <c r="P4085" i="1"/>
  <c r="P4084" i="1" s="1"/>
  <c r="V4078" i="1"/>
  <c r="V4077" i="1" s="1"/>
  <c r="V4076" i="1" s="1"/>
  <c r="U4078" i="1"/>
  <c r="U4077" i="1" s="1"/>
  <c r="U4076" i="1" s="1"/>
  <c r="S4078" i="1"/>
  <c r="S4077" i="1" s="1"/>
  <c r="S4076" i="1" s="1"/>
  <c r="R4078" i="1"/>
  <c r="R4077" i="1" s="1"/>
  <c r="R4076" i="1" s="1"/>
  <c r="Q4078" i="1"/>
  <c r="Q4077" i="1" s="1"/>
  <c r="Q4076" i="1" s="1"/>
  <c r="P4078" i="1"/>
  <c r="P4077" i="1" s="1"/>
  <c r="P4076" i="1" s="1"/>
  <c r="V4074" i="1"/>
  <c r="V4073" i="1" s="1"/>
  <c r="V4072" i="1" s="1"/>
  <c r="V4071" i="1" s="1"/>
  <c r="V4070" i="1" s="1"/>
  <c r="V4069" i="1" s="1"/>
  <c r="V4068" i="1" s="1"/>
  <c r="U4074" i="1"/>
  <c r="U4073" i="1" s="1"/>
  <c r="U4072" i="1" s="1"/>
  <c r="U4071" i="1" s="1"/>
  <c r="U4070" i="1" s="1"/>
  <c r="U4069" i="1" s="1"/>
  <c r="U4068" i="1" s="1"/>
  <c r="S4074" i="1"/>
  <c r="S4073" i="1" s="1"/>
  <c r="S4072" i="1" s="1"/>
  <c r="S4071" i="1" s="1"/>
  <c r="S4070" i="1" s="1"/>
  <c r="S4069" i="1" s="1"/>
  <c r="S4068" i="1" s="1"/>
  <c r="R4074" i="1"/>
  <c r="R4073" i="1" s="1"/>
  <c r="R4072" i="1" s="1"/>
  <c r="R4071" i="1" s="1"/>
  <c r="R4070" i="1" s="1"/>
  <c r="R4069" i="1" s="1"/>
  <c r="R4068" i="1" s="1"/>
  <c r="Q4074" i="1"/>
  <c r="Q4073" i="1" s="1"/>
  <c r="Q4072" i="1" s="1"/>
  <c r="Q4071" i="1" s="1"/>
  <c r="Q4070" i="1" s="1"/>
  <c r="Q4069" i="1" s="1"/>
  <c r="Q4068" i="1" s="1"/>
  <c r="P4074" i="1"/>
  <c r="P4073" i="1" s="1"/>
  <c r="P4072" i="1" s="1"/>
  <c r="P4071" i="1" s="1"/>
  <c r="P4070" i="1" s="1"/>
  <c r="P4069" i="1" s="1"/>
  <c r="P4068" i="1" s="1"/>
  <c r="V4066" i="1"/>
  <c r="V4065" i="1" s="1"/>
  <c r="V4064" i="1" s="1"/>
  <c r="V4063" i="1" s="1"/>
  <c r="V4062" i="1" s="1"/>
  <c r="V4061" i="1" s="1"/>
  <c r="V4060" i="1" s="1"/>
  <c r="U4066" i="1"/>
  <c r="U4065" i="1" s="1"/>
  <c r="U4064" i="1" s="1"/>
  <c r="U4063" i="1" s="1"/>
  <c r="U4062" i="1" s="1"/>
  <c r="U4061" i="1" s="1"/>
  <c r="U4060" i="1" s="1"/>
  <c r="S4066" i="1"/>
  <c r="S4065" i="1" s="1"/>
  <c r="S4064" i="1" s="1"/>
  <c r="S4063" i="1" s="1"/>
  <c r="S4062" i="1" s="1"/>
  <c r="S4061" i="1" s="1"/>
  <c r="S4060" i="1" s="1"/>
  <c r="R4066" i="1"/>
  <c r="R4065" i="1" s="1"/>
  <c r="R4064" i="1" s="1"/>
  <c r="R4063" i="1" s="1"/>
  <c r="R4062" i="1" s="1"/>
  <c r="R4061" i="1" s="1"/>
  <c r="R4060" i="1" s="1"/>
  <c r="Q4066" i="1"/>
  <c r="Q4065" i="1" s="1"/>
  <c r="Q4064" i="1" s="1"/>
  <c r="Q4063" i="1" s="1"/>
  <c r="Q4062" i="1" s="1"/>
  <c r="Q4061" i="1" s="1"/>
  <c r="Q4060" i="1" s="1"/>
  <c r="P4066" i="1"/>
  <c r="P4065" i="1" s="1"/>
  <c r="P4064" i="1" s="1"/>
  <c r="P4063" i="1" s="1"/>
  <c r="P4062" i="1" s="1"/>
  <c r="P4061" i="1" s="1"/>
  <c r="P4060" i="1" s="1"/>
  <c r="V4058" i="1"/>
  <c r="V4057" i="1" s="1"/>
  <c r="V4056" i="1" s="1"/>
  <c r="U4058" i="1"/>
  <c r="U4057" i="1" s="1"/>
  <c r="U4056" i="1" s="1"/>
  <c r="S4058" i="1"/>
  <c r="S4057" i="1" s="1"/>
  <c r="S4056" i="1" s="1"/>
  <c r="R4058" i="1"/>
  <c r="R4057" i="1" s="1"/>
  <c r="R4056" i="1" s="1"/>
  <c r="Q4058" i="1"/>
  <c r="Q4057" i="1" s="1"/>
  <c r="Q4056" i="1" s="1"/>
  <c r="P4058" i="1"/>
  <c r="P4057" i="1" s="1"/>
  <c r="P4056" i="1" s="1"/>
  <c r="V4054" i="1"/>
  <c r="V4053" i="1" s="1"/>
  <c r="V4052" i="1" s="1"/>
  <c r="U4054" i="1"/>
  <c r="U4053" i="1" s="1"/>
  <c r="U4052" i="1" s="1"/>
  <c r="S4054" i="1"/>
  <c r="S4053" i="1" s="1"/>
  <c r="S4052" i="1" s="1"/>
  <c r="R4054" i="1"/>
  <c r="R4053" i="1" s="1"/>
  <c r="R4052" i="1" s="1"/>
  <c r="Q4054" i="1"/>
  <c r="Q4053" i="1" s="1"/>
  <c r="Q4052" i="1" s="1"/>
  <c r="P4054" i="1"/>
  <c r="P4053" i="1" s="1"/>
  <c r="P4052" i="1" s="1"/>
  <c r="V4046" i="1"/>
  <c r="U4046" i="1"/>
  <c r="S4046" i="1"/>
  <c r="R4046" i="1"/>
  <c r="Q4046" i="1"/>
  <c r="P4046" i="1"/>
  <c r="V4044" i="1"/>
  <c r="U4044" i="1"/>
  <c r="S4044" i="1"/>
  <c r="R4044" i="1"/>
  <c r="Q4044" i="1"/>
  <c r="P4044" i="1"/>
  <c r="V4042" i="1"/>
  <c r="U4042" i="1"/>
  <c r="S4042" i="1"/>
  <c r="R4042" i="1"/>
  <c r="Q4042" i="1"/>
  <c r="P4042" i="1"/>
  <c r="V4035" i="1"/>
  <c r="V4034" i="1" s="1"/>
  <c r="V4033" i="1" s="1"/>
  <c r="U4035" i="1"/>
  <c r="U4034" i="1" s="1"/>
  <c r="U4033" i="1" s="1"/>
  <c r="S4035" i="1"/>
  <c r="S4034" i="1" s="1"/>
  <c r="S4033" i="1" s="1"/>
  <c r="R4035" i="1"/>
  <c r="R4034" i="1" s="1"/>
  <c r="R4033" i="1" s="1"/>
  <c r="Q4035" i="1"/>
  <c r="Q4034" i="1" s="1"/>
  <c r="Q4033" i="1" s="1"/>
  <c r="P4035" i="1"/>
  <c r="P4034" i="1" s="1"/>
  <c r="P4033" i="1" s="1"/>
  <c r="V4031" i="1"/>
  <c r="V4030" i="1" s="1"/>
  <c r="V4029" i="1" s="1"/>
  <c r="V4028" i="1" s="1"/>
  <c r="U4031" i="1"/>
  <c r="U4030" i="1" s="1"/>
  <c r="U4029" i="1" s="1"/>
  <c r="U4028" i="1" s="1"/>
  <c r="S4031" i="1"/>
  <c r="S4030" i="1" s="1"/>
  <c r="S4029" i="1" s="1"/>
  <c r="S4028" i="1" s="1"/>
  <c r="R4031" i="1"/>
  <c r="R4030" i="1" s="1"/>
  <c r="R4029" i="1" s="1"/>
  <c r="R4028" i="1" s="1"/>
  <c r="Q4031" i="1"/>
  <c r="Q4030" i="1" s="1"/>
  <c r="Q4029" i="1" s="1"/>
  <c r="Q4028" i="1" s="1"/>
  <c r="P4031" i="1"/>
  <c r="P4030" i="1" s="1"/>
  <c r="P4029" i="1" s="1"/>
  <c r="P4028" i="1" s="1"/>
  <c r="V4021" i="1"/>
  <c r="V4020" i="1" s="1"/>
  <c r="V4019" i="1" s="1"/>
  <c r="U4021" i="1"/>
  <c r="U4020" i="1" s="1"/>
  <c r="U4019" i="1" s="1"/>
  <c r="S4021" i="1"/>
  <c r="S4020" i="1" s="1"/>
  <c r="S4019" i="1" s="1"/>
  <c r="R4021" i="1"/>
  <c r="R4020" i="1" s="1"/>
  <c r="R4019" i="1" s="1"/>
  <c r="Q4021" i="1"/>
  <c r="Q4020" i="1" s="1"/>
  <c r="Q4019" i="1" s="1"/>
  <c r="P4021" i="1"/>
  <c r="P4020" i="1" s="1"/>
  <c r="P4019" i="1" s="1"/>
  <c r="V4017" i="1"/>
  <c r="V4016" i="1" s="1"/>
  <c r="V4015" i="1" s="1"/>
  <c r="U4017" i="1"/>
  <c r="U4016" i="1" s="1"/>
  <c r="U4015" i="1" s="1"/>
  <c r="S4017" i="1"/>
  <c r="S4016" i="1" s="1"/>
  <c r="S4015" i="1" s="1"/>
  <c r="R4017" i="1"/>
  <c r="R4016" i="1" s="1"/>
  <c r="R4015" i="1" s="1"/>
  <c r="Q4017" i="1"/>
  <c r="Q4016" i="1" s="1"/>
  <c r="Q4015" i="1" s="1"/>
  <c r="P4017" i="1"/>
  <c r="P4016" i="1" s="1"/>
  <c r="P4015" i="1" s="1"/>
  <c r="V4011" i="1"/>
  <c r="V4010" i="1" s="1"/>
  <c r="V4009" i="1" s="1"/>
  <c r="U4011" i="1"/>
  <c r="U4010" i="1" s="1"/>
  <c r="U4009" i="1" s="1"/>
  <c r="S4011" i="1"/>
  <c r="S4010" i="1" s="1"/>
  <c r="S4009" i="1" s="1"/>
  <c r="R4011" i="1"/>
  <c r="R4010" i="1" s="1"/>
  <c r="R4009" i="1" s="1"/>
  <c r="Q4011" i="1"/>
  <c r="Q4010" i="1" s="1"/>
  <c r="Q4009" i="1" s="1"/>
  <c r="P4011" i="1"/>
  <c r="P4010" i="1" s="1"/>
  <c r="P4009" i="1" s="1"/>
  <c r="V4007" i="1"/>
  <c r="U4007" i="1"/>
  <c r="S4007" i="1"/>
  <c r="R4007" i="1"/>
  <c r="Q4007" i="1"/>
  <c r="P4007" i="1"/>
  <c r="V4005" i="1"/>
  <c r="U4005" i="1"/>
  <c r="S4005" i="1"/>
  <c r="R4005" i="1"/>
  <c r="Q4005" i="1"/>
  <c r="P4005" i="1"/>
  <c r="V3999" i="1"/>
  <c r="V3998" i="1" s="1"/>
  <c r="V3997" i="1" s="1"/>
  <c r="V3996" i="1" s="1"/>
  <c r="V3995" i="1" s="1"/>
  <c r="U3999" i="1"/>
  <c r="U3998" i="1" s="1"/>
  <c r="U3997" i="1" s="1"/>
  <c r="U3996" i="1" s="1"/>
  <c r="U3995" i="1" s="1"/>
  <c r="S3999" i="1"/>
  <c r="S3998" i="1" s="1"/>
  <c r="S3997" i="1" s="1"/>
  <c r="S3996" i="1" s="1"/>
  <c r="S3995" i="1" s="1"/>
  <c r="R3999" i="1"/>
  <c r="R3998" i="1" s="1"/>
  <c r="R3997" i="1" s="1"/>
  <c r="R3996" i="1" s="1"/>
  <c r="R3995" i="1" s="1"/>
  <c r="Q3999" i="1"/>
  <c r="Q3998" i="1" s="1"/>
  <c r="Q3997" i="1" s="1"/>
  <c r="Q3996" i="1" s="1"/>
  <c r="Q3995" i="1" s="1"/>
  <c r="P3999" i="1"/>
  <c r="P3998" i="1" s="1"/>
  <c r="P3997" i="1" s="1"/>
  <c r="P3996" i="1" s="1"/>
  <c r="P3995" i="1" s="1"/>
  <c r="V3986" i="1"/>
  <c r="V3985" i="1" s="1"/>
  <c r="V3984" i="1" s="1"/>
  <c r="V3983" i="1" s="1"/>
  <c r="V3982" i="1" s="1"/>
  <c r="V3981" i="1" s="1"/>
  <c r="U3986" i="1"/>
  <c r="U3985" i="1" s="1"/>
  <c r="U3984" i="1" s="1"/>
  <c r="U3983" i="1" s="1"/>
  <c r="U3982" i="1" s="1"/>
  <c r="U3981" i="1" s="1"/>
  <c r="S3986" i="1"/>
  <c r="S3985" i="1" s="1"/>
  <c r="S3984" i="1" s="1"/>
  <c r="S3983" i="1" s="1"/>
  <c r="S3982" i="1" s="1"/>
  <c r="S3981" i="1" s="1"/>
  <c r="R3986" i="1"/>
  <c r="R3985" i="1" s="1"/>
  <c r="R3984" i="1" s="1"/>
  <c r="R3983" i="1" s="1"/>
  <c r="R3982" i="1" s="1"/>
  <c r="R3981" i="1" s="1"/>
  <c r="Q3986" i="1"/>
  <c r="Q3985" i="1" s="1"/>
  <c r="Q3984" i="1" s="1"/>
  <c r="Q3983" i="1" s="1"/>
  <c r="Q3982" i="1" s="1"/>
  <c r="Q3981" i="1" s="1"/>
  <c r="P3986" i="1"/>
  <c r="P3985" i="1" s="1"/>
  <c r="P3984" i="1" s="1"/>
  <c r="P3983" i="1" s="1"/>
  <c r="P3982" i="1" s="1"/>
  <c r="P3981" i="1" s="1"/>
  <c r="V3978" i="1"/>
  <c r="V3977" i="1" s="1"/>
  <c r="V3976" i="1" s="1"/>
  <c r="V3975" i="1" s="1"/>
  <c r="V3974" i="1" s="1"/>
  <c r="V3973" i="1" s="1"/>
  <c r="U3978" i="1"/>
  <c r="U3977" i="1" s="1"/>
  <c r="U3976" i="1" s="1"/>
  <c r="U3975" i="1" s="1"/>
  <c r="U3974" i="1" s="1"/>
  <c r="U3973" i="1" s="1"/>
  <c r="S3978" i="1"/>
  <c r="S3977" i="1" s="1"/>
  <c r="S3976" i="1" s="1"/>
  <c r="S3975" i="1" s="1"/>
  <c r="S3974" i="1" s="1"/>
  <c r="S3973" i="1" s="1"/>
  <c r="R3978" i="1"/>
  <c r="R3977" i="1" s="1"/>
  <c r="R3976" i="1" s="1"/>
  <c r="R3975" i="1" s="1"/>
  <c r="R3974" i="1" s="1"/>
  <c r="R3973" i="1" s="1"/>
  <c r="Q3978" i="1"/>
  <c r="Q3977" i="1" s="1"/>
  <c r="Q3976" i="1" s="1"/>
  <c r="Q3975" i="1" s="1"/>
  <c r="Q3974" i="1" s="1"/>
  <c r="Q3973" i="1" s="1"/>
  <c r="P3978" i="1"/>
  <c r="P3977" i="1" s="1"/>
  <c r="P3976" i="1" s="1"/>
  <c r="P3975" i="1" s="1"/>
  <c r="P3974" i="1" s="1"/>
  <c r="P3973" i="1" s="1"/>
  <c r="V3971" i="1"/>
  <c r="V3970" i="1" s="1"/>
  <c r="V3969" i="1" s="1"/>
  <c r="U3971" i="1"/>
  <c r="U3970" i="1" s="1"/>
  <c r="U3969" i="1" s="1"/>
  <c r="S3971" i="1"/>
  <c r="S3970" i="1" s="1"/>
  <c r="S3969" i="1" s="1"/>
  <c r="R3971" i="1"/>
  <c r="R3970" i="1" s="1"/>
  <c r="R3969" i="1" s="1"/>
  <c r="Q3971" i="1"/>
  <c r="Q3970" i="1" s="1"/>
  <c r="Q3969" i="1" s="1"/>
  <c r="P3971" i="1"/>
  <c r="P3970" i="1" s="1"/>
  <c r="P3969" i="1" s="1"/>
  <c r="V3962" i="1"/>
  <c r="U3962" i="1"/>
  <c r="S3962" i="1"/>
  <c r="R3962" i="1"/>
  <c r="Q3962" i="1"/>
  <c r="P3962" i="1"/>
  <c r="V3954" i="1"/>
  <c r="V3953" i="1" s="1"/>
  <c r="V3952" i="1" s="1"/>
  <c r="V3951" i="1" s="1"/>
  <c r="V3950" i="1" s="1"/>
  <c r="U3954" i="1"/>
  <c r="U3953" i="1" s="1"/>
  <c r="U3952" i="1" s="1"/>
  <c r="U3951" i="1" s="1"/>
  <c r="U3950" i="1" s="1"/>
  <c r="S3954" i="1"/>
  <c r="S3953" i="1" s="1"/>
  <c r="S3952" i="1" s="1"/>
  <c r="S3951" i="1" s="1"/>
  <c r="S3950" i="1" s="1"/>
  <c r="R3954" i="1"/>
  <c r="R3953" i="1" s="1"/>
  <c r="R3952" i="1" s="1"/>
  <c r="R3951" i="1" s="1"/>
  <c r="R3950" i="1" s="1"/>
  <c r="Q3954" i="1"/>
  <c r="Q3953" i="1" s="1"/>
  <c r="Q3952" i="1" s="1"/>
  <c r="Q3951" i="1" s="1"/>
  <c r="Q3950" i="1" s="1"/>
  <c r="P3954" i="1"/>
  <c r="P3953" i="1" s="1"/>
  <c r="P3952" i="1" s="1"/>
  <c r="P3951" i="1" s="1"/>
  <c r="P3950" i="1" s="1"/>
  <c r="V3948" i="1"/>
  <c r="V3947" i="1" s="1"/>
  <c r="V3946" i="1" s="1"/>
  <c r="V3945" i="1" s="1"/>
  <c r="V3944" i="1" s="1"/>
  <c r="U3948" i="1"/>
  <c r="U3947" i="1" s="1"/>
  <c r="U3946" i="1" s="1"/>
  <c r="U3945" i="1" s="1"/>
  <c r="U3944" i="1" s="1"/>
  <c r="S3948" i="1"/>
  <c r="S3947" i="1" s="1"/>
  <c r="S3946" i="1" s="1"/>
  <c r="S3945" i="1" s="1"/>
  <c r="S3944" i="1" s="1"/>
  <c r="R3948" i="1"/>
  <c r="R3947" i="1" s="1"/>
  <c r="R3946" i="1" s="1"/>
  <c r="R3945" i="1" s="1"/>
  <c r="R3944" i="1" s="1"/>
  <c r="Q3948" i="1"/>
  <c r="Q3947" i="1" s="1"/>
  <c r="Q3946" i="1" s="1"/>
  <c r="Q3945" i="1" s="1"/>
  <c r="Q3944" i="1" s="1"/>
  <c r="P3948" i="1"/>
  <c r="P3947" i="1" s="1"/>
  <c r="P3946" i="1" s="1"/>
  <c r="P3945" i="1" s="1"/>
  <c r="P3944" i="1" s="1"/>
  <c r="V3942" i="1"/>
  <c r="V3941" i="1" s="1"/>
  <c r="V3940" i="1" s="1"/>
  <c r="V3939" i="1" s="1"/>
  <c r="U3942" i="1"/>
  <c r="U3941" i="1" s="1"/>
  <c r="U3940" i="1" s="1"/>
  <c r="U3939" i="1" s="1"/>
  <c r="S3942" i="1"/>
  <c r="S3941" i="1" s="1"/>
  <c r="S3940" i="1" s="1"/>
  <c r="S3939" i="1" s="1"/>
  <c r="R3942" i="1"/>
  <c r="R3941" i="1" s="1"/>
  <c r="R3940" i="1" s="1"/>
  <c r="R3939" i="1" s="1"/>
  <c r="Q3942" i="1"/>
  <c r="Q3941" i="1" s="1"/>
  <c r="Q3940" i="1" s="1"/>
  <c r="Q3939" i="1" s="1"/>
  <c r="P3942" i="1"/>
  <c r="P3941" i="1" s="1"/>
  <c r="P3940" i="1" s="1"/>
  <c r="P3939" i="1" s="1"/>
  <c r="V3937" i="1"/>
  <c r="V3936" i="1" s="1"/>
  <c r="V3935" i="1" s="1"/>
  <c r="S3937" i="1"/>
  <c r="S3936" i="1" s="1"/>
  <c r="S3935" i="1" s="1"/>
  <c r="R3937" i="1"/>
  <c r="R3936" i="1" s="1"/>
  <c r="R3935" i="1" s="1"/>
  <c r="V3933" i="1"/>
  <c r="V3932" i="1" s="1"/>
  <c r="V3931" i="1" s="1"/>
  <c r="U3933" i="1"/>
  <c r="U3932" i="1" s="1"/>
  <c r="U3931" i="1" s="1"/>
  <c r="S3933" i="1"/>
  <c r="S3932" i="1" s="1"/>
  <c r="S3931" i="1" s="1"/>
  <c r="R3933" i="1"/>
  <c r="R3932" i="1" s="1"/>
  <c r="R3931" i="1" s="1"/>
  <c r="Q3933" i="1"/>
  <c r="Q3932" i="1" s="1"/>
  <c r="Q3931" i="1" s="1"/>
  <c r="P3933" i="1"/>
  <c r="P3932" i="1" s="1"/>
  <c r="P3931" i="1" s="1"/>
  <c r="V3929" i="1"/>
  <c r="V3928" i="1" s="1"/>
  <c r="U3929" i="1"/>
  <c r="U3928" i="1" s="1"/>
  <c r="S3929" i="1"/>
  <c r="S3928" i="1" s="1"/>
  <c r="R3929" i="1"/>
  <c r="R3928" i="1" s="1"/>
  <c r="Q3929" i="1"/>
  <c r="Q3928" i="1" s="1"/>
  <c r="P3929" i="1"/>
  <c r="P3928" i="1" s="1"/>
  <c r="V3926" i="1"/>
  <c r="V3925" i="1" s="1"/>
  <c r="U3926" i="1"/>
  <c r="U3925" i="1" s="1"/>
  <c r="S3926" i="1"/>
  <c r="S3925" i="1" s="1"/>
  <c r="R3926" i="1"/>
  <c r="R3925" i="1" s="1"/>
  <c r="Q3926" i="1"/>
  <c r="Q3925" i="1" s="1"/>
  <c r="P3926" i="1"/>
  <c r="P3925" i="1" s="1"/>
  <c r="V3919" i="1"/>
  <c r="V3918" i="1" s="1"/>
  <c r="V3917" i="1" s="1"/>
  <c r="V3916" i="1" s="1"/>
  <c r="V3915" i="1" s="1"/>
  <c r="V3914" i="1" s="1"/>
  <c r="U3919" i="1"/>
  <c r="U3918" i="1" s="1"/>
  <c r="U3917" i="1" s="1"/>
  <c r="U3916" i="1" s="1"/>
  <c r="U3915" i="1" s="1"/>
  <c r="U3914" i="1" s="1"/>
  <c r="S3919" i="1"/>
  <c r="S3918" i="1" s="1"/>
  <c r="S3917" i="1" s="1"/>
  <c r="S3916" i="1" s="1"/>
  <c r="S3915" i="1" s="1"/>
  <c r="S3914" i="1" s="1"/>
  <c r="R3919" i="1"/>
  <c r="R3918" i="1" s="1"/>
  <c r="R3917" i="1" s="1"/>
  <c r="R3916" i="1" s="1"/>
  <c r="R3915" i="1" s="1"/>
  <c r="R3914" i="1" s="1"/>
  <c r="Q3919" i="1"/>
  <c r="Q3918" i="1" s="1"/>
  <c r="Q3917" i="1" s="1"/>
  <c r="Q3916" i="1" s="1"/>
  <c r="Q3915" i="1" s="1"/>
  <c r="Q3914" i="1" s="1"/>
  <c r="P3919" i="1"/>
  <c r="P3918" i="1" s="1"/>
  <c r="P3917" i="1" s="1"/>
  <c r="P3916" i="1" s="1"/>
  <c r="P3915" i="1" s="1"/>
  <c r="P3914" i="1" s="1"/>
  <c r="V3911" i="1"/>
  <c r="V3910" i="1" s="1"/>
  <c r="V3909" i="1" s="1"/>
  <c r="V3908" i="1" s="1"/>
  <c r="S3911" i="1"/>
  <c r="S3910" i="1" s="1"/>
  <c r="S3909" i="1" s="1"/>
  <c r="S3908" i="1" s="1"/>
  <c r="R3911" i="1"/>
  <c r="R3910" i="1" s="1"/>
  <c r="R3909" i="1" s="1"/>
  <c r="R3908" i="1" s="1"/>
  <c r="V3906" i="1"/>
  <c r="U3906" i="1"/>
  <c r="S3906" i="1"/>
  <c r="R3906" i="1"/>
  <c r="Q3906" i="1"/>
  <c r="P3906" i="1"/>
  <c r="V3904" i="1"/>
  <c r="U3904" i="1"/>
  <c r="S3904" i="1"/>
  <c r="R3904" i="1"/>
  <c r="Q3904" i="1"/>
  <c r="P3904" i="1"/>
  <c r="V3883" i="1"/>
  <c r="V3882" i="1" s="1"/>
  <c r="V3881" i="1" s="1"/>
  <c r="V3880" i="1" s="1"/>
  <c r="V3879" i="1" s="1"/>
  <c r="V3878" i="1" s="1"/>
  <c r="U3883" i="1"/>
  <c r="U3882" i="1" s="1"/>
  <c r="U3881" i="1" s="1"/>
  <c r="U3880" i="1" s="1"/>
  <c r="U3879" i="1" s="1"/>
  <c r="U3878" i="1" s="1"/>
  <c r="S3883" i="1"/>
  <c r="S3882" i="1" s="1"/>
  <c r="S3881" i="1" s="1"/>
  <c r="S3880" i="1" s="1"/>
  <c r="S3879" i="1" s="1"/>
  <c r="S3878" i="1" s="1"/>
  <c r="R3883" i="1"/>
  <c r="R3882" i="1" s="1"/>
  <c r="R3881" i="1" s="1"/>
  <c r="R3880" i="1" s="1"/>
  <c r="R3879" i="1" s="1"/>
  <c r="R3878" i="1" s="1"/>
  <c r="Q3883" i="1"/>
  <c r="Q3882" i="1" s="1"/>
  <c r="Q3881" i="1" s="1"/>
  <c r="Q3880" i="1" s="1"/>
  <c r="Q3879" i="1" s="1"/>
  <c r="Q3878" i="1" s="1"/>
  <c r="P3883" i="1"/>
  <c r="P3882" i="1" s="1"/>
  <c r="P3881" i="1" s="1"/>
  <c r="P3880" i="1" s="1"/>
  <c r="P3879" i="1" s="1"/>
  <c r="P3878" i="1" s="1"/>
  <c r="V3875" i="1"/>
  <c r="V3874" i="1" s="1"/>
  <c r="U3875" i="1"/>
  <c r="U3874" i="1" s="1"/>
  <c r="S3875" i="1"/>
  <c r="S3874" i="1" s="1"/>
  <c r="R3875" i="1"/>
  <c r="R3874" i="1" s="1"/>
  <c r="Q3875" i="1"/>
  <c r="Q3874" i="1" s="1"/>
  <c r="P3875" i="1"/>
  <c r="P3874" i="1" s="1"/>
  <c r="V3872" i="1"/>
  <c r="V3871" i="1" s="1"/>
  <c r="U3872" i="1"/>
  <c r="U3871" i="1" s="1"/>
  <c r="S3872" i="1"/>
  <c r="S3871" i="1" s="1"/>
  <c r="R3872" i="1"/>
  <c r="R3871" i="1" s="1"/>
  <c r="Q3872" i="1"/>
  <c r="Q3871" i="1" s="1"/>
  <c r="P3872" i="1"/>
  <c r="P3871" i="1" s="1"/>
  <c r="V3867" i="1"/>
  <c r="V3866" i="1" s="1"/>
  <c r="V3865" i="1" s="1"/>
  <c r="U3867" i="1"/>
  <c r="U3866" i="1" s="1"/>
  <c r="U3865" i="1" s="1"/>
  <c r="S3867" i="1"/>
  <c r="S3866" i="1" s="1"/>
  <c r="S3865" i="1" s="1"/>
  <c r="R3867" i="1"/>
  <c r="R3866" i="1" s="1"/>
  <c r="R3865" i="1" s="1"/>
  <c r="Q3867" i="1"/>
  <c r="Q3866" i="1" s="1"/>
  <c r="Q3865" i="1" s="1"/>
  <c r="P3867" i="1"/>
  <c r="P3866" i="1" s="1"/>
  <c r="P3865" i="1" s="1"/>
  <c r="V3863" i="1"/>
  <c r="V3862" i="1" s="1"/>
  <c r="U3863" i="1"/>
  <c r="U3862" i="1" s="1"/>
  <c r="S3863" i="1"/>
  <c r="S3862" i="1" s="1"/>
  <c r="R3863" i="1"/>
  <c r="R3862" i="1" s="1"/>
  <c r="Q3863" i="1"/>
  <c r="Q3862" i="1" s="1"/>
  <c r="P3863" i="1"/>
  <c r="P3862" i="1" s="1"/>
  <c r="V3860" i="1"/>
  <c r="V3859" i="1" s="1"/>
  <c r="U3860" i="1"/>
  <c r="U3859" i="1" s="1"/>
  <c r="S3860" i="1"/>
  <c r="S3859" i="1" s="1"/>
  <c r="R3860" i="1"/>
  <c r="R3859" i="1" s="1"/>
  <c r="Q3860" i="1"/>
  <c r="Q3859" i="1" s="1"/>
  <c r="P3860" i="1"/>
  <c r="P3859" i="1" s="1"/>
  <c r="V3856" i="1"/>
  <c r="V3855" i="1" s="1"/>
  <c r="U3856" i="1"/>
  <c r="U3855" i="1" s="1"/>
  <c r="S3856" i="1"/>
  <c r="S3855" i="1" s="1"/>
  <c r="R3856" i="1"/>
  <c r="R3855" i="1" s="1"/>
  <c r="Q3856" i="1"/>
  <c r="Q3855" i="1" s="1"/>
  <c r="P3856" i="1"/>
  <c r="P3855" i="1" s="1"/>
  <c r="V3853" i="1"/>
  <c r="V3852" i="1" s="1"/>
  <c r="U3853" i="1"/>
  <c r="U3852" i="1" s="1"/>
  <c r="S3853" i="1"/>
  <c r="S3852" i="1" s="1"/>
  <c r="R3853" i="1"/>
  <c r="R3852" i="1" s="1"/>
  <c r="Q3853" i="1"/>
  <c r="Q3852" i="1" s="1"/>
  <c r="P3853" i="1"/>
  <c r="P3852" i="1" s="1"/>
  <c r="V3850" i="1"/>
  <c r="V3849" i="1" s="1"/>
  <c r="U3850" i="1"/>
  <c r="U3849" i="1" s="1"/>
  <c r="S3850" i="1"/>
  <c r="S3849" i="1" s="1"/>
  <c r="R3850" i="1"/>
  <c r="R3849" i="1" s="1"/>
  <c r="Q3850" i="1"/>
  <c r="Q3849" i="1" s="1"/>
  <c r="P3850" i="1"/>
  <c r="P3849" i="1" s="1"/>
  <c r="V3843" i="1"/>
  <c r="U3843" i="1"/>
  <c r="S3843" i="1"/>
  <c r="R3843" i="1"/>
  <c r="Q3843" i="1"/>
  <c r="P3843" i="1"/>
  <c r="V3841" i="1"/>
  <c r="U3841" i="1"/>
  <c r="S3841" i="1"/>
  <c r="R3841" i="1"/>
  <c r="Q3841" i="1"/>
  <c r="P3841" i="1"/>
  <c r="V3839" i="1"/>
  <c r="U3839" i="1"/>
  <c r="S3839" i="1"/>
  <c r="R3839" i="1"/>
  <c r="Q3839" i="1"/>
  <c r="P3839" i="1"/>
  <c r="V3836" i="1"/>
  <c r="V3835" i="1" s="1"/>
  <c r="U3836" i="1"/>
  <c r="U3835" i="1" s="1"/>
  <c r="S3836" i="1"/>
  <c r="S3835" i="1" s="1"/>
  <c r="R3836" i="1"/>
  <c r="R3835" i="1" s="1"/>
  <c r="Q3836" i="1"/>
  <c r="Q3835" i="1" s="1"/>
  <c r="P3836" i="1"/>
  <c r="P3835" i="1" s="1"/>
  <c r="V3831" i="1"/>
  <c r="S3831" i="1"/>
  <c r="R3831" i="1"/>
  <c r="V3829" i="1"/>
  <c r="S3829" i="1"/>
  <c r="R3829" i="1"/>
  <c r="V3820" i="1"/>
  <c r="V3819" i="1" s="1"/>
  <c r="V3818" i="1" s="1"/>
  <c r="U3820" i="1"/>
  <c r="U3819" i="1" s="1"/>
  <c r="U3818" i="1" s="1"/>
  <c r="S3820" i="1"/>
  <c r="S3819" i="1" s="1"/>
  <c r="S3818" i="1" s="1"/>
  <c r="R3820" i="1"/>
  <c r="R3819" i="1" s="1"/>
  <c r="R3818" i="1" s="1"/>
  <c r="Q3820" i="1"/>
  <c r="Q3819" i="1" s="1"/>
  <c r="Q3818" i="1" s="1"/>
  <c r="P3820" i="1"/>
  <c r="P3819" i="1" s="1"/>
  <c r="P3818" i="1" s="1"/>
  <c r="V3816" i="1"/>
  <c r="V3815" i="1" s="1"/>
  <c r="V3814" i="1" s="1"/>
  <c r="V3813" i="1" s="1"/>
  <c r="V3812" i="1" s="1"/>
  <c r="V3811" i="1" s="1"/>
  <c r="V3810" i="1" s="1"/>
  <c r="U3816" i="1"/>
  <c r="U3815" i="1" s="1"/>
  <c r="U3814" i="1" s="1"/>
  <c r="U3813" i="1" s="1"/>
  <c r="U3812" i="1" s="1"/>
  <c r="U3811" i="1" s="1"/>
  <c r="U3810" i="1" s="1"/>
  <c r="S3816" i="1"/>
  <c r="S3815" i="1" s="1"/>
  <c r="S3814" i="1" s="1"/>
  <c r="S3813" i="1" s="1"/>
  <c r="S3812" i="1" s="1"/>
  <c r="S3811" i="1" s="1"/>
  <c r="S3810" i="1" s="1"/>
  <c r="R3816" i="1"/>
  <c r="R3815" i="1" s="1"/>
  <c r="R3814" i="1" s="1"/>
  <c r="R3813" i="1" s="1"/>
  <c r="R3812" i="1" s="1"/>
  <c r="R3811" i="1" s="1"/>
  <c r="R3810" i="1" s="1"/>
  <c r="Q3816" i="1"/>
  <c r="Q3815" i="1" s="1"/>
  <c r="Q3814" i="1" s="1"/>
  <c r="Q3813" i="1" s="1"/>
  <c r="Q3812" i="1" s="1"/>
  <c r="Q3811" i="1" s="1"/>
  <c r="Q3810" i="1" s="1"/>
  <c r="P3816" i="1"/>
  <c r="P3815" i="1" s="1"/>
  <c r="P3814" i="1" s="1"/>
  <c r="P3813" i="1" s="1"/>
  <c r="P3812" i="1" s="1"/>
  <c r="P3811" i="1" s="1"/>
  <c r="P3810" i="1" s="1"/>
  <c r="V3808" i="1"/>
  <c r="U3808" i="1"/>
  <c r="S3808" i="1"/>
  <c r="R3808" i="1"/>
  <c r="Q3808" i="1"/>
  <c r="P3808" i="1"/>
  <c r="V3802" i="1"/>
  <c r="V3801" i="1" s="1"/>
  <c r="V3800" i="1" s="1"/>
  <c r="V3799" i="1" s="1"/>
  <c r="V3798" i="1" s="1"/>
  <c r="V3797" i="1" s="1"/>
  <c r="V3796" i="1" s="1"/>
  <c r="U3802" i="1"/>
  <c r="U3801" i="1" s="1"/>
  <c r="U3800" i="1" s="1"/>
  <c r="U3799" i="1" s="1"/>
  <c r="U3798" i="1" s="1"/>
  <c r="U3797" i="1" s="1"/>
  <c r="U3796" i="1" s="1"/>
  <c r="S3802" i="1"/>
  <c r="S3801" i="1" s="1"/>
  <c r="S3800" i="1" s="1"/>
  <c r="S3799" i="1" s="1"/>
  <c r="S3798" i="1" s="1"/>
  <c r="S3797" i="1" s="1"/>
  <c r="S3796" i="1" s="1"/>
  <c r="R3802" i="1"/>
  <c r="R3801" i="1" s="1"/>
  <c r="R3800" i="1" s="1"/>
  <c r="R3799" i="1" s="1"/>
  <c r="R3798" i="1" s="1"/>
  <c r="R3797" i="1" s="1"/>
  <c r="R3796" i="1" s="1"/>
  <c r="Q3802" i="1"/>
  <c r="Q3801" i="1" s="1"/>
  <c r="Q3800" i="1" s="1"/>
  <c r="Q3799" i="1" s="1"/>
  <c r="Q3798" i="1" s="1"/>
  <c r="Q3797" i="1" s="1"/>
  <c r="Q3796" i="1" s="1"/>
  <c r="P3802" i="1"/>
  <c r="P3801" i="1" s="1"/>
  <c r="P3800" i="1" s="1"/>
  <c r="P3799" i="1" s="1"/>
  <c r="P3798" i="1" s="1"/>
  <c r="P3797" i="1" s="1"/>
  <c r="P3796" i="1" s="1"/>
  <c r="V3794" i="1"/>
  <c r="V3793" i="1" s="1"/>
  <c r="V3792" i="1" s="1"/>
  <c r="V3791" i="1" s="1"/>
  <c r="V3790" i="1" s="1"/>
  <c r="U3794" i="1"/>
  <c r="U3793" i="1" s="1"/>
  <c r="U3792" i="1" s="1"/>
  <c r="U3791" i="1" s="1"/>
  <c r="U3790" i="1" s="1"/>
  <c r="S3794" i="1"/>
  <c r="S3793" i="1" s="1"/>
  <c r="S3792" i="1" s="1"/>
  <c r="S3791" i="1" s="1"/>
  <c r="S3790" i="1" s="1"/>
  <c r="R3794" i="1"/>
  <c r="R3793" i="1" s="1"/>
  <c r="R3792" i="1" s="1"/>
  <c r="R3791" i="1" s="1"/>
  <c r="R3790" i="1" s="1"/>
  <c r="Q3794" i="1"/>
  <c r="Q3793" i="1" s="1"/>
  <c r="Q3792" i="1" s="1"/>
  <c r="Q3791" i="1" s="1"/>
  <c r="Q3790" i="1" s="1"/>
  <c r="P3794" i="1"/>
  <c r="P3793" i="1" s="1"/>
  <c r="P3792" i="1" s="1"/>
  <c r="P3791" i="1" s="1"/>
  <c r="P3790" i="1" s="1"/>
  <c r="V3788" i="1"/>
  <c r="V3787" i="1" s="1"/>
  <c r="V3786" i="1" s="1"/>
  <c r="V3785" i="1" s="1"/>
  <c r="V3784" i="1" s="1"/>
  <c r="U3788" i="1"/>
  <c r="U3787" i="1" s="1"/>
  <c r="U3786" i="1" s="1"/>
  <c r="U3785" i="1" s="1"/>
  <c r="U3784" i="1" s="1"/>
  <c r="S3788" i="1"/>
  <c r="S3787" i="1" s="1"/>
  <c r="S3786" i="1" s="1"/>
  <c r="S3785" i="1" s="1"/>
  <c r="S3784" i="1" s="1"/>
  <c r="R3788" i="1"/>
  <c r="R3787" i="1" s="1"/>
  <c r="R3786" i="1" s="1"/>
  <c r="R3785" i="1" s="1"/>
  <c r="R3784" i="1" s="1"/>
  <c r="Q3788" i="1"/>
  <c r="Q3787" i="1" s="1"/>
  <c r="Q3786" i="1" s="1"/>
  <c r="Q3785" i="1" s="1"/>
  <c r="Q3784" i="1" s="1"/>
  <c r="P3788" i="1"/>
  <c r="P3787" i="1" s="1"/>
  <c r="P3786" i="1" s="1"/>
  <c r="P3785" i="1" s="1"/>
  <c r="P3784" i="1" s="1"/>
  <c r="V3780" i="1"/>
  <c r="V3779" i="1" s="1"/>
  <c r="V3778" i="1" s="1"/>
  <c r="U3780" i="1"/>
  <c r="U3779" i="1" s="1"/>
  <c r="U3778" i="1" s="1"/>
  <c r="S3780" i="1"/>
  <c r="S3779" i="1" s="1"/>
  <c r="S3778" i="1" s="1"/>
  <c r="R3780" i="1"/>
  <c r="R3779" i="1" s="1"/>
  <c r="R3778" i="1" s="1"/>
  <c r="Q3780" i="1"/>
  <c r="Q3779" i="1" s="1"/>
  <c r="Q3778" i="1" s="1"/>
  <c r="P3780" i="1"/>
  <c r="P3779" i="1" s="1"/>
  <c r="P3778" i="1" s="1"/>
  <c r="V3776" i="1"/>
  <c r="V3775" i="1" s="1"/>
  <c r="V3774" i="1" s="1"/>
  <c r="U3776" i="1"/>
  <c r="U3775" i="1" s="1"/>
  <c r="U3774" i="1" s="1"/>
  <c r="S3776" i="1"/>
  <c r="S3775" i="1" s="1"/>
  <c r="S3774" i="1" s="1"/>
  <c r="R3776" i="1"/>
  <c r="R3775" i="1" s="1"/>
  <c r="R3774" i="1" s="1"/>
  <c r="Q3776" i="1"/>
  <c r="Q3775" i="1" s="1"/>
  <c r="Q3774" i="1" s="1"/>
  <c r="P3776" i="1"/>
  <c r="P3775" i="1" s="1"/>
  <c r="P3774" i="1" s="1"/>
  <c r="V3772" i="1"/>
  <c r="V3771" i="1" s="1"/>
  <c r="V3770" i="1" s="1"/>
  <c r="U3772" i="1"/>
  <c r="U3771" i="1" s="1"/>
  <c r="U3770" i="1" s="1"/>
  <c r="S3772" i="1"/>
  <c r="S3771" i="1" s="1"/>
  <c r="S3770" i="1" s="1"/>
  <c r="R3772" i="1"/>
  <c r="R3771" i="1" s="1"/>
  <c r="R3770" i="1" s="1"/>
  <c r="Q3772" i="1"/>
  <c r="Q3771" i="1" s="1"/>
  <c r="Q3770" i="1" s="1"/>
  <c r="P3772" i="1"/>
  <c r="P3771" i="1" s="1"/>
  <c r="P3770" i="1" s="1"/>
  <c r="V3757" i="1"/>
  <c r="U3757" i="1"/>
  <c r="S3757" i="1"/>
  <c r="R3757" i="1"/>
  <c r="Q3757" i="1"/>
  <c r="P3757" i="1"/>
  <c r="V3755" i="1"/>
  <c r="U3755" i="1"/>
  <c r="S3755" i="1"/>
  <c r="R3755" i="1"/>
  <c r="Q3755" i="1"/>
  <c r="P3755" i="1"/>
  <c r="V3748" i="1"/>
  <c r="U3748" i="1"/>
  <c r="S3748" i="1"/>
  <c r="R3748" i="1"/>
  <c r="Q3748" i="1"/>
  <c r="P3748" i="1"/>
  <c r="V3744" i="1"/>
  <c r="U3744" i="1"/>
  <c r="S3744" i="1"/>
  <c r="R3744" i="1"/>
  <c r="Q3744" i="1"/>
  <c r="P3744" i="1"/>
  <c r="V3740" i="1"/>
  <c r="V3739" i="1" s="1"/>
  <c r="V3738" i="1" s="1"/>
  <c r="V3737" i="1" s="1"/>
  <c r="U3740" i="1"/>
  <c r="U3739" i="1" s="1"/>
  <c r="U3738" i="1" s="1"/>
  <c r="U3737" i="1" s="1"/>
  <c r="S3740" i="1"/>
  <c r="S3739" i="1" s="1"/>
  <c r="S3738" i="1" s="1"/>
  <c r="S3737" i="1" s="1"/>
  <c r="R3740" i="1"/>
  <c r="R3739" i="1" s="1"/>
  <c r="R3738" i="1" s="1"/>
  <c r="R3737" i="1" s="1"/>
  <c r="Q3740" i="1"/>
  <c r="Q3739" i="1" s="1"/>
  <c r="Q3738" i="1" s="1"/>
  <c r="Q3737" i="1" s="1"/>
  <c r="P3740" i="1"/>
  <c r="P3739" i="1" s="1"/>
  <c r="P3738" i="1" s="1"/>
  <c r="P3737" i="1" s="1"/>
  <c r="V3735" i="1"/>
  <c r="V3734" i="1" s="1"/>
  <c r="U3735" i="1"/>
  <c r="U3734" i="1" s="1"/>
  <c r="S3735" i="1"/>
  <c r="S3734" i="1" s="1"/>
  <c r="R3735" i="1"/>
  <c r="R3734" i="1" s="1"/>
  <c r="Q3735" i="1"/>
  <c r="Q3734" i="1" s="1"/>
  <c r="P3735" i="1"/>
  <c r="P3734" i="1" s="1"/>
  <c r="V3728" i="1"/>
  <c r="V3727" i="1" s="1"/>
  <c r="V3726" i="1" s="1"/>
  <c r="U3728" i="1"/>
  <c r="U3727" i="1" s="1"/>
  <c r="U3726" i="1" s="1"/>
  <c r="S3728" i="1"/>
  <c r="S3727" i="1" s="1"/>
  <c r="S3726" i="1" s="1"/>
  <c r="R3728" i="1"/>
  <c r="R3727" i="1" s="1"/>
  <c r="R3726" i="1" s="1"/>
  <c r="Q3728" i="1"/>
  <c r="Q3727" i="1" s="1"/>
  <c r="Q3726" i="1" s="1"/>
  <c r="P3728" i="1"/>
  <c r="P3727" i="1" s="1"/>
  <c r="P3726" i="1" s="1"/>
  <c r="V3722" i="1"/>
  <c r="V3721" i="1" s="1"/>
  <c r="V3720" i="1" s="1"/>
  <c r="V3719" i="1" s="1"/>
  <c r="V3718" i="1" s="1"/>
  <c r="U3722" i="1"/>
  <c r="U3721" i="1" s="1"/>
  <c r="U3720" i="1" s="1"/>
  <c r="U3719" i="1" s="1"/>
  <c r="U3718" i="1" s="1"/>
  <c r="S3722" i="1"/>
  <c r="S3721" i="1" s="1"/>
  <c r="S3720" i="1" s="1"/>
  <c r="S3719" i="1" s="1"/>
  <c r="S3718" i="1" s="1"/>
  <c r="R3722" i="1"/>
  <c r="R3721" i="1" s="1"/>
  <c r="R3720" i="1" s="1"/>
  <c r="R3719" i="1" s="1"/>
  <c r="R3718" i="1" s="1"/>
  <c r="Q3722" i="1"/>
  <c r="Q3721" i="1" s="1"/>
  <c r="Q3720" i="1" s="1"/>
  <c r="Q3719" i="1" s="1"/>
  <c r="Q3718" i="1" s="1"/>
  <c r="P3722" i="1"/>
  <c r="P3721" i="1" s="1"/>
  <c r="P3720" i="1" s="1"/>
  <c r="P3719" i="1" s="1"/>
  <c r="P3718" i="1" s="1"/>
  <c r="V3716" i="1"/>
  <c r="V3715" i="1" s="1"/>
  <c r="V3714" i="1" s="1"/>
  <c r="U3716" i="1"/>
  <c r="U3715" i="1" s="1"/>
  <c r="U3714" i="1" s="1"/>
  <c r="S3716" i="1"/>
  <c r="S3715" i="1" s="1"/>
  <c r="S3714" i="1" s="1"/>
  <c r="R3716" i="1"/>
  <c r="R3715" i="1" s="1"/>
  <c r="R3714" i="1" s="1"/>
  <c r="Q3716" i="1"/>
  <c r="Q3715" i="1" s="1"/>
  <c r="Q3714" i="1" s="1"/>
  <c r="P3716" i="1"/>
  <c r="P3715" i="1" s="1"/>
  <c r="P3714" i="1" s="1"/>
  <c r="V3712" i="1"/>
  <c r="V3711" i="1" s="1"/>
  <c r="V3710" i="1" s="1"/>
  <c r="U3712" i="1"/>
  <c r="U3711" i="1" s="1"/>
  <c r="U3710" i="1" s="1"/>
  <c r="S3712" i="1"/>
  <c r="S3711" i="1" s="1"/>
  <c r="S3710" i="1" s="1"/>
  <c r="R3712" i="1"/>
  <c r="R3711" i="1" s="1"/>
  <c r="R3710" i="1" s="1"/>
  <c r="Q3712" i="1"/>
  <c r="Q3711" i="1" s="1"/>
  <c r="Q3710" i="1" s="1"/>
  <c r="P3712" i="1"/>
  <c r="P3711" i="1" s="1"/>
  <c r="P3710" i="1" s="1"/>
  <c r="V3706" i="1"/>
  <c r="V3705" i="1" s="1"/>
  <c r="V3704" i="1" s="1"/>
  <c r="V3703" i="1" s="1"/>
  <c r="V3702" i="1" s="1"/>
  <c r="U3706" i="1"/>
  <c r="U3705" i="1" s="1"/>
  <c r="U3704" i="1" s="1"/>
  <c r="U3703" i="1" s="1"/>
  <c r="U3702" i="1" s="1"/>
  <c r="S3706" i="1"/>
  <c r="S3705" i="1" s="1"/>
  <c r="S3704" i="1" s="1"/>
  <c r="S3703" i="1" s="1"/>
  <c r="S3702" i="1" s="1"/>
  <c r="R3706" i="1"/>
  <c r="R3705" i="1" s="1"/>
  <c r="R3704" i="1" s="1"/>
  <c r="R3703" i="1" s="1"/>
  <c r="R3702" i="1" s="1"/>
  <c r="Q3706" i="1"/>
  <c r="Q3705" i="1" s="1"/>
  <c r="Q3704" i="1" s="1"/>
  <c r="Q3703" i="1" s="1"/>
  <c r="Q3702" i="1" s="1"/>
  <c r="P3706" i="1"/>
  <c r="P3705" i="1" s="1"/>
  <c r="P3704" i="1" s="1"/>
  <c r="P3703" i="1" s="1"/>
  <c r="P3702" i="1" s="1"/>
  <c r="V3700" i="1"/>
  <c r="V3699" i="1" s="1"/>
  <c r="V3695" i="1" s="1"/>
  <c r="V3694" i="1" s="1"/>
  <c r="V3693" i="1" s="1"/>
  <c r="U3700" i="1"/>
  <c r="U3699" i="1" s="1"/>
  <c r="U3695" i="1" s="1"/>
  <c r="U3694" i="1" s="1"/>
  <c r="U3693" i="1" s="1"/>
  <c r="S3700" i="1"/>
  <c r="S3699" i="1" s="1"/>
  <c r="S3695" i="1" s="1"/>
  <c r="S3694" i="1" s="1"/>
  <c r="S3693" i="1" s="1"/>
  <c r="R3700" i="1"/>
  <c r="R3699" i="1" s="1"/>
  <c r="R3695" i="1" s="1"/>
  <c r="R3694" i="1" s="1"/>
  <c r="R3693" i="1" s="1"/>
  <c r="Q3700" i="1"/>
  <c r="Q3699" i="1" s="1"/>
  <c r="Q3695" i="1" s="1"/>
  <c r="Q3694" i="1" s="1"/>
  <c r="Q3693" i="1" s="1"/>
  <c r="P3700" i="1"/>
  <c r="P3699" i="1" s="1"/>
  <c r="P3695" i="1" s="1"/>
  <c r="P3694" i="1" s="1"/>
  <c r="P3693" i="1" s="1"/>
  <c r="V3690" i="1"/>
  <c r="V3689" i="1" s="1"/>
  <c r="V3688" i="1" s="1"/>
  <c r="V3687" i="1" s="1"/>
  <c r="V3686" i="1" s="1"/>
  <c r="V3685" i="1" s="1"/>
  <c r="U3690" i="1"/>
  <c r="U3689" i="1" s="1"/>
  <c r="U3688" i="1" s="1"/>
  <c r="U3687" i="1" s="1"/>
  <c r="U3686" i="1" s="1"/>
  <c r="U3685" i="1" s="1"/>
  <c r="S3690" i="1"/>
  <c r="S3689" i="1" s="1"/>
  <c r="S3688" i="1" s="1"/>
  <c r="S3687" i="1" s="1"/>
  <c r="S3686" i="1" s="1"/>
  <c r="S3685" i="1" s="1"/>
  <c r="R3690" i="1"/>
  <c r="R3689" i="1" s="1"/>
  <c r="R3688" i="1" s="1"/>
  <c r="R3687" i="1" s="1"/>
  <c r="R3686" i="1" s="1"/>
  <c r="R3685" i="1" s="1"/>
  <c r="Q3690" i="1"/>
  <c r="Q3689" i="1" s="1"/>
  <c r="Q3688" i="1" s="1"/>
  <c r="Q3687" i="1" s="1"/>
  <c r="Q3686" i="1" s="1"/>
  <c r="Q3685" i="1" s="1"/>
  <c r="P3690" i="1"/>
  <c r="P3689" i="1" s="1"/>
  <c r="P3688" i="1" s="1"/>
  <c r="P3687" i="1" s="1"/>
  <c r="P3686" i="1" s="1"/>
  <c r="P3685" i="1" s="1"/>
  <c r="V3677" i="1"/>
  <c r="V3676" i="1" s="1"/>
  <c r="V3673" i="1" s="1"/>
  <c r="V3672" i="1" s="1"/>
  <c r="V3671" i="1" s="1"/>
  <c r="U3677" i="1"/>
  <c r="U3676" i="1" s="1"/>
  <c r="U3673" i="1" s="1"/>
  <c r="U3672" i="1" s="1"/>
  <c r="U3671" i="1" s="1"/>
  <c r="S3677" i="1"/>
  <c r="S3676" i="1" s="1"/>
  <c r="S3673" i="1" s="1"/>
  <c r="S3672" i="1" s="1"/>
  <c r="S3671" i="1" s="1"/>
  <c r="R3677" i="1"/>
  <c r="R3676" i="1" s="1"/>
  <c r="R3673" i="1" s="1"/>
  <c r="R3672" i="1" s="1"/>
  <c r="R3671" i="1" s="1"/>
  <c r="Q3677" i="1"/>
  <c r="Q3676" i="1" s="1"/>
  <c r="Q3673" i="1" s="1"/>
  <c r="Q3672" i="1" s="1"/>
  <c r="Q3671" i="1" s="1"/>
  <c r="P3677" i="1"/>
  <c r="P3676" i="1" s="1"/>
  <c r="P3673" i="1" s="1"/>
  <c r="P3672" i="1" s="1"/>
  <c r="P3671" i="1" s="1"/>
  <c r="V3674" i="1"/>
  <c r="U3674" i="1"/>
  <c r="S3674" i="1"/>
  <c r="R3674" i="1"/>
  <c r="Q3674" i="1"/>
  <c r="P3674" i="1"/>
  <c r="V3669" i="1"/>
  <c r="V3668" i="1" s="1"/>
  <c r="V3667" i="1" s="1"/>
  <c r="V3666" i="1" s="1"/>
  <c r="V3665" i="1" s="1"/>
  <c r="U3669" i="1"/>
  <c r="U3668" i="1" s="1"/>
  <c r="U3667" i="1" s="1"/>
  <c r="U3666" i="1" s="1"/>
  <c r="U3665" i="1" s="1"/>
  <c r="S3669" i="1"/>
  <c r="S3668" i="1" s="1"/>
  <c r="S3667" i="1" s="1"/>
  <c r="S3666" i="1" s="1"/>
  <c r="S3665" i="1" s="1"/>
  <c r="R3669" i="1"/>
  <c r="R3668" i="1" s="1"/>
  <c r="R3667" i="1" s="1"/>
  <c r="R3666" i="1" s="1"/>
  <c r="R3665" i="1" s="1"/>
  <c r="Q3669" i="1"/>
  <c r="Q3668" i="1" s="1"/>
  <c r="Q3667" i="1" s="1"/>
  <c r="Q3666" i="1" s="1"/>
  <c r="Q3665" i="1" s="1"/>
  <c r="P3669" i="1"/>
  <c r="P3668" i="1" s="1"/>
  <c r="P3667" i="1" s="1"/>
  <c r="P3666" i="1" s="1"/>
  <c r="P3665" i="1" s="1"/>
  <c r="V3662" i="1"/>
  <c r="V3661" i="1" s="1"/>
  <c r="V3660" i="1" s="1"/>
  <c r="V3659" i="1" s="1"/>
  <c r="U3662" i="1"/>
  <c r="U3661" i="1" s="1"/>
  <c r="U3660" i="1" s="1"/>
  <c r="U3659" i="1" s="1"/>
  <c r="S3662" i="1"/>
  <c r="S3661" i="1" s="1"/>
  <c r="S3660" i="1" s="1"/>
  <c r="S3659" i="1" s="1"/>
  <c r="R3662" i="1"/>
  <c r="R3661" i="1" s="1"/>
  <c r="R3660" i="1" s="1"/>
  <c r="R3659" i="1" s="1"/>
  <c r="Q3662" i="1"/>
  <c r="Q3661" i="1" s="1"/>
  <c r="Q3660" i="1" s="1"/>
  <c r="Q3659" i="1" s="1"/>
  <c r="P3662" i="1"/>
  <c r="P3661" i="1" s="1"/>
  <c r="P3660" i="1" s="1"/>
  <c r="P3659" i="1" s="1"/>
  <c r="V3657" i="1"/>
  <c r="U3657" i="1"/>
  <c r="S3657" i="1"/>
  <c r="R3657" i="1"/>
  <c r="Q3657" i="1"/>
  <c r="P3657" i="1"/>
  <c r="V3653" i="1"/>
  <c r="U3653" i="1"/>
  <c r="S3653" i="1"/>
  <c r="R3653" i="1"/>
  <c r="Q3653" i="1"/>
  <c r="P3653" i="1"/>
  <c r="V3644" i="1"/>
  <c r="U3644" i="1"/>
  <c r="S3644" i="1"/>
  <c r="R3644" i="1"/>
  <c r="Q3644" i="1"/>
  <c r="P3644" i="1"/>
  <c r="V3642" i="1"/>
  <c r="U3642" i="1"/>
  <c r="S3642" i="1"/>
  <c r="R3642" i="1"/>
  <c r="Q3642" i="1"/>
  <c r="P3642" i="1"/>
  <c r="V3628" i="1"/>
  <c r="V3627" i="1" s="1"/>
  <c r="U3628" i="1"/>
  <c r="U3627" i="1" s="1"/>
  <c r="S3628" i="1"/>
  <c r="S3627" i="1" s="1"/>
  <c r="R3628" i="1"/>
  <c r="R3627" i="1" s="1"/>
  <c r="Q3628" i="1"/>
  <c r="Q3627" i="1" s="1"/>
  <c r="P3628" i="1"/>
  <c r="P3627" i="1" s="1"/>
  <c r="V3625" i="1"/>
  <c r="V3624" i="1" s="1"/>
  <c r="U3625" i="1"/>
  <c r="U3624" i="1" s="1"/>
  <c r="S3625" i="1"/>
  <c r="S3624" i="1" s="1"/>
  <c r="R3625" i="1"/>
  <c r="R3624" i="1" s="1"/>
  <c r="Q3625" i="1"/>
  <c r="Q3624" i="1" s="1"/>
  <c r="P3625" i="1"/>
  <c r="P3624" i="1" s="1"/>
  <c r="V3619" i="1"/>
  <c r="V3618" i="1" s="1"/>
  <c r="V3617" i="1" s="1"/>
  <c r="V3616" i="1" s="1"/>
  <c r="V3615" i="1" s="1"/>
  <c r="U3619" i="1"/>
  <c r="U3618" i="1" s="1"/>
  <c r="U3617" i="1" s="1"/>
  <c r="U3616" i="1" s="1"/>
  <c r="U3615" i="1" s="1"/>
  <c r="S3619" i="1"/>
  <c r="S3618" i="1" s="1"/>
  <c r="S3617" i="1" s="1"/>
  <c r="S3616" i="1" s="1"/>
  <c r="S3615" i="1" s="1"/>
  <c r="R3619" i="1"/>
  <c r="R3618" i="1" s="1"/>
  <c r="R3617" i="1" s="1"/>
  <c r="R3616" i="1" s="1"/>
  <c r="R3615" i="1" s="1"/>
  <c r="Q3619" i="1"/>
  <c r="Q3618" i="1" s="1"/>
  <c r="Q3617" i="1" s="1"/>
  <c r="Q3616" i="1" s="1"/>
  <c r="Q3615" i="1" s="1"/>
  <c r="P3619" i="1"/>
  <c r="P3618" i="1" s="1"/>
  <c r="P3617" i="1" s="1"/>
  <c r="P3616" i="1" s="1"/>
  <c r="P3615" i="1" s="1"/>
  <c r="V3613" i="1"/>
  <c r="V3612" i="1" s="1"/>
  <c r="V3611" i="1" s="1"/>
  <c r="V3610" i="1" s="1"/>
  <c r="U3613" i="1"/>
  <c r="U3612" i="1" s="1"/>
  <c r="U3611" i="1" s="1"/>
  <c r="U3610" i="1" s="1"/>
  <c r="S3613" i="1"/>
  <c r="S3612" i="1" s="1"/>
  <c r="S3611" i="1" s="1"/>
  <c r="S3610" i="1" s="1"/>
  <c r="R3613" i="1"/>
  <c r="R3612" i="1" s="1"/>
  <c r="R3611" i="1" s="1"/>
  <c r="R3610" i="1" s="1"/>
  <c r="Q3613" i="1"/>
  <c r="Q3612" i="1" s="1"/>
  <c r="Q3611" i="1" s="1"/>
  <c r="Q3610" i="1" s="1"/>
  <c r="P3613" i="1"/>
  <c r="P3612" i="1" s="1"/>
  <c r="P3611" i="1" s="1"/>
  <c r="P3610" i="1" s="1"/>
  <c r="V3608" i="1"/>
  <c r="V3607" i="1" s="1"/>
  <c r="V3606" i="1" s="1"/>
  <c r="S3608" i="1"/>
  <c r="S3607" i="1" s="1"/>
  <c r="S3606" i="1" s="1"/>
  <c r="R3608" i="1"/>
  <c r="R3607" i="1" s="1"/>
  <c r="R3606" i="1" s="1"/>
  <c r="V3604" i="1"/>
  <c r="V3603" i="1" s="1"/>
  <c r="V3602" i="1" s="1"/>
  <c r="U3604" i="1"/>
  <c r="U3603" i="1" s="1"/>
  <c r="U3602" i="1" s="1"/>
  <c r="S3604" i="1"/>
  <c r="S3603" i="1" s="1"/>
  <c r="S3602" i="1" s="1"/>
  <c r="R3604" i="1"/>
  <c r="R3603" i="1" s="1"/>
  <c r="R3602" i="1" s="1"/>
  <c r="Q3604" i="1"/>
  <c r="Q3603" i="1" s="1"/>
  <c r="Q3602" i="1" s="1"/>
  <c r="P3604" i="1"/>
  <c r="P3603" i="1" s="1"/>
  <c r="P3602" i="1" s="1"/>
  <c r="V3600" i="1"/>
  <c r="V3599" i="1" s="1"/>
  <c r="U3600" i="1"/>
  <c r="U3599" i="1" s="1"/>
  <c r="S3600" i="1"/>
  <c r="S3599" i="1" s="1"/>
  <c r="R3600" i="1"/>
  <c r="R3599" i="1" s="1"/>
  <c r="Q3600" i="1"/>
  <c r="Q3599" i="1" s="1"/>
  <c r="P3600" i="1"/>
  <c r="P3599" i="1" s="1"/>
  <c r="V3597" i="1"/>
  <c r="V3596" i="1" s="1"/>
  <c r="U3597" i="1"/>
  <c r="U3596" i="1" s="1"/>
  <c r="S3597" i="1"/>
  <c r="S3596" i="1" s="1"/>
  <c r="R3597" i="1"/>
  <c r="R3596" i="1" s="1"/>
  <c r="Q3597" i="1"/>
  <c r="Q3596" i="1" s="1"/>
  <c r="P3597" i="1"/>
  <c r="P3596" i="1" s="1"/>
  <c r="V3590" i="1"/>
  <c r="V3589" i="1" s="1"/>
  <c r="V3588" i="1" s="1"/>
  <c r="V3587" i="1" s="1"/>
  <c r="U3590" i="1"/>
  <c r="U3589" i="1" s="1"/>
  <c r="U3588" i="1" s="1"/>
  <c r="U3587" i="1" s="1"/>
  <c r="S3590" i="1"/>
  <c r="S3589" i="1" s="1"/>
  <c r="S3588" i="1" s="1"/>
  <c r="S3587" i="1" s="1"/>
  <c r="R3590" i="1"/>
  <c r="R3589" i="1" s="1"/>
  <c r="R3588" i="1" s="1"/>
  <c r="R3587" i="1" s="1"/>
  <c r="Q3590" i="1"/>
  <c r="Q3589" i="1" s="1"/>
  <c r="Q3588" i="1" s="1"/>
  <c r="Q3587" i="1" s="1"/>
  <c r="P3590" i="1"/>
  <c r="P3589" i="1" s="1"/>
  <c r="P3588" i="1" s="1"/>
  <c r="P3587" i="1" s="1"/>
  <c r="V3585" i="1"/>
  <c r="V3584" i="1" s="1"/>
  <c r="V3583" i="1" s="1"/>
  <c r="V3582" i="1" s="1"/>
  <c r="V3581" i="1" s="1"/>
  <c r="U3585" i="1"/>
  <c r="U3584" i="1" s="1"/>
  <c r="U3583" i="1" s="1"/>
  <c r="U3582" i="1" s="1"/>
  <c r="U3581" i="1" s="1"/>
  <c r="S3585" i="1"/>
  <c r="S3584" i="1" s="1"/>
  <c r="S3583" i="1" s="1"/>
  <c r="S3582" i="1" s="1"/>
  <c r="S3581" i="1" s="1"/>
  <c r="R3585" i="1"/>
  <c r="R3584" i="1" s="1"/>
  <c r="R3583" i="1" s="1"/>
  <c r="R3582" i="1" s="1"/>
  <c r="R3581" i="1" s="1"/>
  <c r="Q3585" i="1"/>
  <c r="Q3584" i="1" s="1"/>
  <c r="Q3583" i="1" s="1"/>
  <c r="Q3582" i="1" s="1"/>
  <c r="Q3581" i="1" s="1"/>
  <c r="P3585" i="1"/>
  <c r="P3584" i="1" s="1"/>
  <c r="P3583" i="1" s="1"/>
  <c r="P3582" i="1" s="1"/>
  <c r="P3581" i="1" s="1"/>
  <c r="V3577" i="1"/>
  <c r="S3577" i="1"/>
  <c r="R3577" i="1"/>
  <c r="V3575" i="1"/>
  <c r="S3575" i="1"/>
  <c r="R3575" i="1"/>
  <c r="V3572" i="1"/>
  <c r="V3571" i="1" s="1"/>
  <c r="S3572" i="1"/>
  <c r="S3571" i="1" s="1"/>
  <c r="R3572" i="1"/>
  <c r="R3571" i="1" s="1"/>
  <c r="V3565" i="1"/>
  <c r="U3565" i="1"/>
  <c r="S3565" i="1"/>
  <c r="R3565" i="1"/>
  <c r="Q3565" i="1"/>
  <c r="P3565" i="1"/>
  <c r="V3544" i="1"/>
  <c r="V3543" i="1" s="1"/>
  <c r="V3542" i="1" s="1"/>
  <c r="V3541" i="1" s="1"/>
  <c r="V3540" i="1" s="1"/>
  <c r="V3539" i="1" s="1"/>
  <c r="U3544" i="1"/>
  <c r="U3543" i="1" s="1"/>
  <c r="U3542" i="1" s="1"/>
  <c r="U3541" i="1" s="1"/>
  <c r="U3540" i="1" s="1"/>
  <c r="U3539" i="1" s="1"/>
  <c r="S3542" i="1"/>
  <c r="S3541" i="1" s="1"/>
  <c r="S3540" i="1" s="1"/>
  <c r="S3539" i="1" s="1"/>
  <c r="R3542" i="1"/>
  <c r="R3541" i="1" s="1"/>
  <c r="R3540" i="1" s="1"/>
  <c r="R3539" i="1" s="1"/>
  <c r="Q3542" i="1"/>
  <c r="Q3541" i="1" s="1"/>
  <c r="Q3540" i="1" s="1"/>
  <c r="Q3539" i="1" s="1"/>
  <c r="P3542" i="1"/>
  <c r="P3541" i="1" s="1"/>
  <c r="P3540" i="1" s="1"/>
  <c r="P3539" i="1" s="1"/>
  <c r="V3532" i="1"/>
  <c r="V3531" i="1" s="1"/>
  <c r="U3532" i="1"/>
  <c r="U3531" i="1" s="1"/>
  <c r="S3532" i="1"/>
  <c r="S3531" i="1" s="1"/>
  <c r="R3532" i="1"/>
  <c r="R3531" i="1" s="1"/>
  <c r="Q3532" i="1"/>
  <c r="Q3531" i="1" s="1"/>
  <c r="P3532" i="1"/>
  <c r="P3531" i="1" s="1"/>
  <c r="V3528" i="1"/>
  <c r="V3527" i="1" s="1"/>
  <c r="U3528" i="1"/>
  <c r="U3527" i="1" s="1"/>
  <c r="S3528" i="1"/>
  <c r="S3527" i="1" s="1"/>
  <c r="R3528" i="1"/>
  <c r="R3527" i="1" s="1"/>
  <c r="Q3528" i="1"/>
  <c r="Q3527" i="1" s="1"/>
  <c r="P3528" i="1"/>
  <c r="P3527" i="1" s="1"/>
  <c r="V3525" i="1"/>
  <c r="V3524" i="1" s="1"/>
  <c r="U3525" i="1"/>
  <c r="U3524" i="1" s="1"/>
  <c r="S3525" i="1"/>
  <c r="S3524" i="1" s="1"/>
  <c r="R3525" i="1"/>
  <c r="R3524" i="1" s="1"/>
  <c r="Q3525" i="1"/>
  <c r="Q3524" i="1" s="1"/>
  <c r="P3525" i="1"/>
  <c r="P3524" i="1" s="1"/>
  <c r="V3520" i="1"/>
  <c r="U3520" i="1"/>
  <c r="S3520" i="1"/>
  <c r="R3520" i="1"/>
  <c r="Q3520" i="1"/>
  <c r="P3520" i="1"/>
  <c r="V3518" i="1"/>
  <c r="U3518" i="1"/>
  <c r="S3518" i="1"/>
  <c r="R3518" i="1"/>
  <c r="Q3518" i="1"/>
  <c r="P3518" i="1"/>
  <c r="V3514" i="1"/>
  <c r="V3513" i="1" s="1"/>
  <c r="U3514" i="1"/>
  <c r="U3513" i="1" s="1"/>
  <c r="S3514" i="1"/>
  <c r="S3513" i="1" s="1"/>
  <c r="R3514" i="1"/>
  <c r="R3513" i="1" s="1"/>
  <c r="Q3514" i="1"/>
  <c r="Q3513" i="1" s="1"/>
  <c r="P3514" i="1"/>
  <c r="P3513" i="1" s="1"/>
  <c r="V3511" i="1"/>
  <c r="V3510" i="1" s="1"/>
  <c r="U3511" i="1"/>
  <c r="U3510" i="1" s="1"/>
  <c r="S3511" i="1"/>
  <c r="S3510" i="1" s="1"/>
  <c r="R3511" i="1"/>
  <c r="R3510" i="1" s="1"/>
  <c r="Q3511" i="1"/>
  <c r="Q3510" i="1" s="1"/>
  <c r="P3511" i="1"/>
  <c r="P3510" i="1" s="1"/>
  <c r="V3507" i="1"/>
  <c r="V3506" i="1" s="1"/>
  <c r="U3507" i="1"/>
  <c r="U3506" i="1" s="1"/>
  <c r="S3507" i="1"/>
  <c r="S3506" i="1" s="1"/>
  <c r="R3507" i="1"/>
  <c r="R3506" i="1" s="1"/>
  <c r="Q3507" i="1"/>
  <c r="Q3506" i="1" s="1"/>
  <c r="P3507" i="1"/>
  <c r="P3506" i="1" s="1"/>
  <c r="V3504" i="1"/>
  <c r="V3503" i="1" s="1"/>
  <c r="U3504" i="1"/>
  <c r="U3503" i="1" s="1"/>
  <c r="S3504" i="1"/>
  <c r="S3503" i="1" s="1"/>
  <c r="R3504" i="1"/>
  <c r="R3503" i="1" s="1"/>
  <c r="Q3504" i="1"/>
  <c r="Q3503" i="1" s="1"/>
  <c r="P3504" i="1"/>
  <c r="P3503" i="1" s="1"/>
  <c r="V3501" i="1"/>
  <c r="V3500" i="1" s="1"/>
  <c r="U3501" i="1"/>
  <c r="U3500" i="1" s="1"/>
  <c r="S3501" i="1"/>
  <c r="S3500" i="1" s="1"/>
  <c r="R3501" i="1"/>
  <c r="R3500" i="1" s="1"/>
  <c r="Q3501" i="1"/>
  <c r="Q3500" i="1" s="1"/>
  <c r="P3501" i="1"/>
  <c r="P3500" i="1" s="1"/>
  <c r="V3498" i="1"/>
  <c r="V3497" i="1" s="1"/>
  <c r="U3498" i="1"/>
  <c r="U3497" i="1" s="1"/>
  <c r="S3498" i="1"/>
  <c r="S3497" i="1" s="1"/>
  <c r="R3498" i="1"/>
  <c r="R3497" i="1" s="1"/>
  <c r="Q3498" i="1"/>
  <c r="Q3497" i="1" s="1"/>
  <c r="P3498" i="1"/>
  <c r="P3497" i="1" s="1"/>
  <c r="V3491" i="1"/>
  <c r="V3490" i="1" s="1"/>
  <c r="V3489" i="1" s="1"/>
  <c r="V3488" i="1" s="1"/>
  <c r="U3491" i="1"/>
  <c r="U3490" i="1" s="1"/>
  <c r="U3489" i="1" s="1"/>
  <c r="U3488" i="1" s="1"/>
  <c r="S3491" i="1"/>
  <c r="S3490" i="1" s="1"/>
  <c r="S3489" i="1" s="1"/>
  <c r="S3488" i="1" s="1"/>
  <c r="R3491" i="1"/>
  <c r="R3490" i="1" s="1"/>
  <c r="R3489" i="1" s="1"/>
  <c r="R3488" i="1" s="1"/>
  <c r="Q3491" i="1"/>
  <c r="Q3490" i="1" s="1"/>
  <c r="Q3489" i="1" s="1"/>
  <c r="Q3488" i="1" s="1"/>
  <c r="P3491" i="1"/>
  <c r="P3490" i="1" s="1"/>
  <c r="P3489" i="1" s="1"/>
  <c r="P3488" i="1" s="1"/>
  <c r="V3484" i="1"/>
  <c r="U3484" i="1"/>
  <c r="S3484" i="1"/>
  <c r="R3484" i="1"/>
  <c r="Q3484" i="1"/>
  <c r="P3484" i="1"/>
  <c r="V3482" i="1"/>
  <c r="U3482" i="1"/>
  <c r="S3482" i="1"/>
  <c r="R3482" i="1"/>
  <c r="Q3482" i="1"/>
  <c r="P3482" i="1"/>
  <c r="V3479" i="1"/>
  <c r="V3478" i="1" s="1"/>
  <c r="U3479" i="1"/>
  <c r="U3478" i="1" s="1"/>
  <c r="S3479" i="1"/>
  <c r="S3478" i="1" s="1"/>
  <c r="R3479" i="1"/>
  <c r="R3478" i="1" s="1"/>
  <c r="Q3479" i="1"/>
  <c r="Q3478" i="1" s="1"/>
  <c r="P3479" i="1"/>
  <c r="P3478" i="1" s="1"/>
  <c r="V3474" i="1"/>
  <c r="S3474" i="1"/>
  <c r="R3474" i="1"/>
  <c r="V3472" i="1"/>
  <c r="S3472" i="1"/>
  <c r="R3472" i="1"/>
  <c r="V3463" i="1"/>
  <c r="V3462" i="1" s="1"/>
  <c r="V3461" i="1" s="1"/>
  <c r="U3463" i="1"/>
  <c r="U3462" i="1" s="1"/>
  <c r="U3461" i="1" s="1"/>
  <c r="S3463" i="1"/>
  <c r="S3462" i="1" s="1"/>
  <c r="S3461" i="1" s="1"/>
  <c r="R3463" i="1"/>
  <c r="R3462" i="1" s="1"/>
  <c r="R3461" i="1" s="1"/>
  <c r="Q3463" i="1"/>
  <c r="Q3462" i="1" s="1"/>
  <c r="Q3461" i="1" s="1"/>
  <c r="P3463" i="1"/>
  <c r="P3462" i="1" s="1"/>
  <c r="P3461" i="1" s="1"/>
  <c r="V3459" i="1"/>
  <c r="V3458" i="1" s="1"/>
  <c r="V3457" i="1" s="1"/>
  <c r="V3456" i="1" s="1"/>
  <c r="V3455" i="1" s="1"/>
  <c r="V3454" i="1" s="1"/>
  <c r="V3453" i="1" s="1"/>
  <c r="U3459" i="1"/>
  <c r="U3458" i="1" s="1"/>
  <c r="U3457" i="1" s="1"/>
  <c r="U3456" i="1" s="1"/>
  <c r="U3455" i="1" s="1"/>
  <c r="U3454" i="1" s="1"/>
  <c r="U3453" i="1" s="1"/>
  <c r="S3459" i="1"/>
  <c r="S3458" i="1" s="1"/>
  <c r="S3457" i="1" s="1"/>
  <c r="S3456" i="1" s="1"/>
  <c r="S3455" i="1" s="1"/>
  <c r="S3454" i="1" s="1"/>
  <c r="S3453" i="1" s="1"/>
  <c r="R3459" i="1"/>
  <c r="R3458" i="1" s="1"/>
  <c r="R3457" i="1" s="1"/>
  <c r="R3456" i="1" s="1"/>
  <c r="R3455" i="1" s="1"/>
  <c r="R3454" i="1" s="1"/>
  <c r="R3453" i="1" s="1"/>
  <c r="Q3459" i="1"/>
  <c r="Q3458" i="1" s="1"/>
  <c r="Q3457" i="1" s="1"/>
  <c r="Q3456" i="1" s="1"/>
  <c r="Q3455" i="1" s="1"/>
  <c r="Q3454" i="1" s="1"/>
  <c r="Q3453" i="1" s="1"/>
  <c r="P3459" i="1"/>
  <c r="P3458" i="1" s="1"/>
  <c r="P3457" i="1" s="1"/>
  <c r="P3456" i="1" s="1"/>
  <c r="P3455" i="1" s="1"/>
  <c r="P3454" i="1" s="1"/>
  <c r="P3453" i="1" s="1"/>
  <c r="V3451" i="1"/>
  <c r="V3450" i="1" s="1"/>
  <c r="U3451" i="1"/>
  <c r="U3450" i="1" s="1"/>
  <c r="S3451" i="1"/>
  <c r="S3450" i="1" s="1"/>
  <c r="R3451" i="1"/>
  <c r="R3450" i="1" s="1"/>
  <c r="Q3451" i="1"/>
  <c r="Q3450" i="1" s="1"/>
  <c r="P3451" i="1"/>
  <c r="P3450" i="1" s="1"/>
  <c r="V3448" i="1"/>
  <c r="V3447" i="1" s="1"/>
  <c r="U3448" i="1"/>
  <c r="U3447" i="1" s="1"/>
  <c r="S3448" i="1"/>
  <c r="S3447" i="1" s="1"/>
  <c r="R3448" i="1"/>
  <c r="R3447" i="1" s="1"/>
  <c r="Q3448" i="1"/>
  <c r="Q3447" i="1" s="1"/>
  <c r="P3448" i="1"/>
  <c r="P3447" i="1" s="1"/>
  <c r="V3439" i="1"/>
  <c r="U3439" i="1"/>
  <c r="S3439" i="1"/>
  <c r="R3439" i="1"/>
  <c r="Q3439" i="1"/>
  <c r="P3439" i="1"/>
  <c r="V3435" i="1"/>
  <c r="V3434" i="1" s="1"/>
  <c r="V3433" i="1" s="1"/>
  <c r="V3432" i="1" s="1"/>
  <c r="V3431" i="1" s="1"/>
  <c r="V3430" i="1" s="1"/>
  <c r="V3429" i="1" s="1"/>
  <c r="U3435" i="1"/>
  <c r="U3434" i="1" s="1"/>
  <c r="U3433" i="1" s="1"/>
  <c r="U3432" i="1" s="1"/>
  <c r="U3431" i="1" s="1"/>
  <c r="U3430" i="1" s="1"/>
  <c r="U3429" i="1" s="1"/>
  <c r="S3435" i="1"/>
  <c r="S3434" i="1" s="1"/>
  <c r="S3433" i="1" s="1"/>
  <c r="S3432" i="1" s="1"/>
  <c r="S3431" i="1" s="1"/>
  <c r="S3430" i="1" s="1"/>
  <c r="S3429" i="1" s="1"/>
  <c r="R3435" i="1"/>
  <c r="R3434" i="1" s="1"/>
  <c r="R3433" i="1" s="1"/>
  <c r="R3432" i="1" s="1"/>
  <c r="R3431" i="1" s="1"/>
  <c r="R3430" i="1" s="1"/>
  <c r="R3429" i="1" s="1"/>
  <c r="Q3435" i="1"/>
  <c r="Q3434" i="1" s="1"/>
  <c r="Q3433" i="1" s="1"/>
  <c r="Q3432" i="1" s="1"/>
  <c r="Q3431" i="1" s="1"/>
  <c r="Q3430" i="1" s="1"/>
  <c r="Q3429" i="1" s="1"/>
  <c r="P3435" i="1"/>
  <c r="P3434" i="1" s="1"/>
  <c r="P3433" i="1" s="1"/>
  <c r="P3432" i="1" s="1"/>
  <c r="P3431" i="1" s="1"/>
  <c r="P3430" i="1" s="1"/>
  <c r="P3429" i="1" s="1"/>
  <c r="V3427" i="1"/>
  <c r="V3426" i="1" s="1"/>
  <c r="V3425" i="1" s="1"/>
  <c r="V3424" i="1" s="1"/>
  <c r="V3423" i="1" s="1"/>
  <c r="U3427" i="1"/>
  <c r="U3426" i="1" s="1"/>
  <c r="U3425" i="1" s="1"/>
  <c r="U3424" i="1" s="1"/>
  <c r="U3423" i="1" s="1"/>
  <c r="S3427" i="1"/>
  <c r="S3426" i="1" s="1"/>
  <c r="S3425" i="1" s="1"/>
  <c r="S3424" i="1" s="1"/>
  <c r="S3423" i="1" s="1"/>
  <c r="R3427" i="1"/>
  <c r="R3426" i="1" s="1"/>
  <c r="R3425" i="1" s="1"/>
  <c r="R3424" i="1" s="1"/>
  <c r="R3423" i="1" s="1"/>
  <c r="Q3427" i="1"/>
  <c r="Q3426" i="1" s="1"/>
  <c r="Q3425" i="1" s="1"/>
  <c r="Q3424" i="1" s="1"/>
  <c r="Q3423" i="1" s="1"/>
  <c r="P3427" i="1"/>
  <c r="P3426" i="1" s="1"/>
  <c r="P3425" i="1" s="1"/>
  <c r="P3424" i="1" s="1"/>
  <c r="P3423" i="1" s="1"/>
  <c r="V3421" i="1"/>
  <c r="V3420" i="1" s="1"/>
  <c r="V3419" i="1" s="1"/>
  <c r="V3418" i="1" s="1"/>
  <c r="V3417" i="1" s="1"/>
  <c r="U3421" i="1"/>
  <c r="U3420" i="1" s="1"/>
  <c r="U3419" i="1" s="1"/>
  <c r="U3418" i="1" s="1"/>
  <c r="U3417" i="1" s="1"/>
  <c r="S3421" i="1"/>
  <c r="S3420" i="1" s="1"/>
  <c r="S3419" i="1" s="1"/>
  <c r="S3418" i="1" s="1"/>
  <c r="S3417" i="1" s="1"/>
  <c r="R3421" i="1"/>
  <c r="R3420" i="1" s="1"/>
  <c r="R3419" i="1" s="1"/>
  <c r="R3418" i="1" s="1"/>
  <c r="R3417" i="1" s="1"/>
  <c r="Q3421" i="1"/>
  <c r="Q3420" i="1" s="1"/>
  <c r="Q3419" i="1" s="1"/>
  <c r="Q3418" i="1" s="1"/>
  <c r="Q3417" i="1" s="1"/>
  <c r="P3421" i="1"/>
  <c r="P3420" i="1" s="1"/>
  <c r="P3419" i="1" s="1"/>
  <c r="P3418" i="1" s="1"/>
  <c r="P3417" i="1" s="1"/>
  <c r="V3413" i="1"/>
  <c r="V3412" i="1" s="1"/>
  <c r="V3411" i="1" s="1"/>
  <c r="U3413" i="1"/>
  <c r="U3412" i="1" s="1"/>
  <c r="U3411" i="1" s="1"/>
  <c r="S3413" i="1"/>
  <c r="S3412" i="1" s="1"/>
  <c r="S3411" i="1" s="1"/>
  <c r="R3413" i="1"/>
  <c r="R3412" i="1" s="1"/>
  <c r="R3411" i="1" s="1"/>
  <c r="Q3413" i="1"/>
  <c r="Q3412" i="1" s="1"/>
  <c r="Q3411" i="1" s="1"/>
  <c r="P3413" i="1"/>
  <c r="P3412" i="1" s="1"/>
  <c r="P3411" i="1" s="1"/>
  <c r="V3409" i="1"/>
  <c r="V3408" i="1" s="1"/>
  <c r="V3407" i="1" s="1"/>
  <c r="U3409" i="1"/>
  <c r="U3408" i="1" s="1"/>
  <c r="U3407" i="1" s="1"/>
  <c r="S3409" i="1"/>
  <c r="S3408" i="1" s="1"/>
  <c r="S3407" i="1" s="1"/>
  <c r="R3409" i="1"/>
  <c r="R3408" i="1" s="1"/>
  <c r="R3407" i="1" s="1"/>
  <c r="Q3409" i="1"/>
  <c r="Q3408" i="1" s="1"/>
  <c r="Q3407" i="1" s="1"/>
  <c r="P3409" i="1"/>
  <c r="P3408" i="1" s="1"/>
  <c r="P3407" i="1" s="1"/>
  <c r="V3401" i="1"/>
  <c r="V3400" i="1" s="1"/>
  <c r="V3399" i="1" s="1"/>
  <c r="V3398" i="1" s="1"/>
  <c r="U3401" i="1"/>
  <c r="U3400" i="1" s="1"/>
  <c r="U3399" i="1" s="1"/>
  <c r="U3398" i="1" s="1"/>
  <c r="S3401" i="1"/>
  <c r="S3400" i="1" s="1"/>
  <c r="S3399" i="1" s="1"/>
  <c r="S3398" i="1" s="1"/>
  <c r="R3401" i="1"/>
  <c r="R3400" i="1" s="1"/>
  <c r="R3399" i="1" s="1"/>
  <c r="R3398" i="1" s="1"/>
  <c r="Q3401" i="1"/>
  <c r="Q3400" i="1" s="1"/>
  <c r="Q3399" i="1" s="1"/>
  <c r="Q3398" i="1" s="1"/>
  <c r="P3401" i="1"/>
  <c r="P3400" i="1" s="1"/>
  <c r="P3399" i="1" s="1"/>
  <c r="P3398" i="1" s="1"/>
  <c r="V3393" i="1"/>
  <c r="U3393" i="1"/>
  <c r="S3393" i="1"/>
  <c r="R3393" i="1"/>
  <c r="Q3393" i="1"/>
  <c r="P3393" i="1"/>
  <c r="V3391" i="1"/>
  <c r="U3391" i="1"/>
  <c r="S3391" i="1"/>
  <c r="R3391" i="1"/>
  <c r="Q3391" i="1"/>
  <c r="P3391" i="1"/>
  <c r="V3384" i="1"/>
  <c r="V3383" i="1" s="1"/>
  <c r="V3382" i="1" s="1"/>
  <c r="V3381" i="1" s="1"/>
  <c r="U3384" i="1"/>
  <c r="U3383" i="1" s="1"/>
  <c r="U3382" i="1" s="1"/>
  <c r="U3381" i="1" s="1"/>
  <c r="S3384" i="1"/>
  <c r="S3383" i="1" s="1"/>
  <c r="S3382" i="1" s="1"/>
  <c r="S3381" i="1" s="1"/>
  <c r="R3384" i="1"/>
  <c r="R3383" i="1" s="1"/>
  <c r="R3382" i="1" s="1"/>
  <c r="R3381" i="1" s="1"/>
  <c r="Q3384" i="1"/>
  <c r="Q3383" i="1" s="1"/>
  <c r="Q3382" i="1" s="1"/>
  <c r="Q3381" i="1" s="1"/>
  <c r="P3384" i="1"/>
  <c r="P3383" i="1" s="1"/>
  <c r="P3382" i="1" s="1"/>
  <c r="P3381" i="1" s="1"/>
  <c r="V3374" i="1"/>
  <c r="V3373" i="1" s="1"/>
  <c r="V3372" i="1" s="1"/>
  <c r="U3374" i="1"/>
  <c r="U3373" i="1" s="1"/>
  <c r="U3372" i="1" s="1"/>
  <c r="S3374" i="1"/>
  <c r="S3373" i="1" s="1"/>
  <c r="S3372" i="1" s="1"/>
  <c r="R3374" i="1"/>
  <c r="R3373" i="1" s="1"/>
  <c r="R3372" i="1" s="1"/>
  <c r="Q3374" i="1"/>
  <c r="Q3373" i="1" s="1"/>
  <c r="Q3372" i="1" s="1"/>
  <c r="P3374" i="1"/>
  <c r="P3373" i="1" s="1"/>
  <c r="P3372" i="1" s="1"/>
  <c r="V3370" i="1"/>
  <c r="V3369" i="1" s="1"/>
  <c r="V3368" i="1" s="1"/>
  <c r="U3370" i="1"/>
  <c r="U3369" i="1" s="1"/>
  <c r="U3368" i="1" s="1"/>
  <c r="S3370" i="1"/>
  <c r="S3369" i="1" s="1"/>
  <c r="S3368" i="1" s="1"/>
  <c r="R3370" i="1"/>
  <c r="R3369" i="1" s="1"/>
  <c r="R3368" i="1" s="1"/>
  <c r="Q3370" i="1"/>
  <c r="Q3369" i="1" s="1"/>
  <c r="Q3368" i="1" s="1"/>
  <c r="P3370" i="1"/>
  <c r="P3369" i="1" s="1"/>
  <c r="P3368" i="1" s="1"/>
  <c r="V3364" i="1"/>
  <c r="U3364" i="1"/>
  <c r="S3364" i="1"/>
  <c r="R3364" i="1"/>
  <c r="Q3364" i="1"/>
  <c r="P3364" i="1"/>
  <c r="V3356" i="1"/>
  <c r="V3355" i="1" s="1"/>
  <c r="V3354" i="1" s="1"/>
  <c r="U3356" i="1"/>
  <c r="U3355" i="1" s="1"/>
  <c r="U3354" i="1" s="1"/>
  <c r="S3356" i="1"/>
  <c r="S3355" i="1" s="1"/>
  <c r="S3354" i="1" s="1"/>
  <c r="R3356" i="1"/>
  <c r="R3355" i="1" s="1"/>
  <c r="R3354" i="1" s="1"/>
  <c r="Q3356" i="1"/>
  <c r="Q3355" i="1" s="1"/>
  <c r="Q3354" i="1" s="1"/>
  <c r="P3356" i="1"/>
  <c r="P3355" i="1" s="1"/>
  <c r="P3354" i="1" s="1"/>
  <c r="V3352" i="1"/>
  <c r="V3351" i="1" s="1"/>
  <c r="V3350" i="1" s="1"/>
  <c r="U3352" i="1"/>
  <c r="U3351" i="1" s="1"/>
  <c r="U3350" i="1" s="1"/>
  <c r="S3352" i="1"/>
  <c r="S3351" i="1" s="1"/>
  <c r="S3350" i="1" s="1"/>
  <c r="R3352" i="1"/>
  <c r="R3351" i="1" s="1"/>
  <c r="R3350" i="1" s="1"/>
  <c r="Q3352" i="1"/>
  <c r="Q3351" i="1" s="1"/>
  <c r="Q3350" i="1" s="1"/>
  <c r="P3352" i="1"/>
  <c r="P3351" i="1" s="1"/>
  <c r="P3350" i="1" s="1"/>
  <c r="V3346" i="1"/>
  <c r="V3345" i="1" s="1"/>
  <c r="V3344" i="1" s="1"/>
  <c r="V3343" i="1" s="1"/>
  <c r="V3342" i="1" s="1"/>
  <c r="U3346" i="1"/>
  <c r="U3345" i="1" s="1"/>
  <c r="U3344" i="1" s="1"/>
  <c r="U3343" i="1" s="1"/>
  <c r="U3342" i="1" s="1"/>
  <c r="S3346" i="1"/>
  <c r="S3345" i="1" s="1"/>
  <c r="S3344" i="1" s="1"/>
  <c r="S3343" i="1" s="1"/>
  <c r="S3342" i="1" s="1"/>
  <c r="R3346" i="1"/>
  <c r="R3345" i="1" s="1"/>
  <c r="R3344" i="1" s="1"/>
  <c r="R3343" i="1" s="1"/>
  <c r="R3342" i="1" s="1"/>
  <c r="Q3346" i="1"/>
  <c r="Q3345" i="1" s="1"/>
  <c r="Q3344" i="1" s="1"/>
  <c r="Q3343" i="1" s="1"/>
  <c r="Q3342" i="1" s="1"/>
  <c r="P3346" i="1"/>
  <c r="P3345" i="1" s="1"/>
  <c r="P3344" i="1" s="1"/>
  <c r="P3343" i="1" s="1"/>
  <c r="P3342" i="1" s="1"/>
  <c r="V3333" i="1"/>
  <c r="V3332" i="1" s="1"/>
  <c r="V3331" i="1" s="1"/>
  <c r="V3330" i="1" s="1"/>
  <c r="V3329" i="1" s="1"/>
  <c r="V3328" i="1" s="1"/>
  <c r="U3333" i="1"/>
  <c r="U3332" i="1" s="1"/>
  <c r="U3331" i="1" s="1"/>
  <c r="U3330" i="1" s="1"/>
  <c r="U3329" i="1" s="1"/>
  <c r="U3328" i="1" s="1"/>
  <c r="S3333" i="1"/>
  <c r="S3332" i="1" s="1"/>
  <c r="S3331" i="1" s="1"/>
  <c r="S3330" i="1" s="1"/>
  <c r="S3329" i="1" s="1"/>
  <c r="S3328" i="1" s="1"/>
  <c r="R3333" i="1"/>
  <c r="R3332" i="1" s="1"/>
  <c r="R3331" i="1" s="1"/>
  <c r="R3330" i="1" s="1"/>
  <c r="R3329" i="1" s="1"/>
  <c r="R3328" i="1" s="1"/>
  <c r="Q3333" i="1"/>
  <c r="Q3332" i="1" s="1"/>
  <c r="Q3331" i="1" s="1"/>
  <c r="Q3330" i="1" s="1"/>
  <c r="Q3329" i="1" s="1"/>
  <c r="Q3328" i="1" s="1"/>
  <c r="P3333" i="1"/>
  <c r="P3332" i="1" s="1"/>
  <c r="P3331" i="1" s="1"/>
  <c r="P3330" i="1" s="1"/>
  <c r="P3329" i="1" s="1"/>
  <c r="P3328" i="1" s="1"/>
  <c r="V3323" i="1"/>
  <c r="U3323" i="1"/>
  <c r="S3323" i="1"/>
  <c r="R3323" i="1"/>
  <c r="Q3323" i="1"/>
  <c r="P3323" i="1"/>
  <c r="V3320" i="1"/>
  <c r="U3320" i="1"/>
  <c r="S3320" i="1"/>
  <c r="R3320" i="1"/>
  <c r="Q3320" i="1"/>
  <c r="P3320" i="1"/>
  <c r="V3318" i="1"/>
  <c r="U3318" i="1"/>
  <c r="S3318" i="1"/>
  <c r="R3318" i="1"/>
  <c r="Q3318" i="1"/>
  <c r="P3318" i="1"/>
  <c r="V3313" i="1"/>
  <c r="V3312" i="1" s="1"/>
  <c r="V3311" i="1" s="1"/>
  <c r="V3310" i="1" s="1"/>
  <c r="V3309" i="1" s="1"/>
  <c r="U3313" i="1"/>
  <c r="U3312" i="1" s="1"/>
  <c r="U3311" i="1" s="1"/>
  <c r="U3310" i="1" s="1"/>
  <c r="U3309" i="1" s="1"/>
  <c r="S3313" i="1"/>
  <c r="S3312" i="1" s="1"/>
  <c r="S3311" i="1" s="1"/>
  <c r="S3310" i="1" s="1"/>
  <c r="S3309" i="1" s="1"/>
  <c r="R3313" i="1"/>
  <c r="R3312" i="1" s="1"/>
  <c r="R3311" i="1" s="1"/>
  <c r="R3310" i="1" s="1"/>
  <c r="R3309" i="1" s="1"/>
  <c r="Q3313" i="1"/>
  <c r="Q3312" i="1" s="1"/>
  <c r="Q3311" i="1" s="1"/>
  <c r="Q3310" i="1" s="1"/>
  <c r="Q3309" i="1" s="1"/>
  <c r="P3313" i="1"/>
  <c r="P3312" i="1" s="1"/>
  <c r="P3311" i="1" s="1"/>
  <c r="P3310" i="1" s="1"/>
  <c r="P3309" i="1" s="1"/>
  <c r="V3306" i="1"/>
  <c r="V3305" i="1" s="1"/>
  <c r="V3304" i="1" s="1"/>
  <c r="U3306" i="1"/>
  <c r="U3305" i="1" s="1"/>
  <c r="U3304" i="1" s="1"/>
  <c r="S3306" i="1"/>
  <c r="S3305" i="1" s="1"/>
  <c r="S3304" i="1" s="1"/>
  <c r="R3306" i="1"/>
  <c r="R3305" i="1" s="1"/>
  <c r="R3304" i="1" s="1"/>
  <c r="Q3306" i="1"/>
  <c r="Q3305" i="1" s="1"/>
  <c r="Q3304" i="1" s="1"/>
  <c r="P3306" i="1"/>
  <c r="P3305" i="1" s="1"/>
  <c r="P3304" i="1" s="1"/>
  <c r="V3297" i="1"/>
  <c r="U3297" i="1"/>
  <c r="S3297" i="1"/>
  <c r="R3297" i="1"/>
  <c r="Q3297" i="1"/>
  <c r="P3297" i="1"/>
  <c r="V3281" i="1"/>
  <c r="V3280" i="1" s="1"/>
  <c r="U3281" i="1"/>
  <c r="U3280" i="1" s="1"/>
  <c r="S3281" i="1"/>
  <c r="S3280" i="1" s="1"/>
  <c r="R3281" i="1"/>
  <c r="R3280" i="1" s="1"/>
  <c r="Q3281" i="1"/>
  <c r="Q3280" i="1" s="1"/>
  <c r="P3281" i="1"/>
  <c r="P3280" i="1" s="1"/>
  <c r="V3278" i="1"/>
  <c r="V3277" i="1" s="1"/>
  <c r="U3278" i="1"/>
  <c r="U3277" i="1" s="1"/>
  <c r="S3278" i="1"/>
  <c r="S3277" i="1" s="1"/>
  <c r="R3278" i="1"/>
  <c r="R3277" i="1" s="1"/>
  <c r="Q3278" i="1"/>
  <c r="Q3277" i="1" s="1"/>
  <c r="P3278" i="1"/>
  <c r="P3277" i="1" s="1"/>
  <c r="V3272" i="1"/>
  <c r="V3271" i="1" s="1"/>
  <c r="V3270" i="1" s="1"/>
  <c r="V3269" i="1" s="1"/>
  <c r="V3268" i="1" s="1"/>
  <c r="U3272" i="1"/>
  <c r="U3271" i="1" s="1"/>
  <c r="U3270" i="1" s="1"/>
  <c r="U3269" i="1" s="1"/>
  <c r="U3268" i="1" s="1"/>
  <c r="S3272" i="1"/>
  <c r="S3271" i="1" s="1"/>
  <c r="S3270" i="1" s="1"/>
  <c r="S3269" i="1" s="1"/>
  <c r="S3268" i="1" s="1"/>
  <c r="R3272" i="1"/>
  <c r="R3271" i="1" s="1"/>
  <c r="R3270" i="1" s="1"/>
  <c r="R3269" i="1" s="1"/>
  <c r="R3268" i="1" s="1"/>
  <c r="Q3272" i="1"/>
  <c r="Q3271" i="1" s="1"/>
  <c r="Q3270" i="1" s="1"/>
  <c r="Q3269" i="1" s="1"/>
  <c r="Q3268" i="1" s="1"/>
  <c r="P3272" i="1"/>
  <c r="P3271" i="1" s="1"/>
  <c r="P3270" i="1" s="1"/>
  <c r="P3269" i="1" s="1"/>
  <c r="P3268" i="1" s="1"/>
  <c r="V3266" i="1"/>
  <c r="V3265" i="1" s="1"/>
  <c r="V3264" i="1" s="1"/>
  <c r="V3263" i="1" s="1"/>
  <c r="U3266" i="1"/>
  <c r="U3265" i="1" s="1"/>
  <c r="U3264" i="1" s="1"/>
  <c r="U3263" i="1" s="1"/>
  <c r="S3266" i="1"/>
  <c r="S3265" i="1" s="1"/>
  <c r="S3264" i="1" s="1"/>
  <c r="S3263" i="1" s="1"/>
  <c r="R3266" i="1"/>
  <c r="R3265" i="1" s="1"/>
  <c r="R3264" i="1" s="1"/>
  <c r="R3263" i="1" s="1"/>
  <c r="Q3266" i="1"/>
  <c r="Q3265" i="1" s="1"/>
  <c r="Q3264" i="1" s="1"/>
  <c r="Q3263" i="1" s="1"/>
  <c r="P3266" i="1"/>
  <c r="P3265" i="1" s="1"/>
  <c r="P3264" i="1" s="1"/>
  <c r="P3263" i="1" s="1"/>
  <c r="V3261" i="1"/>
  <c r="V3260" i="1" s="1"/>
  <c r="V3259" i="1" s="1"/>
  <c r="S3261" i="1"/>
  <c r="S3260" i="1" s="1"/>
  <c r="S3259" i="1" s="1"/>
  <c r="R3261" i="1"/>
  <c r="R3260" i="1" s="1"/>
  <c r="R3259" i="1" s="1"/>
  <c r="V3257" i="1"/>
  <c r="V3256" i="1" s="1"/>
  <c r="V3255" i="1" s="1"/>
  <c r="U3257" i="1"/>
  <c r="U3256" i="1" s="1"/>
  <c r="U3255" i="1" s="1"/>
  <c r="S3257" i="1"/>
  <c r="S3256" i="1" s="1"/>
  <c r="S3255" i="1" s="1"/>
  <c r="R3257" i="1"/>
  <c r="R3256" i="1" s="1"/>
  <c r="R3255" i="1" s="1"/>
  <c r="Q3257" i="1"/>
  <c r="Q3256" i="1" s="1"/>
  <c r="Q3255" i="1" s="1"/>
  <c r="P3257" i="1"/>
  <c r="P3256" i="1" s="1"/>
  <c r="P3255" i="1" s="1"/>
  <c r="V3253" i="1"/>
  <c r="V3252" i="1" s="1"/>
  <c r="U3253" i="1"/>
  <c r="U3252" i="1" s="1"/>
  <c r="S3253" i="1"/>
  <c r="S3252" i="1" s="1"/>
  <c r="R3253" i="1"/>
  <c r="R3252" i="1" s="1"/>
  <c r="Q3253" i="1"/>
  <c r="Q3252" i="1" s="1"/>
  <c r="P3253" i="1"/>
  <c r="P3252" i="1" s="1"/>
  <c r="V3250" i="1"/>
  <c r="V3249" i="1" s="1"/>
  <c r="U3250" i="1"/>
  <c r="U3249" i="1" s="1"/>
  <c r="S3250" i="1"/>
  <c r="S3249" i="1" s="1"/>
  <c r="R3250" i="1"/>
  <c r="R3249" i="1" s="1"/>
  <c r="Q3250" i="1"/>
  <c r="Q3249" i="1" s="1"/>
  <c r="P3250" i="1"/>
  <c r="P3249" i="1" s="1"/>
  <c r="V3236" i="1"/>
  <c r="V3235" i="1" s="1"/>
  <c r="V3234" i="1" s="1"/>
  <c r="V3233" i="1" s="1"/>
  <c r="U3236" i="1"/>
  <c r="U3235" i="1" s="1"/>
  <c r="U3234" i="1" s="1"/>
  <c r="U3233" i="1" s="1"/>
  <c r="S3236" i="1"/>
  <c r="S3235" i="1" s="1"/>
  <c r="S3234" i="1" s="1"/>
  <c r="S3233" i="1" s="1"/>
  <c r="R3236" i="1"/>
  <c r="R3235" i="1" s="1"/>
  <c r="R3234" i="1" s="1"/>
  <c r="R3233" i="1" s="1"/>
  <c r="Q3236" i="1"/>
  <c r="Q3235" i="1" s="1"/>
  <c r="Q3234" i="1" s="1"/>
  <c r="Q3233" i="1" s="1"/>
  <c r="P3236" i="1"/>
  <c r="P3235" i="1" s="1"/>
  <c r="P3234" i="1" s="1"/>
  <c r="P3233" i="1" s="1"/>
  <c r="V3231" i="1"/>
  <c r="V3230" i="1" s="1"/>
  <c r="V3229" i="1" s="1"/>
  <c r="V3228" i="1" s="1"/>
  <c r="V3227" i="1" s="1"/>
  <c r="U3231" i="1"/>
  <c r="U3230" i="1" s="1"/>
  <c r="U3229" i="1" s="1"/>
  <c r="U3228" i="1" s="1"/>
  <c r="U3227" i="1" s="1"/>
  <c r="S3231" i="1"/>
  <c r="S3230" i="1" s="1"/>
  <c r="S3229" i="1" s="1"/>
  <c r="S3228" i="1" s="1"/>
  <c r="S3227" i="1" s="1"/>
  <c r="R3231" i="1"/>
  <c r="R3230" i="1" s="1"/>
  <c r="R3229" i="1" s="1"/>
  <c r="R3228" i="1" s="1"/>
  <c r="R3227" i="1" s="1"/>
  <c r="Q3231" i="1"/>
  <c r="Q3230" i="1" s="1"/>
  <c r="Q3229" i="1" s="1"/>
  <c r="Q3228" i="1" s="1"/>
  <c r="Q3227" i="1" s="1"/>
  <c r="P3231" i="1"/>
  <c r="P3230" i="1" s="1"/>
  <c r="P3229" i="1" s="1"/>
  <c r="P3228" i="1" s="1"/>
  <c r="P3227" i="1" s="1"/>
  <c r="V3223" i="1"/>
  <c r="S3223" i="1"/>
  <c r="R3223" i="1"/>
  <c r="V3221" i="1"/>
  <c r="S3221" i="1"/>
  <c r="R3221" i="1"/>
  <c r="V3218" i="1"/>
  <c r="V3217" i="1" s="1"/>
  <c r="S3218" i="1"/>
  <c r="S3217" i="1" s="1"/>
  <c r="R3218" i="1"/>
  <c r="R3217" i="1" s="1"/>
  <c r="V3211" i="1"/>
  <c r="U3211" i="1"/>
  <c r="S3211" i="1"/>
  <c r="R3211" i="1"/>
  <c r="Q3211" i="1"/>
  <c r="P3211" i="1"/>
  <c r="V3190" i="1"/>
  <c r="V3189" i="1" s="1"/>
  <c r="V3188" i="1" s="1"/>
  <c r="V3187" i="1" s="1"/>
  <c r="U3190" i="1"/>
  <c r="U3189" i="1" s="1"/>
  <c r="U3188" i="1" s="1"/>
  <c r="U3187" i="1" s="1"/>
  <c r="S3190" i="1"/>
  <c r="S3189" i="1" s="1"/>
  <c r="S3188" i="1" s="1"/>
  <c r="S3187" i="1" s="1"/>
  <c r="R3190" i="1"/>
  <c r="R3189" i="1" s="1"/>
  <c r="R3188" i="1" s="1"/>
  <c r="R3187" i="1" s="1"/>
  <c r="Q3190" i="1"/>
  <c r="Q3189" i="1" s="1"/>
  <c r="Q3188" i="1" s="1"/>
  <c r="Q3187" i="1" s="1"/>
  <c r="P3190" i="1"/>
  <c r="P3189" i="1" s="1"/>
  <c r="P3188" i="1" s="1"/>
  <c r="P3187" i="1" s="1"/>
  <c r="V3185" i="1"/>
  <c r="V3184" i="1" s="1"/>
  <c r="V3183" i="1" s="1"/>
  <c r="V3182" i="1" s="1"/>
  <c r="V3181" i="1" s="1"/>
  <c r="U3185" i="1"/>
  <c r="U3184" i="1" s="1"/>
  <c r="U3183" i="1" s="1"/>
  <c r="U3182" i="1" s="1"/>
  <c r="U3181" i="1" s="1"/>
  <c r="S3185" i="1"/>
  <c r="S3184" i="1" s="1"/>
  <c r="S3183" i="1" s="1"/>
  <c r="S3182" i="1" s="1"/>
  <c r="S3181" i="1" s="1"/>
  <c r="R3185" i="1"/>
  <c r="R3184" i="1" s="1"/>
  <c r="R3183" i="1" s="1"/>
  <c r="R3182" i="1" s="1"/>
  <c r="R3181" i="1" s="1"/>
  <c r="Q3185" i="1"/>
  <c r="Q3184" i="1" s="1"/>
  <c r="Q3183" i="1" s="1"/>
  <c r="Q3182" i="1" s="1"/>
  <c r="Q3181" i="1" s="1"/>
  <c r="P3185" i="1"/>
  <c r="P3184" i="1" s="1"/>
  <c r="P3183" i="1" s="1"/>
  <c r="P3182" i="1" s="1"/>
  <c r="P3181" i="1" s="1"/>
  <c r="V3167" i="1"/>
  <c r="V3166" i="1" s="1"/>
  <c r="U3167" i="1"/>
  <c r="U3166" i="1" s="1"/>
  <c r="S3167" i="1"/>
  <c r="S3166" i="1" s="1"/>
  <c r="R3167" i="1"/>
  <c r="R3166" i="1" s="1"/>
  <c r="Q3167" i="1"/>
  <c r="Q3166" i="1" s="1"/>
  <c r="P3167" i="1"/>
  <c r="P3166" i="1" s="1"/>
  <c r="V3164" i="1"/>
  <c r="V3163" i="1" s="1"/>
  <c r="U3164" i="1"/>
  <c r="U3163" i="1" s="1"/>
  <c r="S3164" i="1"/>
  <c r="S3163" i="1" s="1"/>
  <c r="R3164" i="1"/>
  <c r="R3163" i="1" s="1"/>
  <c r="Q3164" i="1"/>
  <c r="Q3163" i="1" s="1"/>
  <c r="P3164" i="1"/>
  <c r="P3163" i="1" s="1"/>
  <c r="V3159" i="1"/>
  <c r="V3158" i="1" s="1"/>
  <c r="V3157" i="1" s="1"/>
  <c r="U3159" i="1"/>
  <c r="U3158" i="1" s="1"/>
  <c r="U3157" i="1" s="1"/>
  <c r="S3159" i="1"/>
  <c r="S3158" i="1" s="1"/>
  <c r="S3157" i="1" s="1"/>
  <c r="R3159" i="1"/>
  <c r="R3158" i="1" s="1"/>
  <c r="R3157" i="1" s="1"/>
  <c r="Q3159" i="1"/>
  <c r="Q3158" i="1" s="1"/>
  <c r="Q3157" i="1" s="1"/>
  <c r="P3159" i="1"/>
  <c r="P3158" i="1" s="1"/>
  <c r="P3157" i="1" s="1"/>
  <c r="V3155" i="1"/>
  <c r="V3154" i="1" s="1"/>
  <c r="U3155" i="1"/>
  <c r="U3154" i="1" s="1"/>
  <c r="S3155" i="1"/>
  <c r="S3154" i="1" s="1"/>
  <c r="R3155" i="1"/>
  <c r="R3154" i="1" s="1"/>
  <c r="Q3155" i="1"/>
  <c r="Q3154" i="1" s="1"/>
  <c r="P3155" i="1"/>
  <c r="P3154" i="1" s="1"/>
  <c r="V3152" i="1"/>
  <c r="V3151" i="1" s="1"/>
  <c r="U3152" i="1"/>
  <c r="U3151" i="1" s="1"/>
  <c r="S3152" i="1"/>
  <c r="S3151" i="1" s="1"/>
  <c r="R3152" i="1"/>
  <c r="R3151" i="1" s="1"/>
  <c r="Q3152" i="1"/>
  <c r="Q3151" i="1" s="1"/>
  <c r="P3152" i="1"/>
  <c r="P3151" i="1" s="1"/>
  <c r="V3148" i="1"/>
  <c r="V3147" i="1" s="1"/>
  <c r="U3148" i="1"/>
  <c r="U3147" i="1" s="1"/>
  <c r="S3148" i="1"/>
  <c r="S3147" i="1" s="1"/>
  <c r="R3148" i="1"/>
  <c r="R3147" i="1" s="1"/>
  <c r="Q3148" i="1"/>
  <c r="Q3147" i="1" s="1"/>
  <c r="P3148" i="1"/>
  <c r="P3147" i="1" s="1"/>
  <c r="V3145" i="1"/>
  <c r="V3144" i="1" s="1"/>
  <c r="U3145" i="1"/>
  <c r="U3144" i="1" s="1"/>
  <c r="S3145" i="1"/>
  <c r="S3144" i="1" s="1"/>
  <c r="R3145" i="1"/>
  <c r="R3144" i="1" s="1"/>
  <c r="Q3145" i="1"/>
  <c r="Q3144" i="1" s="1"/>
  <c r="P3145" i="1"/>
  <c r="P3144" i="1" s="1"/>
  <c r="V3142" i="1"/>
  <c r="V3141" i="1" s="1"/>
  <c r="U3142" i="1"/>
  <c r="U3141" i="1" s="1"/>
  <c r="S3142" i="1"/>
  <c r="S3141" i="1" s="1"/>
  <c r="R3142" i="1"/>
  <c r="R3141" i="1" s="1"/>
  <c r="Q3142" i="1"/>
  <c r="Q3141" i="1" s="1"/>
  <c r="P3142" i="1"/>
  <c r="P3141" i="1" s="1"/>
  <c r="V3139" i="1"/>
  <c r="V3138" i="1" s="1"/>
  <c r="U3139" i="1"/>
  <c r="U3138" i="1" s="1"/>
  <c r="S3139" i="1"/>
  <c r="S3138" i="1" s="1"/>
  <c r="R3139" i="1"/>
  <c r="R3138" i="1" s="1"/>
  <c r="Q3139" i="1"/>
  <c r="Q3138" i="1" s="1"/>
  <c r="P3139" i="1"/>
  <c r="P3138" i="1" s="1"/>
  <c r="V3132" i="1"/>
  <c r="V3131" i="1" s="1"/>
  <c r="V3130" i="1" s="1"/>
  <c r="V3129" i="1" s="1"/>
  <c r="U3132" i="1"/>
  <c r="U3131" i="1" s="1"/>
  <c r="U3130" i="1" s="1"/>
  <c r="U3129" i="1" s="1"/>
  <c r="S3132" i="1"/>
  <c r="S3131" i="1" s="1"/>
  <c r="S3130" i="1" s="1"/>
  <c r="S3129" i="1" s="1"/>
  <c r="R3132" i="1"/>
  <c r="R3131" i="1" s="1"/>
  <c r="R3130" i="1" s="1"/>
  <c r="R3129" i="1" s="1"/>
  <c r="Q3132" i="1"/>
  <c r="Q3131" i="1" s="1"/>
  <c r="Q3130" i="1" s="1"/>
  <c r="Q3129" i="1" s="1"/>
  <c r="P3132" i="1"/>
  <c r="P3131" i="1" s="1"/>
  <c r="P3130" i="1" s="1"/>
  <c r="P3129" i="1" s="1"/>
  <c r="V3125" i="1"/>
  <c r="U3125" i="1"/>
  <c r="S3125" i="1"/>
  <c r="R3125" i="1"/>
  <c r="Q3125" i="1"/>
  <c r="P3125" i="1"/>
  <c r="V3123" i="1"/>
  <c r="U3123" i="1"/>
  <c r="S3123" i="1"/>
  <c r="R3123" i="1"/>
  <c r="Q3123" i="1"/>
  <c r="P3123" i="1"/>
  <c r="V3120" i="1"/>
  <c r="V3119" i="1" s="1"/>
  <c r="U3120" i="1"/>
  <c r="U3119" i="1" s="1"/>
  <c r="S3120" i="1"/>
  <c r="S3119" i="1" s="1"/>
  <c r="R3120" i="1"/>
  <c r="R3119" i="1" s="1"/>
  <c r="Q3120" i="1"/>
  <c r="Q3119" i="1" s="1"/>
  <c r="P3120" i="1"/>
  <c r="P3119" i="1" s="1"/>
  <c r="V3115" i="1"/>
  <c r="S3115" i="1"/>
  <c r="R3115" i="1"/>
  <c r="V3113" i="1"/>
  <c r="S3113" i="1"/>
  <c r="R3113" i="1"/>
  <c r="V3104" i="1"/>
  <c r="V3103" i="1" s="1"/>
  <c r="V3102" i="1" s="1"/>
  <c r="V3101" i="1" s="1"/>
  <c r="V3100" i="1" s="1"/>
  <c r="V3099" i="1" s="1"/>
  <c r="V3098" i="1" s="1"/>
  <c r="U3104" i="1"/>
  <c r="U3103" i="1" s="1"/>
  <c r="U3102" i="1" s="1"/>
  <c r="U3101" i="1" s="1"/>
  <c r="U3100" i="1" s="1"/>
  <c r="U3099" i="1" s="1"/>
  <c r="U3098" i="1" s="1"/>
  <c r="S3104" i="1"/>
  <c r="S3103" i="1" s="1"/>
  <c r="S3102" i="1" s="1"/>
  <c r="S3101" i="1" s="1"/>
  <c r="S3100" i="1" s="1"/>
  <c r="S3099" i="1" s="1"/>
  <c r="S3098" i="1" s="1"/>
  <c r="R3104" i="1"/>
  <c r="R3103" i="1" s="1"/>
  <c r="R3102" i="1" s="1"/>
  <c r="R3101" i="1" s="1"/>
  <c r="R3100" i="1" s="1"/>
  <c r="R3099" i="1" s="1"/>
  <c r="R3098" i="1" s="1"/>
  <c r="Q3104" i="1"/>
  <c r="Q3103" i="1" s="1"/>
  <c r="Q3102" i="1" s="1"/>
  <c r="Q3101" i="1" s="1"/>
  <c r="Q3100" i="1" s="1"/>
  <c r="Q3099" i="1" s="1"/>
  <c r="Q3098" i="1" s="1"/>
  <c r="P3104" i="1"/>
  <c r="P3103" i="1" s="1"/>
  <c r="P3102" i="1" s="1"/>
  <c r="P3101" i="1" s="1"/>
  <c r="P3100" i="1" s="1"/>
  <c r="P3099" i="1" s="1"/>
  <c r="P3098" i="1" s="1"/>
  <c r="V3096" i="1"/>
  <c r="V3095" i="1" s="1"/>
  <c r="U3096" i="1"/>
  <c r="U3095" i="1" s="1"/>
  <c r="S3096" i="1"/>
  <c r="S3095" i="1" s="1"/>
  <c r="R3096" i="1"/>
  <c r="R3095" i="1" s="1"/>
  <c r="Q3096" i="1"/>
  <c r="Q3095" i="1" s="1"/>
  <c r="P3096" i="1"/>
  <c r="P3095" i="1" s="1"/>
  <c r="V3093" i="1"/>
  <c r="V3092" i="1" s="1"/>
  <c r="U3093" i="1"/>
  <c r="U3092" i="1" s="1"/>
  <c r="S3093" i="1"/>
  <c r="S3092" i="1" s="1"/>
  <c r="R3093" i="1"/>
  <c r="R3092" i="1" s="1"/>
  <c r="Q3093" i="1"/>
  <c r="Q3092" i="1" s="1"/>
  <c r="P3093" i="1"/>
  <c r="P3092" i="1" s="1"/>
  <c r="V3086" i="1"/>
  <c r="U3086" i="1"/>
  <c r="S3086" i="1"/>
  <c r="R3086" i="1"/>
  <c r="Q3086" i="1"/>
  <c r="P3086" i="1"/>
  <c r="V3084" i="1"/>
  <c r="U3084" i="1"/>
  <c r="S3084" i="1"/>
  <c r="R3084" i="1"/>
  <c r="Q3084" i="1"/>
  <c r="P3084" i="1"/>
  <c r="V3075" i="1"/>
  <c r="V3074" i="1" s="1"/>
  <c r="V3073" i="1" s="1"/>
  <c r="V3072" i="1" s="1"/>
  <c r="V3071" i="1" s="1"/>
  <c r="U3075" i="1"/>
  <c r="U3074" i="1" s="1"/>
  <c r="U3073" i="1" s="1"/>
  <c r="U3072" i="1" s="1"/>
  <c r="U3071" i="1" s="1"/>
  <c r="S3075" i="1"/>
  <c r="S3074" i="1" s="1"/>
  <c r="S3073" i="1" s="1"/>
  <c r="S3072" i="1" s="1"/>
  <c r="S3071" i="1" s="1"/>
  <c r="R3075" i="1"/>
  <c r="R3074" i="1" s="1"/>
  <c r="R3073" i="1" s="1"/>
  <c r="R3072" i="1" s="1"/>
  <c r="R3071" i="1" s="1"/>
  <c r="Q3075" i="1"/>
  <c r="Q3074" i="1" s="1"/>
  <c r="Q3073" i="1" s="1"/>
  <c r="Q3072" i="1" s="1"/>
  <c r="Q3071" i="1" s="1"/>
  <c r="P3075" i="1"/>
  <c r="P3074" i="1" s="1"/>
  <c r="P3073" i="1" s="1"/>
  <c r="P3072" i="1" s="1"/>
  <c r="P3071" i="1" s="1"/>
  <c r="V3067" i="1"/>
  <c r="V3066" i="1" s="1"/>
  <c r="V3065" i="1" s="1"/>
  <c r="V3064" i="1" s="1"/>
  <c r="V3063" i="1" s="1"/>
  <c r="U3067" i="1"/>
  <c r="U3066" i="1" s="1"/>
  <c r="U3065" i="1" s="1"/>
  <c r="U3064" i="1" s="1"/>
  <c r="U3063" i="1" s="1"/>
  <c r="S3067" i="1"/>
  <c r="S3066" i="1" s="1"/>
  <c r="S3065" i="1" s="1"/>
  <c r="S3064" i="1" s="1"/>
  <c r="S3063" i="1" s="1"/>
  <c r="R3067" i="1"/>
  <c r="R3066" i="1" s="1"/>
  <c r="R3065" i="1" s="1"/>
  <c r="R3064" i="1" s="1"/>
  <c r="R3063" i="1" s="1"/>
  <c r="Q3067" i="1"/>
  <c r="Q3066" i="1" s="1"/>
  <c r="Q3065" i="1" s="1"/>
  <c r="Q3064" i="1" s="1"/>
  <c r="Q3063" i="1" s="1"/>
  <c r="P3067" i="1"/>
  <c r="P3066" i="1" s="1"/>
  <c r="P3065" i="1" s="1"/>
  <c r="P3064" i="1" s="1"/>
  <c r="P3063" i="1" s="1"/>
  <c r="V3061" i="1"/>
  <c r="V3060" i="1" s="1"/>
  <c r="V3059" i="1" s="1"/>
  <c r="V3058" i="1" s="1"/>
  <c r="V3057" i="1" s="1"/>
  <c r="U3061" i="1"/>
  <c r="U3060" i="1" s="1"/>
  <c r="U3059" i="1" s="1"/>
  <c r="U3058" i="1" s="1"/>
  <c r="U3057" i="1" s="1"/>
  <c r="S3061" i="1"/>
  <c r="S3060" i="1" s="1"/>
  <c r="S3059" i="1" s="1"/>
  <c r="S3058" i="1" s="1"/>
  <c r="S3057" i="1" s="1"/>
  <c r="R3061" i="1"/>
  <c r="R3060" i="1" s="1"/>
  <c r="R3059" i="1" s="1"/>
  <c r="R3058" i="1" s="1"/>
  <c r="R3057" i="1" s="1"/>
  <c r="Q3061" i="1"/>
  <c r="Q3060" i="1" s="1"/>
  <c r="Q3059" i="1" s="1"/>
  <c r="Q3058" i="1" s="1"/>
  <c r="Q3057" i="1" s="1"/>
  <c r="P3061" i="1"/>
  <c r="P3060" i="1" s="1"/>
  <c r="P3059" i="1" s="1"/>
  <c r="P3058" i="1" s="1"/>
  <c r="P3057" i="1" s="1"/>
  <c r="V3053" i="1"/>
  <c r="V3052" i="1" s="1"/>
  <c r="V3051" i="1" s="1"/>
  <c r="U3053" i="1"/>
  <c r="U3052" i="1" s="1"/>
  <c r="U3051" i="1" s="1"/>
  <c r="S3053" i="1"/>
  <c r="S3052" i="1" s="1"/>
  <c r="S3051" i="1" s="1"/>
  <c r="R3053" i="1"/>
  <c r="R3052" i="1" s="1"/>
  <c r="R3051" i="1" s="1"/>
  <c r="Q3053" i="1"/>
  <c r="Q3052" i="1" s="1"/>
  <c r="Q3051" i="1" s="1"/>
  <c r="P3053" i="1"/>
  <c r="P3052" i="1" s="1"/>
  <c r="P3051" i="1" s="1"/>
  <c r="V3049" i="1"/>
  <c r="V3048" i="1" s="1"/>
  <c r="V3047" i="1" s="1"/>
  <c r="U3049" i="1"/>
  <c r="U3048" i="1" s="1"/>
  <c r="U3047" i="1" s="1"/>
  <c r="S3049" i="1"/>
  <c r="S3048" i="1" s="1"/>
  <c r="S3047" i="1" s="1"/>
  <c r="R3049" i="1"/>
  <c r="R3048" i="1" s="1"/>
  <c r="R3047" i="1" s="1"/>
  <c r="Q3049" i="1"/>
  <c r="Q3048" i="1" s="1"/>
  <c r="Q3047" i="1" s="1"/>
  <c r="P3049" i="1"/>
  <c r="P3048" i="1" s="1"/>
  <c r="P3047" i="1" s="1"/>
  <c r="V3045" i="1"/>
  <c r="V3044" i="1" s="1"/>
  <c r="V3043" i="1" s="1"/>
  <c r="U3045" i="1"/>
  <c r="U3044" i="1" s="1"/>
  <c r="U3043" i="1" s="1"/>
  <c r="S3045" i="1"/>
  <c r="S3044" i="1" s="1"/>
  <c r="S3043" i="1" s="1"/>
  <c r="R3045" i="1"/>
  <c r="R3044" i="1" s="1"/>
  <c r="R3043" i="1" s="1"/>
  <c r="Q3045" i="1"/>
  <c r="Q3044" i="1" s="1"/>
  <c r="Q3043" i="1" s="1"/>
  <c r="P3045" i="1"/>
  <c r="P3044" i="1" s="1"/>
  <c r="P3043" i="1" s="1"/>
  <c r="V3032" i="1"/>
  <c r="U3032" i="1"/>
  <c r="S3032" i="1"/>
  <c r="R3032" i="1"/>
  <c r="Q3032" i="1"/>
  <c r="P3032" i="1"/>
  <c r="V3030" i="1"/>
  <c r="U3030" i="1"/>
  <c r="S3030" i="1"/>
  <c r="R3030" i="1"/>
  <c r="Q3030" i="1"/>
  <c r="P3030" i="1"/>
  <c r="V3028" i="1"/>
  <c r="U3028" i="1"/>
  <c r="S3028" i="1"/>
  <c r="R3028" i="1"/>
  <c r="Q3028" i="1"/>
  <c r="P3028" i="1"/>
  <c r="V3021" i="1"/>
  <c r="U3021" i="1"/>
  <c r="S3021" i="1"/>
  <c r="R3021" i="1"/>
  <c r="Q3021" i="1"/>
  <c r="P3021" i="1"/>
  <c r="V3017" i="1"/>
  <c r="U3017" i="1"/>
  <c r="S3017" i="1"/>
  <c r="R3017" i="1"/>
  <c r="Q3017" i="1"/>
  <c r="P3017" i="1"/>
  <c r="V3013" i="1"/>
  <c r="V3012" i="1" s="1"/>
  <c r="V3011" i="1" s="1"/>
  <c r="V3010" i="1" s="1"/>
  <c r="U3013" i="1"/>
  <c r="U3012" i="1" s="1"/>
  <c r="U3011" i="1" s="1"/>
  <c r="U3010" i="1" s="1"/>
  <c r="S3013" i="1"/>
  <c r="S3012" i="1" s="1"/>
  <c r="S3011" i="1" s="1"/>
  <c r="S3010" i="1" s="1"/>
  <c r="R3013" i="1"/>
  <c r="R3012" i="1" s="1"/>
  <c r="R3011" i="1" s="1"/>
  <c r="R3010" i="1" s="1"/>
  <c r="Q3013" i="1"/>
  <c r="Q3012" i="1" s="1"/>
  <c r="Q3011" i="1" s="1"/>
  <c r="Q3010" i="1" s="1"/>
  <c r="P3013" i="1"/>
  <c r="P3012" i="1" s="1"/>
  <c r="P3011" i="1" s="1"/>
  <c r="P3010" i="1" s="1"/>
  <c r="V3003" i="1"/>
  <c r="V3002" i="1" s="1"/>
  <c r="U3003" i="1"/>
  <c r="U3002" i="1" s="1"/>
  <c r="S3003" i="1"/>
  <c r="S3002" i="1" s="1"/>
  <c r="R3003" i="1"/>
  <c r="R3002" i="1" s="1"/>
  <c r="Q3003" i="1"/>
  <c r="Q3002" i="1" s="1"/>
  <c r="P3003" i="1"/>
  <c r="P3002" i="1" s="1"/>
  <c r="V2996" i="1"/>
  <c r="V2995" i="1" s="1"/>
  <c r="V2994" i="1" s="1"/>
  <c r="U2996" i="1"/>
  <c r="U2995" i="1" s="1"/>
  <c r="U2994" i="1" s="1"/>
  <c r="S2996" i="1"/>
  <c r="S2995" i="1" s="1"/>
  <c r="S2994" i="1" s="1"/>
  <c r="R2996" i="1"/>
  <c r="R2995" i="1" s="1"/>
  <c r="R2994" i="1" s="1"/>
  <c r="Q2996" i="1"/>
  <c r="Q2995" i="1" s="1"/>
  <c r="Q2994" i="1" s="1"/>
  <c r="P2996" i="1"/>
  <c r="P2995" i="1" s="1"/>
  <c r="P2994" i="1" s="1"/>
  <c r="V2990" i="1"/>
  <c r="U2990" i="1"/>
  <c r="S2990" i="1"/>
  <c r="R2990" i="1"/>
  <c r="Q2990" i="1"/>
  <c r="P2990" i="1"/>
  <c r="V2982" i="1"/>
  <c r="V2981" i="1" s="1"/>
  <c r="V2980" i="1" s="1"/>
  <c r="U2982" i="1"/>
  <c r="U2981" i="1" s="1"/>
  <c r="U2980" i="1" s="1"/>
  <c r="S2982" i="1"/>
  <c r="S2981" i="1" s="1"/>
  <c r="S2980" i="1" s="1"/>
  <c r="R2982" i="1"/>
  <c r="R2981" i="1" s="1"/>
  <c r="R2980" i="1" s="1"/>
  <c r="Q2982" i="1"/>
  <c r="Q2981" i="1" s="1"/>
  <c r="Q2980" i="1" s="1"/>
  <c r="P2982" i="1"/>
  <c r="P2981" i="1" s="1"/>
  <c r="P2980" i="1" s="1"/>
  <c r="V2978" i="1"/>
  <c r="V2977" i="1" s="1"/>
  <c r="V2976" i="1" s="1"/>
  <c r="U2978" i="1"/>
  <c r="U2977" i="1" s="1"/>
  <c r="U2976" i="1" s="1"/>
  <c r="S2978" i="1"/>
  <c r="S2977" i="1" s="1"/>
  <c r="S2976" i="1" s="1"/>
  <c r="R2978" i="1"/>
  <c r="R2977" i="1" s="1"/>
  <c r="R2976" i="1" s="1"/>
  <c r="Q2978" i="1"/>
  <c r="Q2977" i="1" s="1"/>
  <c r="Q2976" i="1" s="1"/>
  <c r="P2978" i="1"/>
  <c r="P2977" i="1" s="1"/>
  <c r="P2976" i="1" s="1"/>
  <c r="V2965" i="1"/>
  <c r="V2964" i="1" s="1"/>
  <c r="V2963" i="1" s="1"/>
  <c r="V2962" i="1" s="1"/>
  <c r="V2961" i="1" s="1"/>
  <c r="V2960" i="1" s="1"/>
  <c r="U2965" i="1"/>
  <c r="U2964" i="1" s="1"/>
  <c r="U2963" i="1" s="1"/>
  <c r="U2962" i="1" s="1"/>
  <c r="U2961" i="1" s="1"/>
  <c r="U2960" i="1" s="1"/>
  <c r="S2965" i="1"/>
  <c r="S2964" i="1" s="1"/>
  <c r="S2963" i="1" s="1"/>
  <c r="S2962" i="1" s="1"/>
  <c r="S2961" i="1" s="1"/>
  <c r="S2960" i="1" s="1"/>
  <c r="R2965" i="1"/>
  <c r="R2964" i="1" s="1"/>
  <c r="R2963" i="1" s="1"/>
  <c r="R2962" i="1" s="1"/>
  <c r="R2961" i="1" s="1"/>
  <c r="R2960" i="1" s="1"/>
  <c r="Q2965" i="1"/>
  <c r="Q2964" i="1" s="1"/>
  <c r="Q2963" i="1" s="1"/>
  <c r="Q2962" i="1" s="1"/>
  <c r="Q2961" i="1" s="1"/>
  <c r="Q2960" i="1" s="1"/>
  <c r="P2965" i="1"/>
  <c r="P2964" i="1" s="1"/>
  <c r="P2963" i="1" s="1"/>
  <c r="P2962" i="1" s="1"/>
  <c r="P2961" i="1" s="1"/>
  <c r="P2960" i="1" s="1"/>
  <c r="V2952" i="1"/>
  <c r="V2951" i="1" s="1"/>
  <c r="V2950" i="1" s="1"/>
  <c r="V2949" i="1" s="1"/>
  <c r="V2948" i="1" s="1"/>
  <c r="U2952" i="1"/>
  <c r="U2951" i="1" s="1"/>
  <c r="U2950" i="1" s="1"/>
  <c r="U2949" i="1" s="1"/>
  <c r="U2948" i="1" s="1"/>
  <c r="S2952" i="1"/>
  <c r="S2951" i="1" s="1"/>
  <c r="S2950" i="1" s="1"/>
  <c r="S2949" i="1" s="1"/>
  <c r="S2948" i="1" s="1"/>
  <c r="R2952" i="1"/>
  <c r="R2951" i="1" s="1"/>
  <c r="R2950" i="1" s="1"/>
  <c r="R2949" i="1" s="1"/>
  <c r="R2948" i="1" s="1"/>
  <c r="Q2952" i="1"/>
  <c r="Q2951" i="1" s="1"/>
  <c r="Q2950" i="1" s="1"/>
  <c r="Q2949" i="1" s="1"/>
  <c r="Q2948" i="1" s="1"/>
  <c r="P2952" i="1"/>
  <c r="P2951" i="1" s="1"/>
  <c r="P2950" i="1" s="1"/>
  <c r="P2949" i="1" s="1"/>
  <c r="P2948" i="1" s="1"/>
  <c r="V2946" i="1"/>
  <c r="V2945" i="1" s="1"/>
  <c r="V2942" i="1" s="1"/>
  <c r="V2941" i="1" s="1"/>
  <c r="V2940" i="1" s="1"/>
  <c r="U2946" i="1"/>
  <c r="U2945" i="1" s="1"/>
  <c r="U2942" i="1" s="1"/>
  <c r="U2941" i="1" s="1"/>
  <c r="U2940" i="1" s="1"/>
  <c r="S2946" i="1"/>
  <c r="S2945" i="1" s="1"/>
  <c r="S2942" i="1" s="1"/>
  <c r="S2941" i="1" s="1"/>
  <c r="S2940" i="1" s="1"/>
  <c r="R2946" i="1"/>
  <c r="R2945" i="1" s="1"/>
  <c r="R2942" i="1" s="1"/>
  <c r="R2941" i="1" s="1"/>
  <c r="R2940" i="1" s="1"/>
  <c r="Q2946" i="1"/>
  <c r="Q2945" i="1" s="1"/>
  <c r="Q2942" i="1" s="1"/>
  <c r="Q2941" i="1" s="1"/>
  <c r="Q2940" i="1" s="1"/>
  <c r="P2946" i="1"/>
  <c r="P2945" i="1" s="1"/>
  <c r="P2942" i="1" s="1"/>
  <c r="P2941" i="1" s="1"/>
  <c r="P2940" i="1" s="1"/>
  <c r="V2943" i="1"/>
  <c r="U2943" i="1"/>
  <c r="S2943" i="1"/>
  <c r="R2943" i="1"/>
  <c r="Q2943" i="1"/>
  <c r="P2943" i="1"/>
  <c r="V2938" i="1"/>
  <c r="V2937" i="1" s="1"/>
  <c r="V2936" i="1" s="1"/>
  <c r="V2935" i="1" s="1"/>
  <c r="V2934" i="1" s="1"/>
  <c r="U2938" i="1"/>
  <c r="U2937" i="1" s="1"/>
  <c r="U2936" i="1" s="1"/>
  <c r="U2935" i="1" s="1"/>
  <c r="U2934" i="1" s="1"/>
  <c r="S2938" i="1"/>
  <c r="S2937" i="1" s="1"/>
  <c r="S2936" i="1" s="1"/>
  <c r="S2935" i="1" s="1"/>
  <c r="S2934" i="1" s="1"/>
  <c r="R2938" i="1"/>
  <c r="R2937" i="1" s="1"/>
  <c r="R2936" i="1" s="1"/>
  <c r="R2935" i="1" s="1"/>
  <c r="R2934" i="1" s="1"/>
  <c r="Q2938" i="1"/>
  <c r="Q2937" i="1" s="1"/>
  <c r="Q2936" i="1" s="1"/>
  <c r="Q2935" i="1" s="1"/>
  <c r="Q2934" i="1" s="1"/>
  <c r="P2938" i="1"/>
  <c r="P2937" i="1" s="1"/>
  <c r="P2936" i="1" s="1"/>
  <c r="P2935" i="1" s="1"/>
  <c r="P2934" i="1" s="1"/>
  <c r="V2931" i="1"/>
  <c r="V2930" i="1" s="1"/>
  <c r="V2929" i="1" s="1"/>
  <c r="V2928" i="1" s="1"/>
  <c r="U2931" i="1"/>
  <c r="U2930" i="1" s="1"/>
  <c r="U2929" i="1" s="1"/>
  <c r="U2928" i="1" s="1"/>
  <c r="S2931" i="1"/>
  <c r="S2930" i="1" s="1"/>
  <c r="S2929" i="1" s="1"/>
  <c r="S2928" i="1" s="1"/>
  <c r="R2931" i="1"/>
  <c r="R2930" i="1" s="1"/>
  <c r="R2929" i="1" s="1"/>
  <c r="R2928" i="1" s="1"/>
  <c r="Q2931" i="1"/>
  <c r="Q2930" i="1" s="1"/>
  <c r="Q2929" i="1" s="1"/>
  <c r="Q2928" i="1" s="1"/>
  <c r="P2931" i="1"/>
  <c r="P2930" i="1" s="1"/>
  <c r="P2929" i="1" s="1"/>
  <c r="P2928" i="1" s="1"/>
  <c r="V2926" i="1"/>
  <c r="U2926" i="1"/>
  <c r="S2926" i="1"/>
  <c r="R2926" i="1"/>
  <c r="Q2926" i="1"/>
  <c r="P2926" i="1"/>
  <c r="V2922" i="1"/>
  <c r="U2922" i="1"/>
  <c r="S2922" i="1"/>
  <c r="R2922" i="1"/>
  <c r="Q2922" i="1"/>
  <c r="P2922" i="1"/>
  <c r="V2918" i="1"/>
  <c r="V2917" i="1" s="1"/>
  <c r="V2916" i="1" s="1"/>
  <c r="V2915" i="1" s="1"/>
  <c r="U2918" i="1"/>
  <c r="U2917" i="1" s="1"/>
  <c r="U2916" i="1" s="1"/>
  <c r="U2915" i="1" s="1"/>
  <c r="S2918" i="1"/>
  <c r="S2917" i="1" s="1"/>
  <c r="S2916" i="1" s="1"/>
  <c r="S2915" i="1" s="1"/>
  <c r="R2918" i="1"/>
  <c r="R2917" i="1" s="1"/>
  <c r="R2916" i="1" s="1"/>
  <c r="R2915" i="1" s="1"/>
  <c r="Q2918" i="1"/>
  <c r="Q2917" i="1" s="1"/>
  <c r="Q2916" i="1" s="1"/>
  <c r="Q2915" i="1" s="1"/>
  <c r="P2918" i="1"/>
  <c r="P2917" i="1" s="1"/>
  <c r="P2916" i="1" s="1"/>
  <c r="P2915" i="1" s="1"/>
  <c r="V2913" i="1"/>
  <c r="V2912" i="1" s="1"/>
  <c r="V2911" i="1" s="1"/>
  <c r="V2910" i="1" s="1"/>
  <c r="U2913" i="1"/>
  <c r="U2912" i="1" s="1"/>
  <c r="U2911" i="1" s="1"/>
  <c r="U2910" i="1" s="1"/>
  <c r="S2913" i="1"/>
  <c r="S2912" i="1" s="1"/>
  <c r="S2911" i="1" s="1"/>
  <c r="S2910" i="1" s="1"/>
  <c r="R2913" i="1"/>
  <c r="R2912" i="1" s="1"/>
  <c r="R2911" i="1" s="1"/>
  <c r="R2910" i="1" s="1"/>
  <c r="Q2913" i="1"/>
  <c r="Q2912" i="1" s="1"/>
  <c r="Q2911" i="1" s="1"/>
  <c r="Q2910" i="1" s="1"/>
  <c r="P2913" i="1"/>
  <c r="P2912" i="1" s="1"/>
  <c r="P2911" i="1" s="1"/>
  <c r="P2910" i="1" s="1"/>
  <c r="V2899" i="1"/>
  <c r="V2898" i="1" s="1"/>
  <c r="U2899" i="1"/>
  <c r="U2898" i="1" s="1"/>
  <c r="S2899" i="1"/>
  <c r="S2898" i="1" s="1"/>
  <c r="R2899" i="1"/>
  <c r="R2898" i="1" s="1"/>
  <c r="Q2899" i="1"/>
  <c r="Q2898" i="1" s="1"/>
  <c r="P2899" i="1"/>
  <c r="P2898" i="1" s="1"/>
  <c r="V2896" i="1"/>
  <c r="V2895" i="1" s="1"/>
  <c r="U2896" i="1"/>
  <c r="U2895" i="1" s="1"/>
  <c r="S2896" i="1"/>
  <c r="S2895" i="1" s="1"/>
  <c r="R2896" i="1"/>
  <c r="R2895" i="1" s="1"/>
  <c r="Q2896" i="1"/>
  <c r="Q2895" i="1" s="1"/>
  <c r="P2896" i="1"/>
  <c r="P2895" i="1" s="1"/>
  <c r="V2890" i="1"/>
  <c r="V2889" i="1" s="1"/>
  <c r="V2888" i="1" s="1"/>
  <c r="V2887" i="1" s="1"/>
  <c r="V2886" i="1" s="1"/>
  <c r="U2890" i="1"/>
  <c r="U2889" i="1" s="1"/>
  <c r="U2888" i="1" s="1"/>
  <c r="U2887" i="1" s="1"/>
  <c r="U2886" i="1" s="1"/>
  <c r="S2890" i="1"/>
  <c r="S2889" i="1" s="1"/>
  <c r="S2888" i="1" s="1"/>
  <c r="S2887" i="1" s="1"/>
  <c r="S2886" i="1" s="1"/>
  <c r="R2890" i="1"/>
  <c r="R2889" i="1" s="1"/>
  <c r="R2888" i="1" s="1"/>
  <c r="R2887" i="1" s="1"/>
  <c r="R2886" i="1" s="1"/>
  <c r="Q2890" i="1"/>
  <c r="Q2889" i="1" s="1"/>
  <c r="Q2888" i="1" s="1"/>
  <c r="Q2887" i="1" s="1"/>
  <c r="Q2886" i="1" s="1"/>
  <c r="P2890" i="1"/>
  <c r="P2889" i="1" s="1"/>
  <c r="P2888" i="1" s="1"/>
  <c r="P2887" i="1" s="1"/>
  <c r="P2886" i="1" s="1"/>
  <c r="V2884" i="1"/>
  <c r="V2883" i="1" s="1"/>
  <c r="V2882" i="1" s="1"/>
  <c r="V2881" i="1" s="1"/>
  <c r="U2884" i="1"/>
  <c r="U2883" i="1" s="1"/>
  <c r="U2882" i="1" s="1"/>
  <c r="U2881" i="1" s="1"/>
  <c r="S2884" i="1"/>
  <c r="S2883" i="1" s="1"/>
  <c r="S2882" i="1" s="1"/>
  <c r="S2881" i="1" s="1"/>
  <c r="R2884" i="1"/>
  <c r="R2883" i="1" s="1"/>
  <c r="R2882" i="1" s="1"/>
  <c r="R2881" i="1" s="1"/>
  <c r="Q2884" i="1"/>
  <c r="Q2883" i="1" s="1"/>
  <c r="Q2882" i="1" s="1"/>
  <c r="Q2881" i="1" s="1"/>
  <c r="P2884" i="1"/>
  <c r="P2883" i="1" s="1"/>
  <c r="P2882" i="1" s="1"/>
  <c r="P2881" i="1" s="1"/>
  <c r="V2879" i="1"/>
  <c r="V2878" i="1" s="1"/>
  <c r="V2877" i="1" s="1"/>
  <c r="S2879" i="1"/>
  <c r="S2878" i="1" s="1"/>
  <c r="S2877" i="1" s="1"/>
  <c r="R2879" i="1"/>
  <c r="R2878" i="1" s="1"/>
  <c r="R2877" i="1" s="1"/>
  <c r="V2875" i="1"/>
  <c r="V2874" i="1" s="1"/>
  <c r="V2873" i="1" s="1"/>
  <c r="U2875" i="1"/>
  <c r="U2874" i="1" s="1"/>
  <c r="U2873" i="1" s="1"/>
  <c r="S2875" i="1"/>
  <c r="S2874" i="1" s="1"/>
  <c r="S2873" i="1" s="1"/>
  <c r="R2875" i="1"/>
  <c r="R2874" i="1" s="1"/>
  <c r="R2873" i="1" s="1"/>
  <c r="Q2875" i="1"/>
  <c r="Q2874" i="1" s="1"/>
  <c r="Q2873" i="1" s="1"/>
  <c r="P2875" i="1"/>
  <c r="P2874" i="1" s="1"/>
  <c r="P2873" i="1" s="1"/>
  <c r="V2871" i="1"/>
  <c r="V2870" i="1" s="1"/>
  <c r="U2871" i="1"/>
  <c r="U2870" i="1" s="1"/>
  <c r="S2871" i="1"/>
  <c r="S2870" i="1" s="1"/>
  <c r="R2871" i="1"/>
  <c r="R2870" i="1" s="1"/>
  <c r="Q2871" i="1"/>
  <c r="Q2870" i="1" s="1"/>
  <c r="P2871" i="1"/>
  <c r="P2870" i="1" s="1"/>
  <c r="V2868" i="1"/>
  <c r="V2867" i="1" s="1"/>
  <c r="U2868" i="1"/>
  <c r="U2867" i="1" s="1"/>
  <c r="S2868" i="1"/>
  <c r="S2867" i="1" s="1"/>
  <c r="R2868" i="1"/>
  <c r="R2867" i="1" s="1"/>
  <c r="Q2868" i="1"/>
  <c r="Q2867" i="1" s="1"/>
  <c r="P2868" i="1"/>
  <c r="P2867" i="1" s="1"/>
  <c r="V2861" i="1"/>
  <c r="V2860" i="1" s="1"/>
  <c r="V2859" i="1" s="1"/>
  <c r="V2858" i="1" s="1"/>
  <c r="U2861" i="1"/>
  <c r="U2860" i="1" s="1"/>
  <c r="U2859" i="1" s="1"/>
  <c r="U2858" i="1" s="1"/>
  <c r="S2861" i="1"/>
  <c r="S2860" i="1" s="1"/>
  <c r="S2859" i="1" s="1"/>
  <c r="S2858" i="1" s="1"/>
  <c r="R2861" i="1"/>
  <c r="R2860" i="1" s="1"/>
  <c r="R2859" i="1" s="1"/>
  <c r="R2858" i="1" s="1"/>
  <c r="Q2861" i="1"/>
  <c r="Q2860" i="1" s="1"/>
  <c r="Q2859" i="1" s="1"/>
  <c r="Q2858" i="1" s="1"/>
  <c r="P2861" i="1"/>
  <c r="P2860" i="1" s="1"/>
  <c r="P2859" i="1" s="1"/>
  <c r="P2858" i="1" s="1"/>
  <c r="V2856" i="1"/>
  <c r="V2855" i="1" s="1"/>
  <c r="V2854" i="1" s="1"/>
  <c r="V2853" i="1" s="1"/>
  <c r="V2852" i="1" s="1"/>
  <c r="U2856" i="1"/>
  <c r="U2855" i="1" s="1"/>
  <c r="U2854" i="1" s="1"/>
  <c r="U2853" i="1" s="1"/>
  <c r="U2852" i="1" s="1"/>
  <c r="S2856" i="1"/>
  <c r="S2855" i="1" s="1"/>
  <c r="S2854" i="1" s="1"/>
  <c r="S2853" i="1" s="1"/>
  <c r="S2852" i="1" s="1"/>
  <c r="R2856" i="1"/>
  <c r="R2855" i="1" s="1"/>
  <c r="R2854" i="1" s="1"/>
  <c r="R2853" i="1" s="1"/>
  <c r="R2852" i="1" s="1"/>
  <c r="Q2856" i="1"/>
  <c r="Q2855" i="1" s="1"/>
  <c r="Q2854" i="1" s="1"/>
  <c r="Q2853" i="1" s="1"/>
  <c r="Q2852" i="1" s="1"/>
  <c r="P2856" i="1"/>
  <c r="P2855" i="1" s="1"/>
  <c r="P2854" i="1" s="1"/>
  <c r="P2853" i="1" s="1"/>
  <c r="P2852" i="1" s="1"/>
  <c r="V2848" i="1"/>
  <c r="S2848" i="1"/>
  <c r="R2848" i="1"/>
  <c r="V2846" i="1"/>
  <c r="S2846" i="1"/>
  <c r="R2846" i="1"/>
  <c r="V2843" i="1"/>
  <c r="V2842" i="1" s="1"/>
  <c r="S2843" i="1"/>
  <c r="S2842" i="1" s="1"/>
  <c r="R2843" i="1"/>
  <c r="R2842" i="1" s="1"/>
  <c r="V2838" i="1"/>
  <c r="V2837" i="1" s="1"/>
  <c r="V2836" i="1" s="1"/>
  <c r="V2835" i="1" s="1"/>
  <c r="V2834" i="1" s="1"/>
  <c r="U2838" i="1"/>
  <c r="U2837" i="1" s="1"/>
  <c r="U2836" i="1" s="1"/>
  <c r="U2835" i="1" s="1"/>
  <c r="U2834" i="1" s="1"/>
  <c r="S2838" i="1"/>
  <c r="S2837" i="1" s="1"/>
  <c r="S2836" i="1" s="1"/>
  <c r="S2835" i="1" s="1"/>
  <c r="S2834" i="1" s="1"/>
  <c r="R2838" i="1"/>
  <c r="R2837" i="1" s="1"/>
  <c r="R2836" i="1" s="1"/>
  <c r="R2835" i="1" s="1"/>
  <c r="R2834" i="1" s="1"/>
  <c r="Q2838" i="1"/>
  <c r="Q2837" i="1" s="1"/>
  <c r="Q2836" i="1" s="1"/>
  <c r="Q2835" i="1" s="1"/>
  <c r="Q2834" i="1" s="1"/>
  <c r="P2838" i="1"/>
  <c r="P2837" i="1" s="1"/>
  <c r="P2836" i="1" s="1"/>
  <c r="P2835" i="1" s="1"/>
  <c r="P2834" i="1" s="1"/>
  <c r="V2817" i="1"/>
  <c r="V2816" i="1" s="1"/>
  <c r="V2815" i="1" s="1"/>
  <c r="V2814" i="1" s="1"/>
  <c r="U2817" i="1"/>
  <c r="U2816" i="1" s="1"/>
  <c r="U2815" i="1" s="1"/>
  <c r="U2814" i="1" s="1"/>
  <c r="S2817" i="1"/>
  <c r="S2816" i="1" s="1"/>
  <c r="S2815" i="1" s="1"/>
  <c r="S2814" i="1" s="1"/>
  <c r="R2817" i="1"/>
  <c r="R2816" i="1" s="1"/>
  <c r="R2815" i="1" s="1"/>
  <c r="R2814" i="1" s="1"/>
  <c r="Q2817" i="1"/>
  <c r="Q2816" i="1" s="1"/>
  <c r="Q2815" i="1" s="1"/>
  <c r="Q2814" i="1" s="1"/>
  <c r="P2817" i="1"/>
  <c r="P2816" i="1" s="1"/>
  <c r="P2815" i="1" s="1"/>
  <c r="P2814" i="1" s="1"/>
  <c r="V2812" i="1"/>
  <c r="V2811" i="1" s="1"/>
  <c r="V2810" i="1" s="1"/>
  <c r="V2809" i="1" s="1"/>
  <c r="V2808" i="1" s="1"/>
  <c r="U2812" i="1"/>
  <c r="U2811" i="1" s="1"/>
  <c r="U2810" i="1" s="1"/>
  <c r="U2809" i="1" s="1"/>
  <c r="U2808" i="1" s="1"/>
  <c r="S2812" i="1"/>
  <c r="S2811" i="1" s="1"/>
  <c r="S2810" i="1" s="1"/>
  <c r="S2809" i="1" s="1"/>
  <c r="S2808" i="1" s="1"/>
  <c r="R2812" i="1"/>
  <c r="R2811" i="1" s="1"/>
  <c r="R2810" i="1" s="1"/>
  <c r="R2809" i="1" s="1"/>
  <c r="R2808" i="1" s="1"/>
  <c r="Q2812" i="1"/>
  <c r="Q2811" i="1" s="1"/>
  <c r="Q2810" i="1" s="1"/>
  <c r="Q2809" i="1" s="1"/>
  <c r="Q2808" i="1" s="1"/>
  <c r="P2812" i="1"/>
  <c r="P2811" i="1" s="1"/>
  <c r="P2810" i="1" s="1"/>
  <c r="P2809" i="1" s="1"/>
  <c r="P2808" i="1" s="1"/>
  <c r="V2795" i="1"/>
  <c r="V2794" i="1" s="1"/>
  <c r="U2795" i="1"/>
  <c r="U2794" i="1" s="1"/>
  <c r="S2795" i="1"/>
  <c r="S2794" i="1" s="1"/>
  <c r="R2795" i="1"/>
  <c r="R2794" i="1" s="1"/>
  <c r="Q2795" i="1"/>
  <c r="Q2794" i="1" s="1"/>
  <c r="P2795" i="1"/>
  <c r="P2794" i="1" s="1"/>
  <c r="V2791" i="1"/>
  <c r="V2790" i="1" s="1"/>
  <c r="U2791" i="1"/>
  <c r="U2790" i="1" s="1"/>
  <c r="S2791" i="1"/>
  <c r="S2790" i="1" s="1"/>
  <c r="R2791" i="1"/>
  <c r="R2790" i="1" s="1"/>
  <c r="Q2791" i="1"/>
  <c r="Q2790" i="1" s="1"/>
  <c r="P2791" i="1"/>
  <c r="P2790" i="1" s="1"/>
  <c r="V2788" i="1"/>
  <c r="V2787" i="1" s="1"/>
  <c r="U2788" i="1"/>
  <c r="U2787" i="1" s="1"/>
  <c r="S2788" i="1"/>
  <c r="S2787" i="1" s="1"/>
  <c r="R2788" i="1"/>
  <c r="R2787" i="1" s="1"/>
  <c r="Q2788" i="1"/>
  <c r="Q2787" i="1" s="1"/>
  <c r="P2788" i="1"/>
  <c r="P2787" i="1" s="1"/>
  <c r="V2783" i="1"/>
  <c r="U2783" i="1"/>
  <c r="S2783" i="1"/>
  <c r="R2783" i="1"/>
  <c r="Q2783" i="1"/>
  <c r="P2783" i="1"/>
  <c r="V2781" i="1"/>
  <c r="U2781" i="1"/>
  <c r="S2781" i="1"/>
  <c r="R2781" i="1"/>
  <c r="Q2781" i="1"/>
  <c r="P2781" i="1"/>
  <c r="V2777" i="1"/>
  <c r="V2776" i="1" s="1"/>
  <c r="U2777" i="1"/>
  <c r="U2776" i="1" s="1"/>
  <c r="S2777" i="1"/>
  <c r="S2776" i="1" s="1"/>
  <c r="R2777" i="1"/>
  <c r="R2776" i="1" s="1"/>
  <c r="Q2777" i="1"/>
  <c r="Q2776" i="1" s="1"/>
  <c r="P2777" i="1"/>
  <c r="P2776" i="1" s="1"/>
  <c r="V2774" i="1"/>
  <c r="V2773" i="1" s="1"/>
  <c r="U2774" i="1"/>
  <c r="U2773" i="1" s="1"/>
  <c r="S2774" i="1"/>
  <c r="S2773" i="1" s="1"/>
  <c r="R2774" i="1"/>
  <c r="R2773" i="1" s="1"/>
  <c r="Q2774" i="1"/>
  <c r="Q2773" i="1" s="1"/>
  <c r="P2774" i="1"/>
  <c r="P2773" i="1" s="1"/>
  <c r="V2770" i="1"/>
  <c r="V2769" i="1" s="1"/>
  <c r="U2770" i="1"/>
  <c r="U2769" i="1" s="1"/>
  <c r="S2770" i="1"/>
  <c r="S2769" i="1" s="1"/>
  <c r="R2770" i="1"/>
  <c r="R2769" i="1" s="1"/>
  <c r="Q2770" i="1"/>
  <c r="Q2769" i="1" s="1"/>
  <c r="P2770" i="1"/>
  <c r="P2769" i="1" s="1"/>
  <c r="V2767" i="1"/>
  <c r="V2766" i="1" s="1"/>
  <c r="U2767" i="1"/>
  <c r="U2766" i="1" s="1"/>
  <c r="S2767" i="1"/>
  <c r="S2766" i="1" s="1"/>
  <c r="R2767" i="1"/>
  <c r="R2766" i="1" s="1"/>
  <c r="Q2767" i="1"/>
  <c r="Q2766" i="1" s="1"/>
  <c r="P2767" i="1"/>
  <c r="P2766" i="1" s="1"/>
  <c r="V2764" i="1"/>
  <c r="V2763" i="1" s="1"/>
  <c r="U2764" i="1"/>
  <c r="U2763" i="1" s="1"/>
  <c r="S2764" i="1"/>
  <c r="S2763" i="1" s="1"/>
  <c r="R2764" i="1"/>
  <c r="R2763" i="1" s="1"/>
  <c r="Q2764" i="1"/>
  <c r="Q2763" i="1" s="1"/>
  <c r="P2764" i="1"/>
  <c r="P2763" i="1" s="1"/>
  <c r="V2761" i="1"/>
  <c r="V2760" i="1" s="1"/>
  <c r="U2761" i="1"/>
  <c r="U2760" i="1" s="1"/>
  <c r="S2761" i="1"/>
  <c r="S2760" i="1" s="1"/>
  <c r="R2761" i="1"/>
  <c r="R2760" i="1" s="1"/>
  <c r="Q2761" i="1"/>
  <c r="Q2760" i="1" s="1"/>
  <c r="P2761" i="1"/>
  <c r="P2760" i="1" s="1"/>
  <c r="V2752" i="1"/>
  <c r="U2752" i="1"/>
  <c r="S2752" i="1"/>
  <c r="R2752" i="1"/>
  <c r="Q2752" i="1"/>
  <c r="P2752" i="1"/>
  <c r="V2750" i="1"/>
  <c r="U2750" i="1"/>
  <c r="S2750" i="1"/>
  <c r="R2750" i="1"/>
  <c r="Q2750" i="1"/>
  <c r="P2750" i="1"/>
  <c r="V2747" i="1"/>
  <c r="V2746" i="1" s="1"/>
  <c r="U2747" i="1"/>
  <c r="U2746" i="1" s="1"/>
  <c r="S2747" i="1"/>
  <c r="S2746" i="1" s="1"/>
  <c r="R2747" i="1"/>
  <c r="R2746" i="1" s="1"/>
  <c r="Q2747" i="1"/>
  <c r="Q2746" i="1" s="1"/>
  <c r="P2747" i="1"/>
  <c r="P2746" i="1" s="1"/>
  <c r="V2742" i="1"/>
  <c r="S2742" i="1"/>
  <c r="R2742" i="1"/>
  <c r="V2740" i="1"/>
  <c r="S2740" i="1"/>
  <c r="R2740" i="1"/>
  <c r="V2727" i="1"/>
  <c r="V2726" i="1" s="1"/>
  <c r="V2725" i="1" s="1"/>
  <c r="V2724" i="1" s="1"/>
  <c r="V2723" i="1" s="1"/>
  <c r="U2727" i="1"/>
  <c r="U2726" i="1" s="1"/>
  <c r="U2725" i="1" s="1"/>
  <c r="U2724" i="1" s="1"/>
  <c r="U2723" i="1" s="1"/>
  <c r="S2727" i="1"/>
  <c r="S2726" i="1" s="1"/>
  <c r="S2725" i="1" s="1"/>
  <c r="S2724" i="1" s="1"/>
  <c r="S2723" i="1" s="1"/>
  <c r="R2727" i="1"/>
  <c r="R2726" i="1" s="1"/>
  <c r="R2725" i="1" s="1"/>
  <c r="R2724" i="1" s="1"/>
  <c r="R2723" i="1" s="1"/>
  <c r="Q2727" i="1"/>
  <c r="Q2726" i="1" s="1"/>
  <c r="Q2725" i="1" s="1"/>
  <c r="Q2724" i="1" s="1"/>
  <c r="Q2723" i="1" s="1"/>
  <c r="P2727" i="1"/>
  <c r="P2726" i="1" s="1"/>
  <c r="P2725" i="1" s="1"/>
  <c r="P2724" i="1" s="1"/>
  <c r="P2723" i="1" s="1"/>
  <c r="V2719" i="1"/>
  <c r="V2718" i="1" s="1"/>
  <c r="U2719" i="1"/>
  <c r="U2718" i="1" s="1"/>
  <c r="S2719" i="1"/>
  <c r="S2718" i="1" s="1"/>
  <c r="R2719" i="1"/>
  <c r="R2718" i="1" s="1"/>
  <c r="Q2719" i="1"/>
  <c r="Q2718" i="1" s="1"/>
  <c r="P2719" i="1"/>
  <c r="P2718" i="1" s="1"/>
  <c r="V2716" i="1"/>
  <c r="V2715" i="1" s="1"/>
  <c r="U2716" i="1"/>
  <c r="U2715" i="1" s="1"/>
  <c r="S2716" i="1"/>
  <c r="S2715" i="1" s="1"/>
  <c r="R2716" i="1"/>
  <c r="R2715" i="1" s="1"/>
  <c r="Q2716" i="1"/>
  <c r="Q2715" i="1" s="1"/>
  <c r="P2716" i="1"/>
  <c r="P2715" i="1" s="1"/>
  <c r="V2709" i="1"/>
  <c r="U2709" i="1"/>
  <c r="S2709" i="1"/>
  <c r="R2709" i="1"/>
  <c r="Q2709" i="1"/>
  <c r="P2709" i="1"/>
  <c r="V2707" i="1"/>
  <c r="V2706" i="1" s="1"/>
  <c r="V2705" i="1" s="1"/>
  <c r="U2707" i="1"/>
  <c r="U2706" i="1" s="1"/>
  <c r="U2705" i="1" s="1"/>
  <c r="S2707" i="1"/>
  <c r="S2706" i="1" s="1"/>
  <c r="S2705" i="1" s="1"/>
  <c r="R2707" i="1"/>
  <c r="R2706" i="1" s="1"/>
  <c r="R2705" i="1" s="1"/>
  <c r="Q2707" i="1"/>
  <c r="Q2706" i="1" s="1"/>
  <c r="Q2705" i="1" s="1"/>
  <c r="P2707" i="1"/>
  <c r="P2706" i="1" s="1"/>
  <c r="P2705" i="1" s="1"/>
  <c r="V2703" i="1"/>
  <c r="V2702" i="1" s="1"/>
  <c r="V2701" i="1" s="1"/>
  <c r="V2700" i="1" s="1"/>
  <c r="V2699" i="1" s="1"/>
  <c r="U2703" i="1"/>
  <c r="U2702" i="1" s="1"/>
  <c r="U2701" i="1" s="1"/>
  <c r="U2700" i="1" s="1"/>
  <c r="U2699" i="1" s="1"/>
  <c r="S2703" i="1"/>
  <c r="S2702" i="1" s="1"/>
  <c r="S2701" i="1" s="1"/>
  <c r="S2700" i="1" s="1"/>
  <c r="S2699" i="1" s="1"/>
  <c r="R2703" i="1"/>
  <c r="R2702" i="1" s="1"/>
  <c r="R2701" i="1" s="1"/>
  <c r="R2700" i="1" s="1"/>
  <c r="R2699" i="1" s="1"/>
  <c r="Q2703" i="1"/>
  <c r="Q2702" i="1" s="1"/>
  <c r="Q2701" i="1" s="1"/>
  <c r="Q2700" i="1" s="1"/>
  <c r="Q2699" i="1" s="1"/>
  <c r="P2703" i="1"/>
  <c r="P2702" i="1" s="1"/>
  <c r="P2701" i="1" s="1"/>
  <c r="P2700" i="1" s="1"/>
  <c r="P2699" i="1" s="1"/>
  <c r="V2695" i="1"/>
  <c r="V2694" i="1" s="1"/>
  <c r="V2693" i="1" s="1"/>
  <c r="V2692" i="1" s="1"/>
  <c r="V2691" i="1" s="1"/>
  <c r="U2695" i="1"/>
  <c r="U2694" i="1" s="1"/>
  <c r="U2693" i="1" s="1"/>
  <c r="U2692" i="1" s="1"/>
  <c r="U2691" i="1" s="1"/>
  <c r="S2695" i="1"/>
  <c r="S2694" i="1" s="1"/>
  <c r="S2693" i="1" s="1"/>
  <c r="S2692" i="1" s="1"/>
  <c r="S2691" i="1" s="1"/>
  <c r="R2695" i="1"/>
  <c r="R2694" i="1" s="1"/>
  <c r="R2693" i="1" s="1"/>
  <c r="R2692" i="1" s="1"/>
  <c r="R2691" i="1" s="1"/>
  <c r="Q2695" i="1"/>
  <c r="Q2694" i="1" s="1"/>
  <c r="Q2693" i="1" s="1"/>
  <c r="Q2692" i="1" s="1"/>
  <c r="Q2691" i="1" s="1"/>
  <c r="P2695" i="1"/>
  <c r="P2694" i="1" s="1"/>
  <c r="P2693" i="1" s="1"/>
  <c r="P2692" i="1" s="1"/>
  <c r="P2691" i="1" s="1"/>
  <c r="V2689" i="1"/>
  <c r="V2688" i="1" s="1"/>
  <c r="V2687" i="1" s="1"/>
  <c r="V2686" i="1" s="1"/>
  <c r="V2685" i="1" s="1"/>
  <c r="U2689" i="1"/>
  <c r="U2688" i="1" s="1"/>
  <c r="U2687" i="1" s="1"/>
  <c r="U2686" i="1" s="1"/>
  <c r="U2685" i="1" s="1"/>
  <c r="S2689" i="1"/>
  <c r="S2688" i="1" s="1"/>
  <c r="S2687" i="1" s="1"/>
  <c r="S2686" i="1" s="1"/>
  <c r="S2685" i="1" s="1"/>
  <c r="R2689" i="1"/>
  <c r="R2688" i="1" s="1"/>
  <c r="R2687" i="1" s="1"/>
  <c r="R2686" i="1" s="1"/>
  <c r="R2685" i="1" s="1"/>
  <c r="Q2689" i="1"/>
  <c r="Q2688" i="1" s="1"/>
  <c r="Q2687" i="1" s="1"/>
  <c r="Q2686" i="1" s="1"/>
  <c r="Q2685" i="1" s="1"/>
  <c r="P2689" i="1"/>
  <c r="P2688" i="1" s="1"/>
  <c r="P2687" i="1" s="1"/>
  <c r="P2686" i="1" s="1"/>
  <c r="P2685" i="1" s="1"/>
  <c r="V2681" i="1"/>
  <c r="V2680" i="1" s="1"/>
  <c r="V2679" i="1" s="1"/>
  <c r="U2681" i="1"/>
  <c r="U2680" i="1" s="1"/>
  <c r="U2679" i="1" s="1"/>
  <c r="S2681" i="1"/>
  <c r="S2680" i="1" s="1"/>
  <c r="S2679" i="1" s="1"/>
  <c r="R2681" i="1"/>
  <c r="R2680" i="1" s="1"/>
  <c r="R2679" i="1" s="1"/>
  <c r="Q2681" i="1"/>
  <c r="Q2680" i="1" s="1"/>
  <c r="Q2679" i="1" s="1"/>
  <c r="P2681" i="1"/>
  <c r="P2680" i="1" s="1"/>
  <c r="P2679" i="1" s="1"/>
  <c r="V2677" i="1"/>
  <c r="V2676" i="1" s="1"/>
  <c r="V2675" i="1" s="1"/>
  <c r="U2677" i="1"/>
  <c r="U2676" i="1" s="1"/>
  <c r="U2675" i="1" s="1"/>
  <c r="S2677" i="1"/>
  <c r="S2676" i="1" s="1"/>
  <c r="S2675" i="1" s="1"/>
  <c r="R2677" i="1"/>
  <c r="R2676" i="1" s="1"/>
  <c r="R2675" i="1" s="1"/>
  <c r="Q2677" i="1"/>
  <c r="Q2676" i="1" s="1"/>
  <c r="Q2675" i="1" s="1"/>
  <c r="P2677" i="1"/>
  <c r="P2676" i="1" s="1"/>
  <c r="P2675" i="1" s="1"/>
  <c r="V2673" i="1"/>
  <c r="V2672" i="1" s="1"/>
  <c r="V2671" i="1" s="1"/>
  <c r="U2673" i="1"/>
  <c r="U2672" i="1" s="1"/>
  <c r="U2671" i="1" s="1"/>
  <c r="S2673" i="1"/>
  <c r="S2672" i="1" s="1"/>
  <c r="S2671" i="1" s="1"/>
  <c r="R2673" i="1"/>
  <c r="R2672" i="1" s="1"/>
  <c r="R2671" i="1" s="1"/>
  <c r="Q2673" i="1"/>
  <c r="Q2672" i="1" s="1"/>
  <c r="Q2671" i="1" s="1"/>
  <c r="P2673" i="1"/>
  <c r="P2672" i="1" s="1"/>
  <c r="P2671" i="1" s="1"/>
  <c r="V2660" i="1"/>
  <c r="U2660" i="1"/>
  <c r="S2660" i="1"/>
  <c r="R2660" i="1"/>
  <c r="Q2660" i="1"/>
  <c r="P2660" i="1"/>
  <c r="V2658" i="1"/>
  <c r="U2658" i="1"/>
  <c r="S2658" i="1"/>
  <c r="R2658" i="1"/>
  <c r="Q2658" i="1"/>
  <c r="P2658" i="1"/>
  <c r="V2656" i="1"/>
  <c r="U2656" i="1"/>
  <c r="S2656" i="1"/>
  <c r="R2656" i="1"/>
  <c r="Q2656" i="1"/>
  <c r="P2656" i="1"/>
  <c r="V2649" i="1"/>
  <c r="U2649" i="1"/>
  <c r="S2649" i="1"/>
  <c r="R2649" i="1"/>
  <c r="Q2649" i="1"/>
  <c r="P2649" i="1"/>
  <c r="V2645" i="1"/>
  <c r="U2645" i="1"/>
  <c r="S2645" i="1"/>
  <c r="R2645" i="1"/>
  <c r="Q2645" i="1"/>
  <c r="P2645" i="1"/>
  <c r="V2641" i="1"/>
  <c r="V2640" i="1" s="1"/>
  <c r="V2639" i="1" s="1"/>
  <c r="V2638" i="1" s="1"/>
  <c r="U2641" i="1"/>
  <c r="U2640" i="1" s="1"/>
  <c r="U2639" i="1" s="1"/>
  <c r="U2638" i="1" s="1"/>
  <c r="S2641" i="1"/>
  <c r="S2640" i="1" s="1"/>
  <c r="S2639" i="1" s="1"/>
  <c r="S2638" i="1" s="1"/>
  <c r="R2641" i="1"/>
  <c r="R2640" i="1" s="1"/>
  <c r="R2639" i="1" s="1"/>
  <c r="R2638" i="1" s="1"/>
  <c r="Q2641" i="1"/>
  <c r="Q2640" i="1" s="1"/>
  <c r="Q2639" i="1" s="1"/>
  <c r="Q2638" i="1" s="1"/>
  <c r="P2641" i="1"/>
  <c r="P2640" i="1" s="1"/>
  <c r="P2639" i="1" s="1"/>
  <c r="P2638" i="1" s="1"/>
  <c r="V2636" i="1"/>
  <c r="V2635" i="1" s="1"/>
  <c r="U2636" i="1"/>
  <c r="U2635" i="1" s="1"/>
  <c r="S2636" i="1"/>
  <c r="S2635" i="1" s="1"/>
  <c r="R2636" i="1"/>
  <c r="R2635" i="1" s="1"/>
  <c r="Q2636" i="1"/>
  <c r="Q2635" i="1" s="1"/>
  <c r="P2636" i="1"/>
  <c r="P2635" i="1" s="1"/>
  <c r="V2629" i="1"/>
  <c r="V2628" i="1" s="1"/>
  <c r="V2627" i="1" s="1"/>
  <c r="U2629" i="1"/>
  <c r="U2628" i="1" s="1"/>
  <c r="U2627" i="1" s="1"/>
  <c r="S2629" i="1"/>
  <c r="S2628" i="1" s="1"/>
  <c r="S2627" i="1" s="1"/>
  <c r="R2629" i="1"/>
  <c r="R2628" i="1" s="1"/>
  <c r="R2627" i="1" s="1"/>
  <c r="Q2629" i="1"/>
  <c r="Q2628" i="1" s="1"/>
  <c r="Q2627" i="1" s="1"/>
  <c r="P2629" i="1"/>
  <c r="P2628" i="1" s="1"/>
  <c r="P2627" i="1" s="1"/>
  <c r="V2623" i="1"/>
  <c r="V2622" i="1" s="1"/>
  <c r="V2621" i="1" s="1"/>
  <c r="V2620" i="1" s="1"/>
  <c r="V2619" i="1" s="1"/>
  <c r="U2623" i="1"/>
  <c r="U2622" i="1" s="1"/>
  <c r="U2621" i="1" s="1"/>
  <c r="U2620" i="1" s="1"/>
  <c r="U2619" i="1" s="1"/>
  <c r="S2623" i="1"/>
  <c r="S2622" i="1" s="1"/>
  <c r="S2621" i="1" s="1"/>
  <c r="S2620" i="1" s="1"/>
  <c r="S2619" i="1" s="1"/>
  <c r="R2623" i="1"/>
  <c r="R2622" i="1" s="1"/>
  <c r="R2621" i="1" s="1"/>
  <c r="R2620" i="1" s="1"/>
  <c r="R2619" i="1" s="1"/>
  <c r="Q2623" i="1"/>
  <c r="Q2622" i="1" s="1"/>
  <c r="Q2621" i="1" s="1"/>
  <c r="Q2620" i="1" s="1"/>
  <c r="Q2619" i="1" s="1"/>
  <c r="P2623" i="1"/>
  <c r="P2622" i="1" s="1"/>
  <c r="P2621" i="1" s="1"/>
  <c r="P2620" i="1" s="1"/>
  <c r="P2619" i="1" s="1"/>
  <c r="V2617" i="1"/>
  <c r="V2616" i="1" s="1"/>
  <c r="V2615" i="1" s="1"/>
  <c r="U2617" i="1"/>
  <c r="U2616" i="1" s="1"/>
  <c r="U2615" i="1" s="1"/>
  <c r="S2617" i="1"/>
  <c r="S2616" i="1" s="1"/>
  <c r="S2615" i="1" s="1"/>
  <c r="R2617" i="1"/>
  <c r="R2616" i="1" s="1"/>
  <c r="R2615" i="1" s="1"/>
  <c r="Q2617" i="1"/>
  <c r="Q2616" i="1" s="1"/>
  <c r="Q2615" i="1" s="1"/>
  <c r="P2617" i="1"/>
  <c r="P2616" i="1" s="1"/>
  <c r="P2615" i="1" s="1"/>
  <c r="V2613" i="1"/>
  <c r="V2612" i="1" s="1"/>
  <c r="V2611" i="1" s="1"/>
  <c r="U2613" i="1"/>
  <c r="U2612" i="1" s="1"/>
  <c r="U2611" i="1" s="1"/>
  <c r="S2613" i="1"/>
  <c r="S2612" i="1" s="1"/>
  <c r="S2611" i="1" s="1"/>
  <c r="R2613" i="1"/>
  <c r="R2612" i="1" s="1"/>
  <c r="R2611" i="1" s="1"/>
  <c r="Q2613" i="1"/>
  <c r="Q2612" i="1" s="1"/>
  <c r="Q2611" i="1" s="1"/>
  <c r="P2613" i="1"/>
  <c r="P2612" i="1" s="1"/>
  <c r="P2611" i="1" s="1"/>
  <c r="V2600" i="1"/>
  <c r="V2599" i="1" s="1"/>
  <c r="V2598" i="1" s="1"/>
  <c r="V2597" i="1" s="1"/>
  <c r="V2596" i="1" s="1"/>
  <c r="V2595" i="1" s="1"/>
  <c r="U2600" i="1"/>
  <c r="U2599" i="1" s="1"/>
  <c r="U2598" i="1" s="1"/>
  <c r="U2597" i="1" s="1"/>
  <c r="U2596" i="1" s="1"/>
  <c r="U2595" i="1" s="1"/>
  <c r="S2600" i="1"/>
  <c r="S2599" i="1" s="1"/>
  <c r="S2598" i="1" s="1"/>
  <c r="S2597" i="1" s="1"/>
  <c r="S2596" i="1" s="1"/>
  <c r="S2595" i="1" s="1"/>
  <c r="R2600" i="1"/>
  <c r="R2599" i="1" s="1"/>
  <c r="R2598" i="1" s="1"/>
  <c r="R2597" i="1" s="1"/>
  <c r="R2596" i="1" s="1"/>
  <c r="R2595" i="1" s="1"/>
  <c r="Q2600" i="1"/>
  <c r="Q2599" i="1" s="1"/>
  <c r="Q2598" i="1" s="1"/>
  <c r="Q2597" i="1" s="1"/>
  <c r="Q2596" i="1" s="1"/>
  <c r="Q2595" i="1" s="1"/>
  <c r="P2600" i="1"/>
  <c r="P2599" i="1" s="1"/>
  <c r="P2598" i="1" s="1"/>
  <c r="P2597" i="1" s="1"/>
  <c r="P2596" i="1" s="1"/>
  <c r="P2595" i="1" s="1"/>
  <c r="V2581" i="1"/>
  <c r="V2580" i="1" s="1"/>
  <c r="V2577" i="1" s="1"/>
  <c r="V2576" i="1" s="1"/>
  <c r="V2575" i="1" s="1"/>
  <c r="U2581" i="1"/>
  <c r="U2580" i="1" s="1"/>
  <c r="U2577" i="1" s="1"/>
  <c r="U2576" i="1" s="1"/>
  <c r="U2575" i="1" s="1"/>
  <c r="S2581" i="1"/>
  <c r="S2580" i="1" s="1"/>
  <c r="S2577" i="1" s="1"/>
  <c r="S2576" i="1" s="1"/>
  <c r="S2575" i="1" s="1"/>
  <c r="R2581" i="1"/>
  <c r="R2580" i="1" s="1"/>
  <c r="R2577" i="1" s="1"/>
  <c r="R2576" i="1" s="1"/>
  <c r="R2575" i="1" s="1"/>
  <c r="Q2581" i="1"/>
  <c r="Q2580" i="1" s="1"/>
  <c r="Q2577" i="1" s="1"/>
  <c r="Q2576" i="1" s="1"/>
  <c r="Q2575" i="1" s="1"/>
  <c r="P2581" i="1"/>
  <c r="P2580" i="1" s="1"/>
  <c r="P2577" i="1" s="1"/>
  <c r="P2576" i="1" s="1"/>
  <c r="P2575" i="1" s="1"/>
  <c r="V2578" i="1"/>
  <c r="U2578" i="1"/>
  <c r="S2578" i="1"/>
  <c r="R2578" i="1"/>
  <c r="Q2578" i="1"/>
  <c r="P2578" i="1"/>
  <c r="V2573" i="1"/>
  <c r="V2572" i="1" s="1"/>
  <c r="V2571" i="1" s="1"/>
  <c r="V2570" i="1" s="1"/>
  <c r="V2569" i="1" s="1"/>
  <c r="U2573" i="1"/>
  <c r="U2572" i="1" s="1"/>
  <c r="U2571" i="1" s="1"/>
  <c r="U2570" i="1" s="1"/>
  <c r="U2569" i="1" s="1"/>
  <c r="S2573" i="1"/>
  <c r="S2572" i="1" s="1"/>
  <c r="S2571" i="1" s="1"/>
  <c r="S2570" i="1" s="1"/>
  <c r="S2569" i="1" s="1"/>
  <c r="R2573" i="1"/>
  <c r="R2572" i="1" s="1"/>
  <c r="R2571" i="1" s="1"/>
  <c r="R2570" i="1" s="1"/>
  <c r="R2569" i="1" s="1"/>
  <c r="Q2573" i="1"/>
  <c r="Q2572" i="1" s="1"/>
  <c r="Q2571" i="1" s="1"/>
  <c r="Q2570" i="1" s="1"/>
  <c r="Q2569" i="1" s="1"/>
  <c r="P2573" i="1"/>
  <c r="P2572" i="1" s="1"/>
  <c r="P2571" i="1" s="1"/>
  <c r="P2570" i="1" s="1"/>
  <c r="P2569" i="1" s="1"/>
  <c r="V2566" i="1"/>
  <c r="U2566" i="1"/>
  <c r="S2566" i="1"/>
  <c r="R2566" i="1"/>
  <c r="Q2566" i="1"/>
  <c r="P2566" i="1"/>
  <c r="V2562" i="1"/>
  <c r="U2562" i="1"/>
  <c r="S2562" i="1"/>
  <c r="R2562" i="1"/>
  <c r="Q2562" i="1"/>
  <c r="P2562" i="1"/>
  <c r="V2553" i="1"/>
  <c r="U2553" i="1"/>
  <c r="S2553" i="1"/>
  <c r="R2553" i="1"/>
  <c r="Q2553" i="1"/>
  <c r="P2553" i="1"/>
  <c r="V2537" i="1"/>
  <c r="V2536" i="1" s="1"/>
  <c r="U2537" i="1"/>
  <c r="U2536" i="1" s="1"/>
  <c r="S2537" i="1"/>
  <c r="S2536" i="1" s="1"/>
  <c r="R2537" i="1"/>
  <c r="R2536" i="1" s="1"/>
  <c r="Q2537" i="1"/>
  <c r="Q2536" i="1" s="1"/>
  <c r="P2537" i="1"/>
  <c r="P2536" i="1" s="1"/>
  <c r="V2534" i="1"/>
  <c r="V2533" i="1" s="1"/>
  <c r="U2534" i="1"/>
  <c r="U2533" i="1" s="1"/>
  <c r="S2534" i="1"/>
  <c r="S2533" i="1" s="1"/>
  <c r="R2534" i="1"/>
  <c r="R2533" i="1" s="1"/>
  <c r="Q2534" i="1"/>
  <c r="Q2533" i="1" s="1"/>
  <c r="P2534" i="1"/>
  <c r="P2533" i="1" s="1"/>
  <c r="V2528" i="1"/>
  <c r="V2527" i="1" s="1"/>
  <c r="V2526" i="1" s="1"/>
  <c r="V2525" i="1" s="1"/>
  <c r="V2524" i="1" s="1"/>
  <c r="U2528" i="1"/>
  <c r="U2527" i="1" s="1"/>
  <c r="U2526" i="1" s="1"/>
  <c r="U2525" i="1" s="1"/>
  <c r="U2524" i="1" s="1"/>
  <c r="S2528" i="1"/>
  <c r="S2527" i="1" s="1"/>
  <c r="S2526" i="1" s="1"/>
  <c r="S2525" i="1" s="1"/>
  <c r="S2524" i="1" s="1"/>
  <c r="R2528" i="1"/>
  <c r="R2527" i="1" s="1"/>
  <c r="R2526" i="1" s="1"/>
  <c r="R2525" i="1" s="1"/>
  <c r="R2524" i="1" s="1"/>
  <c r="Q2528" i="1"/>
  <c r="Q2527" i="1" s="1"/>
  <c r="Q2526" i="1" s="1"/>
  <c r="Q2525" i="1" s="1"/>
  <c r="Q2524" i="1" s="1"/>
  <c r="P2528" i="1"/>
  <c r="P2527" i="1" s="1"/>
  <c r="P2526" i="1" s="1"/>
  <c r="P2525" i="1" s="1"/>
  <c r="P2524" i="1" s="1"/>
  <c r="V2522" i="1"/>
  <c r="V2521" i="1" s="1"/>
  <c r="V2520" i="1" s="1"/>
  <c r="V2519" i="1" s="1"/>
  <c r="U2522" i="1"/>
  <c r="U2521" i="1" s="1"/>
  <c r="U2520" i="1" s="1"/>
  <c r="U2519" i="1" s="1"/>
  <c r="S2522" i="1"/>
  <c r="S2521" i="1" s="1"/>
  <c r="S2520" i="1" s="1"/>
  <c r="S2519" i="1" s="1"/>
  <c r="R2522" i="1"/>
  <c r="R2521" i="1" s="1"/>
  <c r="R2520" i="1" s="1"/>
  <c r="R2519" i="1" s="1"/>
  <c r="Q2522" i="1"/>
  <c r="Q2521" i="1" s="1"/>
  <c r="Q2520" i="1" s="1"/>
  <c r="Q2519" i="1" s="1"/>
  <c r="P2522" i="1"/>
  <c r="P2521" i="1" s="1"/>
  <c r="P2520" i="1" s="1"/>
  <c r="P2519" i="1" s="1"/>
  <c r="V2517" i="1"/>
  <c r="V2516" i="1" s="1"/>
  <c r="V2515" i="1" s="1"/>
  <c r="S2517" i="1"/>
  <c r="S2516" i="1" s="1"/>
  <c r="S2515" i="1" s="1"/>
  <c r="R2517" i="1"/>
  <c r="R2516" i="1" s="1"/>
  <c r="R2515" i="1" s="1"/>
  <c r="V2513" i="1"/>
  <c r="V2512" i="1" s="1"/>
  <c r="V2511" i="1" s="1"/>
  <c r="U2513" i="1"/>
  <c r="U2512" i="1" s="1"/>
  <c r="U2511" i="1" s="1"/>
  <c r="S2513" i="1"/>
  <c r="S2512" i="1" s="1"/>
  <c r="S2511" i="1" s="1"/>
  <c r="R2513" i="1"/>
  <c r="R2512" i="1" s="1"/>
  <c r="R2511" i="1" s="1"/>
  <c r="Q2513" i="1"/>
  <c r="Q2512" i="1" s="1"/>
  <c r="Q2511" i="1" s="1"/>
  <c r="P2513" i="1"/>
  <c r="P2512" i="1" s="1"/>
  <c r="P2511" i="1" s="1"/>
  <c r="V2509" i="1"/>
  <c r="V2508" i="1" s="1"/>
  <c r="U2509" i="1"/>
  <c r="U2508" i="1" s="1"/>
  <c r="S2509" i="1"/>
  <c r="S2508" i="1" s="1"/>
  <c r="R2509" i="1"/>
  <c r="R2508" i="1" s="1"/>
  <c r="Q2509" i="1"/>
  <c r="Q2508" i="1" s="1"/>
  <c r="P2509" i="1"/>
  <c r="P2508" i="1" s="1"/>
  <c r="V2506" i="1"/>
  <c r="V2505" i="1" s="1"/>
  <c r="U2506" i="1"/>
  <c r="U2505" i="1" s="1"/>
  <c r="S2506" i="1"/>
  <c r="S2505" i="1" s="1"/>
  <c r="R2506" i="1"/>
  <c r="R2505" i="1" s="1"/>
  <c r="Q2506" i="1"/>
  <c r="Q2505" i="1" s="1"/>
  <c r="P2506" i="1"/>
  <c r="P2505" i="1" s="1"/>
  <c r="V2499" i="1"/>
  <c r="V2498" i="1" s="1"/>
  <c r="V2497" i="1" s="1"/>
  <c r="V2496" i="1" s="1"/>
  <c r="U2499" i="1"/>
  <c r="U2498" i="1" s="1"/>
  <c r="U2497" i="1" s="1"/>
  <c r="U2496" i="1" s="1"/>
  <c r="S2499" i="1"/>
  <c r="S2498" i="1" s="1"/>
  <c r="S2497" i="1" s="1"/>
  <c r="S2496" i="1" s="1"/>
  <c r="R2499" i="1"/>
  <c r="R2498" i="1" s="1"/>
  <c r="R2497" i="1" s="1"/>
  <c r="R2496" i="1" s="1"/>
  <c r="Q2499" i="1"/>
  <c r="Q2498" i="1" s="1"/>
  <c r="Q2497" i="1" s="1"/>
  <c r="Q2496" i="1" s="1"/>
  <c r="P2499" i="1"/>
  <c r="P2498" i="1" s="1"/>
  <c r="P2497" i="1" s="1"/>
  <c r="P2496" i="1" s="1"/>
  <c r="V2494" i="1"/>
  <c r="V2493" i="1" s="1"/>
  <c r="V2492" i="1" s="1"/>
  <c r="V2491" i="1" s="1"/>
  <c r="V2490" i="1" s="1"/>
  <c r="U2494" i="1"/>
  <c r="U2493" i="1" s="1"/>
  <c r="U2492" i="1" s="1"/>
  <c r="U2491" i="1" s="1"/>
  <c r="U2490" i="1" s="1"/>
  <c r="S2494" i="1"/>
  <c r="S2493" i="1" s="1"/>
  <c r="S2492" i="1" s="1"/>
  <c r="S2491" i="1" s="1"/>
  <c r="S2490" i="1" s="1"/>
  <c r="R2494" i="1"/>
  <c r="R2493" i="1" s="1"/>
  <c r="R2492" i="1" s="1"/>
  <c r="R2491" i="1" s="1"/>
  <c r="R2490" i="1" s="1"/>
  <c r="Q2494" i="1"/>
  <c r="Q2493" i="1" s="1"/>
  <c r="Q2492" i="1" s="1"/>
  <c r="Q2491" i="1" s="1"/>
  <c r="Q2490" i="1" s="1"/>
  <c r="P2494" i="1"/>
  <c r="P2493" i="1" s="1"/>
  <c r="P2492" i="1" s="1"/>
  <c r="P2491" i="1" s="1"/>
  <c r="P2490" i="1" s="1"/>
  <c r="V2486" i="1"/>
  <c r="S2486" i="1"/>
  <c r="R2486" i="1"/>
  <c r="V2484" i="1"/>
  <c r="S2484" i="1"/>
  <c r="R2484" i="1"/>
  <c r="V2481" i="1"/>
  <c r="V2480" i="1" s="1"/>
  <c r="S2481" i="1"/>
  <c r="S2480" i="1" s="1"/>
  <c r="R2481" i="1"/>
  <c r="R2480" i="1" s="1"/>
  <c r="V2476" i="1"/>
  <c r="V2475" i="1" s="1"/>
  <c r="V2474" i="1" s="1"/>
  <c r="V2473" i="1" s="1"/>
  <c r="V2472" i="1" s="1"/>
  <c r="U2476" i="1"/>
  <c r="U2475" i="1" s="1"/>
  <c r="U2474" i="1" s="1"/>
  <c r="U2473" i="1" s="1"/>
  <c r="U2472" i="1" s="1"/>
  <c r="S2476" i="1"/>
  <c r="S2475" i="1" s="1"/>
  <c r="S2474" i="1" s="1"/>
  <c r="S2473" i="1" s="1"/>
  <c r="S2472" i="1" s="1"/>
  <c r="R2476" i="1"/>
  <c r="R2475" i="1" s="1"/>
  <c r="R2474" i="1" s="1"/>
  <c r="R2473" i="1" s="1"/>
  <c r="R2472" i="1" s="1"/>
  <c r="Q2476" i="1"/>
  <c r="Q2475" i="1" s="1"/>
  <c r="Q2474" i="1" s="1"/>
  <c r="Q2473" i="1" s="1"/>
  <c r="Q2472" i="1" s="1"/>
  <c r="P2476" i="1"/>
  <c r="P2475" i="1" s="1"/>
  <c r="P2474" i="1" s="1"/>
  <c r="P2473" i="1" s="1"/>
  <c r="P2472" i="1" s="1"/>
  <c r="V2455" i="1"/>
  <c r="V2454" i="1" s="1"/>
  <c r="V2453" i="1" s="1"/>
  <c r="V2452" i="1" s="1"/>
  <c r="U2455" i="1"/>
  <c r="U2454" i="1" s="1"/>
  <c r="U2453" i="1" s="1"/>
  <c r="U2452" i="1" s="1"/>
  <c r="S2455" i="1"/>
  <c r="S2454" i="1" s="1"/>
  <c r="S2453" i="1" s="1"/>
  <c r="S2452" i="1" s="1"/>
  <c r="R2455" i="1"/>
  <c r="R2454" i="1" s="1"/>
  <c r="R2453" i="1" s="1"/>
  <c r="R2452" i="1" s="1"/>
  <c r="Q2455" i="1"/>
  <c r="Q2454" i="1" s="1"/>
  <c r="Q2453" i="1" s="1"/>
  <c r="Q2452" i="1" s="1"/>
  <c r="P2455" i="1"/>
  <c r="P2454" i="1" s="1"/>
  <c r="P2453" i="1" s="1"/>
  <c r="P2452" i="1" s="1"/>
  <c r="V2450" i="1"/>
  <c r="V2449" i="1" s="1"/>
  <c r="V2448" i="1" s="1"/>
  <c r="V2447" i="1" s="1"/>
  <c r="V2446" i="1" s="1"/>
  <c r="U2450" i="1"/>
  <c r="U2449" i="1" s="1"/>
  <c r="U2448" i="1" s="1"/>
  <c r="U2447" i="1" s="1"/>
  <c r="U2446" i="1" s="1"/>
  <c r="S2450" i="1"/>
  <c r="S2449" i="1" s="1"/>
  <c r="S2448" i="1" s="1"/>
  <c r="S2447" i="1" s="1"/>
  <c r="S2446" i="1" s="1"/>
  <c r="R2450" i="1"/>
  <c r="R2449" i="1" s="1"/>
  <c r="R2448" i="1" s="1"/>
  <c r="R2447" i="1" s="1"/>
  <c r="R2446" i="1" s="1"/>
  <c r="Q2450" i="1"/>
  <c r="Q2449" i="1" s="1"/>
  <c r="Q2448" i="1" s="1"/>
  <c r="Q2447" i="1" s="1"/>
  <c r="Q2446" i="1" s="1"/>
  <c r="P2450" i="1"/>
  <c r="P2449" i="1" s="1"/>
  <c r="P2448" i="1" s="1"/>
  <c r="P2447" i="1" s="1"/>
  <c r="P2446" i="1" s="1"/>
  <c r="V2432" i="1"/>
  <c r="V2431" i="1" s="1"/>
  <c r="U2432" i="1"/>
  <c r="U2431" i="1" s="1"/>
  <c r="S2432" i="1"/>
  <c r="S2431" i="1" s="1"/>
  <c r="R2432" i="1"/>
  <c r="R2431" i="1" s="1"/>
  <c r="Q2432" i="1"/>
  <c r="Q2431" i="1" s="1"/>
  <c r="P2432" i="1"/>
  <c r="P2431" i="1" s="1"/>
  <c r="V2429" i="1"/>
  <c r="V2428" i="1" s="1"/>
  <c r="U2429" i="1"/>
  <c r="U2428" i="1" s="1"/>
  <c r="S2429" i="1"/>
  <c r="S2428" i="1" s="1"/>
  <c r="R2429" i="1"/>
  <c r="R2428" i="1" s="1"/>
  <c r="Q2429" i="1"/>
  <c r="Q2428" i="1" s="1"/>
  <c r="P2429" i="1"/>
  <c r="P2428" i="1" s="1"/>
  <c r="V2424" i="1"/>
  <c r="U2424" i="1"/>
  <c r="S2424" i="1"/>
  <c r="R2424" i="1"/>
  <c r="Q2424" i="1"/>
  <c r="P2424" i="1"/>
  <c r="V2422" i="1"/>
  <c r="U2422" i="1"/>
  <c r="S2422" i="1"/>
  <c r="R2422" i="1"/>
  <c r="Q2422" i="1"/>
  <c r="P2422" i="1"/>
  <c r="V2418" i="1"/>
  <c r="V2417" i="1" s="1"/>
  <c r="U2418" i="1"/>
  <c r="U2417" i="1" s="1"/>
  <c r="S2418" i="1"/>
  <c r="S2417" i="1" s="1"/>
  <c r="R2418" i="1"/>
  <c r="R2417" i="1" s="1"/>
  <c r="Q2418" i="1"/>
  <c r="Q2417" i="1" s="1"/>
  <c r="P2418" i="1"/>
  <c r="P2417" i="1" s="1"/>
  <c r="V2415" i="1"/>
  <c r="V2414" i="1" s="1"/>
  <c r="U2415" i="1"/>
  <c r="U2414" i="1" s="1"/>
  <c r="S2415" i="1"/>
  <c r="S2414" i="1" s="1"/>
  <c r="R2415" i="1"/>
  <c r="R2414" i="1" s="1"/>
  <c r="Q2415" i="1"/>
  <c r="Q2414" i="1" s="1"/>
  <c r="P2415" i="1"/>
  <c r="P2414" i="1" s="1"/>
  <c r="V2411" i="1"/>
  <c r="V2410" i="1" s="1"/>
  <c r="U2411" i="1"/>
  <c r="U2410" i="1" s="1"/>
  <c r="S2411" i="1"/>
  <c r="S2410" i="1" s="1"/>
  <c r="R2411" i="1"/>
  <c r="R2410" i="1" s="1"/>
  <c r="Q2411" i="1"/>
  <c r="Q2410" i="1" s="1"/>
  <c r="P2411" i="1"/>
  <c r="P2410" i="1" s="1"/>
  <c r="V2408" i="1"/>
  <c r="V2407" i="1" s="1"/>
  <c r="U2408" i="1"/>
  <c r="U2407" i="1" s="1"/>
  <c r="S2408" i="1"/>
  <c r="S2407" i="1" s="1"/>
  <c r="R2408" i="1"/>
  <c r="R2407" i="1" s="1"/>
  <c r="Q2408" i="1"/>
  <c r="Q2407" i="1" s="1"/>
  <c r="P2408" i="1"/>
  <c r="P2407" i="1" s="1"/>
  <c r="V2405" i="1"/>
  <c r="V2404" i="1" s="1"/>
  <c r="U2405" i="1"/>
  <c r="U2404" i="1" s="1"/>
  <c r="S2405" i="1"/>
  <c r="S2404" i="1" s="1"/>
  <c r="R2405" i="1"/>
  <c r="R2404" i="1" s="1"/>
  <c r="Q2405" i="1"/>
  <c r="Q2404" i="1" s="1"/>
  <c r="P2405" i="1"/>
  <c r="P2404" i="1" s="1"/>
  <c r="V2402" i="1"/>
  <c r="V2401" i="1" s="1"/>
  <c r="U2402" i="1"/>
  <c r="U2401" i="1" s="1"/>
  <c r="S2402" i="1"/>
  <c r="S2401" i="1" s="1"/>
  <c r="R2402" i="1"/>
  <c r="R2401" i="1" s="1"/>
  <c r="Q2402" i="1"/>
  <c r="Q2401" i="1" s="1"/>
  <c r="P2402" i="1"/>
  <c r="P2401" i="1" s="1"/>
  <c r="V2393" i="1"/>
  <c r="U2393" i="1"/>
  <c r="S2393" i="1"/>
  <c r="R2393" i="1"/>
  <c r="Q2393" i="1"/>
  <c r="P2393" i="1"/>
  <c r="V2388" i="1"/>
  <c r="U2388" i="1"/>
  <c r="S2388" i="1"/>
  <c r="R2388" i="1"/>
  <c r="Q2388" i="1"/>
  <c r="P2388" i="1"/>
  <c r="V2383" i="1"/>
  <c r="S2383" i="1"/>
  <c r="R2383" i="1"/>
  <c r="V2381" i="1"/>
  <c r="S2381" i="1"/>
  <c r="R2381" i="1"/>
  <c r="V2372" i="1"/>
  <c r="V2371" i="1" s="1"/>
  <c r="V2370" i="1" s="1"/>
  <c r="U2372" i="1"/>
  <c r="U2371" i="1" s="1"/>
  <c r="U2370" i="1" s="1"/>
  <c r="S2372" i="1"/>
  <c r="S2371" i="1" s="1"/>
  <c r="S2370" i="1" s="1"/>
  <c r="R2372" i="1"/>
  <c r="R2371" i="1" s="1"/>
  <c r="R2370" i="1" s="1"/>
  <c r="Q2372" i="1"/>
  <c r="Q2371" i="1" s="1"/>
  <c r="Q2370" i="1" s="1"/>
  <c r="P2372" i="1"/>
  <c r="P2371" i="1" s="1"/>
  <c r="P2370" i="1" s="1"/>
  <c r="V2368" i="1"/>
  <c r="V2367" i="1" s="1"/>
  <c r="V2366" i="1" s="1"/>
  <c r="V2365" i="1" s="1"/>
  <c r="V2364" i="1" s="1"/>
  <c r="U2368" i="1"/>
  <c r="U2367" i="1" s="1"/>
  <c r="U2366" i="1" s="1"/>
  <c r="U2365" i="1" s="1"/>
  <c r="U2364" i="1" s="1"/>
  <c r="S2368" i="1"/>
  <c r="S2367" i="1" s="1"/>
  <c r="S2366" i="1" s="1"/>
  <c r="S2365" i="1" s="1"/>
  <c r="S2364" i="1" s="1"/>
  <c r="R2368" i="1"/>
  <c r="R2367" i="1" s="1"/>
  <c r="R2366" i="1" s="1"/>
  <c r="R2365" i="1" s="1"/>
  <c r="R2364" i="1" s="1"/>
  <c r="Q2368" i="1"/>
  <c r="Q2367" i="1" s="1"/>
  <c r="Q2366" i="1" s="1"/>
  <c r="Q2365" i="1" s="1"/>
  <c r="Q2364" i="1" s="1"/>
  <c r="P2368" i="1"/>
  <c r="P2367" i="1" s="1"/>
  <c r="P2366" i="1" s="1"/>
  <c r="P2365" i="1" s="1"/>
  <c r="P2364" i="1" s="1"/>
  <c r="V2360" i="1"/>
  <c r="U2360" i="1"/>
  <c r="S2360" i="1"/>
  <c r="R2360" i="1"/>
  <c r="Q2360" i="1"/>
  <c r="P2360" i="1"/>
  <c r="V2358" i="1"/>
  <c r="U2358" i="1"/>
  <c r="S2358" i="1"/>
  <c r="R2358" i="1"/>
  <c r="Q2358" i="1"/>
  <c r="P2358" i="1"/>
  <c r="V2354" i="1"/>
  <c r="V2353" i="1" s="1"/>
  <c r="V2352" i="1" s="1"/>
  <c r="V2351" i="1" s="1"/>
  <c r="V2350" i="1" s="1"/>
  <c r="U2354" i="1"/>
  <c r="U2353" i="1" s="1"/>
  <c r="U2352" i="1" s="1"/>
  <c r="U2351" i="1" s="1"/>
  <c r="U2350" i="1" s="1"/>
  <c r="S2354" i="1"/>
  <c r="S2353" i="1" s="1"/>
  <c r="S2352" i="1" s="1"/>
  <c r="S2351" i="1" s="1"/>
  <c r="S2350" i="1" s="1"/>
  <c r="R2354" i="1"/>
  <c r="R2353" i="1" s="1"/>
  <c r="R2352" i="1" s="1"/>
  <c r="R2351" i="1" s="1"/>
  <c r="R2350" i="1" s="1"/>
  <c r="Q2354" i="1"/>
  <c r="Q2353" i="1" s="1"/>
  <c r="Q2352" i="1" s="1"/>
  <c r="Q2351" i="1" s="1"/>
  <c r="Q2350" i="1" s="1"/>
  <c r="P2354" i="1"/>
  <c r="P2353" i="1" s="1"/>
  <c r="P2352" i="1" s="1"/>
  <c r="P2351" i="1" s="1"/>
  <c r="P2350" i="1" s="1"/>
  <c r="V2346" i="1"/>
  <c r="V2345" i="1" s="1"/>
  <c r="V2344" i="1" s="1"/>
  <c r="V2343" i="1" s="1"/>
  <c r="V2342" i="1" s="1"/>
  <c r="U2346" i="1"/>
  <c r="U2345" i="1" s="1"/>
  <c r="U2344" i="1" s="1"/>
  <c r="U2343" i="1" s="1"/>
  <c r="U2342" i="1" s="1"/>
  <c r="S2346" i="1"/>
  <c r="S2345" i="1" s="1"/>
  <c r="S2344" i="1" s="1"/>
  <c r="S2343" i="1" s="1"/>
  <c r="S2342" i="1" s="1"/>
  <c r="R2346" i="1"/>
  <c r="R2345" i="1" s="1"/>
  <c r="R2344" i="1" s="1"/>
  <c r="R2343" i="1" s="1"/>
  <c r="R2342" i="1" s="1"/>
  <c r="Q2346" i="1"/>
  <c r="Q2345" i="1" s="1"/>
  <c r="Q2344" i="1" s="1"/>
  <c r="Q2343" i="1" s="1"/>
  <c r="Q2342" i="1" s="1"/>
  <c r="P2346" i="1"/>
  <c r="P2345" i="1" s="1"/>
  <c r="P2344" i="1" s="1"/>
  <c r="P2343" i="1" s="1"/>
  <c r="P2342" i="1" s="1"/>
  <c r="V2340" i="1"/>
  <c r="V2339" i="1" s="1"/>
  <c r="V2338" i="1" s="1"/>
  <c r="V2337" i="1" s="1"/>
  <c r="V2336" i="1" s="1"/>
  <c r="U2340" i="1"/>
  <c r="U2339" i="1" s="1"/>
  <c r="U2338" i="1" s="1"/>
  <c r="U2337" i="1" s="1"/>
  <c r="U2336" i="1" s="1"/>
  <c r="S2340" i="1"/>
  <c r="S2339" i="1" s="1"/>
  <c r="S2338" i="1" s="1"/>
  <c r="S2337" i="1" s="1"/>
  <c r="S2336" i="1" s="1"/>
  <c r="R2340" i="1"/>
  <c r="R2339" i="1" s="1"/>
  <c r="R2338" i="1" s="1"/>
  <c r="R2337" i="1" s="1"/>
  <c r="R2336" i="1" s="1"/>
  <c r="Q2340" i="1"/>
  <c r="Q2339" i="1" s="1"/>
  <c r="Q2338" i="1" s="1"/>
  <c r="Q2337" i="1" s="1"/>
  <c r="Q2336" i="1" s="1"/>
  <c r="P2340" i="1"/>
  <c r="P2339" i="1" s="1"/>
  <c r="P2338" i="1" s="1"/>
  <c r="P2337" i="1" s="1"/>
  <c r="P2336" i="1" s="1"/>
  <c r="V2332" i="1"/>
  <c r="V2331" i="1" s="1"/>
  <c r="V2330" i="1" s="1"/>
  <c r="U2332" i="1"/>
  <c r="U2331" i="1" s="1"/>
  <c r="U2330" i="1" s="1"/>
  <c r="S2332" i="1"/>
  <c r="S2331" i="1" s="1"/>
  <c r="S2330" i="1" s="1"/>
  <c r="R2332" i="1"/>
  <c r="R2331" i="1" s="1"/>
  <c r="R2330" i="1" s="1"/>
  <c r="Q2332" i="1"/>
  <c r="Q2331" i="1" s="1"/>
  <c r="Q2330" i="1" s="1"/>
  <c r="P2332" i="1"/>
  <c r="P2331" i="1" s="1"/>
  <c r="P2330" i="1" s="1"/>
  <c r="V2328" i="1"/>
  <c r="V2327" i="1" s="1"/>
  <c r="V2326" i="1" s="1"/>
  <c r="U2328" i="1"/>
  <c r="U2327" i="1" s="1"/>
  <c r="U2326" i="1" s="1"/>
  <c r="S2328" i="1"/>
  <c r="S2327" i="1" s="1"/>
  <c r="S2326" i="1" s="1"/>
  <c r="R2328" i="1"/>
  <c r="R2327" i="1" s="1"/>
  <c r="R2326" i="1" s="1"/>
  <c r="Q2328" i="1"/>
  <c r="Q2327" i="1" s="1"/>
  <c r="Q2326" i="1" s="1"/>
  <c r="P2328" i="1"/>
  <c r="P2327" i="1" s="1"/>
  <c r="P2326" i="1" s="1"/>
  <c r="V2324" i="1"/>
  <c r="V2323" i="1" s="1"/>
  <c r="V2322" i="1" s="1"/>
  <c r="U2324" i="1"/>
  <c r="U2323" i="1" s="1"/>
  <c r="U2322" i="1" s="1"/>
  <c r="S2324" i="1"/>
  <c r="S2323" i="1" s="1"/>
  <c r="S2322" i="1" s="1"/>
  <c r="R2324" i="1"/>
  <c r="R2323" i="1" s="1"/>
  <c r="R2322" i="1" s="1"/>
  <c r="Q2324" i="1"/>
  <c r="Q2323" i="1" s="1"/>
  <c r="Q2322" i="1" s="1"/>
  <c r="P2324" i="1"/>
  <c r="P2323" i="1" s="1"/>
  <c r="P2322" i="1" s="1"/>
  <c r="V2316" i="1"/>
  <c r="U2316" i="1"/>
  <c r="S2316" i="1"/>
  <c r="R2316" i="1"/>
  <c r="Q2316" i="1"/>
  <c r="P2316" i="1"/>
  <c r="V2314" i="1"/>
  <c r="U2314" i="1"/>
  <c r="S2314" i="1"/>
  <c r="R2314" i="1"/>
  <c r="Q2314" i="1"/>
  <c r="P2314" i="1"/>
  <c r="V2312" i="1"/>
  <c r="U2312" i="1"/>
  <c r="S2312" i="1"/>
  <c r="R2312" i="1"/>
  <c r="Q2312" i="1"/>
  <c r="P2312" i="1"/>
  <c r="V2301" i="1"/>
  <c r="U2301" i="1"/>
  <c r="S2301" i="1"/>
  <c r="R2301" i="1"/>
  <c r="Q2301" i="1"/>
  <c r="P2301" i="1"/>
  <c r="V2297" i="1"/>
  <c r="V2296" i="1" s="1"/>
  <c r="V2295" i="1" s="1"/>
  <c r="V2294" i="1" s="1"/>
  <c r="U2297" i="1"/>
  <c r="U2296" i="1" s="1"/>
  <c r="U2295" i="1" s="1"/>
  <c r="U2294" i="1" s="1"/>
  <c r="S2297" i="1"/>
  <c r="S2296" i="1" s="1"/>
  <c r="S2295" i="1" s="1"/>
  <c r="S2294" i="1" s="1"/>
  <c r="R2297" i="1"/>
  <c r="R2296" i="1" s="1"/>
  <c r="R2295" i="1" s="1"/>
  <c r="R2294" i="1" s="1"/>
  <c r="Q2297" i="1"/>
  <c r="Q2296" i="1" s="1"/>
  <c r="Q2295" i="1" s="1"/>
  <c r="Q2294" i="1" s="1"/>
  <c r="P2297" i="1"/>
  <c r="P2296" i="1" s="1"/>
  <c r="P2295" i="1" s="1"/>
  <c r="P2294" i="1" s="1"/>
  <c r="V2292" i="1"/>
  <c r="U2292" i="1"/>
  <c r="S2292" i="1"/>
  <c r="R2292" i="1"/>
  <c r="Q2292" i="1"/>
  <c r="P2292" i="1"/>
  <c r="V2285" i="1"/>
  <c r="V2284" i="1" s="1"/>
  <c r="U2285" i="1"/>
  <c r="U2284" i="1" s="1"/>
  <c r="S2285" i="1"/>
  <c r="S2284" i="1" s="1"/>
  <c r="R2285" i="1"/>
  <c r="R2284" i="1" s="1"/>
  <c r="Q2285" i="1"/>
  <c r="Q2284" i="1" s="1"/>
  <c r="P2285" i="1"/>
  <c r="P2284" i="1" s="1"/>
  <c r="V2278" i="1"/>
  <c r="V2277" i="1" s="1"/>
  <c r="V2276" i="1" s="1"/>
  <c r="U2278" i="1"/>
  <c r="U2277" i="1" s="1"/>
  <c r="U2276" i="1" s="1"/>
  <c r="S2278" i="1"/>
  <c r="S2277" i="1" s="1"/>
  <c r="S2276" i="1" s="1"/>
  <c r="R2278" i="1"/>
  <c r="R2277" i="1" s="1"/>
  <c r="R2276" i="1" s="1"/>
  <c r="Q2278" i="1"/>
  <c r="Q2277" i="1" s="1"/>
  <c r="Q2276" i="1" s="1"/>
  <c r="P2278" i="1"/>
  <c r="P2277" i="1" s="1"/>
  <c r="P2276" i="1" s="1"/>
  <c r="V2272" i="1"/>
  <c r="U2272" i="1"/>
  <c r="S2272" i="1"/>
  <c r="R2272" i="1"/>
  <c r="Q2272" i="1"/>
  <c r="P2272" i="1"/>
  <c r="V2264" i="1"/>
  <c r="V2263" i="1" s="1"/>
  <c r="V2262" i="1" s="1"/>
  <c r="U2264" i="1"/>
  <c r="U2263" i="1" s="1"/>
  <c r="U2262" i="1" s="1"/>
  <c r="S2264" i="1"/>
  <c r="S2263" i="1" s="1"/>
  <c r="S2262" i="1" s="1"/>
  <c r="R2264" i="1"/>
  <c r="R2263" i="1" s="1"/>
  <c r="R2262" i="1" s="1"/>
  <c r="Q2264" i="1"/>
  <c r="Q2263" i="1" s="1"/>
  <c r="Q2262" i="1" s="1"/>
  <c r="P2264" i="1"/>
  <c r="P2263" i="1" s="1"/>
  <c r="P2262" i="1" s="1"/>
  <c r="V2260" i="1"/>
  <c r="V2259" i="1" s="1"/>
  <c r="V2258" i="1" s="1"/>
  <c r="U2260" i="1"/>
  <c r="U2259" i="1" s="1"/>
  <c r="U2258" i="1" s="1"/>
  <c r="S2260" i="1"/>
  <c r="S2259" i="1" s="1"/>
  <c r="S2258" i="1" s="1"/>
  <c r="R2260" i="1"/>
  <c r="R2259" i="1" s="1"/>
  <c r="R2258" i="1" s="1"/>
  <c r="Q2260" i="1"/>
  <c r="Q2259" i="1" s="1"/>
  <c r="Q2258" i="1" s="1"/>
  <c r="P2260" i="1"/>
  <c r="P2259" i="1" s="1"/>
  <c r="P2258" i="1" s="1"/>
  <c r="V2254" i="1"/>
  <c r="V2253" i="1" s="1"/>
  <c r="V2252" i="1" s="1"/>
  <c r="V2251" i="1" s="1"/>
  <c r="V2250" i="1" s="1"/>
  <c r="U2254" i="1"/>
  <c r="U2253" i="1" s="1"/>
  <c r="U2252" i="1" s="1"/>
  <c r="U2251" i="1" s="1"/>
  <c r="U2250" i="1" s="1"/>
  <c r="S2254" i="1"/>
  <c r="S2253" i="1" s="1"/>
  <c r="S2252" i="1" s="1"/>
  <c r="S2251" i="1" s="1"/>
  <c r="S2250" i="1" s="1"/>
  <c r="R2254" i="1"/>
  <c r="R2253" i="1" s="1"/>
  <c r="R2252" i="1" s="1"/>
  <c r="R2251" i="1" s="1"/>
  <c r="R2250" i="1" s="1"/>
  <c r="Q2254" i="1"/>
  <c r="Q2253" i="1" s="1"/>
  <c r="Q2252" i="1" s="1"/>
  <c r="Q2251" i="1" s="1"/>
  <c r="Q2250" i="1" s="1"/>
  <c r="P2254" i="1"/>
  <c r="P2253" i="1" s="1"/>
  <c r="P2252" i="1" s="1"/>
  <c r="P2251" i="1" s="1"/>
  <c r="P2250" i="1" s="1"/>
  <c r="V2241" i="1"/>
  <c r="V2240" i="1" s="1"/>
  <c r="V2239" i="1" s="1"/>
  <c r="V2238" i="1" s="1"/>
  <c r="V2237" i="1" s="1"/>
  <c r="V2236" i="1" s="1"/>
  <c r="U2241" i="1"/>
  <c r="U2240" i="1" s="1"/>
  <c r="U2239" i="1" s="1"/>
  <c r="U2238" i="1" s="1"/>
  <c r="U2237" i="1" s="1"/>
  <c r="U2236" i="1" s="1"/>
  <c r="S2241" i="1"/>
  <c r="S2240" i="1" s="1"/>
  <c r="S2239" i="1" s="1"/>
  <c r="S2238" i="1" s="1"/>
  <c r="S2237" i="1" s="1"/>
  <c r="S2236" i="1" s="1"/>
  <c r="R2241" i="1"/>
  <c r="R2240" i="1" s="1"/>
  <c r="R2239" i="1" s="1"/>
  <c r="R2238" i="1" s="1"/>
  <c r="R2237" i="1" s="1"/>
  <c r="R2236" i="1" s="1"/>
  <c r="Q2241" i="1"/>
  <c r="Q2240" i="1" s="1"/>
  <c r="Q2239" i="1" s="1"/>
  <c r="Q2238" i="1" s="1"/>
  <c r="Q2237" i="1" s="1"/>
  <c r="Q2236" i="1" s="1"/>
  <c r="P2241" i="1"/>
  <c r="P2240" i="1" s="1"/>
  <c r="P2239" i="1" s="1"/>
  <c r="P2238" i="1" s="1"/>
  <c r="P2237" i="1" s="1"/>
  <c r="P2236" i="1" s="1"/>
  <c r="V2228" i="1"/>
  <c r="V2227" i="1" s="1"/>
  <c r="V2226" i="1" s="1"/>
  <c r="V2225" i="1" s="1"/>
  <c r="V2224" i="1" s="1"/>
  <c r="U2228" i="1"/>
  <c r="U2227" i="1" s="1"/>
  <c r="U2226" i="1" s="1"/>
  <c r="U2225" i="1" s="1"/>
  <c r="U2224" i="1" s="1"/>
  <c r="S2228" i="1"/>
  <c r="S2227" i="1" s="1"/>
  <c r="S2226" i="1" s="1"/>
  <c r="S2225" i="1" s="1"/>
  <c r="S2224" i="1" s="1"/>
  <c r="R2228" i="1"/>
  <c r="R2227" i="1" s="1"/>
  <c r="R2226" i="1" s="1"/>
  <c r="R2225" i="1" s="1"/>
  <c r="R2224" i="1" s="1"/>
  <c r="Q2228" i="1"/>
  <c r="Q2227" i="1" s="1"/>
  <c r="Q2226" i="1" s="1"/>
  <c r="Q2225" i="1" s="1"/>
  <c r="Q2224" i="1" s="1"/>
  <c r="P2228" i="1"/>
  <c r="P2227" i="1" s="1"/>
  <c r="P2226" i="1" s="1"/>
  <c r="P2225" i="1" s="1"/>
  <c r="P2224" i="1" s="1"/>
  <c r="V2222" i="1"/>
  <c r="V2221" i="1" s="1"/>
  <c r="V2218" i="1" s="1"/>
  <c r="V2217" i="1" s="1"/>
  <c r="U2222" i="1"/>
  <c r="U2221" i="1" s="1"/>
  <c r="U2218" i="1" s="1"/>
  <c r="U2217" i="1" s="1"/>
  <c r="S2222" i="1"/>
  <c r="S2221" i="1" s="1"/>
  <c r="S2218" i="1" s="1"/>
  <c r="S2217" i="1" s="1"/>
  <c r="R2222" i="1"/>
  <c r="R2221" i="1" s="1"/>
  <c r="R2218" i="1" s="1"/>
  <c r="R2217" i="1" s="1"/>
  <c r="Q2222" i="1"/>
  <c r="Q2221" i="1" s="1"/>
  <c r="Q2218" i="1" s="1"/>
  <c r="Q2217" i="1" s="1"/>
  <c r="P2222" i="1"/>
  <c r="P2221" i="1" s="1"/>
  <c r="P2218" i="1" s="1"/>
  <c r="P2217" i="1" s="1"/>
  <c r="V2219" i="1"/>
  <c r="U2219" i="1"/>
  <c r="S2219" i="1"/>
  <c r="R2219" i="1"/>
  <c r="Q2219" i="1"/>
  <c r="P2219" i="1"/>
  <c r="V2215" i="1"/>
  <c r="V2214" i="1" s="1"/>
  <c r="V2213" i="1" s="1"/>
  <c r="V2212" i="1" s="1"/>
  <c r="U2215" i="1"/>
  <c r="U2214" i="1" s="1"/>
  <c r="U2213" i="1" s="1"/>
  <c r="U2212" i="1" s="1"/>
  <c r="S2215" i="1"/>
  <c r="S2214" i="1" s="1"/>
  <c r="S2213" i="1" s="1"/>
  <c r="S2212" i="1" s="1"/>
  <c r="R2215" i="1"/>
  <c r="R2214" i="1" s="1"/>
  <c r="R2213" i="1" s="1"/>
  <c r="R2212" i="1" s="1"/>
  <c r="Q2215" i="1"/>
  <c r="Q2214" i="1" s="1"/>
  <c r="Q2213" i="1" s="1"/>
  <c r="Q2212" i="1" s="1"/>
  <c r="P2215" i="1"/>
  <c r="P2214" i="1" s="1"/>
  <c r="P2213" i="1" s="1"/>
  <c r="P2212" i="1" s="1"/>
  <c r="V2209" i="1"/>
  <c r="V2208" i="1" s="1"/>
  <c r="V2207" i="1" s="1"/>
  <c r="V2206" i="1" s="1"/>
  <c r="V2205" i="1" s="1"/>
  <c r="U2209" i="1"/>
  <c r="U2208" i="1" s="1"/>
  <c r="U2207" i="1" s="1"/>
  <c r="U2206" i="1" s="1"/>
  <c r="U2205" i="1" s="1"/>
  <c r="S2209" i="1"/>
  <c r="S2208" i="1" s="1"/>
  <c r="S2207" i="1" s="1"/>
  <c r="S2206" i="1" s="1"/>
  <c r="S2205" i="1" s="1"/>
  <c r="R2209" i="1"/>
  <c r="R2208" i="1" s="1"/>
  <c r="R2207" i="1" s="1"/>
  <c r="R2206" i="1" s="1"/>
  <c r="R2205" i="1" s="1"/>
  <c r="Q2209" i="1"/>
  <c r="Q2208" i="1" s="1"/>
  <c r="Q2207" i="1" s="1"/>
  <c r="Q2206" i="1" s="1"/>
  <c r="Q2205" i="1" s="1"/>
  <c r="P2209" i="1"/>
  <c r="P2208" i="1" s="1"/>
  <c r="P2207" i="1" s="1"/>
  <c r="P2206" i="1" s="1"/>
  <c r="P2205" i="1" s="1"/>
  <c r="V2202" i="1"/>
  <c r="U2202" i="1"/>
  <c r="S2202" i="1"/>
  <c r="R2202" i="1"/>
  <c r="Q2202" i="1"/>
  <c r="P2202" i="1"/>
  <c r="V2200" i="1"/>
  <c r="U2200" i="1"/>
  <c r="S2200" i="1"/>
  <c r="R2200" i="1"/>
  <c r="Q2200" i="1"/>
  <c r="P2200" i="1"/>
  <c r="V2198" i="1"/>
  <c r="V2197" i="1" s="1"/>
  <c r="V2196" i="1" s="1"/>
  <c r="U2198" i="1"/>
  <c r="U2197" i="1" s="1"/>
  <c r="U2196" i="1" s="1"/>
  <c r="S2198" i="1"/>
  <c r="R2198" i="1"/>
  <c r="Q2198" i="1"/>
  <c r="P2198" i="1"/>
  <c r="P2197" i="1" s="1"/>
  <c r="P2196" i="1" s="1"/>
  <c r="V2189" i="1"/>
  <c r="U2189" i="1"/>
  <c r="S2189" i="1"/>
  <c r="R2189" i="1"/>
  <c r="Q2189" i="1"/>
  <c r="P2189" i="1"/>
  <c r="V2173" i="1"/>
  <c r="V2172" i="1" s="1"/>
  <c r="U2173" i="1"/>
  <c r="U2172" i="1" s="1"/>
  <c r="S2173" i="1"/>
  <c r="S2172" i="1" s="1"/>
  <c r="R2173" i="1"/>
  <c r="R2172" i="1" s="1"/>
  <c r="Q2173" i="1"/>
  <c r="Q2172" i="1" s="1"/>
  <c r="P2173" i="1"/>
  <c r="P2172" i="1" s="1"/>
  <c r="V2170" i="1"/>
  <c r="V2169" i="1" s="1"/>
  <c r="U2170" i="1"/>
  <c r="U2169" i="1" s="1"/>
  <c r="S2170" i="1"/>
  <c r="S2169" i="1" s="1"/>
  <c r="R2170" i="1"/>
  <c r="R2169" i="1" s="1"/>
  <c r="Q2170" i="1"/>
  <c r="Q2169" i="1" s="1"/>
  <c r="P2170" i="1"/>
  <c r="P2169" i="1" s="1"/>
  <c r="V2164" i="1"/>
  <c r="V2163" i="1" s="1"/>
  <c r="V2162" i="1" s="1"/>
  <c r="V2161" i="1" s="1"/>
  <c r="V2160" i="1" s="1"/>
  <c r="U2164" i="1"/>
  <c r="U2163" i="1" s="1"/>
  <c r="U2162" i="1" s="1"/>
  <c r="U2161" i="1" s="1"/>
  <c r="U2160" i="1" s="1"/>
  <c r="S2164" i="1"/>
  <c r="S2163" i="1" s="1"/>
  <c r="S2162" i="1" s="1"/>
  <c r="S2161" i="1" s="1"/>
  <c r="S2160" i="1" s="1"/>
  <c r="R2164" i="1"/>
  <c r="R2163" i="1" s="1"/>
  <c r="R2162" i="1" s="1"/>
  <c r="R2161" i="1" s="1"/>
  <c r="R2160" i="1" s="1"/>
  <c r="Q2164" i="1"/>
  <c r="Q2163" i="1" s="1"/>
  <c r="Q2162" i="1" s="1"/>
  <c r="Q2161" i="1" s="1"/>
  <c r="Q2160" i="1" s="1"/>
  <c r="P2164" i="1"/>
  <c r="P2163" i="1" s="1"/>
  <c r="P2162" i="1" s="1"/>
  <c r="P2161" i="1" s="1"/>
  <c r="P2160" i="1" s="1"/>
  <c r="V2158" i="1"/>
  <c r="V2157" i="1" s="1"/>
  <c r="V2156" i="1" s="1"/>
  <c r="V2155" i="1" s="1"/>
  <c r="U2158" i="1"/>
  <c r="U2157" i="1" s="1"/>
  <c r="U2156" i="1" s="1"/>
  <c r="U2155" i="1" s="1"/>
  <c r="S2158" i="1"/>
  <c r="S2157" i="1" s="1"/>
  <c r="S2156" i="1" s="1"/>
  <c r="S2155" i="1" s="1"/>
  <c r="R2158" i="1"/>
  <c r="R2157" i="1" s="1"/>
  <c r="R2156" i="1" s="1"/>
  <c r="R2155" i="1" s="1"/>
  <c r="Q2158" i="1"/>
  <c r="Q2157" i="1" s="1"/>
  <c r="Q2156" i="1" s="1"/>
  <c r="Q2155" i="1" s="1"/>
  <c r="P2158" i="1"/>
  <c r="P2157" i="1" s="1"/>
  <c r="P2156" i="1" s="1"/>
  <c r="P2155" i="1" s="1"/>
  <c r="V2153" i="1"/>
  <c r="V2152" i="1" s="1"/>
  <c r="V2151" i="1" s="1"/>
  <c r="S2153" i="1"/>
  <c r="S2152" i="1" s="1"/>
  <c r="S2151" i="1" s="1"/>
  <c r="R2153" i="1"/>
  <c r="R2152" i="1" s="1"/>
  <c r="R2151" i="1" s="1"/>
  <c r="V2149" i="1"/>
  <c r="V2148" i="1" s="1"/>
  <c r="V2147" i="1" s="1"/>
  <c r="U2149" i="1"/>
  <c r="U2148" i="1" s="1"/>
  <c r="U2147" i="1" s="1"/>
  <c r="S2149" i="1"/>
  <c r="S2148" i="1" s="1"/>
  <c r="S2147" i="1" s="1"/>
  <c r="R2149" i="1"/>
  <c r="R2148" i="1" s="1"/>
  <c r="R2147" i="1" s="1"/>
  <c r="Q2149" i="1"/>
  <c r="Q2148" i="1" s="1"/>
  <c r="Q2147" i="1" s="1"/>
  <c r="P2149" i="1"/>
  <c r="P2148" i="1" s="1"/>
  <c r="P2147" i="1" s="1"/>
  <c r="V2145" i="1"/>
  <c r="V2144" i="1" s="1"/>
  <c r="U2145" i="1"/>
  <c r="U2144" i="1" s="1"/>
  <c r="S2145" i="1"/>
  <c r="S2144" i="1" s="1"/>
  <c r="R2145" i="1"/>
  <c r="R2144" i="1" s="1"/>
  <c r="Q2145" i="1"/>
  <c r="Q2144" i="1" s="1"/>
  <c r="P2145" i="1"/>
  <c r="P2144" i="1" s="1"/>
  <c r="V2142" i="1"/>
  <c r="V2141" i="1" s="1"/>
  <c r="U2142" i="1"/>
  <c r="U2141" i="1" s="1"/>
  <c r="S2142" i="1"/>
  <c r="S2141" i="1" s="1"/>
  <c r="R2142" i="1"/>
  <c r="R2141" i="1" s="1"/>
  <c r="Q2142" i="1"/>
  <c r="Q2141" i="1" s="1"/>
  <c r="P2142" i="1"/>
  <c r="P2141" i="1" s="1"/>
  <c r="V2135" i="1"/>
  <c r="V2134" i="1" s="1"/>
  <c r="V2133" i="1" s="1"/>
  <c r="V2132" i="1" s="1"/>
  <c r="U2135" i="1"/>
  <c r="U2134" i="1" s="1"/>
  <c r="U2133" i="1" s="1"/>
  <c r="U2132" i="1" s="1"/>
  <c r="S2135" i="1"/>
  <c r="S2134" i="1" s="1"/>
  <c r="S2133" i="1" s="1"/>
  <c r="S2132" i="1" s="1"/>
  <c r="R2135" i="1"/>
  <c r="R2134" i="1" s="1"/>
  <c r="R2133" i="1" s="1"/>
  <c r="R2132" i="1" s="1"/>
  <c r="Q2135" i="1"/>
  <c r="Q2134" i="1" s="1"/>
  <c r="Q2133" i="1" s="1"/>
  <c r="Q2132" i="1" s="1"/>
  <c r="P2135" i="1"/>
  <c r="P2134" i="1" s="1"/>
  <c r="P2133" i="1" s="1"/>
  <c r="P2132" i="1" s="1"/>
  <c r="V2130" i="1"/>
  <c r="V2129" i="1" s="1"/>
  <c r="V2128" i="1" s="1"/>
  <c r="V2127" i="1" s="1"/>
  <c r="V2126" i="1" s="1"/>
  <c r="U2130" i="1"/>
  <c r="U2129" i="1" s="1"/>
  <c r="U2128" i="1" s="1"/>
  <c r="U2127" i="1" s="1"/>
  <c r="U2126" i="1" s="1"/>
  <c r="S2130" i="1"/>
  <c r="S2129" i="1" s="1"/>
  <c r="S2128" i="1" s="1"/>
  <c r="S2127" i="1" s="1"/>
  <c r="S2126" i="1" s="1"/>
  <c r="R2130" i="1"/>
  <c r="R2129" i="1" s="1"/>
  <c r="R2128" i="1" s="1"/>
  <c r="R2127" i="1" s="1"/>
  <c r="R2126" i="1" s="1"/>
  <c r="Q2130" i="1"/>
  <c r="Q2129" i="1" s="1"/>
  <c r="Q2128" i="1" s="1"/>
  <c r="Q2127" i="1" s="1"/>
  <c r="Q2126" i="1" s="1"/>
  <c r="P2130" i="1"/>
  <c r="P2129" i="1" s="1"/>
  <c r="P2128" i="1" s="1"/>
  <c r="P2127" i="1" s="1"/>
  <c r="P2126" i="1" s="1"/>
  <c r="V2122" i="1"/>
  <c r="S2122" i="1"/>
  <c r="R2122" i="1"/>
  <c r="V2120" i="1"/>
  <c r="S2120" i="1"/>
  <c r="R2120" i="1"/>
  <c r="V2117" i="1"/>
  <c r="V2116" i="1" s="1"/>
  <c r="U2117" i="1"/>
  <c r="U2116" i="1" s="1"/>
  <c r="S2117" i="1"/>
  <c r="S2116" i="1" s="1"/>
  <c r="R2117" i="1"/>
  <c r="R2116" i="1" s="1"/>
  <c r="V2112" i="1"/>
  <c r="U2112" i="1"/>
  <c r="S2112" i="1"/>
  <c r="R2112" i="1"/>
  <c r="Q2112" i="1"/>
  <c r="P2112" i="1"/>
  <c r="V2110" i="1"/>
  <c r="U2110" i="1"/>
  <c r="S2110" i="1"/>
  <c r="R2110" i="1"/>
  <c r="Q2110" i="1"/>
  <c r="P2110" i="1"/>
  <c r="V2089" i="1"/>
  <c r="V2088" i="1" s="1"/>
  <c r="V2087" i="1" s="1"/>
  <c r="V2086" i="1" s="1"/>
  <c r="U2089" i="1"/>
  <c r="U2088" i="1" s="1"/>
  <c r="U2087" i="1" s="1"/>
  <c r="U2086" i="1" s="1"/>
  <c r="S2089" i="1"/>
  <c r="S2088" i="1" s="1"/>
  <c r="S2087" i="1" s="1"/>
  <c r="S2086" i="1" s="1"/>
  <c r="R2089" i="1"/>
  <c r="R2088" i="1" s="1"/>
  <c r="R2087" i="1" s="1"/>
  <c r="R2086" i="1" s="1"/>
  <c r="Q2089" i="1"/>
  <c r="Q2088" i="1" s="1"/>
  <c r="Q2087" i="1" s="1"/>
  <c r="Q2086" i="1" s="1"/>
  <c r="P2089" i="1"/>
  <c r="P2088" i="1" s="1"/>
  <c r="P2087" i="1" s="1"/>
  <c r="P2086" i="1" s="1"/>
  <c r="V2084" i="1"/>
  <c r="V2083" i="1" s="1"/>
  <c r="V2082" i="1" s="1"/>
  <c r="V2081" i="1" s="1"/>
  <c r="V2080" i="1" s="1"/>
  <c r="U2084" i="1"/>
  <c r="U2083" i="1" s="1"/>
  <c r="U2082" i="1" s="1"/>
  <c r="U2081" i="1" s="1"/>
  <c r="U2080" i="1" s="1"/>
  <c r="S2084" i="1"/>
  <c r="S2083" i="1" s="1"/>
  <c r="S2082" i="1" s="1"/>
  <c r="S2081" i="1" s="1"/>
  <c r="S2080" i="1" s="1"/>
  <c r="R2084" i="1"/>
  <c r="R2083" i="1" s="1"/>
  <c r="R2082" i="1" s="1"/>
  <c r="R2081" i="1" s="1"/>
  <c r="R2080" i="1" s="1"/>
  <c r="Q2084" i="1"/>
  <c r="Q2083" i="1" s="1"/>
  <c r="Q2082" i="1" s="1"/>
  <c r="Q2081" i="1" s="1"/>
  <c r="Q2080" i="1" s="1"/>
  <c r="P2084" i="1"/>
  <c r="P2083" i="1" s="1"/>
  <c r="P2082" i="1" s="1"/>
  <c r="P2081" i="1" s="1"/>
  <c r="P2080" i="1" s="1"/>
  <c r="V2071" i="1"/>
  <c r="V2070" i="1" s="1"/>
  <c r="U2071" i="1"/>
  <c r="U2070" i="1" s="1"/>
  <c r="S2071" i="1"/>
  <c r="S2070" i="1" s="1"/>
  <c r="R2071" i="1"/>
  <c r="R2070" i="1" s="1"/>
  <c r="Q2071" i="1"/>
  <c r="Q2070" i="1" s="1"/>
  <c r="P2071" i="1"/>
  <c r="P2070" i="1" s="1"/>
  <c r="V2068" i="1"/>
  <c r="V2067" i="1" s="1"/>
  <c r="U2068" i="1"/>
  <c r="U2067" i="1" s="1"/>
  <c r="S2068" i="1"/>
  <c r="S2067" i="1" s="1"/>
  <c r="R2068" i="1"/>
  <c r="R2067" i="1" s="1"/>
  <c r="Q2068" i="1"/>
  <c r="Q2067" i="1" s="1"/>
  <c r="P2068" i="1"/>
  <c r="P2067" i="1" s="1"/>
  <c r="V2063" i="1"/>
  <c r="V2062" i="1" s="1"/>
  <c r="U2063" i="1"/>
  <c r="U2062" i="1" s="1"/>
  <c r="S2063" i="1"/>
  <c r="S2062" i="1" s="1"/>
  <c r="R2063" i="1"/>
  <c r="R2062" i="1" s="1"/>
  <c r="Q2063" i="1"/>
  <c r="Q2062" i="1" s="1"/>
  <c r="P2063" i="1"/>
  <c r="P2062" i="1" s="1"/>
  <c r="V2060" i="1"/>
  <c r="U2060" i="1"/>
  <c r="S2060" i="1"/>
  <c r="R2060" i="1"/>
  <c r="Q2060" i="1"/>
  <c r="P2060" i="1"/>
  <c r="V2058" i="1"/>
  <c r="U2058" i="1"/>
  <c r="S2058" i="1"/>
  <c r="R2058" i="1"/>
  <c r="Q2058" i="1"/>
  <c r="P2058" i="1"/>
  <c r="V2054" i="1"/>
  <c r="V2053" i="1" s="1"/>
  <c r="U2054" i="1"/>
  <c r="U2053" i="1" s="1"/>
  <c r="S2054" i="1"/>
  <c r="S2053" i="1" s="1"/>
  <c r="R2054" i="1"/>
  <c r="R2053" i="1" s="1"/>
  <c r="Q2054" i="1"/>
  <c r="Q2053" i="1" s="1"/>
  <c r="P2054" i="1"/>
  <c r="P2053" i="1" s="1"/>
  <c r="V2051" i="1"/>
  <c r="V2050" i="1" s="1"/>
  <c r="U2051" i="1"/>
  <c r="U2050" i="1" s="1"/>
  <c r="S2051" i="1"/>
  <c r="S2050" i="1" s="1"/>
  <c r="R2051" i="1"/>
  <c r="R2050" i="1" s="1"/>
  <c r="Q2051" i="1"/>
  <c r="Q2050" i="1" s="1"/>
  <c r="P2051" i="1"/>
  <c r="P2050" i="1" s="1"/>
  <c r="V2047" i="1"/>
  <c r="V2046" i="1" s="1"/>
  <c r="U2047" i="1"/>
  <c r="U2046" i="1" s="1"/>
  <c r="S2047" i="1"/>
  <c r="S2046" i="1" s="1"/>
  <c r="R2047" i="1"/>
  <c r="R2046" i="1" s="1"/>
  <c r="Q2047" i="1"/>
  <c r="Q2046" i="1" s="1"/>
  <c r="P2047" i="1"/>
  <c r="P2046" i="1" s="1"/>
  <c r="V2044" i="1"/>
  <c r="V2043" i="1" s="1"/>
  <c r="U2044" i="1"/>
  <c r="U2043" i="1" s="1"/>
  <c r="S2044" i="1"/>
  <c r="S2043" i="1" s="1"/>
  <c r="R2044" i="1"/>
  <c r="R2043" i="1" s="1"/>
  <c r="Q2044" i="1"/>
  <c r="Q2043" i="1" s="1"/>
  <c r="P2044" i="1"/>
  <c r="P2043" i="1" s="1"/>
  <c r="V2041" i="1"/>
  <c r="V2040" i="1" s="1"/>
  <c r="U2041" i="1"/>
  <c r="U2040" i="1" s="1"/>
  <c r="S2041" i="1"/>
  <c r="S2040" i="1" s="1"/>
  <c r="R2041" i="1"/>
  <c r="R2040" i="1" s="1"/>
  <c r="Q2041" i="1"/>
  <c r="Q2040" i="1" s="1"/>
  <c r="P2041" i="1"/>
  <c r="P2040" i="1" s="1"/>
  <c r="V2038" i="1"/>
  <c r="V2037" i="1" s="1"/>
  <c r="U2038" i="1"/>
  <c r="U2037" i="1" s="1"/>
  <c r="S2038" i="1"/>
  <c r="S2037" i="1" s="1"/>
  <c r="R2038" i="1"/>
  <c r="R2037" i="1" s="1"/>
  <c r="Q2038" i="1"/>
  <c r="Q2037" i="1" s="1"/>
  <c r="P2038" i="1"/>
  <c r="P2037" i="1" s="1"/>
  <c r="V2031" i="1"/>
  <c r="V2030" i="1" s="1"/>
  <c r="V2029" i="1" s="1"/>
  <c r="V2028" i="1" s="1"/>
  <c r="U2031" i="1"/>
  <c r="U2030" i="1" s="1"/>
  <c r="U2029" i="1" s="1"/>
  <c r="U2028" i="1" s="1"/>
  <c r="S2031" i="1"/>
  <c r="S2030" i="1" s="1"/>
  <c r="S2029" i="1" s="1"/>
  <c r="S2028" i="1" s="1"/>
  <c r="R2031" i="1"/>
  <c r="R2030" i="1" s="1"/>
  <c r="R2029" i="1" s="1"/>
  <c r="R2028" i="1" s="1"/>
  <c r="Q2031" i="1"/>
  <c r="Q2030" i="1" s="1"/>
  <c r="Q2029" i="1" s="1"/>
  <c r="Q2028" i="1" s="1"/>
  <c r="P2031" i="1"/>
  <c r="P2030" i="1" s="1"/>
  <c r="P2029" i="1" s="1"/>
  <c r="P2028" i="1" s="1"/>
  <c r="V2024" i="1"/>
  <c r="U2024" i="1"/>
  <c r="S2024" i="1"/>
  <c r="R2024" i="1"/>
  <c r="Q2024" i="1"/>
  <c r="P2024" i="1"/>
  <c r="V2022" i="1"/>
  <c r="U2022" i="1"/>
  <c r="S2022" i="1"/>
  <c r="R2022" i="1"/>
  <c r="Q2022" i="1"/>
  <c r="P2022" i="1"/>
  <c r="V2019" i="1"/>
  <c r="V2018" i="1" s="1"/>
  <c r="U2019" i="1"/>
  <c r="U2018" i="1" s="1"/>
  <c r="S2019" i="1"/>
  <c r="S2018" i="1" s="1"/>
  <c r="R2019" i="1"/>
  <c r="R2018" i="1" s="1"/>
  <c r="Q2019" i="1"/>
  <c r="Q2018" i="1" s="1"/>
  <c r="P2019" i="1"/>
  <c r="P2018" i="1" s="1"/>
  <c r="V2014" i="1"/>
  <c r="S2014" i="1"/>
  <c r="R2014" i="1"/>
  <c r="V2012" i="1"/>
  <c r="S2012" i="1"/>
  <c r="R2012" i="1"/>
  <c r="V2003" i="1"/>
  <c r="U2003" i="1"/>
  <c r="S2003" i="1"/>
  <c r="R2003" i="1"/>
  <c r="Q2003" i="1"/>
  <c r="P2003" i="1"/>
  <c r="V2001" i="1"/>
  <c r="U2001" i="1"/>
  <c r="S2001" i="1"/>
  <c r="R2001" i="1"/>
  <c r="Q2001" i="1"/>
  <c r="P2001" i="1"/>
  <c r="V1997" i="1"/>
  <c r="V1996" i="1" s="1"/>
  <c r="V1995" i="1" s="1"/>
  <c r="V1994" i="1" s="1"/>
  <c r="V1993" i="1" s="1"/>
  <c r="V1992" i="1" s="1"/>
  <c r="V1991" i="1" s="1"/>
  <c r="U1997" i="1"/>
  <c r="U1996" i="1" s="1"/>
  <c r="U1995" i="1" s="1"/>
  <c r="U1994" i="1" s="1"/>
  <c r="U1993" i="1" s="1"/>
  <c r="U1992" i="1" s="1"/>
  <c r="U1991" i="1" s="1"/>
  <c r="S1997" i="1"/>
  <c r="S1996" i="1" s="1"/>
  <c r="S1995" i="1" s="1"/>
  <c r="S1994" i="1" s="1"/>
  <c r="S1993" i="1" s="1"/>
  <c r="S1992" i="1" s="1"/>
  <c r="S1991" i="1" s="1"/>
  <c r="R1997" i="1"/>
  <c r="R1996" i="1" s="1"/>
  <c r="R1995" i="1" s="1"/>
  <c r="R1994" i="1" s="1"/>
  <c r="R1993" i="1" s="1"/>
  <c r="R1992" i="1" s="1"/>
  <c r="R1991" i="1" s="1"/>
  <c r="Q1997" i="1"/>
  <c r="Q1996" i="1" s="1"/>
  <c r="Q1995" i="1" s="1"/>
  <c r="Q1994" i="1" s="1"/>
  <c r="Q1993" i="1" s="1"/>
  <c r="Q1992" i="1" s="1"/>
  <c r="Q1991" i="1" s="1"/>
  <c r="P1997" i="1"/>
  <c r="P1996" i="1" s="1"/>
  <c r="P1995" i="1" s="1"/>
  <c r="P1994" i="1" s="1"/>
  <c r="P1993" i="1" s="1"/>
  <c r="P1992" i="1" s="1"/>
  <c r="P1991" i="1" s="1"/>
  <c r="V1989" i="1"/>
  <c r="V1988" i="1" s="1"/>
  <c r="U1989" i="1"/>
  <c r="U1988" i="1" s="1"/>
  <c r="S1989" i="1"/>
  <c r="S1988" i="1" s="1"/>
  <c r="R1989" i="1"/>
  <c r="R1988" i="1" s="1"/>
  <c r="Q1989" i="1"/>
  <c r="Q1988" i="1" s="1"/>
  <c r="P1989" i="1"/>
  <c r="P1988" i="1" s="1"/>
  <c r="V1986" i="1"/>
  <c r="V1985" i="1" s="1"/>
  <c r="U1986" i="1"/>
  <c r="U1985" i="1" s="1"/>
  <c r="S1986" i="1"/>
  <c r="S1985" i="1" s="1"/>
  <c r="R1986" i="1"/>
  <c r="R1985" i="1" s="1"/>
  <c r="Q1986" i="1"/>
  <c r="Q1985" i="1" s="1"/>
  <c r="P1986" i="1"/>
  <c r="P1985" i="1" s="1"/>
  <c r="V1979" i="1"/>
  <c r="U1979" i="1"/>
  <c r="S1979" i="1"/>
  <c r="R1979" i="1"/>
  <c r="Q1979" i="1"/>
  <c r="P1979" i="1"/>
  <c r="V1977" i="1"/>
  <c r="V1976" i="1" s="1"/>
  <c r="V1975" i="1" s="1"/>
  <c r="U1977" i="1"/>
  <c r="U1976" i="1" s="1"/>
  <c r="U1975" i="1" s="1"/>
  <c r="S1977" i="1"/>
  <c r="S1976" i="1" s="1"/>
  <c r="S1975" i="1" s="1"/>
  <c r="R1977" i="1"/>
  <c r="R1976" i="1" s="1"/>
  <c r="R1975" i="1" s="1"/>
  <c r="Q1977" i="1"/>
  <c r="Q1976" i="1" s="1"/>
  <c r="Q1975" i="1" s="1"/>
  <c r="P1977" i="1"/>
  <c r="P1976" i="1" s="1"/>
  <c r="P1975" i="1" s="1"/>
  <c r="V1973" i="1"/>
  <c r="V1972" i="1" s="1"/>
  <c r="V1971" i="1" s="1"/>
  <c r="V1970" i="1" s="1"/>
  <c r="V1969" i="1" s="1"/>
  <c r="U1973" i="1"/>
  <c r="U1972" i="1" s="1"/>
  <c r="U1971" i="1" s="1"/>
  <c r="U1970" i="1" s="1"/>
  <c r="U1969" i="1" s="1"/>
  <c r="S1973" i="1"/>
  <c r="S1972" i="1" s="1"/>
  <c r="S1971" i="1" s="1"/>
  <c r="S1970" i="1" s="1"/>
  <c r="S1969" i="1" s="1"/>
  <c r="R1973" i="1"/>
  <c r="R1972" i="1" s="1"/>
  <c r="R1971" i="1" s="1"/>
  <c r="R1970" i="1" s="1"/>
  <c r="R1969" i="1" s="1"/>
  <c r="Q1973" i="1"/>
  <c r="Q1972" i="1" s="1"/>
  <c r="Q1971" i="1" s="1"/>
  <c r="Q1970" i="1" s="1"/>
  <c r="Q1969" i="1" s="1"/>
  <c r="P1973" i="1"/>
  <c r="P1972" i="1" s="1"/>
  <c r="P1971" i="1" s="1"/>
  <c r="P1970" i="1" s="1"/>
  <c r="P1969" i="1" s="1"/>
  <c r="V1965" i="1"/>
  <c r="V1964" i="1" s="1"/>
  <c r="V1963" i="1" s="1"/>
  <c r="V1962" i="1" s="1"/>
  <c r="V1961" i="1" s="1"/>
  <c r="U1965" i="1"/>
  <c r="U1964" i="1" s="1"/>
  <c r="U1963" i="1" s="1"/>
  <c r="U1962" i="1" s="1"/>
  <c r="U1961" i="1" s="1"/>
  <c r="S1965" i="1"/>
  <c r="S1964" i="1" s="1"/>
  <c r="S1963" i="1" s="1"/>
  <c r="S1962" i="1" s="1"/>
  <c r="S1961" i="1" s="1"/>
  <c r="R1965" i="1"/>
  <c r="R1964" i="1" s="1"/>
  <c r="R1963" i="1" s="1"/>
  <c r="R1962" i="1" s="1"/>
  <c r="R1961" i="1" s="1"/>
  <c r="Q1965" i="1"/>
  <c r="Q1964" i="1" s="1"/>
  <c r="Q1963" i="1" s="1"/>
  <c r="Q1962" i="1" s="1"/>
  <c r="Q1961" i="1" s="1"/>
  <c r="P1965" i="1"/>
  <c r="P1964" i="1" s="1"/>
  <c r="P1963" i="1" s="1"/>
  <c r="P1962" i="1" s="1"/>
  <c r="P1961" i="1" s="1"/>
  <c r="V1959" i="1"/>
  <c r="V1958" i="1" s="1"/>
  <c r="V1957" i="1" s="1"/>
  <c r="V1956" i="1" s="1"/>
  <c r="V1955" i="1" s="1"/>
  <c r="U1959" i="1"/>
  <c r="U1958" i="1" s="1"/>
  <c r="U1957" i="1" s="1"/>
  <c r="U1956" i="1" s="1"/>
  <c r="U1955" i="1" s="1"/>
  <c r="S1959" i="1"/>
  <c r="S1958" i="1" s="1"/>
  <c r="S1957" i="1" s="1"/>
  <c r="S1956" i="1" s="1"/>
  <c r="S1955" i="1" s="1"/>
  <c r="R1959" i="1"/>
  <c r="R1958" i="1" s="1"/>
  <c r="R1957" i="1" s="1"/>
  <c r="R1956" i="1" s="1"/>
  <c r="R1955" i="1" s="1"/>
  <c r="Q1959" i="1"/>
  <c r="Q1958" i="1" s="1"/>
  <c r="Q1957" i="1" s="1"/>
  <c r="Q1956" i="1" s="1"/>
  <c r="Q1955" i="1" s="1"/>
  <c r="P1959" i="1"/>
  <c r="P1958" i="1" s="1"/>
  <c r="P1957" i="1" s="1"/>
  <c r="P1956" i="1" s="1"/>
  <c r="P1955" i="1" s="1"/>
  <c r="V1951" i="1"/>
  <c r="V1950" i="1" s="1"/>
  <c r="V1949" i="1" s="1"/>
  <c r="U1951" i="1"/>
  <c r="U1950" i="1" s="1"/>
  <c r="U1949" i="1" s="1"/>
  <c r="S1951" i="1"/>
  <c r="S1950" i="1" s="1"/>
  <c r="S1949" i="1" s="1"/>
  <c r="R1951" i="1"/>
  <c r="R1950" i="1" s="1"/>
  <c r="R1949" i="1" s="1"/>
  <c r="Q1951" i="1"/>
  <c r="Q1950" i="1" s="1"/>
  <c r="Q1949" i="1" s="1"/>
  <c r="P1951" i="1"/>
  <c r="P1950" i="1" s="1"/>
  <c r="P1949" i="1" s="1"/>
  <c r="V1947" i="1"/>
  <c r="V1946" i="1" s="1"/>
  <c r="V1945" i="1" s="1"/>
  <c r="U1947" i="1"/>
  <c r="U1946" i="1" s="1"/>
  <c r="U1945" i="1" s="1"/>
  <c r="S1947" i="1"/>
  <c r="S1946" i="1" s="1"/>
  <c r="S1945" i="1" s="1"/>
  <c r="R1947" i="1"/>
  <c r="R1946" i="1" s="1"/>
  <c r="R1945" i="1" s="1"/>
  <c r="Q1947" i="1"/>
  <c r="Q1946" i="1" s="1"/>
  <c r="Q1945" i="1" s="1"/>
  <c r="P1947" i="1"/>
  <c r="P1946" i="1" s="1"/>
  <c r="P1945" i="1" s="1"/>
  <c r="V1943" i="1"/>
  <c r="V1942" i="1" s="1"/>
  <c r="V1941" i="1" s="1"/>
  <c r="U1943" i="1"/>
  <c r="U1942" i="1" s="1"/>
  <c r="U1941" i="1" s="1"/>
  <c r="S1943" i="1"/>
  <c r="S1942" i="1" s="1"/>
  <c r="S1941" i="1" s="1"/>
  <c r="R1943" i="1"/>
  <c r="R1942" i="1" s="1"/>
  <c r="R1941" i="1" s="1"/>
  <c r="Q1943" i="1"/>
  <c r="Q1942" i="1" s="1"/>
  <c r="Q1941" i="1" s="1"/>
  <c r="P1943" i="1"/>
  <c r="P1942" i="1" s="1"/>
  <c r="P1941" i="1" s="1"/>
  <c r="V1935" i="1"/>
  <c r="V1934" i="1" s="1"/>
  <c r="V1933" i="1" s="1"/>
  <c r="V1932" i="1" s="1"/>
  <c r="U1935" i="1"/>
  <c r="U1934" i="1" s="1"/>
  <c r="U1933" i="1" s="1"/>
  <c r="U1932" i="1" s="1"/>
  <c r="S1935" i="1"/>
  <c r="S1934" i="1" s="1"/>
  <c r="S1933" i="1" s="1"/>
  <c r="S1932" i="1" s="1"/>
  <c r="R1935" i="1"/>
  <c r="R1934" i="1" s="1"/>
  <c r="R1933" i="1" s="1"/>
  <c r="R1932" i="1" s="1"/>
  <c r="Q1935" i="1"/>
  <c r="Q1934" i="1" s="1"/>
  <c r="Q1933" i="1" s="1"/>
  <c r="Q1932" i="1" s="1"/>
  <c r="P1935" i="1"/>
  <c r="P1934" i="1" s="1"/>
  <c r="P1933" i="1" s="1"/>
  <c r="P1932" i="1" s="1"/>
  <c r="V1930" i="1"/>
  <c r="U1930" i="1"/>
  <c r="S1930" i="1"/>
  <c r="R1930" i="1"/>
  <c r="Q1930" i="1"/>
  <c r="P1930" i="1"/>
  <c r="V1926" i="1"/>
  <c r="U1926" i="1"/>
  <c r="S1926" i="1"/>
  <c r="R1926" i="1"/>
  <c r="Q1926" i="1"/>
  <c r="P1926" i="1"/>
  <c r="V1919" i="1"/>
  <c r="V1918" i="1" s="1"/>
  <c r="V1917" i="1" s="1"/>
  <c r="U1919" i="1"/>
  <c r="U1918" i="1" s="1"/>
  <c r="U1917" i="1" s="1"/>
  <c r="S1919" i="1"/>
  <c r="S1918" i="1" s="1"/>
  <c r="S1917" i="1" s="1"/>
  <c r="R1919" i="1"/>
  <c r="R1918" i="1" s="1"/>
  <c r="R1917" i="1" s="1"/>
  <c r="Q1919" i="1"/>
  <c r="Q1918" i="1" s="1"/>
  <c r="Q1917" i="1" s="1"/>
  <c r="P1919" i="1"/>
  <c r="P1918" i="1" s="1"/>
  <c r="P1917" i="1" s="1"/>
  <c r="V1911" i="1"/>
  <c r="U1911" i="1"/>
  <c r="S1911" i="1"/>
  <c r="R1911" i="1"/>
  <c r="Q1911" i="1"/>
  <c r="P1911" i="1"/>
  <c r="V1907" i="1"/>
  <c r="V1906" i="1" s="1"/>
  <c r="V1905" i="1" s="1"/>
  <c r="V1904" i="1" s="1"/>
  <c r="U1907" i="1"/>
  <c r="U1906" i="1" s="1"/>
  <c r="U1905" i="1" s="1"/>
  <c r="U1904" i="1" s="1"/>
  <c r="S1907" i="1"/>
  <c r="S1906" i="1" s="1"/>
  <c r="S1905" i="1" s="1"/>
  <c r="S1904" i="1" s="1"/>
  <c r="R1907" i="1"/>
  <c r="R1906" i="1" s="1"/>
  <c r="R1905" i="1" s="1"/>
  <c r="R1904" i="1" s="1"/>
  <c r="Q1907" i="1"/>
  <c r="Q1906" i="1" s="1"/>
  <c r="Q1905" i="1" s="1"/>
  <c r="Q1904" i="1" s="1"/>
  <c r="P1907" i="1"/>
  <c r="P1906" i="1" s="1"/>
  <c r="P1905" i="1" s="1"/>
  <c r="P1904" i="1" s="1"/>
  <c r="V1895" i="1"/>
  <c r="V1894" i="1" s="1"/>
  <c r="U1895" i="1"/>
  <c r="U1894" i="1" s="1"/>
  <c r="S1895" i="1"/>
  <c r="S1894" i="1" s="1"/>
  <c r="R1895" i="1"/>
  <c r="R1894" i="1" s="1"/>
  <c r="Q1895" i="1"/>
  <c r="Q1894" i="1" s="1"/>
  <c r="P1895" i="1"/>
  <c r="P1894" i="1" s="1"/>
  <c r="V1888" i="1"/>
  <c r="V1887" i="1" s="1"/>
  <c r="V1886" i="1" s="1"/>
  <c r="U1888" i="1"/>
  <c r="U1887" i="1" s="1"/>
  <c r="U1886" i="1" s="1"/>
  <c r="S1888" i="1"/>
  <c r="S1887" i="1" s="1"/>
  <c r="S1886" i="1" s="1"/>
  <c r="R1888" i="1"/>
  <c r="R1887" i="1" s="1"/>
  <c r="R1886" i="1" s="1"/>
  <c r="Q1888" i="1"/>
  <c r="Q1887" i="1" s="1"/>
  <c r="Q1886" i="1" s="1"/>
  <c r="P1888" i="1"/>
  <c r="P1887" i="1" s="1"/>
  <c r="P1886" i="1" s="1"/>
  <c r="V1882" i="1"/>
  <c r="U1882" i="1"/>
  <c r="S1882" i="1"/>
  <c r="R1882" i="1"/>
  <c r="Q1882" i="1"/>
  <c r="P1882" i="1"/>
  <c r="V1874" i="1"/>
  <c r="V1873" i="1" s="1"/>
  <c r="V1872" i="1" s="1"/>
  <c r="U1874" i="1"/>
  <c r="U1873" i="1" s="1"/>
  <c r="U1872" i="1" s="1"/>
  <c r="S1874" i="1"/>
  <c r="S1873" i="1" s="1"/>
  <c r="S1872" i="1" s="1"/>
  <c r="R1874" i="1"/>
  <c r="R1873" i="1" s="1"/>
  <c r="R1872" i="1" s="1"/>
  <c r="Q1874" i="1"/>
  <c r="Q1873" i="1" s="1"/>
  <c r="Q1872" i="1" s="1"/>
  <c r="P1874" i="1"/>
  <c r="P1873" i="1" s="1"/>
  <c r="P1872" i="1" s="1"/>
  <c r="V1870" i="1"/>
  <c r="V1869" i="1" s="1"/>
  <c r="V1868" i="1" s="1"/>
  <c r="U1870" i="1"/>
  <c r="U1869" i="1" s="1"/>
  <c r="U1868" i="1" s="1"/>
  <c r="S1870" i="1"/>
  <c r="S1869" i="1" s="1"/>
  <c r="S1868" i="1" s="1"/>
  <c r="R1870" i="1"/>
  <c r="R1869" i="1" s="1"/>
  <c r="R1868" i="1" s="1"/>
  <c r="Q1870" i="1"/>
  <c r="Q1869" i="1" s="1"/>
  <c r="Q1868" i="1" s="1"/>
  <c r="P1870" i="1"/>
  <c r="P1869" i="1" s="1"/>
  <c r="P1868" i="1" s="1"/>
  <c r="V1843" i="1"/>
  <c r="V1842" i="1" s="1"/>
  <c r="V1841" i="1" s="1"/>
  <c r="V1840" i="1" s="1"/>
  <c r="V1839" i="1" s="1"/>
  <c r="U1843" i="1"/>
  <c r="U1842" i="1" s="1"/>
  <c r="U1841" i="1" s="1"/>
  <c r="U1840" i="1" s="1"/>
  <c r="U1839" i="1" s="1"/>
  <c r="S1843" i="1"/>
  <c r="S1842" i="1" s="1"/>
  <c r="S1841" i="1" s="1"/>
  <c r="S1840" i="1" s="1"/>
  <c r="S1839" i="1" s="1"/>
  <c r="R1843" i="1"/>
  <c r="R1842" i="1" s="1"/>
  <c r="R1841" i="1" s="1"/>
  <c r="R1840" i="1" s="1"/>
  <c r="R1839" i="1" s="1"/>
  <c r="Q1843" i="1"/>
  <c r="Q1842" i="1" s="1"/>
  <c r="Q1841" i="1" s="1"/>
  <c r="Q1840" i="1" s="1"/>
  <c r="Q1839" i="1" s="1"/>
  <c r="P1843" i="1"/>
  <c r="P1842" i="1" s="1"/>
  <c r="P1841" i="1" s="1"/>
  <c r="P1840" i="1" s="1"/>
  <c r="P1839" i="1" s="1"/>
  <c r="V1835" i="1"/>
  <c r="V1834" i="1" s="1"/>
  <c r="V1833" i="1" s="1"/>
  <c r="V1832" i="1" s="1"/>
  <c r="U1835" i="1"/>
  <c r="U1834" i="1" s="1"/>
  <c r="U1833" i="1" s="1"/>
  <c r="U1832" i="1" s="1"/>
  <c r="S1835" i="1"/>
  <c r="S1834" i="1" s="1"/>
  <c r="S1833" i="1" s="1"/>
  <c r="S1832" i="1" s="1"/>
  <c r="R1835" i="1"/>
  <c r="R1834" i="1" s="1"/>
  <c r="R1833" i="1" s="1"/>
  <c r="R1832" i="1" s="1"/>
  <c r="Q1835" i="1"/>
  <c r="Q1834" i="1" s="1"/>
  <c r="Q1833" i="1" s="1"/>
  <c r="Q1832" i="1" s="1"/>
  <c r="P1835" i="1"/>
  <c r="P1834" i="1" s="1"/>
  <c r="P1833" i="1" s="1"/>
  <c r="P1832" i="1" s="1"/>
  <c r="V1830" i="1"/>
  <c r="U1830" i="1"/>
  <c r="S1830" i="1"/>
  <c r="R1830" i="1"/>
  <c r="Q1830" i="1"/>
  <c r="P1830" i="1"/>
  <c r="V1828" i="1"/>
  <c r="U1828" i="1"/>
  <c r="S1828" i="1"/>
  <c r="R1828" i="1"/>
  <c r="Q1828" i="1"/>
  <c r="P1828" i="1"/>
  <c r="V1825" i="1"/>
  <c r="U1825" i="1"/>
  <c r="S1825" i="1"/>
  <c r="R1825" i="1"/>
  <c r="Q1825" i="1"/>
  <c r="P1825" i="1"/>
  <c r="V1823" i="1"/>
  <c r="U1823" i="1"/>
  <c r="S1823" i="1"/>
  <c r="R1823" i="1"/>
  <c r="Q1823" i="1"/>
  <c r="P1823" i="1"/>
  <c r="V1818" i="1"/>
  <c r="V1817" i="1" s="1"/>
  <c r="V1816" i="1" s="1"/>
  <c r="V1815" i="1" s="1"/>
  <c r="V1814" i="1" s="1"/>
  <c r="U1818" i="1"/>
  <c r="U1817" i="1" s="1"/>
  <c r="U1816" i="1" s="1"/>
  <c r="U1815" i="1" s="1"/>
  <c r="U1814" i="1" s="1"/>
  <c r="S1818" i="1"/>
  <c r="S1817" i="1" s="1"/>
  <c r="S1816" i="1" s="1"/>
  <c r="S1815" i="1" s="1"/>
  <c r="S1814" i="1" s="1"/>
  <c r="R1818" i="1"/>
  <c r="R1817" i="1" s="1"/>
  <c r="R1816" i="1" s="1"/>
  <c r="R1815" i="1" s="1"/>
  <c r="R1814" i="1" s="1"/>
  <c r="Q1818" i="1"/>
  <c r="Q1817" i="1" s="1"/>
  <c r="Q1816" i="1" s="1"/>
  <c r="Q1815" i="1" s="1"/>
  <c r="Q1814" i="1" s="1"/>
  <c r="P1818" i="1"/>
  <c r="P1817" i="1" s="1"/>
  <c r="P1816" i="1" s="1"/>
  <c r="P1815" i="1" s="1"/>
  <c r="P1814" i="1" s="1"/>
  <c r="V1811" i="1"/>
  <c r="U1811" i="1"/>
  <c r="S1811" i="1"/>
  <c r="R1811" i="1"/>
  <c r="Q1811" i="1"/>
  <c r="P1811" i="1"/>
  <c r="V1809" i="1"/>
  <c r="V1808" i="1" s="1"/>
  <c r="V1807" i="1" s="1"/>
  <c r="U1809" i="1"/>
  <c r="U1808" i="1" s="1"/>
  <c r="U1807" i="1" s="1"/>
  <c r="S1809" i="1"/>
  <c r="S1808" i="1" s="1"/>
  <c r="S1807" i="1" s="1"/>
  <c r="R1809" i="1"/>
  <c r="R1808" i="1" s="1"/>
  <c r="R1807" i="1" s="1"/>
  <c r="Q1809" i="1"/>
  <c r="Q1808" i="1" s="1"/>
  <c r="Q1807" i="1" s="1"/>
  <c r="P1809" i="1"/>
  <c r="P1808" i="1" s="1"/>
  <c r="P1807" i="1" s="1"/>
  <c r="V1800" i="1"/>
  <c r="U1800" i="1"/>
  <c r="S1800" i="1"/>
  <c r="R1800" i="1"/>
  <c r="Q1800" i="1"/>
  <c r="P1800" i="1"/>
  <c r="V1784" i="1"/>
  <c r="V1783" i="1" s="1"/>
  <c r="U1784" i="1"/>
  <c r="U1783" i="1" s="1"/>
  <c r="S1784" i="1"/>
  <c r="S1783" i="1" s="1"/>
  <c r="R1784" i="1"/>
  <c r="R1783" i="1" s="1"/>
  <c r="Q1784" i="1"/>
  <c r="Q1783" i="1" s="1"/>
  <c r="P1784" i="1"/>
  <c r="P1783" i="1" s="1"/>
  <c r="V1781" i="1"/>
  <c r="V1780" i="1" s="1"/>
  <c r="U1781" i="1"/>
  <c r="U1780" i="1" s="1"/>
  <c r="S1781" i="1"/>
  <c r="S1780" i="1" s="1"/>
  <c r="R1781" i="1"/>
  <c r="R1780" i="1" s="1"/>
  <c r="Q1781" i="1"/>
  <c r="Q1780" i="1" s="1"/>
  <c r="P1781" i="1"/>
  <c r="P1780" i="1" s="1"/>
  <c r="V1775" i="1"/>
  <c r="V1774" i="1" s="1"/>
  <c r="V1773" i="1" s="1"/>
  <c r="V1772" i="1" s="1"/>
  <c r="V1771" i="1" s="1"/>
  <c r="U1775" i="1"/>
  <c r="U1774" i="1" s="1"/>
  <c r="U1773" i="1" s="1"/>
  <c r="U1772" i="1" s="1"/>
  <c r="U1771" i="1" s="1"/>
  <c r="S1775" i="1"/>
  <c r="S1774" i="1" s="1"/>
  <c r="S1773" i="1" s="1"/>
  <c r="S1772" i="1" s="1"/>
  <c r="S1771" i="1" s="1"/>
  <c r="R1775" i="1"/>
  <c r="R1774" i="1" s="1"/>
  <c r="R1773" i="1" s="1"/>
  <c r="R1772" i="1" s="1"/>
  <c r="R1771" i="1" s="1"/>
  <c r="Q1775" i="1"/>
  <c r="Q1774" i="1" s="1"/>
  <c r="Q1773" i="1" s="1"/>
  <c r="Q1772" i="1" s="1"/>
  <c r="Q1771" i="1" s="1"/>
  <c r="P1775" i="1"/>
  <c r="P1774" i="1" s="1"/>
  <c r="P1773" i="1" s="1"/>
  <c r="P1772" i="1" s="1"/>
  <c r="P1771" i="1" s="1"/>
  <c r="V1769" i="1"/>
  <c r="V1768" i="1" s="1"/>
  <c r="V1767" i="1" s="1"/>
  <c r="V1766" i="1" s="1"/>
  <c r="U1769" i="1"/>
  <c r="U1768" i="1" s="1"/>
  <c r="U1767" i="1" s="1"/>
  <c r="U1766" i="1" s="1"/>
  <c r="S1769" i="1"/>
  <c r="S1768" i="1" s="1"/>
  <c r="S1767" i="1" s="1"/>
  <c r="S1766" i="1" s="1"/>
  <c r="R1769" i="1"/>
  <c r="R1768" i="1" s="1"/>
  <c r="R1767" i="1" s="1"/>
  <c r="R1766" i="1" s="1"/>
  <c r="Q1769" i="1"/>
  <c r="Q1768" i="1" s="1"/>
  <c r="Q1767" i="1" s="1"/>
  <c r="Q1766" i="1" s="1"/>
  <c r="P1769" i="1"/>
  <c r="P1768" i="1" s="1"/>
  <c r="P1767" i="1" s="1"/>
  <c r="P1766" i="1" s="1"/>
  <c r="V1764" i="1"/>
  <c r="V1763" i="1" s="1"/>
  <c r="V1762" i="1" s="1"/>
  <c r="S1764" i="1"/>
  <c r="S1763" i="1" s="1"/>
  <c r="S1762" i="1" s="1"/>
  <c r="R1764" i="1"/>
  <c r="R1763" i="1" s="1"/>
  <c r="R1762" i="1" s="1"/>
  <c r="V1760" i="1"/>
  <c r="V1759" i="1" s="1"/>
  <c r="V1758" i="1" s="1"/>
  <c r="U1760" i="1"/>
  <c r="U1759" i="1" s="1"/>
  <c r="U1758" i="1" s="1"/>
  <c r="S1760" i="1"/>
  <c r="S1759" i="1" s="1"/>
  <c r="S1758" i="1" s="1"/>
  <c r="R1760" i="1"/>
  <c r="R1759" i="1" s="1"/>
  <c r="R1758" i="1" s="1"/>
  <c r="Q1760" i="1"/>
  <c r="Q1759" i="1" s="1"/>
  <c r="Q1758" i="1" s="1"/>
  <c r="P1760" i="1"/>
  <c r="P1759" i="1" s="1"/>
  <c r="P1758" i="1" s="1"/>
  <c r="V1756" i="1"/>
  <c r="V1755" i="1" s="1"/>
  <c r="U1756" i="1"/>
  <c r="U1755" i="1" s="1"/>
  <c r="S1756" i="1"/>
  <c r="S1755" i="1" s="1"/>
  <c r="R1756" i="1"/>
  <c r="R1755" i="1" s="1"/>
  <c r="Q1756" i="1"/>
  <c r="Q1755" i="1" s="1"/>
  <c r="P1756" i="1"/>
  <c r="P1755" i="1" s="1"/>
  <c r="V1753" i="1"/>
  <c r="V1752" i="1" s="1"/>
  <c r="U1753" i="1"/>
  <c r="U1752" i="1" s="1"/>
  <c r="S1753" i="1"/>
  <c r="S1752" i="1" s="1"/>
  <c r="R1753" i="1"/>
  <c r="R1752" i="1" s="1"/>
  <c r="Q1753" i="1"/>
  <c r="Q1752" i="1" s="1"/>
  <c r="P1753" i="1"/>
  <c r="P1752" i="1" s="1"/>
  <c r="V1746" i="1"/>
  <c r="V1745" i="1" s="1"/>
  <c r="V1744" i="1" s="1"/>
  <c r="V1743" i="1" s="1"/>
  <c r="U1746" i="1"/>
  <c r="U1745" i="1" s="1"/>
  <c r="U1744" i="1" s="1"/>
  <c r="U1743" i="1" s="1"/>
  <c r="S1746" i="1"/>
  <c r="S1745" i="1" s="1"/>
  <c r="S1744" i="1" s="1"/>
  <c r="S1743" i="1" s="1"/>
  <c r="R1746" i="1"/>
  <c r="R1745" i="1" s="1"/>
  <c r="R1744" i="1" s="1"/>
  <c r="R1743" i="1" s="1"/>
  <c r="Q1746" i="1"/>
  <c r="Q1745" i="1" s="1"/>
  <c r="Q1744" i="1" s="1"/>
  <c r="Q1743" i="1" s="1"/>
  <c r="P1746" i="1"/>
  <c r="P1745" i="1" s="1"/>
  <c r="P1744" i="1" s="1"/>
  <c r="P1743" i="1" s="1"/>
  <c r="V1741" i="1"/>
  <c r="V1740" i="1" s="1"/>
  <c r="V1739" i="1" s="1"/>
  <c r="V1738" i="1" s="1"/>
  <c r="V1737" i="1" s="1"/>
  <c r="U1741" i="1"/>
  <c r="U1740" i="1" s="1"/>
  <c r="U1739" i="1" s="1"/>
  <c r="U1738" i="1" s="1"/>
  <c r="U1737" i="1" s="1"/>
  <c r="S1741" i="1"/>
  <c r="S1740" i="1" s="1"/>
  <c r="S1739" i="1" s="1"/>
  <c r="S1738" i="1" s="1"/>
  <c r="S1737" i="1" s="1"/>
  <c r="R1741" i="1"/>
  <c r="R1740" i="1" s="1"/>
  <c r="R1739" i="1" s="1"/>
  <c r="R1738" i="1" s="1"/>
  <c r="R1737" i="1" s="1"/>
  <c r="Q1741" i="1"/>
  <c r="Q1740" i="1" s="1"/>
  <c r="Q1739" i="1" s="1"/>
  <c r="Q1738" i="1" s="1"/>
  <c r="Q1737" i="1" s="1"/>
  <c r="P1741" i="1"/>
  <c r="P1740" i="1" s="1"/>
  <c r="P1739" i="1" s="1"/>
  <c r="P1738" i="1" s="1"/>
  <c r="P1737" i="1" s="1"/>
  <c r="V1733" i="1"/>
  <c r="S1733" i="1"/>
  <c r="R1733" i="1"/>
  <c r="V1731" i="1"/>
  <c r="S1731" i="1"/>
  <c r="R1731" i="1"/>
  <c r="V1728" i="1"/>
  <c r="V1727" i="1" s="1"/>
  <c r="S1728" i="1"/>
  <c r="S1727" i="1" s="1"/>
  <c r="R1728" i="1"/>
  <c r="R1727" i="1" s="1"/>
  <c r="V1723" i="1"/>
  <c r="U1723" i="1"/>
  <c r="S1723" i="1"/>
  <c r="R1723" i="1"/>
  <c r="Q1723" i="1"/>
  <c r="P1723" i="1"/>
  <c r="V1721" i="1"/>
  <c r="U1721" i="1"/>
  <c r="S1721" i="1"/>
  <c r="R1721" i="1"/>
  <c r="Q1721" i="1"/>
  <c r="P1721" i="1"/>
  <c r="V1700" i="1"/>
  <c r="V1699" i="1" s="1"/>
  <c r="V1698" i="1" s="1"/>
  <c r="V1697" i="1" s="1"/>
  <c r="U1700" i="1"/>
  <c r="U1699" i="1" s="1"/>
  <c r="U1698" i="1" s="1"/>
  <c r="U1697" i="1" s="1"/>
  <c r="S1700" i="1"/>
  <c r="S1699" i="1" s="1"/>
  <c r="S1698" i="1" s="1"/>
  <c r="S1697" i="1" s="1"/>
  <c r="R1700" i="1"/>
  <c r="R1699" i="1" s="1"/>
  <c r="R1698" i="1" s="1"/>
  <c r="R1697" i="1" s="1"/>
  <c r="Q1700" i="1"/>
  <c r="Q1699" i="1" s="1"/>
  <c r="Q1698" i="1" s="1"/>
  <c r="Q1697" i="1" s="1"/>
  <c r="P1700" i="1"/>
  <c r="P1699" i="1" s="1"/>
  <c r="P1698" i="1" s="1"/>
  <c r="P1697" i="1" s="1"/>
  <c r="V1695" i="1"/>
  <c r="V1694" i="1" s="1"/>
  <c r="V1693" i="1" s="1"/>
  <c r="V1692" i="1" s="1"/>
  <c r="U1695" i="1"/>
  <c r="U1694" i="1" s="1"/>
  <c r="U1693" i="1" s="1"/>
  <c r="U1692" i="1" s="1"/>
  <c r="S1695" i="1"/>
  <c r="S1694" i="1" s="1"/>
  <c r="S1693" i="1" s="1"/>
  <c r="S1692" i="1" s="1"/>
  <c r="R1695" i="1"/>
  <c r="R1694" i="1" s="1"/>
  <c r="R1693" i="1" s="1"/>
  <c r="R1692" i="1" s="1"/>
  <c r="Q1695" i="1"/>
  <c r="Q1694" i="1" s="1"/>
  <c r="Q1693" i="1" s="1"/>
  <c r="Q1692" i="1" s="1"/>
  <c r="P1695" i="1"/>
  <c r="P1694" i="1" s="1"/>
  <c r="P1693" i="1" s="1"/>
  <c r="P1692" i="1" s="1"/>
  <c r="V1690" i="1"/>
  <c r="V1689" i="1" s="1"/>
  <c r="V1688" i="1" s="1"/>
  <c r="V1687" i="1" s="1"/>
  <c r="V1686" i="1" s="1"/>
  <c r="U1690" i="1"/>
  <c r="U1689" i="1" s="1"/>
  <c r="U1688" i="1" s="1"/>
  <c r="U1687" i="1" s="1"/>
  <c r="U1686" i="1" s="1"/>
  <c r="S1690" i="1"/>
  <c r="S1689" i="1" s="1"/>
  <c r="S1688" i="1" s="1"/>
  <c r="S1687" i="1" s="1"/>
  <c r="S1686" i="1" s="1"/>
  <c r="R1690" i="1"/>
  <c r="R1689" i="1" s="1"/>
  <c r="R1688" i="1" s="1"/>
  <c r="R1687" i="1" s="1"/>
  <c r="R1686" i="1" s="1"/>
  <c r="Q1690" i="1"/>
  <c r="Q1689" i="1" s="1"/>
  <c r="Q1688" i="1" s="1"/>
  <c r="Q1687" i="1" s="1"/>
  <c r="Q1686" i="1" s="1"/>
  <c r="P1690" i="1"/>
  <c r="P1689" i="1" s="1"/>
  <c r="P1688" i="1" s="1"/>
  <c r="P1687" i="1" s="1"/>
  <c r="P1686" i="1" s="1"/>
  <c r="V1673" i="1"/>
  <c r="V1672" i="1" s="1"/>
  <c r="U1673" i="1"/>
  <c r="U1672" i="1" s="1"/>
  <c r="S1673" i="1"/>
  <c r="S1672" i="1" s="1"/>
  <c r="R1673" i="1"/>
  <c r="R1672" i="1" s="1"/>
  <c r="Q1673" i="1"/>
  <c r="Q1672" i="1" s="1"/>
  <c r="P1673" i="1"/>
  <c r="P1672" i="1" s="1"/>
  <c r="V1669" i="1"/>
  <c r="V1668" i="1" s="1"/>
  <c r="U1669" i="1"/>
  <c r="U1668" i="1" s="1"/>
  <c r="S1669" i="1"/>
  <c r="S1668" i="1" s="1"/>
  <c r="R1669" i="1"/>
  <c r="R1668" i="1" s="1"/>
  <c r="Q1669" i="1"/>
  <c r="Q1668" i="1" s="1"/>
  <c r="P1669" i="1"/>
  <c r="P1668" i="1" s="1"/>
  <c r="V1666" i="1"/>
  <c r="V1665" i="1" s="1"/>
  <c r="U1666" i="1"/>
  <c r="U1665" i="1" s="1"/>
  <c r="S1666" i="1"/>
  <c r="S1665" i="1" s="1"/>
  <c r="R1666" i="1"/>
  <c r="R1665" i="1" s="1"/>
  <c r="Q1666" i="1"/>
  <c r="Q1665" i="1" s="1"/>
  <c r="P1666" i="1"/>
  <c r="P1665" i="1" s="1"/>
  <c r="V1661" i="1"/>
  <c r="U1661" i="1"/>
  <c r="S1661" i="1"/>
  <c r="R1661" i="1"/>
  <c r="Q1661" i="1"/>
  <c r="P1661" i="1"/>
  <c r="V1659" i="1"/>
  <c r="U1659" i="1"/>
  <c r="S1659" i="1"/>
  <c r="R1659" i="1"/>
  <c r="Q1659" i="1"/>
  <c r="P1659" i="1"/>
  <c r="V1655" i="1"/>
  <c r="V1654" i="1" s="1"/>
  <c r="U1655" i="1"/>
  <c r="U1654" i="1" s="1"/>
  <c r="S1655" i="1"/>
  <c r="S1654" i="1" s="1"/>
  <c r="R1655" i="1"/>
  <c r="R1654" i="1" s="1"/>
  <c r="Q1655" i="1"/>
  <c r="Q1654" i="1" s="1"/>
  <c r="P1655" i="1"/>
  <c r="P1654" i="1" s="1"/>
  <c r="V1652" i="1"/>
  <c r="V1651" i="1" s="1"/>
  <c r="U1652" i="1"/>
  <c r="U1651" i="1" s="1"/>
  <c r="S1652" i="1"/>
  <c r="S1651" i="1" s="1"/>
  <c r="R1652" i="1"/>
  <c r="R1651" i="1" s="1"/>
  <c r="Q1652" i="1"/>
  <c r="Q1651" i="1" s="1"/>
  <c r="P1652" i="1"/>
  <c r="P1651" i="1" s="1"/>
  <c r="V1648" i="1"/>
  <c r="V1647" i="1" s="1"/>
  <c r="U1648" i="1"/>
  <c r="U1647" i="1" s="1"/>
  <c r="S1648" i="1"/>
  <c r="S1647" i="1" s="1"/>
  <c r="R1648" i="1"/>
  <c r="R1647" i="1" s="1"/>
  <c r="Q1648" i="1"/>
  <c r="Q1647" i="1" s="1"/>
  <c r="P1648" i="1"/>
  <c r="P1647" i="1" s="1"/>
  <c r="V1645" i="1"/>
  <c r="V1644" i="1" s="1"/>
  <c r="U1645" i="1"/>
  <c r="U1644" i="1" s="1"/>
  <c r="S1645" i="1"/>
  <c r="S1644" i="1" s="1"/>
  <c r="R1645" i="1"/>
  <c r="R1644" i="1" s="1"/>
  <c r="Q1645" i="1"/>
  <c r="Q1644" i="1" s="1"/>
  <c r="P1645" i="1"/>
  <c r="P1644" i="1" s="1"/>
  <c r="V1642" i="1"/>
  <c r="V1641" i="1" s="1"/>
  <c r="U1642" i="1"/>
  <c r="U1641" i="1" s="1"/>
  <c r="S1642" i="1"/>
  <c r="S1641" i="1" s="1"/>
  <c r="R1642" i="1"/>
  <c r="R1641" i="1" s="1"/>
  <c r="Q1642" i="1"/>
  <c r="Q1641" i="1" s="1"/>
  <c r="P1642" i="1"/>
  <c r="P1641" i="1" s="1"/>
  <c r="V1639" i="1"/>
  <c r="V1638" i="1" s="1"/>
  <c r="U1639" i="1"/>
  <c r="U1638" i="1" s="1"/>
  <c r="S1639" i="1"/>
  <c r="S1638" i="1" s="1"/>
  <c r="R1639" i="1"/>
  <c r="R1638" i="1" s="1"/>
  <c r="Q1639" i="1"/>
  <c r="Q1638" i="1" s="1"/>
  <c r="P1639" i="1"/>
  <c r="P1638" i="1" s="1"/>
  <c r="V1636" i="1"/>
  <c r="V1635" i="1" s="1"/>
  <c r="U1636" i="1"/>
  <c r="U1635" i="1" s="1"/>
  <c r="S1636" i="1"/>
  <c r="S1635" i="1" s="1"/>
  <c r="R1636" i="1"/>
  <c r="R1635" i="1" s="1"/>
  <c r="Q1636" i="1"/>
  <c r="Q1635" i="1" s="1"/>
  <c r="P1636" i="1"/>
  <c r="P1635" i="1" s="1"/>
  <c r="V1629" i="1"/>
  <c r="U1629" i="1"/>
  <c r="S1629" i="1"/>
  <c r="R1629" i="1"/>
  <c r="Q1629" i="1"/>
  <c r="P1629" i="1"/>
  <c r="V1627" i="1"/>
  <c r="U1627" i="1"/>
  <c r="S1627" i="1"/>
  <c r="R1627" i="1"/>
  <c r="Q1627" i="1"/>
  <c r="P1627" i="1"/>
  <c r="V1625" i="1"/>
  <c r="U1625" i="1"/>
  <c r="S1625" i="1"/>
  <c r="R1625" i="1"/>
  <c r="Q1625" i="1"/>
  <c r="P1625" i="1"/>
  <c r="V1620" i="1"/>
  <c r="V1619" i="1" s="1"/>
  <c r="U1620" i="1"/>
  <c r="U1619" i="1" s="1"/>
  <c r="S1620" i="1"/>
  <c r="S1619" i="1" s="1"/>
  <c r="R1620" i="1"/>
  <c r="R1619" i="1" s="1"/>
  <c r="Q1620" i="1"/>
  <c r="Q1619" i="1" s="1"/>
  <c r="P1620" i="1"/>
  <c r="P1619" i="1" s="1"/>
  <c r="V1615" i="1"/>
  <c r="S1615" i="1"/>
  <c r="R1615" i="1"/>
  <c r="V1613" i="1"/>
  <c r="S1613" i="1"/>
  <c r="R1613" i="1"/>
  <c r="V1604" i="1"/>
  <c r="V1603" i="1" s="1"/>
  <c r="V1602" i="1" s="1"/>
  <c r="V1601" i="1" s="1"/>
  <c r="V1600" i="1" s="1"/>
  <c r="V1599" i="1" s="1"/>
  <c r="V1598" i="1" s="1"/>
  <c r="U1604" i="1"/>
  <c r="U1603" i="1" s="1"/>
  <c r="U1602" i="1" s="1"/>
  <c r="U1601" i="1" s="1"/>
  <c r="U1600" i="1" s="1"/>
  <c r="U1599" i="1" s="1"/>
  <c r="U1598" i="1" s="1"/>
  <c r="S1604" i="1"/>
  <c r="S1603" i="1" s="1"/>
  <c r="S1602" i="1" s="1"/>
  <c r="S1601" i="1" s="1"/>
  <c r="S1600" i="1" s="1"/>
  <c r="S1599" i="1" s="1"/>
  <c r="S1598" i="1" s="1"/>
  <c r="R1604" i="1"/>
  <c r="R1603" i="1" s="1"/>
  <c r="R1602" i="1" s="1"/>
  <c r="R1601" i="1" s="1"/>
  <c r="R1600" i="1" s="1"/>
  <c r="R1599" i="1" s="1"/>
  <c r="R1598" i="1" s="1"/>
  <c r="Q1604" i="1"/>
  <c r="Q1603" i="1" s="1"/>
  <c r="Q1602" i="1" s="1"/>
  <c r="Q1601" i="1" s="1"/>
  <c r="Q1600" i="1" s="1"/>
  <c r="Q1599" i="1" s="1"/>
  <c r="Q1598" i="1" s="1"/>
  <c r="P1604" i="1"/>
  <c r="P1603" i="1" s="1"/>
  <c r="P1602" i="1" s="1"/>
  <c r="P1601" i="1" s="1"/>
  <c r="P1600" i="1" s="1"/>
  <c r="P1599" i="1" s="1"/>
  <c r="P1598" i="1" s="1"/>
  <c r="V1596" i="1"/>
  <c r="V1595" i="1" s="1"/>
  <c r="U1596" i="1"/>
  <c r="U1595" i="1" s="1"/>
  <c r="S1596" i="1"/>
  <c r="S1595" i="1" s="1"/>
  <c r="R1596" i="1"/>
  <c r="R1595" i="1" s="1"/>
  <c r="Q1596" i="1"/>
  <c r="Q1595" i="1" s="1"/>
  <c r="P1596" i="1"/>
  <c r="P1595" i="1" s="1"/>
  <c r="V1593" i="1"/>
  <c r="V1592" i="1" s="1"/>
  <c r="U1593" i="1"/>
  <c r="U1592" i="1" s="1"/>
  <c r="S1593" i="1"/>
  <c r="S1592" i="1" s="1"/>
  <c r="R1593" i="1"/>
  <c r="R1592" i="1" s="1"/>
  <c r="Q1593" i="1"/>
  <c r="Q1592" i="1" s="1"/>
  <c r="P1593" i="1"/>
  <c r="P1592" i="1" s="1"/>
  <c r="V1588" i="1"/>
  <c r="V1587" i="1" s="1"/>
  <c r="V1586" i="1" s="1"/>
  <c r="V1585" i="1" s="1"/>
  <c r="V1584" i="1" s="1"/>
  <c r="U1588" i="1"/>
  <c r="U1587" i="1" s="1"/>
  <c r="U1586" i="1" s="1"/>
  <c r="U1585" i="1" s="1"/>
  <c r="U1584" i="1" s="1"/>
  <c r="S1588" i="1"/>
  <c r="S1587" i="1" s="1"/>
  <c r="S1586" i="1" s="1"/>
  <c r="S1585" i="1" s="1"/>
  <c r="S1584" i="1" s="1"/>
  <c r="R1588" i="1"/>
  <c r="R1587" i="1" s="1"/>
  <c r="R1586" i="1" s="1"/>
  <c r="R1585" i="1" s="1"/>
  <c r="R1584" i="1" s="1"/>
  <c r="Q1588" i="1"/>
  <c r="Q1587" i="1" s="1"/>
  <c r="Q1586" i="1" s="1"/>
  <c r="Q1585" i="1" s="1"/>
  <c r="Q1584" i="1" s="1"/>
  <c r="P1588" i="1"/>
  <c r="P1587" i="1" s="1"/>
  <c r="P1586" i="1" s="1"/>
  <c r="P1585" i="1" s="1"/>
  <c r="P1584" i="1" s="1"/>
  <c r="V1580" i="1"/>
  <c r="U1580" i="1"/>
  <c r="S1580" i="1"/>
  <c r="R1580" i="1"/>
  <c r="Q1580" i="1"/>
  <c r="P1580" i="1"/>
  <c r="V1578" i="1"/>
  <c r="U1578" i="1"/>
  <c r="S1578" i="1"/>
  <c r="R1578" i="1"/>
  <c r="Q1578" i="1"/>
  <c r="P1578" i="1"/>
  <c r="V1574" i="1"/>
  <c r="V1573" i="1" s="1"/>
  <c r="V1572" i="1" s="1"/>
  <c r="V1571" i="1" s="1"/>
  <c r="V1570" i="1" s="1"/>
  <c r="V1569" i="1" s="1"/>
  <c r="V1568" i="1" s="1"/>
  <c r="U1574" i="1"/>
  <c r="U1573" i="1" s="1"/>
  <c r="U1572" i="1" s="1"/>
  <c r="U1571" i="1" s="1"/>
  <c r="U1570" i="1" s="1"/>
  <c r="U1569" i="1" s="1"/>
  <c r="U1568" i="1" s="1"/>
  <c r="S1574" i="1"/>
  <c r="S1573" i="1" s="1"/>
  <c r="S1572" i="1" s="1"/>
  <c r="S1571" i="1" s="1"/>
  <c r="S1570" i="1" s="1"/>
  <c r="S1569" i="1" s="1"/>
  <c r="S1568" i="1" s="1"/>
  <c r="R1574" i="1"/>
  <c r="R1573" i="1" s="1"/>
  <c r="R1572" i="1" s="1"/>
  <c r="R1571" i="1" s="1"/>
  <c r="R1570" i="1" s="1"/>
  <c r="R1569" i="1" s="1"/>
  <c r="R1568" i="1" s="1"/>
  <c r="Q1574" i="1"/>
  <c r="Q1573" i="1" s="1"/>
  <c r="Q1572" i="1" s="1"/>
  <c r="Q1571" i="1" s="1"/>
  <c r="Q1570" i="1" s="1"/>
  <c r="Q1569" i="1" s="1"/>
  <c r="Q1568" i="1" s="1"/>
  <c r="P1574" i="1"/>
  <c r="P1573" i="1" s="1"/>
  <c r="P1572" i="1" s="1"/>
  <c r="P1571" i="1" s="1"/>
  <c r="P1570" i="1" s="1"/>
  <c r="P1569" i="1" s="1"/>
  <c r="P1568" i="1" s="1"/>
  <c r="V1566" i="1"/>
  <c r="V1565" i="1" s="1"/>
  <c r="V1564" i="1" s="1"/>
  <c r="V1563" i="1" s="1"/>
  <c r="V1562" i="1" s="1"/>
  <c r="U1566" i="1"/>
  <c r="U1565" i="1" s="1"/>
  <c r="U1564" i="1" s="1"/>
  <c r="U1563" i="1" s="1"/>
  <c r="U1562" i="1" s="1"/>
  <c r="S1566" i="1"/>
  <c r="S1565" i="1" s="1"/>
  <c r="S1564" i="1" s="1"/>
  <c r="S1563" i="1" s="1"/>
  <c r="S1562" i="1" s="1"/>
  <c r="R1566" i="1"/>
  <c r="R1565" i="1" s="1"/>
  <c r="R1564" i="1" s="1"/>
  <c r="R1563" i="1" s="1"/>
  <c r="R1562" i="1" s="1"/>
  <c r="Q1566" i="1"/>
  <c r="Q1565" i="1" s="1"/>
  <c r="Q1564" i="1" s="1"/>
  <c r="Q1563" i="1" s="1"/>
  <c r="Q1562" i="1" s="1"/>
  <c r="P1566" i="1"/>
  <c r="P1565" i="1" s="1"/>
  <c r="P1564" i="1" s="1"/>
  <c r="P1563" i="1" s="1"/>
  <c r="P1562" i="1" s="1"/>
  <c r="V1560" i="1"/>
  <c r="V1559" i="1" s="1"/>
  <c r="V1558" i="1" s="1"/>
  <c r="V1557" i="1" s="1"/>
  <c r="V1556" i="1" s="1"/>
  <c r="U1560" i="1"/>
  <c r="U1559" i="1" s="1"/>
  <c r="U1558" i="1" s="1"/>
  <c r="U1557" i="1" s="1"/>
  <c r="U1556" i="1" s="1"/>
  <c r="S1560" i="1"/>
  <c r="S1559" i="1" s="1"/>
  <c r="S1558" i="1" s="1"/>
  <c r="S1557" i="1" s="1"/>
  <c r="S1556" i="1" s="1"/>
  <c r="R1560" i="1"/>
  <c r="R1559" i="1" s="1"/>
  <c r="R1558" i="1" s="1"/>
  <c r="R1557" i="1" s="1"/>
  <c r="R1556" i="1" s="1"/>
  <c r="Q1560" i="1"/>
  <c r="Q1559" i="1" s="1"/>
  <c r="Q1558" i="1" s="1"/>
  <c r="Q1557" i="1" s="1"/>
  <c r="Q1556" i="1" s="1"/>
  <c r="P1560" i="1"/>
  <c r="P1559" i="1" s="1"/>
  <c r="P1558" i="1" s="1"/>
  <c r="P1557" i="1" s="1"/>
  <c r="P1556" i="1" s="1"/>
  <c r="V1552" i="1"/>
  <c r="V1551" i="1" s="1"/>
  <c r="V1550" i="1" s="1"/>
  <c r="U1552" i="1"/>
  <c r="U1551" i="1" s="1"/>
  <c r="U1550" i="1" s="1"/>
  <c r="S1552" i="1"/>
  <c r="S1551" i="1" s="1"/>
  <c r="S1550" i="1" s="1"/>
  <c r="R1552" i="1"/>
  <c r="R1551" i="1" s="1"/>
  <c r="R1550" i="1" s="1"/>
  <c r="Q1552" i="1"/>
  <c r="Q1551" i="1" s="1"/>
  <c r="Q1550" i="1" s="1"/>
  <c r="P1552" i="1"/>
  <c r="P1551" i="1" s="1"/>
  <c r="P1550" i="1" s="1"/>
  <c r="V1548" i="1"/>
  <c r="V1547" i="1" s="1"/>
  <c r="V1546" i="1" s="1"/>
  <c r="U1548" i="1"/>
  <c r="U1547" i="1" s="1"/>
  <c r="U1546" i="1" s="1"/>
  <c r="S1548" i="1"/>
  <c r="S1547" i="1" s="1"/>
  <c r="S1546" i="1" s="1"/>
  <c r="R1548" i="1"/>
  <c r="R1547" i="1" s="1"/>
  <c r="R1546" i="1" s="1"/>
  <c r="Q1548" i="1"/>
  <c r="Q1547" i="1" s="1"/>
  <c r="Q1546" i="1" s="1"/>
  <c r="P1548" i="1"/>
  <c r="P1547" i="1" s="1"/>
  <c r="P1546" i="1" s="1"/>
  <c r="V1535" i="1"/>
  <c r="U1535" i="1"/>
  <c r="S1535" i="1"/>
  <c r="R1535" i="1"/>
  <c r="Q1535" i="1"/>
  <c r="P1535" i="1"/>
  <c r="V1533" i="1"/>
  <c r="U1533" i="1"/>
  <c r="S1533" i="1"/>
  <c r="R1533" i="1"/>
  <c r="Q1533" i="1"/>
  <c r="P1533" i="1"/>
  <c r="V1531" i="1"/>
  <c r="U1531" i="1"/>
  <c r="S1531" i="1"/>
  <c r="R1531" i="1"/>
  <c r="Q1531" i="1"/>
  <c r="P1531" i="1"/>
  <c r="V1520" i="1"/>
  <c r="V1519" i="1" s="1"/>
  <c r="V1518" i="1" s="1"/>
  <c r="V1517" i="1" s="1"/>
  <c r="U1520" i="1"/>
  <c r="U1519" i="1" s="1"/>
  <c r="U1518" i="1" s="1"/>
  <c r="U1517" i="1" s="1"/>
  <c r="S1520" i="1"/>
  <c r="S1519" i="1" s="1"/>
  <c r="S1518" i="1" s="1"/>
  <c r="S1517" i="1" s="1"/>
  <c r="R1520" i="1"/>
  <c r="R1519" i="1" s="1"/>
  <c r="R1518" i="1" s="1"/>
  <c r="R1517" i="1" s="1"/>
  <c r="Q1520" i="1"/>
  <c r="Q1519" i="1" s="1"/>
  <c r="Q1518" i="1" s="1"/>
  <c r="Q1517" i="1" s="1"/>
  <c r="P1520" i="1"/>
  <c r="P1519" i="1" s="1"/>
  <c r="P1518" i="1" s="1"/>
  <c r="P1517" i="1" s="1"/>
  <c r="V1508" i="1"/>
  <c r="V1507" i="1" s="1"/>
  <c r="V1506" i="1" s="1"/>
  <c r="U1508" i="1"/>
  <c r="U1507" i="1" s="1"/>
  <c r="U1506" i="1" s="1"/>
  <c r="S1508" i="1"/>
  <c r="S1507" i="1" s="1"/>
  <c r="S1506" i="1" s="1"/>
  <c r="R1508" i="1"/>
  <c r="R1507" i="1" s="1"/>
  <c r="R1506" i="1" s="1"/>
  <c r="Q1508" i="1"/>
  <c r="Q1507" i="1" s="1"/>
  <c r="Q1506" i="1" s="1"/>
  <c r="P1508" i="1"/>
  <c r="P1507" i="1" s="1"/>
  <c r="P1506" i="1" s="1"/>
  <c r="V1504" i="1"/>
  <c r="V1503" i="1" s="1"/>
  <c r="V1502" i="1" s="1"/>
  <c r="U1504" i="1"/>
  <c r="U1503" i="1" s="1"/>
  <c r="U1502" i="1" s="1"/>
  <c r="S1504" i="1"/>
  <c r="S1503" i="1" s="1"/>
  <c r="S1502" i="1" s="1"/>
  <c r="R1504" i="1"/>
  <c r="R1503" i="1" s="1"/>
  <c r="R1502" i="1" s="1"/>
  <c r="Q1504" i="1"/>
  <c r="Q1503" i="1" s="1"/>
  <c r="Q1502" i="1" s="1"/>
  <c r="P1504" i="1"/>
  <c r="P1503" i="1" s="1"/>
  <c r="P1502" i="1" s="1"/>
  <c r="V1498" i="1"/>
  <c r="U1498" i="1"/>
  <c r="S1498" i="1"/>
  <c r="R1498" i="1"/>
  <c r="Q1498" i="1"/>
  <c r="P1498" i="1"/>
  <c r="V1490" i="1"/>
  <c r="V1489" i="1" s="1"/>
  <c r="V1488" i="1" s="1"/>
  <c r="U1490" i="1"/>
  <c r="U1489" i="1" s="1"/>
  <c r="U1488" i="1" s="1"/>
  <c r="S1490" i="1"/>
  <c r="S1489" i="1" s="1"/>
  <c r="S1488" i="1" s="1"/>
  <c r="R1490" i="1"/>
  <c r="R1489" i="1" s="1"/>
  <c r="R1488" i="1" s="1"/>
  <c r="Q1490" i="1"/>
  <c r="Q1489" i="1" s="1"/>
  <c r="Q1488" i="1" s="1"/>
  <c r="P1490" i="1"/>
  <c r="P1489" i="1" s="1"/>
  <c r="P1488" i="1" s="1"/>
  <c r="V1483" i="1"/>
  <c r="V1482" i="1" s="1"/>
  <c r="U1483" i="1"/>
  <c r="U1482" i="1" s="1"/>
  <c r="S1483" i="1"/>
  <c r="S1482" i="1" s="1"/>
  <c r="R1483" i="1"/>
  <c r="R1482" i="1" s="1"/>
  <c r="Q1483" i="1"/>
  <c r="Q1482" i="1" s="1"/>
  <c r="P1483" i="1"/>
  <c r="P1482" i="1" s="1"/>
  <c r="V1477" i="1"/>
  <c r="V1476" i="1" s="1"/>
  <c r="V1475" i="1" s="1"/>
  <c r="V1474" i="1" s="1"/>
  <c r="V1473" i="1" s="1"/>
  <c r="U1477" i="1"/>
  <c r="U1476" i="1" s="1"/>
  <c r="U1475" i="1" s="1"/>
  <c r="U1474" i="1" s="1"/>
  <c r="U1473" i="1" s="1"/>
  <c r="S1477" i="1"/>
  <c r="S1476" i="1" s="1"/>
  <c r="S1475" i="1" s="1"/>
  <c r="S1474" i="1" s="1"/>
  <c r="S1473" i="1" s="1"/>
  <c r="R1477" i="1"/>
  <c r="R1476" i="1" s="1"/>
  <c r="R1475" i="1" s="1"/>
  <c r="R1474" i="1" s="1"/>
  <c r="R1473" i="1" s="1"/>
  <c r="Q1477" i="1"/>
  <c r="Q1476" i="1" s="1"/>
  <c r="Q1475" i="1" s="1"/>
  <c r="Q1474" i="1" s="1"/>
  <c r="Q1473" i="1" s="1"/>
  <c r="P1477" i="1"/>
  <c r="P1476" i="1" s="1"/>
  <c r="P1475" i="1" s="1"/>
  <c r="P1474" i="1" s="1"/>
  <c r="P1473" i="1" s="1"/>
  <c r="V1464" i="1"/>
  <c r="V1463" i="1" s="1"/>
  <c r="V1462" i="1" s="1"/>
  <c r="V1461" i="1" s="1"/>
  <c r="V1460" i="1" s="1"/>
  <c r="V1459" i="1" s="1"/>
  <c r="U1464" i="1"/>
  <c r="U1463" i="1" s="1"/>
  <c r="U1462" i="1" s="1"/>
  <c r="U1461" i="1" s="1"/>
  <c r="U1460" i="1" s="1"/>
  <c r="U1459" i="1" s="1"/>
  <c r="S1464" i="1"/>
  <c r="S1463" i="1" s="1"/>
  <c r="S1462" i="1" s="1"/>
  <c r="S1461" i="1" s="1"/>
  <c r="S1460" i="1" s="1"/>
  <c r="S1459" i="1" s="1"/>
  <c r="R1464" i="1"/>
  <c r="R1463" i="1" s="1"/>
  <c r="R1462" i="1" s="1"/>
  <c r="R1461" i="1" s="1"/>
  <c r="R1460" i="1" s="1"/>
  <c r="R1459" i="1" s="1"/>
  <c r="Q1464" i="1"/>
  <c r="Q1463" i="1" s="1"/>
  <c r="Q1462" i="1" s="1"/>
  <c r="Q1461" i="1" s="1"/>
  <c r="Q1460" i="1" s="1"/>
  <c r="Q1459" i="1" s="1"/>
  <c r="P1464" i="1"/>
  <c r="P1463" i="1" s="1"/>
  <c r="P1462" i="1" s="1"/>
  <c r="P1461" i="1" s="1"/>
  <c r="P1460" i="1" s="1"/>
  <c r="P1459" i="1" s="1"/>
  <c r="V1451" i="1"/>
  <c r="V1450" i="1" s="1"/>
  <c r="V1449" i="1" s="1"/>
  <c r="V1448" i="1" s="1"/>
  <c r="V1447" i="1" s="1"/>
  <c r="U1451" i="1"/>
  <c r="U1450" i="1" s="1"/>
  <c r="U1449" i="1" s="1"/>
  <c r="U1448" i="1" s="1"/>
  <c r="U1447" i="1" s="1"/>
  <c r="S1451" i="1"/>
  <c r="S1450" i="1" s="1"/>
  <c r="S1449" i="1" s="1"/>
  <c r="S1448" i="1" s="1"/>
  <c r="S1447" i="1" s="1"/>
  <c r="R1451" i="1"/>
  <c r="R1450" i="1" s="1"/>
  <c r="R1449" i="1" s="1"/>
  <c r="R1448" i="1" s="1"/>
  <c r="R1447" i="1" s="1"/>
  <c r="Q1451" i="1"/>
  <c r="Q1450" i="1" s="1"/>
  <c r="Q1449" i="1" s="1"/>
  <c r="Q1448" i="1" s="1"/>
  <c r="Q1447" i="1" s="1"/>
  <c r="P1451" i="1"/>
  <c r="P1450" i="1" s="1"/>
  <c r="P1449" i="1" s="1"/>
  <c r="P1448" i="1" s="1"/>
  <c r="P1447" i="1" s="1"/>
  <c r="V1444" i="1"/>
  <c r="V1443" i="1" s="1"/>
  <c r="V1442" i="1" s="1"/>
  <c r="U1444" i="1"/>
  <c r="U1443" i="1" s="1"/>
  <c r="U1442" i="1" s="1"/>
  <c r="S1444" i="1"/>
  <c r="S1443" i="1" s="1"/>
  <c r="S1442" i="1" s="1"/>
  <c r="R1444" i="1"/>
  <c r="R1443" i="1" s="1"/>
  <c r="R1442" i="1" s="1"/>
  <c r="Q1444" i="1"/>
  <c r="Q1443" i="1" s="1"/>
  <c r="Q1442" i="1" s="1"/>
  <c r="P1444" i="1"/>
  <c r="P1443" i="1" s="1"/>
  <c r="P1442" i="1" s="1"/>
  <c r="V1435" i="1"/>
  <c r="U1435" i="1"/>
  <c r="S1435" i="1"/>
  <c r="R1435" i="1"/>
  <c r="Q1435" i="1"/>
  <c r="P1435" i="1"/>
  <c r="V1419" i="1"/>
  <c r="V1418" i="1" s="1"/>
  <c r="U1419" i="1"/>
  <c r="U1418" i="1" s="1"/>
  <c r="S1419" i="1"/>
  <c r="S1418" i="1" s="1"/>
  <c r="R1419" i="1"/>
  <c r="R1418" i="1" s="1"/>
  <c r="Q1419" i="1"/>
  <c r="Q1418" i="1" s="1"/>
  <c r="P1419" i="1"/>
  <c r="P1418" i="1" s="1"/>
  <c r="V1416" i="1"/>
  <c r="V1415" i="1" s="1"/>
  <c r="U1416" i="1"/>
  <c r="U1415" i="1" s="1"/>
  <c r="S1416" i="1"/>
  <c r="S1415" i="1" s="1"/>
  <c r="R1416" i="1"/>
  <c r="R1415" i="1" s="1"/>
  <c r="Q1416" i="1"/>
  <c r="Q1415" i="1" s="1"/>
  <c r="P1416" i="1"/>
  <c r="P1415" i="1" s="1"/>
  <c r="V1410" i="1"/>
  <c r="V1409" i="1" s="1"/>
  <c r="V1408" i="1" s="1"/>
  <c r="V1407" i="1" s="1"/>
  <c r="V1406" i="1" s="1"/>
  <c r="U1410" i="1"/>
  <c r="U1409" i="1" s="1"/>
  <c r="U1408" i="1" s="1"/>
  <c r="U1407" i="1" s="1"/>
  <c r="U1406" i="1" s="1"/>
  <c r="S1410" i="1"/>
  <c r="S1409" i="1" s="1"/>
  <c r="S1408" i="1" s="1"/>
  <c r="S1407" i="1" s="1"/>
  <c r="S1406" i="1" s="1"/>
  <c r="R1410" i="1"/>
  <c r="R1409" i="1" s="1"/>
  <c r="R1408" i="1" s="1"/>
  <c r="R1407" i="1" s="1"/>
  <c r="R1406" i="1" s="1"/>
  <c r="Q1410" i="1"/>
  <c r="Q1409" i="1" s="1"/>
  <c r="Q1408" i="1" s="1"/>
  <c r="Q1407" i="1" s="1"/>
  <c r="Q1406" i="1" s="1"/>
  <c r="P1410" i="1"/>
  <c r="P1409" i="1" s="1"/>
  <c r="P1408" i="1" s="1"/>
  <c r="P1407" i="1" s="1"/>
  <c r="P1406" i="1" s="1"/>
  <c r="V1404" i="1"/>
  <c r="V1403" i="1" s="1"/>
  <c r="V1402" i="1" s="1"/>
  <c r="V1401" i="1" s="1"/>
  <c r="U1404" i="1"/>
  <c r="U1403" i="1" s="1"/>
  <c r="U1402" i="1" s="1"/>
  <c r="U1401" i="1" s="1"/>
  <c r="S1404" i="1"/>
  <c r="S1403" i="1" s="1"/>
  <c r="S1402" i="1" s="1"/>
  <c r="S1401" i="1" s="1"/>
  <c r="R1404" i="1"/>
  <c r="R1403" i="1" s="1"/>
  <c r="R1402" i="1" s="1"/>
  <c r="R1401" i="1" s="1"/>
  <c r="Q1404" i="1"/>
  <c r="Q1403" i="1" s="1"/>
  <c r="Q1402" i="1" s="1"/>
  <c r="Q1401" i="1" s="1"/>
  <c r="P1404" i="1"/>
  <c r="P1403" i="1" s="1"/>
  <c r="P1402" i="1" s="1"/>
  <c r="P1401" i="1" s="1"/>
  <c r="V1399" i="1"/>
  <c r="V1398" i="1" s="1"/>
  <c r="V1397" i="1" s="1"/>
  <c r="S1399" i="1"/>
  <c r="S1398" i="1" s="1"/>
  <c r="S1397" i="1" s="1"/>
  <c r="R1399" i="1"/>
  <c r="R1398" i="1" s="1"/>
  <c r="R1397" i="1" s="1"/>
  <c r="V1395" i="1"/>
  <c r="V1394" i="1" s="1"/>
  <c r="V1393" i="1" s="1"/>
  <c r="U1395" i="1"/>
  <c r="U1394" i="1" s="1"/>
  <c r="U1393" i="1" s="1"/>
  <c r="S1395" i="1"/>
  <c r="S1394" i="1" s="1"/>
  <c r="S1393" i="1" s="1"/>
  <c r="R1395" i="1"/>
  <c r="R1394" i="1" s="1"/>
  <c r="R1393" i="1" s="1"/>
  <c r="Q1395" i="1"/>
  <c r="Q1394" i="1" s="1"/>
  <c r="Q1393" i="1" s="1"/>
  <c r="P1395" i="1"/>
  <c r="P1394" i="1" s="1"/>
  <c r="P1393" i="1" s="1"/>
  <c r="V1391" i="1"/>
  <c r="V1390" i="1" s="1"/>
  <c r="U1391" i="1"/>
  <c r="U1390" i="1" s="1"/>
  <c r="S1391" i="1"/>
  <c r="S1390" i="1" s="1"/>
  <c r="R1391" i="1"/>
  <c r="R1390" i="1" s="1"/>
  <c r="Q1391" i="1"/>
  <c r="Q1390" i="1" s="1"/>
  <c r="P1391" i="1"/>
  <c r="P1390" i="1" s="1"/>
  <c r="V1388" i="1"/>
  <c r="V1387" i="1" s="1"/>
  <c r="U1388" i="1"/>
  <c r="U1387" i="1" s="1"/>
  <c r="S1388" i="1"/>
  <c r="S1387" i="1" s="1"/>
  <c r="R1388" i="1"/>
  <c r="R1387" i="1" s="1"/>
  <c r="Q1388" i="1"/>
  <c r="Q1387" i="1" s="1"/>
  <c r="P1388" i="1"/>
  <c r="P1387" i="1" s="1"/>
  <c r="V1381" i="1"/>
  <c r="V1380" i="1" s="1"/>
  <c r="V1379" i="1" s="1"/>
  <c r="V1378" i="1" s="1"/>
  <c r="U1381" i="1"/>
  <c r="U1380" i="1" s="1"/>
  <c r="U1379" i="1" s="1"/>
  <c r="U1378" i="1" s="1"/>
  <c r="S1381" i="1"/>
  <c r="S1380" i="1" s="1"/>
  <c r="S1379" i="1" s="1"/>
  <c r="S1378" i="1" s="1"/>
  <c r="R1381" i="1"/>
  <c r="R1380" i="1" s="1"/>
  <c r="R1379" i="1" s="1"/>
  <c r="R1378" i="1" s="1"/>
  <c r="Q1381" i="1"/>
  <c r="Q1380" i="1" s="1"/>
  <c r="Q1379" i="1" s="1"/>
  <c r="Q1378" i="1" s="1"/>
  <c r="P1381" i="1"/>
  <c r="P1380" i="1" s="1"/>
  <c r="P1379" i="1" s="1"/>
  <c r="P1378" i="1" s="1"/>
  <c r="V1376" i="1"/>
  <c r="V1375" i="1" s="1"/>
  <c r="V1374" i="1" s="1"/>
  <c r="V1373" i="1" s="1"/>
  <c r="V1372" i="1" s="1"/>
  <c r="U1376" i="1"/>
  <c r="U1375" i="1" s="1"/>
  <c r="U1374" i="1" s="1"/>
  <c r="U1373" i="1" s="1"/>
  <c r="U1372" i="1" s="1"/>
  <c r="S1376" i="1"/>
  <c r="S1375" i="1" s="1"/>
  <c r="S1374" i="1" s="1"/>
  <c r="S1373" i="1" s="1"/>
  <c r="S1372" i="1" s="1"/>
  <c r="R1376" i="1"/>
  <c r="R1375" i="1" s="1"/>
  <c r="R1374" i="1" s="1"/>
  <c r="R1373" i="1" s="1"/>
  <c r="R1372" i="1" s="1"/>
  <c r="Q1376" i="1"/>
  <c r="Q1375" i="1" s="1"/>
  <c r="Q1374" i="1" s="1"/>
  <c r="Q1373" i="1" s="1"/>
  <c r="Q1372" i="1" s="1"/>
  <c r="P1376" i="1"/>
  <c r="P1375" i="1" s="1"/>
  <c r="P1374" i="1" s="1"/>
  <c r="P1373" i="1" s="1"/>
  <c r="P1372" i="1" s="1"/>
  <c r="V1368" i="1"/>
  <c r="S1368" i="1"/>
  <c r="R1368" i="1"/>
  <c r="V1366" i="1"/>
  <c r="S1366" i="1"/>
  <c r="R1366" i="1"/>
  <c r="V1363" i="1"/>
  <c r="V1362" i="1" s="1"/>
  <c r="S1363" i="1"/>
  <c r="S1362" i="1" s="1"/>
  <c r="R1363" i="1"/>
  <c r="R1362" i="1" s="1"/>
  <c r="V1358" i="1"/>
  <c r="U1358" i="1"/>
  <c r="S1358" i="1"/>
  <c r="R1358" i="1"/>
  <c r="Q1358" i="1"/>
  <c r="P1358" i="1"/>
  <c r="V1356" i="1"/>
  <c r="U1356" i="1"/>
  <c r="S1356" i="1"/>
  <c r="R1356" i="1"/>
  <c r="Q1356" i="1"/>
  <c r="P1356" i="1"/>
  <c r="V1333" i="1"/>
  <c r="U1333" i="1"/>
  <c r="S1333" i="1"/>
  <c r="R1333" i="1"/>
  <c r="Q1333" i="1"/>
  <c r="P1333" i="1"/>
  <c r="V1328" i="1"/>
  <c r="V1327" i="1" s="1"/>
  <c r="V1326" i="1" s="1"/>
  <c r="V1325" i="1" s="1"/>
  <c r="V1324" i="1" s="1"/>
  <c r="U1328" i="1"/>
  <c r="U1327" i="1" s="1"/>
  <c r="U1326" i="1" s="1"/>
  <c r="U1325" i="1" s="1"/>
  <c r="U1324" i="1" s="1"/>
  <c r="S1328" i="1"/>
  <c r="S1327" i="1" s="1"/>
  <c r="S1326" i="1" s="1"/>
  <c r="S1325" i="1" s="1"/>
  <c r="S1324" i="1" s="1"/>
  <c r="R1328" i="1"/>
  <c r="R1327" i="1" s="1"/>
  <c r="R1326" i="1" s="1"/>
  <c r="R1325" i="1" s="1"/>
  <c r="R1324" i="1" s="1"/>
  <c r="Q1328" i="1"/>
  <c r="Q1327" i="1" s="1"/>
  <c r="Q1326" i="1" s="1"/>
  <c r="Q1325" i="1" s="1"/>
  <c r="Q1324" i="1" s="1"/>
  <c r="P1328" i="1"/>
  <c r="P1327" i="1" s="1"/>
  <c r="P1326" i="1" s="1"/>
  <c r="P1325" i="1" s="1"/>
  <c r="P1324" i="1" s="1"/>
  <c r="V1310" i="1"/>
  <c r="V1309" i="1" s="1"/>
  <c r="U1310" i="1"/>
  <c r="U1309" i="1" s="1"/>
  <c r="S1310" i="1"/>
  <c r="S1309" i="1" s="1"/>
  <c r="R1310" i="1"/>
  <c r="R1309" i="1" s="1"/>
  <c r="Q1310" i="1"/>
  <c r="Q1309" i="1" s="1"/>
  <c r="P1310" i="1"/>
  <c r="P1309" i="1" s="1"/>
  <c r="V1307" i="1"/>
  <c r="V1306" i="1" s="1"/>
  <c r="U1307" i="1"/>
  <c r="U1306" i="1" s="1"/>
  <c r="S1307" i="1"/>
  <c r="S1306" i="1" s="1"/>
  <c r="R1307" i="1"/>
  <c r="R1306" i="1" s="1"/>
  <c r="Q1307" i="1"/>
  <c r="Q1306" i="1" s="1"/>
  <c r="P1307" i="1"/>
  <c r="P1306" i="1" s="1"/>
  <c r="V1302" i="1"/>
  <c r="U1302" i="1"/>
  <c r="S1302" i="1"/>
  <c r="R1302" i="1"/>
  <c r="Q1302" i="1"/>
  <c r="P1302" i="1"/>
  <c r="V1300" i="1"/>
  <c r="U1300" i="1"/>
  <c r="S1300" i="1"/>
  <c r="R1300" i="1"/>
  <c r="Q1300" i="1"/>
  <c r="P1300" i="1"/>
  <c r="V1296" i="1"/>
  <c r="V1295" i="1" s="1"/>
  <c r="U1296" i="1"/>
  <c r="U1295" i="1" s="1"/>
  <c r="S1296" i="1"/>
  <c r="S1295" i="1" s="1"/>
  <c r="R1296" i="1"/>
  <c r="R1295" i="1" s="1"/>
  <c r="Q1296" i="1"/>
  <c r="Q1295" i="1" s="1"/>
  <c r="P1296" i="1"/>
  <c r="P1295" i="1" s="1"/>
  <c r="V1293" i="1"/>
  <c r="V1292" i="1" s="1"/>
  <c r="U1293" i="1"/>
  <c r="U1292" i="1" s="1"/>
  <c r="S1293" i="1"/>
  <c r="S1292" i="1" s="1"/>
  <c r="R1293" i="1"/>
  <c r="R1292" i="1" s="1"/>
  <c r="Q1293" i="1"/>
  <c r="Q1292" i="1" s="1"/>
  <c r="P1293" i="1"/>
  <c r="P1292" i="1" s="1"/>
  <c r="V1289" i="1"/>
  <c r="V1288" i="1" s="1"/>
  <c r="U1289" i="1"/>
  <c r="U1288" i="1" s="1"/>
  <c r="S1289" i="1"/>
  <c r="S1288" i="1" s="1"/>
  <c r="R1289" i="1"/>
  <c r="R1288" i="1" s="1"/>
  <c r="Q1289" i="1"/>
  <c r="Q1288" i="1" s="1"/>
  <c r="P1289" i="1"/>
  <c r="P1288" i="1" s="1"/>
  <c r="V1286" i="1"/>
  <c r="V1285" i="1" s="1"/>
  <c r="U1286" i="1"/>
  <c r="U1285" i="1" s="1"/>
  <c r="S1286" i="1"/>
  <c r="S1285" i="1" s="1"/>
  <c r="R1286" i="1"/>
  <c r="R1285" i="1" s="1"/>
  <c r="Q1286" i="1"/>
  <c r="Q1285" i="1" s="1"/>
  <c r="P1286" i="1"/>
  <c r="P1285" i="1" s="1"/>
  <c r="V1283" i="1"/>
  <c r="V1282" i="1" s="1"/>
  <c r="U1283" i="1"/>
  <c r="U1282" i="1" s="1"/>
  <c r="S1283" i="1"/>
  <c r="S1282" i="1" s="1"/>
  <c r="R1283" i="1"/>
  <c r="R1282" i="1" s="1"/>
  <c r="Q1283" i="1"/>
  <c r="Q1282" i="1" s="1"/>
  <c r="P1283" i="1"/>
  <c r="P1282" i="1" s="1"/>
  <c r="V1280" i="1"/>
  <c r="V1279" i="1" s="1"/>
  <c r="U1280" i="1"/>
  <c r="U1279" i="1" s="1"/>
  <c r="S1280" i="1"/>
  <c r="S1279" i="1" s="1"/>
  <c r="R1280" i="1"/>
  <c r="R1279" i="1" s="1"/>
  <c r="Q1280" i="1"/>
  <c r="Q1279" i="1" s="1"/>
  <c r="P1280" i="1"/>
  <c r="P1279" i="1" s="1"/>
  <c r="V1273" i="1"/>
  <c r="U1273" i="1"/>
  <c r="S1273" i="1"/>
  <c r="R1273" i="1"/>
  <c r="Q1273" i="1"/>
  <c r="P1273" i="1"/>
  <c r="V1271" i="1"/>
  <c r="U1271" i="1"/>
  <c r="S1271" i="1"/>
  <c r="R1271" i="1"/>
  <c r="Q1271" i="1"/>
  <c r="P1271" i="1"/>
  <c r="V1268" i="1"/>
  <c r="V1267" i="1" s="1"/>
  <c r="U1268" i="1"/>
  <c r="U1267" i="1" s="1"/>
  <c r="S1268" i="1"/>
  <c r="S1267" i="1" s="1"/>
  <c r="R1268" i="1"/>
  <c r="R1267" i="1" s="1"/>
  <c r="Q1268" i="1"/>
  <c r="Q1267" i="1" s="1"/>
  <c r="P1268" i="1"/>
  <c r="P1267" i="1" s="1"/>
  <c r="V1263" i="1"/>
  <c r="S1263" i="1"/>
  <c r="R1263" i="1"/>
  <c r="V1261" i="1"/>
  <c r="S1261" i="1"/>
  <c r="R1261" i="1"/>
  <c r="V1251" i="1"/>
  <c r="V1250" i="1" s="1"/>
  <c r="V1249" i="1" s="1"/>
  <c r="V1248" i="1" s="1"/>
  <c r="V1247" i="1" s="1"/>
  <c r="S1251" i="1"/>
  <c r="S1250" i="1" s="1"/>
  <c r="S1249" i="1" s="1"/>
  <c r="S1248" i="1" s="1"/>
  <c r="S1247" i="1" s="1"/>
  <c r="R1251" i="1"/>
  <c r="R1250" i="1" s="1"/>
  <c r="R1249" i="1" s="1"/>
  <c r="R1248" i="1" s="1"/>
  <c r="R1247" i="1" s="1"/>
  <c r="V1242" i="1"/>
  <c r="V1241" i="1" s="1"/>
  <c r="U1242" i="1"/>
  <c r="U1241" i="1" s="1"/>
  <c r="S1242" i="1"/>
  <c r="S1241" i="1" s="1"/>
  <c r="R1242" i="1"/>
  <c r="R1241" i="1" s="1"/>
  <c r="Q1242" i="1"/>
  <c r="Q1241" i="1" s="1"/>
  <c r="P1242" i="1"/>
  <c r="P1241" i="1" s="1"/>
  <c r="V1234" i="1"/>
  <c r="V1233" i="1" s="1"/>
  <c r="U1234" i="1"/>
  <c r="U1233" i="1" s="1"/>
  <c r="S1234" i="1"/>
  <c r="S1233" i="1" s="1"/>
  <c r="R1234" i="1"/>
  <c r="R1233" i="1" s="1"/>
  <c r="Q1234" i="1"/>
  <c r="Q1233" i="1" s="1"/>
  <c r="P1234" i="1"/>
  <c r="P1233" i="1" s="1"/>
  <c r="V1231" i="1"/>
  <c r="V1230" i="1" s="1"/>
  <c r="U1231" i="1"/>
  <c r="U1230" i="1" s="1"/>
  <c r="S1231" i="1"/>
  <c r="S1230" i="1" s="1"/>
  <c r="R1231" i="1"/>
  <c r="R1230" i="1" s="1"/>
  <c r="Q1231" i="1"/>
  <c r="Q1230" i="1" s="1"/>
  <c r="P1231" i="1"/>
  <c r="P1230" i="1" s="1"/>
  <c r="V1225" i="1"/>
  <c r="V1224" i="1" s="1"/>
  <c r="U1225" i="1"/>
  <c r="U1224" i="1" s="1"/>
  <c r="S1225" i="1"/>
  <c r="S1224" i="1" s="1"/>
  <c r="R1225" i="1"/>
  <c r="R1224" i="1" s="1"/>
  <c r="Q1225" i="1"/>
  <c r="Q1224" i="1" s="1"/>
  <c r="P1225" i="1"/>
  <c r="P1224" i="1" s="1"/>
  <c r="V1221" i="1"/>
  <c r="V1220" i="1" s="1"/>
  <c r="U1221" i="1"/>
  <c r="U1220" i="1" s="1"/>
  <c r="S1221" i="1"/>
  <c r="S1220" i="1" s="1"/>
  <c r="R1221" i="1"/>
  <c r="R1220" i="1" s="1"/>
  <c r="Q1221" i="1"/>
  <c r="Q1220" i="1" s="1"/>
  <c r="P1221" i="1"/>
  <c r="P1220" i="1" s="1"/>
  <c r="V1218" i="1"/>
  <c r="V1217" i="1" s="1"/>
  <c r="U1218" i="1"/>
  <c r="U1217" i="1" s="1"/>
  <c r="S1218" i="1"/>
  <c r="S1217" i="1" s="1"/>
  <c r="R1218" i="1"/>
  <c r="R1217" i="1" s="1"/>
  <c r="Q1218" i="1"/>
  <c r="Q1217" i="1" s="1"/>
  <c r="P1218" i="1"/>
  <c r="P1217" i="1" s="1"/>
  <c r="V1210" i="1"/>
  <c r="S1210" i="1"/>
  <c r="R1210" i="1"/>
  <c r="V1208" i="1"/>
  <c r="S1208" i="1"/>
  <c r="R1208" i="1"/>
  <c r="V1199" i="1"/>
  <c r="V1198" i="1" s="1"/>
  <c r="V1197" i="1" s="1"/>
  <c r="V1196" i="1" s="1"/>
  <c r="S1199" i="1"/>
  <c r="S1198" i="1" s="1"/>
  <c r="S1197" i="1" s="1"/>
  <c r="S1196" i="1" s="1"/>
  <c r="R1199" i="1"/>
  <c r="R1198" i="1" s="1"/>
  <c r="R1197" i="1" s="1"/>
  <c r="R1196" i="1" s="1"/>
  <c r="V1194" i="1"/>
  <c r="V1193" i="1" s="1"/>
  <c r="V1192" i="1" s="1"/>
  <c r="V1191" i="1" s="1"/>
  <c r="U1194" i="1"/>
  <c r="U1193" i="1" s="1"/>
  <c r="U1192" i="1" s="1"/>
  <c r="U1191" i="1" s="1"/>
  <c r="S1194" i="1"/>
  <c r="S1193" i="1" s="1"/>
  <c r="S1192" i="1" s="1"/>
  <c r="S1191" i="1" s="1"/>
  <c r="R1194" i="1"/>
  <c r="R1193" i="1" s="1"/>
  <c r="R1192" i="1" s="1"/>
  <c r="R1191" i="1" s="1"/>
  <c r="Q1194" i="1"/>
  <c r="Q1193" i="1" s="1"/>
  <c r="Q1192" i="1" s="1"/>
  <c r="Q1191" i="1" s="1"/>
  <c r="P1194" i="1"/>
  <c r="P1193" i="1" s="1"/>
  <c r="P1192" i="1" s="1"/>
  <c r="P1191" i="1" s="1"/>
  <c r="V1189" i="1"/>
  <c r="S1189" i="1"/>
  <c r="R1189" i="1"/>
  <c r="V1187" i="1"/>
  <c r="S1187" i="1"/>
  <c r="R1187" i="1"/>
  <c r="V1182" i="1"/>
  <c r="V1181" i="1" s="1"/>
  <c r="S1182" i="1"/>
  <c r="S1181" i="1" s="1"/>
  <c r="R1182" i="1"/>
  <c r="R1181" i="1" s="1"/>
  <c r="V1176" i="1"/>
  <c r="V1175" i="1" s="1"/>
  <c r="V1174" i="1" s="1"/>
  <c r="V1173" i="1" s="1"/>
  <c r="S1176" i="1"/>
  <c r="S1175" i="1" s="1"/>
  <c r="S1174" i="1" s="1"/>
  <c r="S1173" i="1" s="1"/>
  <c r="R1176" i="1"/>
  <c r="R1175" i="1" s="1"/>
  <c r="R1174" i="1" s="1"/>
  <c r="R1173" i="1" s="1"/>
  <c r="V1169" i="1"/>
  <c r="U1169" i="1"/>
  <c r="S1169" i="1"/>
  <c r="R1169" i="1"/>
  <c r="Q1169" i="1"/>
  <c r="P1169" i="1"/>
  <c r="V1165" i="1"/>
  <c r="U1165" i="1"/>
  <c r="S1165" i="1"/>
  <c r="R1165" i="1"/>
  <c r="Q1165" i="1"/>
  <c r="P1165" i="1"/>
  <c r="V1153" i="1"/>
  <c r="V1152" i="1" s="1"/>
  <c r="V1151" i="1" s="1"/>
  <c r="V1150" i="1" s="1"/>
  <c r="U1153" i="1"/>
  <c r="U1152" i="1" s="1"/>
  <c r="U1151" i="1" s="1"/>
  <c r="U1150" i="1" s="1"/>
  <c r="S1153" i="1"/>
  <c r="S1152" i="1" s="1"/>
  <c r="S1151" i="1" s="1"/>
  <c r="S1150" i="1" s="1"/>
  <c r="R1153" i="1"/>
  <c r="R1152" i="1" s="1"/>
  <c r="R1151" i="1" s="1"/>
  <c r="R1150" i="1" s="1"/>
  <c r="Q1153" i="1"/>
  <c r="Q1152" i="1" s="1"/>
  <c r="Q1151" i="1" s="1"/>
  <c r="Q1150" i="1" s="1"/>
  <c r="P1153" i="1"/>
  <c r="P1152" i="1" s="1"/>
  <c r="P1151" i="1" s="1"/>
  <c r="P1150" i="1" s="1"/>
  <c r="V1148" i="1"/>
  <c r="U1148" i="1"/>
  <c r="S1148" i="1"/>
  <c r="R1148" i="1"/>
  <c r="Q1148" i="1"/>
  <c r="P1148" i="1"/>
  <c r="V1146" i="1"/>
  <c r="U1146" i="1"/>
  <c r="S1146" i="1"/>
  <c r="R1146" i="1"/>
  <c r="Q1146" i="1"/>
  <c r="P1146" i="1"/>
  <c r="V1143" i="1"/>
  <c r="V1142" i="1" s="1"/>
  <c r="U1143" i="1"/>
  <c r="U1142" i="1" s="1"/>
  <c r="S1143" i="1"/>
  <c r="S1142" i="1" s="1"/>
  <c r="R1143" i="1"/>
  <c r="R1142" i="1" s="1"/>
  <c r="Q1143" i="1"/>
  <c r="Q1142" i="1" s="1"/>
  <c r="P1143" i="1"/>
  <c r="P1142" i="1" s="1"/>
  <c r="V1133" i="1"/>
  <c r="V1132" i="1" s="1"/>
  <c r="U1133" i="1"/>
  <c r="U1132" i="1" s="1"/>
  <c r="S1133" i="1"/>
  <c r="S1132" i="1" s="1"/>
  <c r="R1133" i="1"/>
  <c r="R1132" i="1" s="1"/>
  <c r="Q1133" i="1"/>
  <c r="Q1132" i="1" s="1"/>
  <c r="P1133" i="1"/>
  <c r="P1132" i="1" s="1"/>
  <c r="V1130" i="1"/>
  <c r="S1130" i="1"/>
  <c r="R1130" i="1"/>
  <c r="V1128" i="1"/>
  <c r="S1128" i="1"/>
  <c r="R1128" i="1"/>
  <c r="V1125" i="1"/>
  <c r="U1125" i="1"/>
  <c r="S1125" i="1"/>
  <c r="R1125" i="1"/>
  <c r="Q1125" i="1"/>
  <c r="P1125" i="1"/>
  <c r="V1123" i="1"/>
  <c r="U1123" i="1"/>
  <c r="S1123" i="1"/>
  <c r="R1123" i="1"/>
  <c r="Q1123" i="1"/>
  <c r="P1123" i="1"/>
  <c r="V1118" i="1"/>
  <c r="V1117" i="1" s="1"/>
  <c r="U1118" i="1"/>
  <c r="U1117" i="1" s="1"/>
  <c r="S1118" i="1"/>
  <c r="S1117" i="1" s="1"/>
  <c r="R1118" i="1"/>
  <c r="R1117" i="1" s="1"/>
  <c r="Q1118" i="1"/>
  <c r="Q1117" i="1" s="1"/>
  <c r="P1118" i="1"/>
  <c r="P1117" i="1" s="1"/>
  <c r="V1115" i="1"/>
  <c r="V1114" i="1" s="1"/>
  <c r="U1115" i="1"/>
  <c r="U1114" i="1" s="1"/>
  <c r="S1115" i="1"/>
  <c r="S1114" i="1" s="1"/>
  <c r="R1115" i="1"/>
  <c r="R1114" i="1" s="1"/>
  <c r="Q1115" i="1"/>
  <c r="Q1114" i="1" s="1"/>
  <c r="P1115" i="1"/>
  <c r="P1114" i="1" s="1"/>
  <c r="V1109" i="1"/>
  <c r="S1109" i="1"/>
  <c r="R1109" i="1"/>
  <c r="V1107" i="1"/>
  <c r="S1107" i="1"/>
  <c r="R1107" i="1"/>
  <c r="V1102" i="1"/>
  <c r="U1102" i="1"/>
  <c r="S1102" i="1"/>
  <c r="R1102" i="1"/>
  <c r="Q1102" i="1"/>
  <c r="P1102" i="1"/>
  <c r="V1100" i="1"/>
  <c r="U1100" i="1"/>
  <c r="S1100" i="1"/>
  <c r="R1100" i="1"/>
  <c r="Q1100" i="1"/>
  <c r="P1100" i="1"/>
  <c r="V1096" i="1"/>
  <c r="U1096" i="1"/>
  <c r="S1096" i="1"/>
  <c r="R1096" i="1"/>
  <c r="Q1096" i="1"/>
  <c r="P1096" i="1"/>
  <c r="V1094" i="1"/>
  <c r="U1094" i="1"/>
  <c r="S1094" i="1"/>
  <c r="R1094" i="1"/>
  <c r="Q1094" i="1"/>
  <c r="P1094" i="1"/>
  <c r="V1092" i="1"/>
  <c r="U1092" i="1"/>
  <c r="S1092" i="1"/>
  <c r="R1092" i="1"/>
  <c r="Q1092" i="1"/>
  <c r="P1092" i="1"/>
  <c r="V1088" i="1"/>
  <c r="V1087" i="1" s="1"/>
  <c r="U1088" i="1"/>
  <c r="U1087" i="1" s="1"/>
  <c r="S1088" i="1"/>
  <c r="S1087" i="1" s="1"/>
  <c r="R1088" i="1"/>
  <c r="R1087" i="1" s="1"/>
  <c r="Q1088" i="1"/>
  <c r="Q1087" i="1" s="1"/>
  <c r="P1088" i="1"/>
  <c r="P1087" i="1" s="1"/>
  <c r="V1085" i="1"/>
  <c r="V1084" i="1" s="1"/>
  <c r="U1085" i="1"/>
  <c r="U1084" i="1" s="1"/>
  <c r="S1085" i="1"/>
  <c r="S1084" i="1" s="1"/>
  <c r="R1085" i="1"/>
  <c r="R1084" i="1" s="1"/>
  <c r="Q1085" i="1"/>
  <c r="Q1084" i="1" s="1"/>
  <c r="P1085" i="1"/>
  <c r="P1084" i="1" s="1"/>
  <c r="V1081" i="1"/>
  <c r="V1080" i="1" s="1"/>
  <c r="U1081" i="1"/>
  <c r="U1080" i="1" s="1"/>
  <c r="S1081" i="1"/>
  <c r="S1080" i="1" s="1"/>
  <c r="R1081" i="1"/>
  <c r="R1080" i="1" s="1"/>
  <c r="Q1081" i="1"/>
  <c r="Q1080" i="1" s="1"/>
  <c r="P1081" i="1"/>
  <c r="P1080" i="1" s="1"/>
  <c r="V1074" i="1"/>
  <c r="U1074" i="1"/>
  <c r="S1074" i="1"/>
  <c r="R1074" i="1"/>
  <c r="Q1074" i="1"/>
  <c r="P1074" i="1"/>
  <c r="V1071" i="1"/>
  <c r="U1071" i="1"/>
  <c r="S1071" i="1"/>
  <c r="R1071" i="1"/>
  <c r="Q1071" i="1"/>
  <c r="P1071" i="1"/>
  <c r="V1069" i="1"/>
  <c r="U1069" i="1"/>
  <c r="S1069" i="1"/>
  <c r="R1069" i="1"/>
  <c r="Q1069" i="1"/>
  <c r="P1069" i="1"/>
  <c r="V1067" i="1"/>
  <c r="U1067" i="1"/>
  <c r="S1067" i="1"/>
  <c r="R1067" i="1"/>
  <c r="Q1067" i="1"/>
  <c r="P1067" i="1"/>
  <c r="V1062" i="1"/>
  <c r="V1061" i="1" s="1"/>
  <c r="V1060" i="1" s="1"/>
  <c r="U1062" i="1"/>
  <c r="U1061" i="1" s="1"/>
  <c r="U1060" i="1" s="1"/>
  <c r="S1062" i="1"/>
  <c r="S1061" i="1" s="1"/>
  <c r="S1060" i="1" s="1"/>
  <c r="R1062" i="1"/>
  <c r="R1061" i="1" s="1"/>
  <c r="R1060" i="1" s="1"/>
  <c r="Q1062" i="1"/>
  <c r="Q1061" i="1" s="1"/>
  <c r="Q1060" i="1" s="1"/>
  <c r="P1062" i="1"/>
  <c r="P1061" i="1" s="1"/>
  <c r="P1060" i="1" s="1"/>
  <c r="V1058" i="1"/>
  <c r="V1057" i="1" s="1"/>
  <c r="V1056" i="1" s="1"/>
  <c r="U1058" i="1"/>
  <c r="U1057" i="1" s="1"/>
  <c r="U1056" i="1" s="1"/>
  <c r="S1058" i="1"/>
  <c r="S1057" i="1" s="1"/>
  <c r="S1056" i="1" s="1"/>
  <c r="R1058" i="1"/>
  <c r="R1057" i="1" s="1"/>
  <c r="R1056" i="1" s="1"/>
  <c r="Q1058" i="1"/>
  <c r="Q1057" i="1" s="1"/>
  <c r="Q1056" i="1" s="1"/>
  <c r="P1058" i="1"/>
  <c r="P1057" i="1" s="1"/>
  <c r="P1056" i="1" s="1"/>
  <c r="V1053" i="1"/>
  <c r="S1053" i="1"/>
  <c r="R1053" i="1"/>
  <c r="V1051" i="1"/>
  <c r="U1051" i="1"/>
  <c r="S1051" i="1"/>
  <c r="R1051" i="1"/>
  <c r="Q1051" i="1"/>
  <c r="P1051" i="1"/>
  <c r="V1045" i="1"/>
  <c r="V1044" i="1" s="1"/>
  <c r="V1043" i="1" s="1"/>
  <c r="V1042" i="1" s="1"/>
  <c r="V1041" i="1" s="1"/>
  <c r="U1045" i="1"/>
  <c r="U1044" i="1" s="1"/>
  <c r="U1043" i="1" s="1"/>
  <c r="U1042" i="1" s="1"/>
  <c r="U1041" i="1" s="1"/>
  <c r="S1045" i="1"/>
  <c r="S1044" i="1" s="1"/>
  <c r="S1043" i="1" s="1"/>
  <c r="S1042" i="1" s="1"/>
  <c r="S1041" i="1" s="1"/>
  <c r="R1045" i="1"/>
  <c r="R1044" i="1" s="1"/>
  <c r="R1043" i="1" s="1"/>
  <c r="R1042" i="1" s="1"/>
  <c r="R1041" i="1" s="1"/>
  <c r="Q1045" i="1"/>
  <c r="Q1044" i="1" s="1"/>
  <c r="Q1043" i="1" s="1"/>
  <c r="Q1042" i="1" s="1"/>
  <c r="Q1041" i="1" s="1"/>
  <c r="P1045" i="1"/>
  <c r="P1044" i="1" s="1"/>
  <c r="P1043" i="1" s="1"/>
  <c r="P1042" i="1" s="1"/>
  <c r="P1041" i="1" s="1"/>
  <c r="V1038" i="1"/>
  <c r="V1037" i="1" s="1"/>
  <c r="V1036" i="1" s="1"/>
  <c r="V1035" i="1" s="1"/>
  <c r="V1034" i="1" s="1"/>
  <c r="U1038" i="1"/>
  <c r="U1037" i="1" s="1"/>
  <c r="U1036" i="1" s="1"/>
  <c r="U1035" i="1" s="1"/>
  <c r="U1034" i="1" s="1"/>
  <c r="S1038" i="1"/>
  <c r="S1037" i="1" s="1"/>
  <c r="S1036" i="1" s="1"/>
  <c r="S1035" i="1" s="1"/>
  <c r="S1034" i="1" s="1"/>
  <c r="R1038" i="1"/>
  <c r="R1037" i="1" s="1"/>
  <c r="R1036" i="1" s="1"/>
  <c r="R1035" i="1" s="1"/>
  <c r="R1034" i="1" s="1"/>
  <c r="Q1038" i="1"/>
  <c r="Q1037" i="1" s="1"/>
  <c r="Q1036" i="1" s="1"/>
  <c r="Q1035" i="1" s="1"/>
  <c r="Q1034" i="1" s="1"/>
  <c r="P1038" i="1"/>
  <c r="P1037" i="1" s="1"/>
  <c r="P1036" i="1" s="1"/>
  <c r="P1035" i="1" s="1"/>
  <c r="P1034" i="1" s="1"/>
  <c r="V1032" i="1"/>
  <c r="V1031" i="1" s="1"/>
  <c r="V1030" i="1" s="1"/>
  <c r="V1029" i="1" s="1"/>
  <c r="V1028" i="1" s="1"/>
  <c r="U1032" i="1"/>
  <c r="U1031" i="1" s="1"/>
  <c r="U1030" i="1" s="1"/>
  <c r="U1029" i="1" s="1"/>
  <c r="U1028" i="1" s="1"/>
  <c r="S1032" i="1"/>
  <c r="S1031" i="1" s="1"/>
  <c r="S1030" i="1" s="1"/>
  <c r="S1029" i="1" s="1"/>
  <c r="S1028" i="1" s="1"/>
  <c r="R1032" i="1"/>
  <c r="R1031" i="1" s="1"/>
  <c r="R1030" i="1" s="1"/>
  <c r="R1029" i="1" s="1"/>
  <c r="R1028" i="1" s="1"/>
  <c r="Q1032" i="1"/>
  <c r="Q1031" i="1" s="1"/>
  <c r="Q1030" i="1" s="1"/>
  <c r="Q1029" i="1" s="1"/>
  <c r="Q1028" i="1" s="1"/>
  <c r="P1032" i="1"/>
  <c r="P1031" i="1" s="1"/>
  <c r="P1030" i="1" s="1"/>
  <c r="P1029" i="1" s="1"/>
  <c r="P1028" i="1" s="1"/>
  <c r="V1020" i="1"/>
  <c r="V1019" i="1" s="1"/>
  <c r="U1020" i="1"/>
  <c r="U1019" i="1" s="1"/>
  <c r="S1020" i="1"/>
  <c r="S1019" i="1" s="1"/>
  <c r="R1020" i="1"/>
  <c r="R1019" i="1" s="1"/>
  <c r="Q1020" i="1"/>
  <c r="Q1019" i="1" s="1"/>
  <c r="P1020" i="1"/>
  <c r="P1019" i="1" s="1"/>
  <c r="V1013" i="1"/>
  <c r="V1012" i="1" s="1"/>
  <c r="U1013" i="1"/>
  <c r="U1012" i="1" s="1"/>
  <c r="S1013" i="1"/>
  <c r="S1012" i="1" s="1"/>
  <c r="R1013" i="1"/>
  <c r="R1012" i="1" s="1"/>
  <c r="Q1013" i="1"/>
  <c r="Q1012" i="1" s="1"/>
  <c r="P1013" i="1"/>
  <c r="P1012" i="1" s="1"/>
  <c r="V1007" i="1"/>
  <c r="V1006" i="1" s="1"/>
  <c r="U1007" i="1"/>
  <c r="U1006" i="1" s="1"/>
  <c r="S1007" i="1"/>
  <c r="S1006" i="1" s="1"/>
  <c r="R1007" i="1"/>
  <c r="R1006" i="1" s="1"/>
  <c r="Q1007" i="1"/>
  <c r="Q1006" i="1" s="1"/>
  <c r="P1007" i="1"/>
  <c r="P1006" i="1" s="1"/>
  <c r="V1000" i="1"/>
  <c r="V999" i="1" s="1"/>
  <c r="U1000" i="1"/>
  <c r="U999" i="1" s="1"/>
  <c r="S1000" i="1"/>
  <c r="S999" i="1" s="1"/>
  <c r="R1000" i="1"/>
  <c r="R999" i="1" s="1"/>
  <c r="Q1000" i="1"/>
  <c r="Q999" i="1" s="1"/>
  <c r="P1000" i="1"/>
  <c r="P999" i="1" s="1"/>
  <c r="V997" i="1"/>
  <c r="U997" i="1"/>
  <c r="S997" i="1"/>
  <c r="R997" i="1"/>
  <c r="Q997" i="1"/>
  <c r="P997" i="1"/>
  <c r="V995" i="1"/>
  <c r="U995" i="1"/>
  <c r="S995" i="1"/>
  <c r="R995" i="1"/>
  <c r="Q995" i="1"/>
  <c r="P995" i="1"/>
  <c r="V990" i="1"/>
  <c r="V989" i="1" s="1"/>
  <c r="V988" i="1" s="1"/>
  <c r="V987" i="1" s="1"/>
  <c r="U990" i="1"/>
  <c r="U989" i="1" s="1"/>
  <c r="U988" i="1" s="1"/>
  <c r="U987" i="1" s="1"/>
  <c r="S990" i="1"/>
  <c r="S989" i="1" s="1"/>
  <c r="S988" i="1" s="1"/>
  <c r="S987" i="1" s="1"/>
  <c r="R990" i="1"/>
  <c r="R989" i="1" s="1"/>
  <c r="R988" i="1" s="1"/>
  <c r="R987" i="1" s="1"/>
  <c r="Q990" i="1"/>
  <c r="Q989" i="1" s="1"/>
  <c r="Q988" i="1" s="1"/>
  <c r="Q987" i="1" s="1"/>
  <c r="P990" i="1"/>
  <c r="P989" i="1" s="1"/>
  <c r="P988" i="1" s="1"/>
  <c r="P987" i="1" s="1"/>
  <c r="V984" i="1"/>
  <c r="U984" i="1"/>
  <c r="S984" i="1"/>
  <c r="R984" i="1"/>
  <c r="Q984" i="1"/>
  <c r="P984" i="1"/>
  <c r="V982" i="1"/>
  <c r="U982" i="1"/>
  <c r="S982" i="1"/>
  <c r="R982" i="1"/>
  <c r="Q982" i="1"/>
  <c r="P982" i="1"/>
  <c r="V975" i="1"/>
  <c r="V974" i="1" s="1"/>
  <c r="U975" i="1"/>
  <c r="U974" i="1" s="1"/>
  <c r="S975" i="1"/>
  <c r="S974" i="1" s="1"/>
  <c r="R975" i="1"/>
  <c r="R974" i="1" s="1"/>
  <c r="Q975" i="1"/>
  <c r="Q974" i="1" s="1"/>
  <c r="P975" i="1"/>
  <c r="P974" i="1" s="1"/>
  <c r="V972" i="1"/>
  <c r="V971" i="1" s="1"/>
  <c r="U972" i="1"/>
  <c r="U971" i="1" s="1"/>
  <c r="S972" i="1"/>
  <c r="S971" i="1" s="1"/>
  <c r="R972" i="1"/>
  <c r="R971" i="1" s="1"/>
  <c r="Q972" i="1"/>
  <c r="Q971" i="1" s="1"/>
  <c r="P972" i="1"/>
  <c r="P971" i="1" s="1"/>
  <c r="V969" i="1"/>
  <c r="U969" i="1"/>
  <c r="S969" i="1"/>
  <c r="R969" i="1"/>
  <c r="Q969" i="1"/>
  <c r="P969" i="1"/>
  <c r="V966" i="1"/>
  <c r="U966" i="1"/>
  <c r="S966" i="1"/>
  <c r="R966" i="1"/>
  <c r="Q966" i="1"/>
  <c r="P966" i="1"/>
  <c r="V964" i="1"/>
  <c r="U964" i="1"/>
  <c r="S964" i="1"/>
  <c r="R964" i="1"/>
  <c r="Q964" i="1"/>
  <c r="P964" i="1"/>
  <c r="V962" i="1"/>
  <c r="U962" i="1"/>
  <c r="S962" i="1"/>
  <c r="R962" i="1"/>
  <c r="Q962" i="1"/>
  <c r="P962" i="1"/>
  <c r="V956" i="1"/>
  <c r="V955" i="1" s="1"/>
  <c r="V954" i="1" s="1"/>
  <c r="V953" i="1" s="1"/>
  <c r="V952" i="1" s="1"/>
  <c r="U956" i="1"/>
  <c r="U955" i="1" s="1"/>
  <c r="U954" i="1" s="1"/>
  <c r="U953" i="1" s="1"/>
  <c r="U952" i="1" s="1"/>
  <c r="S956" i="1"/>
  <c r="S955" i="1" s="1"/>
  <c r="S954" i="1" s="1"/>
  <c r="S953" i="1" s="1"/>
  <c r="S952" i="1" s="1"/>
  <c r="R956" i="1"/>
  <c r="R955" i="1" s="1"/>
  <c r="R954" i="1" s="1"/>
  <c r="R953" i="1" s="1"/>
  <c r="R952" i="1" s="1"/>
  <c r="Q956" i="1"/>
  <c r="Q955" i="1" s="1"/>
  <c r="Q954" i="1" s="1"/>
  <c r="Q953" i="1" s="1"/>
  <c r="Q952" i="1" s="1"/>
  <c r="P956" i="1"/>
  <c r="P955" i="1" s="1"/>
  <c r="P954" i="1" s="1"/>
  <c r="P953" i="1" s="1"/>
  <c r="P952" i="1" s="1"/>
  <c r="V945" i="1"/>
  <c r="V944" i="1" s="1"/>
  <c r="V943" i="1" s="1"/>
  <c r="U945" i="1"/>
  <c r="U944" i="1" s="1"/>
  <c r="U943" i="1" s="1"/>
  <c r="S945" i="1"/>
  <c r="S944" i="1" s="1"/>
  <c r="S943" i="1" s="1"/>
  <c r="R945" i="1"/>
  <c r="R944" i="1" s="1"/>
  <c r="R943" i="1" s="1"/>
  <c r="Q945" i="1"/>
  <c r="Q944" i="1" s="1"/>
  <c r="Q943" i="1" s="1"/>
  <c r="P945" i="1"/>
  <c r="P944" i="1" s="1"/>
  <c r="P943" i="1" s="1"/>
  <c r="V941" i="1"/>
  <c r="V940" i="1" s="1"/>
  <c r="V939" i="1" s="1"/>
  <c r="U941" i="1"/>
  <c r="U940" i="1" s="1"/>
  <c r="U939" i="1" s="1"/>
  <c r="S941" i="1"/>
  <c r="S940" i="1" s="1"/>
  <c r="S939" i="1" s="1"/>
  <c r="R941" i="1"/>
  <c r="R940" i="1" s="1"/>
  <c r="R939" i="1" s="1"/>
  <c r="Q941" i="1"/>
  <c r="Q940" i="1" s="1"/>
  <c r="Q939" i="1" s="1"/>
  <c r="P941" i="1"/>
  <c r="P940" i="1" s="1"/>
  <c r="P939" i="1" s="1"/>
  <c r="V934" i="1"/>
  <c r="V933" i="1" s="1"/>
  <c r="U934" i="1"/>
  <c r="U933" i="1" s="1"/>
  <c r="S934" i="1"/>
  <c r="S933" i="1" s="1"/>
  <c r="R934" i="1"/>
  <c r="R933" i="1" s="1"/>
  <c r="Q934" i="1"/>
  <c r="Q933" i="1" s="1"/>
  <c r="P934" i="1"/>
  <c r="P933" i="1" s="1"/>
  <c r="V929" i="1"/>
  <c r="V928" i="1" s="1"/>
  <c r="U929" i="1"/>
  <c r="U928" i="1" s="1"/>
  <c r="S929" i="1"/>
  <c r="S928" i="1" s="1"/>
  <c r="R929" i="1"/>
  <c r="R928" i="1" s="1"/>
  <c r="Q929" i="1"/>
  <c r="Q928" i="1" s="1"/>
  <c r="P929" i="1"/>
  <c r="P928" i="1" s="1"/>
  <c r="V926" i="1"/>
  <c r="V925" i="1" s="1"/>
  <c r="U926" i="1"/>
  <c r="U925" i="1" s="1"/>
  <c r="S926" i="1"/>
  <c r="S925" i="1" s="1"/>
  <c r="R926" i="1"/>
  <c r="R925" i="1" s="1"/>
  <c r="Q926" i="1"/>
  <c r="Q925" i="1" s="1"/>
  <c r="P926" i="1"/>
  <c r="P925" i="1" s="1"/>
  <c r="V923" i="1"/>
  <c r="V922" i="1" s="1"/>
  <c r="U923" i="1"/>
  <c r="U922" i="1" s="1"/>
  <c r="S923" i="1"/>
  <c r="S922" i="1" s="1"/>
  <c r="R923" i="1"/>
  <c r="R922" i="1" s="1"/>
  <c r="Q923" i="1"/>
  <c r="Q922" i="1" s="1"/>
  <c r="P923" i="1"/>
  <c r="P922" i="1" s="1"/>
  <c r="V918" i="1"/>
  <c r="V917" i="1" s="1"/>
  <c r="V913" i="1" s="1"/>
  <c r="U918" i="1"/>
  <c r="U917" i="1" s="1"/>
  <c r="U913" i="1" s="1"/>
  <c r="S918" i="1"/>
  <c r="S917" i="1" s="1"/>
  <c r="S913" i="1" s="1"/>
  <c r="R918" i="1"/>
  <c r="R917" i="1" s="1"/>
  <c r="R913" i="1" s="1"/>
  <c r="Q918" i="1"/>
  <c r="Q917" i="1" s="1"/>
  <c r="Q913" i="1" s="1"/>
  <c r="P918" i="1"/>
  <c r="P917" i="1" s="1"/>
  <c r="P913" i="1" s="1"/>
  <c r="V911" i="1"/>
  <c r="V910" i="1" s="1"/>
  <c r="U911" i="1"/>
  <c r="U910" i="1" s="1"/>
  <c r="S911" i="1"/>
  <c r="S910" i="1" s="1"/>
  <c r="R911" i="1"/>
  <c r="R910" i="1" s="1"/>
  <c r="Q911" i="1"/>
  <c r="Q910" i="1" s="1"/>
  <c r="P911" i="1"/>
  <c r="P910" i="1" s="1"/>
  <c r="V905" i="1"/>
  <c r="V904" i="1" s="1"/>
  <c r="U905" i="1"/>
  <c r="U904" i="1" s="1"/>
  <c r="S905" i="1"/>
  <c r="S904" i="1" s="1"/>
  <c r="R905" i="1"/>
  <c r="R904" i="1" s="1"/>
  <c r="Q905" i="1"/>
  <c r="Q904" i="1" s="1"/>
  <c r="P905" i="1"/>
  <c r="P904" i="1" s="1"/>
  <c r="V902" i="1"/>
  <c r="V901" i="1" s="1"/>
  <c r="U902" i="1"/>
  <c r="U901" i="1" s="1"/>
  <c r="S902" i="1"/>
  <c r="S901" i="1" s="1"/>
  <c r="R902" i="1"/>
  <c r="R901" i="1" s="1"/>
  <c r="Q902" i="1"/>
  <c r="Q901" i="1" s="1"/>
  <c r="P902" i="1"/>
  <c r="P901" i="1" s="1"/>
  <c r="V899" i="1"/>
  <c r="V898" i="1" s="1"/>
  <c r="U899" i="1"/>
  <c r="U898" i="1" s="1"/>
  <c r="S899" i="1"/>
  <c r="S898" i="1" s="1"/>
  <c r="R899" i="1"/>
  <c r="R898" i="1" s="1"/>
  <c r="Q899" i="1"/>
  <c r="Q898" i="1" s="1"/>
  <c r="P899" i="1"/>
  <c r="P898" i="1" s="1"/>
  <c r="V896" i="1"/>
  <c r="V895" i="1" s="1"/>
  <c r="U896" i="1"/>
  <c r="U895" i="1" s="1"/>
  <c r="S896" i="1"/>
  <c r="S895" i="1" s="1"/>
  <c r="R896" i="1"/>
  <c r="R895" i="1" s="1"/>
  <c r="Q896" i="1"/>
  <c r="Q895" i="1" s="1"/>
  <c r="P896" i="1"/>
  <c r="P895" i="1" s="1"/>
  <c r="V893" i="1"/>
  <c r="V892" i="1" s="1"/>
  <c r="U893" i="1"/>
  <c r="U892" i="1" s="1"/>
  <c r="S893" i="1"/>
  <c r="S892" i="1" s="1"/>
  <c r="R893" i="1"/>
  <c r="R892" i="1" s="1"/>
  <c r="Q893" i="1"/>
  <c r="Q892" i="1" s="1"/>
  <c r="P893" i="1"/>
  <c r="P892" i="1" s="1"/>
  <c r="V890" i="1"/>
  <c r="V889" i="1" s="1"/>
  <c r="U890" i="1"/>
  <c r="U889" i="1" s="1"/>
  <c r="S890" i="1"/>
  <c r="S889" i="1" s="1"/>
  <c r="R890" i="1"/>
  <c r="R889" i="1" s="1"/>
  <c r="Q890" i="1"/>
  <c r="Q889" i="1" s="1"/>
  <c r="P890" i="1"/>
  <c r="P889" i="1" s="1"/>
  <c r="U887" i="1"/>
  <c r="U886" i="1" s="1"/>
  <c r="Q887" i="1"/>
  <c r="Q886" i="1" s="1"/>
  <c r="P887" i="1"/>
  <c r="P886" i="1" s="1"/>
  <c r="U884" i="1"/>
  <c r="U883" i="1" s="1"/>
  <c r="Q884" i="1"/>
  <c r="Q883" i="1" s="1"/>
  <c r="P884" i="1"/>
  <c r="P883" i="1" s="1"/>
  <c r="V881" i="1"/>
  <c r="V880" i="1" s="1"/>
  <c r="U881" i="1"/>
  <c r="U880" i="1" s="1"/>
  <c r="V877" i="1"/>
  <c r="V876" i="1" s="1"/>
  <c r="U877" i="1"/>
  <c r="U876" i="1" s="1"/>
  <c r="S877" i="1"/>
  <c r="S876" i="1" s="1"/>
  <c r="R877" i="1"/>
  <c r="R876" i="1" s="1"/>
  <c r="Q877" i="1"/>
  <c r="Q876" i="1" s="1"/>
  <c r="P877" i="1"/>
  <c r="P876" i="1" s="1"/>
  <c r="V874" i="1"/>
  <c r="V873" i="1" s="1"/>
  <c r="U874" i="1"/>
  <c r="U873" i="1" s="1"/>
  <c r="S874" i="1"/>
  <c r="S873" i="1" s="1"/>
  <c r="R874" i="1"/>
  <c r="R873" i="1" s="1"/>
  <c r="Q874" i="1"/>
  <c r="Q873" i="1" s="1"/>
  <c r="P874" i="1"/>
  <c r="P873" i="1" s="1"/>
  <c r="V871" i="1"/>
  <c r="V870" i="1" s="1"/>
  <c r="U871" i="1"/>
  <c r="U870" i="1" s="1"/>
  <c r="S871" i="1"/>
  <c r="S870" i="1" s="1"/>
  <c r="R871" i="1"/>
  <c r="R870" i="1" s="1"/>
  <c r="Q871" i="1"/>
  <c r="Q870" i="1" s="1"/>
  <c r="P871" i="1"/>
  <c r="P870" i="1" s="1"/>
  <c r="V868" i="1"/>
  <c r="V867" i="1" s="1"/>
  <c r="U868" i="1"/>
  <c r="U867" i="1" s="1"/>
  <c r="S868" i="1"/>
  <c r="S867" i="1" s="1"/>
  <c r="R868" i="1"/>
  <c r="R867" i="1" s="1"/>
  <c r="Q868" i="1"/>
  <c r="Q867" i="1" s="1"/>
  <c r="P868" i="1"/>
  <c r="P867" i="1" s="1"/>
  <c r="U865" i="1"/>
  <c r="U864" i="1" s="1"/>
  <c r="Q865" i="1"/>
  <c r="Q864" i="1" s="1"/>
  <c r="P865" i="1"/>
  <c r="P864" i="1" s="1"/>
  <c r="V862" i="1"/>
  <c r="V861" i="1" s="1"/>
  <c r="U862" i="1"/>
  <c r="U861" i="1" s="1"/>
  <c r="V859" i="1"/>
  <c r="V858" i="1" s="1"/>
  <c r="U859" i="1"/>
  <c r="U858" i="1" s="1"/>
  <c r="Q859" i="1"/>
  <c r="Q858" i="1" s="1"/>
  <c r="P859" i="1"/>
  <c r="P858" i="1" s="1"/>
  <c r="V850" i="1"/>
  <c r="V849" i="1" s="1"/>
  <c r="V848" i="1" s="1"/>
  <c r="S850" i="1"/>
  <c r="S849" i="1" s="1"/>
  <c r="S848" i="1" s="1"/>
  <c r="R850" i="1"/>
  <c r="R849" i="1" s="1"/>
  <c r="R848" i="1" s="1"/>
  <c r="V846" i="1"/>
  <c r="V845" i="1" s="1"/>
  <c r="V844" i="1" s="1"/>
  <c r="U846" i="1"/>
  <c r="U845" i="1" s="1"/>
  <c r="U844" i="1" s="1"/>
  <c r="S846" i="1"/>
  <c r="S845" i="1" s="1"/>
  <c r="S844" i="1" s="1"/>
  <c r="R846" i="1"/>
  <c r="R845" i="1" s="1"/>
  <c r="R844" i="1" s="1"/>
  <c r="Q846" i="1"/>
  <c r="Q845" i="1" s="1"/>
  <c r="Q844" i="1" s="1"/>
  <c r="P846" i="1"/>
  <c r="P845" i="1" s="1"/>
  <c r="P844" i="1" s="1"/>
  <c r="V840" i="1"/>
  <c r="V839" i="1" s="1"/>
  <c r="U840" i="1"/>
  <c r="U839" i="1" s="1"/>
  <c r="S840" i="1"/>
  <c r="S839" i="1" s="1"/>
  <c r="R840" i="1"/>
  <c r="R839" i="1" s="1"/>
  <c r="Q840" i="1"/>
  <c r="Q839" i="1" s="1"/>
  <c r="P840" i="1"/>
  <c r="P839" i="1" s="1"/>
  <c r="V836" i="1"/>
  <c r="V835" i="1" s="1"/>
  <c r="S836" i="1"/>
  <c r="S835" i="1" s="1"/>
  <c r="R836" i="1"/>
  <c r="R835" i="1" s="1"/>
  <c r="V832" i="1"/>
  <c r="V831" i="1" s="1"/>
  <c r="S832" i="1"/>
  <c r="S831" i="1" s="1"/>
  <c r="R832" i="1"/>
  <c r="R831" i="1" s="1"/>
  <c r="V828" i="1"/>
  <c r="V827" i="1" s="1"/>
  <c r="S828" i="1"/>
  <c r="S827" i="1" s="1"/>
  <c r="R828" i="1"/>
  <c r="R827" i="1" s="1"/>
  <c r="V824" i="1"/>
  <c r="V823" i="1" s="1"/>
  <c r="U824" i="1"/>
  <c r="U823" i="1" s="1"/>
  <c r="S824" i="1"/>
  <c r="S823" i="1" s="1"/>
  <c r="R824" i="1"/>
  <c r="R823" i="1" s="1"/>
  <c r="Q824" i="1"/>
  <c r="Q823" i="1" s="1"/>
  <c r="P824" i="1"/>
  <c r="P823" i="1" s="1"/>
  <c r="V820" i="1"/>
  <c r="V819" i="1" s="1"/>
  <c r="U820" i="1"/>
  <c r="U819" i="1" s="1"/>
  <c r="S820" i="1"/>
  <c r="S819" i="1" s="1"/>
  <c r="R820" i="1"/>
  <c r="R819" i="1" s="1"/>
  <c r="Q820" i="1"/>
  <c r="Q819" i="1" s="1"/>
  <c r="P820" i="1"/>
  <c r="P819" i="1" s="1"/>
  <c r="V817" i="1"/>
  <c r="V816" i="1" s="1"/>
  <c r="U817" i="1"/>
  <c r="U816" i="1" s="1"/>
  <c r="S817" i="1"/>
  <c r="S816" i="1" s="1"/>
  <c r="R817" i="1"/>
  <c r="R816" i="1" s="1"/>
  <c r="Q817" i="1"/>
  <c r="Q816" i="1" s="1"/>
  <c r="P817" i="1"/>
  <c r="P816" i="1" s="1"/>
  <c r="V813" i="1"/>
  <c r="V812" i="1" s="1"/>
  <c r="U813" i="1"/>
  <c r="U812" i="1" s="1"/>
  <c r="S813" i="1"/>
  <c r="S812" i="1" s="1"/>
  <c r="R813" i="1"/>
  <c r="R812" i="1" s="1"/>
  <c r="Q813" i="1"/>
  <c r="Q812" i="1" s="1"/>
  <c r="P813" i="1"/>
  <c r="P812" i="1" s="1"/>
  <c r="V806" i="1"/>
  <c r="V805" i="1" s="1"/>
  <c r="V804" i="1" s="1"/>
  <c r="V803" i="1" s="1"/>
  <c r="V802" i="1" s="1"/>
  <c r="U806" i="1"/>
  <c r="U805" i="1" s="1"/>
  <c r="U804" i="1" s="1"/>
  <c r="U803" i="1" s="1"/>
  <c r="U802" i="1" s="1"/>
  <c r="S806" i="1"/>
  <c r="S805" i="1" s="1"/>
  <c r="S804" i="1" s="1"/>
  <c r="S803" i="1" s="1"/>
  <c r="S802" i="1" s="1"/>
  <c r="R806" i="1"/>
  <c r="R805" i="1" s="1"/>
  <c r="R804" i="1" s="1"/>
  <c r="R803" i="1" s="1"/>
  <c r="R802" i="1" s="1"/>
  <c r="Q806" i="1"/>
  <c r="Q805" i="1" s="1"/>
  <c r="Q804" i="1" s="1"/>
  <c r="Q803" i="1" s="1"/>
  <c r="Q802" i="1" s="1"/>
  <c r="P806" i="1"/>
  <c r="P805" i="1" s="1"/>
  <c r="P804" i="1" s="1"/>
  <c r="P803" i="1" s="1"/>
  <c r="P802" i="1" s="1"/>
  <c r="V800" i="1"/>
  <c r="V799" i="1" s="1"/>
  <c r="V798" i="1" s="1"/>
  <c r="V797" i="1" s="1"/>
  <c r="V796" i="1" s="1"/>
  <c r="U800" i="1"/>
  <c r="U799" i="1" s="1"/>
  <c r="U798" i="1" s="1"/>
  <c r="U797" i="1" s="1"/>
  <c r="U796" i="1" s="1"/>
  <c r="S800" i="1"/>
  <c r="S799" i="1" s="1"/>
  <c r="S798" i="1" s="1"/>
  <c r="S797" i="1" s="1"/>
  <c r="S796" i="1" s="1"/>
  <c r="R800" i="1"/>
  <c r="R799" i="1" s="1"/>
  <c r="R798" i="1" s="1"/>
  <c r="R797" i="1" s="1"/>
  <c r="R796" i="1" s="1"/>
  <c r="Q800" i="1"/>
  <c r="Q799" i="1" s="1"/>
  <c r="Q798" i="1" s="1"/>
  <c r="Q797" i="1" s="1"/>
  <c r="Q796" i="1" s="1"/>
  <c r="P800" i="1"/>
  <c r="P799" i="1" s="1"/>
  <c r="P798" i="1" s="1"/>
  <c r="P797" i="1" s="1"/>
  <c r="P796" i="1" s="1"/>
  <c r="V793" i="1"/>
  <c r="V792" i="1" s="1"/>
  <c r="S793" i="1"/>
  <c r="S792" i="1" s="1"/>
  <c r="R793" i="1"/>
  <c r="R792" i="1" s="1"/>
  <c r="V790" i="1"/>
  <c r="V789" i="1" s="1"/>
  <c r="U790" i="1"/>
  <c r="U789" i="1" s="1"/>
  <c r="S790" i="1"/>
  <c r="S789" i="1" s="1"/>
  <c r="R790" i="1"/>
  <c r="R789" i="1" s="1"/>
  <c r="Q790" i="1"/>
  <c r="Q789" i="1" s="1"/>
  <c r="P790" i="1"/>
  <c r="P789" i="1" s="1"/>
  <c r="V786" i="1"/>
  <c r="V785" i="1" s="1"/>
  <c r="S786" i="1"/>
  <c r="S785" i="1" s="1"/>
  <c r="R786" i="1"/>
  <c r="R785" i="1" s="1"/>
  <c r="V783" i="1"/>
  <c r="V782" i="1" s="1"/>
  <c r="U783" i="1"/>
  <c r="U782" i="1" s="1"/>
  <c r="S783" i="1"/>
  <c r="S782" i="1" s="1"/>
  <c r="R783" i="1"/>
  <c r="R782" i="1" s="1"/>
  <c r="Q783" i="1"/>
  <c r="Q782" i="1" s="1"/>
  <c r="P783" i="1"/>
  <c r="P782" i="1" s="1"/>
  <c r="V780" i="1"/>
  <c r="V779" i="1" s="1"/>
  <c r="U780" i="1"/>
  <c r="U779" i="1" s="1"/>
  <c r="S780" i="1"/>
  <c r="S779" i="1" s="1"/>
  <c r="R780" i="1"/>
  <c r="R779" i="1" s="1"/>
  <c r="Q780" i="1"/>
  <c r="Q779" i="1" s="1"/>
  <c r="P780" i="1"/>
  <c r="P779" i="1" s="1"/>
  <c r="V776" i="1"/>
  <c r="V775" i="1" s="1"/>
  <c r="V774" i="1" s="1"/>
  <c r="U776" i="1"/>
  <c r="U775" i="1" s="1"/>
  <c r="U774" i="1" s="1"/>
  <c r="S776" i="1"/>
  <c r="S775" i="1" s="1"/>
  <c r="S774" i="1" s="1"/>
  <c r="R776" i="1"/>
  <c r="R775" i="1" s="1"/>
  <c r="R774" i="1" s="1"/>
  <c r="Q776" i="1"/>
  <c r="Q775" i="1" s="1"/>
  <c r="Q774" i="1" s="1"/>
  <c r="P776" i="1"/>
  <c r="P775" i="1" s="1"/>
  <c r="P774" i="1" s="1"/>
  <c r="V771" i="1"/>
  <c r="V770" i="1" s="1"/>
  <c r="U771" i="1"/>
  <c r="U770" i="1" s="1"/>
  <c r="S771" i="1"/>
  <c r="S770" i="1" s="1"/>
  <c r="R771" i="1"/>
  <c r="R770" i="1" s="1"/>
  <c r="Q771" i="1"/>
  <c r="Q770" i="1" s="1"/>
  <c r="P771" i="1"/>
  <c r="P770" i="1" s="1"/>
  <c r="V768" i="1"/>
  <c r="V767" i="1" s="1"/>
  <c r="U768" i="1"/>
  <c r="U767" i="1" s="1"/>
  <c r="R768" i="1"/>
  <c r="R767" i="1" s="1"/>
  <c r="P768" i="1"/>
  <c r="P767" i="1" s="1"/>
  <c r="V758" i="1"/>
  <c r="U758" i="1"/>
  <c r="S758" i="1"/>
  <c r="R758" i="1"/>
  <c r="Q758" i="1"/>
  <c r="P758" i="1"/>
  <c r="V756" i="1"/>
  <c r="U756" i="1"/>
  <c r="S756" i="1"/>
  <c r="R756" i="1"/>
  <c r="Q756" i="1"/>
  <c r="P756" i="1"/>
  <c r="V744" i="1"/>
  <c r="S744" i="1"/>
  <c r="R744" i="1"/>
  <c r="V742" i="1"/>
  <c r="S742" i="1"/>
  <c r="R742" i="1"/>
  <c r="V738" i="1"/>
  <c r="U738" i="1"/>
  <c r="S738" i="1"/>
  <c r="R738" i="1"/>
  <c r="Q738" i="1"/>
  <c r="P738" i="1"/>
  <c r="V736" i="1"/>
  <c r="U736" i="1"/>
  <c r="S736" i="1"/>
  <c r="R736" i="1"/>
  <c r="Q736" i="1"/>
  <c r="P736" i="1"/>
  <c r="V731" i="1"/>
  <c r="V730" i="1" s="1"/>
  <c r="U731" i="1"/>
  <c r="U730" i="1" s="1"/>
  <c r="S731" i="1"/>
  <c r="S730" i="1" s="1"/>
  <c r="R731" i="1"/>
  <c r="R730" i="1" s="1"/>
  <c r="Q731" i="1"/>
  <c r="Q730" i="1" s="1"/>
  <c r="P731" i="1"/>
  <c r="P730" i="1" s="1"/>
  <c r="V727" i="1"/>
  <c r="V726" i="1" s="1"/>
  <c r="S727" i="1"/>
  <c r="S726" i="1" s="1"/>
  <c r="R727" i="1"/>
  <c r="R726" i="1" s="1"/>
  <c r="V722" i="1"/>
  <c r="V721" i="1" s="1"/>
  <c r="U722" i="1"/>
  <c r="U721" i="1" s="1"/>
  <c r="S722" i="1"/>
  <c r="S721" i="1" s="1"/>
  <c r="R722" i="1"/>
  <c r="R721" i="1" s="1"/>
  <c r="Q722" i="1"/>
  <c r="Q721" i="1" s="1"/>
  <c r="P722" i="1"/>
  <c r="P721" i="1" s="1"/>
  <c r="V718" i="1"/>
  <c r="V717" i="1" s="1"/>
  <c r="U718" i="1"/>
  <c r="U717" i="1" s="1"/>
  <c r="S718" i="1"/>
  <c r="S717" i="1" s="1"/>
  <c r="R718" i="1"/>
  <c r="R717" i="1" s="1"/>
  <c r="Q718" i="1"/>
  <c r="Q717" i="1" s="1"/>
  <c r="P718" i="1"/>
  <c r="P717" i="1" s="1"/>
  <c r="V714" i="1"/>
  <c r="V713" i="1" s="1"/>
  <c r="U714" i="1"/>
  <c r="U713" i="1" s="1"/>
  <c r="S714" i="1"/>
  <c r="S713" i="1" s="1"/>
  <c r="R714" i="1"/>
  <c r="R713" i="1" s="1"/>
  <c r="Q714" i="1"/>
  <c r="Q713" i="1" s="1"/>
  <c r="P714" i="1"/>
  <c r="P713" i="1" s="1"/>
  <c r="V704" i="1"/>
  <c r="V703" i="1" s="1"/>
  <c r="V702" i="1" s="1"/>
  <c r="V701" i="1" s="1"/>
  <c r="V700" i="1" s="1"/>
  <c r="U704" i="1"/>
  <c r="U703" i="1" s="1"/>
  <c r="U702" i="1" s="1"/>
  <c r="U701" i="1" s="1"/>
  <c r="U700" i="1" s="1"/>
  <c r="S704" i="1"/>
  <c r="S703" i="1" s="1"/>
  <c r="S702" i="1" s="1"/>
  <c r="S701" i="1" s="1"/>
  <c r="S700" i="1" s="1"/>
  <c r="R704" i="1"/>
  <c r="R703" i="1" s="1"/>
  <c r="R702" i="1" s="1"/>
  <c r="R701" i="1" s="1"/>
  <c r="R700" i="1" s="1"/>
  <c r="Q704" i="1"/>
  <c r="Q703" i="1" s="1"/>
  <c r="Q702" i="1" s="1"/>
  <c r="Q701" i="1" s="1"/>
  <c r="Q700" i="1" s="1"/>
  <c r="P704" i="1"/>
  <c r="P703" i="1" s="1"/>
  <c r="P702" i="1" s="1"/>
  <c r="P701" i="1" s="1"/>
  <c r="P700" i="1" s="1"/>
  <c r="V698" i="1"/>
  <c r="V697" i="1" s="1"/>
  <c r="V696" i="1" s="1"/>
  <c r="V695" i="1" s="1"/>
  <c r="V694" i="1" s="1"/>
  <c r="U698" i="1"/>
  <c r="U697" i="1" s="1"/>
  <c r="U696" i="1" s="1"/>
  <c r="U695" i="1" s="1"/>
  <c r="U694" i="1" s="1"/>
  <c r="S698" i="1"/>
  <c r="S697" i="1" s="1"/>
  <c r="S696" i="1" s="1"/>
  <c r="S695" i="1" s="1"/>
  <c r="S694" i="1" s="1"/>
  <c r="R698" i="1"/>
  <c r="R697" i="1" s="1"/>
  <c r="R696" i="1" s="1"/>
  <c r="R695" i="1" s="1"/>
  <c r="R694" i="1" s="1"/>
  <c r="Q698" i="1"/>
  <c r="Q697" i="1" s="1"/>
  <c r="Q696" i="1" s="1"/>
  <c r="Q695" i="1" s="1"/>
  <c r="Q694" i="1" s="1"/>
  <c r="P698" i="1"/>
  <c r="P697" i="1" s="1"/>
  <c r="P696" i="1" s="1"/>
  <c r="P695" i="1" s="1"/>
  <c r="P694" i="1" s="1"/>
  <c r="V690" i="1"/>
  <c r="V689" i="1" s="1"/>
  <c r="V688" i="1" s="1"/>
  <c r="V687" i="1" s="1"/>
  <c r="U690" i="1"/>
  <c r="U689" i="1" s="1"/>
  <c r="U688" i="1" s="1"/>
  <c r="U687" i="1" s="1"/>
  <c r="S690" i="1"/>
  <c r="S689" i="1" s="1"/>
  <c r="S688" i="1" s="1"/>
  <c r="S687" i="1" s="1"/>
  <c r="R690" i="1"/>
  <c r="R689" i="1" s="1"/>
  <c r="R688" i="1" s="1"/>
  <c r="R687" i="1" s="1"/>
  <c r="Q690" i="1"/>
  <c r="Q689" i="1" s="1"/>
  <c r="Q688" i="1" s="1"/>
  <c r="Q687" i="1" s="1"/>
  <c r="P690" i="1"/>
  <c r="P689" i="1" s="1"/>
  <c r="P688" i="1" s="1"/>
  <c r="P687" i="1" s="1"/>
  <c r="V683" i="1"/>
  <c r="U683" i="1"/>
  <c r="S683" i="1"/>
  <c r="R683" i="1"/>
  <c r="Q683" i="1"/>
  <c r="P683" i="1"/>
  <c r="V681" i="1"/>
  <c r="U681" i="1"/>
  <c r="S681" i="1"/>
  <c r="R681" i="1"/>
  <c r="Q681" i="1"/>
  <c r="P681" i="1"/>
  <c r="V678" i="1"/>
  <c r="V677" i="1" s="1"/>
  <c r="U678" i="1"/>
  <c r="U677" i="1" s="1"/>
  <c r="S678" i="1"/>
  <c r="S677" i="1" s="1"/>
  <c r="R678" i="1"/>
  <c r="R677" i="1" s="1"/>
  <c r="Q678" i="1"/>
  <c r="Q677" i="1" s="1"/>
  <c r="P678" i="1"/>
  <c r="P677" i="1" s="1"/>
  <c r="V673" i="1"/>
  <c r="U673" i="1"/>
  <c r="S673" i="1"/>
  <c r="R673" i="1"/>
  <c r="Q673" i="1"/>
  <c r="P673" i="1"/>
  <c r="V671" i="1"/>
  <c r="U671" i="1"/>
  <c r="S671" i="1"/>
  <c r="R671" i="1"/>
  <c r="Q671" i="1"/>
  <c r="P671" i="1"/>
  <c r="V669" i="1"/>
  <c r="U669" i="1"/>
  <c r="S669" i="1"/>
  <c r="R669" i="1"/>
  <c r="Q669" i="1"/>
  <c r="P669" i="1"/>
  <c r="V663" i="1"/>
  <c r="V662" i="1" s="1"/>
  <c r="V661" i="1" s="1"/>
  <c r="V660" i="1" s="1"/>
  <c r="U663" i="1"/>
  <c r="U662" i="1" s="1"/>
  <c r="U661" i="1" s="1"/>
  <c r="U660" i="1" s="1"/>
  <c r="S663" i="1"/>
  <c r="S662" i="1" s="1"/>
  <c r="S661" i="1" s="1"/>
  <c r="S660" i="1" s="1"/>
  <c r="R663" i="1"/>
  <c r="R662" i="1" s="1"/>
  <c r="R661" i="1" s="1"/>
  <c r="R660" i="1" s="1"/>
  <c r="Q663" i="1"/>
  <c r="Q662" i="1" s="1"/>
  <c r="Q661" i="1" s="1"/>
  <c r="Q660" i="1" s="1"/>
  <c r="P663" i="1"/>
  <c r="P662" i="1" s="1"/>
  <c r="P661" i="1" s="1"/>
  <c r="P660" i="1" s="1"/>
  <c r="V657" i="1"/>
  <c r="V656" i="1" s="1"/>
  <c r="V655" i="1" s="1"/>
  <c r="U657" i="1"/>
  <c r="U656" i="1" s="1"/>
  <c r="U655" i="1" s="1"/>
  <c r="S657" i="1"/>
  <c r="S656" i="1" s="1"/>
  <c r="S655" i="1" s="1"/>
  <c r="R657" i="1"/>
  <c r="R656" i="1" s="1"/>
  <c r="R655" i="1" s="1"/>
  <c r="Q657" i="1"/>
  <c r="Q656" i="1" s="1"/>
  <c r="Q655" i="1" s="1"/>
  <c r="P657" i="1"/>
  <c r="P656" i="1" s="1"/>
  <c r="P655" i="1" s="1"/>
  <c r="V652" i="1"/>
  <c r="V651" i="1" s="1"/>
  <c r="V650" i="1" s="1"/>
  <c r="V649" i="1" s="1"/>
  <c r="U652" i="1"/>
  <c r="U651" i="1" s="1"/>
  <c r="U650" i="1" s="1"/>
  <c r="U649" i="1" s="1"/>
  <c r="S652" i="1"/>
  <c r="S651" i="1" s="1"/>
  <c r="S650" i="1" s="1"/>
  <c r="S649" i="1" s="1"/>
  <c r="R652" i="1"/>
  <c r="R651" i="1" s="1"/>
  <c r="R650" i="1" s="1"/>
  <c r="R649" i="1" s="1"/>
  <c r="Q652" i="1"/>
  <c r="Q651" i="1" s="1"/>
  <c r="Q650" i="1" s="1"/>
  <c r="Q649" i="1" s="1"/>
  <c r="P652" i="1"/>
  <c r="P651" i="1" s="1"/>
  <c r="P650" i="1" s="1"/>
  <c r="P649" i="1" s="1"/>
  <c r="V637" i="1"/>
  <c r="V636" i="1" s="1"/>
  <c r="U637" i="1"/>
  <c r="U636" i="1" s="1"/>
  <c r="S637" i="1"/>
  <c r="S636" i="1" s="1"/>
  <c r="R637" i="1"/>
  <c r="R636" i="1" s="1"/>
  <c r="Q637" i="1"/>
  <c r="Q636" i="1" s="1"/>
  <c r="P637" i="1"/>
  <c r="P636" i="1" s="1"/>
  <c r="V628" i="1"/>
  <c r="V627" i="1" s="1"/>
  <c r="U628" i="1"/>
  <c r="U627" i="1" s="1"/>
  <c r="S628" i="1"/>
  <c r="S627" i="1" s="1"/>
  <c r="R628" i="1"/>
  <c r="R627" i="1" s="1"/>
  <c r="Q628" i="1"/>
  <c r="Q627" i="1" s="1"/>
  <c r="P628" i="1"/>
  <c r="P627" i="1" s="1"/>
  <c r="V624" i="1"/>
  <c r="V623" i="1" s="1"/>
  <c r="U624" i="1"/>
  <c r="U623" i="1" s="1"/>
  <c r="S624" i="1"/>
  <c r="S623" i="1" s="1"/>
  <c r="R624" i="1"/>
  <c r="R623" i="1" s="1"/>
  <c r="V620" i="1"/>
  <c r="V619" i="1" s="1"/>
  <c r="U620" i="1"/>
  <c r="U619" i="1" s="1"/>
  <c r="S620" i="1"/>
  <c r="S619" i="1" s="1"/>
  <c r="R620" i="1"/>
  <c r="R619" i="1" s="1"/>
  <c r="Q620" i="1"/>
  <c r="Q619" i="1" s="1"/>
  <c r="P620" i="1"/>
  <c r="P619" i="1" s="1"/>
  <c r="V616" i="1"/>
  <c r="V615" i="1" s="1"/>
  <c r="U616" i="1"/>
  <c r="U615" i="1" s="1"/>
  <c r="S616" i="1"/>
  <c r="S615" i="1" s="1"/>
  <c r="R616" i="1"/>
  <c r="R615" i="1" s="1"/>
  <c r="Q616" i="1"/>
  <c r="Q615" i="1" s="1"/>
  <c r="P616" i="1"/>
  <c r="P615" i="1" s="1"/>
  <c r="V613" i="1"/>
  <c r="V612" i="1" s="1"/>
  <c r="U613" i="1"/>
  <c r="U612" i="1" s="1"/>
  <c r="S613" i="1"/>
  <c r="S612" i="1" s="1"/>
  <c r="R613" i="1"/>
  <c r="R612" i="1" s="1"/>
  <c r="Q613" i="1"/>
  <c r="Q612" i="1" s="1"/>
  <c r="P613" i="1"/>
  <c r="P612" i="1" s="1"/>
  <c r="V608" i="1"/>
  <c r="V607" i="1" s="1"/>
  <c r="U608" i="1"/>
  <c r="U607" i="1" s="1"/>
  <c r="S608" i="1"/>
  <c r="S607" i="1" s="1"/>
  <c r="R608" i="1"/>
  <c r="R607" i="1" s="1"/>
  <c r="Q608" i="1"/>
  <c r="Q607" i="1" s="1"/>
  <c r="P608" i="1"/>
  <c r="P607" i="1" s="1"/>
  <c r="V604" i="1"/>
  <c r="V603" i="1" s="1"/>
  <c r="U604" i="1"/>
  <c r="U603" i="1" s="1"/>
  <c r="S604" i="1"/>
  <c r="S603" i="1" s="1"/>
  <c r="R604" i="1"/>
  <c r="R603" i="1" s="1"/>
  <c r="Q604" i="1"/>
  <c r="Q603" i="1" s="1"/>
  <c r="P604" i="1"/>
  <c r="P603" i="1" s="1"/>
  <c r="V594" i="1"/>
  <c r="V593" i="1" s="1"/>
  <c r="U594" i="1"/>
  <c r="U593" i="1" s="1"/>
  <c r="S594" i="1"/>
  <c r="S593" i="1" s="1"/>
  <c r="R594" i="1"/>
  <c r="R593" i="1" s="1"/>
  <c r="Q594" i="1"/>
  <c r="Q593" i="1" s="1"/>
  <c r="P594" i="1"/>
  <c r="P593" i="1" s="1"/>
  <c r="V591" i="1"/>
  <c r="V590" i="1" s="1"/>
  <c r="U591" i="1"/>
  <c r="U590" i="1" s="1"/>
  <c r="S591" i="1"/>
  <c r="S590" i="1" s="1"/>
  <c r="R591" i="1"/>
  <c r="R590" i="1" s="1"/>
  <c r="Q591" i="1"/>
  <c r="Q590" i="1" s="1"/>
  <c r="P591" i="1"/>
  <c r="P590" i="1" s="1"/>
  <c r="V587" i="1"/>
  <c r="V586" i="1" s="1"/>
  <c r="U587" i="1"/>
  <c r="U586" i="1" s="1"/>
  <c r="S587" i="1"/>
  <c r="S586" i="1" s="1"/>
  <c r="R587" i="1"/>
  <c r="R586" i="1" s="1"/>
  <c r="Q587" i="1"/>
  <c r="Q586" i="1" s="1"/>
  <c r="P587" i="1"/>
  <c r="P586" i="1" s="1"/>
  <c r="V572" i="1"/>
  <c r="V571" i="1" s="1"/>
  <c r="U572" i="1"/>
  <c r="U571" i="1" s="1"/>
  <c r="S572" i="1"/>
  <c r="S571" i="1" s="1"/>
  <c r="R572" i="1"/>
  <c r="R571" i="1" s="1"/>
  <c r="Q572" i="1"/>
  <c r="Q571" i="1" s="1"/>
  <c r="P572" i="1"/>
  <c r="P571" i="1" s="1"/>
  <c r="V569" i="1"/>
  <c r="V568" i="1" s="1"/>
  <c r="U569" i="1"/>
  <c r="U568" i="1" s="1"/>
  <c r="S569" i="1"/>
  <c r="S568" i="1" s="1"/>
  <c r="R569" i="1"/>
  <c r="R568" i="1" s="1"/>
  <c r="Q569" i="1"/>
  <c r="Q568" i="1" s="1"/>
  <c r="P569" i="1"/>
  <c r="P568" i="1" s="1"/>
  <c r="V566" i="1"/>
  <c r="V565" i="1" s="1"/>
  <c r="U566" i="1"/>
  <c r="U565" i="1" s="1"/>
  <c r="S566" i="1"/>
  <c r="S565" i="1" s="1"/>
  <c r="R566" i="1"/>
  <c r="R565" i="1" s="1"/>
  <c r="Q566" i="1"/>
  <c r="Q565" i="1" s="1"/>
  <c r="P566" i="1"/>
  <c r="P565" i="1" s="1"/>
  <c r="V562" i="1"/>
  <c r="V561" i="1" s="1"/>
  <c r="U562" i="1"/>
  <c r="U561" i="1" s="1"/>
  <c r="S562" i="1"/>
  <c r="S561" i="1" s="1"/>
  <c r="R562" i="1"/>
  <c r="R561" i="1" s="1"/>
  <c r="Q562" i="1"/>
  <c r="Q561" i="1" s="1"/>
  <c r="P562" i="1"/>
  <c r="P561" i="1" s="1"/>
  <c r="V558" i="1"/>
  <c r="V557" i="1" s="1"/>
  <c r="U558" i="1"/>
  <c r="U557" i="1" s="1"/>
  <c r="S558" i="1"/>
  <c r="S557" i="1" s="1"/>
  <c r="R558" i="1"/>
  <c r="R557" i="1" s="1"/>
  <c r="Q558" i="1"/>
  <c r="Q557" i="1" s="1"/>
  <c r="P558" i="1"/>
  <c r="P557" i="1" s="1"/>
  <c r="V545" i="1"/>
  <c r="U545" i="1"/>
  <c r="S545" i="1"/>
  <c r="R545" i="1"/>
  <c r="Q545" i="1"/>
  <c r="P545" i="1"/>
  <c r="V543" i="1"/>
  <c r="U543" i="1"/>
  <c r="S543" i="1"/>
  <c r="R543" i="1"/>
  <c r="Q543" i="1"/>
  <c r="P543" i="1"/>
  <c r="V535" i="1"/>
  <c r="V534" i="1" s="1"/>
  <c r="U535" i="1"/>
  <c r="U534" i="1" s="1"/>
  <c r="S535" i="1"/>
  <c r="S534" i="1" s="1"/>
  <c r="R535" i="1"/>
  <c r="R534" i="1" s="1"/>
  <c r="Q535" i="1"/>
  <c r="Q534" i="1" s="1"/>
  <c r="P535" i="1"/>
  <c r="P534" i="1" s="1"/>
  <c r="V531" i="1"/>
  <c r="V530" i="1" s="1"/>
  <c r="U531" i="1"/>
  <c r="U530" i="1" s="1"/>
  <c r="S531" i="1"/>
  <c r="S530" i="1" s="1"/>
  <c r="R531" i="1"/>
  <c r="R530" i="1" s="1"/>
  <c r="Q531" i="1"/>
  <c r="Q530" i="1" s="1"/>
  <c r="P531" i="1"/>
  <c r="P530" i="1" s="1"/>
  <c r="V524" i="1"/>
  <c r="U524" i="1"/>
  <c r="S524" i="1"/>
  <c r="R524" i="1"/>
  <c r="Q524" i="1"/>
  <c r="P524" i="1"/>
  <c r="V522" i="1"/>
  <c r="U522" i="1"/>
  <c r="S522" i="1"/>
  <c r="R522" i="1"/>
  <c r="Q522" i="1"/>
  <c r="P522" i="1"/>
  <c r="V519" i="1"/>
  <c r="V518" i="1" s="1"/>
  <c r="U519" i="1"/>
  <c r="U518" i="1" s="1"/>
  <c r="S519" i="1"/>
  <c r="S518" i="1" s="1"/>
  <c r="R519" i="1"/>
  <c r="R518" i="1" s="1"/>
  <c r="Q519" i="1"/>
  <c r="Q518" i="1" s="1"/>
  <c r="P519" i="1"/>
  <c r="P518" i="1" s="1"/>
  <c r="V507" i="1"/>
  <c r="V506" i="1" s="1"/>
  <c r="V505" i="1" s="1"/>
  <c r="U507" i="1"/>
  <c r="U506" i="1" s="1"/>
  <c r="U505" i="1" s="1"/>
  <c r="S507" i="1"/>
  <c r="S506" i="1" s="1"/>
  <c r="S505" i="1" s="1"/>
  <c r="R507" i="1"/>
  <c r="R506" i="1" s="1"/>
  <c r="R505" i="1" s="1"/>
  <c r="Q507" i="1"/>
  <c r="Q506" i="1" s="1"/>
  <c r="Q505" i="1" s="1"/>
  <c r="P507" i="1"/>
  <c r="P506" i="1" s="1"/>
  <c r="P505" i="1" s="1"/>
  <c r="V503" i="1"/>
  <c r="V502" i="1" s="1"/>
  <c r="U503" i="1"/>
  <c r="U502" i="1" s="1"/>
  <c r="S503" i="1"/>
  <c r="S502" i="1" s="1"/>
  <c r="R503" i="1"/>
  <c r="R502" i="1" s="1"/>
  <c r="Q503" i="1"/>
  <c r="Q502" i="1" s="1"/>
  <c r="P503" i="1"/>
  <c r="P502" i="1" s="1"/>
  <c r="V500" i="1"/>
  <c r="U500" i="1"/>
  <c r="S500" i="1"/>
  <c r="R500" i="1"/>
  <c r="Q500" i="1"/>
  <c r="P500" i="1"/>
  <c r="V498" i="1"/>
  <c r="U498" i="1"/>
  <c r="S498" i="1"/>
  <c r="R498" i="1"/>
  <c r="Q498" i="1"/>
  <c r="P498" i="1"/>
  <c r="V495" i="1"/>
  <c r="V494" i="1" s="1"/>
  <c r="U495" i="1"/>
  <c r="U494" i="1" s="1"/>
  <c r="S495" i="1"/>
  <c r="S494" i="1" s="1"/>
  <c r="R495" i="1"/>
  <c r="R494" i="1" s="1"/>
  <c r="Q495" i="1"/>
  <c r="Q494" i="1" s="1"/>
  <c r="P495" i="1"/>
  <c r="P494" i="1" s="1"/>
  <c r="V488" i="1"/>
  <c r="V487" i="1" s="1"/>
  <c r="V486" i="1" s="1"/>
  <c r="U488" i="1"/>
  <c r="U487" i="1" s="1"/>
  <c r="U486" i="1" s="1"/>
  <c r="S488" i="1"/>
  <c r="S487" i="1" s="1"/>
  <c r="S486" i="1" s="1"/>
  <c r="R488" i="1"/>
  <c r="R487" i="1" s="1"/>
  <c r="R486" i="1" s="1"/>
  <c r="Q488" i="1"/>
  <c r="Q487" i="1" s="1"/>
  <c r="Q486" i="1" s="1"/>
  <c r="P488" i="1"/>
  <c r="P487" i="1" s="1"/>
  <c r="P486" i="1" s="1"/>
  <c r="V483" i="1"/>
  <c r="V482" i="1" s="1"/>
  <c r="V481" i="1" s="1"/>
  <c r="V480" i="1" s="1"/>
  <c r="V479" i="1" s="1"/>
  <c r="U483" i="1"/>
  <c r="U482" i="1" s="1"/>
  <c r="U481" i="1" s="1"/>
  <c r="U480" i="1" s="1"/>
  <c r="U479" i="1" s="1"/>
  <c r="S483" i="1"/>
  <c r="S482" i="1" s="1"/>
  <c r="S481" i="1" s="1"/>
  <c r="S480" i="1" s="1"/>
  <c r="S479" i="1" s="1"/>
  <c r="R483" i="1"/>
  <c r="R482" i="1" s="1"/>
  <c r="R481" i="1" s="1"/>
  <c r="R480" i="1" s="1"/>
  <c r="R479" i="1" s="1"/>
  <c r="Q483" i="1"/>
  <c r="Q482" i="1" s="1"/>
  <c r="Q481" i="1" s="1"/>
  <c r="Q480" i="1" s="1"/>
  <c r="Q479" i="1" s="1"/>
  <c r="P483" i="1"/>
  <c r="P482" i="1" s="1"/>
  <c r="P481" i="1" s="1"/>
  <c r="P480" i="1" s="1"/>
  <c r="P479" i="1" s="1"/>
  <c r="V477" i="1"/>
  <c r="V476" i="1" s="1"/>
  <c r="V475" i="1" s="1"/>
  <c r="V474" i="1" s="1"/>
  <c r="U477" i="1"/>
  <c r="U476" i="1" s="1"/>
  <c r="U475" i="1" s="1"/>
  <c r="U474" i="1" s="1"/>
  <c r="S477" i="1"/>
  <c r="S476" i="1" s="1"/>
  <c r="S475" i="1" s="1"/>
  <c r="S474" i="1" s="1"/>
  <c r="R477" i="1"/>
  <c r="R476" i="1" s="1"/>
  <c r="R475" i="1" s="1"/>
  <c r="R474" i="1" s="1"/>
  <c r="Q477" i="1"/>
  <c r="Q476" i="1" s="1"/>
  <c r="Q475" i="1" s="1"/>
  <c r="Q474" i="1" s="1"/>
  <c r="P477" i="1"/>
  <c r="P476" i="1" s="1"/>
  <c r="P475" i="1" s="1"/>
  <c r="P474" i="1" s="1"/>
  <c r="V472" i="1"/>
  <c r="V471" i="1" s="1"/>
  <c r="V470" i="1" s="1"/>
  <c r="U472" i="1"/>
  <c r="U471" i="1" s="1"/>
  <c r="U470" i="1" s="1"/>
  <c r="S472" i="1"/>
  <c r="S471" i="1" s="1"/>
  <c r="S470" i="1" s="1"/>
  <c r="R472" i="1"/>
  <c r="R471" i="1" s="1"/>
  <c r="R470" i="1" s="1"/>
  <c r="Q472" i="1"/>
  <c r="Q471" i="1" s="1"/>
  <c r="Q470" i="1" s="1"/>
  <c r="P472" i="1"/>
  <c r="P471" i="1" s="1"/>
  <c r="P470" i="1" s="1"/>
  <c r="V468" i="1"/>
  <c r="V467" i="1" s="1"/>
  <c r="U468" i="1"/>
  <c r="U467" i="1" s="1"/>
  <c r="S468" i="1"/>
  <c r="S467" i="1" s="1"/>
  <c r="R468" i="1"/>
  <c r="R467" i="1" s="1"/>
  <c r="Q468" i="1"/>
  <c r="Q467" i="1" s="1"/>
  <c r="P468" i="1"/>
  <c r="P467" i="1" s="1"/>
  <c r="V465" i="1"/>
  <c r="U465" i="1"/>
  <c r="S465" i="1"/>
  <c r="R465" i="1"/>
  <c r="Q465" i="1"/>
  <c r="P465" i="1"/>
  <c r="V463" i="1"/>
  <c r="U463" i="1"/>
  <c r="S463" i="1"/>
  <c r="R463" i="1"/>
  <c r="Q463" i="1"/>
  <c r="P463" i="1"/>
  <c r="V461" i="1"/>
  <c r="U461" i="1"/>
  <c r="S461" i="1"/>
  <c r="R461" i="1"/>
  <c r="Q461" i="1"/>
  <c r="P461" i="1"/>
  <c r="V455" i="1"/>
  <c r="V454" i="1" s="1"/>
  <c r="U455" i="1"/>
  <c r="U454" i="1" s="1"/>
  <c r="S455" i="1"/>
  <c r="S454" i="1" s="1"/>
  <c r="R455" i="1"/>
  <c r="R454" i="1" s="1"/>
  <c r="Q455" i="1"/>
  <c r="Q454" i="1" s="1"/>
  <c r="P455" i="1"/>
  <c r="P454" i="1" s="1"/>
  <c r="V452" i="1"/>
  <c r="V451" i="1" s="1"/>
  <c r="U452" i="1"/>
  <c r="U451" i="1" s="1"/>
  <c r="S452" i="1"/>
  <c r="S451" i="1" s="1"/>
  <c r="R452" i="1"/>
  <c r="R451" i="1" s="1"/>
  <c r="Q452" i="1"/>
  <c r="Q451" i="1" s="1"/>
  <c r="P452" i="1"/>
  <c r="P451" i="1" s="1"/>
  <c r="V446" i="1"/>
  <c r="V445" i="1" s="1"/>
  <c r="V444" i="1" s="1"/>
  <c r="V443" i="1" s="1"/>
  <c r="V442" i="1" s="1"/>
  <c r="U446" i="1"/>
  <c r="U445" i="1" s="1"/>
  <c r="U444" i="1" s="1"/>
  <c r="U443" i="1" s="1"/>
  <c r="U442" i="1" s="1"/>
  <c r="S446" i="1"/>
  <c r="S445" i="1" s="1"/>
  <c r="S444" i="1" s="1"/>
  <c r="S443" i="1" s="1"/>
  <c r="S442" i="1" s="1"/>
  <c r="R446" i="1"/>
  <c r="R445" i="1" s="1"/>
  <c r="R444" i="1" s="1"/>
  <c r="R443" i="1" s="1"/>
  <c r="R442" i="1" s="1"/>
  <c r="Q446" i="1"/>
  <c r="Q445" i="1" s="1"/>
  <c r="Q444" i="1" s="1"/>
  <c r="Q443" i="1" s="1"/>
  <c r="Q442" i="1" s="1"/>
  <c r="P446" i="1"/>
  <c r="P445" i="1" s="1"/>
  <c r="P444" i="1" s="1"/>
  <c r="P443" i="1" s="1"/>
  <c r="P442" i="1" s="1"/>
  <c r="V440" i="1"/>
  <c r="V439" i="1" s="1"/>
  <c r="V438" i="1" s="1"/>
  <c r="V437" i="1" s="1"/>
  <c r="V436" i="1" s="1"/>
  <c r="U440" i="1"/>
  <c r="U439" i="1" s="1"/>
  <c r="U438" i="1" s="1"/>
  <c r="U437" i="1" s="1"/>
  <c r="U436" i="1" s="1"/>
  <c r="S440" i="1"/>
  <c r="S439" i="1" s="1"/>
  <c r="S438" i="1" s="1"/>
  <c r="S437" i="1" s="1"/>
  <c r="S436" i="1" s="1"/>
  <c r="R440" i="1"/>
  <c r="R439" i="1" s="1"/>
  <c r="R438" i="1" s="1"/>
  <c r="R437" i="1" s="1"/>
  <c r="R436" i="1" s="1"/>
  <c r="Q440" i="1"/>
  <c r="Q439" i="1" s="1"/>
  <c r="Q438" i="1" s="1"/>
  <c r="Q437" i="1" s="1"/>
  <c r="Q436" i="1" s="1"/>
  <c r="P440" i="1"/>
  <c r="P439" i="1" s="1"/>
  <c r="P438" i="1" s="1"/>
  <c r="P437" i="1" s="1"/>
  <c r="P436" i="1" s="1"/>
  <c r="V433" i="1"/>
  <c r="V432" i="1" s="1"/>
  <c r="V431" i="1" s="1"/>
  <c r="V430" i="1" s="1"/>
  <c r="V429" i="1" s="1"/>
  <c r="U433" i="1"/>
  <c r="U432" i="1" s="1"/>
  <c r="U431" i="1" s="1"/>
  <c r="U430" i="1" s="1"/>
  <c r="U429" i="1" s="1"/>
  <c r="S433" i="1"/>
  <c r="S432" i="1" s="1"/>
  <c r="S431" i="1" s="1"/>
  <c r="S430" i="1" s="1"/>
  <c r="S429" i="1" s="1"/>
  <c r="R433" i="1"/>
  <c r="R432" i="1" s="1"/>
  <c r="R431" i="1" s="1"/>
  <c r="R430" i="1" s="1"/>
  <c r="R429" i="1" s="1"/>
  <c r="Q433" i="1"/>
  <c r="Q432" i="1" s="1"/>
  <c r="Q431" i="1" s="1"/>
  <c r="Q430" i="1" s="1"/>
  <c r="Q429" i="1" s="1"/>
  <c r="P433" i="1"/>
  <c r="P432" i="1" s="1"/>
  <c r="P431" i="1" s="1"/>
  <c r="P430" i="1" s="1"/>
  <c r="P429" i="1" s="1"/>
  <c r="V427" i="1"/>
  <c r="V426" i="1" s="1"/>
  <c r="U427" i="1"/>
  <c r="U426" i="1" s="1"/>
  <c r="S427" i="1"/>
  <c r="S426" i="1" s="1"/>
  <c r="R427" i="1"/>
  <c r="R426" i="1" s="1"/>
  <c r="Q427" i="1"/>
  <c r="Q426" i="1" s="1"/>
  <c r="P427" i="1"/>
  <c r="P426" i="1" s="1"/>
  <c r="V424" i="1"/>
  <c r="V423" i="1" s="1"/>
  <c r="U424" i="1"/>
  <c r="U423" i="1" s="1"/>
  <c r="S424" i="1"/>
  <c r="S423" i="1" s="1"/>
  <c r="R424" i="1"/>
  <c r="R423" i="1" s="1"/>
  <c r="Q424" i="1"/>
  <c r="Q423" i="1" s="1"/>
  <c r="P424" i="1"/>
  <c r="P423" i="1" s="1"/>
  <c r="V419" i="1"/>
  <c r="U419" i="1"/>
  <c r="S419" i="1"/>
  <c r="R419" i="1"/>
  <c r="Q419" i="1"/>
  <c r="P419" i="1"/>
  <c r="V413" i="1"/>
  <c r="V412" i="1" s="1"/>
  <c r="U413" i="1"/>
  <c r="U412" i="1" s="1"/>
  <c r="S413" i="1"/>
  <c r="S412" i="1" s="1"/>
  <c r="R413" i="1"/>
  <c r="R412" i="1" s="1"/>
  <c r="Q413" i="1"/>
  <c r="Q412" i="1" s="1"/>
  <c r="P413" i="1"/>
  <c r="P412" i="1" s="1"/>
  <c r="V410" i="1"/>
  <c r="V409" i="1" s="1"/>
  <c r="U410" i="1"/>
  <c r="U409" i="1" s="1"/>
  <c r="S410" i="1"/>
  <c r="S409" i="1" s="1"/>
  <c r="R410" i="1"/>
  <c r="R409" i="1" s="1"/>
  <c r="Q410" i="1"/>
  <c r="Q409" i="1" s="1"/>
  <c r="P410" i="1"/>
  <c r="P409" i="1" s="1"/>
  <c r="V405" i="1"/>
  <c r="V404" i="1" s="1"/>
  <c r="U405" i="1"/>
  <c r="U404" i="1" s="1"/>
  <c r="S405" i="1"/>
  <c r="S404" i="1" s="1"/>
  <c r="R405" i="1"/>
  <c r="R404" i="1" s="1"/>
  <c r="V402" i="1"/>
  <c r="V401" i="1" s="1"/>
  <c r="U402" i="1"/>
  <c r="U401" i="1" s="1"/>
  <c r="S402" i="1"/>
  <c r="S401" i="1" s="1"/>
  <c r="R402" i="1"/>
  <c r="R401" i="1" s="1"/>
  <c r="Q402" i="1"/>
  <c r="Q401" i="1" s="1"/>
  <c r="P402" i="1"/>
  <c r="P401" i="1" s="1"/>
  <c r="V399" i="1"/>
  <c r="V398" i="1" s="1"/>
  <c r="U399" i="1"/>
  <c r="U398" i="1" s="1"/>
  <c r="S399" i="1"/>
  <c r="S398" i="1" s="1"/>
  <c r="R399" i="1"/>
  <c r="R398" i="1" s="1"/>
  <c r="Q399" i="1"/>
  <c r="Q398" i="1" s="1"/>
  <c r="P399" i="1"/>
  <c r="P398" i="1" s="1"/>
  <c r="V390" i="1"/>
  <c r="V389" i="1" s="1"/>
  <c r="V388" i="1" s="1"/>
  <c r="U390" i="1"/>
  <c r="U389" i="1" s="1"/>
  <c r="U388" i="1" s="1"/>
  <c r="S390" i="1"/>
  <c r="S389" i="1" s="1"/>
  <c r="S388" i="1" s="1"/>
  <c r="R390" i="1"/>
  <c r="R389" i="1" s="1"/>
  <c r="R388" i="1" s="1"/>
  <c r="Q390" i="1"/>
  <c r="Q389" i="1" s="1"/>
  <c r="Q388" i="1" s="1"/>
  <c r="P390" i="1"/>
  <c r="P389" i="1" s="1"/>
  <c r="P388" i="1" s="1"/>
  <c r="V386" i="1"/>
  <c r="U386" i="1"/>
  <c r="S386" i="1"/>
  <c r="R386" i="1"/>
  <c r="Q386" i="1"/>
  <c r="P386" i="1"/>
  <c r="V384" i="1"/>
  <c r="U384" i="1"/>
  <c r="S384" i="1"/>
  <c r="R384" i="1"/>
  <c r="Q384" i="1"/>
  <c r="P384" i="1"/>
  <c r="V381" i="1"/>
  <c r="V380" i="1" s="1"/>
  <c r="U381" i="1"/>
  <c r="U380" i="1" s="1"/>
  <c r="S381" i="1"/>
  <c r="S380" i="1" s="1"/>
  <c r="R381" i="1"/>
  <c r="R380" i="1" s="1"/>
  <c r="Q381" i="1"/>
  <c r="Q380" i="1" s="1"/>
  <c r="P381" i="1"/>
  <c r="P380" i="1" s="1"/>
  <c r="V378" i="1"/>
  <c r="U378" i="1"/>
  <c r="S378" i="1"/>
  <c r="R378" i="1"/>
  <c r="Q378" i="1"/>
  <c r="P378" i="1"/>
  <c r="V376" i="1"/>
  <c r="U376" i="1"/>
  <c r="S376" i="1"/>
  <c r="R376" i="1"/>
  <c r="Q376" i="1"/>
  <c r="P376" i="1"/>
  <c r="V374" i="1"/>
  <c r="U374" i="1"/>
  <c r="S374" i="1"/>
  <c r="R374" i="1"/>
  <c r="Q374" i="1"/>
  <c r="P374" i="1"/>
  <c r="V369" i="1"/>
  <c r="V368" i="1" s="1"/>
  <c r="V367" i="1" s="1"/>
  <c r="V366" i="1" s="1"/>
  <c r="V365" i="1" s="1"/>
  <c r="U369" i="1"/>
  <c r="U368" i="1" s="1"/>
  <c r="U367" i="1" s="1"/>
  <c r="U366" i="1" s="1"/>
  <c r="U365" i="1" s="1"/>
  <c r="S369" i="1"/>
  <c r="S368" i="1" s="1"/>
  <c r="S367" i="1" s="1"/>
  <c r="S366" i="1" s="1"/>
  <c r="S365" i="1" s="1"/>
  <c r="R369" i="1"/>
  <c r="R368" i="1" s="1"/>
  <c r="R367" i="1" s="1"/>
  <c r="R366" i="1" s="1"/>
  <c r="R365" i="1" s="1"/>
  <c r="Q369" i="1"/>
  <c r="Q368" i="1" s="1"/>
  <c r="Q367" i="1" s="1"/>
  <c r="Q366" i="1" s="1"/>
  <c r="Q365" i="1" s="1"/>
  <c r="P369" i="1"/>
  <c r="P368" i="1" s="1"/>
  <c r="P367" i="1" s="1"/>
  <c r="P366" i="1" s="1"/>
  <c r="P365" i="1" s="1"/>
  <c r="V361" i="1"/>
  <c r="U361" i="1"/>
  <c r="S361" i="1"/>
  <c r="R361" i="1"/>
  <c r="Q361" i="1"/>
  <c r="P361" i="1"/>
  <c r="V359" i="1"/>
  <c r="U359" i="1"/>
  <c r="S359" i="1"/>
  <c r="R359" i="1"/>
  <c r="Q359" i="1"/>
  <c r="P359" i="1"/>
  <c r="V357" i="1"/>
  <c r="U357" i="1"/>
  <c r="S357" i="1"/>
  <c r="R357" i="1"/>
  <c r="Q357" i="1"/>
  <c r="P357" i="1"/>
  <c r="V354" i="1"/>
  <c r="V353" i="1" s="1"/>
  <c r="U354" i="1"/>
  <c r="U353" i="1" s="1"/>
  <c r="S354" i="1"/>
  <c r="S353" i="1" s="1"/>
  <c r="R354" i="1"/>
  <c r="R353" i="1" s="1"/>
  <c r="Q354" i="1"/>
  <c r="Q353" i="1" s="1"/>
  <c r="P354" i="1"/>
  <c r="P353" i="1" s="1"/>
  <c r="V349" i="1"/>
  <c r="S349" i="1"/>
  <c r="R349" i="1"/>
  <c r="V347" i="1"/>
  <c r="S347" i="1"/>
  <c r="R347" i="1"/>
  <c r="V334" i="1"/>
  <c r="U334" i="1"/>
  <c r="S334" i="1"/>
  <c r="R334" i="1"/>
  <c r="Q334" i="1"/>
  <c r="P334" i="1"/>
  <c r="V332" i="1"/>
  <c r="U332" i="1"/>
  <c r="S332" i="1"/>
  <c r="R332" i="1"/>
  <c r="Q332" i="1"/>
  <c r="P332" i="1"/>
  <c r="V330" i="1"/>
  <c r="U330" i="1"/>
  <c r="S330" i="1"/>
  <c r="R330" i="1"/>
  <c r="Q330" i="1"/>
  <c r="P330" i="1"/>
  <c r="V325" i="1"/>
  <c r="V324" i="1" s="1"/>
  <c r="V323" i="1" s="1"/>
  <c r="U325" i="1"/>
  <c r="U324" i="1" s="1"/>
  <c r="U323" i="1" s="1"/>
  <c r="S325" i="1"/>
  <c r="S324" i="1" s="1"/>
  <c r="S323" i="1" s="1"/>
  <c r="R325" i="1"/>
  <c r="R324" i="1" s="1"/>
  <c r="R323" i="1" s="1"/>
  <c r="Q325" i="1"/>
  <c r="Q324" i="1" s="1"/>
  <c r="Q323" i="1" s="1"/>
  <c r="P325" i="1"/>
  <c r="P324" i="1" s="1"/>
  <c r="P323" i="1" s="1"/>
  <c r="V321" i="1"/>
  <c r="V320" i="1" s="1"/>
  <c r="V319" i="1" s="1"/>
  <c r="U321" i="1"/>
  <c r="U320" i="1" s="1"/>
  <c r="U319" i="1" s="1"/>
  <c r="S321" i="1"/>
  <c r="S320" i="1" s="1"/>
  <c r="S319" i="1" s="1"/>
  <c r="R321" i="1"/>
  <c r="R320" i="1" s="1"/>
  <c r="R319" i="1" s="1"/>
  <c r="Q321" i="1"/>
  <c r="Q320" i="1" s="1"/>
  <c r="Q319" i="1" s="1"/>
  <c r="P321" i="1"/>
  <c r="P320" i="1" s="1"/>
  <c r="P319" i="1" s="1"/>
  <c r="V317" i="1"/>
  <c r="V316" i="1" s="1"/>
  <c r="V315" i="1" s="1"/>
  <c r="U317" i="1"/>
  <c r="U316" i="1" s="1"/>
  <c r="U315" i="1" s="1"/>
  <c r="S317" i="1"/>
  <c r="S316" i="1" s="1"/>
  <c r="S315" i="1" s="1"/>
  <c r="R317" i="1"/>
  <c r="R316" i="1" s="1"/>
  <c r="R315" i="1" s="1"/>
  <c r="Q317" i="1"/>
  <c r="Q316" i="1" s="1"/>
  <c r="Q315" i="1" s="1"/>
  <c r="P317" i="1"/>
  <c r="P316" i="1" s="1"/>
  <c r="P315" i="1" s="1"/>
  <c r="V313" i="1"/>
  <c r="V312" i="1" s="1"/>
  <c r="V311" i="1" s="1"/>
  <c r="U313" i="1"/>
  <c r="U312" i="1" s="1"/>
  <c r="U311" i="1" s="1"/>
  <c r="S313" i="1"/>
  <c r="S312" i="1" s="1"/>
  <c r="S311" i="1" s="1"/>
  <c r="R313" i="1"/>
  <c r="R312" i="1" s="1"/>
  <c r="R311" i="1" s="1"/>
  <c r="Q313" i="1"/>
  <c r="Q312" i="1" s="1"/>
  <c r="Q311" i="1" s="1"/>
  <c r="P313" i="1"/>
  <c r="P312" i="1" s="1"/>
  <c r="P311" i="1" s="1"/>
  <c r="V307" i="1"/>
  <c r="U307" i="1"/>
  <c r="S307" i="1"/>
  <c r="R307" i="1"/>
  <c r="Q307" i="1"/>
  <c r="P307" i="1"/>
  <c r="V299" i="1"/>
  <c r="V298" i="1" s="1"/>
  <c r="V297" i="1" s="1"/>
  <c r="U299" i="1"/>
  <c r="U298" i="1" s="1"/>
  <c r="U297" i="1" s="1"/>
  <c r="S299" i="1"/>
  <c r="S298" i="1" s="1"/>
  <c r="S297" i="1" s="1"/>
  <c r="R299" i="1"/>
  <c r="R298" i="1" s="1"/>
  <c r="R297" i="1" s="1"/>
  <c r="Q299" i="1"/>
  <c r="Q298" i="1" s="1"/>
  <c r="Q297" i="1" s="1"/>
  <c r="P299" i="1"/>
  <c r="P298" i="1" s="1"/>
  <c r="P297" i="1" s="1"/>
  <c r="V295" i="1"/>
  <c r="V294" i="1" s="1"/>
  <c r="U295" i="1"/>
  <c r="U294" i="1" s="1"/>
  <c r="S295" i="1"/>
  <c r="S294" i="1" s="1"/>
  <c r="R295" i="1"/>
  <c r="R294" i="1" s="1"/>
  <c r="Q295" i="1"/>
  <c r="Q294" i="1" s="1"/>
  <c r="P295" i="1"/>
  <c r="P294" i="1" s="1"/>
  <c r="V292" i="1"/>
  <c r="U292" i="1"/>
  <c r="S292" i="1"/>
  <c r="R292" i="1"/>
  <c r="Q292" i="1"/>
  <c r="P292" i="1"/>
  <c r="V290" i="1"/>
  <c r="U290" i="1"/>
  <c r="S290" i="1"/>
  <c r="R290" i="1"/>
  <c r="Q290" i="1"/>
  <c r="P290" i="1"/>
  <c r="V288" i="1"/>
  <c r="U288" i="1"/>
  <c r="S288" i="1"/>
  <c r="R288" i="1"/>
  <c r="Q288" i="1"/>
  <c r="P288" i="1"/>
  <c r="V284" i="1"/>
  <c r="V283" i="1" s="1"/>
  <c r="V282" i="1" s="1"/>
  <c r="U284" i="1"/>
  <c r="U283" i="1" s="1"/>
  <c r="U282" i="1" s="1"/>
  <c r="S284" i="1"/>
  <c r="S283" i="1" s="1"/>
  <c r="S282" i="1" s="1"/>
  <c r="R284" i="1"/>
  <c r="R283" i="1" s="1"/>
  <c r="R282" i="1" s="1"/>
  <c r="Q284" i="1"/>
  <c r="Q283" i="1" s="1"/>
  <c r="Q282" i="1" s="1"/>
  <c r="P284" i="1"/>
  <c r="P283" i="1" s="1"/>
  <c r="P282" i="1" s="1"/>
  <c r="V277" i="1"/>
  <c r="U277" i="1"/>
  <c r="S277" i="1"/>
  <c r="R277" i="1"/>
  <c r="Q277" i="1"/>
  <c r="P277" i="1"/>
  <c r="V270" i="1"/>
  <c r="S270" i="1"/>
  <c r="R270" i="1"/>
  <c r="V268" i="1"/>
  <c r="S268" i="1"/>
  <c r="R268" i="1"/>
  <c r="V265" i="1"/>
  <c r="S265" i="1"/>
  <c r="R265" i="1"/>
  <c r="V263" i="1"/>
  <c r="S263" i="1"/>
  <c r="R263" i="1"/>
  <c r="V259" i="1"/>
  <c r="U259" i="1"/>
  <c r="S259" i="1"/>
  <c r="R259" i="1"/>
  <c r="Q259" i="1"/>
  <c r="P259" i="1"/>
  <c r="V257" i="1"/>
  <c r="U257" i="1"/>
  <c r="S257" i="1"/>
  <c r="R257" i="1"/>
  <c r="Q257" i="1"/>
  <c r="P257" i="1"/>
  <c r="V255" i="1"/>
  <c r="U255" i="1"/>
  <c r="S255" i="1"/>
  <c r="R255" i="1"/>
  <c r="Q255" i="1"/>
  <c r="P255" i="1"/>
  <c r="V244" i="1"/>
  <c r="S244" i="1"/>
  <c r="R244" i="1"/>
  <c r="V242" i="1"/>
  <c r="S242" i="1"/>
  <c r="R242" i="1"/>
  <c r="V234" i="1"/>
  <c r="V233" i="1" s="1"/>
  <c r="V232" i="1" s="1"/>
  <c r="U234" i="1"/>
  <c r="U233" i="1" s="1"/>
  <c r="U232" i="1" s="1"/>
  <c r="S234" i="1"/>
  <c r="S233" i="1" s="1"/>
  <c r="S232" i="1" s="1"/>
  <c r="R234" i="1"/>
  <c r="R233" i="1" s="1"/>
  <c r="R232" i="1" s="1"/>
  <c r="Q234" i="1"/>
  <c r="Q233" i="1" s="1"/>
  <c r="Q232" i="1" s="1"/>
  <c r="P234" i="1"/>
  <c r="P233" i="1" s="1"/>
  <c r="P232" i="1" s="1"/>
  <c r="V225" i="1"/>
  <c r="V224" i="1" s="1"/>
  <c r="U225" i="1"/>
  <c r="U224" i="1" s="1"/>
  <c r="S225" i="1"/>
  <c r="S224" i="1" s="1"/>
  <c r="R225" i="1"/>
  <c r="R224" i="1" s="1"/>
  <c r="Q225" i="1"/>
  <c r="Q224" i="1" s="1"/>
  <c r="P225" i="1"/>
  <c r="P224" i="1" s="1"/>
  <c r="V222" i="1"/>
  <c r="V221" i="1" s="1"/>
  <c r="U222" i="1"/>
  <c r="U221" i="1" s="1"/>
  <c r="S222" i="1"/>
  <c r="S221" i="1" s="1"/>
  <c r="R222" i="1"/>
  <c r="R221" i="1" s="1"/>
  <c r="Q222" i="1"/>
  <c r="Q221" i="1" s="1"/>
  <c r="P222" i="1"/>
  <c r="P221" i="1" s="1"/>
  <c r="V217" i="1"/>
  <c r="V216" i="1" s="1"/>
  <c r="U217" i="1"/>
  <c r="U216" i="1" s="1"/>
  <c r="S217" i="1"/>
  <c r="S216" i="1" s="1"/>
  <c r="S213" i="1" s="1"/>
  <c r="S212" i="1" s="1"/>
  <c r="R217" i="1"/>
  <c r="R216" i="1" s="1"/>
  <c r="R213" i="1" s="1"/>
  <c r="R212" i="1" s="1"/>
  <c r="Q217" i="1"/>
  <c r="Q216" i="1" s="1"/>
  <c r="Q213" i="1" s="1"/>
  <c r="Q212" i="1" s="1"/>
  <c r="P217" i="1"/>
  <c r="P216" i="1" s="1"/>
  <c r="P213" i="1" s="1"/>
  <c r="P212" i="1" s="1"/>
  <c r="V214" i="1"/>
  <c r="V213" i="1" s="1"/>
  <c r="V212" i="1" s="1"/>
  <c r="U214" i="1"/>
  <c r="U213" i="1" s="1"/>
  <c r="U212" i="1" s="1"/>
  <c r="S214" i="1"/>
  <c r="R214" i="1"/>
  <c r="Q214" i="1"/>
  <c r="P214" i="1"/>
  <c r="V210" i="1"/>
  <c r="V209" i="1" s="1"/>
  <c r="V208" i="1" s="1"/>
  <c r="U210" i="1"/>
  <c r="U209" i="1" s="1"/>
  <c r="U208" i="1" s="1"/>
  <c r="S210" i="1"/>
  <c r="S209" i="1" s="1"/>
  <c r="S208" i="1" s="1"/>
  <c r="R210" i="1"/>
  <c r="R209" i="1" s="1"/>
  <c r="R208" i="1" s="1"/>
  <c r="Q210" i="1"/>
  <c r="Q209" i="1" s="1"/>
  <c r="Q208" i="1" s="1"/>
  <c r="P210" i="1"/>
  <c r="P209" i="1" s="1"/>
  <c r="P208" i="1" s="1"/>
  <c r="V206" i="1"/>
  <c r="V205" i="1" s="1"/>
  <c r="V204" i="1" s="1"/>
  <c r="U206" i="1"/>
  <c r="U205" i="1" s="1"/>
  <c r="U204" i="1" s="1"/>
  <c r="S206" i="1"/>
  <c r="S205" i="1" s="1"/>
  <c r="S204" i="1" s="1"/>
  <c r="R206" i="1"/>
  <c r="R205" i="1" s="1"/>
  <c r="R204" i="1" s="1"/>
  <c r="Q206" i="1"/>
  <c r="Q205" i="1" s="1"/>
  <c r="Q204" i="1" s="1"/>
  <c r="P206" i="1"/>
  <c r="P205" i="1" s="1"/>
  <c r="P204" i="1" s="1"/>
  <c r="V202" i="1"/>
  <c r="U202" i="1"/>
  <c r="S202" i="1"/>
  <c r="R202" i="1"/>
  <c r="Q202" i="1"/>
  <c r="P202" i="1"/>
  <c r="V200" i="1"/>
  <c r="U200" i="1"/>
  <c r="S200" i="1"/>
  <c r="R200" i="1"/>
  <c r="Q200" i="1"/>
  <c r="P200" i="1"/>
  <c r="V197" i="1"/>
  <c r="V196" i="1" s="1"/>
  <c r="U197" i="1"/>
  <c r="U196" i="1" s="1"/>
  <c r="S197" i="1"/>
  <c r="S196" i="1" s="1"/>
  <c r="R197" i="1"/>
  <c r="R196" i="1" s="1"/>
  <c r="Q197" i="1"/>
  <c r="Q196" i="1" s="1"/>
  <c r="P197" i="1"/>
  <c r="P196" i="1" s="1"/>
  <c r="V191" i="1"/>
  <c r="U191" i="1"/>
  <c r="S191" i="1"/>
  <c r="R191" i="1"/>
  <c r="Q191" i="1"/>
  <c r="P191" i="1"/>
  <c r="V187" i="1"/>
  <c r="U187" i="1"/>
  <c r="S187" i="1"/>
  <c r="R187" i="1"/>
  <c r="Q187" i="1"/>
  <c r="P187" i="1"/>
  <c r="V185" i="1"/>
  <c r="U185" i="1"/>
  <c r="S185" i="1"/>
  <c r="R185" i="1"/>
  <c r="Q185" i="1"/>
  <c r="P185" i="1"/>
  <c r="V183" i="1"/>
  <c r="U183" i="1"/>
  <c r="S183" i="1"/>
  <c r="R183" i="1"/>
  <c r="Q183" i="1"/>
  <c r="P183" i="1"/>
  <c r="V181" i="1"/>
  <c r="U181" i="1"/>
  <c r="S181" i="1"/>
  <c r="R181" i="1"/>
  <c r="Q181" i="1"/>
  <c r="P181" i="1"/>
  <c r="V173" i="1"/>
  <c r="V172" i="1" s="1"/>
  <c r="V171" i="1" s="1"/>
  <c r="V170" i="1" s="1"/>
  <c r="U173" i="1"/>
  <c r="U172" i="1" s="1"/>
  <c r="U171" i="1" s="1"/>
  <c r="U170" i="1" s="1"/>
  <c r="S173" i="1"/>
  <c r="S172" i="1" s="1"/>
  <c r="S171" i="1" s="1"/>
  <c r="S170" i="1" s="1"/>
  <c r="R173" i="1"/>
  <c r="R172" i="1" s="1"/>
  <c r="R171" i="1" s="1"/>
  <c r="R170" i="1" s="1"/>
  <c r="Q173" i="1"/>
  <c r="Q172" i="1" s="1"/>
  <c r="Q171" i="1" s="1"/>
  <c r="Q170" i="1" s="1"/>
  <c r="P173" i="1"/>
  <c r="P172" i="1" s="1"/>
  <c r="P171" i="1" s="1"/>
  <c r="P170" i="1" s="1"/>
  <c r="V168" i="1"/>
  <c r="U168" i="1"/>
  <c r="S168" i="1"/>
  <c r="R168" i="1"/>
  <c r="Q168" i="1"/>
  <c r="P168" i="1"/>
  <c r="V166" i="1"/>
  <c r="U166" i="1"/>
  <c r="S166" i="1"/>
  <c r="R166" i="1"/>
  <c r="Q166" i="1"/>
  <c r="P166" i="1"/>
  <c r="V163" i="1"/>
  <c r="V162" i="1" s="1"/>
  <c r="U163" i="1"/>
  <c r="U162" i="1" s="1"/>
  <c r="S163" i="1"/>
  <c r="S162" i="1" s="1"/>
  <c r="R163" i="1"/>
  <c r="R162" i="1" s="1"/>
  <c r="Q163" i="1"/>
  <c r="Q162" i="1" s="1"/>
  <c r="P163" i="1"/>
  <c r="P162" i="1" s="1"/>
  <c r="V155" i="1"/>
  <c r="V154" i="1" s="1"/>
  <c r="V153" i="1" s="1"/>
  <c r="V152" i="1" s="1"/>
  <c r="V151" i="1" s="1"/>
  <c r="V150" i="1" s="1"/>
  <c r="U155" i="1"/>
  <c r="U154" i="1" s="1"/>
  <c r="U153" i="1" s="1"/>
  <c r="U152" i="1" s="1"/>
  <c r="U151" i="1" s="1"/>
  <c r="U150" i="1" s="1"/>
  <c r="S155" i="1"/>
  <c r="S154" i="1" s="1"/>
  <c r="S153" i="1" s="1"/>
  <c r="S152" i="1" s="1"/>
  <c r="S151" i="1" s="1"/>
  <c r="S150" i="1" s="1"/>
  <c r="R155" i="1"/>
  <c r="R154" i="1" s="1"/>
  <c r="R153" i="1" s="1"/>
  <c r="R152" i="1" s="1"/>
  <c r="R151" i="1" s="1"/>
  <c r="R150" i="1" s="1"/>
  <c r="Q155" i="1"/>
  <c r="Q154" i="1" s="1"/>
  <c r="Q153" i="1" s="1"/>
  <c r="Q152" i="1" s="1"/>
  <c r="Q151" i="1" s="1"/>
  <c r="Q150" i="1" s="1"/>
  <c r="P155" i="1"/>
  <c r="P154" i="1" s="1"/>
  <c r="P153" i="1" s="1"/>
  <c r="P152" i="1" s="1"/>
  <c r="P151" i="1" s="1"/>
  <c r="P150" i="1" s="1"/>
  <c r="V148" i="1"/>
  <c r="V147" i="1" s="1"/>
  <c r="V146" i="1" s="1"/>
  <c r="V145" i="1" s="1"/>
  <c r="U148" i="1"/>
  <c r="U147" i="1" s="1"/>
  <c r="U146" i="1" s="1"/>
  <c r="U145" i="1" s="1"/>
  <c r="S148" i="1"/>
  <c r="S147" i="1" s="1"/>
  <c r="S146" i="1" s="1"/>
  <c r="S145" i="1" s="1"/>
  <c r="R148" i="1"/>
  <c r="R147" i="1" s="1"/>
  <c r="R146" i="1" s="1"/>
  <c r="R145" i="1" s="1"/>
  <c r="Q148" i="1"/>
  <c r="Q147" i="1" s="1"/>
  <c r="Q146" i="1" s="1"/>
  <c r="Q145" i="1" s="1"/>
  <c r="P148" i="1"/>
  <c r="P147" i="1" s="1"/>
  <c r="P146" i="1" s="1"/>
  <c r="P145" i="1" s="1"/>
  <c r="V143" i="1"/>
  <c r="V142" i="1" s="1"/>
  <c r="U143" i="1"/>
  <c r="U142" i="1" s="1"/>
  <c r="S143" i="1"/>
  <c r="S142" i="1" s="1"/>
  <c r="R143" i="1"/>
  <c r="R142" i="1" s="1"/>
  <c r="V140" i="1"/>
  <c r="V139" i="1" s="1"/>
  <c r="U140" i="1"/>
  <c r="U139" i="1" s="1"/>
  <c r="S140" i="1"/>
  <c r="S139" i="1" s="1"/>
  <c r="R140" i="1"/>
  <c r="R139" i="1" s="1"/>
  <c r="Q140" i="1"/>
  <c r="Q139" i="1" s="1"/>
  <c r="P140" i="1"/>
  <c r="P139" i="1" s="1"/>
  <c r="V136" i="1"/>
  <c r="U136" i="1"/>
  <c r="S136" i="1"/>
  <c r="R136" i="1"/>
  <c r="Q136" i="1"/>
  <c r="P136" i="1"/>
  <c r="V134" i="1"/>
  <c r="U134" i="1"/>
  <c r="S134" i="1"/>
  <c r="R134" i="1"/>
  <c r="Q134" i="1"/>
  <c r="P134" i="1"/>
  <c r="V128" i="1"/>
  <c r="V127" i="1" s="1"/>
  <c r="V126" i="1" s="1"/>
  <c r="V125" i="1" s="1"/>
  <c r="V124" i="1" s="1"/>
  <c r="U128" i="1"/>
  <c r="U127" i="1" s="1"/>
  <c r="U126" i="1" s="1"/>
  <c r="U125" i="1" s="1"/>
  <c r="U124" i="1" s="1"/>
  <c r="S128" i="1"/>
  <c r="S127" i="1" s="1"/>
  <c r="S126" i="1" s="1"/>
  <c r="S125" i="1" s="1"/>
  <c r="S124" i="1" s="1"/>
  <c r="R128" i="1"/>
  <c r="R127" i="1" s="1"/>
  <c r="R126" i="1" s="1"/>
  <c r="R125" i="1" s="1"/>
  <c r="R124" i="1" s="1"/>
  <c r="Q128" i="1"/>
  <c r="Q127" i="1" s="1"/>
  <c r="Q126" i="1" s="1"/>
  <c r="Q125" i="1" s="1"/>
  <c r="Q124" i="1" s="1"/>
  <c r="P128" i="1"/>
  <c r="P127" i="1" s="1"/>
  <c r="P126" i="1" s="1"/>
  <c r="P125" i="1" s="1"/>
  <c r="P124" i="1" s="1"/>
  <c r="V122" i="1"/>
  <c r="U122" i="1"/>
  <c r="S122" i="1"/>
  <c r="R122" i="1"/>
  <c r="Q122" i="1"/>
  <c r="P122" i="1"/>
  <c r="V120" i="1"/>
  <c r="U120" i="1"/>
  <c r="S120" i="1"/>
  <c r="R120" i="1"/>
  <c r="Q120" i="1"/>
  <c r="P120" i="1"/>
  <c r="V118" i="1"/>
  <c r="U118" i="1"/>
  <c r="S118" i="1"/>
  <c r="R118" i="1"/>
  <c r="Q118" i="1"/>
  <c r="P118" i="1"/>
  <c r="V115" i="1"/>
  <c r="V114" i="1" s="1"/>
  <c r="U115" i="1"/>
  <c r="U114" i="1" s="1"/>
  <c r="S115" i="1"/>
  <c r="S114" i="1" s="1"/>
  <c r="R115" i="1"/>
  <c r="R114" i="1" s="1"/>
  <c r="Q115" i="1"/>
  <c r="Q114" i="1" s="1"/>
  <c r="P115" i="1"/>
  <c r="P114" i="1" s="1"/>
  <c r="V107" i="1"/>
  <c r="V106" i="1" s="1"/>
  <c r="U107" i="1"/>
  <c r="U106" i="1" s="1"/>
  <c r="S107" i="1"/>
  <c r="S106" i="1" s="1"/>
  <c r="R107" i="1"/>
  <c r="R106" i="1" s="1"/>
  <c r="Q107" i="1"/>
  <c r="Q106" i="1" s="1"/>
  <c r="P107" i="1"/>
  <c r="P106" i="1" s="1"/>
  <c r="V104" i="1"/>
  <c r="V103" i="1" s="1"/>
  <c r="U104" i="1"/>
  <c r="U103" i="1" s="1"/>
  <c r="S104" i="1"/>
  <c r="S103" i="1" s="1"/>
  <c r="R104" i="1"/>
  <c r="R103" i="1" s="1"/>
  <c r="Q104" i="1"/>
  <c r="Q103" i="1" s="1"/>
  <c r="P104" i="1"/>
  <c r="P103" i="1" s="1"/>
  <c r="V98" i="1"/>
  <c r="V97" i="1" s="1"/>
  <c r="V96" i="1" s="1"/>
  <c r="V95" i="1" s="1"/>
  <c r="V94" i="1" s="1"/>
  <c r="U98" i="1"/>
  <c r="U97" i="1" s="1"/>
  <c r="U96" i="1" s="1"/>
  <c r="U95" i="1" s="1"/>
  <c r="U94" i="1" s="1"/>
  <c r="S98" i="1"/>
  <c r="S97" i="1" s="1"/>
  <c r="S96" i="1" s="1"/>
  <c r="S95" i="1" s="1"/>
  <c r="S94" i="1" s="1"/>
  <c r="R98" i="1"/>
  <c r="R97" i="1" s="1"/>
  <c r="R96" i="1" s="1"/>
  <c r="R95" i="1" s="1"/>
  <c r="R94" i="1" s="1"/>
  <c r="Q98" i="1"/>
  <c r="Q97" i="1" s="1"/>
  <c r="Q96" i="1" s="1"/>
  <c r="Q95" i="1" s="1"/>
  <c r="Q94" i="1" s="1"/>
  <c r="P98" i="1"/>
  <c r="P97" i="1" s="1"/>
  <c r="P96" i="1" s="1"/>
  <c r="P95" i="1" s="1"/>
  <c r="P94" i="1" s="1"/>
  <c r="V90" i="1"/>
  <c r="V89" i="1" s="1"/>
  <c r="V88" i="1" s="1"/>
  <c r="V87" i="1" s="1"/>
  <c r="V86" i="1" s="1"/>
  <c r="V85" i="1" s="1"/>
  <c r="U90" i="1"/>
  <c r="U89" i="1" s="1"/>
  <c r="U88" i="1" s="1"/>
  <c r="U87" i="1" s="1"/>
  <c r="U86" i="1" s="1"/>
  <c r="U85" i="1" s="1"/>
  <c r="S90" i="1"/>
  <c r="S89" i="1" s="1"/>
  <c r="S88" i="1" s="1"/>
  <c r="S87" i="1" s="1"/>
  <c r="S86" i="1" s="1"/>
  <c r="S85" i="1" s="1"/>
  <c r="R90" i="1"/>
  <c r="R89" i="1" s="1"/>
  <c r="R88" i="1" s="1"/>
  <c r="R87" i="1" s="1"/>
  <c r="R86" i="1" s="1"/>
  <c r="R85" i="1" s="1"/>
  <c r="Q90" i="1"/>
  <c r="Q89" i="1" s="1"/>
  <c r="Q88" i="1" s="1"/>
  <c r="Q87" i="1" s="1"/>
  <c r="Q86" i="1" s="1"/>
  <c r="Q85" i="1" s="1"/>
  <c r="P90" i="1"/>
  <c r="P89" i="1" s="1"/>
  <c r="P88" i="1" s="1"/>
  <c r="P87" i="1" s="1"/>
  <c r="P86" i="1" s="1"/>
  <c r="P85" i="1" s="1"/>
  <c r="V75" i="1"/>
  <c r="V74" i="1" s="1"/>
  <c r="V73" i="1" s="1"/>
  <c r="U75" i="1"/>
  <c r="U74" i="1" s="1"/>
  <c r="U73" i="1" s="1"/>
  <c r="S75" i="1"/>
  <c r="S74" i="1" s="1"/>
  <c r="S73" i="1" s="1"/>
  <c r="R75" i="1"/>
  <c r="R74" i="1" s="1"/>
  <c r="R73" i="1" s="1"/>
  <c r="Q75" i="1"/>
  <c r="Q74" i="1" s="1"/>
  <c r="Q73" i="1" s="1"/>
  <c r="P75" i="1"/>
  <c r="P74" i="1" s="1"/>
  <c r="P73" i="1" s="1"/>
  <c r="V63" i="1"/>
  <c r="U63" i="1"/>
  <c r="S63" i="1"/>
  <c r="R63" i="1"/>
  <c r="Q63" i="1"/>
  <c r="P63" i="1"/>
  <c r="V52" i="1"/>
  <c r="V51" i="1" s="1"/>
  <c r="V50" i="1" s="1"/>
  <c r="U52" i="1"/>
  <c r="U51" i="1" s="1"/>
  <c r="U50" i="1" s="1"/>
  <c r="S52" i="1"/>
  <c r="S51" i="1" s="1"/>
  <c r="S50" i="1" s="1"/>
  <c r="R52" i="1"/>
  <c r="R51" i="1" s="1"/>
  <c r="R50" i="1" s="1"/>
  <c r="Q52" i="1"/>
  <c r="Q51" i="1" s="1"/>
  <c r="Q50" i="1" s="1"/>
  <c r="P52" i="1"/>
  <c r="P51" i="1" s="1"/>
  <c r="P50" i="1" s="1"/>
  <c r="V41" i="1"/>
  <c r="U41" i="1"/>
  <c r="S41" i="1"/>
  <c r="R41" i="1"/>
  <c r="Q41" i="1"/>
  <c r="P41" i="1"/>
  <c r="V39" i="1"/>
  <c r="U39" i="1"/>
  <c r="S39" i="1"/>
  <c r="R39" i="1"/>
  <c r="Q39" i="1"/>
  <c r="P39" i="1"/>
  <c r="V37" i="1"/>
  <c r="U37" i="1"/>
  <c r="S37" i="1"/>
  <c r="R37" i="1"/>
  <c r="Q37" i="1"/>
  <c r="P37" i="1"/>
  <c r="V31" i="1"/>
  <c r="U31" i="1"/>
  <c r="S31" i="1"/>
  <c r="R31" i="1"/>
  <c r="Q31" i="1"/>
  <c r="P31" i="1"/>
  <c r="V29" i="1"/>
  <c r="U29" i="1"/>
  <c r="S29" i="1"/>
  <c r="R29" i="1"/>
  <c r="Q29" i="1"/>
  <c r="P29" i="1"/>
  <c r="V26" i="1"/>
  <c r="V25" i="1" s="1"/>
  <c r="U26" i="1"/>
  <c r="U25" i="1" s="1"/>
  <c r="S26" i="1"/>
  <c r="S25" i="1" s="1"/>
  <c r="R26" i="1"/>
  <c r="R25" i="1" s="1"/>
  <c r="Q26" i="1"/>
  <c r="Q25" i="1" s="1"/>
  <c r="P26" i="1"/>
  <c r="P25" i="1" s="1"/>
  <c r="N1107" i="1"/>
  <c r="N2012" i="1"/>
  <c r="N3115" i="1"/>
  <c r="N2484" i="1"/>
  <c r="N2846" i="1"/>
  <c r="N3575" i="1"/>
  <c r="P3473" i="1"/>
  <c r="P3472" i="1" s="1"/>
  <c r="P5344" i="1"/>
  <c r="P5343" i="1" s="1"/>
  <c r="P2121" i="1"/>
  <c r="P2120" i="1" s="1"/>
  <c r="P728" i="1"/>
  <c r="M2507" i="1"/>
  <c r="M4862" i="1"/>
  <c r="I2943" i="1"/>
  <c r="N2740" i="1"/>
  <c r="F6205" i="1"/>
  <c r="P2382" i="1"/>
  <c r="P2381" i="1" s="1"/>
  <c r="P3114" i="1"/>
  <c r="P3113" i="1" s="1"/>
  <c r="N3221" i="1"/>
  <c r="F5329" i="1"/>
  <c r="N6227" i="1"/>
  <c r="M5073" i="1"/>
  <c r="I1823" i="1"/>
  <c r="P829" i="1"/>
  <c r="N828" i="1"/>
  <c r="N827" i="1" s="1"/>
  <c r="P4689" i="1"/>
  <c r="P4688" i="1" s="1"/>
  <c r="P6223" i="1"/>
  <c r="P6222" i="1" s="1"/>
  <c r="P6221" i="1" s="1"/>
  <c r="P6220" i="1" s="1"/>
  <c r="P6219" i="1" s="1"/>
  <c r="P6218" i="1" s="1"/>
  <c r="N3829" i="1"/>
  <c r="P1129" i="1"/>
  <c r="P1128" i="1" s="1"/>
  <c r="N5124" i="1"/>
  <c r="N5123" i="1" s="1"/>
  <c r="N5122" i="1" s="1"/>
  <c r="N5121" i="1" s="1"/>
  <c r="O6111" i="1"/>
  <c r="O6110" i="1" s="1"/>
  <c r="Q552" i="1"/>
  <c r="Q551" i="1" s="1"/>
  <c r="L4978" i="1"/>
  <c r="P552" i="1"/>
  <c r="P551" i="1" s="1"/>
  <c r="M2136" i="1"/>
  <c r="L2135" i="1"/>
  <c r="M2135" i="1" s="1"/>
  <c r="M2500" i="1"/>
  <c r="L2499" i="1"/>
  <c r="K3056" i="1" l="1"/>
  <c r="K3055" i="1" s="1"/>
  <c r="I2219" i="1"/>
  <c r="L3816" i="1"/>
  <c r="L3815" i="1" s="1"/>
  <c r="L3814" i="1" s="1"/>
  <c r="K1266" i="1"/>
  <c r="K1265" i="1" s="1"/>
  <c r="M3334" i="1"/>
  <c r="J4987" i="1"/>
  <c r="J4986" i="1" s="1"/>
  <c r="W4793" i="1"/>
  <c r="W1433" i="1"/>
  <c r="W1790" i="1"/>
  <c r="W1792" i="1"/>
  <c r="W2270" i="1"/>
  <c r="W2290" i="1"/>
  <c r="I5697" i="1"/>
  <c r="F6289" i="1"/>
  <c r="H2568" i="1"/>
  <c r="W5066" i="1"/>
  <c r="J5279" i="1"/>
  <c r="J5278" i="1" s="1"/>
  <c r="I2602" i="1"/>
  <c r="K1305" i="1"/>
  <c r="K1304" i="1" s="1"/>
  <c r="W1798" i="1"/>
  <c r="F3595" i="1"/>
  <c r="J993" i="1"/>
  <c r="J992" i="1" s="1"/>
  <c r="K356" i="1"/>
  <c r="J4004" i="1"/>
  <c r="J4003" i="1" s="1"/>
  <c r="W2754" i="1"/>
  <c r="W2905" i="1"/>
  <c r="W1880" i="1"/>
  <c r="W2988" i="1"/>
  <c r="W3287" i="1"/>
  <c r="W4137" i="1"/>
  <c r="I6289" i="1"/>
  <c r="G267" i="1"/>
  <c r="H2427" i="1"/>
  <c r="H2426" i="1" s="1"/>
  <c r="F5697" i="1"/>
  <c r="J5697" i="1"/>
  <c r="K6289" i="1"/>
  <c r="K6288" i="1" s="1"/>
  <c r="K6287" i="1" s="1"/>
  <c r="G5697" i="1"/>
  <c r="K5697" i="1"/>
  <c r="L4673" i="1"/>
  <c r="L6290" i="1"/>
  <c r="L6289" i="1" s="1"/>
  <c r="W4171" i="1"/>
  <c r="L2727" i="1"/>
  <c r="L2726" i="1" s="1"/>
  <c r="L2725" i="1" s="1"/>
  <c r="L2724" i="1" s="1"/>
  <c r="L2723" i="1" s="1"/>
  <c r="L2722" i="1" s="1"/>
  <c r="L2721" i="1" s="1"/>
  <c r="L3706" i="1"/>
  <c r="L3705" i="1" s="1"/>
  <c r="L3704" i="1" s="1"/>
  <c r="L3703" i="1" s="1"/>
  <c r="L3702" i="1" s="1"/>
  <c r="L4820" i="1"/>
  <c r="L4819" i="1" s="1"/>
  <c r="L4993" i="1"/>
  <c r="L4992" i="1" s="1"/>
  <c r="L5698" i="1"/>
  <c r="L5744" i="1"/>
  <c r="W2390" i="1"/>
  <c r="G2321" i="1"/>
  <c r="G2320" i="1" s="1"/>
  <c r="G2319" i="1" s="1"/>
  <c r="G2318" i="1" s="1"/>
  <c r="N2817" i="1"/>
  <c r="N2816" i="1" s="1"/>
  <c r="N2815" i="1" s="1"/>
  <c r="N2814" i="1" s="1"/>
  <c r="W2818" i="1"/>
  <c r="N5666" i="1"/>
  <c r="W5667" i="1"/>
  <c r="N6041" i="1"/>
  <c r="W6042" i="1"/>
  <c r="N6222" i="1"/>
  <c r="N6221" i="1" s="1"/>
  <c r="N6220" i="1" s="1"/>
  <c r="N6219" i="1" s="1"/>
  <c r="N6218" i="1" s="1"/>
  <c r="W6223" i="1"/>
  <c r="N969" i="1"/>
  <c r="W970" i="1"/>
  <c r="W2181" i="1"/>
  <c r="N6165" i="1"/>
  <c r="W6167" i="1"/>
  <c r="N3159" i="1"/>
  <c r="N3158" i="1" s="1"/>
  <c r="N3157" i="1" s="1"/>
  <c r="W3160" i="1"/>
  <c r="W1427" i="1"/>
  <c r="W1496" i="1"/>
  <c r="W1513" i="1"/>
  <c r="W1900" i="1"/>
  <c r="W2543" i="1"/>
  <c r="W2545" i="1"/>
  <c r="W2551" i="1"/>
  <c r="W3289" i="1"/>
  <c r="W1515" i="1"/>
  <c r="J3137" i="1"/>
  <c r="W2303" i="1"/>
  <c r="W2647" i="1"/>
  <c r="W6276" i="1"/>
  <c r="W5248" i="1"/>
  <c r="W6151" i="1"/>
  <c r="W4826" i="1"/>
  <c r="W3746" i="1"/>
  <c r="W4270" i="1"/>
  <c r="W685" i="1"/>
  <c r="W6251" i="1"/>
  <c r="W2395" i="1"/>
  <c r="W3019" i="1"/>
  <c r="W3806" i="1"/>
  <c r="W5601" i="1"/>
  <c r="W28" i="1"/>
  <c r="W40" i="1"/>
  <c r="T58" i="1"/>
  <c r="W58" i="1" s="1"/>
  <c r="W59" i="1"/>
  <c r="T74" i="1"/>
  <c r="W75" i="1"/>
  <c r="T106" i="1"/>
  <c r="W106" i="1" s="1"/>
  <c r="W107" i="1"/>
  <c r="W122" i="1"/>
  <c r="T139" i="1"/>
  <c r="W139" i="1" s="1"/>
  <c r="W140" i="1"/>
  <c r="T162" i="1"/>
  <c r="W162" i="1" s="1"/>
  <c r="W163" i="1"/>
  <c r="W181" i="1"/>
  <c r="W191" i="1"/>
  <c r="T205" i="1"/>
  <c r="W206" i="1"/>
  <c r="T221" i="1"/>
  <c r="W221" i="1" s="1"/>
  <c r="W222" i="1"/>
  <c r="W242" i="1"/>
  <c r="W257" i="1"/>
  <c r="W268" i="1"/>
  <c r="T283" i="1"/>
  <c r="W284" i="1"/>
  <c r="T294" i="1"/>
  <c r="W294" i="1" s="1"/>
  <c r="W295" i="1"/>
  <c r="T312" i="1"/>
  <c r="W313" i="1"/>
  <c r="W330" i="1"/>
  <c r="W349" i="1"/>
  <c r="W361" i="1"/>
  <c r="W378" i="1"/>
  <c r="T389" i="1"/>
  <c r="W390" i="1"/>
  <c r="T409" i="1"/>
  <c r="W409" i="1" s="1"/>
  <c r="W410" i="1"/>
  <c r="T423" i="1"/>
  <c r="W423" i="1" s="1"/>
  <c r="W424" i="1"/>
  <c r="T445" i="1"/>
  <c r="W446" i="1"/>
  <c r="W463" i="1"/>
  <c r="T476" i="1"/>
  <c r="W477" i="1"/>
  <c r="W498" i="1"/>
  <c r="T518" i="1"/>
  <c r="W518" i="1" s="1"/>
  <c r="W519" i="1"/>
  <c r="T534" i="1"/>
  <c r="W534" i="1" s="1"/>
  <c r="W535" i="1"/>
  <c r="T561" i="1"/>
  <c r="W561" i="1" s="1"/>
  <c r="W562" i="1"/>
  <c r="T579" i="1"/>
  <c r="W579" i="1" s="1"/>
  <c r="W580" i="1"/>
  <c r="T603" i="1"/>
  <c r="W603" i="1" s="1"/>
  <c r="W604" i="1"/>
  <c r="T619" i="1"/>
  <c r="W619" i="1" s="1"/>
  <c r="W620" i="1"/>
  <c r="T636" i="1"/>
  <c r="W636" i="1" s="1"/>
  <c r="W637" i="1"/>
  <c r="W669" i="1"/>
  <c r="W681" i="1"/>
  <c r="T703" i="1"/>
  <c r="W704" i="1"/>
  <c r="T726" i="1"/>
  <c r="W726" i="1" s="1"/>
  <c r="W727" i="1"/>
  <c r="W742" i="1"/>
  <c r="W756" i="1"/>
  <c r="T770" i="1"/>
  <c r="W770" i="1" s="1"/>
  <c r="W771" i="1"/>
  <c r="T785" i="1"/>
  <c r="W785" i="1" s="1"/>
  <c r="W786" i="1"/>
  <c r="T805" i="1"/>
  <c r="W806" i="1"/>
  <c r="T823" i="1"/>
  <c r="W823" i="1" s="1"/>
  <c r="W824" i="1"/>
  <c r="T839" i="1"/>
  <c r="W839" i="1" s="1"/>
  <c r="W840" i="1"/>
  <c r="T858" i="1"/>
  <c r="W858" i="1" s="1"/>
  <c r="W859" i="1"/>
  <c r="T870" i="1"/>
  <c r="W870" i="1" s="1"/>
  <c r="W871" i="1"/>
  <c r="T883" i="1"/>
  <c r="W883" i="1" s="1"/>
  <c r="W884" i="1"/>
  <c r="T895" i="1"/>
  <c r="W895" i="1" s="1"/>
  <c r="W896" i="1"/>
  <c r="T910" i="1"/>
  <c r="W910" i="1" s="1"/>
  <c r="W911" i="1"/>
  <c r="T928" i="1"/>
  <c r="W928" i="1" s="1"/>
  <c r="W929" i="1"/>
  <c r="T955" i="1"/>
  <c r="W956" i="1"/>
  <c r="W969" i="1"/>
  <c r="W984" i="1"/>
  <c r="T999" i="1"/>
  <c r="W999" i="1" s="1"/>
  <c r="W1000" i="1"/>
  <c r="T1031" i="1"/>
  <c r="W1032" i="1"/>
  <c r="W1053" i="1"/>
  <c r="W1069" i="1"/>
  <c r="T1084" i="1"/>
  <c r="W1084" i="1" s="1"/>
  <c r="W1085" i="1"/>
  <c r="W1096" i="1"/>
  <c r="W1109" i="1"/>
  <c r="W1125" i="1"/>
  <c r="T1142" i="1"/>
  <c r="W1142" i="1" s="1"/>
  <c r="W1143" i="1"/>
  <c r="W1165" i="1"/>
  <c r="W1187" i="1"/>
  <c r="W1208" i="1"/>
  <c r="T1224" i="1"/>
  <c r="W1224" i="1" s="1"/>
  <c r="W1225" i="1"/>
  <c r="T1250" i="1"/>
  <c r="W1251" i="1"/>
  <c r="W1271" i="1"/>
  <c r="T1285" i="1"/>
  <c r="W1285" i="1" s="1"/>
  <c r="W1286" i="1"/>
  <c r="W1300" i="1"/>
  <c r="T1319" i="1"/>
  <c r="W1320" i="1"/>
  <c r="W1358" i="1"/>
  <c r="T1375" i="1"/>
  <c r="W1376" i="1"/>
  <c r="T1394" i="1"/>
  <c r="W1395" i="1"/>
  <c r="T1415" i="1"/>
  <c r="W1415" i="1" s="1"/>
  <c r="W1416" i="1"/>
  <c r="T1450" i="1"/>
  <c r="W1451" i="1"/>
  <c r="T1489" i="1"/>
  <c r="W1490" i="1"/>
  <c r="T1519" i="1"/>
  <c r="W1520" i="1"/>
  <c r="T1547" i="1"/>
  <c r="W1548" i="1"/>
  <c r="T1573" i="1"/>
  <c r="W1574" i="1"/>
  <c r="T1592" i="1"/>
  <c r="W1592" i="1" s="1"/>
  <c r="W1593" i="1"/>
  <c r="W1615" i="1"/>
  <c r="W1629" i="1"/>
  <c r="T1644" i="1"/>
  <c r="W1644" i="1" s="1"/>
  <c r="W1645" i="1"/>
  <c r="W1659" i="1"/>
  <c r="T1672" i="1"/>
  <c r="W1672" i="1" s="1"/>
  <c r="W1673" i="1"/>
  <c r="W1721" i="1"/>
  <c r="W1733" i="1"/>
  <c r="T1755" i="1"/>
  <c r="W1755" i="1" s="1"/>
  <c r="W1756" i="1"/>
  <c r="T1774" i="1"/>
  <c r="W1775" i="1"/>
  <c r="W1809" i="1"/>
  <c r="W1825" i="1"/>
  <c r="T1842" i="1"/>
  <c r="W1843" i="1"/>
  <c r="T1887" i="1"/>
  <c r="W1888" i="1"/>
  <c r="W1915" i="1"/>
  <c r="W1930" i="1"/>
  <c r="T1950" i="1"/>
  <c r="W1951" i="1"/>
  <c r="W1977" i="1"/>
  <c r="T1996" i="1"/>
  <c r="W1997" i="1"/>
  <c r="W2014" i="1"/>
  <c r="T2030" i="1"/>
  <c r="W2031" i="1"/>
  <c r="T2046" i="1"/>
  <c r="W2046" i="1" s="1"/>
  <c r="W2047" i="1"/>
  <c r="W2060" i="1"/>
  <c r="T2083" i="1"/>
  <c r="W2084" i="1"/>
  <c r="T2116" i="1"/>
  <c r="W2116" i="1" s="1"/>
  <c r="W2117" i="1"/>
  <c r="T2134" i="1"/>
  <c r="W2135" i="1"/>
  <c r="T2152" i="1"/>
  <c r="W2153" i="1"/>
  <c r="T2172" i="1"/>
  <c r="W2172" i="1" s="1"/>
  <c r="W2173" i="1"/>
  <c r="W2202" i="1"/>
  <c r="T2221" i="1"/>
  <c r="W2222" i="1"/>
  <c r="T2259" i="1"/>
  <c r="W2260" i="1"/>
  <c r="T2284" i="1"/>
  <c r="W2284" i="1" s="1"/>
  <c r="W2285" i="1"/>
  <c r="W2316" i="1"/>
  <c r="T2339" i="1"/>
  <c r="W2340" i="1"/>
  <c r="W2360" i="1"/>
  <c r="W2383" i="1"/>
  <c r="T2404" i="1"/>
  <c r="W2404" i="1" s="1"/>
  <c r="W2405" i="1"/>
  <c r="T2417" i="1"/>
  <c r="W2417" i="1" s="1"/>
  <c r="W2418" i="1"/>
  <c r="T2431" i="1"/>
  <c r="W2431" i="1" s="1"/>
  <c r="W2432" i="1"/>
  <c r="T2480" i="1"/>
  <c r="W2480" i="1" s="1"/>
  <c r="W2481" i="1"/>
  <c r="T2498" i="1"/>
  <c r="W2499" i="1"/>
  <c r="T2516" i="1"/>
  <c r="W2517" i="1"/>
  <c r="T2536" i="1"/>
  <c r="W2536" i="1" s="1"/>
  <c r="W2537" i="1"/>
  <c r="W2566" i="1"/>
  <c r="T2599" i="1"/>
  <c r="W2600" i="1"/>
  <c r="T2628" i="1"/>
  <c r="W2629" i="1"/>
  <c r="W2660" i="1"/>
  <c r="T2688" i="1"/>
  <c r="W2689" i="1"/>
  <c r="W2709" i="1"/>
  <c r="W2740" i="1"/>
  <c r="W2752" i="1"/>
  <c r="T2769" i="1"/>
  <c r="W2769" i="1" s="1"/>
  <c r="W2770" i="1"/>
  <c r="W2783" i="1"/>
  <c r="T2811" i="1"/>
  <c r="W2812" i="1"/>
  <c r="W2846" i="1"/>
  <c r="T2867" i="1"/>
  <c r="W2867" i="1" s="1"/>
  <c r="W2868" i="1"/>
  <c r="T2883" i="1"/>
  <c r="W2884" i="1"/>
  <c r="T2912" i="1"/>
  <c r="W2913" i="1"/>
  <c r="T2930" i="1"/>
  <c r="W2931" i="1"/>
  <c r="T2951" i="1"/>
  <c r="W2952" i="1"/>
  <c r="T2977" i="1"/>
  <c r="W2978" i="1"/>
  <c r="T3002" i="1"/>
  <c r="W3002" i="1" s="1"/>
  <c r="W3003" i="1"/>
  <c r="W3028" i="1"/>
  <c r="T3048" i="1"/>
  <c r="W3049" i="1"/>
  <c r="T3074" i="1"/>
  <c r="W3075" i="1"/>
  <c r="T3095" i="1"/>
  <c r="W3095" i="1" s="1"/>
  <c r="W3096" i="1"/>
  <c r="T3119" i="1"/>
  <c r="W3119" i="1" s="1"/>
  <c r="W3120" i="1"/>
  <c r="T3138" i="1"/>
  <c r="W3138" i="1" s="1"/>
  <c r="W3139" i="1"/>
  <c r="T3151" i="1"/>
  <c r="W3151" i="1" s="1"/>
  <c r="W3152" i="1"/>
  <c r="T3166" i="1"/>
  <c r="W3166" i="1" s="1"/>
  <c r="W3167" i="1"/>
  <c r="W3211" i="1"/>
  <c r="T3230" i="1"/>
  <c r="W3231" i="1"/>
  <c r="T3256" i="1"/>
  <c r="W3257" i="1"/>
  <c r="T3277" i="1"/>
  <c r="W3277" i="1" s="1"/>
  <c r="W3278" i="1"/>
  <c r="T3305" i="1"/>
  <c r="W3306" i="1"/>
  <c r="W3323" i="1"/>
  <c r="W3364" i="1"/>
  <c r="W3391" i="1"/>
  <c r="T3412" i="1"/>
  <c r="W3413" i="1"/>
  <c r="W3439" i="1"/>
  <c r="T3462" i="1"/>
  <c r="W3463" i="1"/>
  <c r="W3482" i="1"/>
  <c r="T3500" i="1"/>
  <c r="W3500" i="1" s="1"/>
  <c r="W3501" i="1"/>
  <c r="T3513" i="1"/>
  <c r="W3513" i="1" s="1"/>
  <c r="W3514" i="1"/>
  <c r="T3527" i="1"/>
  <c r="W3527" i="1" s="1"/>
  <c r="W3528" i="1"/>
  <c r="T3571" i="1"/>
  <c r="W3571" i="1" s="1"/>
  <c r="W3572" i="1"/>
  <c r="T3589" i="1"/>
  <c r="W3590" i="1"/>
  <c r="T3607" i="1"/>
  <c r="W3608" i="1"/>
  <c r="N3543" i="1"/>
  <c r="W3544" i="1"/>
  <c r="T24" i="1"/>
  <c r="W24" i="1" s="1"/>
  <c r="W25" i="1"/>
  <c r="W38" i="1"/>
  <c r="T50" i="1"/>
  <c r="W50" i="1" s="1"/>
  <c r="W51" i="1"/>
  <c r="T70" i="1"/>
  <c r="W71" i="1"/>
  <c r="T103" i="1"/>
  <c r="W103" i="1" s="1"/>
  <c r="W104" i="1"/>
  <c r="W120" i="1"/>
  <c r="W136" i="1"/>
  <c r="T154" i="1"/>
  <c r="W155" i="1"/>
  <c r="T172" i="1"/>
  <c r="W173" i="1"/>
  <c r="W187" i="1"/>
  <c r="W202" i="1"/>
  <c r="T216" i="1"/>
  <c r="W217" i="1"/>
  <c r="T233" i="1"/>
  <c r="W234" i="1"/>
  <c r="W255" i="1"/>
  <c r="W265" i="1"/>
  <c r="W279" i="1"/>
  <c r="W292" i="1"/>
  <c r="W309" i="1"/>
  <c r="T324" i="1"/>
  <c r="W325" i="1"/>
  <c r="W347" i="1"/>
  <c r="W359" i="1"/>
  <c r="W376" i="1"/>
  <c r="W386" i="1"/>
  <c r="T404" i="1"/>
  <c r="W404" i="1" s="1"/>
  <c r="W405" i="1"/>
  <c r="W421" i="1"/>
  <c r="T439" i="1"/>
  <c r="W440" i="1"/>
  <c r="W461" i="1"/>
  <c r="T471" i="1"/>
  <c r="W472" i="1"/>
  <c r="T494" i="1"/>
  <c r="W494" i="1" s="1"/>
  <c r="W495" i="1"/>
  <c r="T506" i="1"/>
  <c r="W507" i="1"/>
  <c r="T530" i="1"/>
  <c r="W530" i="1" s="1"/>
  <c r="W531" i="1"/>
  <c r="T557" i="1"/>
  <c r="W557" i="1" s="1"/>
  <c r="W558" i="1"/>
  <c r="T571" i="1"/>
  <c r="W571" i="1" s="1"/>
  <c r="W572" i="1"/>
  <c r="T593" i="1"/>
  <c r="W593" i="1" s="1"/>
  <c r="W594" i="1"/>
  <c r="T615" i="1"/>
  <c r="W615" i="1" s="1"/>
  <c r="W616" i="1"/>
  <c r="T631" i="1"/>
  <c r="W632" i="1"/>
  <c r="T662" i="1"/>
  <c r="W663" i="1"/>
  <c r="T677" i="1"/>
  <c r="W677" i="1" s="1"/>
  <c r="W678" i="1"/>
  <c r="T697" i="1"/>
  <c r="W698" i="1"/>
  <c r="T721" i="1"/>
  <c r="W721" i="1" s="1"/>
  <c r="W722" i="1"/>
  <c r="W738" i="1"/>
  <c r="W753" i="1"/>
  <c r="T767" i="1"/>
  <c r="W767" i="1" s="1"/>
  <c r="W768" i="1"/>
  <c r="T782" i="1"/>
  <c r="W782" i="1" s="1"/>
  <c r="W783" i="1"/>
  <c r="T799" i="1"/>
  <c r="W800" i="1"/>
  <c r="T819" i="1"/>
  <c r="W819" i="1" s="1"/>
  <c r="W820" i="1"/>
  <c r="T835" i="1"/>
  <c r="W835" i="1" s="1"/>
  <c r="W836" i="1"/>
  <c r="T855" i="1"/>
  <c r="W855" i="1" s="1"/>
  <c r="W856" i="1"/>
  <c r="T867" i="1"/>
  <c r="W867" i="1" s="1"/>
  <c r="W868" i="1"/>
  <c r="T880" i="1"/>
  <c r="W880" i="1" s="1"/>
  <c r="W881" i="1"/>
  <c r="T892" i="1"/>
  <c r="W892" i="1" s="1"/>
  <c r="W893" i="1"/>
  <c r="T904" i="1"/>
  <c r="W904" i="1" s="1"/>
  <c r="W905" i="1"/>
  <c r="T925" i="1"/>
  <c r="W925" i="1" s="1"/>
  <c r="W926" i="1"/>
  <c r="T944" i="1"/>
  <c r="W945" i="1"/>
  <c r="T3627" i="1"/>
  <c r="W3627" i="1" s="1"/>
  <c r="W3628" i="1"/>
  <c r="W3644" i="1"/>
  <c r="T3661" i="1"/>
  <c r="W3662" i="1"/>
  <c r="T3689" i="1"/>
  <c r="W3690" i="1"/>
  <c r="T3711" i="1"/>
  <c r="W3712" i="1"/>
  <c r="T3734" i="1"/>
  <c r="W3734" i="1" s="1"/>
  <c r="W3735" i="1"/>
  <c r="W3755" i="1"/>
  <c r="T3775" i="1"/>
  <c r="W3776" i="1"/>
  <c r="T3801" i="1"/>
  <c r="W3802" i="1"/>
  <c r="W3829" i="1"/>
  <c r="W3841" i="1"/>
  <c r="T3855" i="1"/>
  <c r="W3855" i="1" s="1"/>
  <c r="W3856" i="1"/>
  <c r="T3871" i="1"/>
  <c r="W3871" i="1" s="1"/>
  <c r="W3872" i="1"/>
  <c r="W3906" i="1"/>
  <c r="T3928" i="1"/>
  <c r="W3928" i="1" s="1"/>
  <c r="W3929" i="1"/>
  <c r="T3947" i="1"/>
  <c r="W3948" i="1"/>
  <c r="T3970" i="1"/>
  <c r="W3971" i="1"/>
  <c r="W4005" i="1"/>
  <c r="T4020" i="1"/>
  <c r="W4021" i="1"/>
  <c r="W4044" i="1"/>
  <c r="T4065" i="1"/>
  <c r="W4066" i="1"/>
  <c r="T4087" i="1"/>
  <c r="W4087" i="1" s="1"/>
  <c r="W4088" i="1"/>
  <c r="T4116" i="1"/>
  <c r="W4117" i="1"/>
  <c r="W4129" i="1"/>
  <c r="T4148" i="1"/>
  <c r="W4148" i="1" s="1"/>
  <c r="W4149" i="1"/>
  <c r="T4160" i="1"/>
  <c r="W4160" i="1" s="1"/>
  <c r="W4161" i="1"/>
  <c r="T4177" i="1"/>
  <c r="W4177" i="1" s="1"/>
  <c r="W4178" i="1"/>
  <c r="W4204" i="1"/>
  <c r="T4222" i="1"/>
  <c r="W4223" i="1"/>
  <c r="W4239" i="1"/>
  <c r="W4256" i="1"/>
  <c r="W4268" i="1"/>
  <c r="T4294" i="1"/>
  <c r="W4294" i="1" s="1"/>
  <c r="W4295" i="1"/>
  <c r="W4308" i="1"/>
  <c r="T4334" i="1"/>
  <c r="W4334" i="1" s="1"/>
  <c r="W4335" i="1"/>
  <c r="T4350" i="1"/>
  <c r="W4350" i="1" s="1"/>
  <c r="W4351" i="1"/>
  <c r="T4362" i="1"/>
  <c r="W4362" i="1" s="1"/>
  <c r="W4363" i="1"/>
  <c r="T4386" i="1"/>
  <c r="W4386" i="1" s="1"/>
  <c r="W4387" i="1"/>
  <c r="T4403" i="1"/>
  <c r="W4403" i="1" s="1"/>
  <c r="W4404" i="1"/>
  <c r="T4417" i="1"/>
  <c r="W4417" i="1" s="1"/>
  <c r="W4418" i="1"/>
  <c r="T4429" i="1"/>
  <c r="W4429" i="1" s="1"/>
  <c r="W4430" i="1"/>
  <c r="T4446" i="1"/>
  <c r="W4447" i="1"/>
  <c r="T4466" i="1"/>
  <c r="W4467" i="1"/>
  <c r="T4483" i="1"/>
  <c r="W4483" i="1" s="1"/>
  <c r="W4484" i="1"/>
  <c r="T4495" i="1"/>
  <c r="W4495" i="1" s="1"/>
  <c r="W4496" i="1"/>
  <c r="T4510" i="1"/>
  <c r="W4510" i="1" s="1"/>
  <c r="W4511" i="1"/>
  <c r="W4528" i="1"/>
  <c r="T4538" i="1"/>
  <c r="W4538" i="1" s="1"/>
  <c r="W4539" i="1"/>
  <c r="T4550" i="1"/>
  <c r="W4550" i="1" s="1"/>
  <c r="W4551" i="1"/>
  <c r="T4562" i="1"/>
  <c r="W4562" i="1" s="1"/>
  <c r="W4563" i="1"/>
  <c r="T4574" i="1"/>
  <c r="W4574" i="1" s="1"/>
  <c r="W4575" i="1"/>
  <c r="T4587" i="1"/>
  <c r="W4587" i="1" s="1"/>
  <c r="W4588" i="1"/>
  <c r="T4608" i="1"/>
  <c r="W4608" i="1" s="1"/>
  <c r="W4609" i="1"/>
  <c r="T4641" i="1"/>
  <c r="W4641" i="1" s="1"/>
  <c r="W4642" i="1"/>
  <c r="T4656" i="1"/>
  <c r="W4656" i="1" s="1"/>
  <c r="W4657" i="1"/>
  <c r="T4672" i="1"/>
  <c r="W4673" i="1"/>
  <c r="T4699" i="1"/>
  <c r="W4699" i="1" s="1"/>
  <c r="W4700" i="1"/>
  <c r="T4721" i="1"/>
  <c r="W4721" i="1" s="1"/>
  <c r="W4722" i="1"/>
  <c r="T4736" i="1"/>
  <c r="W4736" i="1" s="1"/>
  <c r="W4737" i="1"/>
  <c r="T4751" i="1"/>
  <c r="W4751" i="1" s="1"/>
  <c r="W4752" i="1"/>
  <c r="T4765" i="1"/>
  <c r="W4766" i="1"/>
  <c r="W4780" i="1"/>
  <c r="T4798" i="1"/>
  <c r="W4798" i="1" s="1"/>
  <c r="W4799" i="1"/>
  <c r="T4810" i="1"/>
  <c r="W4810" i="1" s="1"/>
  <c r="W4811" i="1"/>
  <c r="T4822" i="1"/>
  <c r="W4822" i="1" s="1"/>
  <c r="W4823" i="1"/>
  <c r="T4836" i="1"/>
  <c r="W4836" i="1" s="1"/>
  <c r="W4837" i="1"/>
  <c r="T4848" i="1"/>
  <c r="W4848" i="1" s="1"/>
  <c r="W4849" i="1"/>
  <c r="T4863" i="1"/>
  <c r="W4863" i="1" s="1"/>
  <c r="W4864" i="1"/>
  <c r="T4886" i="1"/>
  <c r="W4886" i="1" s="1"/>
  <c r="W4887" i="1"/>
  <c r="T4898" i="1"/>
  <c r="W4898" i="1" s="1"/>
  <c r="W4899" i="1"/>
  <c r="T4916" i="1"/>
  <c r="W4917" i="1"/>
  <c r="T4930" i="1"/>
  <c r="W4930" i="1" s="1"/>
  <c r="W4931" i="1"/>
  <c r="T4942" i="1"/>
  <c r="W4942" i="1" s="1"/>
  <c r="W4943" i="1"/>
  <c r="T4954" i="1"/>
  <c r="W4954" i="1" s="1"/>
  <c r="W4955" i="1"/>
  <c r="T4969" i="1"/>
  <c r="W4970" i="1"/>
  <c r="T4989" i="1"/>
  <c r="W4989" i="1" s="1"/>
  <c r="W4990" i="1"/>
  <c r="T5005" i="1"/>
  <c r="W5006" i="1"/>
  <c r="W5026" i="1"/>
  <c r="W5039" i="1"/>
  <c r="T5060" i="1"/>
  <c r="W5060" i="1" s="1"/>
  <c r="W5061" i="1"/>
  <c r="T5074" i="1"/>
  <c r="W5074" i="1" s="1"/>
  <c r="W5075" i="1"/>
  <c r="W5088" i="1"/>
  <c r="W5098" i="1"/>
  <c r="T5109" i="1"/>
  <c r="W5110" i="1"/>
  <c r="T5128" i="1"/>
  <c r="W5128" i="1" s="1"/>
  <c r="W5129" i="1"/>
  <c r="T5144" i="1"/>
  <c r="W5145" i="1"/>
  <c r="T5172" i="1"/>
  <c r="W5172" i="1" s="1"/>
  <c r="W5173" i="1"/>
  <c r="W5187" i="1"/>
  <c r="W5206" i="1"/>
  <c r="T5220" i="1"/>
  <c r="W5221" i="1"/>
  <c r="W5244" i="1"/>
  <c r="T5267" i="1"/>
  <c r="W5268" i="1"/>
  <c r="T5285" i="1"/>
  <c r="W5286" i="1"/>
  <c r="W5298" i="1"/>
  <c r="T5311" i="1"/>
  <c r="W5311" i="1" s="1"/>
  <c r="W5312" i="1"/>
  <c r="W5329" i="1"/>
  <c r="W5353" i="1"/>
  <c r="W5364" i="1"/>
  <c r="W5379" i="1"/>
  <c r="T5393" i="1"/>
  <c r="W5393" i="1" s="1"/>
  <c r="W5394" i="1"/>
  <c r="T5411" i="1"/>
  <c r="W5411" i="1" s="1"/>
  <c r="W5412" i="1"/>
  <c r="T5424" i="1"/>
  <c r="W5424" i="1" s="1"/>
  <c r="W5425" i="1"/>
  <c r="W5442" i="1"/>
  <c r="T5457" i="1"/>
  <c r="W5457" i="1" s="1"/>
  <c r="W5458" i="1"/>
  <c r="T5479" i="1"/>
  <c r="W5480" i="1"/>
  <c r="W5495" i="1"/>
  <c r="W5507" i="1"/>
  <c r="T5518" i="1"/>
  <c r="W5519" i="1"/>
  <c r="T5532" i="1"/>
  <c r="W5533" i="1"/>
  <c r="T5575" i="1"/>
  <c r="W5576" i="1"/>
  <c r="T5593" i="1"/>
  <c r="W5593" i="1" s="1"/>
  <c r="W5594" i="1"/>
  <c r="T5613" i="1"/>
  <c r="W5614" i="1"/>
  <c r="W5629" i="1"/>
  <c r="W5645" i="1"/>
  <c r="W5664" i="1"/>
  <c r="T5673" i="1"/>
  <c r="W5673" i="1" s="1"/>
  <c r="W5674" i="1"/>
  <c r="W5693" i="1"/>
  <c r="T5707" i="1"/>
  <c r="W5707" i="1" s="1"/>
  <c r="W5708" i="1"/>
  <c r="T5723" i="1"/>
  <c r="W5723" i="1" s="1"/>
  <c r="W5724" i="1"/>
  <c r="W5735" i="1"/>
  <c r="T5747" i="1"/>
  <c r="W5747" i="1" s="1"/>
  <c r="W5748" i="1"/>
  <c r="T5767" i="1"/>
  <c r="W5768" i="1"/>
  <c r="T5811" i="1"/>
  <c r="W5812" i="1"/>
  <c r="T5836" i="1"/>
  <c r="W5836" i="1" s="1"/>
  <c r="W5837" i="1"/>
  <c r="T5852" i="1"/>
  <c r="W5852" i="1" s="1"/>
  <c r="W5853" i="1"/>
  <c r="T5878" i="1"/>
  <c r="W5878" i="1" s="1"/>
  <c r="W5879" i="1"/>
  <c r="T5895" i="1"/>
  <c r="W5895" i="1" s="1"/>
  <c r="W5896" i="1"/>
  <c r="T5912" i="1"/>
  <c r="W5912" i="1" s="1"/>
  <c r="W5913" i="1"/>
  <c r="T5934" i="1"/>
  <c r="W5934" i="1" s="1"/>
  <c r="W5935" i="1"/>
  <c r="T5950" i="1"/>
  <c r="W5950" i="1" s="1"/>
  <c r="W5951" i="1"/>
  <c r="W5969" i="1"/>
  <c r="T5983" i="1"/>
  <c r="W5984" i="1"/>
  <c r="W6001" i="1"/>
  <c r="W6018" i="1"/>
  <c r="T6033" i="1"/>
  <c r="W6033" i="1" s="1"/>
  <c r="W6034" i="1"/>
  <c r="T6047" i="1"/>
  <c r="W6048" i="1"/>
  <c r="T6072" i="1"/>
  <c r="W6073" i="1"/>
  <c r="W6085" i="1"/>
  <c r="T6104" i="1"/>
  <c r="W6104" i="1" s="1"/>
  <c r="W6105" i="1"/>
  <c r="W6120" i="1"/>
  <c r="W6135" i="1"/>
  <c r="W6163" i="1"/>
  <c r="W6191" i="1"/>
  <c r="T6201" i="1"/>
  <c r="W6201" i="1" s="1"/>
  <c r="W6202" i="1"/>
  <c r="T6221" i="1"/>
  <c r="W6222" i="1"/>
  <c r="T6243" i="1"/>
  <c r="W6243" i="1" s="1"/>
  <c r="W6244" i="1"/>
  <c r="T6259" i="1"/>
  <c r="W6260" i="1"/>
  <c r="T6295" i="1"/>
  <c r="W6295" i="1" s="1"/>
  <c r="W6296" i="1"/>
  <c r="T3731" i="1"/>
  <c r="W3731" i="1" s="1"/>
  <c r="W3732" i="1"/>
  <c r="T4977" i="1"/>
  <c r="W4977" i="1" s="1"/>
  <c r="W4978" i="1"/>
  <c r="T5193" i="1"/>
  <c r="W5194" i="1"/>
  <c r="T547" i="1"/>
  <c r="W547" i="1" s="1"/>
  <c r="W548" i="1"/>
  <c r="T1314" i="1"/>
  <c r="W1315" i="1"/>
  <c r="T1470" i="1"/>
  <c r="W1471" i="1"/>
  <c r="T1676" i="1"/>
  <c r="W1677" i="1"/>
  <c r="T1681" i="1"/>
  <c r="W1682" i="1"/>
  <c r="T1854" i="1"/>
  <c r="W1854" i="1" s="1"/>
  <c r="W1855" i="1"/>
  <c r="T2075" i="1"/>
  <c r="W2076" i="1"/>
  <c r="T2247" i="1"/>
  <c r="W2248" i="1"/>
  <c r="T2606" i="1"/>
  <c r="W2607" i="1"/>
  <c r="T3171" i="1"/>
  <c r="W3172" i="1"/>
  <c r="T5653" i="1"/>
  <c r="W5653" i="1" s="1"/>
  <c r="W5654" i="1"/>
  <c r="T5823" i="1"/>
  <c r="W5823" i="1" s="1"/>
  <c r="W5824" i="1"/>
  <c r="T5780" i="1"/>
  <c r="W5781" i="1"/>
  <c r="T639" i="1"/>
  <c r="W639" i="1" s="1"/>
  <c r="W640" i="1"/>
  <c r="T1523" i="1"/>
  <c r="W1524" i="1"/>
  <c r="T5140" i="1"/>
  <c r="W5141" i="1"/>
  <c r="T5467" i="1"/>
  <c r="W5468" i="1"/>
  <c r="W30" i="1"/>
  <c r="W43" i="1"/>
  <c r="W62" i="1"/>
  <c r="T89" i="1"/>
  <c r="W90" i="1"/>
  <c r="T114" i="1"/>
  <c r="W114" i="1" s="1"/>
  <c r="W115" i="1"/>
  <c r="T127" i="1"/>
  <c r="W128" i="1"/>
  <c r="T142" i="1"/>
  <c r="W142" i="1" s="1"/>
  <c r="W143" i="1"/>
  <c r="W166" i="1"/>
  <c r="W183" i="1"/>
  <c r="T196" i="1"/>
  <c r="W196" i="1" s="1"/>
  <c r="W197" i="1"/>
  <c r="T209" i="1"/>
  <c r="W210" i="1"/>
  <c r="T224" i="1"/>
  <c r="W224" i="1" s="1"/>
  <c r="W225" i="1"/>
  <c r="W244" i="1"/>
  <c r="W259" i="1"/>
  <c r="W270" i="1"/>
  <c r="W288" i="1"/>
  <c r="T298" i="1"/>
  <c r="W299" i="1"/>
  <c r="T316" i="1"/>
  <c r="W317" i="1"/>
  <c r="W332" i="1"/>
  <c r="T353" i="1"/>
  <c r="W353" i="1" s="1"/>
  <c r="W354" i="1"/>
  <c r="T368" i="1"/>
  <c r="W369" i="1"/>
  <c r="T380" i="1"/>
  <c r="W380" i="1" s="1"/>
  <c r="W381" i="1"/>
  <c r="T398" i="1"/>
  <c r="W398" i="1" s="1"/>
  <c r="W399" i="1"/>
  <c r="T412" i="1"/>
  <c r="W412" i="1" s="1"/>
  <c r="W413" i="1"/>
  <c r="T426" i="1"/>
  <c r="W426" i="1" s="1"/>
  <c r="W427" i="1"/>
  <c r="T451" i="1"/>
  <c r="W451" i="1" s="1"/>
  <c r="W452" i="1"/>
  <c r="W465" i="1"/>
  <c r="T482" i="1"/>
  <c r="W483" i="1"/>
  <c r="W500" i="1"/>
  <c r="W522" i="1"/>
  <c r="W543" i="1"/>
  <c r="T565" i="1"/>
  <c r="W565" i="1" s="1"/>
  <c r="W566" i="1"/>
  <c r="T586" i="1"/>
  <c r="W586" i="1" s="1"/>
  <c r="W587" i="1"/>
  <c r="T607" i="1"/>
  <c r="W607" i="1" s="1"/>
  <c r="W608" i="1"/>
  <c r="T623" i="1"/>
  <c r="W623" i="1" s="1"/>
  <c r="W624" i="1"/>
  <c r="T651" i="1"/>
  <c r="W652" i="1"/>
  <c r="W671" i="1"/>
  <c r="W683" i="1"/>
  <c r="T713" i="1"/>
  <c r="W713" i="1" s="1"/>
  <c r="W714" i="1"/>
  <c r="T730" i="1"/>
  <c r="W730" i="1" s="1"/>
  <c r="W731" i="1"/>
  <c r="W744" i="1"/>
  <c r="W758" i="1"/>
  <c r="T775" i="1"/>
  <c r="W776" i="1"/>
  <c r="T789" i="1"/>
  <c r="W789" i="1" s="1"/>
  <c r="W790" i="1"/>
  <c r="T812" i="1"/>
  <c r="W812" i="1" s="1"/>
  <c r="W813" i="1"/>
  <c r="T827" i="1"/>
  <c r="W827" i="1" s="1"/>
  <c r="W828" i="1"/>
  <c r="T845" i="1"/>
  <c r="W846" i="1"/>
  <c r="T861" i="1"/>
  <c r="W861" i="1" s="1"/>
  <c r="W862" i="1"/>
  <c r="T873" i="1"/>
  <c r="W873" i="1" s="1"/>
  <c r="W874" i="1"/>
  <c r="T886" i="1"/>
  <c r="W886" i="1" s="1"/>
  <c r="W887" i="1"/>
  <c r="T898" i="1"/>
  <c r="W898" i="1" s="1"/>
  <c r="W899" i="1"/>
  <c r="T917" i="1"/>
  <c r="W918" i="1"/>
  <c r="T933" i="1"/>
  <c r="W933" i="1" s="1"/>
  <c r="W934" i="1"/>
  <c r="W962" i="1"/>
  <c r="T971" i="1"/>
  <c r="W971" i="1" s="1"/>
  <c r="W972" i="1"/>
  <c r="T989" i="1"/>
  <c r="W990" i="1"/>
  <c r="T1006" i="1"/>
  <c r="W1006" i="1" s="1"/>
  <c r="W1007" i="1"/>
  <c r="T1037" i="1"/>
  <c r="W1038" i="1"/>
  <c r="T1057" i="1"/>
  <c r="W1058" i="1"/>
  <c r="W1071" i="1"/>
  <c r="T1087" i="1"/>
  <c r="W1087" i="1" s="1"/>
  <c r="W1088" i="1"/>
  <c r="W1100" i="1"/>
  <c r="T1114" i="1"/>
  <c r="W1114" i="1" s="1"/>
  <c r="W1115" i="1"/>
  <c r="W1128" i="1"/>
  <c r="W1146" i="1"/>
  <c r="W1169" i="1"/>
  <c r="W1189" i="1"/>
  <c r="W1210" i="1"/>
  <c r="T1230" i="1"/>
  <c r="W1230" i="1" s="1"/>
  <c r="W1231" i="1"/>
  <c r="W1261" i="1"/>
  <c r="W1273" i="1"/>
  <c r="T1288" i="1"/>
  <c r="W1288" i="1" s="1"/>
  <c r="W1289" i="1"/>
  <c r="W1302" i="1"/>
  <c r="T1327" i="1"/>
  <c r="W1328" i="1"/>
  <c r="T1362" i="1"/>
  <c r="W1362" i="1" s="1"/>
  <c r="W1363" i="1"/>
  <c r="T1380" i="1"/>
  <c r="W1381" i="1"/>
  <c r="T1398" i="1"/>
  <c r="W1399" i="1"/>
  <c r="T1418" i="1"/>
  <c r="W1418" i="1" s="1"/>
  <c r="W1419" i="1"/>
  <c r="T1463" i="1"/>
  <c r="W1464" i="1"/>
  <c r="W1498" i="1"/>
  <c r="W1531" i="1"/>
  <c r="T1551" i="1"/>
  <c r="W1552" i="1"/>
  <c r="W1578" i="1"/>
  <c r="T1595" i="1"/>
  <c r="W1595" i="1" s="1"/>
  <c r="W1596" i="1"/>
  <c r="T1619" i="1"/>
  <c r="W1619" i="1" s="1"/>
  <c r="W1620" i="1"/>
  <c r="T1635" i="1"/>
  <c r="W1635" i="1" s="1"/>
  <c r="W1636" i="1"/>
  <c r="T1647" i="1"/>
  <c r="W1647" i="1" s="1"/>
  <c r="W1648" i="1"/>
  <c r="W1661" i="1"/>
  <c r="T1689" i="1"/>
  <c r="W1690" i="1"/>
  <c r="W1723" i="1"/>
  <c r="T1740" i="1"/>
  <c r="W1741" i="1"/>
  <c r="T1759" i="1"/>
  <c r="W1760" i="1"/>
  <c r="T1780" i="1"/>
  <c r="W1780" i="1" s="1"/>
  <c r="W1781" i="1"/>
  <c r="W1811" i="1"/>
  <c r="W1828" i="1"/>
  <c r="T1869" i="1"/>
  <c r="W1870" i="1"/>
  <c r="T1894" i="1"/>
  <c r="W1894" i="1" s="1"/>
  <c r="W1895" i="1"/>
  <c r="T1918" i="1"/>
  <c r="W1919" i="1"/>
  <c r="T1934" i="1"/>
  <c r="W1935" i="1"/>
  <c r="T1958" i="1"/>
  <c r="W1959" i="1"/>
  <c r="W1979" i="1"/>
  <c r="W2001" i="1"/>
  <c r="T2018" i="1"/>
  <c r="W2018" i="1" s="1"/>
  <c r="W2019" i="1"/>
  <c r="T2037" i="1"/>
  <c r="W2037" i="1" s="1"/>
  <c r="W2038" i="1"/>
  <c r="T2050" i="1"/>
  <c r="W2050" i="1" s="1"/>
  <c r="W2051" i="1"/>
  <c r="T2062" i="1"/>
  <c r="W2062" i="1" s="1"/>
  <c r="W2063" i="1"/>
  <c r="T2088" i="1"/>
  <c r="W2089" i="1"/>
  <c r="W2120" i="1"/>
  <c r="T2141" i="1"/>
  <c r="W2141" i="1" s="1"/>
  <c r="W2142" i="1"/>
  <c r="T2157" i="1"/>
  <c r="W2158" i="1"/>
  <c r="W2189" i="1"/>
  <c r="T2208" i="1"/>
  <c r="W2209" i="1"/>
  <c r="T2227" i="1"/>
  <c r="W2228" i="1"/>
  <c r="T2263" i="1"/>
  <c r="W2264" i="1"/>
  <c r="W2292" i="1"/>
  <c r="W2305" i="1"/>
  <c r="T2323" i="1"/>
  <c r="W2324" i="1"/>
  <c r="T2345" i="1"/>
  <c r="W2346" i="1"/>
  <c r="T2367" i="1"/>
  <c r="W2368" i="1"/>
  <c r="W2388" i="1"/>
  <c r="T2407" i="1"/>
  <c r="W2407" i="1" s="1"/>
  <c r="W2408" i="1"/>
  <c r="W2422" i="1"/>
  <c r="T2449" i="1"/>
  <c r="W2450" i="1"/>
  <c r="W2484" i="1"/>
  <c r="T2505" i="1"/>
  <c r="W2505" i="1" s="1"/>
  <c r="W2506" i="1"/>
  <c r="T2521" i="1"/>
  <c r="W2522" i="1"/>
  <c r="W2553" i="1"/>
  <c r="T2572" i="1"/>
  <c r="W2573" i="1"/>
  <c r="T2612" i="1"/>
  <c r="W2613" i="1"/>
  <c r="T2635" i="1"/>
  <c r="W2635" i="1" s="1"/>
  <c r="W2636" i="1"/>
  <c r="W2649" i="1"/>
  <c r="T2672" i="1"/>
  <c r="W2673" i="1"/>
  <c r="T2694" i="1"/>
  <c r="W2695" i="1"/>
  <c r="T2715" i="1"/>
  <c r="W2715" i="1" s="1"/>
  <c r="W2716" i="1"/>
  <c r="W2742" i="1"/>
  <c r="T2760" i="1"/>
  <c r="W2760" i="1" s="1"/>
  <c r="W2761" i="1"/>
  <c r="T2773" i="1"/>
  <c r="W2773" i="1" s="1"/>
  <c r="W2774" i="1"/>
  <c r="T2787" i="1"/>
  <c r="W2787" i="1" s="1"/>
  <c r="W2788" i="1"/>
  <c r="T2816" i="1"/>
  <c r="W2817" i="1"/>
  <c r="W2848" i="1"/>
  <c r="T2870" i="1"/>
  <c r="W2870" i="1" s="1"/>
  <c r="W2871" i="1"/>
  <c r="T2889" i="1"/>
  <c r="W2890" i="1"/>
  <c r="T2917" i="1"/>
  <c r="W2918" i="1"/>
  <c r="T2937" i="1"/>
  <c r="W2938" i="1"/>
  <c r="T2956" i="1"/>
  <c r="W2957" i="1"/>
  <c r="T2981" i="1"/>
  <c r="W2982" i="1"/>
  <c r="T3012" i="1"/>
  <c r="W3013" i="1"/>
  <c r="W3030" i="1"/>
  <c r="T3052" i="1"/>
  <c r="W3053" i="1"/>
  <c r="W3084" i="1"/>
  <c r="T3103" i="1"/>
  <c r="W3104" i="1"/>
  <c r="W3123" i="1"/>
  <c r="T3141" i="1"/>
  <c r="W3141" i="1" s="1"/>
  <c r="W3142" i="1"/>
  <c r="T3154" i="1"/>
  <c r="W3154" i="1" s="1"/>
  <c r="W3155" i="1"/>
  <c r="T3176" i="1"/>
  <c r="W3177" i="1"/>
  <c r="T3217" i="1"/>
  <c r="W3217" i="1" s="1"/>
  <c r="W3218" i="1"/>
  <c r="T3235" i="1"/>
  <c r="W3236" i="1"/>
  <c r="T3260" i="1"/>
  <c r="W3261" i="1"/>
  <c r="T3280" i="1"/>
  <c r="W3280" i="1" s="1"/>
  <c r="W3281" i="1"/>
  <c r="T3312" i="1"/>
  <c r="W3313" i="1"/>
  <c r="T3332" i="1"/>
  <c r="W3333" i="1"/>
  <c r="T3369" i="1"/>
  <c r="W3370" i="1"/>
  <c r="W3393" i="1"/>
  <c r="T3420" i="1"/>
  <c r="W3421" i="1"/>
  <c r="T3447" i="1"/>
  <c r="W3447" i="1" s="1"/>
  <c r="W3448" i="1"/>
  <c r="W3472" i="1"/>
  <c r="W3484" i="1"/>
  <c r="T3503" i="1"/>
  <c r="W3503" i="1" s="1"/>
  <c r="W3504" i="1"/>
  <c r="W3518" i="1"/>
  <c r="T3531" i="1"/>
  <c r="W3531" i="1" s="1"/>
  <c r="W3532" i="1"/>
  <c r="W3575" i="1"/>
  <c r="T3596" i="1"/>
  <c r="W3596" i="1" s="1"/>
  <c r="W3597" i="1"/>
  <c r="T3612" i="1"/>
  <c r="W3613" i="1"/>
  <c r="W3634" i="1"/>
  <c r="T3648" i="1"/>
  <c r="W3649" i="1"/>
  <c r="T3668" i="1"/>
  <c r="W3669" i="1"/>
  <c r="T3696" i="1"/>
  <c r="W3696" i="1" s="1"/>
  <c r="W3697" i="1"/>
  <c r="T3715" i="1"/>
  <c r="W3716" i="1"/>
  <c r="T3739" i="1"/>
  <c r="W3740" i="1"/>
  <c r="W3757" i="1"/>
  <c r="T3779" i="1"/>
  <c r="W3780" i="1"/>
  <c r="W3808" i="1"/>
  <c r="W3831" i="1"/>
  <c r="W3843" i="1"/>
  <c r="T3859" i="1"/>
  <c r="W3859" i="1" s="1"/>
  <c r="W3860" i="1"/>
  <c r="T3874" i="1"/>
  <c r="W3874" i="1" s="1"/>
  <c r="W3875" i="1"/>
  <c r="T3910" i="1"/>
  <c r="W3911" i="1"/>
  <c r="T3932" i="1"/>
  <c r="W3933" i="1"/>
  <c r="T3953" i="1"/>
  <c r="W3954" i="1"/>
  <c r="T3977" i="1"/>
  <c r="W3978" i="1"/>
  <c r="W4007" i="1"/>
  <c r="T4030" i="1"/>
  <c r="W4031" i="1"/>
  <c r="W4046" i="1"/>
  <c r="T4073" i="1"/>
  <c r="W4074" i="1"/>
  <c r="T4095" i="1"/>
  <c r="W4096" i="1"/>
  <c r="W4121" i="1"/>
  <c r="W4131" i="1"/>
  <c r="T4151" i="1"/>
  <c r="W4151" i="1" s="1"/>
  <c r="W4152" i="1"/>
  <c r="T4164" i="1"/>
  <c r="W4165" i="1"/>
  <c r="T4180" i="1"/>
  <c r="W4180" i="1" s="1"/>
  <c r="W4181" i="1"/>
  <c r="W4206" i="1"/>
  <c r="T4227" i="1"/>
  <c r="W4228" i="1"/>
  <c r="T4245" i="1"/>
  <c r="W4245" i="1" s="1"/>
  <c r="W4246" i="1"/>
  <c r="W4258" i="1"/>
  <c r="T4274" i="1"/>
  <c r="W4275" i="1"/>
  <c r="T4297" i="1"/>
  <c r="W4297" i="1" s="1"/>
  <c r="W4298" i="1"/>
  <c r="W4318" i="1"/>
  <c r="T4337" i="1"/>
  <c r="W4337" i="1" s="1"/>
  <c r="W4338" i="1"/>
  <c r="T4353" i="1"/>
  <c r="W4353" i="1" s="1"/>
  <c r="W4354" i="1"/>
  <c r="T4365" i="1"/>
  <c r="W4365" i="1" s="1"/>
  <c r="W4366" i="1"/>
  <c r="T4394" i="1"/>
  <c r="W4394" i="1" s="1"/>
  <c r="W4395" i="1"/>
  <c r="T4406" i="1"/>
  <c r="W4406" i="1" s="1"/>
  <c r="W4407" i="1"/>
  <c r="T4420" i="1"/>
  <c r="W4420" i="1" s="1"/>
  <c r="W4421" i="1"/>
  <c r="W4436" i="1"/>
  <c r="T4450" i="1"/>
  <c r="W4451" i="1"/>
  <c r="T4474" i="1"/>
  <c r="W4474" i="1" s="1"/>
  <c r="W4475" i="1"/>
  <c r="T4486" i="1"/>
  <c r="W4486" i="1" s="1"/>
  <c r="W4487" i="1"/>
  <c r="T4501" i="1"/>
  <c r="W4501" i="1" s="1"/>
  <c r="W4502" i="1"/>
  <c r="T4514" i="1"/>
  <c r="W4515" i="1"/>
  <c r="W4530" i="1"/>
  <c r="T4541" i="1"/>
  <c r="W4541" i="1" s="1"/>
  <c r="W4542" i="1"/>
  <c r="T4553" i="1"/>
  <c r="W4553" i="1" s="1"/>
  <c r="W4554" i="1"/>
  <c r="T4565" i="1"/>
  <c r="W4565" i="1" s="1"/>
  <c r="W4566" i="1"/>
  <c r="T4577" i="1"/>
  <c r="W4577" i="1" s="1"/>
  <c r="W4578" i="1"/>
  <c r="T4590" i="1"/>
  <c r="W4590" i="1" s="1"/>
  <c r="W4591" i="1"/>
  <c r="T4618" i="1"/>
  <c r="W4619" i="1"/>
  <c r="T4647" i="1"/>
  <c r="W4647" i="1" s="1"/>
  <c r="W4648" i="1"/>
  <c r="T4659" i="1"/>
  <c r="W4659" i="1" s="1"/>
  <c r="W4660" i="1"/>
  <c r="W4688" i="1"/>
  <c r="T4702" i="1"/>
  <c r="W4702" i="1" s="1"/>
  <c r="W4703" i="1"/>
  <c r="W4725" i="1"/>
  <c r="T4740" i="1"/>
  <c r="W4741" i="1"/>
  <c r="W4757" i="1"/>
  <c r="T4769" i="1"/>
  <c r="W4769" i="1" s="1"/>
  <c r="W4770" i="1"/>
  <c r="W4782" i="1"/>
  <c r="T4801" i="1"/>
  <c r="W4801" i="1" s="1"/>
  <c r="W4802" i="1"/>
  <c r="T4813" i="1"/>
  <c r="W4813" i="1" s="1"/>
  <c r="W4814" i="1"/>
  <c r="W4828" i="1"/>
  <c r="T4839" i="1"/>
  <c r="W4839" i="1" s="1"/>
  <c r="W4840" i="1"/>
  <c r="T4852" i="1"/>
  <c r="W4852" i="1" s="1"/>
  <c r="W4853" i="1"/>
  <c r="T4876" i="1"/>
  <c r="W4876" i="1" s="1"/>
  <c r="W4877" i="1"/>
  <c r="T4889" i="1"/>
  <c r="W4889" i="1" s="1"/>
  <c r="W4890" i="1"/>
  <c r="T4903" i="1"/>
  <c r="W4903" i="1" s="1"/>
  <c r="W4904" i="1"/>
  <c r="T4920" i="1"/>
  <c r="W4920" i="1" s="1"/>
  <c r="W4921" i="1"/>
  <c r="T4933" i="1"/>
  <c r="W4933" i="1" s="1"/>
  <c r="W4934" i="1"/>
  <c r="T4945" i="1"/>
  <c r="W4945" i="1" s="1"/>
  <c r="W4946" i="1"/>
  <c r="T4957" i="1"/>
  <c r="W4957" i="1" s="1"/>
  <c r="W4958" i="1"/>
  <c r="T4973" i="1"/>
  <c r="W4974" i="1"/>
  <c r="T4992" i="1"/>
  <c r="W4992" i="1" s="1"/>
  <c r="W4993" i="1"/>
  <c r="T5011" i="1"/>
  <c r="W5011" i="1" s="1"/>
  <c r="W5012" i="1"/>
  <c r="W5028" i="1"/>
  <c r="W5041" i="1"/>
  <c r="W5064" i="1"/>
  <c r="T5077" i="1"/>
  <c r="W5077" i="1" s="1"/>
  <c r="W5078" i="1"/>
  <c r="W5090" i="1"/>
  <c r="W5100" i="1"/>
  <c r="W5114" i="1"/>
  <c r="W5132" i="1"/>
  <c r="T5151" i="1"/>
  <c r="W5151" i="1" s="1"/>
  <c r="W5152" i="1"/>
  <c r="T5175" i="1"/>
  <c r="W5175" i="1" s="1"/>
  <c r="W5176" i="1"/>
  <c r="W5189" i="1"/>
  <c r="T5210" i="1"/>
  <c r="W5210" i="1" s="1"/>
  <c r="W5211" i="1"/>
  <c r="T5227" i="1"/>
  <c r="W5228" i="1"/>
  <c r="W5246" i="1"/>
  <c r="T5275" i="1"/>
  <c r="W5276" i="1"/>
  <c r="W5291" i="1"/>
  <c r="W5300" i="1"/>
  <c r="T5316" i="1"/>
  <c r="W5317" i="1"/>
  <c r="T5333" i="1"/>
  <c r="W5334" i="1"/>
  <c r="W5355" i="1"/>
  <c r="W5366" i="1"/>
  <c r="W5381" i="1"/>
  <c r="T5397" i="1"/>
  <c r="W5397" i="1" s="1"/>
  <c r="W5398" i="1"/>
  <c r="T5414" i="1"/>
  <c r="W5414" i="1" s="1"/>
  <c r="W5415" i="1"/>
  <c r="T5429" i="1"/>
  <c r="W5430" i="1"/>
  <c r="W5444" i="1"/>
  <c r="W5461" i="1"/>
  <c r="W5488" i="1"/>
  <c r="W5497" i="1"/>
  <c r="W5509" i="1"/>
  <c r="W5524" i="1"/>
  <c r="T5562" i="1"/>
  <c r="W5562" i="1" s="1"/>
  <c r="W5563" i="1"/>
  <c r="T5579" i="1"/>
  <c r="W5580" i="1"/>
  <c r="W5597" i="1"/>
  <c r="T5619" i="1"/>
  <c r="W5619" i="1" s="1"/>
  <c r="W5620" i="1"/>
  <c r="W5631" i="1"/>
  <c r="T5647" i="1"/>
  <c r="W5647" i="1" s="1"/>
  <c r="W5648" i="1"/>
  <c r="W5666" i="1"/>
  <c r="T5679" i="1"/>
  <c r="W5680" i="1"/>
  <c r="W5695" i="1"/>
  <c r="T5713" i="1"/>
  <c r="W5713" i="1" s="1"/>
  <c r="W5714" i="1"/>
  <c r="T5726" i="1"/>
  <c r="W5726" i="1" s="1"/>
  <c r="W5727" i="1"/>
  <c r="T5737" i="1"/>
  <c r="W5737" i="1" s="1"/>
  <c r="W5738" i="1"/>
  <c r="T5756" i="1"/>
  <c r="W5756" i="1" s="1"/>
  <c r="W5757" i="1"/>
  <c r="T5775" i="1"/>
  <c r="W5776" i="1"/>
  <c r="T5820" i="1"/>
  <c r="W5820" i="1" s="1"/>
  <c r="W5821" i="1"/>
  <c r="T5840" i="1"/>
  <c r="W5840" i="1" s="1"/>
  <c r="W5841" i="1"/>
  <c r="T5855" i="1"/>
  <c r="W5855" i="1" s="1"/>
  <c r="W5856" i="1"/>
  <c r="T5882" i="1"/>
  <c r="W5882" i="1" s="1"/>
  <c r="W5883" i="1"/>
  <c r="W5904" i="1"/>
  <c r="T5918" i="1"/>
  <c r="W5919" i="1"/>
  <c r="W5940" i="1"/>
  <c r="T5957" i="1"/>
  <c r="W5957" i="1" s="1"/>
  <c r="W5958" i="1"/>
  <c r="T5973" i="1"/>
  <c r="W5973" i="1" s="1"/>
  <c r="W5974" i="1"/>
  <c r="T5991" i="1"/>
  <c r="W5992" i="1"/>
  <c r="W6003" i="1"/>
  <c r="W6020" i="1"/>
  <c r="T6037" i="1"/>
  <c r="W6037" i="1" s="1"/>
  <c r="W6038" i="1"/>
  <c r="T6053" i="1"/>
  <c r="W6053" i="1" s="1"/>
  <c r="W6054" i="1"/>
  <c r="T6077" i="1"/>
  <c r="W6077" i="1" s="1"/>
  <c r="W6078" i="1"/>
  <c r="T6089" i="1"/>
  <c r="W6090" i="1"/>
  <c r="T6107" i="1"/>
  <c r="W6107" i="1" s="1"/>
  <c r="W6108" i="1"/>
  <c r="T6124" i="1"/>
  <c r="W6124" i="1" s="1"/>
  <c r="W6125" i="1"/>
  <c r="W6139" i="1"/>
  <c r="W6165" i="1"/>
  <c r="W6193" i="1"/>
  <c r="T6204" i="1"/>
  <c r="W6204" i="1" s="1"/>
  <c r="W6205" i="1"/>
  <c r="W6227" i="1"/>
  <c r="W6247" i="1"/>
  <c r="T6267" i="1"/>
  <c r="W6268" i="1"/>
  <c r="T6298" i="1"/>
  <c r="W6298" i="1" s="1"/>
  <c r="W6299" i="1"/>
  <c r="T340" i="1"/>
  <c r="W341" i="1"/>
  <c r="T2281" i="1"/>
  <c r="W2281" i="1" s="1"/>
  <c r="W2282" i="1"/>
  <c r="T2632" i="1"/>
  <c r="W2632" i="1" s="1"/>
  <c r="W2633" i="1"/>
  <c r="T645" i="1"/>
  <c r="W646" i="1"/>
  <c r="T1424" i="1"/>
  <c r="W1425" i="1"/>
  <c r="T3007" i="1"/>
  <c r="W3008" i="1"/>
  <c r="T3339" i="1"/>
  <c r="W3340" i="1"/>
  <c r="W5700" i="1"/>
  <c r="T18" i="1"/>
  <c r="W19" i="1"/>
  <c r="W6153" i="1"/>
  <c r="T82" i="1"/>
  <c r="W83" i="1"/>
  <c r="T457" i="1"/>
  <c r="W457" i="1" s="1"/>
  <c r="W458" i="1"/>
  <c r="T538" i="1"/>
  <c r="W538" i="1" s="1"/>
  <c r="W539" i="1"/>
  <c r="T575" i="1"/>
  <c r="W576" i="1"/>
  <c r="T596" i="1"/>
  <c r="W596" i="1" s="1"/>
  <c r="W597" i="1"/>
  <c r="T5323" i="1"/>
  <c r="W5323" i="1" s="1"/>
  <c r="W5324" i="1"/>
  <c r="T2664" i="1"/>
  <c r="W2665" i="1"/>
  <c r="W4322" i="1"/>
  <c r="T4498" i="1"/>
  <c r="W4498" i="1" s="1"/>
  <c r="W4499" i="1"/>
  <c r="T4594" i="1"/>
  <c r="W4594" i="1" s="1"/>
  <c r="W4595" i="1"/>
  <c r="T5750" i="1"/>
  <c r="W5750" i="1" s="1"/>
  <c r="W5751" i="1"/>
  <c r="T1860" i="1"/>
  <c r="W1860" i="1" s="1"/>
  <c r="W1861" i="1"/>
  <c r="W36" i="1"/>
  <c r="W45" i="1"/>
  <c r="W64" i="1"/>
  <c r="T97" i="1"/>
  <c r="W98" i="1"/>
  <c r="W118" i="1"/>
  <c r="W134" i="1"/>
  <c r="T147" i="1"/>
  <c r="W148" i="1"/>
  <c r="W168" i="1"/>
  <c r="W185" i="1"/>
  <c r="W200" i="1"/>
  <c r="W214" i="1"/>
  <c r="T229" i="1"/>
  <c r="W230" i="1"/>
  <c r="W246" i="1"/>
  <c r="W263" i="1"/>
  <c r="W277" i="1"/>
  <c r="W290" i="1"/>
  <c r="W307" i="1"/>
  <c r="T320" i="1"/>
  <c r="W321" i="1"/>
  <c r="W334" i="1"/>
  <c r="W357" i="1"/>
  <c r="W374" i="1"/>
  <c r="W384" i="1"/>
  <c r="T401" i="1"/>
  <c r="W401" i="1" s="1"/>
  <c r="W402" i="1"/>
  <c r="W419" i="1"/>
  <c r="T432" i="1"/>
  <c r="W433" i="1"/>
  <c r="T454" i="1"/>
  <c r="W454" i="1" s="1"/>
  <c r="W455" i="1"/>
  <c r="T467" i="1"/>
  <c r="W467" i="1" s="1"/>
  <c r="W468" i="1"/>
  <c r="T487" i="1"/>
  <c r="W488" i="1"/>
  <c r="T502" i="1"/>
  <c r="W502" i="1" s="1"/>
  <c r="W503" i="1"/>
  <c r="W524" i="1"/>
  <c r="W545" i="1"/>
  <c r="T568" i="1"/>
  <c r="W568" i="1" s="1"/>
  <c r="W569" i="1"/>
  <c r="T590" i="1"/>
  <c r="W590" i="1" s="1"/>
  <c r="W591" i="1"/>
  <c r="T612" i="1"/>
  <c r="W612" i="1" s="1"/>
  <c r="W613" i="1"/>
  <c r="T627" i="1"/>
  <c r="W627" i="1" s="1"/>
  <c r="W628" i="1"/>
  <c r="T656" i="1"/>
  <c r="W657" i="1"/>
  <c r="W673" i="1"/>
  <c r="T689" i="1"/>
  <c r="W690" i="1"/>
  <c r="T717" i="1"/>
  <c r="W717" i="1" s="1"/>
  <c r="W718" i="1"/>
  <c r="W736" i="1"/>
  <c r="T749" i="1"/>
  <c r="W749" i="1" s="1"/>
  <c r="W750" i="1"/>
  <c r="T760" i="1"/>
  <c r="W760" i="1" s="1"/>
  <c r="W761" i="1"/>
  <c r="T779" i="1"/>
  <c r="W779" i="1" s="1"/>
  <c r="W780" i="1"/>
  <c r="T792" i="1"/>
  <c r="W792" i="1" s="1"/>
  <c r="W793" i="1"/>
  <c r="T816" i="1"/>
  <c r="W816" i="1" s="1"/>
  <c r="W817" i="1"/>
  <c r="T831" i="1"/>
  <c r="W831" i="1" s="1"/>
  <c r="W832" i="1"/>
  <c r="T849" i="1"/>
  <c r="W850" i="1"/>
  <c r="T864" i="1"/>
  <c r="W864" i="1" s="1"/>
  <c r="W865" i="1"/>
  <c r="T876" i="1"/>
  <c r="W876" i="1" s="1"/>
  <c r="W877" i="1"/>
  <c r="T889" i="1"/>
  <c r="W889" i="1" s="1"/>
  <c r="W890" i="1"/>
  <c r="T901" i="1"/>
  <c r="W901" i="1" s="1"/>
  <c r="W902" i="1"/>
  <c r="T922" i="1"/>
  <c r="W922" i="1" s="1"/>
  <c r="W923" i="1"/>
  <c r="T940" i="1"/>
  <c r="W941" i="1"/>
  <c r="W964" i="1"/>
  <c r="T974" i="1"/>
  <c r="W974" i="1" s="1"/>
  <c r="W975" i="1"/>
  <c r="W995" i="1"/>
  <c r="T1012" i="1"/>
  <c r="W1012" i="1" s="1"/>
  <c r="W1013" i="1"/>
  <c r="T1044" i="1"/>
  <c r="W1045" i="1"/>
  <c r="T1061" i="1"/>
  <c r="W1062" i="1"/>
  <c r="W1074" i="1"/>
  <c r="W1092" i="1"/>
  <c r="W1102" i="1"/>
  <c r="T1117" i="1"/>
  <c r="W1117" i="1" s="1"/>
  <c r="W1118" i="1"/>
  <c r="W1130" i="1"/>
  <c r="W1148" i="1"/>
  <c r="T1175" i="1"/>
  <c r="W1176" i="1"/>
  <c r="T1193" i="1"/>
  <c r="W1194" i="1"/>
  <c r="T1217" i="1"/>
  <c r="W1217" i="1" s="1"/>
  <c r="W1218" i="1"/>
  <c r="T1233" i="1"/>
  <c r="W1233" i="1" s="1"/>
  <c r="W1234" i="1"/>
  <c r="W1263" i="1"/>
  <c r="T1279" i="1"/>
  <c r="W1279" i="1" s="1"/>
  <c r="W1280" i="1"/>
  <c r="T1292" i="1"/>
  <c r="W1292" i="1" s="1"/>
  <c r="W1293" i="1"/>
  <c r="T1306" i="1"/>
  <c r="W1306" i="1" s="1"/>
  <c r="W1307" i="1"/>
  <c r="W1333" i="1"/>
  <c r="W1366" i="1"/>
  <c r="T1387" i="1"/>
  <c r="W1387" i="1" s="1"/>
  <c r="W1388" i="1"/>
  <c r="T1403" i="1"/>
  <c r="W1404" i="1"/>
  <c r="W1435" i="1"/>
  <c r="T1476" i="1"/>
  <c r="W1477" i="1"/>
  <c r="T1503" i="1"/>
  <c r="W1504" i="1"/>
  <c r="W1533" i="1"/>
  <c r="T1559" i="1"/>
  <c r="W1560" i="1"/>
  <c r="W1580" i="1"/>
  <c r="T1603" i="1"/>
  <c r="W1604" i="1"/>
  <c r="W1625" i="1"/>
  <c r="T1638" i="1"/>
  <c r="W1638" i="1" s="1"/>
  <c r="W1639" i="1"/>
  <c r="T1651" i="1"/>
  <c r="W1651" i="1" s="1"/>
  <c r="W1652" i="1"/>
  <c r="T1665" i="1"/>
  <c r="W1665" i="1" s="1"/>
  <c r="W1666" i="1"/>
  <c r="T1694" i="1"/>
  <c r="W1695" i="1"/>
  <c r="T1727" i="1"/>
  <c r="W1727" i="1" s="1"/>
  <c r="W1728" i="1"/>
  <c r="T1745" i="1"/>
  <c r="W1746" i="1"/>
  <c r="T1763" i="1"/>
  <c r="W1764" i="1"/>
  <c r="T1783" i="1"/>
  <c r="W1783" i="1" s="1"/>
  <c r="W1784" i="1"/>
  <c r="T1817" i="1"/>
  <c r="W1818" i="1"/>
  <c r="W1830" i="1"/>
  <c r="T1873" i="1"/>
  <c r="W1874" i="1"/>
  <c r="T1906" i="1"/>
  <c r="W1907" i="1"/>
  <c r="W1926" i="1"/>
  <c r="T1942" i="1"/>
  <c r="W1943" i="1"/>
  <c r="T1964" i="1"/>
  <c r="W1965" i="1"/>
  <c r="T1985" i="1"/>
  <c r="W1985" i="1" s="1"/>
  <c r="W1986" i="1"/>
  <c r="W2003" i="1"/>
  <c r="W2022" i="1"/>
  <c r="T2040" i="1"/>
  <c r="W2040" i="1" s="1"/>
  <c r="W2041" i="1"/>
  <c r="T2053" i="1"/>
  <c r="W2053" i="1" s="1"/>
  <c r="W2054" i="1"/>
  <c r="T2067" i="1"/>
  <c r="W2067" i="1" s="1"/>
  <c r="W2068" i="1"/>
  <c r="W2110" i="1"/>
  <c r="W2122" i="1"/>
  <c r="T2144" i="1"/>
  <c r="W2144" i="1" s="1"/>
  <c r="W2145" i="1"/>
  <c r="T2163" i="1"/>
  <c r="W2164" i="1"/>
  <c r="W2198" i="1"/>
  <c r="T2214" i="1"/>
  <c r="W2215" i="1"/>
  <c r="T2240" i="1"/>
  <c r="W2241" i="1"/>
  <c r="W2272" i="1"/>
  <c r="T2296" i="1"/>
  <c r="W2297" i="1"/>
  <c r="W2312" i="1"/>
  <c r="T2327" i="1"/>
  <c r="W2328" i="1"/>
  <c r="T2353" i="1"/>
  <c r="W2354" i="1"/>
  <c r="T2371" i="1"/>
  <c r="W2372" i="1"/>
  <c r="W2393" i="1"/>
  <c r="T2410" i="1"/>
  <c r="W2410" i="1" s="1"/>
  <c r="W2411" i="1"/>
  <c r="W2424" i="1"/>
  <c r="T2454" i="1"/>
  <c r="W2455" i="1"/>
  <c r="W2486" i="1"/>
  <c r="T2508" i="1"/>
  <c r="W2508" i="1" s="1"/>
  <c r="W2509" i="1"/>
  <c r="T2527" i="1"/>
  <c r="W2528" i="1"/>
  <c r="T2557" i="1"/>
  <c r="W2558" i="1"/>
  <c r="W2578" i="1"/>
  <c r="T2616" i="1"/>
  <c r="W2617" i="1"/>
  <c r="T2640" i="1"/>
  <c r="W2641" i="1"/>
  <c r="W2656" i="1"/>
  <c r="T2676" i="1"/>
  <c r="W2677" i="1"/>
  <c r="T2702" i="1"/>
  <c r="W2703" i="1"/>
  <c r="T2718" i="1"/>
  <c r="W2718" i="1" s="1"/>
  <c r="W2719" i="1"/>
  <c r="T2746" i="1"/>
  <c r="W2746" i="1" s="1"/>
  <c r="W2747" i="1"/>
  <c r="T2763" i="1"/>
  <c r="W2763" i="1" s="1"/>
  <c r="W2764" i="1"/>
  <c r="T2776" i="1"/>
  <c r="W2776" i="1" s="1"/>
  <c r="W2777" i="1"/>
  <c r="T2790" i="1"/>
  <c r="W2790" i="1" s="1"/>
  <c r="W2791" i="1"/>
  <c r="T2837" i="1"/>
  <c r="W2838" i="1"/>
  <c r="T2855" i="1"/>
  <c r="W2856" i="1"/>
  <c r="T2874" i="1"/>
  <c r="W2875" i="1"/>
  <c r="T2895" i="1"/>
  <c r="W2895" i="1" s="1"/>
  <c r="W2896" i="1"/>
  <c r="W2922" i="1"/>
  <c r="W2943" i="1"/>
  <c r="T2964" i="1"/>
  <c r="W2965" i="1"/>
  <c r="W2990" i="1"/>
  <c r="W3017" i="1"/>
  <c r="W3032" i="1"/>
  <c r="T3060" i="1"/>
  <c r="W3061" i="1"/>
  <c r="W3086" i="1"/>
  <c r="W3113" i="1"/>
  <c r="W3125" i="1"/>
  <c r="T3144" i="1"/>
  <c r="W3144" i="1" s="1"/>
  <c r="W3145" i="1"/>
  <c r="T3158" i="1"/>
  <c r="W3159" i="1"/>
  <c r="T3184" i="1"/>
  <c r="W3185" i="1"/>
  <c r="W3221" i="1"/>
  <c r="T3249" i="1"/>
  <c r="W3249" i="1" s="1"/>
  <c r="W3250" i="1"/>
  <c r="T3265" i="1"/>
  <c r="W3266" i="1"/>
  <c r="W3297" i="1"/>
  <c r="W3318" i="1"/>
  <c r="T3351" i="1"/>
  <c r="W3352" i="1"/>
  <c r="T3373" i="1"/>
  <c r="W3374" i="1"/>
  <c r="T3400" i="1"/>
  <c r="W3401" i="1"/>
  <c r="T3426" i="1"/>
  <c r="W3427" i="1"/>
  <c r="T3450" i="1"/>
  <c r="W3450" i="1" s="1"/>
  <c r="W3451" i="1"/>
  <c r="W3474" i="1"/>
  <c r="T3490" i="1"/>
  <c r="W3491" i="1"/>
  <c r="T3506" i="1"/>
  <c r="W3506" i="1" s="1"/>
  <c r="W3507" i="1"/>
  <c r="W3520" i="1"/>
  <c r="T3541" i="1"/>
  <c r="W3577" i="1"/>
  <c r="T3599" i="1"/>
  <c r="W3599" i="1" s="1"/>
  <c r="W3600" i="1"/>
  <c r="T3618" i="1"/>
  <c r="W3619" i="1"/>
  <c r="W3636" i="1"/>
  <c r="W3653" i="1"/>
  <c r="W3674" i="1"/>
  <c r="T3699" i="1"/>
  <c r="W3699" i="1" s="1"/>
  <c r="W3700" i="1"/>
  <c r="T3721" i="1"/>
  <c r="W3722" i="1"/>
  <c r="W3744" i="1"/>
  <c r="T3763" i="1"/>
  <c r="W3764" i="1"/>
  <c r="T3787" i="1"/>
  <c r="W3788" i="1"/>
  <c r="T3815" i="1"/>
  <c r="W3816" i="1"/>
  <c r="T3835" i="1"/>
  <c r="W3835" i="1" s="1"/>
  <c r="W3836" i="1"/>
  <c r="T3849" i="1"/>
  <c r="W3849" i="1" s="1"/>
  <c r="W3850" i="1"/>
  <c r="T3862" i="1"/>
  <c r="W3862" i="1" s="1"/>
  <c r="W3863" i="1"/>
  <c r="T3882" i="1"/>
  <c r="W3883" i="1"/>
  <c r="T3918" i="1"/>
  <c r="W3919" i="1"/>
  <c r="T3936" i="1"/>
  <c r="W3937" i="1"/>
  <c r="W3962" i="1"/>
  <c r="T3985" i="1"/>
  <c r="W3986" i="1"/>
  <c r="T4010" i="1"/>
  <c r="W4011" i="1"/>
  <c r="T4034" i="1"/>
  <c r="W4035" i="1"/>
  <c r="T4053" i="1"/>
  <c r="W4054" i="1"/>
  <c r="T4077" i="1"/>
  <c r="W4078" i="1"/>
  <c r="T4099" i="1"/>
  <c r="W4100" i="1"/>
  <c r="W4123" i="1"/>
  <c r="W4135" i="1"/>
  <c r="T4154" i="1"/>
  <c r="W4154" i="1" s="1"/>
  <c r="W4155" i="1"/>
  <c r="W4169" i="1"/>
  <c r="T4184" i="1"/>
  <c r="W4185" i="1"/>
  <c r="T4212" i="1"/>
  <c r="W4213" i="1"/>
  <c r="T4232" i="1"/>
  <c r="W4233" i="1"/>
  <c r="T4248" i="1"/>
  <c r="W4248" i="1" s="1"/>
  <c r="W4249" i="1"/>
  <c r="T4262" i="1"/>
  <c r="W4262" i="1" s="1"/>
  <c r="W4263" i="1"/>
  <c r="T4278" i="1"/>
  <c r="W4279" i="1"/>
  <c r="T4302" i="1"/>
  <c r="W4302" i="1" s="1"/>
  <c r="W4303" i="1"/>
  <c r="W4320" i="1"/>
  <c r="T4344" i="1"/>
  <c r="W4344" i="1" s="1"/>
  <c r="W4345" i="1"/>
  <c r="T4356" i="1"/>
  <c r="W4356" i="1" s="1"/>
  <c r="W4357" i="1"/>
  <c r="T4368" i="1"/>
  <c r="W4368" i="1" s="1"/>
  <c r="W4369" i="1"/>
  <c r="T4397" i="1"/>
  <c r="W4397" i="1" s="1"/>
  <c r="W4398" i="1"/>
  <c r="T4409" i="1"/>
  <c r="W4409" i="1" s="1"/>
  <c r="W4412" i="1"/>
  <c r="T4423" i="1"/>
  <c r="W4423" i="1" s="1"/>
  <c r="W4424" i="1"/>
  <c r="T4439" i="1"/>
  <c r="W4439" i="1" s="1"/>
  <c r="W4440" i="1"/>
  <c r="T4455" i="1"/>
  <c r="W4456" i="1"/>
  <c r="T4477" i="1"/>
  <c r="W4477" i="1" s="1"/>
  <c r="W4478" i="1"/>
  <c r="T4489" i="1"/>
  <c r="W4489" i="1" s="1"/>
  <c r="W4490" i="1"/>
  <c r="T4504" i="1"/>
  <c r="W4504" i="1" s="1"/>
  <c r="W4505" i="1"/>
  <c r="T4521" i="1"/>
  <c r="W4521" i="1" s="1"/>
  <c r="W4522" i="1"/>
  <c r="T4532" i="1"/>
  <c r="W4532" i="1" s="1"/>
  <c r="W4533" i="1"/>
  <c r="T4544" i="1"/>
  <c r="W4544" i="1" s="1"/>
  <c r="W4545" i="1"/>
  <c r="T4556" i="1"/>
  <c r="W4556" i="1" s="1"/>
  <c r="W4557" i="1"/>
  <c r="T4568" i="1"/>
  <c r="W4568" i="1" s="1"/>
  <c r="W4569" i="1"/>
  <c r="T4581" i="1"/>
  <c r="W4581" i="1" s="1"/>
  <c r="W4582" i="1"/>
  <c r="T4597" i="1"/>
  <c r="W4597" i="1" s="1"/>
  <c r="W4598" i="1"/>
  <c r="T4626" i="1"/>
  <c r="W4627" i="1"/>
  <c r="T4650" i="1"/>
  <c r="W4650" i="1" s="1"/>
  <c r="W4651" i="1"/>
  <c r="T4662" i="1"/>
  <c r="W4662" i="1" s="1"/>
  <c r="W4663" i="1"/>
  <c r="W4690" i="1"/>
  <c r="T4706" i="1"/>
  <c r="W4707" i="1"/>
  <c r="W4727" i="1"/>
  <c r="T4744" i="1"/>
  <c r="W4745" i="1"/>
  <c r="W4759" i="1"/>
  <c r="T4772" i="1"/>
  <c r="W4772" i="1" s="1"/>
  <c r="W4773" i="1"/>
  <c r="T4787" i="1"/>
  <c r="W4787" i="1" s="1"/>
  <c r="W4788" i="1"/>
  <c r="T4804" i="1"/>
  <c r="W4804" i="1" s="1"/>
  <c r="W4805" i="1"/>
  <c r="T4816" i="1"/>
  <c r="W4816" i="1" s="1"/>
  <c r="W4817" i="1"/>
  <c r="T4830" i="1"/>
  <c r="W4830" i="1" s="1"/>
  <c r="W4831" i="1"/>
  <c r="T4842" i="1"/>
  <c r="W4842" i="1" s="1"/>
  <c r="W4843" i="1"/>
  <c r="T4855" i="1"/>
  <c r="W4855" i="1" s="1"/>
  <c r="W4856" i="1"/>
  <c r="T4879" i="1"/>
  <c r="W4879" i="1" s="1"/>
  <c r="W4880" i="1"/>
  <c r="T4892" i="1"/>
  <c r="W4892" i="1" s="1"/>
  <c r="W4893" i="1"/>
  <c r="T4906" i="1"/>
  <c r="W4906" i="1" s="1"/>
  <c r="W4907" i="1"/>
  <c r="T4923" i="1"/>
  <c r="W4923" i="1" s="1"/>
  <c r="W4924" i="1"/>
  <c r="T4936" i="1"/>
  <c r="W4936" i="1" s="1"/>
  <c r="W4937" i="1"/>
  <c r="T4948" i="1"/>
  <c r="W4948" i="1" s="1"/>
  <c r="W4949" i="1"/>
  <c r="T4962" i="1"/>
  <c r="W4962" i="1" s="1"/>
  <c r="W4963" i="1"/>
  <c r="T4980" i="1"/>
  <c r="W4980" i="1" s="1"/>
  <c r="W4981" i="1"/>
  <c r="T4996" i="1"/>
  <c r="W4996" i="1" s="1"/>
  <c r="W4997" i="1"/>
  <c r="T5014" i="1"/>
  <c r="W5014" i="1" s="1"/>
  <c r="W5015" i="1"/>
  <c r="W5030" i="1"/>
  <c r="W5043" i="1"/>
  <c r="T5068" i="1"/>
  <c r="W5068" i="1" s="1"/>
  <c r="W5069" i="1"/>
  <c r="T5080" i="1"/>
  <c r="W5080" i="1" s="1"/>
  <c r="W5081" i="1"/>
  <c r="W5092" i="1"/>
  <c r="T5102" i="1"/>
  <c r="W5102" i="1" s="1"/>
  <c r="W5103" i="1"/>
  <c r="W5116" i="1"/>
  <c r="W5134" i="1"/>
  <c r="T5154" i="1"/>
  <c r="W5154" i="1" s="1"/>
  <c r="W5155" i="1"/>
  <c r="T5178" i="1"/>
  <c r="W5178" i="1" s="1"/>
  <c r="W5179" i="1"/>
  <c r="W5202" i="1"/>
  <c r="W5214" i="1"/>
  <c r="T5235" i="1"/>
  <c r="W5236" i="1"/>
  <c r="T5252" i="1"/>
  <c r="W5253" i="1"/>
  <c r="W5280" i="1"/>
  <c r="W5293" i="1"/>
  <c r="T5303" i="1"/>
  <c r="W5303" i="1" s="1"/>
  <c r="W5306" i="1"/>
  <c r="T5320" i="1"/>
  <c r="W5320" i="1" s="1"/>
  <c r="W5321" i="1"/>
  <c r="W5343" i="1"/>
  <c r="W5357" i="1"/>
  <c r="W5370" i="1"/>
  <c r="T5387" i="1"/>
  <c r="W5387" i="1" s="1"/>
  <c r="W5388" i="1"/>
  <c r="T5401" i="1"/>
  <c r="W5402" i="1"/>
  <c r="T5417" i="1"/>
  <c r="W5417" i="1" s="1"/>
  <c r="W5418" i="1"/>
  <c r="W5435" i="1"/>
  <c r="W5450" i="1"/>
  <c r="W5463" i="1"/>
  <c r="W5490" i="1"/>
  <c r="T5500" i="1"/>
  <c r="W5501" i="1"/>
  <c r="W5513" i="1"/>
  <c r="W5526" i="1"/>
  <c r="T5565" i="1"/>
  <c r="W5565" i="1" s="1"/>
  <c r="W5566" i="1"/>
  <c r="T5584" i="1"/>
  <c r="W5585" i="1"/>
  <c r="W5599" i="1"/>
  <c r="W5625" i="1"/>
  <c r="T5635" i="1"/>
  <c r="W5636" i="1"/>
  <c r="T5650" i="1"/>
  <c r="W5650" i="1" s="1"/>
  <c r="W5651" i="1"/>
  <c r="W5669" i="1"/>
  <c r="T5685" i="1"/>
  <c r="W5686" i="1"/>
  <c r="W5698" i="1"/>
  <c r="T5716" i="1"/>
  <c r="W5716" i="1" s="1"/>
  <c r="W5717" i="1"/>
  <c r="T5729" i="1"/>
  <c r="W5729" i="1" s="1"/>
  <c r="W5730" i="1"/>
  <c r="T5740" i="1"/>
  <c r="W5740" i="1" s="1"/>
  <c r="W5741" i="1"/>
  <c r="T5759" i="1"/>
  <c r="W5759" i="1" s="1"/>
  <c r="W5760" i="1"/>
  <c r="T5787" i="1"/>
  <c r="W5788" i="1"/>
  <c r="T5828" i="1"/>
  <c r="W5828" i="1" s="1"/>
  <c r="W5829" i="1"/>
  <c r="T5844" i="1"/>
  <c r="W5844" i="1" s="1"/>
  <c r="W5845" i="1"/>
  <c r="T5858" i="1"/>
  <c r="W5858" i="1" s="1"/>
  <c r="W5859" i="1"/>
  <c r="T5888" i="1"/>
  <c r="W5888" i="1" s="1"/>
  <c r="W5889" i="1"/>
  <c r="W5906" i="1"/>
  <c r="T5923" i="1"/>
  <c r="W5924" i="1"/>
  <c r="W5944" i="1"/>
  <c r="T5960" i="1"/>
  <c r="W5960" i="1" s="1"/>
  <c r="W5961" i="1"/>
  <c r="W5977" i="1"/>
  <c r="T5995" i="1"/>
  <c r="W5995" i="1" s="1"/>
  <c r="W5996" i="1"/>
  <c r="T6010" i="1"/>
  <c r="W6011" i="1"/>
  <c r="T6022" i="1"/>
  <c r="W6022" i="1" s="1"/>
  <c r="W6023" i="1"/>
  <c r="W6041" i="1"/>
  <c r="T6056" i="1"/>
  <c r="W6056" i="1" s="1"/>
  <c r="W6057" i="1"/>
  <c r="W6081" i="1"/>
  <c r="T6093" i="1"/>
  <c r="W6094" i="1"/>
  <c r="T6110" i="1"/>
  <c r="W6110" i="1" s="1"/>
  <c r="W6111" i="1"/>
  <c r="T6127" i="1"/>
  <c r="W6127" i="1" s="1"/>
  <c r="W6128" i="1"/>
  <c r="W6141" i="1"/>
  <c r="T6170" i="1"/>
  <c r="W6171" i="1"/>
  <c r="T6195" i="1"/>
  <c r="W6195" i="1" s="1"/>
  <c r="W6196" i="1"/>
  <c r="T6211" i="1"/>
  <c r="W6211" i="1" s="1"/>
  <c r="W6212" i="1"/>
  <c r="W6230" i="1"/>
  <c r="W6249" i="1"/>
  <c r="W6280" i="1"/>
  <c r="T6303" i="1"/>
  <c r="W6303" i="1" s="1"/>
  <c r="W6304" i="1"/>
  <c r="T53" i="1"/>
  <c r="W53" i="1" s="1"/>
  <c r="W54" i="1"/>
  <c r="T907" i="1"/>
  <c r="W907" i="1" s="1"/>
  <c r="W908" i="1"/>
  <c r="T1485" i="1"/>
  <c r="W1485" i="1" s="1"/>
  <c r="W1486" i="1"/>
  <c r="T1891" i="1"/>
  <c r="W1891" i="1" s="1"/>
  <c r="W1892" i="1"/>
  <c r="T2999" i="1"/>
  <c r="W2999" i="1" s="1"/>
  <c r="W3000" i="1"/>
  <c r="W6146" i="1"/>
  <c r="T948" i="1"/>
  <c r="W949" i="1"/>
  <c r="T1439" i="1"/>
  <c r="W1440" i="1"/>
  <c r="T1804" i="1"/>
  <c r="W1805" i="1"/>
  <c r="W1902" i="1"/>
  <c r="W2187" i="1"/>
  <c r="T2193" i="1"/>
  <c r="W2194" i="1"/>
  <c r="T2441" i="1"/>
  <c r="W2442" i="1"/>
  <c r="T2585" i="1"/>
  <c r="W2586" i="1"/>
  <c r="T2798" i="1"/>
  <c r="W2799" i="1"/>
  <c r="W2907" i="1"/>
  <c r="W3362" i="1"/>
  <c r="T3535" i="1"/>
  <c r="W3536" i="1"/>
  <c r="T4868" i="1"/>
  <c r="W4869" i="1"/>
  <c r="T415" i="1"/>
  <c r="W415" i="1" s="1"/>
  <c r="W416" i="1"/>
  <c r="T977" i="1"/>
  <c r="W977" i="1" s="1"/>
  <c r="W978" i="1"/>
  <c r="T1244" i="1"/>
  <c r="W1244" i="1" s="1"/>
  <c r="W1245" i="1"/>
  <c r="T5710" i="1"/>
  <c r="W5710" i="1" s="1"/>
  <c r="W5711" i="1"/>
  <c r="T936" i="1"/>
  <c r="W936" i="1" s="1"/>
  <c r="W937" i="1"/>
  <c r="T1857" i="1"/>
  <c r="W1857" i="1" s="1"/>
  <c r="W1858" i="1"/>
  <c r="W3960" i="1"/>
  <c r="T5047" i="1"/>
  <c r="W5048" i="1"/>
  <c r="W5160" i="1"/>
  <c r="T3345" i="1"/>
  <c r="W3346" i="1"/>
  <c r="W966" i="1"/>
  <c r="W982" i="1"/>
  <c r="W997" i="1"/>
  <c r="T1019" i="1"/>
  <c r="W1019" i="1" s="1"/>
  <c r="W1020" i="1"/>
  <c r="W1051" i="1"/>
  <c r="W1067" i="1"/>
  <c r="T1080" i="1"/>
  <c r="W1080" i="1" s="1"/>
  <c r="W1081" i="1"/>
  <c r="W1094" i="1"/>
  <c r="W1107" i="1"/>
  <c r="W1123" i="1"/>
  <c r="T1132" i="1"/>
  <c r="W1132" i="1" s="1"/>
  <c r="W1133" i="1"/>
  <c r="T1152" i="1"/>
  <c r="W1153" i="1"/>
  <c r="T1181" i="1"/>
  <c r="W1181" i="1" s="1"/>
  <c r="W1182" i="1"/>
  <c r="T1198" i="1"/>
  <c r="W1199" i="1"/>
  <c r="T1220" i="1"/>
  <c r="W1220" i="1" s="1"/>
  <c r="W1221" i="1"/>
  <c r="T1241" i="1"/>
  <c r="W1241" i="1" s="1"/>
  <c r="W1242" i="1"/>
  <c r="T1267" i="1"/>
  <c r="W1267" i="1" s="1"/>
  <c r="W1268" i="1"/>
  <c r="T1282" i="1"/>
  <c r="W1282" i="1" s="1"/>
  <c r="W1283" i="1"/>
  <c r="T1295" i="1"/>
  <c r="W1295" i="1" s="1"/>
  <c r="W1296" i="1"/>
  <c r="T1309" i="1"/>
  <c r="W1309" i="1" s="1"/>
  <c r="W1310" i="1"/>
  <c r="W1356" i="1"/>
  <c r="W1368" i="1"/>
  <c r="T1390" i="1"/>
  <c r="W1390" i="1" s="1"/>
  <c r="W1391" i="1"/>
  <c r="T1409" i="1"/>
  <c r="W1410" i="1"/>
  <c r="T1443" i="1"/>
  <c r="W1444" i="1"/>
  <c r="T1482" i="1"/>
  <c r="W1482" i="1" s="1"/>
  <c r="W1483" i="1"/>
  <c r="T1507" i="1"/>
  <c r="W1508" i="1"/>
  <c r="W1535" i="1"/>
  <c r="T1565" i="1"/>
  <c r="W1566" i="1"/>
  <c r="T1587" i="1"/>
  <c r="W1588" i="1"/>
  <c r="W1613" i="1"/>
  <c r="W1627" i="1"/>
  <c r="T1641" i="1"/>
  <c r="W1641" i="1" s="1"/>
  <c r="W1642" i="1"/>
  <c r="T1654" i="1"/>
  <c r="W1654" i="1" s="1"/>
  <c r="W1655" i="1"/>
  <c r="T1668" i="1"/>
  <c r="W1668" i="1" s="1"/>
  <c r="W1669" i="1"/>
  <c r="T1699" i="1"/>
  <c r="W1700" i="1"/>
  <c r="W1731" i="1"/>
  <c r="T1752" i="1"/>
  <c r="W1752" i="1" s="1"/>
  <c r="W1753" i="1"/>
  <c r="T1768" i="1"/>
  <c r="W1769" i="1"/>
  <c r="W1800" i="1"/>
  <c r="W1823" i="1"/>
  <c r="T1834" i="1"/>
  <c r="W1835" i="1"/>
  <c r="W1882" i="1"/>
  <c r="W1911" i="1"/>
  <c r="W1928" i="1"/>
  <c r="T1946" i="1"/>
  <c r="W1947" i="1"/>
  <c r="T1972" i="1"/>
  <c r="W1973" i="1"/>
  <c r="T1988" i="1"/>
  <c r="W1988" i="1" s="1"/>
  <c r="W1989" i="1"/>
  <c r="W2012" i="1"/>
  <c r="W2024" i="1"/>
  <c r="T2043" i="1"/>
  <c r="W2043" i="1" s="1"/>
  <c r="W2044" i="1"/>
  <c r="W2058" i="1"/>
  <c r="T2070" i="1"/>
  <c r="W2070" i="1" s="1"/>
  <c r="W2071" i="1"/>
  <c r="W2112" i="1"/>
  <c r="T2129" i="1"/>
  <c r="W2130" i="1"/>
  <c r="T2148" i="1"/>
  <c r="W2149" i="1"/>
  <c r="T2169" i="1"/>
  <c r="W2169" i="1" s="1"/>
  <c r="W2170" i="1"/>
  <c r="W2200" i="1"/>
  <c r="W2219" i="1"/>
  <c r="T2253" i="1"/>
  <c r="W2254" i="1"/>
  <c r="T2277" i="1"/>
  <c r="W2278" i="1"/>
  <c r="W2301" i="1"/>
  <c r="W2314" i="1"/>
  <c r="T2331" i="1"/>
  <c r="W2332" i="1"/>
  <c r="W2358" i="1"/>
  <c r="W2381" i="1"/>
  <c r="T2401" i="1"/>
  <c r="W2401" i="1" s="1"/>
  <c r="W2402" i="1"/>
  <c r="T2414" i="1"/>
  <c r="W2414" i="1" s="1"/>
  <c r="W2415" i="1"/>
  <c r="T2428" i="1"/>
  <c r="W2428" i="1" s="1"/>
  <c r="W2429" i="1"/>
  <c r="T2475" i="1"/>
  <c r="W2476" i="1"/>
  <c r="T2493" i="1"/>
  <c r="W2494" i="1"/>
  <c r="T2512" i="1"/>
  <c r="W2513" i="1"/>
  <c r="T2533" i="1"/>
  <c r="W2533" i="1" s="1"/>
  <c r="W2534" i="1"/>
  <c r="W2562" i="1"/>
  <c r="T2580" i="1"/>
  <c r="W2581" i="1"/>
  <c r="T2622" i="1"/>
  <c r="W2623" i="1"/>
  <c r="W2645" i="1"/>
  <c r="W2658" i="1"/>
  <c r="T2680" i="1"/>
  <c r="W2681" i="1"/>
  <c r="W2707" i="1"/>
  <c r="T2726" i="1"/>
  <c r="W2727" i="1"/>
  <c r="W2750" i="1"/>
  <c r="T2766" i="1"/>
  <c r="W2766" i="1" s="1"/>
  <c r="W2767" i="1"/>
  <c r="W2781" i="1"/>
  <c r="T2794" i="1"/>
  <c r="W2794" i="1" s="1"/>
  <c r="W2795" i="1"/>
  <c r="T2842" i="1"/>
  <c r="W2842" i="1" s="1"/>
  <c r="W2843" i="1"/>
  <c r="T2860" i="1"/>
  <c r="W2861" i="1"/>
  <c r="T2878" i="1"/>
  <c r="W2879" i="1"/>
  <c r="T2898" i="1"/>
  <c r="W2898" i="1" s="1"/>
  <c r="W2899" i="1"/>
  <c r="W2926" i="1"/>
  <c r="T2945" i="1"/>
  <c r="W2946" i="1"/>
  <c r="T2971" i="1"/>
  <c r="W2972" i="1"/>
  <c r="T2995" i="1"/>
  <c r="W2996" i="1"/>
  <c r="W3021" i="1"/>
  <c r="T3044" i="1"/>
  <c r="W3045" i="1"/>
  <c r="T3066" i="1"/>
  <c r="W3067" i="1"/>
  <c r="T3092" i="1"/>
  <c r="W3092" i="1" s="1"/>
  <c r="W3093" i="1"/>
  <c r="W3115" i="1"/>
  <c r="T3131" i="1"/>
  <c r="W3132" i="1"/>
  <c r="T3147" i="1"/>
  <c r="W3147" i="1" s="1"/>
  <c r="W3148" i="1"/>
  <c r="T3163" i="1"/>
  <c r="W3163" i="1" s="1"/>
  <c r="W3164" i="1"/>
  <c r="T3189" i="1"/>
  <c r="W3190" i="1"/>
  <c r="W3223" i="1"/>
  <c r="T3252" i="1"/>
  <c r="W3252" i="1" s="1"/>
  <c r="W3253" i="1"/>
  <c r="T3271" i="1"/>
  <c r="W3272" i="1"/>
  <c r="T3301" i="1"/>
  <c r="W3302" i="1"/>
  <c r="W3320" i="1"/>
  <c r="T3355" i="1"/>
  <c r="W3356" i="1"/>
  <c r="T3383" i="1"/>
  <c r="W3384" i="1"/>
  <c r="T3408" i="1"/>
  <c r="W3409" i="1"/>
  <c r="T3434" i="1"/>
  <c r="W3435" i="1"/>
  <c r="T3458" i="1"/>
  <c r="W3459" i="1"/>
  <c r="T3478" i="1"/>
  <c r="W3478" i="1" s="1"/>
  <c r="W3479" i="1"/>
  <c r="T3497" i="1"/>
  <c r="W3497" i="1" s="1"/>
  <c r="W3498" i="1"/>
  <c r="T3510" i="1"/>
  <c r="W3510" i="1" s="1"/>
  <c r="W3511" i="1"/>
  <c r="T3524" i="1"/>
  <c r="W3524" i="1" s="1"/>
  <c r="W3525" i="1"/>
  <c r="W3565" i="1"/>
  <c r="T3584" i="1"/>
  <c r="W3585" i="1"/>
  <c r="T3603" i="1"/>
  <c r="W3604" i="1"/>
  <c r="T3624" i="1"/>
  <c r="W3624" i="1" s="1"/>
  <c r="W3625" i="1"/>
  <c r="W3642" i="1"/>
  <c r="W3657" i="1"/>
  <c r="T3676" i="1"/>
  <c r="W3677" i="1"/>
  <c r="T3705" i="1"/>
  <c r="W3706" i="1"/>
  <c r="T3727" i="1"/>
  <c r="W3728" i="1"/>
  <c r="W3748" i="1"/>
  <c r="T3771" i="1"/>
  <c r="W3772" i="1"/>
  <c r="T3793" i="1"/>
  <c r="W3794" i="1"/>
  <c r="T3819" i="1"/>
  <c r="W3820" i="1"/>
  <c r="W3839" i="1"/>
  <c r="T3852" i="1"/>
  <c r="W3852" i="1" s="1"/>
  <c r="W3853" i="1"/>
  <c r="T3866" i="1"/>
  <c r="W3867" i="1"/>
  <c r="W3904" i="1"/>
  <c r="T3925" i="1"/>
  <c r="W3925" i="1" s="1"/>
  <c r="W3926" i="1"/>
  <c r="T3941" i="1"/>
  <c r="W3942" i="1"/>
  <c r="T3966" i="1"/>
  <c r="W3967" i="1"/>
  <c r="T3998" i="1"/>
  <c r="W3999" i="1"/>
  <c r="T4016" i="1"/>
  <c r="W4017" i="1"/>
  <c r="W4042" i="1"/>
  <c r="T4057" i="1"/>
  <c r="W4058" i="1"/>
  <c r="T4084" i="1"/>
  <c r="W4084" i="1" s="1"/>
  <c r="W4085" i="1"/>
  <c r="T4108" i="1"/>
  <c r="W4109" i="1"/>
  <c r="T4125" i="1"/>
  <c r="W4125" i="1" s="1"/>
  <c r="W4126" i="1"/>
  <c r="T4141" i="1"/>
  <c r="W4142" i="1"/>
  <c r="T4157" i="1"/>
  <c r="W4157" i="1" s="1"/>
  <c r="W4158" i="1"/>
  <c r="T4173" i="1"/>
  <c r="W4173" i="1" s="1"/>
  <c r="W4174" i="1"/>
  <c r="T4195" i="1"/>
  <c r="W4195" i="1" s="1"/>
  <c r="W4196" i="1"/>
  <c r="T4216" i="1"/>
  <c r="W4217" i="1"/>
  <c r="W4237" i="1"/>
  <c r="W4254" i="1"/>
  <c r="W4266" i="1"/>
  <c r="T4286" i="1"/>
  <c r="W4287" i="1"/>
  <c r="W4306" i="1"/>
  <c r="T4330" i="1"/>
  <c r="W4331" i="1"/>
  <c r="T4347" i="1"/>
  <c r="W4347" i="1" s="1"/>
  <c r="W4348" i="1"/>
  <c r="T4359" i="1"/>
  <c r="W4359" i="1" s="1"/>
  <c r="W4360" i="1"/>
  <c r="T4383" i="1"/>
  <c r="W4383" i="1" s="1"/>
  <c r="W4384" i="1"/>
  <c r="T4400" i="1"/>
  <c r="W4400" i="1" s="1"/>
  <c r="W4401" i="1"/>
  <c r="T4414" i="1"/>
  <c r="W4414" i="1" s="1"/>
  <c r="W4415" i="1"/>
  <c r="T4426" i="1"/>
  <c r="W4426" i="1" s="1"/>
  <c r="W4427" i="1"/>
  <c r="T4442" i="1"/>
  <c r="W4442" i="1" s="1"/>
  <c r="W4443" i="1"/>
  <c r="T4459" i="1"/>
  <c r="W4460" i="1"/>
  <c r="T4480" i="1"/>
  <c r="W4480" i="1" s="1"/>
  <c r="W4481" i="1"/>
  <c r="T4492" i="1"/>
  <c r="W4492" i="1" s="1"/>
  <c r="W4493" i="1"/>
  <c r="T4507" i="1"/>
  <c r="W4507" i="1" s="1"/>
  <c r="W4508" i="1"/>
  <c r="T4524" i="1"/>
  <c r="W4524" i="1" s="1"/>
  <c r="W4525" i="1"/>
  <c r="T4535" i="1"/>
  <c r="W4535" i="1" s="1"/>
  <c r="W4536" i="1"/>
  <c r="T4547" i="1"/>
  <c r="W4547" i="1" s="1"/>
  <c r="W4548" i="1"/>
  <c r="T4559" i="1"/>
  <c r="W4559" i="1" s="1"/>
  <c r="W4560" i="1"/>
  <c r="T4571" i="1"/>
  <c r="W4571" i="1" s="1"/>
  <c r="W4572" i="1"/>
  <c r="T4584" i="1"/>
  <c r="W4584" i="1" s="1"/>
  <c r="W4585" i="1"/>
  <c r="T4601" i="1"/>
  <c r="W4602" i="1"/>
  <c r="T4633" i="1"/>
  <c r="W4634" i="1"/>
  <c r="T4653" i="1"/>
  <c r="W4653" i="1" s="1"/>
  <c r="W4654" i="1"/>
  <c r="T4665" i="1"/>
  <c r="W4665" i="1" s="1"/>
  <c r="W4666" i="1"/>
  <c r="W4697" i="1"/>
  <c r="T4713" i="1"/>
  <c r="W4713" i="1" s="1"/>
  <c r="W4714" i="1"/>
  <c r="T4733" i="1"/>
  <c r="W4733" i="1" s="1"/>
  <c r="W4734" i="1"/>
  <c r="T4748" i="1"/>
  <c r="W4748" i="1" s="1"/>
  <c r="W4749" i="1"/>
  <c r="W4761" i="1"/>
  <c r="T4775" i="1"/>
  <c r="W4775" i="1" s="1"/>
  <c r="W4776" i="1"/>
  <c r="T4795" i="1"/>
  <c r="W4795" i="1" s="1"/>
  <c r="W4796" i="1"/>
  <c r="T4807" i="1"/>
  <c r="W4807" i="1" s="1"/>
  <c r="W4808" i="1"/>
  <c r="T4819" i="1"/>
  <c r="W4819" i="1" s="1"/>
  <c r="W4820" i="1"/>
  <c r="T4833" i="1"/>
  <c r="W4833" i="1" s="1"/>
  <c r="W4834" i="1"/>
  <c r="T4845" i="1"/>
  <c r="W4845" i="1" s="1"/>
  <c r="W4846" i="1"/>
  <c r="T4860" i="1"/>
  <c r="W4860" i="1" s="1"/>
  <c r="W4861" i="1"/>
  <c r="T4882" i="1"/>
  <c r="W4882" i="1" s="1"/>
  <c r="W4883" i="1"/>
  <c r="T4895" i="1"/>
  <c r="W4895" i="1" s="1"/>
  <c r="W4896" i="1"/>
  <c r="T4910" i="1"/>
  <c r="W4911" i="1"/>
  <c r="T4927" i="1"/>
  <c r="W4927" i="1" s="1"/>
  <c r="W4928" i="1"/>
  <c r="T4939" i="1"/>
  <c r="W4939" i="1" s="1"/>
  <c r="W4940" i="1"/>
  <c r="T4951" i="1"/>
  <c r="W4951" i="1" s="1"/>
  <c r="W4952" i="1"/>
  <c r="T4965" i="1"/>
  <c r="W4965" i="1" s="1"/>
  <c r="W4966" i="1"/>
  <c r="T4983" i="1"/>
  <c r="W4983" i="1" s="1"/>
  <c r="W4984" i="1"/>
  <c r="T4999" i="1"/>
  <c r="W4999" i="1" s="1"/>
  <c r="W5000" i="1"/>
  <c r="T5018" i="1"/>
  <c r="W5019" i="1"/>
  <c r="T5035" i="1"/>
  <c r="W5035" i="1" s="1"/>
  <c r="W5036" i="1"/>
  <c r="T5051" i="1"/>
  <c r="W5052" i="1"/>
  <c r="T5071" i="1"/>
  <c r="W5071" i="1" s="1"/>
  <c r="W5072" i="1"/>
  <c r="T5083" i="1"/>
  <c r="W5083" i="1" s="1"/>
  <c r="W5084" i="1"/>
  <c r="T5094" i="1"/>
  <c r="W5094" i="1" s="1"/>
  <c r="W5095" i="1"/>
  <c r="T5105" i="1"/>
  <c r="W5105" i="1" s="1"/>
  <c r="W5106" i="1"/>
  <c r="T5123" i="1"/>
  <c r="W5124" i="1"/>
  <c r="W5136" i="1"/>
  <c r="W5158" i="1"/>
  <c r="T5181" i="1"/>
  <c r="W5181" i="1" s="1"/>
  <c r="W5182" i="1"/>
  <c r="W5204" i="1"/>
  <c r="W5216" i="1"/>
  <c r="T5240" i="1"/>
  <c r="W5240" i="1" s="1"/>
  <c r="W5241" i="1"/>
  <c r="T5260" i="1"/>
  <c r="W5261" i="1"/>
  <c r="W5282" i="1"/>
  <c r="W5295" i="1"/>
  <c r="T5308" i="1"/>
  <c r="W5308" i="1" s="1"/>
  <c r="W5309" i="1"/>
  <c r="W5327" i="1"/>
  <c r="W5345" i="1"/>
  <c r="T5360" i="1"/>
  <c r="W5360" i="1" s="1"/>
  <c r="W5361" i="1"/>
  <c r="W5372" i="1"/>
  <c r="T5390" i="1"/>
  <c r="W5390" i="1" s="1"/>
  <c r="W5391" i="1"/>
  <c r="T5408" i="1"/>
  <c r="W5408" i="1" s="1"/>
  <c r="W5409" i="1"/>
  <c r="T5421" i="1"/>
  <c r="W5421" i="1" s="1"/>
  <c r="W5422" i="1"/>
  <c r="W5437" i="1"/>
  <c r="W5452" i="1"/>
  <c r="T5471" i="1"/>
  <c r="W5472" i="1"/>
  <c r="W5492" i="1"/>
  <c r="W5505" i="1"/>
  <c r="W5515" i="1"/>
  <c r="W5528" i="1"/>
  <c r="T5568" i="1"/>
  <c r="W5568" i="1" s="1"/>
  <c r="W5569" i="1"/>
  <c r="T5588" i="1"/>
  <c r="W5589" i="1"/>
  <c r="T5605" i="1"/>
  <c r="W5606" i="1"/>
  <c r="W5627" i="1"/>
  <c r="W5643" i="1"/>
  <c r="T5658" i="1"/>
  <c r="W5659" i="1"/>
  <c r="W5671" i="1"/>
  <c r="W5691" i="1"/>
  <c r="T5703" i="1"/>
  <c r="W5703" i="1" s="1"/>
  <c r="W5704" i="1"/>
  <c r="T5720" i="1"/>
  <c r="W5720" i="1" s="1"/>
  <c r="W5721" i="1"/>
  <c r="W5733" i="1"/>
  <c r="T5743" i="1"/>
  <c r="W5743" i="1" s="1"/>
  <c r="W5744" i="1"/>
  <c r="T5762" i="1"/>
  <c r="W5762" i="1" s="1"/>
  <c r="W5763" i="1"/>
  <c r="T5796" i="1"/>
  <c r="W5797" i="1"/>
  <c r="T5832" i="1"/>
  <c r="W5832" i="1" s="1"/>
  <c r="W5833" i="1"/>
  <c r="T5848" i="1"/>
  <c r="W5848" i="1" s="1"/>
  <c r="W5849" i="1"/>
  <c r="T5869" i="1"/>
  <c r="W5869" i="1" s="1"/>
  <c r="W5870" i="1"/>
  <c r="T5891" i="1"/>
  <c r="W5891" i="1" s="1"/>
  <c r="W5892" i="1"/>
  <c r="T5909" i="1"/>
  <c r="W5909" i="1" s="1"/>
  <c r="W5910" i="1"/>
  <c r="T5931" i="1"/>
  <c r="W5931" i="1" s="1"/>
  <c r="W5932" i="1"/>
  <c r="T5947" i="1"/>
  <c r="W5947" i="1" s="1"/>
  <c r="W5948" i="1"/>
  <c r="W5967" i="1"/>
  <c r="W5979" i="1"/>
  <c r="W5999" i="1"/>
  <c r="T6014" i="1"/>
  <c r="W6014" i="1" s="1"/>
  <c r="W6015" i="1"/>
  <c r="T6030" i="1"/>
  <c r="W6030" i="1" s="1"/>
  <c r="W6031" i="1"/>
  <c r="W6043" i="1"/>
  <c r="T6059" i="1"/>
  <c r="W6059" i="1" s="1"/>
  <c r="W6060" i="1"/>
  <c r="W6083" i="1"/>
  <c r="T6101" i="1"/>
  <c r="W6101" i="1" s="1"/>
  <c r="W6102" i="1"/>
  <c r="W6118" i="1"/>
  <c r="W6133" i="1"/>
  <c r="W6161" i="1"/>
  <c r="T6187" i="1"/>
  <c r="W6187" i="1" s="1"/>
  <c r="W6188" i="1"/>
  <c r="T6198" i="1"/>
  <c r="W6198" i="1" s="1"/>
  <c r="W6199" i="1"/>
  <c r="T6214" i="1"/>
  <c r="W6214" i="1" s="1"/>
  <c r="W6215" i="1"/>
  <c r="T6238" i="1"/>
  <c r="W6239" i="1"/>
  <c r="T6255" i="1"/>
  <c r="W6256" i="1"/>
  <c r="W6290" i="1"/>
  <c r="T6306" i="1"/>
  <c r="W6306" i="1" s="1"/>
  <c r="W6307" i="1"/>
  <c r="T3242" i="1"/>
  <c r="W3243" i="1"/>
  <c r="W3567" i="1"/>
  <c r="W4434" i="1"/>
  <c r="T551" i="1"/>
  <c r="W551" i="1" s="1"/>
  <c r="W552" i="1"/>
  <c r="W1167" i="1"/>
  <c r="W1335" i="1"/>
  <c r="T1455" i="1"/>
  <c r="W1456" i="1"/>
  <c r="T1539" i="1"/>
  <c r="W1540" i="1"/>
  <c r="T1847" i="1"/>
  <c r="W1848" i="1"/>
  <c r="W2026" i="1"/>
  <c r="W2179" i="1"/>
  <c r="T2232" i="1"/>
  <c r="W2233" i="1"/>
  <c r="T2436" i="1"/>
  <c r="W2437" i="1"/>
  <c r="T2592" i="1"/>
  <c r="W2593" i="1"/>
  <c r="W2924" i="1"/>
  <c r="T3036" i="1"/>
  <c r="W3037" i="1"/>
  <c r="W3213" i="1"/>
  <c r="T3992" i="1"/>
  <c r="W3993" i="1"/>
  <c r="T5118" i="1"/>
  <c r="W5118" i="1" s="1"/>
  <c r="W5119" i="1"/>
  <c r="T6064" i="1"/>
  <c r="W6065" i="1"/>
  <c r="W6274" i="1"/>
  <c r="T1076" i="1"/>
  <c r="W1076" i="1" s="1"/>
  <c r="W1077" i="1"/>
  <c r="W4791" i="1"/>
  <c r="T5864" i="1"/>
  <c r="W5864" i="1" s="1"/>
  <c r="W5865" i="1"/>
  <c r="T5873" i="1"/>
  <c r="W5873" i="1" s="1"/>
  <c r="W5874" i="1"/>
  <c r="T5899" i="1"/>
  <c r="W5899" i="1" s="1"/>
  <c r="W5900" i="1"/>
  <c r="T1023" i="1"/>
  <c r="W1023" i="1" s="1"/>
  <c r="W1024" i="1"/>
  <c r="W1913" i="1"/>
  <c r="W2564" i="1"/>
  <c r="T2730" i="1"/>
  <c r="W2731" i="1"/>
  <c r="W3295" i="1"/>
  <c r="T3378" i="1"/>
  <c r="W3379" i="1"/>
  <c r="W3486" i="1"/>
  <c r="T3681" i="1"/>
  <c r="W3682" i="1"/>
  <c r="T4025" i="1"/>
  <c r="W4026" i="1"/>
  <c r="W4189" i="1"/>
  <c r="L4191" i="1"/>
  <c r="M4191" i="1" s="1"/>
  <c r="I214" i="1"/>
  <c r="H497" i="1"/>
  <c r="H493" i="1" s="1"/>
  <c r="H492" i="1" s="1"/>
  <c r="H491" i="1" s="1"/>
  <c r="H490" i="1" s="1"/>
  <c r="J1867" i="1"/>
  <c r="J1866" i="1" s="1"/>
  <c r="L356" i="1"/>
  <c r="H5956" i="1"/>
  <c r="H5955" i="1" s="1"/>
  <c r="H5954" i="1" s="1"/>
  <c r="H5953" i="1" s="1"/>
  <c r="J1207" i="1"/>
  <c r="J1206" i="1" s="1"/>
  <c r="J1205" i="1" s="1"/>
  <c r="J1204" i="1" s="1"/>
  <c r="J1203" i="1" s="1"/>
  <c r="I3112" i="1"/>
  <c r="I3111" i="1" s="1"/>
  <c r="I3110" i="1" s="1"/>
  <c r="I3109" i="1" s="1"/>
  <c r="I2786" i="1"/>
  <c r="I2785" i="1" s="1"/>
  <c r="I2780" i="1"/>
  <c r="I2779" i="1" s="1"/>
  <c r="L329" i="1"/>
  <c r="L328" i="1" s="1"/>
  <c r="L327" i="1" s="1"/>
  <c r="J2400" i="1"/>
  <c r="J3870" i="1"/>
  <c r="J3869" i="1" s="1"/>
  <c r="H1270" i="1"/>
  <c r="H2865" i="1"/>
  <c r="H2864" i="1" s="1"/>
  <c r="J4695" i="1"/>
  <c r="J4694" i="1" s="1"/>
  <c r="J4693" i="1" s="1"/>
  <c r="F1207" i="1"/>
  <c r="F1206" i="1" s="1"/>
  <c r="F1205" i="1" s="1"/>
  <c r="F1204" i="1" s="1"/>
  <c r="F1203" i="1" s="1"/>
  <c r="H130" i="1"/>
  <c r="G5512" i="1"/>
  <c r="G1005" i="1"/>
  <c r="G1004" i="1" s="1"/>
  <c r="G1003" i="1" s="1"/>
  <c r="G1002" i="1" s="1"/>
  <c r="K5494" i="1"/>
  <c r="I180" i="1"/>
  <c r="I179" i="1" s="1"/>
  <c r="K3416" i="1"/>
  <c r="K3415" i="1" s="1"/>
  <c r="J6246" i="1"/>
  <c r="J6242" i="1" s="1"/>
  <c r="J6241" i="1" s="1"/>
  <c r="L1530" i="1"/>
  <c r="L1529" i="1" s="1"/>
  <c r="L1528" i="1" s="1"/>
  <c r="L1527" i="1" s="1"/>
  <c r="L1526" i="1" s="1"/>
  <c r="H3595" i="1"/>
  <c r="H3594" i="1" s="1"/>
  <c r="H3593" i="1" s="1"/>
  <c r="K1113" i="1"/>
  <c r="K1112" i="1" s="1"/>
  <c r="K1111" i="1" s="1"/>
  <c r="H2049" i="1"/>
  <c r="I3496" i="1"/>
  <c r="L2057" i="1"/>
  <c r="L2056" i="1" s="1"/>
  <c r="J5131" i="1"/>
  <c r="J5127" i="1" s="1"/>
  <c r="J5126" i="1" s="1"/>
  <c r="H1591" i="1"/>
  <c r="H1590" i="1" s="1"/>
  <c r="H1583" i="1" s="1"/>
  <c r="H1582" i="1" s="1"/>
  <c r="H1323" i="1"/>
  <c r="K5407" i="1"/>
  <c r="K5662" i="1"/>
  <c r="K5661" i="1" s="1"/>
  <c r="K6210" i="1"/>
  <c r="K6209" i="1" s="1"/>
  <c r="K6208" i="1" s="1"/>
  <c r="K6207" i="1" s="1"/>
  <c r="J5150" i="1"/>
  <c r="J5149" i="1" s="1"/>
  <c r="J5148" i="1" s="1"/>
  <c r="J5147" i="1" s="1"/>
  <c r="G4851" i="1"/>
  <c r="H5243" i="1"/>
  <c r="H5239" i="1" s="1"/>
  <c r="H5238" i="1" s="1"/>
  <c r="H5232" i="1" s="1"/>
  <c r="H5231" i="1" s="1"/>
  <c r="T752" i="1"/>
  <c r="W752" i="1" s="1"/>
  <c r="V753" i="1"/>
  <c r="V752" i="1" s="1"/>
  <c r="H3317" i="1"/>
  <c r="H3316" i="1" s="1"/>
  <c r="H3315" i="1" s="1"/>
  <c r="H3308" i="1" s="1"/>
  <c r="L1414" i="1"/>
  <c r="L1413" i="1" s="1"/>
  <c r="L1412" i="1" s="1"/>
  <c r="H1305" i="1"/>
  <c r="H1304" i="1" s="1"/>
  <c r="G4988" i="1"/>
  <c r="G4987" i="1" s="1"/>
  <c r="G4986" i="1" s="1"/>
  <c r="H2274" i="1"/>
  <c r="L5956" i="1"/>
  <c r="L5955" i="1" s="1"/>
  <c r="L5954" i="1" s="1"/>
  <c r="L5953" i="1" s="1"/>
  <c r="K5596" i="1"/>
  <c r="K5592" i="1" s="1"/>
  <c r="K5591" i="1" s="1"/>
  <c r="G4756" i="1"/>
  <c r="G4755" i="1" s="1"/>
  <c r="G4754" i="1" s="1"/>
  <c r="L2066" i="1"/>
  <c r="M2066" i="1" s="1"/>
  <c r="G5420" i="1"/>
  <c r="I5642" i="1"/>
  <c r="I5641" i="1" s="1"/>
  <c r="I5640" i="1" s="1"/>
  <c r="F5038" i="1"/>
  <c r="F5034" i="1" s="1"/>
  <c r="F5033" i="1" s="1"/>
  <c r="F5021" i="1" s="1"/>
  <c r="J5038" i="1"/>
  <c r="J5034" i="1" s="1"/>
  <c r="J5033" i="1" s="1"/>
  <c r="L521" i="1"/>
  <c r="L517" i="1" s="1"/>
  <c r="G133" i="1"/>
  <c r="G132" i="1" s="1"/>
  <c r="G131" i="1" s="1"/>
  <c r="G130" i="1" s="1"/>
  <c r="L180" i="1"/>
  <c r="L179" i="1" s="1"/>
  <c r="J2335" i="1"/>
  <c r="J2334" i="1" s="1"/>
  <c r="G1099" i="1"/>
  <c r="G1098" i="1" s="1"/>
  <c r="L6029" i="1"/>
  <c r="L2036" i="1"/>
  <c r="K5561" i="1"/>
  <c r="K5560" i="1" s="1"/>
  <c r="K5536" i="1" s="1"/>
  <c r="K5535" i="1" s="1"/>
  <c r="G5385" i="1"/>
  <c r="G5384" i="1" s="1"/>
  <c r="G5383" i="1" s="1"/>
  <c r="F3027" i="1"/>
  <c r="F3026" i="1" s="1"/>
  <c r="F3025" i="1" s="1"/>
  <c r="F3024" i="1" s="1"/>
  <c r="F3023" i="1" s="1"/>
  <c r="G1113" i="1"/>
  <c r="G1112" i="1" s="1"/>
  <c r="G1111" i="1" s="1"/>
  <c r="H304" i="1"/>
  <c r="H303" i="1" s="1"/>
  <c r="K993" i="1"/>
  <c r="K992" i="1" s="1"/>
  <c r="K986" i="1" s="1"/>
  <c r="M149" i="1"/>
  <c r="P5939" i="1"/>
  <c r="P5938" i="1" s="1"/>
  <c r="P5937" i="1" s="1"/>
  <c r="U5939" i="1"/>
  <c r="U5938" i="1" s="1"/>
  <c r="U5937" i="1" s="1"/>
  <c r="J755" i="1"/>
  <c r="J748" i="1" s="1"/>
  <c r="J747" i="1" s="1"/>
  <c r="H1260" i="1"/>
  <c r="H1259" i="1" s="1"/>
  <c r="H1258" i="1" s="1"/>
  <c r="H1257" i="1" s="1"/>
  <c r="F1720" i="1"/>
  <c r="F1719" i="1" s="1"/>
  <c r="F1718" i="1" s="1"/>
  <c r="F1717" i="1" s="1"/>
  <c r="L3247" i="1"/>
  <c r="L3246" i="1" s="1"/>
  <c r="G1229" i="1"/>
  <c r="G1228" i="1" s="1"/>
  <c r="S3754" i="1"/>
  <c r="S3753" i="1" s="1"/>
  <c r="S3752" i="1" s="1"/>
  <c r="S3751" i="1" s="1"/>
  <c r="S3750" i="1" s="1"/>
  <c r="Q5939" i="1"/>
  <c r="Q5938" i="1" s="1"/>
  <c r="Q5937" i="1" s="1"/>
  <c r="V5939" i="1"/>
  <c r="V5938" i="1" s="1"/>
  <c r="V5937" i="1" s="1"/>
  <c r="F1984" i="1"/>
  <c r="F1983" i="1" s="1"/>
  <c r="F1982" i="1" s="1"/>
  <c r="F1981" i="1" s="1"/>
  <c r="G3664" i="1"/>
  <c r="O6100" i="1"/>
  <c r="J3091" i="1"/>
  <c r="J3090" i="1" s="1"/>
  <c r="J3089" i="1" s="1"/>
  <c r="J3088" i="1" s="1"/>
  <c r="J6013" i="1"/>
  <c r="J6008" i="1" s="1"/>
  <c r="J6007" i="1" s="1"/>
  <c r="J6006" i="1" s="1"/>
  <c r="J6005" i="1" s="1"/>
  <c r="N6100" i="1"/>
  <c r="K4926" i="1"/>
  <c r="P6100" i="1"/>
  <c r="U6100" i="1"/>
  <c r="G4167" i="1"/>
  <c r="R6100" i="1"/>
  <c r="L241" i="1"/>
  <c r="L240" i="1" s="1"/>
  <c r="L239" i="1" s="1"/>
  <c r="L238" i="1" s="1"/>
  <c r="L237" i="1" s="1"/>
  <c r="Q6100" i="1"/>
  <c r="V6100" i="1"/>
  <c r="U138" i="1"/>
  <c r="S6100" i="1"/>
  <c r="G3595" i="1"/>
  <c r="G3594" i="1" s="1"/>
  <c r="G3593" i="1" s="1"/>
  <c r="L3471" i="1"/>
  <c r="L3470" i="1" s="1"/>
  <c r="L3469" i="1" s="1"/>
  <c r="L3468" i="1" s="1"/>
  <c r="K6028" i="1"/>
  <c r="K6027" i="1" s="1"/>
  <c r="N5939" i="1"/>
  <c r="N5938" i="1" s="1"/>
  <c r="N5937" i="1" s="1"/>
  <c r="O5939" i="1"/>
  <c r="O5938" i="1" s="1"/>
  <c r="O5937" i="1" s="1"/>
  <c r="K6052" i="1"/>
  <c r="K6051" i="1" s="1"/>
  <c r="K6050" i="1" s="1"/>
  <c r="R5939" i="1"/>
  <c r="R5938" i="1" s="1"/>
  <c r="R5937" i="1" s="1"/>
  <c r="K3248" i="1"/>
  <c r="K3247" i="1" s="1"/>
  <c r="K3246" i="1" s="1"/>
  <c r="F5706" i="1"/>
  <c r="S5939" i="1"/>
  <c r="S5938" i="1" s="1"/>
  <c r="S5937" i="1" s="1"/>
  <c r="T5939" i="1"/>
  <c r="L6160" i="1"/>
  <c r="L6159" i="1" s="1"/>
  <c r="L6158" i="1" s="1"/>
  <c r="L6157" i="1" s="1"/>
  <c r="L2786" i="1"/>
  <c r="L2785" i="1" s="1"/>
  <c r="L1984" i="1"/>
  <c r="L1983" i="1" s="1"/>
  <c r="L1982" i="1" s="1"/>
  <c r="L1981" i="1" s="1"/>
  <c r="K165" i="1"/>
  <c r="K161" i="1" s="1"/>
  <c r="K160" i="1" s="1"/>
  <c r="K159" i="1" s="1"/>
  <c r="K158" i="1" s="1"/>
  <c r="J4438" i="1"/>
  <c r="J4926" i="1"/>
  <c r="K1291" i="1"/>
  <c r="H3921" i="1"/>
  <c r="H3913" i="1" s="1"/>
  <c r="G6087" i="1"/>
  <c r="G6069" i="1" s="1"/>
  <c r="G6068" i="1" s="1"/>
  <c r="K5243" i="1"/>
  <c r="K5239" i="1" s="1"/>
  <c r="K5238" i="1" s="1"/>
  <c r="K5232" i="1" s="1"/>
  <c r="K5231" i="1" s="1"/>
  <c r="H460" i="1"/>
  <c r="H450" i="1" s="1"/>
  <c r="H449" i="1" s="1"/>
  <c r="H448" i="1" s="1"/>
  <c r="H435" i="1" s="1"/>
  <c r="L5116" i="1"/>
  <c r="L5113" i="1" s="1"/>
  <c r="M5113" i="1" s="1"/>
  <c r="F5317" i="1"/>
  <c r="F5316" i="1" s="1"/>
  <c r="F5286" i="1"/>
  <c r="F5285" i="1" s="1"/>
  <c r="F5284" i="1" s="1"/>
  <c r="M4523" i="1"/>
  <c r="F5306" i="1"/>
  <c r="F5303" i="1" s="1"/>
  <c r="M6103" i="1"/>
  <c r="G1305" i="1"/>
  <c r="G1304" i="1" s="1"/>
  <c r="H1984" i="1"/>
  <c r="H1983" i="1" s="1"/>
  <c r="H1982" i="1" s="1"/>
  <c r="H1981" i="1" s="1"/>
  <c r="K4851" i="1"/>
  <c r="L383" i="1"/>
  <c r="L372" i="1" s="1"/>
  <c r="H843" i="1"/>
  <c r="H2421" i="1"/>
  <c r="H2420" i="1" s="1"/>
  <c r="I2421" i="1"/>
  <c r="I2420" i="1" s="1"/>
  <c r="J3769" i="1"/>
  <c r="J3768" i="1" s="1"/>
  <c r="J3767" i="1" s="1"/>
  <c r="J3766" i="1" s="1"/>
  <c r="G1555" i="1"/>
  <c r="G1554" i="1" s="1"/>
  <c r="H3112" i="1"/>
  <c r="H3111" i="1" s="1"/>
  <c r="H3110" i="1" s="1"/>
  <c r="H3109" i="1" s="1"/>
  <c r="J3056" i="1"/>
  <c r="J3055" i="1" s="1"/>
  <c r="G373" i="1"/>
  <c r="G372" i="1" s="1"/>
  <c r="G371" i="1" s="1"/>
  <c r="G364" i="1" s="1"/>
  <c r="G363" i="1" s="1"/>
  <c r="F4851" i="1"/>
  <c r="L397" i="1"/>
  <c r="L396" i="1" s="1"/>
  <c r="G1954" i="1"/>
  <c r="G1953" i="1" s="1"/>
  <c r="G287" i="1"/>
  <c r="G286" i="1" s="1"/>
  <c r="G281" i="1" s="1"/>
  <c r="G273" i="1" s="1"/>
  <c r="G272" i="1" s="1"/>
  <c r="I5512" i="1"/>
  <c r="I5503" i="1" s="1"/>
  <c r="L1270" i="1"/>
  <c r="L1266" i="1" s="1"/>
  <c r="L1265" i="1" s="1"/>
  <c r="G2049" i="1"/>
  <c r="G2035" i="1" s="1"/>
  <c r="K4995" i="1"/>
  <c r="K4987" i="1" s="1"/>
  <c r="K4986" i="1" s="1"/>
  <c r="J5966" i="1"/>
  <c r="J5965" i="1" s="1"/>
  <c r="J5964" i="1" s="1"/>
  <c r="J5963" i="1" s="1"/>
  <c r="K3769" i="1"/>
  <c r="K3768" i="1" s="1"/>
  <c r="K3767" i="1" s="1"/>
  <c r="K3766" i="1" s="1"/>
  <c r="F5131" i="1"/>
  <c r="J6156" i="1"/>
  <c r="K1954" i="1"/>
  <c r="K1953" i="1" s="1"/>
  <c r="F2670" i="1"/>
  <c r="F2669" i="1" s="1"/>
  <c r="F2668" i="1" s="1"/>
  <c r="F2667" i="1" s="1"/>
  <c r="G1685" i="1"/>
  <c r="L1299" i="1"/>
  <c r="L1298" i="1" s="1"/>
  <c r="I2386" i="1"/>
  <c r="I2385" i="1" s="1"/>
  <c r="F2975" i="1"/>
  <c r="F2974" i="1" s="1"/>
  <c r="N3754" i="1"/>
  <c r="N3753" i="1" s="1"/>
  <c r="N3752" i="1" s="1"/>
  <c r="N3751" i="1" s="1"/>
  <c r="N3750" i="1" s="1"/>
  <c r="H373" i="1"/>
  <c r="H372" i="1" s="1"/>
  <c r="H371" i="1" s="1"/>
  <c r="H364" i="1" s="1"/>
  <c r="H363" i="1" s="1"/>
  <c r="H4014" i="1"/>
  <c r="H4013" i="1" s="1"/>
  <c r="K4902" i="1"/>
  <c r="K4901" i="1" s="1"/>
  <c r="I2140" i="1"/>
  <c r="I2139" i="1" s="1"/>
  <c r="J2698" i="1"/>
  <c r="J2697" i="1" s="1"/>
  <c r="J3724" i="1"/>
  <c r="F1954" i="1"/>
  <c r="F1953" i="1" s="1"/>
  <c r="G6100" i="1"/>
  <c r="K6100" i="1"/>
  <c r="K6099" i="1" s="1"/>
  <c r="M1487" i="1"/>
  <c r="F4779" i="1"/>
  <c r="F4778" i="1" s="1"/>
  <c r="O1005" i="1"/>
  <c r="O1004" i="1" s="1"/>
  <c r="O1003" i="1" s="1"/>
  <c r="O1002" i="1" s="1"/>
  <c r="M4336" i="1"/>
  <c r="M5602" i="1"/>
  <c r="O61" i="1"/>
  <c r="O57" i="1" s="1"/>
  <c r="O56" i="1" s="1"/>
  <c r="O3754" i="1"/>
  <c r="O3753" i="1" s="1"/>
  <c r="O3752" i="1" s="1"/>
  <c r="O3751" i="1" s="1"/>
  <c r="O3750" i="1" s="1"/>
  <c r="F1395" i="1"/>
  <c r="F1394" i="1" s="1"/>
  <c r="F1393" i="1" s="1"/>
  <c r="M1393" i="1" s="1"/>
  <c r="K5956" i="1"/>
  <c r="K5955" i="1" s="1"/>
  <c r="K5954" i="1" s="1"/>
  <c r="K5953" i="1" s="1"/>
  <c r="K6138" i="1"/>
  <c r="K6137" i="1" s="1"/>
  <c r="I3509" i="1"/>
  <c r="F3664" i="1"/>
  <c r="G4393" i="1"/>
  <c r="G4392" i="1" s="1"/>
  <c r="J449" i="1"/>
  <c r="J448" i="1" s="1"/>
  <c r="J435" i="1" s="1"/>
  <c r="J3027" i="1"/>
  <c r="J3026" i="1" s="1"/>
  <c r="J3025" i="1" s="1"/>
  <c r="J3024" i="1" s="1"/>
  <c r="J3023" i="1" s="1"/>
  <c r="G5523" i="1"/>
  <c r="G5522" i="1" s="1"/>
  <c r="G5521" i="1" s="1"/>
  <c r="J6100" i="1"/>
  <c r="J6099" i="1" s="1"/>
  <c r="J6098" i="1" s="1"/>
  <c r="J6097" i="1" s="1"/>
  <c r="U4712" i="1"/>
  <c r="U4711" i="1" s="1"/>
  <c r="H6100" i="1"/>
  <c r="P4712" i="1"/>
  <c r="P4711" i="1" s="1"/>
  <c r="T4712" i="1"/>
  <c r="S4712" i="1"/>
  <c r="S4711" i="1" s="1"/>
  <c r="R4712" i="1"/>
  <c r="R4711" i="1" s="1"/>
  <c r="V4712" i="1"/>
  <c r="V4711" i="1" s="1"/>
  <c r="G4779" i="1"/>
  <c r="G4778" i="1" s="1"/>
  <c r="G4763" i="1" s="1"/>
  <c r="O4712" i="1"/>
  <c r="O4711" i="1" s="1"/>
  <c r="Q4712" i="1"/>
  <c r="Q4711" i="1" s="1"/>
  <c r="N4712" i="1"/>
  <c r="N4711" i="1" s="1"/>
  <c r="R3754" i="1"/>
  <c r="R3753" i="1" s="1"/>
  <c r="R3752" i="1" s="1"/>
  <c r="R3751" i="1" s="1"/>
  <c r="R3750" i="1" s="1"/>
  <c r="H4779" i="1"/>
  <c r="H4778" i="1" s="1"/>
  <c r="H4763" i="1" s="1"/>
  <c r="G3724" i="1"/>
  <c r="G3692" i="1" s="1"/>
  <c r="K3724" i="1"/>
  <c r="H3769" i="1"/>
  <c r="H3768" i="1" s="1"/>
  <c r="H3767" i="1" s="1"/>
  <c r="H3766" i="1" s="1"/>
  <c r="L3735" i="1"/>
  <c r="L3734" i="1" s="1"/>
  <c r="L4780" i="1"/>
  <c r="L4779" i="1" s="1"/>
  <c r="L4778" i="1" s="1"/>
  <c r="M5093" i="1"/>
  <c r="L5659" i="1"/>
  <c r="M5659" i="1" s="1"/>
  <c r="L5883" i="1"/>
  <c r="L5882" i="1" s="1"/>
  <c r="M5882" i="1" s="1"/>
  <c r="M4792" i="1"/>
  <c r="L6132" i="1"/>
  <c r="L6131" i="1" s="1"/>
  <c r="L6130" i="1" s="1"/>
  <c r="L4768" i="1"/>
  <c r="J5690" i="1"/>
  <c r="J5689" i="1" s="1"/>
  <c r="K286" i="1"/>
  <c r="K281" i="1" s="1"/>
  <c r="K273" i="1" s="1"/>
  <c r="K272" i="1" s="1"/>
  <c r="H2168" i="1"/>
  <c r="H2167" i="1" s="1"/>
  <c r="H2166" i="1" s="1"/>
  <c r="H2137" i="1" s="1"/>
  <c r="L117" i="1"/>
  <c r="I981" i="1"/>
  <c r="K5369" i="1"/>
  <c r="K5368" i="1" s="1"/>
  <c r="J397" i="1"/>
  <c r="J396" i="1" s="1"/>
  <c r="F6302" i="1"/>
  <c r="F6301" i="1" s="1"/>
  <c r="K5819" i="1"/>
  <c r="G521" i="1"/>
  <c r="F1260" i="1"/>
  <c r="F1259" i="1" s="1"/>
  <c r="F1258" i="1" s="1"/>
  <c r="F1257" i="1" s="1"/>
  <c r="I35" i="1"/>
  <c r="I34" i="1" s="1"/>
  <c r="I33" i="1" s="1"/>
  <c r="K2321" i="1"/>
  <c r="K2320" i="1" s="1"/>
  <c r="K2319" i="1" s="1"/>
  <c r="K2318" i="1" s="1"/>
  <c r="J3416" i="1"/>
  <c r="J3415" i="1" s="1"/>
  <c r="H788" i="1"/>
  <c r="L113" i="1"/>
  <c r="L112" i="1" s="1"/>
  <c r="L111" i="1" s="1"/>
  <c r="P3754" i="1"/>
  <c r="P3753" i="1" s="1"/>
  <c r="P3752" i="1" s="1"/>
  <c r="P3751" i="1" s="1"/>
  <c r="P3750" i="1" s="1"/>
  <c r="U3754" i="1"/>
  <c r="U3753" i="1" s="1"/>
  <c r="U3752" i="1" s="1"/>
  <c r="U3751" i="1" s="1"/>
  <c r="U3750" i="1" s="1"/>
  <c r="L199" i="1"/>
  <c r="L195" i="1" s="1"/>
  <c r="Q3754" i="1"/>
  <c r="Q3753" i="1" s="1"/>
  <c r="Q3752" i="1" s="1"/>
  <c r="Q3751" i="1" s="1"/>
  <c r="Q3750" i="1" s="1"/>
  <c r="V3754" i="1"/>
  <c r="V3753" i="1" s="1"/>
  <c r="V3752" i="1" s="1"/>
  <c r="V3751" i="1" s="1"/>
  <c r="V3750" i="1" s="1"/>
  <c r="T3754" i="1"/>
  <c r="J220" i="1"/>
  <c r="J219" i="1" s="1"/>
  <c r="J1106" i="1"/>
  <c r="J1105" i="1" s="1"/>
  <c r="J1104" i="1" s="1"/>
  <c r="F267" i="1"/>
  <c r="K642" i="1"/>
  <c r="I2036" i="1"/>
  <c r="I2035" i="1" s="1"/>
  <c r="I2034" i="1" s="1"/>
  <c r="I2033" i="1" s="1"/>
  <c r="I2698" i="1"/>
  <c r="I2697" i="1" s="1"/>
  <c r="J2655" i="1"/>
  <c r="J2654" i="1" s="1"/>
  <c r="J2653" i="1" s="1"/>
  <c r="J2652" i="1" s="1"/>
  <c r="J2651" i="1" s="1"/>
  <c r="I6288" i="1"/>
  <c r="I6287" i="1" s="1"/>
  <c r="F346" i="1"/>
  <c r="F345" i="1" s="1"/>
  <c r="F344" i="1" s="1"/>
  <c r="G2772" i="1"/>
  <c r="I3858" i="1"/>
  <c r="J3247" i="1"/>
  <c r="J3246" i="1" s="1"/>
  <c r="S1005" i="1"/>
  <c r="S1004" i="1" s="1"/>
  <c r="S1003" i="1" s="1"/>
  <c r="S1002" i="1" s="1"/>
  <c r="F3390" i="1"/>
  <c r="F3389" i="1" s="1"/>
  <c r="F3388" i="1" s="1"/>
  <c r="F3387" i="1" s="1"/>
  <c r="F3386" i="1" s="1"/>
  <c r="Q556" i="1"/>
  <c r="N61" i="1"/>
  <c r="H4305" i="1"/>
  <c r="H4301" i="1" s="1"/>
  <c r="H4300" i="1" s="1"/>
  <c r="J1099" i="1"/>
  <c r="J1098" i="1" s="1"/>
  <c r="F4083" i="1"/>
  <c r="F4082" i="1" s="1"/>
  <c r="F4081" i="1" s="1"/>
  <c r="F4080" i="1" s="1"/>
  <c r="H5131" i="1"/>
  <c r="H5127" i="1" s="1"/>
  <c r="H5126" i="1" s="1"/>
  <c r="J1501" i="1"/>
  <c r="J1500" i="1" s="1"/>
  <c r="F6288" i="1"/>
  <c r="F6287" i="1" s="1"/>
  <c r="J1658" i="1"/>
  <c r="J1657" i="1" s="1"/>
  <c r="G1323" i="1"/>
  <c r="G3496" i="1"/>
  <c r="I6040" i="1"/>
  <c r="I6036" i="1" s="1"/>
  <c r="I5956" i="1"/>
  <c r="I5955" i="1" s="1"/>
  <c r="I5954" i="1" s="1"/>
  <c r="I5953" i="1" s="1"/>
  <c r="H6242" i="1"/>
  <c r="H6241" i="1" s="1"/>
  <c r="I4041" i="1"/>
  <c r="I4040" i="1" s="1"/>
  <c r="I4039" i="1" s="1"/>
  <c r="I4038" i="1" s="1"/>
  <c r="I4037" i="1" s="1"/>
  <c r="G843" i="1"/>
  <c r="K778" i="1"/>
  <c r="K773" i="1" s="1"/>
  <c r="F1664" i="1"/>
  <c r="F1663" i="1" s="1"/>
  <c r="L4261" i="1"/>
  <c r="L4260" i="1" s="1"/>
  <c r="G5642" i="1"/>
  <c r="G5641" i="1" s="1"/>
  <c r="G5640" i="1" s="1"/>
  <c r="K5642" i="1"/>
  <c r="K5641" i="1" s="1"/>
  <c r="K5640" i="1" s="1"/>
  <c r="G3180" i="1"/>
  <c r="G4453" i="1"/>
  <c r="F1291" i="1"/>
  <c r="I5998" i="1"/>
  <c r="I5994" i="1" s="1"/>
  <c r="I5989" i="1" s="1"/>
  <c r="I5988" i="1" s="1"/>
  <c r="I5987" i="1" s="1"/>
  <c r="I5986" i="1" s="1"/>
  <c r="K3137" i="1"/>
  <c r="K3136" i="1" s="1"/>
  <c r="K3135" i="1" s="1"/>
  <c r="K3134" i="1" s="1"/>
  <c r="G2139" i="1"/>
  <c r="G2138" i="1" s="1"/>
  <c r="K2866" i="1"/>
  <c r="K2865" i="1" s="1"/>
  <c r="K2864" i="1" s="1"/>
  <c r="H2992" i="1"/>
  <c r="H2967" i="1" s="1"/>
  <c r="H2959" i="1" s="1"/>
  <c r="F2421" i="1"/>
  <c r="F2420" i="1" s="1"/>
  <c r="I5972" i="1"/>
  <c r="I5971" i="1" s="1"/>
  <c r="I5963" i="1" s="1"/>
  <c r="G3754" i="1"/>
  <c r="G3753" i="1" s="1"/>
  <c r="G3752" i="1" s="1"/>
  <c r="G3751" i="1" s="1"/>
  <c r="G3750" i="1" s="1"/>
  <c r="K4527" i="1"/>
  <c r="K4520" i="1" s="1"/>
  <c r="I3924" i="1"/>
  <c r="I3923" i="1" s="1"/>
  <c r="I3922" i="1" s="1"/>
  <c r="I3921" i="1" s="1"/>
  <c r="J5487" i="1"/>
  <c r="F5573" i="1"/>
  <c r="G2386" i="1"/>
  <c r="G2385" i="1" s="1"/>
  <c r="G3150" i="1"/>
  <c r="G3136" i="1" s="1"/>
  <c r="J5494" i="1"/>
  <c r="V556" i="1"/>
  <c r="P1005" i="1"/>
  <c r="P1004" i="1" s="1"/>
  <c r="P1003" i="1" s="1"/>
  <c r="P1002" i="1" s="1"/>
  <c r="U1005" i="1"/>
  <c r="U1004" i="1" s="1"/>
  <c r="U1003" i="1" s="1"/>
  <c r="U1002" i="1" s="1"/>
  <c r="N1005" i="1"/>
  <c r="N1004" i="1" s="1"/>
  <c r="N1003" i="1" s="1"/>
  <c r="N1002" i="1" s="1"/>
  <c r="O3286" i="1"/>
  <c r="O3285" i="1" s="1"/>
  <c r="O3284" i="1" s="1"/>
  <c r="O3283" i="1" s="1"/>
  <c r="K2036" i="1"/>
  <c r="T1005" i="1"/>
  <c r="G5573" i="1"/>
  <c r="G6302" i="1"/>
  <c r="G6301" i="1" s="1"/>
  <c r="H3390" i="1"/>
  <c r="H3389" i="1" s="1"/>
  <c r="H3388" i="1" s="1"/>
  <c r="H3387" i="1" s="1"/>
  <c r="H3386" i="1" s="1"/>
  <c r="I741" i="1"/>
  <c r="I740" i="1" s="1"/>
  <c r="K1278" i="1"/>
  <c r="H3180" i="1"/>
  <c r="L165" i="1"/>
  <c r="L161" i="1" s="1"/>
  <c r="L160" i="1" s="1"/>
  <c r="L159" i="1" s="1"/>
  <c r="L158" i="1" s="1"/>
  <c r="K2684" i="1"/>
  <c r="K2683" i="1" s="1"/>
  <c r="F35" i="1"/>
  <c r="F34" i="1" s="1"/>
  <c r="F33" i="1" s="1"/>
  <c r="R1005" i="1"/>
  <c r="R1004" i="1" s="1"/>
  <c r="R1003" i="1" s="1"/>
  <c r="R1002" i="1" s="1"/>
  <c r="Q1005" i="1"/>
  <c r="Q1004" i="1" s="1"/>
  <c r="Q1003" i="1" s="1"/>
  <c r="Q1002" i="1" s="1"/>
  <c r="V1005" i="1"/>
  <c r="V1004" i="1" s="1"/>
  <c r="V1003" i="1" s="1"/>
  <c r="V1002" i="1" s="1"/>
  <c r="V749" i="1"/>
  <c r="H2413" i="1"/>
  <c r="K1480" i="1"/>
  <c r="K1479" i="1" s="1"/>
  <c r="L1658" i="1"/>
  <c r="L1657" i="1" s="1"/>
  <c r="M1657" i="1" s="1"/>
  <c r="H1050" i="1"/>
  <c r="H1049" i="1" s="1"/>
  <c r="H1048" i="1" s="1"/>
  <c r="I1720" i="1"/>
  <c r="I1719" i="1" s="1"/>
  <c r="I1718" i="1" s="1"/>
  <c r="I1717" i="1" s="1"/>
  <c r="Q4453" i="1"/>
  <c r="K254" i="1"/>
  <c r="G6117" i="1"/>
  <c r="G6116" i="1" s="1"/>
  <c r="J2561" i="1"/>
  <c r="J2560" i="1" s="1"/>
  <c r="F4919" i="1"/>
  <c r="R556" i="1"/>
  <c r="H3754" i="1"/>
  <c r="H3753" i="1" s="1"/>
  <c r="H3752" i="1" s="1"/>
  <c r="H3751" i="1" s="1"/>
  <c r="H3750" i="1" s="1"/>
  <c r="I133" i="1"/>
  <c r="I132" i="1" s="1"/>
  <c r="I131" i="1" s="1"/>
  <c r="L3317" i="1"/>
  <c r="L3316" i="1" s="1"/>
  <c r="L3315" i="1" s="1"/>
  <c r="L3308" i="1" s="1"/>
  <c r="G3923" i="1"/>
  <c r="G3922" i="1" s="1"/>
  <c r="G3921" i="1" s="1"/>
  <c r="G3913" i="1" s="1"/>
  <c r="J4333" i="1"/>
  <c r="J4328" i="1" s="1"/>
  <c r="J4327" i="1" s="1"/>
  <c r="J4326" i="1" s="1"/>
  <c r="H6302" i="1"/>
  <c r="H6301" i="1" s="1"/>
  <c r="N556" i="1"/>
  <c r="L493" i="1"/>
  <c r="L492" i="1" s="1"/>
  <c r="S556" i="1"/>
  <c r="P556" i="1"/>
  <c r="U556" i="1"/>
  <c r="T556" i="1"/>
  <c r="O556" i="1"/>
  <c r="K1749" i="1"/>
  <c r="K493" i="1"/>
  <c r="K492" i="1" s="1"/>
  <c r="K491" i="1" s="1"/>
  <c r="K490" i="1" s="1"/>
  <c r="I61" i="1"/>
  <c r="I57" i="1" s="1"/>
  <c r="I56" i="1" s="1"/>
  <c r="H5494" i="1"/>
  <c r="H5486" i="1" s="1"/>
  <c r="G1186" i="1"/>
  <c r="G1180" i="1" s="1"/>
  <c r="G1179" i="1" s="1"/>
  <c r="G1172" i="1" s="1"/>
  <c r="K1323" i="1"/>
  <c r="F1940" i="1"/>
  <c r="F1939" i="1" s="1"/>
  <c r="F1938" i="1" s="1"/>
  <c r="F1937" i="1" s="1"/>
  <c r="H180" i="1"/>
  <c r="H179" i="1" s="1"/>
  <c r="G5342" i="1"/>
  <c r="G5341" i="1" s="1"/>
  <c r="G5340" i="1" s="1"/>
  <c r="G5339" i="1" s="1"/>
  <c r="G5338" i="1" s="1"/>
  <c r="G5337" i="1" s="1"/>
  <c r="J5956" i="1"/>
  <c r="J5955" i="1" s="1"/>
  <c r="J5954" i="1" s="1"/>
  <c r="J5953" i="1" s="1"/>
  <c r="J6029" i="1"/>
  <c r="T190" i="1"/>
  <c r="P190" i="1"/>
  <c r="P189" i="1" s="1"/>
  <c r="F668" i="1"/>
  <c r="F667" i="1" s="1"/>
  <c r="F666" i="1" s="1"/>
  <c r="Q190" i="1"/>
  <c r="Q189" i="1" s="1"/>
  <c r="V190" i="1"/>
  <c r="V189" i="1" s="1"/>
  <c r="S190" i="1"/>
  <c r="S189" i="1" s="1"/>
  <c r="L4527" i="1"/>
  <c r="U190" i="1"/>
  <c r="U189" i="1" s="1"/>
  <c r="R190" i="1"/>
  <c r="R189" i="1" s="1"/>
  <c r="N190" i="1"/>
  <c r="N189" i="1" s="1"/>
  <c r="O190" i="1"/>
  <c r="O189" i="1" s="1"/>
  <c r="L3870" i="1"/>
  <c r="L3869" i="1" s="1"/>
  <c r="G2257" i="1"/>
  <c r="G2256" i="1" s="1"/>
  <c r="G2243" i="1" s="1"/>
  <c r="T61" i="1"/>
  <c r="S1050" i="1"/>
  <c r="S1049" i="1" s="1"/>
  <c r="S1048" i="1" s="1"/>
  <c r="K1229" i="1"/>
  <c r="K1228" i="1" s="1"/>
  <c r="L5279" i="1"/>
  <c r="L5278" i="1" s="1"/>
  <c r="K1005" i="1"/>
  <c r="K1004" i="1" s="1"/>
  <c r="K1003" i="1" s="1"/>
  <c r="K1002" i="1" s="1"/>
  <c r="P4640" i="1"/>
  <c r="P4639" i="1" s="1"/>
  <c r="P4638" i="1" s="1"/>
  <c r="P4637" i="1" s="1"/>
  <c r="P4636" i="1" s="1"/>
  <c r="T4640" i="1"/>
  <c r="Q4640" i="1"/>
  <c r="Q4639" i="1" s="1"/>
  <c r="Q4638" i="1" s="1"/>
  <c r="Q4637" i="1" s="1"/>
  <c r="Q4636" i="1" s="1"/>
  <c r="N4640" i="1"/>
  <c r="N4639" i="1" s="1"/>
  <c r="N4638" i="1" s="1"/>
  <c r="N4637" i="1" s="1"/>
  <c r="N4636" i="1" s="1"/>
  <c r="O4640" i="1"/>
  <c r="O4639" i="1" s="1"/>
  <c r="O4638" i="1" s="1"/>
  <c r="O4637" i="1" s="1"/>
  <c r="O4636" i="1" s="1"/>
  <c r="S4640" i="1"/>
  <c r="S4639" i="1" s="1"/>
  <c r="S4638" i="1" s="1"/>
  <c r="S4637" i="1" s="1"/>
  <c r="S4636" i="1" s="1"/>
  <c r="U4640" i="1"/>
  <c r="U4639" i="1" s="1"/>
  <c r="U4638" i="1" s="1"/>
  <c r="U4637" i="1" s="1"/>
  <c r="U4636" i="1" s="1"/>
  <c r="R4640" i="1"/>
  <c r="R4639" i="1" s="1"/>
  <c r="R4638" i="1" s="1"/>
  <c r="R4637" i="1" s="1"/>
  <c r="R4636" i="1" s="1"/>
  <c r="V4640" i="1"/>
  <c r="V4639" i="1" s="1"/>
  <c r="V4638" i="1" s="1"/>
  <c r="V4637" i="1" s="1"/>
  <c r="V4636" i="1" s="1"/>
  <c r="L4244" i="1"/>
  <c r="L4243" i="1" s="1"/>
  <c r="L220" i="1"/>
  <c r="L219" i="1" s="1"/>
  <c r="K2257" i="1"/>
  <c r="K2256" i="1" s="1"/>
  <c r="K2243" i="1" s="1"/>
  <c r="G4083" i="1"/>
  <c r="G4082" i="1" s="1"/>
  <c r="G4081" i="1" s="1"/>
  <c r="G4080" i="1" s="1"/>
  <c r="H254" i="1"/>
  <c r="L254" i="1"/>
  <c r="Q2197" i="1"/>
  <c r="Q2196" i="1" s="1"/>
  <c r="L2218" i="1"/>
  <c r="L2217" i="1" s="1"/>
  <c r="L2211" i="1" s="1"/>
  <c r="L1099" i="1"/>
  <c r="L1098" i="1" s="1"/>
  <c r="H1099" i="1"/>
  <c r="H1098" i="1" s="1"/>
  <c r="G304" i="1"/>
  <c r="G303" i="1" s="1"/>
  <c r="K542" i="1"/>
  <c r="K529" i="1" s="1"/>
  <c r="K528" i="1" s="1"/>
  <c r="R5843" i="1"/>
  <c r="S5843" i="1"/>
  <c r="R843" i="1"/>
  <c r="J241" i="1"/>
  <c r="J240" i="1" s="1"/>
  <c r="J239" i="1" s="1"/>
  <c r="J238" i="1" s="1"/>
  <c r="J237" i="1" s="1"/>
  <c r="J236" i="1" s="1"/>
  <c r="F254" i="1"/>
  <c r="Q5843" i="1"/>
  <c r="V5843" i="1"/>
  <c r="P5843" i="1"/>
  <c r="U5843" i="1"/>
  <c r="L6246" i="1"/>
  <c r="L6242" i="1" s="1"/>
  <c r="L6241" i="1" s="1"/>
  <c r="O5843" i="1"/>
  <c r="N5843" i="1"/>
  <c r="J2056" i="1"/>
  <c r="J2066" i="1"/>
  <c r="J2065" i="1" s="1"/>
  <c r="J2421" i="1"/>
  <c r="J2420" i="1" s="1"/>
  <c r="J102" i="1"/>
  <c r="J101" i="1" s="1"/>
  <c r="J100" i="1" s="1"/>
  <c r="J93" i="1" s="1"/>
  <c r="J92" i="1" s="1"/>
  <c r="K1501" i="1"/>
  <c r="K1500" i="1" s="1"/>
  <c r="K2056" i="1"/>
  <c r="J2504" i="1"/>
  <c r="J2503" i="1" s="1"/>
  <c r="J2502" i="1" s="1"/>
  <c r="V138" i="1"/>
  <c r="P4607" i="1"/>
  <c r="P4606" i="1" s="1"/>
  <c r="P4605" i="1" s="1"/>
  <c r="P4604" i="1" s="1"/>
  <c r="T4607" i="1"/>
  <c r="S4607" i="1"/>
  <c r="S4606" i="1" s="1"/>
  <c r="S4605" i="1" s="1"/>
  <c r="S4604" i="1" s="1"/>
  <c r="Q4607" i="1"/>
  <c r="Q4606" i="1" s="1"/>
  <c r="Q4605" i="1" s="1"/>
  <c r="Q4604" i="1" s="1"/>
  <c r="R4607" i="1"/>
  <c r="R4606" i="1" s="1"/>
  <c r="R4605" i="1" s="1"/>
  <c r="R4604" i="1" s="1"/>
  <c r="O4607" i="1"/>
  <c r="O4606" i="1" s="1"/>
  <c r="O4605" i="1" s="1"/>
  <c r="O4604" i="1" s="1"/>
  <c r="U4607" i="1"/>
  <c r="U4606" i="1" s="1"/>
  <c r="U4605" i="1" s="1"/>
  <c r="U4604" i="1" s="1"/>
  <c r="N4607" i="1"/>
  <c r="N4606" i="1" s="1"/>
  <c r="N4605" i="1" s="1"/>
  <c r="N4604" i="1" s="1"/>
  <c r="V4607" i="1"/>
  <c r="V4606" i="1" s="1"/>
  <c r="V4605" i="1" s="1"/>
  <c r="V4604" i="1" s="1"/>
  <c r="K2577" i="1"/>
  <c r="K2576" i="1" s="1"/>
  <c r="K2575" i="1" s="1"/>
  <c r="K2568" i="1" s="1"/>
  <c r="S788" i="1"/>
  <c r="I2749" i="1"/>
  <c r="I2745" i="1" s="1"/>
  <c r="I2744" i="1" s="1"/>
  <c r="T4194" i="1"/>
  <c r="P4194" i="1"/>
  <c r="P4193" i="1" s="1"/>
  <c r="Q4194" i="1"/>
  <c r="Q4193" i="1" s="1"/>
  <c r="V4194" i="1"/>
  <c r="V4193" i="1" s="1"/>
  <c r="R4194" i="1"/>
  <c r="R4193" i="1" s="1"/>
  <c r="N4194" i="1"/>
  <c r="N4193" i="1" s="1"/>
  <c r="U4194" i="1"/>
  <c r="U4193" i="1" s="1"/>
  <c r="S4194" i="1"/>
  <c r="S4193" i="1" s="1"/>
  <c r="L4194" i="1"/>
  <c r="L4193" i="1" s="1"/>
  <c r="O4194" i="1"/>
  <c r="O4193" i="1" s="1"/>
  <c r="I1480" i="1"/>
  <c r="I1479" i="1" s="1"/>
  <c r="G778" i="1"/>
  <c r="G542" i="1"/>
  <c r="G529" i="1" s="1"/>
  <c r="G528" i="1" s="1"/>
  <c r="G788" i="1"/>
  <c r="H199" i="1"/>
  <c r="H195" i="1" s="1"/>
  <c r="K352" i="1"/>
  <c r="K351" i="1" s="1"/>
  <c r="L3595" i="1"/>
  <c r="T585" i="1"/>
  <c r="O585" i="1"/>
  <c r="Q585" i="1"/>
  <c r="V585" i="1"/>
  <c r="R585" i="1"/>
  <c r="S585" i="1"/>
  <c r="P585" i="1"/>
  <c r="U585" i="1"/>
  <c r="N585" i="1"/>
  <c r="I5663" i="1"/>
  <c r="I5662" i="1" s="1"/>
  <c r="I5661" i="1" s="1"/>
  <c r="G4253" i="1"/>
  <c r="G4252" i="1" s="1"/>
  <c r="G4251" i="1" s="1"/>
  <c r="G4242" i="1" s="1"/>
  <c r="J267" i="1"/>
  <c r="G1925" i="1"/>
  <c r="G1924" i="1" s="1"/>
  <c r="G1923" i="1" s="1"/>
  <c r="G1922" i="1" s="1"/>
  <c r="G1921" i="1" s="1"/>
  <c r="K1925" i="1"/>
  <c r="K1924" i="1" s="1"/>
  <c r="K1923" i="1" s="1"/>
  <c r="K1922" i="1" s="1"/>
  <c r="K1921" i="1" s="1"/>
  <c r="J2714" i="1"/>
  <c r="J2713" i="1" s="1"/>
  <c r="J2712" i="1" s="1"/>
  <c r="J2711" i="1" s="1"/>
  <c r="G4002" i="1"/>
  <c r="G4001" i="1" s="1"/>
  <c r="G3988" i="1" s="1"/>
  <c r="G3980" i="1" s="1"/>
  <c r="K521" i="1"/>
  <c r="K517" i="1" s="1"/>
  <c r="K516" i="1" s="1"/>
  <c r="K515" i="1" s="1"/>
  <c r="K3924" i="1"/>
  <c r="K3923" i="1" s="1"/>
  <c r="K3922" i="1" s="1"/>
  <c r="K3921" i="1" s="1"/>
  <c r="K3913" i="1" s="1"/>
  <c r="H778" i="1"/>
  <c r="J6289" i="1"/>
  <c r="J6288" i="1" s="1"/>
  <c r="J6287" i="1" s="1"/>
  <c r="J1113" i="1"/>
  <c r="J1112" i="1" s="1"/>
  <c r="J1111" i="1" s="1"/>
  <c r="L3390" i="1"/>
  <c r="L3389" i="1" s="1"/>
  <c r="L3388" i="1" s="1"/>
  <c r="L3387" i="1" s="1"/>
  <c r="L3386" i="1" s="1"/>
  <c r="K267" i="1"/>
  <c r="G4926" i="1"/>
  <c r="R138" i="1"/>
  <c r="J1270" i="1"/>
  <c r="J1266" i="1" s="1"/>
  <c r="J1265" i="1" s="1"/>
  <c r="J1256" i="1" s="1"/>
  <c r="K2311" i="1"/>
  <c r="K2310" i="1" s="1"/>
  <c r="K2309" i="1" s="1"/>
  <c r="K2308" i="1" s="1"/>
  <c r="K2307" i="1" s="1"/>
  <c r="J1954" i="1"/>
  <c r="J1953" i="1" s="1"/>
  <c r="J2759" i="1"/>
  <c r="F4527" i="1"/>
  <c r="I287" i="1"/>
  <c r="I286" i="1" s="1"/>
  <c r="J2865" i="1"/>
  <c r="J2864" i="1" s="1"/>
  <c r="P1106" i="1"/>
  <c r="P1105" i="1" s="1"/>
  <c r="P1104" i="1" s="1"/>
  <c r="V4438" i="1"/>
  <c r="L3523" i="1"/>
  <c r="L3522" i="1" s="1"/>
  <c r="H668" i="1"/>
  <c r="H667" i="1" s="1"/>
  <c r="H666" i="1" s="1"/>
  <c r="H3523" i="1"/>
  <c r="H3522" i="1" s="1"/>
  <c r="K2670" i="1"/>
  <c r="K2669" i="1" s="1"/>
  <c r="K2668" i="1" s="1"/>
  <c r="K2667" i="1" s="1"/>
  <c r="K2942" i="1"/>
  <c r="K2941" i="1" s="1"/>
  <c r="K2940" i="1" s="1"/>
  <c r="K2933" i="1" s="1"/>
  <c r="K2218" i="1"/>
  <c r="K2217" i="1" s="1"/>
  <c r="K2211" i="1" s="1"/>
  <c r="K2204" i="1" s="1"/>
  <c r="J5369" i="1"/>
  <c r="J5368" i="1" s="1"/>
  <c r="F4859" i="1"/>
  <c r="F4858" i="1" s="1"/>
  <c r="H4756" i="1"/>
  <c r="H4755" i="1" s="1"/>
  <c r="H4754" i="1" s="1"/>
  <c r="J262" i="1"/>
  <c r="K2655" i="1"/>
  <c r="K2654" i="1" s="1"/>
  <c r="K2653" i="1" s="1"/>
  <c r="K2652" i="1" s="1"/>
  <c r="K2651" i="1" s="1"/>
  <c r="J5732" i="1"/>
  <c r="J5719" i="1" s="1"/>
  <c r="S2197" i="1"/>
  <c r="S2196" i="1" s="1"/>
  <c r="L668" i="1"/>
  <c r="L667" i="1" s="1"/>
  <c r="L666" i="1" s="1"/>
  <c r="H3481" i="1"/>
  <c r="H3477" i="1" s="1"/>
  <c r="H3476" i="1" s="1"/>
  <c r="K5201" i="1"/>
  <c r="K5200" i="1" s="1"/>
  <c r="K5199" i="1" s="1"/>
  <c r="L741" i="1"/>
  <c r="L740" i="1" s="1"/>
  <c r="L733" i="1" s="1"/>
  <c r="R788" i="1"/>
  <c r="L5998" i="1"/>
  <c r="L5994" i="1" s="1"/>
  <c r="L5989" i="1" s="1"/>
  <c r="L5988" i="1" s="1"/>
  <c r="L5987" i="1" s="1"/>
  <c r="L5986" i="1" s="1"/>
  <c r="H4265" i="1"/>
  <c r="H4261" i="1" s="1"/>
  <c r="H4260" i="1" s="1"/>
  <c r="L2655" i="1"/>
  <c r="L2654" i="1" s="1"/>
  <c r="L2653" i="1" s="1"/>
  <c r="L2652" i="1" s="1"/>
  <c r="L2651" i="1" s="1"/>
  <c r="H4527" i="1"/>
  <c r="H4520" i="1" s="1"/>
  <c r="N68" i="1"/>
  <c r="L6040" i="1"/>
  <c r="L6036" i="1" s="1"/>
  <c r="L6100" i="1"/>
  <c r="G4885" i="1"/>
  <c r="J2626" i="1"/>
  <c r="J2625" i="1" s="1"/>
  <c r="F693" i="1"/>
  <c r="F692" i="1" s="1"/>
  <c r="G4859" i="1"/>
  <c r="G4858" i="1" s="1"/>
  <c r="J304" i="1"/>
  <c r="J303" i="1" s="1"/>
  <c r="H4859" i="1"/>
  <c r="H4858" i="1" s="1"/>
  <c r="K133" i="1"/>
  <c r="K132" i="1" s="1"/>
  <c r="K131" i="1" s="1"/>
  <c r="K130" i="1" s="1"/>
  <c r="J254" i="1"/>
  <c r="J329" i="1"/>
  <c r="J328" i="1" s="1"/>
  <c r="J327" i="1" s="1"/>
  <c r="K755" i="1"/>
  <c r="K748" i="1" s="1"/>
  <c r="K747" i="1" s="1"/>
  <c r="L4756" i="1"/>
  <c r="L4755" i="1" s="1"/>
  <c r="L4754" i="1" s="1"/>
  <c r="J5561" i="1"/>
  <c r="J5560" i="1" s="1"/>
  <c r="J5536" i="1" s="1"/>
  <c r="J5535" i="1" s="1"/>
  <c r="N227" i="1"/>
  <c r="N418" i="1"/>
  <c r="N408" i="1" s="1"/>
  <c r="N407" i="1" s="1"/>
  <c r="M3675" i="1"/>
  <c r="L1746" i="1"/>
  <c r="L1745" i="1" s="1"/>
  <c r="L1744" i="1" s="1"/>
  <c r="L6144" i="1"/>
  <c r="L6143" i="1" s="1"/>
  <c r="L6153" i="1"/>
  <c r="M6153" i="1" s="1"/>
  <c r="I2578" i="1"/>
  <c r="M2578" i="1" s="1"/>
  <c r="G2759" i="1"/>
  <c r="G5441" i="1"/>
  <c r="G5440" i="1" s="1"/>
  <c r="G5439" i="1" s="1"/>
  <c r="J1278" i="1"/>
  <c r="K1884" i="1"/>
  <c r="H397" i="1"/>
  <c r="H396" i="1" s="1"/>
  <c r="H3709" i="1"/>
  <c r="H3708" i="1" s="1"/>
  <c r="S843" i="1"/>
  <c r="K5386" i="1"/>
  <c r="K5385" i="1" s="1"/>
  <c r="K5384" i="1" s="1"/>
  <c r="K5383" i="1" s="1"/>
  <c r="G5407" i="1"/>
  <c r="P2211" i="1"/>
  <c r="P2204" i="1" s="1"/>
  <c r="G329" i="1"/>
  <c r="G328" i="1" s="1"/>
  <c r="G327" i="1" s="1"/>
  <c r="H1685" i="1"/>
  <c r="L3349" i="1"/>
  <c r="L3348" i="1" s="1"/>
  <c r="O1424" i="1"/>
  <c r="O1423" i="1" s="1"/>
  <c r="O1422" i="1" s="1"/>
  <c r="O1421" i="1" s="1"/>
  <c r="G3858" i="1"/>
  <c r="K304" i="1"/>
  <c r="K303" i="1" s="1"/>
  <c r="H5010" i="1"/>
  <c r="H5009" i="1" s="1"/>
  <c r="H5008" i="1" s="1"/>
  <c r="F2993" i="1"/>
  <c r="F2992" i="1" s="1"/>
  <c r="J2993" i="1"/>
  <c r="J2992" i="1" s="1"/>
  <c r="J2967" i="1" s="1"/>
  <c r="F1925" i="1"/>
  <c r="F1924" i="1" s="1"/>
  <c r="F1923" i="1" s="1"/>
  <c r="F1922" i="1" s="1"/>
  <c r="F1921" i="1" s="1"/>
  <c r="F2056" i="1"/>
  <c r="Q4790" i="1"/>
  <c r="Q5827" i="1"/>
  <c r="K2335" i="1"/>
  <c r="K2334" i="1" s="1"/>
  <c r="J4732" i="1"/>
  <c r="J4731" i="1" s="1"/>
  <c r="F2036" i="1"/>
  <c r="K2049" i="1"/>
  <c r="I102" i="1"/>
  <c r="I101" i="1" s="1"/>
  <c r="I100" i="1" s="1"/>
  <c r="I93" i="1" s="1"/>
  <c r="I92" i="1" s="1"/>
  <c r="L1260" i="1"/>
  <c r="L1259" i="1" s="1"/>
  <c r="H3070" i="1"/>
  <c r="H3069" i="1" s="1"/>
  <c r="H5087" i="1"/>
  <c r="H5086" i="1" s="1"/>
  <c r="H642" i="1"/>
  <c r="G2866" i="1"/>
  <c r="G2865" i="1" s="1"/>
  <c r="G2864" i="1" s="1"/>
  <c r="H2759" i="1"/>
  <c r="K1658" i="1"/>
  <c r="K1657" i="1" s="1"/>
  <c r="U4453" i="1"/>
  <c r="H5386" i="1"/>
  <c r="H5385" i="1" s="1"/>
  <c r="H5384" i="1" s="1"/>
  <c r="H5383" i="1" s="1"/>
  <c r="L133" i="1"/>
  <c r="L132" i="1" s="1"/>
  <c r="L131" i="1" s="1"/>
  <c r="K4976" i="1"/>
  <c r="K4960" i="1" s="1"/>
  <c r="J5342" i="1"/>
  <c r="J5341" i="1" s="1"/>
  <c r="J5340" i="1" s="1"/>
  <c r="J5339" i="1" s="1"/>
  <c r="J5338" i="1" s="1"/>
  <c r="J5337" i="1" s="1"/>
  <c r="J5596" i="1"/>
  <c r="J5592" i="1" s="1"/>
  <c r="J5591" i="1" s="1"/>
  <c r="L2168" i="1"/>
  <c r="L2167" i="1" s="1"/>
  <c r="L2166" i="1" s="1"/>
  <c r="H2845" i="1"/>
  <c r="H2841" i="1" s="1"/>
  <c r="H2840" i="1" s="1"/>
  <c r="H2833" i="1" s="1"/>
  <c r="L2845" i="1"/>
  <c r="L2841" i="1" s="1"/>
  <c r="L2840" i="1" s="1"/>
  <c r="F3091" i="1"/>
  <c r="F3090" i="1" s="1"/>
  <c r="F3089" i="1" s="1"/>
  <c r="M19" i="1"/>
  <c r="L415" i="1"/>
  <c r="M415" i="1" s="1"/>
  <c r="S1240" i="1"/>
  <c r="S1239" i="1" s="1"/>
  <c r="S1238" i="1" s="1"/>
  <c r="S1237" i="1" s="1"/>
  <c r="S1236" i="1" s="1"/>
  <c r="S2722" i="1"/>
  <c r="S2721" i="1" s="1"/>
  <c r="S3294" i="1"/>
  <c r="S3293" i="1" s="1"/>
  <c r="S3292" i="1" s="1"/>
  <c r="S3291" i="1" s="1"/>
  <c r="Q3322" i="1"/>
  <c r="Q3438" i="1"/>
  <c r="Q3437" i="1" s="1"/>
  <c r="S3664" i="1"/>
  <c r="V3959" i="1"/>
  <c r="V3958" i="1" s="1"/>
  <c r="V3957" i="1" s="1"/>
  <c r="V3956" i="1" s="1"/>
  <c r="V5045" i="1"/>
  <c r="P5138" i="1"/>
  <c r="R5157" i="1"/>
  <c r="R5150" i="1" s="1"/>
  <c r="R5149" i="1" s="1"/>
  <c r="R5148" i="1" s="1"/>
  <c r="R5147" i="1" s="1"/>
  <c r="P5465" i="1"/>
  <c r="P5772" i="1"/>
  <c r="P5771" i="1" s="1"/>
  <c r="P5770" i="1" s="1"/>
  <c r="L6013" i="1"/>
  <c r="L6008" i="1" s="1"/>
  <c r="L6007" i="1" s="1"/>
  <c r="L6006" i="1" s="1"/>
  <c r="L6005" i="1" s="1"/>
  <c r="J843" i="1"/>
  <c r="H165" i="1"/>
  <c r="H161" i="1" s="1"/>
  <c r="H160" i="1" s="1"/>
  <c r="H159" i="1" s="1"/>
  <c r="H158" i="1" s="1"/>
  <c r="H5998" i="1"/>
  <c r="H5994" i="1" s="1"/>
  <c r="H5989" i="1" s="1"/>
  <c r="H5988" i="1" s="1"/>
  <c r="H5987" i="1" s="1"/>
  <c r="H5986" i="1" s="1"/>
  <c r="K4305" i="1"/>
  <c r="K4301" i="1" s="1"/>
  <c r="K4300" i="1" s="1"/>
  <c r="G4305" i="1"/>
  <c r="G4301" i="1" s="1"/>
  <c r="G4300" i="1" s="1"/>
  <c r="K680" i="1"/>
  <c r="K676" i="1" s="1"/>
  <c r="K675" i="1" s="1"/>
  <c r="K665" i="1" s="1"/>
  <c r="K262" i="1"/>
  <c r="J1145" i="1"/>
  <c r="J1141" i="1" s="1"/>
  <c r="J1140" i="1" s="1"/>
  <c r="J5504" i="1"/>
  <c r="J5503" i="1" s="1"/>
  <c r="F1355" i="1"/>
  <c r="F1354" i="1" s="1"/>
  <c r="F1353" i="1" s="1"/>
  <c r="F1352" i="1" s="1"/>
  <c r="H1501" i="1"/>
  <c r="H1500" i="1" s="1"/>
  <c r="H1466" i="1" s="1"/>
  <c r="H1458" i="1" s="1"/>
  <c r="J735" i="1"/>
  <c r="J734" i="1" s="1"/>
  <c r="J346" i="1"/>
  <c r="J345" i="1" s="1"/>
  <c r="J344" i="1" s="1"/>
  <c r="F3754" i="1"/>
  <c r="F3753" i="1" s="1"/>
  <c r="F3752" i="1" s="1"/>
  <c r="F3751" i="1" s="1"/>
  <c r="F3750" i="1" s="1"/>
  <c r="K5998" i="1"/>
  <c r="K5994" i="1" s="1"/>
  <c r="K5989" i="1" s="1"/>
  <c r="K5988" i="1" s="1"/>
  <c r="K5987" i="1" s="1"/>
  <c r="K5986" i="1" s="1"/>
  <c r="J3743" i="1"/>
  <c r="J3742" i="1" s="1"/>
  <c r="G5994" i="1"/>
  <c r="G5989" i="1" s="1"/>
  <c r="G5988" i="1" s="1"/>
  <c r="G5987" i="1" s="1"/>
  <c r="G5986" i="1" s="1"/>
  <c r="K5342" i="1"/>
  <c r="K5341" i="1" s="1"/>
  <c r="K5340" i="1" s="1"/>
  <c r="K5339" i="1" s="1"/>
  <c r="K5338" i="1" s="1"/>
  <c r="K5337" i="1" s="1"/>
  <c r="K4317" i="1"/>
  <c r="K4316" i="1" s="1"/>
  <c r="K4315" i="1" s="1"/>
  <c r="H113" i="1"/>
  <c r="H112" i="1" s="1"/>
  <c r="H111" i="1" s="1"/>
  <c r="H110" i="1" s="1"/>
  <c r="H109" i="1" s="1"/>
  <c r="K2421" i="1"/>
  <c r="K2420" i="1" s="1"/>
  <c r="J5441" i="1"/>
  <c r="J5440" i="1" s="1"/>
  <c r="J5439" i="1" s="1"/>
  <c r="G254" i="1"/>
  <c r="G253" i="1" s="1"/>
  <c r="G252" i="1" s="1"/>
  <c r="G251" i="1" s="1"/>
  <c r="G4961" i="1"/>
  <c r="G4960" i="1" s="1"/>
  <c r="L5460" i="1"/>
  <c r="L5456" i="1" s="1"/>
  <c r="L5455" i="1" s="1"/>
  <c r="H4926" i="1"/>
  <c r="K3595" i="1"/>
  <c r="K3594" i="1" s="1"/>
  <c r="K3593" i="1" s="1"/>
  <c r="Q2793" i="1"/>
  <c r="J4083" i="1"/>
  <c r="J4082" i="1" s="1"/>
  <c r="J4081" i="1" s="1"/>
  <c r="J4080" i="1" s="1"/>
  <c r="H4244" i="1"/>
  <c r="H4243" i="1" s="1"/>
  <c r="H4242" i="1" s="1"/>
  <c r="J5407" i="1"/>
  <c r="L1127" i="1"/>
  <c r="L1121" i="1" s="1"/>
  <c r="K2386" i="1"/>
  <c r="K2385" i="1" s="1"/>
  <c r="H1122" i="1"/>
  <c r="N5868" i="1"/>
  <c r="T4825" i="1"/>
  <c r="O2722" i="1"/>
  <c r="O2721" i="1" s="1"/>
  <c r="R4593" i="1"/>
  <c r="H3446" i="1"/>
  <c r="H3445" i="1" s="1"/>
  <c r="H3444" i="1" s="1"/>
  <c r="H3443" i="1" s="1"/>
  <c r="K2380" i="1"/>
  <c r="K2379" i="1" s="1"/>
  <c r="K2378" i="1" s="1"/>
  <c r="K2377" i="1" s="1"/>
  <c r="H4885" i="1"/>
  <c r="L6052" i="1"/>
  <c r="L6051" i="1" s="1"/>
  <c r="L6050" i="1" s="1"/>
  <c r="N6226" i="1"/>
  <c r="N6225" i="1" s="1"/>
  <c r="N6224" i="1" s="1"/>
  <c r="N6217" i="1" s="1"/>
  <c r="P5342" i="1"/>
  <c r="P5341" i="1" s="1"/>
  <c r="P5340" i="1" s="1"/>
  <c r="P5339" i="1" s="1"/>
  <c r="P5338" i="1" s="1"/>
  <c r="P5337" i="1" s="1"/>
  <c r="R68" i="1"/>
  <c r="R65" i="1" s="1"/>
  <c r="R62" i="1" s="1"/>
  <c r="L1186" i="1"/>
  <c r="L1180" i="1" s="1"/>
  <c r="L1179" i="1" s="1"/>
  <c r="I2714" i="1"/>
  <c r="I2713" i="1" s="1"/>
  <c r="I2712" i="1" s="1"/>
  <c r="L2866" i="1"/>
  <c r="L2865" i="1" s="1"/>
  <c r="L2864" i="1" s="1"/>
  <c r="K1530" i="1"/>
  <c r="K1529" i="1" s="1"/>
  <c r="K1528" i="1" s="1"/>
  <c r="K1527" i="1" s="1"/>
  <c r="K1526" i="1" s="1"/>
  <c r="G6013" i="1"/>
  <c r="G6008" i="1" s="1"/>
  <c r="G6007" i="1" s="1"/>
  <c r="G6006" i="1" s="1"/>
  <c r="G6005" i="1" s="1"/>
  <c r="K6087" i="1"/>
  <c r="K6069" i="1" s="1"/>
  <c r="K6068" i="1" s="1"/>
  <c r="T6226" i="1"/>
  <c r="U6227" i="1"/>
  <c r="U6226" i="1" s="1"/>
  <c r="U6225" i="1" s="1"/>
  <c r="U6224" i="1" s="1"/>
  <c r="U6217" i="1" s="1"/>
  <c r="T1291" i="1"/>
  <c r="T1650" i="1"/>
  <c r="T3446" i="1"/>
  <c r="F5690" i="1"/>
  <c r="F5689" i="1" s="1"/>
  <c r="G6242" i="1"/>
  <c r="G6241" i="1" s="1"/>
  <c r="H23" i="1"/>
  <c r="H22" i="1" s="1"/>
  <c r="G1545" i="1"/>
  <c r="G1544" i="1" s="1"/>
  <c r="G1543" i="1" s="1"/>
  <c r="G1542" i="1" s="1"/>
  <c r="P49" i="1"/>
  <c r="P48" i="1" s="1"/>
  <c r="P46" i="1" s="1"/>
  <c r="P45" i="1" s="1"/>
  <c r="P44" i="1" s="1"/>
  <c r="P43" i="1" s="1"/>
  <c r="P642" i="1"/>
  <c r="U1432" i="1"/>
  <c r="U1431" i="1" s="1"/>
  <c r="U1430" i="1" s="1"/>
  <c r="U1429" i="1" s="1"/>
  <c r="R1481" i="1"/>
  <c r="R1480" i="1" s="1"/>
  <c r="R1479" i="1" s="1"/>
  <c r="U1890" i="1"/>
  <c r="U1885" i="1" s="1"/>
  <c r="Q2289" i="1"/>
  <c r="Q2288" i="1" s="1"/>
  <c r="Q2287" i="1" s="1"/>
  <c r="V2392" i="1"/>
  <c r="S2550" i="1"/>
  <c r="S2549" i="1" s="1"/>
  <c r="S2548" i="1" s="1"/>
  <c r="S2547" i="1" s="1"/>
  <c r="Q2631" i="1"/>
  <c r="Q2626" i="1" s="1"/>
  <c r="Q2625" i="1" s="1"/>
  <c r="Q3530" i="1"/>
  <c r="U4919" i="1"/>
  <c r="Q5063" i="1"/>
  <c r="Q5059" i="1" s="1"/>
  <c r="N1797" i="1"/>
  <c r="N1796" i="1" s="1"/>
  <c r="N1795" i="1" s="1"/>
  <c r="N1794" i="1" s="1"/>
  <c r="N2550" i="1"/>
  <c r="N2549" i="1" s="1"/>
  <c r="N2548" i="1" s="1"/>
  <c r="N2547" i="1" s="1"/>
  <c r="N6273" i="1"/>
  <c r="T2269" i="1"/>
  <c r="T4433" i="1"/>
  <c r="O1446" i="1"/>
  <c r="O3530" i="1"/>
  <c r="O4134" i="1"/>
  <c r="O4133" i="1" s="1"/>
  <c r="I2580" i="1"/>
  <c r="M2580" i="1" s="1"/>
  <c r="K1720" i="1"/>
  <c r="K1719" i="1" s="1"/>
  <c r="K1718" i="1" s="1"/>
  <c r="K1717" i="1" s="1"/>
  <c r="J3921" i="1"/>
  <c r="J3913" i="1" s="1"/>
  <c r="J4851" i="1"/>
  <c r="I1612" i="1"/>
  <c r="I1611" i="1" s="1"/>
  <c r="I1610" i="1" s="1"/>
  <c r="I1609" i="1" s="1"/>
  <c r="G693" i="1"/>
  <c r="G692" i="1" s="1"/>
  <c r="M4372" i="1"/>
  <c r="K1634" i="1"/>
  <c r="H2894" i="1"/>
  <c r="H2893" i="1" s="1"/>
  <c r="H2892" i="1" s="1"/>
  <c r="K3496" i="1"/>
  <c r="K3495" i="1" s="1"/>
  <c r="G3509" i="1"/>
  <c r="S77" i="1"/>
  <c r="O2706" i="1"/>
  <c r="O2705" i="1" s="1"/>
  <c r="O2698" i="1" s="1"/>
  <c r="O2697" i="1" s="1"/>
  <c r="O2749" i="1"/>
  <c r="O2745" i="1" s="1"/>
  <c r="O2744" i="1" s="1"/>
  <c r="O3416" i="1"/>
  <c r="O3415" i="1" s="1"/>
  <c r="O3595" i="1"/>
  <c r="O3594" i="1" s="1"/>
  <c r="O3593" i="1" s="1"/>
  <c r="O3695" i="1"/>
  <c r="O3694" i="1" s="1"/>
  <c r="O3693" i="1" s="1"/>
  <c r="O4210" i="1"/>
  <c r="O4209" i="1" s="1"/>
  <c r="I262" i="1"/>
  <c r="O5512" i="1"/>
  <c r="O5642" i="1"/>
  <c r="O5641" i="1" s="1"/>
  <c r="O5640" i="1" s="1"/>
  <c r="O6132" i="1"/>
  <c r="O6131" i="1" s="1"/>
  <c r="O6130" i="1" s="1"/>
  <c r="J373" i="1"/>
  <c r="J383" i="1"/>
  <c r="U932" i="1"/>
  <c r="R3959" i="1"/>
  <c r="R3958" i="1" s="1"/>
  <c r="R3957" i="1" s="1"/>
  <c r="R3956" i="1" s="1"/>
  <c r="U4168" i="1"/>
  <c r="U4167" i="1" s="1"/>
  <c r="R5045" i="1"/>
  <c r="N635" i="1"/>
  <c r="N634" i="1" s="1"/>
  <c r="N1240" i="1"/>
  <c r="N1239" i="1" s="1"/>
  <c r="N1238" i="1" s="1"/>
  <c r="N1237" i="1" s="1"/>
  <c r="N1236" i="1" s="1"/>
  <c r="S5824" i="1"/>
  <c r="S5823" i="1" s="1"/>
  <c r="S5819" i="1" s="1"/>
  <c r="U4790" i="1"/>
  <c r="M1024" i="1"/>
  <c r="R77" i="1"/>
  <c r="Q932" i="1"/>
  <c r="V1018" i="1"/>
  <c r="V1017" i="1" s="1"/>
  <c r="V1016" i="1" s="1"/>
  <c r="V1015" i="1" s="1"/>
  <c r="V2387" i="1"/>
  <c r="Q4168" i="1"/>
  <c r="Q4167" i="1" s="1"/>
  <c r="P4825" i="1"/>
  <c r="S5868" i="1"/>
  <c r="U4593" i="1"/>
  <c r="O635" i="1"/>
  <c r="O634" i="1" s="1"/>
  <c r="O4593" i="1"/>
  <c r="R1018" i="1"/>
  <c r="R1017" i="1" s="1"/>
  <c r="R1016" i="1" s="1"/>
  <c r="R1015" i="1" s="1"/>
  <c r="S1910" i="1"/>
  <c r="S1909" i="1" s="1"/>
  <c r="R2387" i="1"/>
  <c r="U3322" i="1"/>
  <c r="U3438" i="1"/>
  <c r="U3437" i="1" s="1"/>
  <c r="V5157" i="1"/>
  <c r="V5150" i="1" s="1"/>
  <c r="V5149" i="1" s="1"/>
  <c r="V5148" i="1" s="1"/>
  <c r="V5147" i="1" s="1"/>
  <c r="N1332" i="1"/>
  <c r="N1331" i="1" s="1"/>
  <c r="N1330" i="1" s="1"/>
  <c r="N1323" i="1" s="1"/>
  <c r="N2631" i="1"/>
  <c r="N2626" i="1" s="1"/>
  <c r="N2625" i="1" s="1"/>
  <c r="N2987" i="1"/>
  <c r="N2986" i="1" s="1"/>
  <c r="N2985" i="1" s="1"/>
  <c r="N2984" i="1" s="1"/>
  <c r="N5045" i="1"/>
  <c r="P6279" i="1"/>
  <c r="T2550" i="1"/>
  <c r="O1481" i="1"/>
  <c r="O1480" i="1" s="1"/>
  <c r="O1479" i="1" s="1"/>
  <c r="O2987" i="1"/>
  <c r="O2986" i="1" s="1"/>
  <c r="O2985" i="1" s="1"/>
  <c r="O2984" i="1" s="1"/>
  <c r="O5697" i="1"/>
  <c r="O5868" i="1"/>
  <c r="Q548" i="1"/>
  <c r="Q547" i="1" s="1"/>
  <c r="T6150" i="1"/>
  <c r="P6150" i="1"/>
  <c r="P6149" i="1" s="1"/>
  <c r="P6148" i="1" s="1"/>
  <c r="S4188" i="1"/>
  <c r="S4187" i="1" s="1"/>
  <c r="O4188" i="1"/>
  <c r="O4187" i="1" s="1"/>
  <c r="G5561" i="1"/>
  <c r="G5560" i="1" s="1"/>
  <c r="G5536" i="1" s="1"/>
  <c r="G5535" i="1" s="1"/>
  <c r="J4393" i="1"/>
  <c r="Q1365" i="1"/>
  <c r="Q1361" i="1" s="1"/>
  <c r="Q1360" i="1" s="1"/>
  <c r="T5697" i="1"/>
  <c r="T4593" i="1"/>
  <c r="L4253" i="1"/>
  <c r="L4252" i="1" s="1"/>
  <c r="L4251" i="1" s="1"/>
  <c r="S6143" i="1"/>
  <c r="S6138" i="1" s="1"/>
  <c r="S6137" i="1" s="1"/>
  <c r="K5378" i="1"/>
  <c r="K5377" i="1" s="1"/>
  <c r="K5376" i="1" s="1"/>
  <c r="K5375" i="1" s="1"/>
  <c r="K5363" i="1"/>
  <c r="K5359" i="1" s="1"/>
  <c r="L3588" i="1"/>
  <c r="M3588" i="1" s="1"/>
  <c r="M632" i="1"/>
  <c r="L5243" i="1"/>
  <c r="L5239" i="1" s="1"/>
  <c r="L5238" i="1" s="1"/>
  <c r="F1323" i="1"/>
  <c r="M3590" i="1"/>
  <c r="V49" i="1"/>
  <c r="V48" i="1" s="1"/>
  <c r="U1050" i="1"/>
  <c r="U1049" i="1" s="1"/>
  <c r="U1048" i="1" s="1"/>
  <c r="V1332" i="1"/>
  <c r="V1331" i="1" s="1"/>
  <c r="V1330" i="1" s="1"/>
  <c r="V1323" i="1" s="1"/>
  <c r="Q1432" i="1"/>
  <c r="Q1431" i="1" s="1"/>
  <c r="Q1430" i="1" s="1"/>
  <c r="Q1429" i="1" s="1"/>
  <c r="Q1890" i="1"/>
  <c r="Q1885" i="1" s="1"/>
  <c r="P2269" i="1"/>
  <c r="P2268" i="1" s="1"/>
  <c r="P2267" i="1" s="1"/>
  <c r="P2266" i="1" s="1"/>
  <c r="U2280" i="1"/>
  <c r="U2275" i="1" s="1"/>
  <c r="R2392" i="1"/>
  <c r="U3210" i="1"/>
  <c r="U3209" i="1" s="1"/>
  <c r="U3208" i="1" s="1"/>
  <c r="U3207" i="1" s="1"/>
  <c r="P3361" i="1"/>
  <c r="P3360" i="1" s="1"/>
  <c r="P3359" i="1" s="1"/>
  <c r="P3358" i="1" s="1"/>
  <c r="U3730" i="1"/>
  <c r="U3725" i="1" s="1"/>
  <c r="U3724" i="1" s="1"/>
  <c r="U3805" i="1"/>
  <c r="U3804" i="1" s="1"/>
  <c r="P4433" i="1"/>
  <c r="P4432" i="1" s="1"/>
  <c r="N1446" i="1"/>
  <c r="N2998" i="1"/>
  <c r="N2993" i="1" s="1"/>
  <c r="N2992" i="1" s="1"/>
  <c r="N6279" i="1"/>
  <c r="L5025" i="1"/>
  <c r="L5024" i="1" s="1"/>
  <c r="L5023" i="1" s="1"/>
  <c r="L5022" i="1" s="1"/>
  <c r="L1379" i="1"/>
  <c r="M1379" i="1" s="1"/>
  <c r="M1381" i="1"/>
  <c r="R49" i="1"/>
  <c r="R48" i="1" s="1"/>
  <c r="R1332" i="1"/>
  <c r="R1331" i="1" s="1"/>
  <c r="R1330" i="1" s="1"/>
  <c r="R1323" i="1" s="1"/>
  <c r="U1495" i="1"/>
  <c r="U1494" i="1" s="1"/>
  <c r="U1493" i="1" s="1"/>
  <c r="U1492" i="1" s="1"/>
  <c r="U1671" i="1"/>
  <c r="Q2280" i="1"/>
  <c r="Q2275" i="1" s="1"/>
  <c r="V2987" i="1"/>
  <c r="V2986" i="1" s="1"/>
  <c r="V2985" i="1" s="1"/>
  <c r="V2984" i="1" s="1"/>
  <c r="V2998" i="1"/>
  <c r="V2993" i="1" s="1"/>
  <c r="V2992" i="1" s="1"/>
  <c r="Q3210" i="1"/>
  <c r="Q3209" i="1" s="1"/>
  <c r="Q3208" i="1" s="1"/>
  <c r="Q3207" i="1" s="1"/>
  <c r="Q3730" i="1"/>
  <c r="Q3725" i="1" s="1"/>
  <c r="Q3724" i="1" s="1"/>
  <c r="Q3805" i="1"/>
  <c r="Q3804" i="1" s="1"/>
  <c r="S4134" i="1"/>
  <c r="S4133" i="1" s="1"/>
  <c r="Q4724" i="1"/>
  <c r="Q4720" i="1" s="1"/>
  <c r="Q4719" i="1" s="1"/>
  <c r="P5697" i="1"/>
  <c r="P4128" i="1"/>
  <c r="T3361" i="1"/>
  <c r="T3564" i="1"/>
  <c r="O2550" i="1"/>
  <c r="O2549" i="1" s="1"/>
  <c r="O2548" i="1" s="1"/>
  <c r="O2547" i="1" s="1"/>
  <c r="U6273" i="1"/>
  <c r="H2380" i="1"/>
  <c r="H2379" i="1" s="1"/>
  <c r="H2378" i="1" s="1"/>
  <c r="H2377" i="1" s="1"/>
  <c r="H2376" i="1" s="1"/>
  <c r="I4374" i="1"/>
  <c r="M4374" i="1" s="1"/>
  <c r="S1446" i="1"/>
  <c r="Q1495" i="1"/>
  <c r="Q1494" i="1" s="1"/>
  <c r="Q1493" i="1" s="1"/>
  <c r="Q1492" i="1" s="1"/>
  <c r="S1797" i="1"/>
  <c r="S1796" i="1" s="1"/>
  <c r="S1795" i="1" s="1"/>
  <c r="S1794" i="1" s="1"/>
  <c r="Q1838" i="1"/>
  <c r="S1879" i="1"/>
  <c r="S1878" i="1" s="1"/>
  <c r="S1877" i="1" s="1"/>
  <c r="S1876" i="1" s="1"/>
  <c r="U2186" i="1"/>
  <c r="U2185" i="1" s="1"/>
  <c r="U2184" i="1" s="1"/>
  <c r="U2183" i="1" s="1"/>
  <c r="U2289" i="1"/>
  <c r="U2288" i="1" s="1"/>
  <c r="U2287" i="1" s="1"/>
  <c r="P2568" i="1"/>
  <c r="U2631" i="1"/>
  <c r="U2626" i="1" s="1"/>
  <c r="U2625" i="1" s="1"/>
  <c r="R2987" i="1"/>
  <c r="R2986" i="1" s="1"/>
  <c r="R2985" i="1" s="1"/>
  <c r="R2984" i="1" s="1"/>
  <c r="R2998" i="1"/>
  <c r="R2993" i="1" s="1"/>
  <c r="R2992" i="1" s="1"/>
  <c r="U3530" i="1"/>
  <c r="P3564" i="1"/>
  <c r="P3563" i="1" s="1"/>
  <c r="P3562" i="1" s="1"/>
  <c r="P3561" i="1" s="1"/>
  <c r="U5063" i="1"/>
  <c r="U5059" i="1" s="1"/>
  <c r="N3286" i="1"/>
  <c r="N3285" i="1" s="1"/>
  <c r="N3284" i="1" s="1"/>
  <c r="N3283" i="1" s="1"/>
  <c r="S3286" i="1"/>
  <c r="S3285" i="1" s="1"/>
  <c r="S3284" i="1" s="1"/>
  <c r="S3283" i="1" s="1"/>
  <c r="J5386" i="1"/>
  <c r="J5385" i="1" s="1"/>
  <c r="J5384" i="1" s="1"/>
  <c r="J5383" i="1" s="1"/>
  <c r="K2400" i="1"/>
  <c r="O4487" i="1"/>
  <c r="O4486" i="1" s="1"/>
  <c r="O4473" i="1" s="1"/>
  <c r="O4472" i="1" s="1"/>
  <c r="O4471" i="1" s="1"/>
  <c r="O4470" i="1" s="1"/>
  <c r="H35" i="1"/>
  <c r="H34" i="1" s="1"/>
  <c r="H33" i="1" s="1"/>
  <c r="K2413" i="1"/>
  <c r="I4014" i="1"/>
  <c r="I4013" i="1" s="1"/>
  <c r="F5561" i="1"/>
  <c r="F5560" i="1" s="1"/>
  <c r="F5536" i="1" s="1"/>
  <c r="F5535" i="1" s="1"/>
  <c r="V2568" i="1"/>
  <c r="R6190" i="1"/>
  <c r="R6186" i="1" s="1"/>
  <c r="R6185" i="1" s="1"/>
  <c r="L1164" i="1"/>
  <c r="L1163" i="1" s="1"/>
  <c r="L1162" i="1" s="1"/>
  <c r="L1161" i="1" s="1"/>
  <c r="H1266" i="1"/>
  <c r="H1265" i="1" s="1"/>
  <c r="H1365" i="1"/>
  <c r="H1361" i="1" s="1"/>
  <c r="H1360" i="1" s="1"/>
  <c r="H1351" i="1" s="1"/>
  <c r="G1414" i="1"/>
  <c r="G1413" i="1" s="1"/>
  <c r="G1412" i="1" s="1"/>
  <c r="K1545" i="1"/>
  <c r="K1544" i="1" s="1"/>
  <c r="K1543" i="1" s="1"/>
  <c r="K1542" i="1" s="1"/>
  <c r="I1730" i="1"/>
  <c r="I1726" i="1" s="1"/>
  <c r="H1779" i="1"/>
  <c r="H1778" i="1" s="1"/>
  <c r="H1777" i="1" s="1"/>
  <c r="H1748" i="1" s="1"/>
  <c r="J1822" i="1"/>
  <c r="J1821" i="1" s="1"/>
  <c r="J1820" i="1" s="1"/>
  <c r="J1813" i="1" s="1"/>
  <c r="G2021" i="1"/>
  <c r="G2017" i="1" s="1"/>
  <c r="G2016" i="1" s="1"/>
  <c r="G2007" i="1" s="1"/>
  <c r="F2119" i="1"/>
  <c r="I2168" i="1"/>
  <c r="I2167" i="1" s="1"/>
  <c r="I2166" i="1" s="1"/>
  <c r="F2211" i="1"/>
  <c r="J2483" i="1"/>
  <c r="J2479" i="1" s="1"/>
  <c r="J2478" i="1" s="1"/>
  <c r="J2471" i="1" s="1"/>
  <c r="G2532" i="1"/>
  <c r="G2531" i="1" s="1"/>
  <c r="G2530" i="1" s="1"/>
  <c r="K2532" i="1"/>
  <c r="K2531" i="1" s="1"/>
  <c r="K2530" i="1" s="1"/>
  <c r="I2845" i="1"/>
  <c r="I2841" i="1" s="1"/>
  <c r="I2840" i="1" s="1"/>
  <c r="I2833" i="1" s="1"/>
  <c r="L2894" i="1"/>
  <c r="L2893" i="1" s="1"/>
  <c r="L2892" i="1" s="1"/>
  <c r="H2933" i="1"/>
  <c r="H3042" i="1"/>
  <c r="H3041" i="1" s="1"/>
  <c r="H3040" i="1" s="1"/>
  <c r="H3039" i="1" s="1"/>
  <c r="G6052" i="1"/>
  <c r="G6051" i="1" s="1"/>
  <c r="G6050" i="1" s="1"/>
  <c r="S4453" i="1"/>
  <c r="N1512" i="1"/>
  <c r="N1511" i="1" s="1"/>
  <c r="N1510" i="1" s="1"/>
  <c r="S1512" i="1"/>
  <c r="S1511" i="1" s="1"/>
  <c r="S1510" i="1" s="1"/>
  <c r="O1512" i="1"/>
  <c r="O1511" i="1" s="1"/>
  <c r="O1510" i="1" s="1"/>
  <c r="N1789" i="1"/>
  <c r="N1788" i="1" s="1"/>
  <c r="N1787" i="1" s="1"/>
  <c r="N1786" i="1" s="1"/>
  <c r="S1789" i="1"/>
  <c r="S1788" i="1" s="1"/>
  <c r="S1787" i="1" s="1"/>
  <c r="S1786" i="1" s="1"/>
  <c r="U1899" i="1"/>
  <c r="U1898" i="1" s="1"/>
  <c r="U1897" i="1" s="1"/>
  <c r="Q1899" i="1"/>
  <c r="Q1898" i="1" s="1"/>
  <c r="Q1897" i="1" s="1"/>
  <c r="T2904" i="1"/>
  <c r="P2904" i="1"/>
  <c r="P2903" i="1" s="1"/>
  <c r="P2902" i="1" s="1"/>
  <c r="P2901" i="1" s="1"/>
  <c r="U4128" i="1"/>
  <c r="I5706" i="1"/>
  <c r="R2845" i="1"/>
  <c r="R2841" i="1" s="1"/>
  <c r="R2840" i="1" s="1"/>
  <c r="R2833" i="1" s="1"/>
  <c r="O1122" i="1"/>
  <c r="O1207" i="1"/>
  <c r="O1206" i="1" s="1"/>
  <c r="O1205" i="1" s="1"/>
  <c r="O1204" i="1" s="1"/>
  <c r="O1203" i="1" s="1"/>
  <c r="O1371" i="1"/>
  <c r="O1414" i="1"/>
  <c r="O1413" i="1" s="1"/>
  <c r="O1412" i="1" s="1"/>
  <c r="O1545" i="1"/>
  <c r="O1544" i="1" s="1"/>
  <c r="O1543" i="1" s="1"/>
  <c r="O1542" i="1" s="1"/>
  <c r="O1591" i="1"/>
  <c r="O1590" i="1" s="1"/>
  <c r="O1583" i="1" s="1"/>
  <c r="O1582" i="1" s="1"/>
  <c r="O1954" i="1"/>
  <c r="O1953" i="1" s="1"/>
  <c r="O2066" i="1"/>
  <c r="O2065" i="1" s="1"/>
  <c r="O2357" i="1"/>
  <c r="O2356" i="1" s="1"/>
  <c r="O2349" i="1" s="1"/>
  <c r="O2348" i="1" s="1"/>
  <c r="O2380" i="1"/>
  <c r="O2379" i="1" s="1"/>
  <c r="O2378" i="1" s="1"/>
  <c r="O2377" i="1" s="1"/>
  <c r="O3349" i="1"/>
  <c r="O3348" i="1" s="1"/>
  <c r="Q2380" i="1"/>
  <c r="Q2379" i="1" s="1"/>
  <c r="Q2378" i="1" s="1"/>
  <c r="Q2377" i="1" s="1"/>
  <c r="V1050" i="1"/>
  <c r="V1049" i="1" s="1"/>
  <c r="V1048" i="1" s="1"/>
  <c r="I4696" i="1"/>
  <c r="I4695" i="1" s="1"/>
  <c r="I4694" i="1" s="1"/>
  <c r="I4693" i="1" s="1"/>
  <c r="Q4687" i="1"/>
  <c r="Q4686" i="1" s="1"/>
  <c r="Q4685" i="1" s="1"/>
  <c r="Q4684" i="1" s="1"/>
  <c r="Q4683" i="1" s="1"/>
  <c r="S6279" i="1"/>
  <c r="Q6190" i="1"/>
  <c r="Q6186" i="1" s="1"/>
  <c r="Q6185" i="1" s="1"/>
  <c r="L5193" i="1"/>
  <c r="M5193" i="1" s="1"/>
  <c r="I3220" i="1"/>
  <c r="I3216" i="1" s="1"/>
  <c r="I3215" i="1" s="1"/>
  <c r="I3206" i="1" s="1"/>
  <c r="L3623" i="1"/>
  <c r="L3622" i="1" s="1"/>
  <c r="L3621" i="1" s="1"/>
  <c r="H3641" i="1"/>
  <c r="H3640" i="1" s="1"/>
  <c r="H3639" i="1" s="1"/>
  <c r="H3638" i="1" s="1"/>
  <c r="L3641" i="1"/>
  <c r="L3640" i="1" s="1"/>
  <c r="L3639" i="1" s="1"/>
  <c r="L3638" i="1" s="1"/>
  <c r="K3848" i="1"/>
  <c r="J4120" i="1"/>
  <c r="J4119" i="1" s="1"/>
  <c r="J4114" i="1" s="1"/>
  <c r="J4113" i="1" s="1"/>
  <c r="J4112" i="1" s="1"/>
  <c r="F4210" i="1"/>
  <c r="F4209" i="1" s="1"/>
  <c r="J4219" i="1"/>
  <c r="H4293" i="1"/>
  <c r="H4292" i="1" s="1"/>
  <c r="H4473" i="1"/>
  <c r="H4472" i="1" s="1"/>
  <c r="H4471" i="1" s="1"/>
  <c r="H4470" i="1" s="1"/>
  <c r="G4687" i="1"/>
  <c r="G4686" i="1" s="1"/>
  <c r="G4685" i="1" s="1"/>
  <c r="G4684" i="1" s="1"/>
  <c r="G4683" i="1" s="1"/>
  <c r="K4687" i="1"/>
  <c r="K4686" i="1" s="1"/>
  <c r="K4685" i="1" s="1"/>
  <c r="K4684" i="1" s="1"/>
  <c r="K4683" i="1" s="1"/>
  <c r="L4919" i="1"/>
  <c r="L4988" i="1"/>
  <c r="L4987" i="1" s="1"/>
  <c r="L4986" i="1" s="1"/>
  <c r="J5171" i="1"/>
  <c r="J5170" i="1" s="1"/>
  <c r="J5169" i="1" s="1"/>
  <c r="J5168" i="1" s="1"/>
  <c r="J5167" i="1" s="1"/>
  <c r="L5213" i="1"/>
  <c r="L5209" i="1" s="1"/>
  <c r="L5208" i="1" s="1"/>
  <c r="I5297" i="1"/>
  <c r="I5289" i="1" s="1"/>
  <c r="H5456" i="1"/>
  <c r="H5455" i="1" s="1"/>
  <c r="I5827" i="1"/>
  <c r="I6013" i="1"/>
  <c r="I6008" i="1" s="1"/>
  <c r="I6007" i="1" s="1"/>
  <c r="I6006" i="1" s="1"/>
  <c r="I6029" i="1"/>
  <c r="I6076" i="1"/>
  <c r="I6075" i="1" s="1"/>
  <c r="I6190" i="1"/>
  <c r="I6186" i="1" s="1"/>
  <c r="I6185" i="1" s="1"/>
  <c r="I6175" i="1" s="1"/>
  <c r="I6174" i="1" s="1"/>
  <c r="T3248" i="1"/>
  <c r="Q3574" i="1"/>
  <c r="Q3570" i="1" s="1"/>
  <c r="Q3569" i="1" s="1"/>
  <c r="S1365" i="1"/>
  <c r="S1361" i="1" s="1"/>
  <c r="S1360" i="1" s="1"/>
  <c r="R2483" i="1"/>
  <c r="R2479" i="1" s="1"/>
  <c r="R2478" i="1" s="1"/>
  <c r="R2471" i="1" s="1"/>
  <c r="J680" i="1"/>
  <c r="J676" i="1" s="1"/>
  <c r="J675" i="1" s="1"/>
  <c r="J665" i="1" s="1"/>
  <c r="F4120" i="1"/>
  <c r="F4119" i="1" s="1"/>
  <c r="K3406" i="1"/>
  <c r="K3405" i="1" s="1"/>
  <c r="K3404" i="1" s="1"/>
  <c r="K3403" i="1" s="1"/>
  <c r="I4167" i="1"/>
  <c r="K4580" i="1"/>
  <c r="F5939" i="1"/>
  <c r="H6253" i="1"/>
  <c r="M4805" i="1"/>
  <c r="O4724" i="1"/>
  <c r="O4720" i="1" s="1"/>
  <c r="O4719" i="1" s="1"/>
  <c r="I3574" i="1"/>
  <c r="I3570" i="1" s="1"/>
  <c r="I3569" i="1" s="1"/>
  <c r="I3560" i="1" s="1"/>
  <c r="I3538" i="1" s="1"/>
  <c r="H3838" i="1"/>
  <c r="H3834" i="1" s="1"/>
  <c r="H3833" i="1" s="1"/>
  <c r="H3824" i="1" s="1"/>
  <c r="H4919" i="1"/>
  <c r="H5213" i="1"/>
  <c r="H5209" i="1" s="1"/>
  <c r="H5208" i="1" s="1"/>
  <c r="G5903" i="1"/>
  <c r="G5887" i="1" s="1"/>
  <c r="G5886" i="1" s="1"/>
  <c r="J5930" i="1"/>
  <c r="J5929" i="1" s="1"/>
  <c r="H3276" i="1"/>
  <c r="H3275" i="1" s="1"/>
  <c r="H3274" i="1" s="1"/>
  <c r="G3406" i="1"/>
  <c r="G3405" i="1" s="1"/>
  <c r="G3404" i="1" s="1"/>
  <c r="G3403" i="1" s="1"/>
  <c r="G3848" i="1"/>
  <c r="K3877" i="1"/>
  <c r="J4051" i="1"/>
  <c r="J4050" i="1" s="1"/>
  <c r="J4049" i="1" s="1"/>
  <c r="J4048" i="1" s="1"/>
  <c r="M4381" i="1"/>
  <c r="I4380" i="1"/>
  <c r="M4380" i="1" s="1"/>
  <c r="T1432" i="1"/>
  <c r="O3743" i="1"/>
  <c r="O3742" i="1" s="1"/>
  <c r="L6253" i="1"/>
  <c r="I3676" i="1"/>
  <c r="M3676" i="1" s="1"/>
  <c r="Q306" i="1"/>
  <c r="Q305" i="1" s="1"/>
  <c r="Q304" i="1" s="1"/>
  <c r="Q303" i="1" s="1"/>
  <c r="Q788" i="1"/>
  <c r="H676" i="1"/>
  <c r="H675" i="1" s="1"/>
  <c r="G1266" i="1"/>
  <c r="G1265" i="1" s="1"/>
  <c r="G1256" i="1" s="1"/>
  <c r="F1555" i="1"/>
  <c r="F1554" i="1" s="1"/>
  <c r="J2532" i="1"/>
  <c r="J2531" i="1" s="1"/>
  <c r="J2530" i="1" s="1"/>
  <c r="G3042" i="1"/>
  <c r="G3041" i="1" s="1"/>
  <c r="G3040" i="1" s="1"/>
  <c r="G3039" i="1" s="1"/>
  <c r="K3042" i="1"/>
  <c r="K3041" i="1" s="1"/>
  <c r="K3040" i="1" s="1"/>
  <c r="K3039" i="1" s="1"/>
  <c r="F3122" i="1"/>
  <c r="F3118" i="1" s="1"/>
  <c r="F3117" i="1" s="1"/>
  <c r="F3108" i="1" s="1"/>
  <c r="J3122" i="1"/>
  <c r="J3118" i="1" s="1"/>
  <c r="J3117" i="1" s="1"/>
  <c r="J3108" i="1" s="1"/>
  <c r="H3623" i="1"/>
  <c r="H3622" i="1" s="1"/>
  <c r="H3621" i="1" s="1"/>
  <c r="H4272" i="1"/>
  <c r="G4580" i="1"/>
  <c r="M5189" i="1"/>
  <c r="L5186" i="1"/>
  <c r="L5185" i="1" s="1"/>
  <c r="M5185" i="1" s="1"/>
  <c r="F5930" i="1"/>
  <c r="F5929" i="1" s="1"/>
  <c r="J5939" i="1"/>
  <c r="J5938" i="1" s="1"/>
  <c r="J5937" i="1" s="1"/>
  <c r="I4798" i="1"/>
  <c r="M4798" i="1" s="1"/>
  <c r="V227" i="1"/>
  <c r="V306" i="1"/>
  <c r="V305" i="1" s="1"/>
  <c r="V304" i="1" s="1"/>
  <c r="V303" i="1" s="1"/>
  <c r="R2300" i="1"/>
  <c r="R2299" i="1" s="1"/>
  <c r="V750" i="1"/>
  <c r="I1122" i="1"/>
  <c r="M1122" i="1" s="1"/>
  <c r="L3838" i="1"/>
  <c r="L3834" i="1" s="1"/>
  <c r="L3833" i="1" s="1"/>
  <c r="L4383" i="1"/>
  <c r="M4383" i="1" s="1"/>
  <c r="M4384" i="1"/>
  <c r="M4451" i="1"/>
  <c r="L4450" i="1"/>
  <c r="M4450" i="1" s="1"/>
  <c r="L4926" i="1"/>
  <c r="M5069" i="1"/>
  <c r="I5068" i="1"/>
  <c r="M5068" i="1" s="1"/>
  <c r="K5523" i="1"/>
  <c r="K5522" i="1" s="1"/>
  <c r="K5521" i="1" s="1"/>
  <c r="K5903" i="1"/>
  <c r="K5887" i="1" s="1"/>
  <c r="K5886" i="1" s="1"/>
  <c r="I6052" i="1"/>
  <c r="I6051" i="1" s="1"/>
  <c r="I6050" i="1" s="1"/>
  <c r="Q227" i="1"/>
  <c r="I4377" i="1"/>
  <c r="M4377" i="1" s="1"/>
  <c r="V4825" i="1"/>
  <c r="P828" i="1"/>
  <c r="P827" i="1" s="1"/>
  <c r="N3220" i="1"/>
  <c r="N3216" i="1" s="1"/>
  <c r="N3215" i="1" s="1"/>
  <c r="N2011" i="1"/>
  <c r="N2010" i="1" s="1"/>
  <c r="N2009" i="1" s="1"/>
  <c r="N2008" i="1" s="1"/>
  <c r="L843" i="1"/>
  <c r="H1164" i="1"/>
  <c r="H1163" i="1" s="1"/>
  <c r="H1162" i="1" s="1"/>
  <c r="H1161" i="1" s="1"/>
  <c r="K1414" i="1"/>
  <c r="K1413" i="1" s="1"/>
  <c r="K1412" i="1" s="1"/>
  <c r="L5063" i="1"/>
  <c r="P2739" i="1"/>
  <c r="P2738" i="1" s="1"/>
  <c r="P2737" i="1" s="1"/>
  <c r="P2736" i="1" s="1"/>
  <c r="I4333" i="1"/>
  <c r="P3112" i="1"/>
  <c r="P3111" i="1" s="1"/>
  <c r="P3110" i="1" s="1"/>
  <c r="P3109" i="1" s="1"/>
  <c r="N2845" i="1"/>
  <c r="N2841" i="1" s="1"/>
  <c r="N2840" i="1" s="1"/>
  <c r="N2833" i="1" s="1"/>
  <c r="Q276" i="1"/>
  <c r="Q275" i="1" s="1"/>
  <c r="Q274" i="1" s="1"/>
  <c r="V276" i="1"/>
  <c r="V275" i="1" s="1"/>
  <c r="V274" i="1" s="1"/>
  <c r="Q418" i="1"/>
  <c r="Q408" i="1" s="1"/>
  <c r="Q407" i="1" s="1"/>
  <c r="V418" i="1"/>
  <c r="V408" i="1" s="1"/>
  <c r="V407" i="1" s="1"/>
  <c r="L3210" i="1"/>
  <c r="L3209" i="1" s="1"/>
  <c r="K3317" i="1"/>
  <c r="K3316" i="1" s="1"/>
  <c r="K3315" i="1" s="1"/>
  <c r="K3308" i="1" s="1"/>
  <c r="H4333" i="1"/>
  <c r="H4328" i="1" s="1"/>
  <c r="H4327" i="1" s="1"/>
  <c r="H4326" i="1" s="1"/>
  <c r="H4325" i="1" s="1"/>
  <c r="H4731" i="1"/>
  <c r="H5255" i="1"/>
  <c r="J5877" i="1"/>
  <c r="L6226" i="1"/>
  <c r="L6225" i="1" s="1"/>
  <c r="L6224" i="1" s="1"/>
  <c r="N102" i="1"/>
  <c r="N101" i="1" s="1"/>
  <c r="N100" i="1" s="1"/>
  <c r="N93" i="1" s="1"/>
  <c r="N92" i="1" s="1"/>
  <c r="N241" i="1"/>
  <c r="N240" i="1" s="1"/>
  <c r="N239" i="1" s="1"/>
  <c r="N238" i="1" s="1"/>
  <c r="N237" i="1" s="1"/>
  <c r="N236" i="1" s="1"/>
  <c r="N346" i="1"/>
  <c r="N345" i="1" s="1"/>
  <c r="N344" i="1" s="1"/>
  <c r="N497" i="1"/>
  <c r="N493" i="1" s="1"/>
  <c r="N492" i="1" s="1"/>
  <c r="N491" i="1" s="1"/>
  <c r="N490" i="1" s="1"/>
  <c r="N1099" i="1"/>
  <c r="N1098" i="1" s="1"/>
  <c r="N1113" i="1"/>
  <c r="N1112" i="1" s="1"/>
  <c r="N1111" i="1" s="1"/>
  <c r="N1127" i="1"/>
  <c r="N1145" i="1"/>
  <c r="N1141" i="1" s="1"/>
  <c r="N1140" i="1" s="1"/>
  <c r="N1229" i="1"/>
  <c r="N1228" i="1" s="1"/>
  <c r="N1260" i="1"/>
  <c r="N1259" i="1" s="1"/>
  <c r="N1258" i="1" s="1"/>
  <c r="N1257" i="1" s="1"/>
  <c r="N1501" i="1"/>
  <c r="N1555" i="1"/>
  <c r="N1554" i="1" s="1"/>
  <c r="N1650" i="1"/>
  <c r="N1664" i="1"/>
  <c r="N1663" i="1" s="1"/>
  <c r="P2011" i="1"/>
  <c r="P2010" i="1" s="1"/>
  <c r="P2009" i="1" s="1"/>
  <c r="P2008" i="1" s="1"/>
  <c r="N2057" i="1"/>
  <c r="N2056" i="1" s="1"/>
  <c r="N2125" i="1"/>
  <c r="N2168" i="1"/>
  <c r="N2167" i="1" s="1"/>
  <c r="N2166" i="1" s="1"/>
  <c r="N2300" i="1"/>
  <c r="N2299" i="1" s="1"/>
  <c r="N2335" i="1"/>
  <c r="N2334" i="1" s="1"/>
  <c r="N2610" i="1"/>
  <c r="N2609" i="1" s="1"/>
  <c r="N2714" i="1"/>
  <c r="N2713" i="1" s="1"/>
  <c r="N2712" i="1" s="1"/>
  <c r="N2711" i="1" s="1"/>
  <c r="N2772" i="1"/>
  <c r="N2786" i="1"/>
  <c r="N2785" i="1" s="1"/>
  <c r="N2866" i="1"/>
  <c r="N2865" i="1" s="1"/>
  <c r="N2864" i="1" s="1"/>
  <c r="N2909" i="1"/>
  <c r="N3180" i="1"/>
  <c r="N3248" i="1"/>
  <c r="N3247" i="1" s="1"/>
  <c r="N3246" i="1" s="1"/>
  <c r="N3783" i="1"/>
  <c r="N3782" i="1" s="1"/>
  <c r="N3811" i="1"/>
  <c r="N3810" i="1" s="1"/>
  <c r="N4014" i="1"/>
  <c r="N4013" i="1" s="1"/>
  <c r="N4083" i="1"/>
  <c r="N4082" i="1" s="1"/>
  <c r="N4081" i="1" s="1"/>
  <c r="N4080" i="1" s="1"/>
  <c r="N4527" i="1"/>
  <c r="N4520" i="1" s="1"/>
  <c r="N5255" i="1"/>
  <c r="N5326" i="1"/>
  <c r="N5319" i="1" s="1"/>
  <c r="N5314" i="1" s="1"/>
  <c r="N5420" i="1"/>
  <c r="N5642" i="1"/>
  <c r="N5641" i="1" s="1"/>
  <c r="N5640" i="1" s="1"/>
  <c r="N6246" i="1"/>
  <c r="N6242" i="1" s="1"/>
  <c r="N6241" i="1" s="1"/>
  <c r="P3633" i="1"/>
  <c r="P3632" i="1" s="1"/>
  <c r="P3631" i="1" s="1"/>
  <c r="P3630" i="1" s="1"/>
  <c r="P346" i="1"/>
  <c r="P345" i="1" s="1"/>
  <c r="P344" i="1" s="1"/>
  <c r="P1186" i="1"/>
  <c r="T521" i="1"/>
  <c r="T542" i="1"/>
  <c r="T788" i="1"/>
  <c r="T1099" i="1"/>
  <c r="T1113" i="1"/>
  <c r="T1127" i="1"/>
  <c r="W1127" i="1" s="1"/>
  <c r="T1145" i="1"/>
  <c r="T1229" i="1"/>
  <c r="T1260" i="1"/>
  <c r="T1577" i="1"/>
  <c r="T1779" i="1"/>
  <c r="T1827" i="1"/>
  <c r="T2000" i="1"/>
  <c r="U1260" i="1"/>
  <c r="U1259" i="1" s="1"/>
  <c r="U1258" i="1" s="1"/>
  <c r="U1257" i="1" s="1"/>
  <c r="O1432" i="1"/>
  <c r="O1431" i="1" s="1"/>
  <c r="O1430" i="1" s="1"/>
  <c r="O1429" i="1" s="1"/>
  <c r="O2289" i="1"/>
  <c r="O2288" i="1" s="1"/>
  <c r="O2287" i="1" s="1"/>
  <c r="O3730" i="1"/>
  <c r="O3725" i="1" s="1"/>
  <c r="O3724" i="1" s="1"/>
  <c r="V4790" i="1"/>
  <c r="N1853" i="1"/>
  <c r="N1852" i="1" s="1"/>
  <c r="N1851" i="1" s="1"/>
  <c r="T2049" i="1"/>
  <c r="T2119" i="1"/>
  <c r="T2140" i="1"/>
  <c r="T2421" i="1"/>
  <c r="T2483" i="1"/>
  <c r="T2504" i="1"/>
  <c r="T2714" i="1"/>
  <c r="T2772" i="1"/>
  <c r="T2786" i="1"/>
  <c r="T3083" i="1"/>
  <c r="T3481" i="1"/>
  <c r="T3828" i="1"/>
  <c r="T3870" i="1"/>
  <c r="T4004" i="1"/>
  <c r="T4128" i="1"/>
  <c r="T4176" i="1"/>
  <c r="T4203" i="1"/>
  <c r="T4293" i="1"/>
  <c r="T4333" i="1"/>
  <c r="T4527" i="1"/>
  <c r="T4779" i="1"/>
  <c r="T4988" i="1"/>
  <c r="T5097" i="1"/>
  <c r="T5297" i="1"/>
  <c r="T5363" i="1"/>
  <c r="T5378" i="1"/>
  <c r="T5494" i="1"/>
  <c r="T5663" i="1"/>
  <c r="T5706" i="1"/>
  <c r="T6017" i="1"/>
  <c r="U828" i="1"/>
  <c r="U827" i="1" s="1"/>
  <c r="U836" i="1"/>
  <c r="U835" i="1" s="1"/>
  <c r="U1127" i="1"/>
  <c r="O1612" i="1"/>
  <c r="O1611" i="1" s="1"/>
  <c r="O1610" i="1" s="1"/>
  <c r="O1609" i="1" s="1"/>
  <c r="O1730" i="1"/>
  <c r="O1726" i="1" s="1"/>
  <c r="O1725" i="1" s="1"/>
  <c r="O1751" i="1"/>
  <c r="O1750" i="1" s="1"/>
  <c r="O1749" i="1" s="1"/>
  <c r="O1910" i="1"/>
  <c r="O1909" i="1" s="1"/>
  <c r="O1976" i="1"/>
  <c r="O1975" i="1" s="1"/>
  <c r="O1968" i="1" s="1"/>
  <c r="O1967" i="1" s="1"/>
  <c r="O2049" i="1"/>
  <c r="O2119" i="1"/>
  <c r="O2115" i="1" s="1"/>
  <c r="O2114" i="1" s="1"/>
  <c r="O2140" i="1"/>
  <c r="O2139" i="1" s="1"/>
  <c r="O2138" i="1" s="1"/>
  <c r="O2851" i="1"/>
  <c r="O2894" i="1"/>
  <c r="O2893" i="1" s="1"/>
  <c r="O2892" i="1" s="1"/>
  <c r="O3056" i="1"/>
  <c r="O3055" i="1" s="1"/>
  <c r="O3180" i="1"/>
  <c r="O3220" i="1"/>
  <c r="O3216" i="1" s="1"/>
  <c r="O3215" i="1" s="1"/>
  <c r="O3248" i="1"/>
  <c r="O3247" i="1" s="1"/>
  <c r="O3246" i="1" s="1"/>
  <c r="O3367" i="1"/>
  <c r="O3366" i="1" s="1"/>
  <c r="O3481" i="1"/>
  <c r="O3477" i="1" s="1"/>
  <c r="O3476" i="1" s="1"/>
  <c r="O4069" i="1"/>
  <c r="O4068" i="1" s="1"/>
  <c r="O4091" i="1"/>
  <c r="O4090" i="1" s="1"/>
  <c r="O4120" i="1"/>
  <c r="O4438" i="1"/>
  <c r="O4453" i="1"/>
  <c r="O5097" i="1"/>
  <c r="O5186" i="1"/>
  <c r="O5185" i="1" s="1"/>
  <c r="O5184" i="1" s="1"/>
  <c r="O5297" i="1"/>
  <c r="O5363" i="1"/>
  <c r="O5359" i="1" s="1"/>
  <c r="O5378" i="1"/>
  <c r="O5377" i="1" s="1"/>
  <c r="O5376" i="1" s="1"/>
  <c r="O5375" i="1" s="1"/>
  <c r="O5441" i="1"/>
  <c r="O5440" i="1" s="1"/>
  <c r="O5439" i="1" s="1"/>
  <c r="O5460" i="1"/>
  <c r="O5456" i="1" s="1"/>
  <c r="O5455" i="1" s="1"/>
  <c r="O5582" i="1"/>
  <c r="O5668" i="1"/>
  <c r="O5930" i="1"/>
  <c r="O5929" i="1" s="1"/>
  <c r="O5966" i="1"/>
  <c r="O5965" i="1" s="1"/>
  <c r="O5964" i="1" s="1"/>
  <c r="O6087" i="1"/>
  <c r="O6253" i="1"/>
  <c r="Q262" i="1"/>
  <c r="Q346" i="1"/>
  <c r="Q345" i="1" s="1"/>
  <c r="Q344" i="1" s="1"/>
  <c r="Q741" i="1"/>
  <c r="Q740" i="1" s="1"/>
  <c r="Q832" i="1"/>
  <c r="Q831" i="1" s="1"/>
  <c r="Q1186" i="1"/>
  <c r="Q1251" i="1"/>
  <c r="Q1250" i="1" s="1"/>
  <c r="Q1249" i="1" s="1"/>
  <c r="Q1248" i="1" s="1"/>
  <c r="Q1247" i="1" s="1"/>
  <c r="Q1730" i="1"/>
  <c r="Q1726" i="1" s="1"/>
  <c r="Q1725" i="1" s="1"/>
  <c r="Q2483" i="1"/>
  <c r="Q2479" i="1" s="1"/>
  <c r="Q2478" i="1" s="1"/>
  <c r="Q2471" i="1" s="1"/>
  <c r="Q3220" i="1"/>
  <c r="Q3216" i="1" s="1"/>
  <c r="Q3215" i="1" s="1"/>
  <c r="Q3828" i="1"/>
  <c r="Q3827" i="1" s="1"/>
  <c r="Q3826" i="1" s="1"/>
  <c r="Q3825" i="1" s="1"/>
  <c r="V3664" i="1"/>
  <c r="L693" i="1"/>
  <c r="L692" i="1" s="1"/>
  <c r="N2722" i="1"/>
  <c r="N2721" i="1" s="1"/>
  <c r="N2793" i="1"/>
  <c r="N4593" i="1"/>
  <c r="R5824" i="1"/>
  <c r="R5823" i="1" s="1"/>
  <c r="R5819" i="1" s="1"/>
  <c r="R6273" i="1"/>
  <c r="T4168" i="1"/>
  <c r="O5465" i="1"/>
  <c r="S5010" i="1"/>
  <c r="S5009" i="1" s="1"/>
  <c r="S5008" i="1" s="1"/>
  <c r="S2568" i="1"/>
  <c r="I1885" i="1"/>
  <c r="I1884" i="1" s="1"/>
  <c r="F2483" i="1"/>
  <c r="F2479" i="1" s="1"/>
  <c r="F2478" i="1" s="1"/>
  <c r="F2471" i="1" s="1"/>
  <c r="N6123" i="1"/>
  <c r="T2057" i="1"/>
  <c r="T2168" i="1"/>
  <c r="V68" i="1"/>
  <c r="V65" i="1" s="1"/>
  <c r="V62" i="1" s="1"/>
  <c r="P5297" i="1"/>
  <c r="R5342" i="1"/>
  <c r="R5341" i="1" s="1"/>
  <c r="R5340" i="1" s="1"/>
  <c r="R5339" i="1" s="1"/>
  <c r="R5338" i="1" s="1"/>
  <c r="R5337" i="1" s="1"/>
  <c r="V5352" i="1"/>
  <c r="V5351" i="1" s="1"/>
  <c r="V5434" i="1"/>
  <c r="V5433" i="1" s="1"/>
  <c r="V5432" i="1" s="1"/>
  <c r="V5449" i="1"/>
  <c r="V5448" i="1" s="1"/>
  <c r="V5447" i="1" s="1"/>
  <c r="V5446" i="1" s="1"/>
  <c r="S5460" i="1"/>
  <c r="S5456" i="1" s="1"/>
  <c r="S5455" i="1" s="1"/>
  <c r="Q5523" i="1"/>
  <c r="Q5522" i="1" s="1"/>
  <c r="Q5521" i="1" s="1"/>
  <c r="V5582" i="1"/>
  <c r="R6040" i="1"/>
  <c r="R6036" i="1" s="1"/>
  <c r="U6080" i="1"/>
  <c r="U6076" i="1" s="1"/>
  <c r="U6075" i="1" s="1"/>
  <c r="R6160" i="1"/>
  <c r="R6159" i="1" s="1"/>
  <c r="R6158" i="1" s="1"/>
  <c r="R6157" i="1" s="1"/>
  <c r="R6156" i="1" s="1"/>
  <c r="V6226" i="1"/>
  <c r="V6225" i="1" s="1"/>
  <c r="V6224" i="1" s="1"/>
  <c r="V6217" i="1" s="1"/>
  <c r="G195" i="1"/>
  <c r="J773" i="1"/>
  <c r="G3308" i="1"/>
  <c r="G3623" i="1"/>
  <c r="G3622" i="1" s="1"/>
  <c r="G3621" i="1" s="1"/>
  <c r="I4120" i="1"/>
  <c r="I4119" i="1" s="1"/>
  <c r="H4147" i="1"/>
  <c r="H5297" i="1"/>
  <c r="H6013" i="1"/>
  <c r="H6008" i="1" s="1"/>
  <c r="H6007" i="1" s="1"/>
  <c r="H6006" i="1" s="1"/>
  <c r="H6005" i="1" s="1"/>
  <c r="N1365" i="1"/>
  <c r="N1361" i="1" s="1"/>
  <c r="N1360" i="1" s="1"/>
  <c r="N1386" i="1"/>
  <c r="N1385" i="1" s="1"/>
  <c r="N1384" i="1" s="1"/>
  <c r="N3016" i="1"/>
  <c r="N3015" i="1" s="1"/>
  <c r="N3056" i="1"/>
  <c r="N3055" i="1" s="1"/>
  <c r="N3743" i="1"/>
  <c r="N3742" i="1" s="1"/>
  <c r="N4236" i="1"/>
  <c r="N4235" i="1" s="1"/>
  <c r="N4768" i="1"/>
  <c r="T1530" i="1"/>
  <c r="T5998" i="1"/>
  <c r="U1199" i="1"/>
  <c r="U1198" i="1" s="1"/>
  <c r="U1197" i="1" s="1"/>
  <c r="U1196" i="1" s="1"/>
  <c r="U4687" i="1"/>
  <c r="U4686" i="1" s="1"/>
  <c r="U4685" i="1" s="1"/>
  <c r="U4684" i="1" s="1"/>
  <c r="U4683" i="1" s="1"/>
  <c r="O117" i="1"/>
  <c r="O113" i="1" s="1"/>
  <c r="O112" i="1" s="1"/>
  <c r="O111" i="1" s="1"/>
  <c r="O133" i="1"/>
  <c r="O132" i="1" s="1"/>
  <c r="O199" i="1"/>
  <c r="O195" i="1" s="1"/>
  <c r="O227" i="1"/>
  <c r="O262" i="1"/>
  <c r="O276" i="1"/>
  <c r="O275" i="1" s="1"/>
  <c r="O274" i="1" s="1"/>
  <c r="O306" i="1"/>
  <c r="O305" i="1" s="1"/>
  <c r="O304" i="1" s="1"/>
  <c r="O303" i="1" s="1"/>
  <c r="O521" i="1"/>
  <c r="O517" i="1" s="1"/>
  <c r="O516" i="1" s="1"/>
  <c r="O515" i="1" s="1"/>
  <c r="O542" i="1"/>
  <c r="O529" i="1" s="1"/>
  <c r="O528" i="1" s="1"/>
  <c r="O735" i="1"/>
  <c r="O734" i="1" s="1"/>
  <c r="O921" i="1"/>
  <c r="O994" i="1"/>
  <c r="O993" i="1" s="1"/>
  <c r="O992" i="1" s="1"/>
  <c r="O986" i="1" s="1"/>
  <c r="O1091" i="1"/>
  <c r="O1083" i="1" s="1"/>
  <c r="O1355" i="1"/>
  <c r="O1354" i="1" s="1"/>
  <c r="O1353" i="1" s="1"/>
  <c r="O1352" i="1" s="1"/>
  <c r="O3112" i="1"/>
  <c r="O3111" i="1" s="1"/>
  <c r="O3110" i="1" s="1"/>
  <c r="O3109" i="1" s="1"/>
  <c r="O3858" i="1"/>
  <c r="O5087" i="1"/>
  <c r="O5138" i="1"/>
  <c r="O5487" i="1"/>
  <c r="O5561" i="1"/>
  <c r="O5560" i="1" s="1"/>
  <c r="S4333" i="1"/>
  <c r="S4328" i="1" s="1"/>
  <c r="S4327" i="1" s="1"/>
  <c r="S4326" i="1" s="1"/>
  <c r="S4995" i="1"/>
  <c r="Q5352" i="1"/>
  <c r="Q5351" i="1" s="1"/>
  <c r="S6123" i="1"/>
  <c r="N2280" i="1"/>
  <c r="N2275" i="1" s="1"/>
  <c r="O1164" i="1"/>
  <c r="O1163" i="1" s="1"/>
  <c r="O1162" i="1" s="1"/>
  <c r="O1161" i="1" s="1"/>
  <c r="V1899" i="1"/>
  <c r="V1898" i="1" s="1"/>
  <c r="V1897" i="1" s="1"/>
  <c r="O2793" i="1"/>
  <c r="U6150" i="1"/>
  <c r="U6149" i="1" s="1"/>
  <c r="U6148" i="1" s="1"/>
  <c r="R4790" i="1"/>
  <c r="O1018" i="1"/>
  <c r="O1017" i="1" s="1"/>
  <c r="O1016" i="1" s="1"/>
  <c r="O1015" i="1" s="1"/>
  <c r="V1853" i="1"/>
  <c r="V1852" i="1" s="1"/>
  <c r="V1851" i="1" s="1"/>
  <c r="R1853" i="1"/>
  <c r="R1852" i="1" s="1"/>
  <c r="R1851" i="1" s="1"/>
  <c r="N2387" i="1"/>
  <c r="T3294" i="1"/>
  <c r="O3959" i="1"/>
  <c r="O3958" i="1" s="1"/>
  <c r="O3957" i="1" s="1"/>
  <c r="O3956" i="1" s="1"/>
  <c r="Q4593" i="1"/>
  <c r="O5157" i="1"/>
  <c r="O5150" i="1" s="1"/>
  <c r="O5149" i="1" s="1"/>
  <c r="O5148" i="1" s="1"/>
  <c r="O5147" i="1" s="1"/>
  <c r="U727" i="1"/>
  <c r="U726" i="1" s="1"/>
  <c r="U725" i="1" s="1"/>
  <c r="K117" i="1"/>
  <c r="K113" i="1" s="1"/>
  <c r="K112" i="1" s="1"/>
  <c r="K111" i="1" s="1"/>
  <c r="G3276" i="1"/>
  <c r="G3275" i="1" s="1"/>
  <c r="G3274" i="1" s="1"/>
  <c r="G4473" i="1"/>
  <c r="G4472" i="1" s="1"/>
  <c r="G4471" i="1" s="1"/>
  <c r="G4470" i="1" s="1"/>
  <c r="J4687" i="1"/>
  <c r="J4686" i="1" s="1"/>
  <c r="J4685" i="1" s="1"/>
  <c r="J4684" i="1" s="1"/>
  <c r="J4683" i="1" s="1"/>
  <c r="J3406" i="1"/>
  <c r="J3405" i="1" s="1"/>
  <c r="J3404" i="1" s="1"/>
  <c r="J3403" i="1" s="1"/>
  <c r="L6080" i="1"/>
  <c r="L6076" i="1" s="1"/>
  <c r="L6075" i="1" s="1"/>
  <c r="L6069" i="1" s="1"/>
  <c r="L6068" i="1" s="1"/>
  <c r="S6190" i="1"/>
  <c r="S6186" i="1" s="1"/>
  <c r="S6185" i="1" s="1"/>
  <c r="K93" i="1"/>
  <c r="K92" i="1" s="1"/>
  <c r="J3848" i="1"/>
  <c r="K5326" i="1"/>
  <c r="K5319" i="1" s="1"/>
  <c r="K5314" i="1" s="1"/>
  <c r="O1260" i="1"/>
  <c r="O1259" i="1" s="1"/>
  <c r="O1258" i="1" s="1"/>
  <c r="O1257" i="1" s="1"/>
  <c r="O1577" i="1"/>
  <c r="O1576" i="1" s="1"/>
  <c r="O1569" i="1" s="1"/>
  <c r="O1568" i="1" s="1"/>
  <c r="O2125" i="1"/>
  <c r="O2168" i="1"/>
  <c r="O2167" i="1" s="1"/>
  <c r="O2166" i="1" s="1"/>
  <c r="O2684" i="1"/>
  <c r="O2683" i="1" s="1"/>
  <c r="O2739" i="1"/>
  <c r="O2738" i="1" s="1"/>
  <c r="O2737" i="1" s="1"/>
  <c r="O2736" i="1" s="1"/>
  <c r="O2975" i="1"/>
  <c r="O2974" i="1" s="1"/>
  <c r="O3276" i="1"/>
  <c r="O3275" i="1" s="1"/>
  <c r="O3274" i="1" s="1"/>
  <c r="O4236" i="1"/>
  <c r="O4235" i="1" s="1"/>
  <c r="O4293" i="1"/>
  <c r="O4292" i="1" s="1"/>
  <c r="Q6143" i="1"/>
  <c r="Q6138" i="1" s="1"/>
  <c r="Q6137" i="1" s="1"/>
  <c r="K3623" i="1"/>
  <c r="K3622" i="1" s="1"/>
  <c r="K3621" i="1" s="1"/>
  <c r="V3574" i="1"/>
  <c r="V3570" i="1" s="1"/>
  <c r="V3569" i="1" s="1"/>
  <c r="R2211" i="1"/>
  <c r="R2204" i="1" s="1"/>
  <c r="F304" i="1"/>
  <c r="F303" i="1" s="1"/>
  <c r="F676" i="1"/>
  <c r="F675" i="1" s="1"/>
  <c r="N5877" i="1"/>
  <c r="V2178" i="1"/>
  <c r="V2177" i="1" s="1"/>
  <c r="V2176" i="1" s="1"/>
  <c r="V2175" i="1" s="1"/>
  <c r="J1055" i="1"/>
  <c r="F3406" i="1"/>
  <c r="F3405" i="1" s="1"/>
  <c r="F3404" i="1" s="1"/>
  <c r="F3403" i="1" s="1"/>
  <c r="I4210" i="1"/>
  <c r="I4209" i="1" s="1"/>
  <c r="I5171" i="1"/>
  <c r="I5170" i="1" s="1"/>
  <c r="I5169" i="1" s="1"/>
  <c r="I5168" i="1" s="1"/>
  <c r="I5167" i="1" s="1"/>
  <c r="I4219" i="1"/>
  <c r="S1730" i="1"/>
  <c r="S1726" i="1" s="1"/>
  <c r="S1725" i="1" s="1"/>
  <c r="S3112" i="1"/>
  <c r="S3111" i="1" s="1"/>
  <c r="S3110" i="1" s="1"/>
  <c r="S3109" i="1" s="1"/>
  <c r="N3580" i="1"/>
  <c r="N4747" i="1"/>
  <c r="J542" i="1"/>
  <c r="J529" i="1" s="1"/>
  <c r="J528" i="1" s="1"/>
  <c r="F5903" i="1"/>
  <c r="G6253" i="1"/>
  <c r="M458" i="1"/>
  <c r="L4188" i="1"/>
  <c r="L4187" i="1" s="1"/>
  <c r="M4187" i="1" s="1"/>
  <c r="O2568" i="1"/>
  <c r="O2644" i="1"/>
  <c r="O2643" i="1" s="1"/>
  <c r="O2933" i="1"/>
  <c r="O3042" i="1"/>
  <c r="O3041" i="1" s="1"/>
  <c r="O3040" i="1" s="1"/>
  <c r="O3039" i="1" s="1"/>
  <c r="O3664" i="1"/>
  <c r="O5290" i="1"/>
  <c r="G450" i="1"/>
  <c r="G449" i="1" s="1"/>
  <c r="G448" i="1" s="1"/>
  <c r="G435" i="1" s="1"/>
  <c r="L3217" i="1"/>
  <c r="M3218" i="1"/>
  <c r="H3574" i="1"/>
  <c r="H3570" i="1" s="1"/>
  <c r="H3569" i="1" s="1"/>
  <c r="H3560" i="1" s="1"/>
  <c r="H3538" i="1" s="1"/>
  <c r="G4293" i="1"/>
  <c r="G4292" i="1" s="1"/>
  <c r="J4640" i="1"/>
  <c r="J4639" i="1" s="1"/>
  <c r="J4638" i="1" s="1"/>
  <c r="J4637" i="1" s="1"/>
  <c r="J4636" i="1" s="1"/>
  <c r="M54" i="1"/>
  <c r="L53" i="1"/>
  <c r="M53" i="1" s="1"/>
  <c r="M3000" i="1"/>
  <c r="L2999" i="1"/>
  <c r="M2999" i="1" s="1"/>
  <c r="K3276" i="1"/>
  <c r="K3275" i="1" s="1"/>
  <c r="K3274" i="1" s="1"/>
  <c r="K4919" i="1"/>
  <c r="F5352" i="1"/>
  <c r="F5351" i="1" s="1"/>
  <c r="M770" i="1"/>
  <c r="V262" i="1"/>
  <c r="V1612" i="1"/>
  <c r="V1611" i="1" s="1"/>
  <c r="V1610" i="1" s="1"/>
  <c r="V1609" i="1" s="1"/>
  <c r="R2119" i="1"/>
  <c r="R2115" i="1" s="1"/>
  <c r="R2114" i="1" s="1"/>
  <c r="V2483" i="1"/>
  <c r="V2479" i="1" s="1"/>
  <c r="V2478" i="1" s="1"/>
  <c r="V2471" i="1" s="1"/>
  <c r="Q4333" i="1"/>
  <c r="Q4328" i="1" s="1"/>
  <c r="Q4327" i="1" s="1"/>
  <c r="Q4326" i="1" s="1"/>
  <c r="Q4325" i="1" s="1"/>
  <c r="G408" i="1"/>
  <c r="G407" i="1" s="1"/>
  <c r="G395" i="1" s="1"/>
  <c r="G394" i="1" s="1"/>
  <c r="K450" i="1"/>
  <c r="K449" i="1" s="1"/>
  <c r="K448" i="1" s="1"/>
  <c r="K435" i="1" s="1"/>
  <c r="I4438" i="1"/>
  <c r="M1872" i="1"/>
  <c r="R267" i="1"/>
  <c r="V1260" i="1"/>
  <c r="V1259" i="1" s="1"/>
  <c r="V1258" i="1" s="1"/>
  <c r="V1257" i="1" s="1"/>
  <c r="R3574" i="1"/>
  <c r="R3570" i="1" s="1"/>
  <c r="R3569" i="1" s="1"/>
  <c r="S3828" i="1"/>
  <c r="S3827" i="1" s="1"/>
  <c r="S3826" i="1" s="1"/>
  <c r="S3825" i="1" s="1"/>
  <c r="S5342" i="1"/>
  <c r="S5341" i="1" s="1"/>
  <c r="S5340" i="1" s="1"/>
  <c r="S5339" i="1" s="1"/>
  <c r="S5338" i="1" s="1"/>
  <c r="S5337" i="1" s="1"/>
  <c r="R5441" i="1"/>
  <c r="R5440" i="1" s="1"/>
  <c r="R5439" i="1" s="1"/>
  <c r="M766" i="1"/>
  <c r="L3574" i="1"/>
  <c r="L3570" i="1" s="1"/>
  <c r="L3569" i="1" s="1"/>
  <c r="G3783" i="1"/>
  <c r="G3782" i="1" s="1"/>
  <c r="K3838" i="1"/>
  <c r="K3834" i="1" s="1"/>
  <c r="K3833" i="1" s="1"/>
  <c r="K3824" i="1" s="1"/>
  <c r="K4272" i="1"/>
  <c r="K4293" i="1"/>
  <c r="K4292" i="1" s="1"/>
  <c r="G4520" i="1"/>
  <c r="H6117" i="1"/>
  <c r="H6116" i="1" s="1"/>
  <c r="H6190" i="1"/>
  <c r="H6186" i="1" s="1"/>
  <c r="H6185" i="1" s="1"/>
  <c r="H6175" i="1" s="1"/>
  <c r="H6174" i="1" s="1"/>
  <c r="K6242" i="1"/>
  <c r="K6241" i="1" s="1"/>
  <c r="V241" i="1"/>
  <c r="V240" i="1" s="1"/>
  <c r="V239" i="1" s="1"/>
  <c r="V238" i="1" s="1"/>
  <c r="V237" i="1" s="1"/>
  <c r="V236" i="1" s="1"/>
  <c r="V2845" i="1"/>
  <c r="V2841" i="1" s="1"/>
  <c r="V2840" i="1" s="1"/>
  <c r="V2833" i="1" s="1"/>
  <c r="V3220" i="1"/>
  <c r="V3216" i="1" s="1"/>
  <c r="V3215" i="1" s="1"/>
  <c r="P3471" i="1"/>
  <c r="P3470" i="1" s="1"/>
  <c r="P3469" i="1" s="1"/>
  <c r="P3468" i="1" s="1"/>
  <c r="N3112" i="1"/>
  <c r="N3111" i="1" s="1"/>
  <c r="N3110" i="1" s="1"/>
  <c r="N3109" i="1" s="1"/>
  <c r="S28" i="1"/>
  <c r="S24" i="1" s="1"/>
  <c r="S23" i="1" s="1"/>
  <c r="Q28" i="1"/>
  <c r="Q24" i="1" s="1"/>
  <c r="Q23" i="1" s="1"/>
  <c r="V28" i="1"/>
  <c r="V24" i="1" s="1"/>
  <c r="V23" i="1" s="1"/>
  <c r="S36" i="1"/>
  <c r="Q36" i="1"/>
  <c r="Q49" i="1"/>
  <c r="Q48" i="1" s="1"/>
  <c r="Q46" i="1" s="1"/>
  <c r="Q45" i="1" s="1"/>
  <c r="Q44" i="1" s="1"/>
  <c r="Q43" i="1" s="1"/>
  <c r="S68" i="1"/>
  <c r="S65" i="1" s="1"/>
  <c r="S62" i="1" s="1"/>
  <c r="Q102" i="1"/>
  <c r="Q101" i="1" s="1"/>
  <c r="Q100" i="1" s="1"/>
  <c r="Q93" i="1" s="1"/>
  <c r="Q92" i="1" s="1"/>
  <c r="V102" i="1"/>
  <c r="V101" i="1" s="1"/>
  <c r="V100" i="1" s="1"/>
  <c r="V93" i="1" s="1"/>
  <c r="V92" i="1" s="1"/>
  <c r="S117" i="1"/>
  <c r="S113" i="1" s="1"/>
  <c r="S112" i="1" s="1"/>
  <c r="S111" i="1" s="1"/>
  <c r="Q117" i="1"/>
  <c r="Q113" i="1" s="1"/>
  <c r="Q112" i="1" s="1"/>
  <c r="Q111" i="1" s="1"/>
  <c r="S133" i="1"/>
  <c r="S132" i="1" s="1"/>
  <c r="S165" i="1"/>
  <c r="S161" i="1" s="1"/>
  <c r="S160" i="1" s="1"/>
  <c r="S159" i="1" s="1"/>
  <c r="S158" i="1" s="1"/>
  <c r="Q165" i="1"/>
  <c r="Q161" i="1" s="1"/>
  <c r="Q160" i="1" s="1"/>
  <c r="Q159" i="1" s="1"/>
  <c r="Q158" i="1" s="1"/>
  <c r="V165" i="1"/>
  <c r="V161" i="1" s="1"/>
  <c r="V160" i="1" s="1"/>
  <c r="V159" i="1" s="1"/>
  <c r="V158" i="1" s="1"/>
  <c r="Q180" i="1"/>
  <c r="Q179" i="1" s="1"/>
  <c r="V180" i="1"/>
  <c r="V179" i="1" s="1"/>
  <c r="Q199" i="1"/>
  <c r="Q195" i="1" s="1"/>
  <c r="S199" i="1"/>
  <c r="S195" i="1" s="1"/>
  <c r="Q220" i="1"/>
  <c r="Q219" i="1" s="1"/>
  <c r="V220" i="1"/>
  <c r="V219" i="1" s="1"/>
  <c r="Q254" i="1"/>
  <c r="V254" i="1"/>
  <c r="S287" i="1"/>
  <c r="S286" i="1" s="1"/>
  <c r="S281" i="1" s="1"/>
  <c r="Q287" i="1"/>
  <c r="Q286" i="1" s="1"/>
  <c r="Q281" i="1" s="1"/>
  <c r="V287" i="1"/>
  <c r="V286" i="1" s="1"/>
  <c r="V281" i="1" s="1"/>
  <c r="Q329" i="1"/>
  <c r="Q328" i="1" s="1"/>
  <c r="Q327" i="1" s="1"/>
  <c r="Q356" i="1"/>
  <c r="Q352" i="1" s="1"/>
  <c r="Q351" i="1" s="1"/>
  <c r="V356" i="1"/>
  <c r="V352" i="1" s="1"/>
  <c r="V351" i="1" s="1"/>
  <c r="Q373" i="1"/>
  <c r="V373" i="1"/>
  <c r="Q383" i="1"/>
  <c r="V383" i="1"/>
  <c r="S383" i="1"/>
  <c r="S397" i="1"/>
  <c r="S396" i="1" s="1"/>
  <c r="S611" i="1"/>
  <c r="S610" i="1" s="1"/>
  <c r="S668" i="1"/>
  <c r="S667" i="1" s="1"/>
  <c r="S666" i="1" s="1"/>
  <c r="Q668" i="1"/>
  <c r="Q667" i="1" s="1"/>
  <c r="Q666" i="1" s="1"/>
  <c r="V668" i="1"/>
  <c r="V667" i="1" s="1"/>
  <c r="V666" i="1" s="1"/>
  <c r="S680" i="1"/>
  <c r="S676" i="1" s="1"/>
  <c r="S675" i="1" s="1"/>
  <c r="Q693" i="1"/>
  <c r="Q692" i="1" s="1"/>
  <c r="V693" i="1"/>
  <c r="V692" i="1" s="1"/>
  <c r="V712" i="1"/>
  <c r="P735" i="1"/>
  <c r="P734" i="1" s="1"/>
  <c r="P755" i="1"/>
  <c r="P748" i="1" s="1"/>
  <c r="P778" i="1"/>
  <c r="P811" i="1"/>
  <c r="U811" i="1"/>
  <c r="Q843" i="1"/>
  <c r="P961" i="1"/>
  <c r="U961" i="1"/>
  <c r="R961" i="1"/>
  <c r="U981" i="1"/>
  <c r="R981" i="1"/>
  <c r="R994" i="1"/>
  <c r="R993" i="1" s="1"/>
  <c r="R992" i="1" s="1"/>
  <c r="R986" i="1" s="1"/>
  <c r="S1055" i="1"/>
  <c r="V1066" i="1"/>
  <c r="V1065" i="1" s="1"/>
  <c r="S1099" i="1"/>
  <c r="S1098" i="1" s="1"/>
  <c r="P1240" i="1"/>
  <c r="P1239" i="1" s="1"/>
  <c r="P1238" i="1" s="1"/>
  <c r="P1237" i="1" s="1"/>
  <c r="S1291" i="1"/>
  <c r="Q1291" i="1"/>
  <c r="V1291" i="1"/>
  <c r="Q1299" i="1"/>
  <c r="Q1298" i="1" s="1"/>
  <c r="V1299" i="1"/>
  <c r="V1298" i="1" s="1"/>
  <c r="S1305" i="1"/>
  <c r="S1304" i="1" s="1"/>
  <c r="V1305" i="1"/>
  <c r="V1304" i="1" s="1"/>
  <c r="Q1355" i="1"/>
  <c r="Q1354" i="1" s="1"/>
  <c r="Q1353" i="1" s="1"/>
  <c r="Q1352" i="1" s="1"/>
  <c r="V1355" i="1"/>
  <c r="V1354" i="1" s="1"/>
  <c r="V1353" i="1" s="1"/>
  <c r="V1352" i="1" s="1"/>
  <c r="R1371" i="1"/>
  <c r="P1371" i="1"/>
  <c r="R1386" i="1"/>
  <c r="R1385" i="1" s="1"/>
  <c r="R1384" i="1" s="1"/>
  <c r="V1414" i="1"/>
  <c r="V1413" i="1" s="1"/>
  <c r="V1412" i="1" s="1"/>
  <c r="V1432" i="1"/>
  <c r="V1431" i="1" s="1"/>
  <c r="V1430" i="1" s="1"/>
  <c r="V1429" i="1" s="1"/>
  <c r="S1481" i="1"/>
  <c r="S1480" i="1" s="1"/>
  <c r="S1479" i="1" s="1"/>
  <c r="Q1545" i="1"/>
  <c r="Q1544" i="1" s="1"/>
  <c r="Q1543" i="1" s="1"/>
  <c r="Q1542" i="1" s="1"/>
  <c r="Q1555" i="1"/>
  <c r="Q1554" i="1" s="1"/>
  <c r="S1577" i="1"/>
  <c r="S1576" i="1" s="1"/>
  <c r="S1664" i="1"/>
  <c r="S1663" i="1" s="1"/>
  <c r="Q1685" i="1"/>
  <c r="V1685" i="1"/>
  <c r="P1751" i="1"/>
  <c r="P1750" i="1" s="1"/>
  <c r="P1749" i="1" s="1"/>
  <c r="Q1779" i="1"/>
  <c r="Q1778" i="1" s="1"/>
  <c r="Q1777" i="1" s="1"/>
  <c r="V1779" i="1"/>
  <c r="V1778" i="1" s="1"/>
  <c r="V1777" i="1" s="1"/>
  <c r="Q1827" i="1"/>
  <c r="Q1822" i="1" s="1"/>
  <c r="Q1821" i="1" s="1"/>
  <c r="Q1820" i="1" s="1"/>
  <c r="Q1813" i="1" s="1"/>
  <c r="Q1867" i="1"/>
  <c r="Q1866" i="1" s="1"/>
  <c r="V1890" i="1"/>
  <c r="V1885" i="1" s="1"/>
  <c r="Q2000" i="1"/>
  <c r="Q1999" i="1" s="1"/>
  <c r="V2000" i="1"/>
  <c r="V1999" i="1" s="1"/>
  <c r="S2000" i="1"/>
  <c r="S1999" i="1" s="1"/>
  <c r="Q2021" i="1"/>
  <c r="Q2017" i="1" s="1"/>
  <c r="Q2016" i="1" s="1"/>
  <c r="V2021" i="1"/>
  <c r="V2017" i="1" s="1"/>
  <c r="V2016" i="1" s="1"/>
  <c r="S2021" i="1"/>
  <c r="S2017" i="1" s="1"/>
  <c r="S2016" i="1" s="1"/>
  <c r="Q2049" i="1"/>
  <c r="S2057" i="1"/>
  <c r="S2056" i="1" s="1"/>
  <c r="V2057" i="1"/>
  <c r="V2056" i="1" s="1"/>
  <c r="V2066" i="1"/>
  <c r="V2065" i="1" s="1"/>
  <c r="V2119" i="1"/>
  <c r="V2115" i="1" s="1"/>
  <c r="V2114" i="1" s="1"/>
  <c r="S2140" i="1"/>
  <c r="S2139" i="1" s="1"/>
  <c r="S2138" i="1" s="1"/>
  <c r="Q2140" i="1"/>
  <c r="Q2139" i="1" s="1"/>
  <c r="Q2138" i="1" s="1"/>
  <c r="U2168" i="1"/>
  <c r="U2167" i="1" s="1"/>
  <c r="U2166" i="1" s="1"/>
  <c r="P2257" i="1"/>
  <c r="P2256" i="1" s="1"/>
  <c r="U2257" i="1"/>
  <c r="U2256" i="1" s="1"/>
  <c r="R2257" i="1"/>
  <c r="R2256" i="1" s="1"/>
  <c r="P2311" i="1"/>
  <c r="P2310" i="1" s="1"/>
  <c r="P2309" i="1" s="1"/>
  <c r="P2308" i="1" s="1"/>
  <c r="P2307" i="1" s="1"/>
  <c r="U2311" i="1"/>
  <c r="U2310" i="1" s="1"/>
  <c r="U2309" i="1" s="1"/>
  <c r="U2308" i="1" s="1"/>
  <c r="U2307" i="1" s="1"/>
  <c r="R2311" i="1"/>
  <c r="R2310" i="1" s="1"/>
  <c r="R2309" i="1" s="1"/>
  <c r="R2308" i="1" s="1"/>
  <c r="R2307" i="1" s="1"/>
  <c r="R2321" i="1"/>
  <c r="R2320" i="1" s="1"/>
  <c r="R2319" i="1" s="1"/>
  <c r="R2318" i="1" s="1"/>
  <c r="P2321" i="1"/>
  <c r="P2320" i="1" s="1"/>
  <c r="P2319" i="1" s="1"/>
  <c r="P2318" i="1" s="1"/>
  <c r="P2357" i="1"/>
  <c r="P2356" i="1" s="1"/>
  <c r="P2349" i="1" s="1"/>
  <c r="P2348" i="1" s="1"/>
  <c r="U2357" i="1"/>
  <c r="U2356" i="1" s="1"/>
  <c r="U2349" i="1" s="1"/>
  <c r="U2348" i="1" s="1"/>
  <c r="P2400" i="1"/>
  <c r="U2400" i="1"/>
  <c r="P2413" i="1"/>
  <c r="U2413" i="1"/>
  <c r="R2413" i="1"/>
  <c r="U2421" i="1"/>
  <c r="U2420" i="1" s="1"/>
  <c r="R2421" i="1"/>
  <c r="R2420" i="1" s="1"/>
  <c r="F5877" i="1"/>
  <c r="P2427" i="1"/>
  <c r="P2426" i="1" s="1"/>
  <c r="U2427" i="1"/>
  <c r="U2426" i="1" s="1"/>
  <c r="R2427" i="1"/>
  <c r="R2426" i="1" s="1"/>
  <c r="P2445" i="1"/>
  <c r="Q2489" i="1"/>
  <c r="Q2504" i="1"/>
  <c r="Q2503" i="1" s="1"/>
  <c r="Q2502" i="1" s="1"/>
  <c r="U2532" i="1"/>
  <c r="U2531" i="1" s="1"/>
  <c r="U2530" i="1" s="1"/>
  <c r="R2532" i="1"/>
  <c r="R2531" i="1" s="1"/>
  <c r="R2530" i="1" s="1"/>
  <c r="P2550" i="1"/>
  <c r="P2549" i="1" s="1"/>
  <c r="P2548" i="1" s="1"/>
  <c r="P2547" i="1" s="1"/>
  <c r="R2610" i="1"/>
  <c r="R2609" i="1" s="1"/>
  <c r="P2610" i="1"/>
  <c r="P2609" i="1" s="1"/>
  <c r="U2610" i="1"/>
  <c r="U2609" i="1" s="1"/>
  <c r="R2631" i="1"/>
  <c r="R2626" i="1" s="1"/>
  <c r="R2625" i="1" s="1"/>
  <c r="R2655" i="1"/>
  <c r="R2654" i="1" s="1"/>
  <c r="R2653" i="1" s="1"/>
  <c r="R2652" i="1" s="1"/>
  <c r="R2651" i="1" s="1"/>
  <c r="P2670" i="1"/>
  <c r="P2669" i="1" s="1"/>
  <c r="P2668" i="1" s="1"/>
  <c r="P2667" i="1" s="1"/>
  <c r="P2684" i="1"/>
  <c r="P2683" i="1" s="1"/>
  <c r="U2684" i="1"/>
  <c r="U2683" i="1" s="1"/>
  <c r="R2698" i="1"/>
  <c r="R2697" i="1" s="1"/>
  <c r="P2698" i="1"/>
  <c r="P2697" i="1" s="1"/>
  <c r="U2698" i="1"/>
  <c r="U2697" i="1" s="1"/>
  <c r="P2714" i="1"/>
  <c r="P2713" i="1" s="1"/>
  <c r="P2712" i="1" s="1"/>
  <c r="P2711" i="1" s="1"/>
  <c r="U2714" i="1"/>
  <c r="U2713" i="1" s="1"/>
  <c r="U2712" i="1" s="1"/>
  <c r="U2711" i="1" s="1"/>
  <c r="P2722" i="1"/>
  <c r="P2721" i="1" s="1"/>
  <c r="P2749" i="1"/>
  <c r="P2745" i="1" s="1"/>
  <c r="P2744" i="1" s="1"/>
  <c r="R2759" i="1"/>
  <c r="R2772" i="1"/>
  <c r="P2772" i="1"/>
  <c r="R2780" i="1"/>
  <c r="R2779" i="1" s="1"/>
  <c r="P2780" i="1"/>
  <c r="P2779" i="1" s="1"/>
  <c r="Q2851" i="1"/>
  <c r="Q2866" i="1"/>
  <c r="Q2865" i="1" s="1"/>
  <c r="Q2864" i="1" s="1"/>
  <c r="V2866" i="1"/>
  <c r="V2865" i="1" s="1"/>
  <c r="V2864" i="1" s="1"/>
  <c r="P2909" i="1"/>
  <c r="U2909" i="1"/>
  <c r="R2933" i="1"/>
  <c r="P2975" i="1"/>
  <c r="P2974" i="1" s="1"/>
  <c r="U2975" i="1"/>
  <c r="U2974" i="1" s="1"/>
  <c r="R2975" i="1"/>
  <c r="R2974" i="1" s="1"/>
  <c r="P3016" i="1"/>
  <c r="P3015" i="1" s="1"/>
  <c r="U3016" i="1"/>
  <c r="U3015" i="1" s="1"/>
  <c r="U3027" i="1"/>
  <c r="U3026" i="1" s="1"/>
  <c r="U3025" i="1" s="1"/>
  <c r="U3024" i="1" s="1"/>
  <c r="U3023" i="1" s="1"/>
  <c r="P3042" i="1"/>
  <c r="P3041" i="1" s="1"/>
  <c r="P3040" i="1" s="1"/>
  <c r="P3039" i="1" s="1"/>
  <c r="U3042" i="1"/>
  <c r="U3041" i="1" s="1"/>
  <c r="U3040" i="1" s="1"/>
  <c r="U3039" i="1" s="1"/>
  <c r="P3056" i="1"/>
  <c r="P3055" i="1" s="1"/>
  <c r="U3056" i="1"/>
  <c r="U3055" i="1" s="1"/>
  <c r="R3056" i="1"/>
  <c r="R3055" i="1" s="1"/>
  <c r="U3083" i="1"/>
  <c r="U3082" i="1" s="1"/>
  <c r="U3070" i="1" s="1"/>
  <c r="U3069" i="1" s="1"/>
  <c r="R3091" i="1"/>
  <c r="R3090" i="1" s="1"/>
  <c r="R3089" i="1" s="1"/>
  <c r="R3088" i="1" s="1"/>
  <c r="P3091" i="1"/>
  <c r="P3090" i="1" s="1"/>
  <c r="P3089" i="1" s="1"/>
  <c r="P3088" i="1" s="1"/>
  <c r="U3091" i="1"/>
  <c r="U3090" i="1" s="1"/>
  <c r="U3089" i="1" s="1"/>
  <c r="U3088" i="1" s="1"/>
  <c r="P3122" i="1"/>
  <c r="P3118" i="1" s="1"/>
  <c r="P3117" i="1" s="1"/>
  <c r="U3122" i="1"/>
  <c r="U3118" i="1" s="1"/>
  <c r="U3117" i="1" s="1"/>
  <c r="R3137" i="1"/>
  <c r="R3150" i="1"/>
  <c r="P3150" i="1"/>
  <c r="U3150" i="1"/>
  <c r="P3162" i="1"/>
  <c r="P3161" i="1" s="1"/>
  <c r="U3162" i="1"/>
  <c r="U3161" i="1" s="1"/>
  <c r="R3162" i="1"/>
  <c r="R3161" i="1" s="1"/>
  <c r="P3180" i="1"/>
  <c r="U3180" i="1"/>
  <c r="R3180" i="1"/>
  <c r="Q3226" i="1"/>
  <c r="V3226" i="1"/>
  <c r="S3226" i="1"/>
  <c r="Q3248" i="1"/>
  <c r="Q3247" i="1" s="1"/>
  <c r="Q3246" i="1" s="1"/>
  <c r="V3248" i="1"/>
  <c r="V3247" i="1" s="1"/>
  <c r="V3246" i="1" s="1"/>
  <c r="S3248" i="1"/>
  <c r="S3247" i="1" s="1"/>
  <c r="S3246" i="1" s="1"/>
  <c r="P3276" i="1"/>
  <c r="P3275" i="1" s="1"/>
  <c r="P3274" i="1" s="1"/>
  <c r="U3276" i="1"/>
  <c r="U3275" i="1" s="1"/>
  <c r="U3274" i="1" s="1"/>
  <c r="R3276" i="1"/>
  <c r="R3275" i="1" s="1"/>
  <c r="R3274" i="1" s="1"/>
  <c r="P3294" i="1"/>
  <c r="P3293" i="1" s="1"/>
  <c r="P3292" i="1" s="1"/>
  <c r="P3291" i="1" s="1"/>
  <c r="R3317" i="1"/>
  <c r="R3316" i="1" s="1"/>
  <c r="R3315" i="1" s="1"/>
  <c r="R3308" i="1" s="1"/>
  <c r="P3317" i="1"/>
  <c r="P3316" i="1" s="1"/>
  <c r="P3315" i="1" s="1"/>
  <c r="P3308" i="1" s="1"/>
  <c r="U3317" i="1"/>
  <c r="U3316" i="1" s="1"/>
  <c r="U3315" i="1" s="1"/>
  <c r="U3308" i="1" s="1"/>
  <c r="R3322" i="1"/>
  <c r="P3349" i="1"/>
  <c r="P3348" i="1" s="1"/>
  <c r="U3349" i="1"/>
  <c r="U3348" i="1" s="1"/>
  <c r="R3349" i="1"/>
  <c r="R3348" i="1" s="1"/>
  <c r="R3367" i="1"/>
  <c r="R3366" i="1" s="1"/>
  <c r="P3367" i="1"/>
  <c r="P3366" i="1" s="1"/>
  <c r="U3367" i="1"/>
  <c r="U3366" i="1" s="1"/>
  <c r="P3390" i="1"/>
  <c r="P3389" i="1" s="1"/>
  <c r="P3388" i="1" s="1"/>
  <c r="P3387" i="1" s="1"/>
  <c r="P3386" i="1" s="1"/>
  <c r="U3390" i="1"/>
  <c r="U3389" i="1" s="1"/>
  <c r="U3388" i="1" s="1"/>
  <c r="U3387" i="1" s="1"/>
  <c r="U3386" i="1" s="1"/>
  <c r="R3390" i="1"/>
  <c r="R3389" i="1" s="1"/>
  <c r="R3388" i="1" s="1"/>
  <c r="R3387" i="1" s="1"/>
  <c r="R3386" i="1" s="1"/>
  <c r="P3406" i="1"/>
  <c r="P3405" i="1" s="1"/>
  <c r="P3404" i="1" s="1"/>
  <c r="P3403" i="1" s="1"/>
  <c r="U3406" i="1"/>
  <c r="U3405" i="1" s="1"/>
  <c r="U3404" i="1" s="1"/>
  <c r="U3403" i="1" s="1"/>
  <c r="R3406" i="1"/>
  <c r="R3405" i="1" s="1"/>
  <c r="R3404" i="1" s="1"/>
  <c r="R3403" i="1" s="1"/>
  <c r="P3416" i="1"/>
  <c r="P3415" i="1" s="1"/>
  <c r="U3416" i="1"/>
  <c r="U3415" i="1" s="1"/>
  <c r="R3416" i="1"/>
  <c r="R3415" i="1" s="1"/>
  <c r="R3438" i="1"/>
  <c r="R3437" i="1" s="1"/>
  <c r="P3446" i="1"/>
  <c r="P3445" i="1" s="1"/>
  <c r="P3444" i="1" s="1"/>
  <c r="P3443" i="1" s="1"/>
  <c r="U3446" i="1"/>
  <c r="U3445" i="1" s="1"/>
  <c r="U3444" i="1" s="1"/>
  <c r="U3443" i="1" s="1"/>
  <c r="R3446" i="1"/>
  <c r="R3445" i="1" s="1"/>
  <c r="R3444" i="1" s="1"/>
  <c r="R3443" i="1" s="1"/>
  <c r="P3481" i="1"/>
  <c r="P3477" i="1" s="1"/>
  <c r="P3476" i="1" s="1"/>
  <c r="R3481" i="1"/>
  <c r="R3477" i="1" s="1"/>
  <c r="R3476" i="1" s="1"/>
  <c r="R3509" i="1"/>
  <c r="P3509" i="1"/>
  <c r="U3509" i="1"/>
  <c r="R3517" i="1"/>
  <c r="R3516" i="1" s="1"/>
  <c r="P3517" i="1"/>
  <c r="P3516" i="1" s="1"/>
  <c r="U3517" i="1"/>
  <c r="U3516" i="1" s="1"/>
  <c r="R3523" i="1"/>
  <c r="R3522" i="1" s="1"/>
  <c r="P3523" i="1"/>
  <c r="P3522" i="1" s="1"/>
  <c r="S3580" i="1"/>
  <c r="S3595" i="1"/>
  <c r="S3594" i="1" s="1"/>
  <c r="S3593" i="1" s="1"/>
  <c r="Q3595" i="1"/>
  <c r="Q3594" i="1" s="1"/>
  <c r="Q3593" i="1" s="1"/>
  <c r="V3595" i="1"/>
  <c r="V3594" i="1" s="1"/>
  <c r="V3593" i="1" s="1"/>
  <c r="R3623" i="1"/>
  <c r="R3622" i="1" s="1"/>
  <c r="R3621" i="1" s="1"/>
  <c r="U3623" i="1"/>
  <c r="U3622" i="1" s="1"/>
  <c r="U3621" i="1" s="1"/>
  <c r="R3641" i="1"/>
  <c r="R3640" i="1" s="1"/>
  <c r="R3639" i="1" s="1"/>
  <c r="R3638" i="1" s="1"/>
  <c r="P3641" i="1"/>
  <c r="P3640" i="1" s="1"/>
  <c r="P3639" i="1" s="1"/>
  <c r="P3638" i="1" s="1"/>
  <c r="U3641" i="1"/>
  <c r="U3640" i="1" s="1"/>
  <c r="U3639" i="1" s="1"/>
  <c r="U3638" i="1" s="1"/>
  <c r="P3652" i="1"/>
  <c r="P3651" i="1" s="1"/>
  <c r="U3709" i="1"/>
  <c r="U3708" i="1" s="1"/>
  <c r="R3709" i="1"/>
  <c r="R3708" i="1" s="1"/>
  <c r="P3743" i="1"/>
  <c r="P3742" i="1" s="1"/>
  <c r="U3743" i="1"/>
  <c r="U3742" i="1" s="1"/>
  <c r="P3769" i="1"/>
  <c r="P3768" i="1" s="1"/>
  <c r="P3767" i="1" s="1"/>
  <c r="P3766" i="1" s="1"/>
  <c r="U3769" i="1"/>
  <c r="U3768" i="1" s="1"/>
  <c r="U3767" i="1" s="1"/>
  <c r="U3766" i="1" s="1"/>
  <c r="R3783" i="1"/>
  <c r="R3782" i="1" s="1"/>
  <c r="R3838" i="1"/>
  <c r="R3834" i="1" s="1"/>
  <c r="R3833" i="1" s="1"/>
  <c r="P3838" i="1"/>
  <c r="P3834" i="1" s="1"/>
  <c r="P3833" i="1" s="1"/>
  <c r="U3838" i="1"/>
  <c r="U3834" i="1" s="1"/>
  <c r="U3833" i="1" s="1"/>
  <c r="R3848" i="1"/>
  <c r="R3858" i="1"/>
  <c r="P3858" i="1"/>
  <c r="U3858" i="1"/>
  <c r="P3870" i="1"/>
  <c r="P3869" i="1" s="1"/>
  <c r="U3870" i="1"/>
  <c r="U3869" i="1" s="1"/>
  <c r="R3870" i="1"/>
  <c r="R3869" i="1" s="1"/>
  <c r="R3903" i="1"/>
  <c r="R3902" i="1" s="1"/>
  <c r="R3901" i="1" s="1"/>
  <c r="R3900" i="1" s="1"/>
  <c r="R3899" i="1" s="1"/>
  <c r="R3877" i="1" s="1"/>
  <c r="U3903" i="1"/>
  <c r="U3902" i="1" s="1"/>
  <c r="U3901" i="1" s="1"/>
  <c r="U3900" i="1" s="1"/>
  <c r="U3899" i="1" s="1"/>
  <c r="U3877" i="1" s="1"/>
  <c r="Q3924" i="1"/>
  <c r="Q3923" i="1" s="1"/>
  <c r="Q3922" i="1" s="1"/>
  <c r="V3924" i="1"/>
  <c r="V3923" i="1" s="1"/>
  <c r="V3922" i="1" s="1"/>
  <c r="R4004" i="1"/>
  <c r="R4003" i="1" s="1"/>
  <c r="R4002" i="1" s="1"/>
  <c r="R4001" i="1" s="1"/>
  <c r="R4041" i="1"/>
  <c r="R4040" i="1" s="1"/>
  <c r="R4039" i="1" s="1"/>
  <c r="R4038" i="1" s="1"/>
  <c r="R4037" i="1" s="1"/>
  <c r="U4120" i="1"/>
  <c r="P4147" i="1"/>
  <c r="U4176" i="1"/>
  <c r="P4203" i="1"/>
  <c r="P4202" i="1" s="1"/>
  <c r="P4201" i="1" s="1"/>
  <c r="U4203" i="1"/>
  <c r="U4202" i="1" s="1"/>
  <c r="U4201" i="1" s="1"/>
  <c r="R4203" i="1"/>
  <c r="R4202" i="1" s="1"/>
  <c r="R4201" i="1" s="1"/>
  <c r="P4210" i="1"/>
  <c r="P4209" i="1" s="1"/>
  <c r="U4210" i="1"/>
  <c r="U4209" i="1" s="1"/>
  <c r="R4210" i="1"/>
  <c r="R4209" i="1" s="1"/>
  <c r="R4219" i="1"/>
  <c r="R4244" i="1"/>
  <c r="R4243" i="1" s="1"/>
  <c r="P4244" i="1"/>
  <c r="P4243" i="1" s="1"/>
  <c r="U4244" i="1"/>
  <c r="U4243" i="1" s="1"/>
  <c r="R4253" i="1"/>
  <c r="R4252" i="1" s="1"/>
  <c r="R4251" i="1" s="1"/>
  <c r="U4253" i="1"/>
  <c r="U4252" i="1" s="1"/>
  <c r="U4251" i="1" s="1"/>
  <c r="P4265" i="1"/>
  <c r="P4261" i="1" s="1"/>
  <c r="P4260" i="1" s="1"/>
  <c r="P4272" i="1"/>
  <c r="U4272" i="1"/>
  <c r="S4293" i="1"/>
  <c r="S4292" i="1" s="1"/>
  <c r="V4293" i="1"/>
  <c r="V4292" i="1" s="1"/>
  <c r="Q4305" i="1"/>
  <c r="Q4301" i="1" s="1"/>
  <c r="Q4300" i="1" s="1"/>
  <c r="V4305" i="1"/>
  <c r="V4301" i="1" s="1"/>
  <c r="V4300" i="1" s="1"/>
  <c r="S4305" i="1"/>
  <c r="S4301" i="1" s="1"/>
  <c r="S4300" i="1" s="1"/>
  <c r="Q4317" i="1"/>
  <c r="Q4316" i="1" s="1"/>
  <c r="Q4315" i="1" s="1"/>
  <c r="V4317" i="1"/>
  <c r="V4316" i="1" s="1"/>
  <c r="V4315" i="1" s="1"/>
  <c r="Q4527" i="1"/>
  <c r="Q4520" i="1" s="1"/>
  <c r="V4527" i="1"/>
  <c r="V4520" i="1" s="1"/>
  <c r="P4696" i="1"/>
  <c r="P4695" i="1" s="1"/>
  <c r="P4694" i="1" s="1"/>
  <c r="P4693" i="1" s="1"/>
  <c r="R4732" i="1"/>
  <c r="R4756" i="1"/>
  <c r="R4755" i="1" s="1"/>
  <c r="R4754" i="1" s="1"/>
  <c r="P4756" i="1"/>
  <c r="P4755" i="1" s="1"/>
  <c r="P4754" i="1" s="1"/>
  <c r="U4756" i="1"/>
  <c r="U4755" i="1" s="1"/>
  <c r="U4754" i="1" s="1"/>
  <c r="R4768" i="1"/>
  <c r="P4768" i="1"/>
  <c r="U4779" i="1"/>
  <c r="U4778" i="1" s="1"/>
  <c r="P4859" i="1"/>
  <c r="P4858" i="1" s="1"/>
  <c r="U4859" i="1"/>
  <c r="U4858" i="1" s="1"/>
  <c r="P4875" i="1"/>
  <c r="U4875" i="1"/>
  <c r="Q4902" i="1"/>
  <c r="Q4901" i="1" s="1"/>
  <c r="V4902" i="1"/>
  <c r="V4901" i="1" s="1"/>
  <c r="Q4919" i="1"/>
  <c r="S4961" i="1"/>
  <c r="Q4961" i="1"/>
  <c r="V4961" i="1"/>
  <c r="Q4976" i="1"/>
  <c r="V4976" i="1"/>
  <c r="S4988" i="1"/>
  <c r="Q4988" i="1"/>
  <c r="Q4995" i="1"/>
  <c r="P5025" i="1"/>
  <c r="P5024" i="1" s="1"/>
  <c r="P5023" i="1" s="1"/>
  <c r="P5022" i="1" s="1"/>
  <c r="U5025" i="1"/>
  <c r="U5024" i="1" s="1"/>
  <c r="U5023" i="1" s="1"/>
  <c r="U5022" i="1" s="1"/>
  <c r="P5038" i="1"/>
  <c r="P5034" i="1" s="1"/>
  <c r="P5033" i="1" s="1"/>
  <c r="U5038" i="1"/>
  <c r="U5034" i="1" s="1"/>
  <c r="U5033" i="1" s="1"/>
  <c r="R5038" i="1"/>
  <c r="R5034" i="1" s="1"/>
  <c r="R5033" i="1" s="1"/>
  <c r="S5087" i="1"/>
  <c r="Q5087" i="1"/>
  <c r="S5097" i="1"/>
  <c r="Q5138" i="1"/>
  <c r="S5157" i="1"/>
  <c r="S5150" i="1" s="1"/>
  <c r="S5149" i="1" s="1"/>
  <c r="S5148" i="1" s="1"/>
  <c r="S5147" i="1" s="1"/>
  <c r="R5302" i="1"/>
  <c r="V5460" i="1"/>
  <c r="V5456" i="1" s="1"/>
  <c r="V5455" i="1" s="1"/>
  <c r="Q5465" i="1"/>
  <c r="Q5561" i="1"/>
  <c r="Q5560" i="1" s="1"/>
  <c r="Q5582" i="1"/>
  <c r="S5624" i="1"/>
  <c r="S5618" i="1" s="1"/>
  <c r="S5617" i="1" s="1"/>
  <c r="S5616" i="1" s="1"/>
  <c r="V5642" i="1"/>
  <c r="V5641" i="1" s="1"/>
  <c r="V5640" i="1" s="1"/>
  <c r="Q5772" i="1"/>
  <c r="Q5771" i="1" s="1"/>
  <c r="Q5770" i="1" s="1"/>
  <c r="U5956" i="1"/>
  <c r="U5955" i="1" s="1"/>
  <c r="U5954" i="1" s="1"/>
  <c r="U5953" i="1" s="1"/>
  <c r="R5998" i="1"/>
  <c r="R5994" i="1" s="1"/>
  <c r="R5989" i="1" s="1"/>
  <c r="R5988" i="1" s="1"/>
  <c r="R5987" i="1" s="1"/>
  <c r="R5986" i="1" s="1"/>
  <c r="U6040" i="1"/>
  <c r="U6036" i="1" s="1"/>
  <c r="R6052" i="1"/>
  <c r="R6051" i="1" s="1"/>
  <c r="R6050" i="1" s="1"/>
  <c r="P6052" i="1"/>
  <c r="P6051" i="1" s="1"/>
  <c r="P6050" i="1" s="1"/>
  <c r="P6080" i="1"/>
  <c r="P6076" i="1" s="1"/>
  <c r="P6075" i="1" s="1"/>
  <c r="R6117" i="1"/>
  <c r="R6116" i="1" s="1"/>
  <c r="U6117" i="1"/>
  <c r="U6116" i="1" s="1"/>
  <c r="R6246" i="1"/>
  <c r="R6242" i="1" s="1"/>
  <c r="R6241" i="1" s="1"/>
  <c r="U6253" i="1"/>
  <c r="U6289" i="1"/>
  <c r="U6288" i="1" s="1"/>
  <c r="U6287" i="1" s="1"/>
  <c r="G23" i="1"/>
  <c r="G22" i="1" s="1"/>
  <c r="G21" i="1" s="1"/>
  <c r="I113" i="1"/>
  <c r="I112" i="1" s="1"/>
  <c r="G1634" i="1"/>
  <c r="N262" i="1"/>
  <c r="N521" i="1"/>
  <c r="N517" i="1" s="1"/>
  <c r="N516" i="1" s="1"/>
  <c r="N515" i="1" s="1"/>
  <c r="N542" i="1"/>
  <c r="N529" i="1" s="1"/>
  <c r="N528" i="1" s="1"/>
  <c r="N693" i="1"/>
  <c r="N692" i="1" s="1"/>
  <c r="N741" i="1"/>
  <c r="N740" i="1" s="1"/>
  <c r="N788" i="1"/>
  <c r="N843" i="1"/>
  <c r="N1055" i="1"/>
  <c r="N1291" i="1"/>
  <c r="N1305" i="1"/>
  <c r="N1304" i="1" s="1"/>
  <c r="N1612" i="1"/>
  <c r="N1611" i="1" s="1"/>
  <c r="N1610" i="1" s="1"/>
  <c r="N1609" i="1" s="1"/>
  <c r="N1730" i="1"/>
  <c r="N1726" i="1" s="1"/>
  <c r="N1725" i="1" s="1"/>
  <c r="N2363" i="1"/>
  <c r="N2362" i="1" s="1"/>
  <c r="T2921" i="1"/>
  <c r="T3016" i="1"/>
  <c r="T3112" i="1"/>
  <c r="T3595" i="1"/>
  <c r="T3695" i="1"/>
  <c r="T4244" i="1"/>
  <c r="T4317" i="1"/>
  <c r="T4851" i="1"/>
  <c r="T5010" i="1"/>
  <c r="N6040" i="1"/>
  <c r="N6036" i="1" s="1"/>
  <c r="R4851" i="1"/>
  <c r="P6123" i="1"/>
  <c r="P6210" i="1"/>
  <c r="P6209" i="1" s="1"/>
  <c r="P6208" i="1" s="1"/>
  <c r="P6207" i="1" s="1"/>
  <c r="T2311" i="1"/>
  <c r="T4438" i="1"/>
  <c r="T4995" i="1"/>
  <c r="T5131" i="1"/>
  <c r="T5561" i="1"/>
  <c r="O2211" i="1"/>
  <c r="O2204" i="1" s="1"/>
  <c r="O6143" i="1"/>
  <c r="O6138" i="1" s="1"/>
  <c r="O6137" i="1" s="1"/>
  <c r="H3220" i="1"/>
  <c r="H3216" i="1" s="1"/>
  <c r="H3215" i="1" s="1"/>
  <c r="H3206" i="1" s="1"/>
  <c r="G3641" i="1"/>
  <c r="G3640" i="1" s="1"/>
  <c r="G3639" i="1" s="1"/>
  <c r="G3638" i="1" s="1"/>
  <c r="G3838" i="1"/>
  <c r="G3834" i="1" s="1"/>
  <c r="G3833" i="1" s="1"/>
  <c r="G4272" i="1"/>
  <c r="F4580" i="1"/>
  <c r="F4687" i="1"/>
  <c r="F4686" i="1" s="1"/>
  <c r="F4685" i="1" s="1"/>
  <c r="F4684" i="1" s="1"/>
  <c r="F4683" i="1" s="1"/>
  <c r="G4919" i="1"/>
  <c r="G5213" i="1"/>
  <c r="G5209" i="1" s="1"/>
  <c r="G5208" i="1" s="1"/>
  <c r="K5213" i="1"/>
  <c r="K5209" i="1" s="1"/>
  <c r="K5208" i="1" s="1"/>
  <c r="L5297" i="1"/>
  <c r="L5289" i="1" s="1"/>
  <c r="J5903" i="1"/>
  <c r="J5887" i="1" s="1"/>
  <c r="J5886" i="1" s="1"/>
  <c r="I5939" i="1"/>
  <c r="K6253" i="1"/>
  <c r="S4851" i="1"/>
  <c r="L324" i="1"/>
  <c r="L323" i="1" s="1"/>
  <c r="M323" i="1" s="1"/>
  <c r="M325" i="1"/>
  <c r="M3236" i="1"/>
  <c r="L3235" i="1"/>
  <c r="L3234" i="1" s="1"/>
  <c r="L4368" i="1"/>
  <c r="M4368" i="1" s="1"/>
  <c r="M4369" i="1"/>
  <c r="L5780" i="1"/>
  <c r="M5780" i="1" s="1"/>
  <c r="M5781" i="1"/>
  <c r="M6151" i="1"/>
  <c r="M4826" i="1"/>
  <c r="L4825" i="1"/>
  <c r="L5323" i="1"/>
  <c r="M5323" i="1" s="1"/>
  <c r="M5324" i="1"/>
  <c r="L3509" i="1"/>
  <c r="L3220" i="1"/>
  <c r="K3641" i="1"/>
  <c r="K3640" i="1" s="1"/>
  <c r="K3639" i="1" s="1"/>
  <c r="K3638" i="1" s="1"/>
  <c r="L4356" i="1"/>
  <c r="M4356" i="1" s="1"/>
  <c r="M4357" i="1"/>
  <c r="K4473" i="1"/>
  <c r="K4472" i="1" s="1"/>
  <c r="K4471" i="1" s="1"/>
  <c r="K4470" i="1" s="1"/>
  <c r="F4640" i="1"/>
  <c r="F4639" i="1" s="1"/>
  <c r="F4638" i="1" s="1"/>
  <c r="F4637" i="1" s="1"/>
  <c r="F4636" i="1" s="1"/>
  <c r="M3439" i="1"/>
  <c r="L4721" i="1"/>
  <c r="M4721" i="1" s="1"/>
  <c r="I3150" i="1"/>
  <c r="I195" i="1"/>
  <c r="L816" i="1"/>
  <c r="M816" i="1" s="1"/>
  <c r="M817" i="1"/>
  <c r="J1618" i="1"/>
  <c r="J1617" i="1" s="1"/>
  <c r="J1608" i="1" s="1"/>
  <c r="I1685" i="1"/>
  <c r="H1730" i="1"/>
  <c r="H1726" i="1" s="1"/>
  <c r="H1725" i="1" s="1"/>
  <c r="H1716" i="1" s="1"/>
  <c r="L1730" i="1"/>
  <c r="L1726" i="1" s="1"/>
  <c r="L1725" i="1" s="1"/>
  <c r="L1716" i="1" s="1"/>
  <c r="J2021" i="1"/>
  <c r="J2017" i="1" s="1"/>
  <c r="J2016" i="1" s="1"/>
  <c r="F2321" i="1"/>
  <c r="F2320" i="1" s="1"/>
  <c r="F2319" i="1" s="1"/>
  <c r="M3438" i="1"/>
  <c r="M2219" i="1"/>
  <c r="R227" i="1"/>
  <c r="R306" i="1"/>
  <c r="R305" i="1" s="1"/>
  <c r="R304" i="1" s="1"/>
  <c r="R303" i="1" s="1"/>
  <c r="P635" i="1"/>
  <c r="P634" i="1" s="1"/>
  <c r="V932" i="1"/>
  <c r="R1432" i="1"/>
  <c r="R1431" i="1" s="1"/>
  <c r="R1430" i="1" s="1"/>
  <c r="R1429" i="1" s="1"/>
  <c r="S2300" i="1"/>
  <c r="S2299" i="1" s="1"/>
  <c r="V3730" i="1"/>
  <c r="V3725" i="1" s="1"/>
  <c r="V3724" i="1" s="1"/>
  <c r="V3805" i="1"/>
  <c r="V3804" i="1" s="1"/>
  <c r="S3959" i="1"/>
  <c r="S3958" i="1" s="1"/>
  <c r="S3957" i="1" s="1"/>
  <c r="S3956" i="1" s="1"/>
  <c r="V4168" i="1"/>
  <c r="V4167" i="1" s="1"/>
  <c r="Q4433" i="1"/>
  <c r="Q4432" i="1" s="1"/>
  <c r="Q4747" i="1"/>
  <c r="P4851" i="1"/>
  <c r="P5010" i="1"/>
  <c r="P5009" i="1" s="1"/>
  <c r="P5008" i="1" s="1"/>
  <c r="S5045" i="1"/>
  <c r="R932" i="1"/>
  <c r="S1332" i="1"/>
  <c r="S1331" i="1" s="1"/>
  <c r="S1330" i="1" s="1"/>
  <c r="S1323" i="1" s="1"/>
  <c r="V1671" i="1"/>
  <c r="V1838" i="1"/>
  <c r="R2280" i="1"/>
  <c r="R2275" i="1" s="1"/>
  <c r="R3730" i="1"/>
  <c r="R3725" i="1" s="1"/>
  <c r="R3724" i="1" s="1"/>
  <c r="R3805" i="1"/>
  <c r="R3804" i="1" s="1"/>
  <c r="R4168" i="1"/>
  <c r="R4167" i="1" s="1"/>
  <c r="U4433" i="1"/>
  <c r="U4432" i="1" s="1"/>
  <c r="Q4825" i="1"/>
  <c r="K2504" i="1"/>
  <c r="K2503" i="1" s="1"/>
  <c r="K2502" i="1" s="1"/>
  <c r="P4687" i="1"/>
  <c r="P4686" i="1" s="1"/>
  <c r="P4685" i="1" s="1"/>
  <c r="P4684" i="1" s="1"/>
  <c r="P4683" i="1" s="1"/>
  <c r="N2739" i="1"/>
  <c r="N2738" i="1" s="1"/>
  <c r="N2737" i="1" s="1"/>
  <c r="N2736" i="1" s="1"/>
  <c r="R276" i="1"/>
  <c r="R275" i="1" s="1"/>
  <c r="R274" i="1" s="1"/>
  <c r="R418" i="1"/>
  <c r="R408" i="1" s="1"/>
  <c r="R407" i="1" s="1"/>
  <c r="U642" i="1"/>
  <c r="U788" i="1"/>
  <c r="S1018" i="1"/>
  <c r="S1017" i="1" s="1"/>
  <c r="S1016" i="1" s="1"/>
  <c r="S1015" i="1" s="1"/>
  <c r="P1164" i="1"/>
  <c r="P1163" i="1" s="1"/>
  <c r="P1162" i="1" s="1"/>
  <c r="P1161" i="1" s="1"/>
  <c r="P1291" i="1"/>
  <c r="U1291" i="1"/>
  <c r="R1495" i="1"/>
  <c r="R1494" i="1" s="1"/>
  <c r="R1493" i="1" s="1"/>
  <c r="R1492" i="1" s="1"/>
  <c r="P1545" i="1"/>
  <c r="P1544" i="1" s="1"/>
  <c r="P1543" i="1" s="1"/>
  <c r="P1542" i="1" s="1"/>
  <c r="U1634" i="1"/>
  <c r="R1671" i="1"/>
  <c r="R1779" i="1"/>
  <c r="R1778" i="1" s="1"/>
  <c r="R1777" i="1" s="1"/>
  <c r="P1797" i="1"/>
  <c r="P1796" i="1" s="1"/>
  <c r="P1795" i="1" s="1"/>
  <c r="P1794" i="1" s="1"/>
  <c r="R1838" i="1"/>
  <c r="P1879" i="1"/>
  <c r="P1878" i="1" s="1"/>
  <c r="P1877" i="1" s="1"/>
  <c r="P1876" i="1" s="1"/>
  <c r="P1910" i="1"/>
  <c r="P1909" i="1" s="1"/>
  <c r="U1954" i="1"/>
  <c r="U1953" i="1" s="1"/>
  <c r="U1968" i="1"/>
  <c r="U1967" i="1" s="1"/>
  <c r="U2066" i="1"/>
  <c r="U2065" i="1" s="1"/>
  <c r="S2257" i="1"/>
  <c r="S2256" i="1" s="1"/>
  <c r="S2387" i="1"/>
  <c r="V2427" i="1"/>
  <c r="V2426" i="1" s="1"/>
  <c r="P2489" i="1"/>
  <c r="V2631" i="1"/>
  <c r="V2626" i="1" s="1"/>
  <c r="V2625" i="1" s="1"/>
  <c r="V2909" i="1"/>
  <c r="V2975" i="1"/>
  <c r="V2974" i="1" s="1"/>
  <c r="S2987" i="1"/>
  <c r="S2986" i="1" s="1"/>
  <c r="S2985" i="1" s="1"/>
  <c r="S2984" i="1" s="1"/>
  <c r="S2998" i="1"/>
  <c r="S2993" i="1" s="1"/>
  <c r="S2992" i="1" s="1"/>
  <c r="V3322" i="1"/>
  <c r="V3367" i="1"/>
  <c r="V3366" i="1" s="1"/>
  <c r="V3438" i="1"/>
  <c r="V3437" i="1" s="1"/>
  <c r="Q3564" i="1"/>
  <c r="Q3563" i="1" s="1"/>
  <c r="Q3562" i="1" s="1"/>
  <c r="Q3561" i="1" s="1"/>
  <c r="Q3858" i="1"/>
  <c r="V3870" i="1"/>
  <c r="V3869" i="1" s="1"/>
  <c r="P3924" i="1"/>
  <c r="P3923" i="1" s="1"/>
  <c r="P3922" i="1" s="1"/>
  <c r="U3924" i="1"/>
  <c r="U3923" i="1" s="1"/>
  <c r="U3922" i="1" s="1"/>
  <c r="V4244" i="1"/>
  <c r="V4243" i="1" s="1"/>
  <c r="Q4265" i="1"/>
  <c r="Q4261" i="1" s="1"/>
  <c r="Q4260" i="1" s="1"/>
  <c r="Q4272" i="1"/>
  <c r="S4272" i="1"/>
  <c r="U4438" i="1"/>
  <c r="S4696" i="1"/>
  <c r="S4695" i="1" s="1"/>
  <c r="S4694" i="1" s="1"/>
  <c r="S4693" i="1" s="1"/>
  <c r="Q4756" i="1"/>
  <c r="Q4755" i="1" s="1"/>
  <c r="Q4754" i="1" s="1"/>
  <c r="S4756" i="1"/>
  <c r="S4755" i="1" s="1"/>
  <c r="S4754" i="1" s="1"/>
  <c r="Q4779" i="1"/>
  <c r="Q4778" i="1" s="1"/>
  <c r="V4779" i="1"/>
  <c r="V4778" i="1" s="1"/>
  <c r="U4825" i="1"/>
  <c r="U4851" i="1"/>
  <c r="S4859" i="1"/>
  <c r="S4858" i="1" s="1"/>
  <c r="V4988" i="1"/>
  <c r="Q5025" i="1"/>
  <c r="Q5024" i="1" s="1"/>
  <c r="Q5023" i="1" s="1"/>
  <c r="Q5022" i="1" s="1"/>
  <c r="R5131" i="1"/>
  <c r="R5127" i="1" s="1"/>
  <c r="R5126" i="1" s="1"/>
  <c r="P5131" i="1"/>
  <c r="P5127" i="1" s="1"/>
  <c r="P5126" i="1" s="1"/>
  <c r="U5138" i="1"/>
  <c r="U5186" i="1"/>
  <c r="U5185" i="1" s="1"/>
  <c r="U5184" i="1" s="1"/>
  <c r="U5201" i="1"/>
  <c r="U5200" i="1" s="1"/>
  <c r="U5199" i="1" s="1"/>
  <c r="Q5243" i="1"/>
  <c r="Q5239" i="1" s="1"/>
  <c r="Q5238" i="1" s="1"/>
  <c r="Q5232" i="1" s="1"/>
  <c r="Q5231" i="1" s="1"/>
  <c r="V5243" i="1"/>
  <c r="V5239" i="1" s="1"/>
  <c r="V5238" i="1" s="1"/>
  <c r="V5232" i="1" s="1"/>
  <c r="V5231" i="1" s="1"/>
  <c r="S5243" i="1"/>
  <c r="S5239" i="1" s="1"/>
  <c r="S5238" i="1" s="1"/>
  <c r="S5232" i="1" s="1"/>
  <c r="S5231" i="1" s="1"/>
  <c r="S5255" i="1"/>
  <c r="Q5255" i="1"/>
  <c r="V5255" i="1"/>
  <c r="Q5279" i="1"/>
  <c r="Q5278" i="1" s="1"/>
  <c r="Q5273" i="1" s="1"/>
  <c r="V5279" i="1"/>
  <c r="V5278" i="1" s="1"/>
  <c r="V5273" i="1" s="1"/>
  <c r="S5279" i="1"/>
  <c r="S5278" i="1" s="1"/>
  <c r="S5273" i="1" s="1"/>
  <c r="S5290" i="1"/>
  <c r="Q5290" i="1"/>
  <c r="V5290" i="1"/>
  <c r="Q5297" i="1"/>
  <c r="V5297" i="1"/>
  <c r="S5297" i="1"/>
  <c r="Q5302" i="1"/>
  <c r="V5302" i="1"/>
  <c r="S5302" i="1"/>
  <c r="S5326" i="1"/>
  <c r="S5319" i="1" s="1"/>
  <c r="S5314" i="1" s="1"/>
  <c r="Q5326" i="1"/>
  <c r="Q5319" i="1" s="1"/>
  <c r="Q5314" i="1" s="1"/>
  <c r="V5326" i="1"/>
  <c r="V5319" i="1" s="1"/>
  <c r="V5314" i="1" s="1"/>
  <c r="V5342" i="1"/>
  <c r="V5341" i="1" s="1"/>
  <c r="V5340" i="1" s="1"/>
  <c r="V5339" i="1" s="1"/>
  <c r="V5338" i="1" s="1"/>
  <c r="V5337" i="1" s="1"/>
  <c r="R5352" i="1"/>
  <c r="R5351" i="1" s="1"/>
  <c r="P5363" i="1"/>
  <c r="P5359" i="1" s="1"/>
  <c r="U5363" i="1"/>
  <c r="U5359" i="1" s="1"/>
  <c r="R5363" i="1"/>
  <c r="R5359" i="1" s="1"/>
  <c r="P5369" i="1"/>
  <c r="P5368" i="1" s="1"/>
  <c r="U5369" i="1"/>
  <c r="U5368" i="1" s="1"/>
  <c r="R5369" i="1"/>
  <c r="R5368" i="1" s="1"/>
  <c r="P5378" i="1"/>
  <c r="P5377" i="1" s="1"/>
  <c r="P5376" i="1" s="1"/>
  <c r="P5375" i="1" s="1"/>
  <c r="U5378" i="1"/>
  <c r="U5377" i="1" s="1"/>
  <c r="U5376" i="1" s="1"/>
  <c r="U5375" i="1" s="1"/>
  <c r="R5378" i="1"/>
  <c r="R5377" i="1" s="1"/>
  <c r="R5376" i="1" s="1"/>
  <c r="R5375" i="1" s="1"/>
  <c r="P5386" i="1"/>
  <c r="P5385" i="1" s="1"/>
  <c r="P5384" i="1" s="1"/>
  <c r="P5383" i="1" s="1"/>
  <c r="U5386" i="1"/>
  <c r="U5385" i="1" s="1"/>
  <c r="U5384" i="1" s="1"/>
  <c r="U5383" i="1" s="1"/>
  <c r="R5386" i="1"/>
  <c r="R5385" i="1" s="1"/>
  <c r="R5384" i="1" s="1"/>
  <c r="R5383" i="1" s="1"/>
  <c r="R5407" i="1"/>
  <c r="P5407" i="1"/>
  <c r="P5420" i="1"/>
  <c r="U5420" i="1"/>
  <c r="P5434" i="1"/>
  <c r="P5433" i="1" s="1"/>
  <c r="P5432" i="1" s="1"/>
  <c r="U5434" i="1"/>
  <c r="U5433" i="1" s="1"/>
  <c r="U5432" i="1" s="1"/>
  <c r="R5434" i="1"/>
  <c r="R5433" i="1" s="1"/>
  <c r="R5432" i="1" s="1"/>
  <c r="S5441" i="1"/>
  <c r="S5440" i="1" s="1"/>
  <c r="S5439" i="1" s="1"/>
  <c r="R5449" i="1"/>
  <c r="R5448" i="1" s="1"/>
  <c r="R5447" i="1" s="1"/>
  <c r="R5446" i="1" s="1"/>
  <c r="U5465" i="1"/>
  <c r="U5772" i="1"/>
  <c r="U5771" i="1" s="1"/>
  <c r="U5770" i="1" s="1"/>
  <c r="V5819" i="1"/>
  <c r="V6302" i="1"/>
  <c r="V6301" i="1" s="1"/>
  <c r="S6302" i="1"/>
  <c r="S6301" i="1" s="1"/>
  <c r="M64" i="1"/>
  <c r="G352" i="1"/>
  <c r="G351" i="1" s="1"/>
  <c r="H408" i="1"/>
  <c r="H407" i="1" s="1"/>
  <c r="G493" i="1"/>
  <c r="G492" i="1" s="1"/>
  <c r="G491" i="1" s="1"/>
  <c r="G490" i="1" s="1"/>
  <c r="I986" i="1"/>
  <c r="M1279" i="1"/>
  <c r="J1634" i="1"/>
  <c r="M2122" i="1"/>
  <c r="M2383" i="1"/>
  <c r="M2424" i="1"/>
  <c r="M2484" i="1"/>
  <c r="M2486" i="1"/>
  <c r="M2635" i="1"/>
  <c r="M2639" i="1"/>
  <c r="I3091" i="1"/>
  <c r="I3090" i="1" s="1"/>
  <c r="I3089" i="1" s="1"/>
  <c r="I3088" i="1" s="1"/>
  <c r="M3115" i="1"/>
  <c r="M3123" i="1"/>
  <c r="J3317" i="1"/>
  <c r="J3316" i="1" s="1"/>
  <c r="J3315" i="1" s="1"/>
  <c r="J3308" i="1" s="1"/>
  <c r="M4007" i="1"/>
  <c r="M4044" i="1"/>
  <c r="M4046" i="1"/>
  <c r="M4121" i="1"/>
  <c r="M4123" i="1"/>
  <c r="N3322" i="1"/>
  <c r="N3317" i="1" s="1"/>
  <c r="N3316" i="1" s="1"/>
  <c r="N3315" i="1" s="1"/>
  <c r="N3308" i="1" s="1"/>
  <c r="J5827" i="1"/>
  <c r="N77" i="1"/>
  <c r="N1355" i="1"/>
  <c r="N1354" i="1" s="1"/>
  <c r="N1353" i="1" s="1"/>
  <c r="N1352" i="1" s="1"/>
  <c r="N2392" i="1"/>
  <c r="N3730" i="1"/>
  <c r="N3725" i="1" s="1"/>
  <c r="N3724" i="1" s="1"/>
  <c r="N5063" i="1"/>
  <c r="N5059" i="1" s="1"/>
  <c r="T1240" i="1"/>
  <c r="T1797" i="1"/>
  <c r="T1879" i="1"/>
  <c r="T6279" i="1"/>
  <c r="K4147" i="1"/>
  <c r="M4213" i="1"/>
  <c r="K4328" i="1"/>
  <c r="K4327" i="1" s="1"/>
  <c r="K4326" i="1" s="1"/>
  <c r="G4333" i="1"/>
  <c r="G4328" i="1" s="1"/>
  <c r="G4327" i="1" s="1"/>
  <c r="G4326" i="1" s="1"/>
  <c r="G4325" i="1" s="1"/>
  <c r="M4423" i="1"/>
  <c r="M4436" i="1"/>
  <c r="G4710" i="1"/>
  <c r="G4709" i="1" s="1"/>
  <c r="G4731" i="1"/>
  <c r="M4801" i="1"/>
  <c r="M5092" i="1"/>
  <c r="M5114" i="1"/>
  <c r="M5132" i="1"/>
  <c r="M5134" i="1"/>
  <c r="M5181" i="1"/>
  <c r="G5255" i="1"/>
  <c r="K5255" i="1"/>
  <c r="H5273" i="1"/>
  <c r="K5297" i="1"/>
  <c r="K5289" i="1" s="1"/>
  <c r="H5326" i="1"/>
  <c r="H5319" i="1" s="1"/>
  <c r="H5314" i="1" s="1"/>
  <c r="F5456" i="1"/>
  <c r="F5455" i="1" s="1"/>
  <c r="M5762" i="1"/>
  <c r="M5832" i="1"/>
  <c r="H5827" i="1"/>
  <c r="M5940" i="1"/>
  <c r="G6226" i="1"/>
  <c r="G6225" i="1" s="1"/>
  <c r="G6224" i="1" s="1"/>
  <c r="G6217" i="1" s="1"/>
  <c r="K6226" i="1"/>
  <c r="K6225" i="1" s="1"/>
  <c r="K6224" i="1" s="1"/>
  <c r="K6217" i="1" s="1"/>
  <c r="M6295" i="1"/>
  <c r="N133" i="1"/>
  <c r="N132" i="1" s="1"/>
  <c r="N287" i="1"/>
  <c r="N286" i="1" s="1"/>
  <c r="N281" i="1" s="1"/>
  <c r="N356" i="1"/>
  <c r="N352" i="1" s="1"/>
  <c r="N351" i="1" s="1"/>
  <c r="N373" i="1"/>
  <c r="N778" i="1"/>
  <c r="N1018" i="1"/>
  <c r="N1017" i="1" s="1"/>
  <c r="N1016" i="1" s="1"/>
  <c r="N1015" i="1" s="1"/>
  <c r="N1164" i="1"/>
  <c r="N1163" i="1" s="1"/>
  <c r="N1162" i="1" s="1"/>
  <c r="N1161" i="1" s="1"/>
  <c r="N1186" i="1"/>
  <c r="N1180" i="1" s="1"/>
  <c r="N1179" i="1" s="1"/>
  <c r="N1172" i="1" s="1"/>
  <c r="N1414" i="1"/>
  <c r="N1413" i="1" s="1"/>
  <c r="N1412" i="1" s="1"/>
  <c r="N1530" i="1"/>
  <c r="N1529" i="1" s="1"/>
  <c r="N1528" i="1" s="1"/>
  <c r="N1527" i="1" s="1"/>
  <c r="N1526" i="1" s="1"/>
  <c r="N1867" i="1"/>
  <c r="N1866" i="1" s="1"/>
  <c r="N1890" i="1"/>
  <c r="N1885" i="1" s="1"/>
  <c r="N2197" i="1"/>
  <c r="N2196" i="1" s="1"/>
  <c r="N2427" i="1"/>
  <c r="N2426" i="1" s="1"/>
  <c r="N2933" i="1"/>
  <c r="N3367" i="1"/>
  <c r="N3366" i="1" s="1"/>
  <c r="N3595" i="1"/>
  <c r="N3594" i="1" s="1"/>
  <c r="N3593" i="1" s="1"/>
  <c r="N3641" i="1"/>
  <c r="N3640" i="1" s="1"/>
  <c r="N3639" i="1" s="1"/>
  <c r="N3638" i="1" s="1"/>
  <c r="N4051" i="1"/>
  <c r="N4050" i="1" s="1"/>
  <c r="N4049" i="1" s="1"/>
  <c r="N4048" i="1" s="1"/>
  <c r="N4168" i="1"/>
  <c r="N4167" i="1" s="1"/>
  <c r="N4756" i="1"/>
  <c r="N4755" i="1" s="1"/>
  <c r="N4754" i="1" s="1"/>
  <c r="N4851" i="1"/>
  <c r="N4902" i="1"/>
  <c r="N4901" i="1" s="1"/>
  <c r="N4976" i="1"/>
  <c r="N4995" i="1"/>
  <c r="N5131" i="1"/>
  <c r="N5127" i="1" s="1"/>
  <c r="N5126" i="1" s="1"/>
  <c r="N5213" i="1"/>
  <c r="N5209" i="1" s="1"/>
  <c r="N5208" i="1" s="1"/>
  <c r="N5279" i="1"/>
  <c r="N5278" i="1" s="1"/>
  <c r="N5273" i="1" s="1"/>
  <c r="N5302" i="1"/>
  <c r="N5342" i="1"/>
  <c r="N5341" i="1" s="1"/>
  <c r="N5340" i="1" s="1"/>
  <c r="N5339" i="1" s="1"/>
  <c r="N5338" i="1" s="1"/>
  <c r="N5337" i="1" s="1"/>
  <c r="N5434" i="1"/>
  <c r="N5433" i="1" s="1"/>
  <c r="N5432" i="1" s="1"/>
  <c r="N5449" i="1"/>
  <c r="N5448" i="1" s="1"/>
  <c r="N5447" i="1" s="1"/>
  <c r="N5446" i="1" s="1"/>
  <c r="N5903" i="1"/>
  <c r="N5887" i="1" s="1"/>
  <c r="N5886" i="1" s="1"/>
  <c r="N5956" i="1"/>
  <c r="N5955" i="1" s="1"/>
  <c r="N5954" i="1" s="1"/>
  <c r="N5953" i="1" s="1"/>
  <c r="N6052" i="1"/>
  <c r="N6051" i="1" s="1"/>
  <c r="N6050" i="1" s="1"/>
  <c r="N6210" i="1"/>
  <c r="N6209" i="1" s="1"/>
  <c r="N6208" i="1" s="1"/>
  <c r="N6207" i="1" s="1"/>
  <c r="P6227" i="1"/>
  <c r="P6226" i="1" s="1"/>
  <c r="P6225" i="1" s="1"/>
  <c r="P6224" i="1" s="1"/>
  <c r="P6217" i="1" s="1"/>
  <c r="N306" i="1"/>
  <c r="N305" i="1" s="1"/>
  <c r="N304" i="1" s="1"/>
  <c r="N303" i="1" s="1"/>
  <c r="Q3633" i="1"/>
  <c r="Q3632" i="1" s="1"/>
  <c r="Q3631" i="1" s="1"/>
  <c r="Q3630" i="1" s="1"/>
  <c r="N4724" i="1"/>
  <c r="N4720" i="1" s="1"/>
  <c r="N4719" i="1" s="1"/>
  <c r="N5504" i="1"/>
  <c r="R5504" i="1"/>
  <c r="P741" i="1"/>
  <c r="P740" i="1" s="1"/>
  <c r="P832" i="1"/>
  <c r="P831" i="1" s="1"/>
  <c r="P1612" i="1"/>
  <c r="P1611" i="1" s="1"/>
  <c r="P1610" i="1" s="1"/>
  <c r="P1609" i="1" s="1"/>
  <c r="P2483" i="1"/>
  <c r="P2479" i="1" s="1"/>
  <c r="P2478" i="1" s="1"/>
  <c r="P2471" i="1" s="1"/>
  <c r="R4453" i="1"/>
  <c r="P5352" i="1"/>
  <c r="P5351" i="1" s="1"/>
  <c r="P6190" i="1"/>
  <c r="P6186" i="1" s="1"/>
  <c r="P6185" i="1" s="1"/>
  <c r="T27" i="1"/>
  <c r="T138" i="1"/>
  <c r="T220" i="1"/>
  <c r="T241" i="1"/>
  <c r="T497" i="1"/>
  <c r="T635" i="1"/>
  <c r="T668" i="1"/>
  <c r="T680" i="1"/>
  <c r="T725" i="1"/>
  <c r="T741" i="1"/>
  <c r="T755" i="1"/>
  <c r="T1164" i="1"/>
  <c r="T1186" i="1"/>
  <c r="T1207" i="1"/>
  <c r="T1299" i="1"/>
  <c r="T1591" i="1"/>
  <c r="T1634" i="1"/>
  <c r="T1658" i="1"/>
  <c r="T1720" i="1"/>
  <c r="T1808" i="1"/>
  <c r="T1976" i="1"/>
  <c r="T2400" i="1"/>
  <c r="T2561" i="1"/>
  <c r="T2739" i="1"/>
  <c r="T2866" i="1"/>
  <c r="T3027" i="1"/>
  <c r="T3137" i="1"/>
  <c r="T3150" i="1"/>
  <c r="T3276" i="1"/>
  <c r="T3390" i="1"/>
  <c r="T3509" i="1"/>
  <c r="T3523" i="1"/>
  <c r="T3623" i="1"/>
  <c r="T3838" i="1"/>
  <c r="T3903" i="1"/>
  <c r="T3924" i="1"/>
  <c r="T4041" i="1"/>
  <c r="T4083" i="1"/>
  <c r="T4236" i="1"/>
  <c r="T4253" i="1"/>
  <c r="T4265" i="1"/>
  <c r="T4393" i="1"/>
  <c r="T4580" i="1"/>
  <c r="T4696" i="1"/>
  <c r="T4732" i="1"/>
  <c r="T4747" i="1"/>
  <c r="W4747" i="1" s="1"/>
  <c r="T4859" i="1"/>
  <c r="T4926" i="1"/>
  <c r="T5171" i="1"/>
  <c r="T5326" i="1"/>
  <c r="T5420" i="1"/>
  <c r="T5504" i="1"/>
  <c r="W5504" i="1" s="1"/>
  <c r="T5732" i="1"/>
  <c r="T5868" i="1"/>
  <c r="W5868" i="1" s="1"/>
  <c r="T5930" i="1"/>
  <c r="T5966" i="1"/>
  <c r="T6117" i="1"/>
  <c r="T6132" i="1"/>
  <c r="U267" i="1"/>
  <c r="U1182" i="1"/>
  <c r="U1181" i="1" s="1"/>
  <c r="U1210" i="1"/>
  <c r="U1207" i="1" s="1"/>
  <c r="U1206" i="1" s="1"/>
  <c r="U1205" i="1" s="1"/>
  <c r="U1204" i="1" s="1"/>
  <c r="U1203" i="1" s="1"/>
  <c r="U1730" i="1"/>
  <c r="U1726" i="1" s="1"/>
  <c r="U1725" i="1" s="1"/>
  <c r="U2380" i="1"/>
  <c r="U2379" i="1" s="1"/>
  <c r="U2378" i="1" s="1"/>
  <c r="U2377" i="1" s="1"/>
  <c r="U5342" i="1"/>
  <c r="U5341" i="1" s="1"/>
  <c r="U5340" i="1" s="1"/>
  <c r="U5339" i="1" s="1"/>
  <c r="U5338" i="1" s="1"/>
  <c r="U5337" i="1" s="1"/>
  <c r="V4851" i="1"/>
  <c r="V6123" i="1"/>
  <c r="O77" i="1"/>
  <c r="O165" i="1"/>
  <c r="O161" i="1" s="1"/>
  <c r="O160" i="1" s="1"/>
  <c r="O159" i="1" s="1"/>
  <c r="O158" i="1" s="1"/>
  <c r="O287" i="1"/>
  <c r="O286" i="1" s="1"/>
  <c r="O281" i="1" s="1"/>
  <c r="O329" i="1"/>
  <c r="O328" i="1" s="1"/>
  <c r="O327" i="1" s="1"/>
  <c r="O2998" i="1"/>
  <c r="O2993" i="1" s="1"/>
  <c r="O2992" i="1" s="1"/>
  <c r="S4433" i="1"/>
  <c r="S4432" i="1" s="1"/>
  <c r="O460" i="1"/>
  <c r="O450" i="1" s="1"/>
  <c r="O449" i="1" s="1"/>
  <c r="O448" i="1" s="1"/>
  <c r="O435" i="1" s="1"/>
  <c r="O497" i="1"/>
  <c r="O493" i="1" s="1"/>
  <c r="O492" i="1" s="1"/>
  <c r="O491" i="1" s="1"/>
  <c r="O490" i="1" s="1"/>
  <c r="O611" i="1"/>
  <c r="O610" i="1" s="1"/>
  <c r="O668" i="1"/>
  <c r="O667" i="1" s="1"/>
  <c r="O666" i="1" s="1"/>
  <c r="O712" i="1"/>
  <c r="O788" i="1"/>
  <c r="O811" i="1"/>
  <c r="O843" i="1"/>
  <c r="O961" i="1"/>
  <c r="O1055" i="1"/>
  <c r="O1066" i="1"/>
  <c r="O1065" i="1" s="1"/>
  <c r="O1145" i="1"/>
  <c r="O1141" i="1" s="1"/>
  <c r="O1140" i="1" s="1"/>
  <c r="O1332" i="1"/>
  <c r="O1331" i="1" s="1"/>
  <c r="O1330" i="1" s="1"/>
  <c r="O1323" i="1" s="1"/>
  <c r="O1386" i="1"/>
  <c r="O1385" i="1" s="1"/>
  <c r="O1384" i="1" s="1"/>
  <c r="O1555" i="1"/>
  <c r="O1554" i="1" s="1"/>
  <c r="O1624" i="1"/>
  <c r="O1618" i="1" s="1"/>
  <c r="O1617" i="1" s="1"/>
  <c r="O1664" i="1"/>
  <c r="O1663" i="1" s="1"/>
  <c r="O1867" i="1"/>
  <c r="O1866" i="1" s="1"/>
  <c r="O1925" i="1"/>
  <c r="O1924" i="1" s="1"/>
  <c r="O1923" i="1" s="1"/>
  <c r="O1922" i="1" s="1"/>
  <c r="O1921" i="1" s="1"/>
  <c r="O2079" i="1"/>
  <c r="O2321" i="1"/>
  <c r="O2320" i="1" s="1"/>
  <c r="O2319" i="1" s="1"/>
  <c r="O2318" i="1" s="1"/>
  <c r="O2400" i="1"/>
  <c r="O2421" i="1"/>
  <c r="O2420" i="1" s="1"/>
  <c r="O2445" i="1"/>
  <c r="O2504" i="1"/>
  <c r="O2503" i="1" s="1"/>
  <c r="O2502" i="1" s="1"/>
  <c r="O2670" i="1"/>
  <c r="O2669" i="1" s="1"/>
  <c r="O2668" i="1" s="1"/>
  <c r="O2667" i="1" s="1"/>
  <c r="O2759" i="1"/>
  <c r="O2786" i="1"/>
  <c r="O2785" i="1" s="1"/>
  <c r="O3083" i="1"/>
  <c r="O3082" i="1" s="1"/>
  <c r="O3070" i="1" s="1"/>
  <c r="O3069" i="1" s="1"/>
  <c r="O3390" i="1"/>
  <c r="O3389" i="1" s="1"/>
  <c r="O3388" i="1" s="1"/>
  <c r="O3387" i="1" s="1"/>
  <c r="O3386" i="1" s="1"/>
  <c r="O3496" i="1"/>
  <c r="O3509" i="1"/>
  <c r="O3523" i="1"/>
  <c r="O3522" i="1" s="1"/>
  <c r="O3623" i="1"/>
  <c r="O3622" i="1" s="1"/>
  <c r="O3621" i="1" s="1"/>
  <c r="O3641" i="1"/>
  <c r="O3640" i="1" s="1"/>
  <c r="O3639" i="1" s="1"/>
  <c r="O3638" i="1" s="1"/>
  <c r="O3709" i="1"/>
  <c r="O3708" i="1" s="1"/>
  <c r="O3848" i="1"/>
  <c r="O3870" i="1"/>
  <c r="O3869" i="1" s="1"/>
  <c r="O4004" i="1"/>
  <c r="O4003" i="1" s="1"/>
  <c r="O4002" i="1" s="1"/>
  <c r="O4001" i="1" s="1"/>
  <c r="O4041" i="1"/>
  <c r="O4040" i="1" s="1"/>
  <c r="O4039" i="1" s="1"/>
  <c r="O4038" i="1" s="1"/>
  <c r="O4037" i="1" s="1"/>
  <c r="O4128" i="1"/>
  <c r="O4176" i="1"/>
  <c r="O4203" i="1"/>
  <c r="O4202" i="1" s="1"/>
  <c r="O4201" i="1" s="1"/>
  <c r="O4219" i="1"/>
  <c r="O4317" i="1"/>
  <c r="O4316" i="1" s="1"/>
  <c r="O4315" i="1" s="1"/>
  <c r="O4343" i="1"/>
  <c r="O4342" i="1" s="1"/>
  <c r="O4341" i="1" s="1"/>
  <c r="O4340" i="1" s="1"/>
  <c r="O4393" i="1"/>
  <c r="O4732" i="1"/>
  <c r="O4779" i="1"/>
  <c r="O4778" i="1" s="1"/>
  <c r="O4851" i="1"/>
  <c r="O4875" i="1"/>
  <c r="O4885" i="1"/>
  <c r="O4961" i="1"/>
  <c r="O4976" i="1"/>
  <c r="O5255" i="1"/>
  <c r="O5302" i="1"/>
  <c r="O5326" i="1"/>
  <c r="O5319" i="1" s="1"/>
  <c r="O5314" i="1" s="1"/>
  <c r="O5386" i="1"/>
  <c r="O5385" i="1" s="1"/>
  <c r="O5384" i="1" s="1"/>
  <c r="O5383" i="1" s="1"/>
  <c r="O5420" i="1"/>
  <c r="O5494" i="1"/>
  <c r="O5504" i="1"/>
  <c r="O5573" i="1"/>
  <c r="O5596" i="1"/>
  <c r="O5592" i="1" s="1"/>
  <c r="O5591" i="1" s="1"/>
  <c r="O5624" i="1"/>
  <c r="O5618" i="1" s="1"/>
  <c r="O5617" i="1" s="1"/>
  <c r="O5616" i="1" s="1"/>
  <c r="O6017" i="1"/>
  <c r="O6013" i="1" s="1"/>
  <c r="O6008" i="1" s="1"/>
  <c r="O6007" i="1" s="1"/>
  <c r="O6006" i="1" s="1"/>
  <c r="O6005" i="1" s="1"/>
  <c r="O6123" i="1"/>
  <c r="O6210" i="1"/>
  <c r="O6209" i="1" s="1"/>
  <c r="O6208" i="1" s="1"/>
  <c r="O6207" i="1" s="1"/>
  <c r="O6273" i="1"/>
  <c r="Q1106" i="1"/>
  <c r="Q1105" i="1" s="1"/>
  <c r="Q1104" i="1" s="1"/>
  <c r="Q1176" i="1"/>
  <c r="Q1175" i="1" s="1"/>
  <c r="Q1174" i="1" s="1"/>
  <c r="Q1173" i="1" s="1"/>
  <c r="Q2011" i="1"/>
  <c r="Q2010" i="1" s="1"/>
  <c r="Q2009" i="1" s="1"/>
  <c r="Q2008" i="1" s="1"/>
  <c r="Q2739" i="1"/>
  <c r="Q2738" i="1" s="1"/>
  <c r="Q2737" i="1" s="1"/>
  <c r="Q2736" i="1" s="1"/>
  <c r="S4438" i="1"/>
  <c r="P4593" i="1"/>
  <c r="Q246" i="1"/>
  <c r="Q241" i="1" s="1"/>
  <c r="Q240" i="1" s="1"/>
  <c r="Q239" i="1" s="1"/>
  <c r="Q238" i="1" s="1"/>
  <c r="Q237" i="1" s="1"/>
  <c r="Q236" i="1" s="1"/>
  <c r="Q4128" i="1"/>
  <c r="Q6150" i="1"/>
  <c r="Q6149" i="1" s="1"/>
  <c r="Q6148" i="1" s="1"/>
  <c r="O4988" i="1"/>
  <c r="S6210" i="1"/>
  <c r="S6209" i="1" s="1"/>
  <c r="S6208" i="1" s="1"/>
  <c r="S6207" i="1" s="1"/>
  <c r="Q6227" i="1"/>
  <c r="Q6226" i="1" s="1"/>
  <c r="Q6225" i="1" s="1"/>
  <c r="Q6224" i="1" s="1"/>
  <c r="Q6217" i="1" s="1"/>
  <c r="N49" i="1"/>
  <c r="N48" i="1" s="1"/>
  <c r="R4433" i="1"/>
  <c r="R4432" i="1" s="1"/>
  <c r="T1332" i="1"/>
  <c r="N1432" i="1"/>
  <c r="N1431" i="1" s="1"/>
  <c r="N1430" i="1" s="1"/>
  <c r="N1429" i="1" s="1"/>
  <c r="P1512" i="1"/>
  <c r="P1511" i="1" s="1"/>
  <c r="P1510" i="1" s="1"/>
  <c r="T1789" i="1"/>
  <c r="P1789" i="1"/>
  <c r="P1788" i="1" s="1"/>
  <c r="P1787" i="1" s="1"/>
  <c r="P1786" i="1" s="1"/>
  <c r="O1838" i="1"/>
  <c r="R1899" i="1"/>
  <c r="R1898" i="1" s="1"/>
  <c r="R1897" i="1" s="1"/>
  <c r="R2269" i="1"/>
  <c r="R2268" i="1" s="1"/>
  <c r="R2267" i="1" s="1"/>
  <c r="R2266" i="1" s="1"/>
  <c r="T2392" i="1"/>
  <c r="P2392" i="1"/>
  <c r="N2542" i="1"/>
  <c r="N2541" i="1" s="1"/>
  <c r="N2540" i="1" s="1"/>
  <c r="N2539" i="1" s="1"/>
  <c r="S2542" i="1"/>
  <c r="S2541" i="1" s="1"/>
  <c r="S2540" i="1" s="1"/>
  <c r="S2539" i="1" s="1"/>
  <c r="Q2550" i="1"/>
  <c r="Q2549" i="1" s="1"/>
  <c r="Q2548" i="1" s="1"/>
  <c r="Q2547" i="1" s="1"/>
  <c r="O2921" i="1"/>
  <c r="O2920" i="1" s="1"/>
  <c r="T2987" i="1"/>
  <c r="T3286" i="1"/>
  <c r="P3286" i="1"/>
  <c r="P3285" i="1" s="1"/>
  <c r="P3284" i="1" s="1"/>
  <c r="P3283" i="1" s="1"/>
  <c r="R3361" i="1"/>
  <c r="R3360" i="1" s="1"/>
  <c r="R3359" i="1" s="1"/>
  <c r="R3358" i="1" s="1"/>
  <c r="O3805" i="1"/>
  <c r="O3804" i="1" s="1"/>
  <c r="O3797" i="1" s="1"/>
  <c r="O3796" i="1" s="1"/>
  <c r="U4134" i="1"/>
  <c r="U4133" i="1" s="1"/>
  <c r="U2483" i="1"/>
  <c r="U2479" i="1" s="1"/>
  <c r="U2478" i="1" s="1"/>
  <c r="U2471" i="1" s="1"/>
  <c r="O5976" i="1"/>
  <c r="O5972" i="1" s="1"/>
  <c r="O5971" i="1" s="1"/>
  <c r="O5243" i="1"/>
  <c r="O5239" i="1" s="1"/>
  <c r="O5238" i="1" s="1"/>
  <c r="O5232" i="1" s="1"/>
  <c r="O5231" i="1" s="1"/>
  <c r="O1789" i="1"/>
  <c r="O1788" i="1" s="1"/>
  <c r="O1787" i="1" s="1"/>
  <c r="O1786" i="1" s="1"/>
  <c r="T5243" i="1"/>
  <c r="T2387" i="1"/>
  <c r="O3438" i="1"/>
  <c r="O3437" i="1" s="1"/>
  <c r="O3430" i="1" s="1"/>
  <c r="O3429" i="1" s="1"/>
  <c r="N5138" i="1"/>
  <c r="N5465" i="1"/>
  <c r="T6246" i="1"/>
  <c r="P1176" i="1"/>
  <c r="P1175" i="1" s="1"/>
  <c r="P1174" i="1" s="1"/>
  <c r="P1173" i="1" s="1"/>
  <c r="V4995" i="1"/>
  <c r="O4272" i="1"/>
  <c r="L93" i="1"/>
  <c r="L92" i="1" s="1"/>
  <c r="S180" i="1"/>
  <c r="S179" i="1" s="1"/>
  <c r="V397" i="1"/>
  <c r="V396" i="1" s="1"/>
  <c r="S712" i="1"/>
  <c r="U735" i="1"/>
  <c r="U734" i="1" s="1"/>
  <c r="L352" i="1"/>
  <c r="L351" i="1" s="1"/>
  <c r="L343" i="1" s="1"/>
  <c r="V4147" i="1"/>
  <c r="H93" i="1"/>
  <c r="H92" i="1" s="1"/>
  <c r="F3623" i="1"/>
  <c r="F3622" i="1" s="1"/>
  <c r="F3621" i="1" s="1"/>
  <c r="I3848" i="1"/>
  <c r="I4580" i="1"/>
  <c r="K3481" i="1"/>
  <c r="K3477" i="1" s="1"/>
  <c r="K3476" i="1" s="1"/>
  <c r="K3467" i="1" s="1"/>
  <c r="M6289" i="1"/>
  <c r="N2504" i="1"/>
  <c r="N2503" i="1" s="1"/>
  <c r="N2502" i="1" s="1"/>
  <c r="N3623" i="1"/>
  <c r="N3622" i="1" s="1"/>
  <c r="N3621" i="1" s="1"/>
  <c r="N3652" i="1"/>
  <c r="N3651" i="1" s="1"/>
  <c r="N3903" i="1"/>
  <c r="N3902" i="1" s="1"/>
  <c r="N3901" i="1" s="1"/>
  <c r="N3900" i="1" s="1"/>
  <c r="N3899" i="1" s="1"/>
  <c r="N3877" i="1" s="1"/>
  <c r="N3924" i="1"/>
  <c r="N3923" i="1" s="1"/>
  <c r="N3922" i="1" s="1"/>
  <c r="N4128" i="1"/>
  <c r="N4176" i="1"/>
  <c r="N4333" i="1"/>
  <c r="N4328" i="1" s="1"/>
  <c r="N4327" i="1" s="1"/>
  <c r="N4326" i="1" s="1"/>
  <c r="N4687" i="1"/>
  <c r="N4686" i="1" s="1"/>
  <c r="N4685" i="1" s="1"/>
  <c r="N4684" i="1" s="1"/>
  <c r="N4683" i="1" s="1"/>
  <c r="N5297" i="1"/>
  <c r="N5363" i="1"/>
  <c r="N5359" i="1" s="1"/>
  <c r="N5732" i="1"/>
  <c r="N5719" i="1" s="1"/>
  <c r="N6017" i="1"/>
  <c r="N6013" i="1" s="1"/>
  <c r="N6008" i="1" s="1"/>
  <c r="N6007" i="1" s="1"/>
  <c r="N6006" i="1" s="1"/>
  <c r="N6005" i="1" s="1"/>
  <c r="T1305" i="1"/>
  <c r="T1365" i="1"/>
  <c r="T1984" i="1"/>
  <c r="T5113" i="1"/>
  <c r="T5460" i="1"/>
  <c r="T5596" i="1"/>
  <c r="T5903" i="1"/>
  <c r="T5956" i="1"/>
  <c r="T6123" i="1"/>
  <c r="U2119" i="1"/>
  <c r="U2115" i="1" s="1"/>
  <c r="U2114" i="1" s="1"/>
  <c r="U2739" i="1"/>
  <c r="U2738" i="1" s="1"/>
  <c r="U2737" i="1" s="1"/>
  <c r="U2736" i="1" s="1"/>
  <c r="O102" i="1"/>
  <c r="O101" i="1" s="1"/>
  <c r="O100" i="1" s="1"/>
  <c r="O93" i="1" s="1"/>
  <c r="O92" i="1" s="1"/>
  <c r="O1270" i="1"/>
  <c r="O1266" i="1" s="1"/>
  <c r="O1265" i="1" s="1"/>
  <c r="O1658" i="1"/>
  <c r="O1657" i="1" s="1"/>
  <c r="O2780" i="1"/>
  <c r="O2779" i="1" s="1"/>
  <c r="O3517" i="1"/>
  <c r="O3516" i="1" s="1"/>
  <c r="O4305" i="1"/>
  <c r="O4301" i="1" s="1"/>
  <c r="O4300" i="1" s="1"/>
  <c r="O4527" i="1"/>
  <c r="O4520" i="1" s="1"/>
  <c r="S2211" i="1"/>
  <c r="S2204" i="1" s="1"/>
  <c r="H57" i="1"/>
  <c r="H56" i="1" s="1"/>
  <c r="V2400" i="1"/>
  <c r="M3144" i="1"/>
  <c r="I5363" i="1"/>
  <c r="I5359" i="1" s="1"/>
  <c r="I5350" i="1" s="1"/>
  <c r="I5349" i="1" s="1"/>
  <c r="I5348" i="1" s="1"/>
  <c r="I5347" i="1" s="1"/>
  <c r="F6253" i="1"/>
  <c r="H2483" i="1"/>
  <c r="H2479" i="1" s="1"/>
  <c r="H2478" i="1" s="1"/>
  <c r="H2471" i="1" s="1"/>
  <c r="H2444" i="1" s="1"/>
  <c r="M5909" i="1"/>
  <c r="H5939" i="1"/>
  <c r="H5938" i="1" s="1"/>
  <c r="H5937" i="1" s="1"/>
  <c r="M2616" i="1"/>
  <c r="S241" i="1"/>
  <c r="S240" i="1" s="1"/>
  <c r="S239" i="1" s="1"/>
  <c r="S238" i="1" s="1"/>
  <c r="S237" i="1" s="1"/>
  <c r="S236" i="1" s="1"/>
  <c r="R725" i="1"/>
  <c r="S1186" i="1"/>
  <c r="S1180" i="1" s="1"/>
  <c r="S1179" i="1" s="1"/>
  <c r="S1172" i="1" s="1"/>
  <c r="V1207" i="1"/>
  <c r="V1206" i="1" s="1"/>
  <c r="V1205" i="1" s="1"/>
  <c r="V1204" i="1" s="1"/>
  <c r="V1203" i="1" s="1"/>
  <c r="S1260" i="1"/>
  <c r="S1259" i="1" s="1"/>
  <c r="S1258" i="1" s="1"/>
  <c r="S1257" i="1" s="1"/>
  <c r="V1365" i="1"/>
  <c r="V1361" i="1" s="1"/>
  <c r="V1360" i="1" s="1"/>
  <c r="F23" i="1"/>
  <c r="F22" i="1" s="1"/>
  <c r="I1414" i="1"/>
  <c r="I1413" i="1" s="1"/>
  <c r="I1412" i="1" s="1"/>
  <c r="S138" i="1"/>
  <c r="S2036" i="1"/>
  <c r="I3180" i="1"/>
  <c r="N755" i="1"/>
  <c r="N748" i="1" s="1"/>
  <c r="N4203" i="1"/>
  <c r="N4202" i="1" s="1"/>
  <c r="N4201" i="1" s="1"/>
  <c r="O1720" i="1"/>
  <c r="O1719" i="1" s="1"/>
  <c r="O1718" i="1" s="1"/>
  <c r="O1717" i="1" s="1"/>
  <c r="O1808" i="1"/>
  <c r="O1807" i="1" s="1"/>
  <c r="O2021" i="1"/>
  <c r="O2017" i="1" s="1"/>
  <c r="O2016" i="1" s="1"/>
  <c r="O5010" i="1"/>
  <c r="O5009" i="1" s="1"/>
  <c r="O5008" i="1" s="1"/>
  <c r="G2745" i="1"/>
  <c r="G2744" i="1" s="1"/>
  <c r="G2735" i="1" s="1"/>
  <c r="L3095" i="1"/>
  <c r="M3095" i="1" s="1"/>
  <c r="M3096" i="1"/>
  <c r="G3574" i="1"/>
  <c r="G3570" i="1" s="1"/>
  <c r="G3569" i="1" s="1"/>
  <c r="G3560" i="1" s="1"/>
  <c r="G3538" i="1" s="1"/>
  <c r="L58" i="1"/>
  <c r="M58" i="1" s="1"/>
  <c r="M59" i="1"/>
  <c r="M1035" i="1"/>
  <c r="H6069" i="1"/>
  <c r="H6068" i="1" s="1"/>
  <c r="L1672" i="1"/>
  <c r="M1672" i="1" s="1"/>
  <c r="M148" i="1"/>
  <c r="M4109" i="1"/>
  <c r="S2759" i="1"/>
  <c r="L50" i="1"/>
  <c r="M50" i="1" s="1"/>
  <c r="M51" i="1"/>
  <c r="M3185" i="1"/>
  <c r="L3184" i="1"/>
  <c r="L3183" i="1" s="1"/>
  <c r="L3182" i="1" s="1"/>
  <c r="L3181" i="1" s="1"/>
  <c r="M3181" i="1" s="1"/>
  <c r="L4852" i="1"/>
  <c r="L4851" i="1" s="1"/>
  <c r="M4853" i="1"/>
  <c r="I4875" i="1"/>
  <c r="I4874" i="1" s="1"/>
  <c r="I4873" i="1" s="1"/>
  <c r="I5420" i="1"/>
  <c r="I5903" i="1"/>
  <c r="H5930" i="1"/>
  <c r="H5929" i="1" s="1"/>
  <c r="M1972" i="1"/>
  <c r="L89" i="1"/>
  <c r="M90" i="1"/>
  <c r="L146" i="1"/>
  <c r="M147" i="1"/>
  <c r="L2428" i="1"/>
  <c r="M2428" i="1" s="1"/>
  <c r="M2429" i="1"/>
  <c r="L3138" i="1"/>
  <c r="M3138" i="1" s="1"/>
  <c r="M3139" i="1"/>
  <c r="J3276" i="1"/>
  <c r="J3275" i="1" s="1"/>
  <c r="J3274" i="1" s="1"/>
  <c r="I4687" i="1"/>
  <c r="I4686" i="1" s="1"/>
  <c r="I4685" i="1" s="1"/>
  <c r="I4684" i="1" s="1"/>
  <c r="G6036" i="1"/>
  <c r="F2335" i="1"/>
  <c r="F2334" i="1" s="1"/>
  <c r="F5582" i="1"/>
  <c r="S102" i="1"/>
  <c r="S101" i="1" s="1"/>
  <c r="S100" i="1" s="1"/>
  <c r="S93" i="1" s="1"/>
  <c r="S92" i="1" s="1"/>
  <c r="Q133" i="1"/>
  <c r="Q132" i="1" s="1"/>
  <c r="S220" i="1"/>
  <c r="S219" i="1" s="1"/>
  <c r="S254" i="1"/>
  <c r="Q542" i="1"/>
  <c r="Q611" i="1"/>
  <c r="Q610" i="1" s="1"/>
  <c r="R755" i="1"/>
  <c r="R748" i="1" s="1"/>
  <c r="U766" i="1"/>
  <c r="R778" i="1"/>
  <c r="V826" i="1"/>
  <c r="P921" i="1"/>
  <c r="Q1055" i="1"/>
  <c r="R1106" i="1"/>
  <c r="R1105" i="1" s="1"/>
  <c r="R1104" i="1" s="1"/>
  <c r="R1186" i="1"/>
  <c r="R1180" i="1" s="1"/>
  <c r="R1179" i="1" s="1"/>
  <c r="R1172" i="1" s="1"/>
  <c r="S1207" i="1"/>
  <c r="S1206" i="1" s="1"/>
  <c r="S1205" i="1" s="1"/>
  <c r="S1204" i="1" s="1"/>
  <c r="S1203" i="1" s="1"/>
  <c r="R1260" i="1"/>
  <c r="R1259" i="1" s="1"/>
  <c r="R1258" i="1" s="1"/>
  <c r="R1257" i="1" s="1"/>
  <c r="U1371" i="1"/>
  <c r="U1386" i="1"/>
  <c r="U1385" i="1" s="1"/>
  <c r="U1384" i="1" s="1"/>
  <c r="Q1577" i="1"/>
  <c r="Q1576" i="1" s="1"/>
  <c r="V1650" i="1"/>
  <c r="Q1658" i="1"/>
  <c r="Q1657" i="1" s="1"/>
  <c r="Q1664" i="1"/>
  <c r="Q1663" i="1" s="1"/>
  <c r="S1685" i="1"/>
  <c r="P1736" i="1"/>
  <c r="U1736" i="1"/>
  <c r="U1751" i="1"/>
  <c r="U1750" i="1" s="1"/>
  <c r="U1749" i="1" s="1"/>
  <c r="Q1940" i="1"/>
  <c r="Q1939" i="1" s="1"/>
  <c r="Q1938" i="1" s="1"/>
  <c r="Q1937" i="1" s="1"/>
  <c r="Q1984" i="1"/>
  <c r="Q1983" i="1" s="1"/>
  <c r="Q1982" i="1" s="1"/>
  <c r="Q1981" i="1" s="1"/>
  <c r="S2066" i="1"/>
  <c r="S2065" i="1" s="1"/>
  <c r="Q2125" i="1"/>
  <c r="V2140" i="1"/>
  <c r="V2139" i="1" s="1"/>
  <c r="V2138" i="1" s="1"/>
  <c r="U2321" i="1"/>
  <c r="U2320" i="1" s="1"/>
  <c r="U2319" i="1" s="1"/>
  <c r="U2318" i="1" s="1"/>
  <c r="R2335" i="1"/>
  <c r="R2334" i="1" s="1"/>
  <c r="R2445" i="1"/>
  <c r="P2561" i="1"/>
  <c r="P2560" i="1" s="1"/>
  <c r="U2780" i="1"/>
  <c r="U2779" i="1" s="1"/>
  <c r="U2786" i="1"/>
  <c r="U2785" i="1" s="1"/>
  <c r="S2851" i="1"/>
  <c r="U3523" i="1"/>
  <c r="U3522" i="1" s="1"/>
  <c r="Q3580" i="1"/>
  <c r="U3652" i="1"/>
  <c r="U3651" i="1" s="1"/>
  <c r="P3783" i="1"/>
  <c r="P3782" i="1" s="1"/>
  <c r="S4128" i="1"/>
  <c r="U4147" i="1"/>
  <c r="U4328" i="1"/>
  <c r="U4327" i="1" s="1"/>
  <c r="U4326" i="1" s="1"/>
  <c r="U4325" i="1" s="1"/>
  <c r="S4527" i="1"/>
  <c r="S4520" i="1" s="1"/>
  <c r="S4580" i="1"/>
  <c r="R4696" i="1"/>
  <c r="R4695" i="1" s="1"/>
  <c r="R4694" i="1" s="1"/>
  <c r="R4693" i="1" s="1"/>
  <c r="P4732" i="1"/>
  <c r="U4768" i="1"/>
  <c r="R4779" i="1"/>
  <c r="R4778" i="1" s="1"/>
  <c r="R4859" i="1"/>
  <c r="R4858" i="1" s="1"/>
  <c r="R4875" i="1"/>
  <c r="S4902" i="1"/>
  <c r="S4901" i="1" s="1"/>
  <c r="S4919" i="1"/>
  <c r="V5087" i="1"/>
  <c r="S1106" i="1"/>
  <c r="S1105" i="1" s="1"/>
  <c r="S1104" i="1" s="1"/>
  <c r="S1612" i="1"/>
  <c r="S1611" i="1" s="1"/>
  <c r="S1610" i="1" s="1"/>
  <c r="S1609" i="1" s="1"/>
  <c r="N4859" i="1"/>
  <c r="N4858" i="1" s="1"/>
  <c r="N5494" i="1"/>
  <c r="T1386" i="1"/>
  <c r="T4687" i="1"/>
  <c r="U3828" i="1"/>
  <c r="U3827" i="1" s="1"/>
  <c r="U3826" i="1" s="1"/>
  <c r="U3825" i="1" s="1"/>
  <c r="O1186" i="1"/>
  <c r="O1180" i="1" s="1"/>
  <c r="O1179" i="1" s="1"/>
  <c r="O1172" i="1" s="1"/>
  <c r="O1299" i="1"/>
  <c r="O1298" i="1" s="1"/>
  <c r="O5523" i="1"/>
  <c r="O5522" i="1" s="1"/>
  <c r="O5521" i="1" s="1"/>
  <c r="I3909" i="1"/>
  <c r="I3908" i="1" s="1"/>
  <c r="I3899" i="1" s="1"/>
  <c r="M3910" i="1"/>
  <c r="M4978" i="1"/>
  <c r="L4977" i="1"/>
  <c r="L4976" i="1" s="1"/>
  <c r="F1164" i="1"/>
  <c r="F1163" i="1" s="1"/>
  <c r="F1162" i="1" s="1"/>
  <c r="F1161" i="1" s="1"/>
  <c r="L3668" i="1"/>
  <c r="M3669" i="1"/>
  <c r="L3689" i="1"/>
  <c r="L3688" i="1" s="1"/>
  <c r="L3687" i="1" s="1"/>
  <c r="L3686" i="1" s="1"/>
  <c r="L3685" i="1" s="1"/>
  <c r="M3690" i="1"/>
  <c r="L4041" i="1"/>
  <c r="M4042" i="1"/>
  <c r="L4057" i="1"/>
  <c r="L4056" i="1" s="1"/>
  <c r="M4058" i="1"/>
  <c r="L4426" i="1"/>
  <c r="M4426" i="1" s="1"/>
  <c r="M4427" i="1"/>
  <c r="M4443" i="1"/>
  <c r="L4442" i="1"/>
  <c r="M4442" i="1" s="1"/>
  <c r="F6123" i="1"/>
  <c r="M908" i="1"/>
  <c r="L907" i="1"/>
  <c r="M907" i="1" s="1"/>
  <c r="M2633" i="1"/>
  <c r="L2632" i="1"/>
  <c r="L3731" i="1"/>
  <c r="M3731" i="1" s="1"/>
  <c r="M3732" i="1"/>
  <c r="L1957" i="1"/>
  <c r="L1956" i="1" s="1"/>
  <c r="L1955" i="1" s="1"/>
  <c r="M1958" i="1"/>
  <c r="H2602" i="1"/>
  <c r="H2588" i="1" s="1"/>
  <c r="L3946" i="1"/>
  <c r="M3947" i="1"/>
  <c r="L4084" i="1"/>
  <c r="M4084" i="1" s="1"/>
  <c r="M4085" i="1"/>
  <c r="L4365" i="1"/>
  <c r="M4365" i="1" s="1"/>
  <c r="M4366" i="1"/>
  <c r="F4768" i="1"/>
  <c r="L4842" i="1"/>
  <c r="M4842" i="1" s="1"/>
  <c r="M4843" i="1"/>
  <c r="F4995" i="1"/>
  <c r="F4987" i="1" s="1"/>
  <c r="F4986" i="1" s="1"/>
  <c r="J5213" i="1"/>
  <c r="J5209" i="1" s="1"/>
  <c r="J5208" i="1" s="1"/>
  <c r="L5786" i="1"/>
  <c r="L5785" i="1" s="1"/>
  <c r="L5784" i="1" s="1"/>
  <c r="L5783" i="1" s="1"/>
  <c r="M5787" i="1"/>
  <c r="L6303" i="1"/>
  <c r="L6302" i="1" s="1"/>
  <c r="L6301" i="1" s="1"/>
  <c r="M6304" i="1"/>
  <c r="M5145" i="1"/>
  <c r="M4840" i="1"/>
  <c r="M4095" i="1"/>
  <c r="M5935" i="1"/>
  <c r="F1029" i="1"/>
  <c r="M1029" i="1" s="1"/>
  <c r="M1030" i="1"/>
  <c r="M4430" i="1"/>
  <c r="M5913" i="1"/>
  <c r="M4126" i="1"/>
  <c r="M5845" i="1"/>
  <c r="L3163" i="1"/>
  <c r="L3162" i="1" s="1"/>
  <c r="L3161" i="1" s="1"/>
  <c r="M3164" i="1"/>
  <c r="J3623" i="1"/>
  <c r="J3622" i="1" s="1"/>
  <c r="J3621" i="1" s="1"/>
  <c r="L3953" i="1"/>
  <c r="M3954" i="1"/>
  <c r="L3998" i="1"/>
  <c r="L3997" i="1" s="1"/>
  <c r="M3999" i="1"/>
  <c r="L4414" i="1"/>
  <c r="M4414" i="1" s="1"/>
  <c r="M4415" i="1"/>
  <c r="M4440" i="1"/>
  <c r="L4439" i="1"/>
  <c r="M4439" i="1" s="1"/>
  <c r="F4786" i="1"/>
  <c r="L5302" i="1"/>
  <c r="L5756" i="1"/>
  <c r="M5756" i="1" s="1"/>
  <c r="M5757" i="1"/>
  <c r="K6190" i="1"/>
  <c r="K6186" i="1" s="1"/>
  <c r="K6185" i="1" s="1"/>
  <c r="K6175" i="1" s="1"/>
  <c r="K6174" i="1" s="1"/>
  <c r="F1278" i="1"/>
  <c r="M2621" i="1"/>
  <c r="M4016" i="1"/>
  <c r="M1942" i="1"/>
  <c r="L2638" i="1"/>
  <c r="M2638" i="1" s="1"/>
  <c r="M4407" i="1"/>
  <c r="M4017" i="1"/>
  <c r="L4787" i="1"/>
  <c r="M4787" i="1" s="1"/>
  <c r="M5910" i="1"/>
  <c r="M3948" i="1"/>
  <c r="M3942" i="1"/>
  <c r="M4424" i="1"/>
  <c r="L5131" i="1"/>
  <c r="L5127" i="1" s="1"/>
  <c r="L5126" i="1" s="1"/>
  <c r="L4212" i="1"/>
  <c r="M4212" i="1" s="1"/>
  <c r="L1963" i="1"/>
  <c r="M1964" i="1"/>
  <c r="M2415" i="1"/>
  <c r="L2414" i="1"/>
  <c r="M2414" i="1" s="1"/>
  <c r="L2611" i="1"/>
  <c r="L2610" i="1" s="1"/>
  <c r="L2609" i="1" s="1"/>
  <c r="M2612" i="1"/>
  <c r="L3112" i="1"/>
  <c r="M3113" i="1"/>
  <c r="L3189" i="1"/>
  <c r="M3189" i="1" s="1"/>
  <c r="M3190" i="1"/>
  <c r="F3641" i="1"/>
  <c r="F3640" i="1" s="1"/>
  <c r="F3639" i="1" s="1"/>
  <c r="F3638" i="1" s="1"/>
  <c r="I5407" i="1"/>
  <c r="M1037" i="1"/>
  <c r="M5109" i="1"/>
  <c r="M5919" i="1"/>
  <c r="M4406" i="1"/>
  <c r="M4074" i="1"/>
  <c r="M4096" i="1"/>
  <c r="M6290" i="1"/>
  <c r="M5788" i="1"/>
  <c r="I4851" i="1"/>
  <c r="P1127" i="1"/>
  <c r="M5329" i="1"/>
  <c r="S267" i="1"/>
  <c r="S276" i="1"/>
  <c r="S275" i="1" s="1"/>
  <c r="S274" i="1" s="1"/>
  <c r="S346" i="1"/>
  <c r="S345" i="1" s="1"/>
  <c r="S344" i="1" s="1"/>
  <c r="S418" i="1"/>
  <c r="S408" i="1" s="1"/>
  <c r="S407" i="1" s="1"/>
  <c r="V642" i="1"/>
  <c r="V680" i="1"/>
  <c r="V676" i="1" s="1"/>
  <c r="V675" i="1" s="1"/>
  <c r="U778" i="1"/>
  <c r="V788" i="1"/>
  <c r="P854" i="1"/>
  <c r="V854" i="1"/>
  <c r="Q854" i="1"/>
  <c r="R854" i="1"/>
  <c r="Q879" i="1"/>
  <c r="P1018" i="1"/>
  <c r="P1017" i="1" s="1"/>
  <c r="P1016" i="1" s="1"/>
  <c r="P1015" i="1" s="1"/>
  <c r="S1495" i="1"/>
  <c r="S1494" i="1" s="1"/>
  <c r="S1493" i="1" s="1"/>
  <c r="S1492" i="1" s="1"/>
  <c r="R1730" i="1"/>
  <c r="R1726" i="1" s="1"/>
  <c r="R1725" i="1" s="1"/>
  <c r="Q1797" i="1"/>
  <c r="Q1796" i="1" s="1"/>
  <c r="Q1795" i="1" s="1"/>
  <c r="Q1794" i="1" s="1"/>
  <c r="S1838" i="1"/>
  <c r="Q1879" i="1"/>
  <c r="Q1878" i="1" s="1"/>
  <c r="Q1877" i="1" s="1"/>
  <c r="Q1876" i="1" s="1"/>
  <c r="Q1925" i="1"/>
  <c r="Q1924" i="1" s="1"/>
  <c r="Q1923" i="1" s="1"/>
  <c r="Q1922" i="1" s="1"/>
  <c r="Q1921" i="1" s="1"/>
  <c r="V1925" i="1"/>
  <c r="V1924" i="1" s="1"/>
  <c r="V1923" i="1" s="1"/>
  <c r="V1922" i="1" s="1"/>
  <c r="V1921" i="1" s="1"/>
  <c r="S2119" i="1"/>
  <c r="S2115" i="1" s="1"/>
  <c r="S2114" i="1" s="1"/>
  <c r="V2380" i="1"/>
  <c r="V2379" i="1" s="1"/>
  <c r="V2378" i="1" s="1"/>
  <c r="V2377" i="1" s="1"/>
  <c r="P2387" i="1"/>
  <c r="U2550" i="1"/>
  <c r="U2549" i="1" s="1"/>
  <c r="U2548" i="1" s="1"/>
  <c r="U2547" i="1" s="1"/>
  <c r="U2561" i="1"/>
  <c r="U2560" i="1" s="1"/>
  <c r="R2568" i="1"/>
  <c r="U2644" i="1"/>
  <c r="U2643" i="1" s="1"/>
  <c r="U2722" i="1"/>
  <c r="U2721" i="1" s="1"/>
  <c r="V2739" i="1"/>
  <c r="V2738" i="1" s="1"/>
  <c r="V2737" i="1" s="1"/>
  <c r="V2736" i="1" s="1"/>
  <c r="U2749" i="1"/>
  <c r="U2745" i="1" s="1"/>
  <c r="U2744" i="1" s="1"/>
  <c r="R2793" i="1"/>
  <c r="U2933" i="1"/>
  <c r="P2987" i="1"/>
  <c r="P2986" i="1" s="1"/>
  <c r="P2985" i="1" s="1"/>
  <c r="P2984" i="1" s="1"/>
  <c r="P2998" i="1"/>
  <c r="P2993" i="1" s="1"/>
  <c r="P2992" i="1" s="1"/>
  <c r="R3016" i="1"/>
  <c r="R3015" i="1" s="1"/>
  <c r="R3112" i="1"/>
  <c r="R3111" i="1" s="1"/>
  <c r="R3110" i="1" s="1"/>
  <c r="R3109" i="1" s="1"/>
  <c r="U3294" i="1"/>
  <c r="U3293" i="1" s="1"/>
  <c r="U3292" i="1" s="1"/>
  <c r="U3291" i="1" s="1"/>
  <c r="M1795" i="1"/>
  <c r="P28" i="1"/>
  <c r="P24" i="1" s="1"/>
  <c r="P23" i="1" s="1"/>
  <c r="U28" i="1"/>
  <c r="U24" i="1" s="1"/>
  <c r="U23" i="1" s="1"/>
  <c r="R28" i="1"/>
  <c r="R24" i="1" s="1"/>
  <c r="R23" i="1" s="1"/>
  <c r="P36" i="1"/>
  <c r="U36" i="1"/>
  <c r="U35" i="1" s="1"/>
  <c r="U34" i="1" s="1"/>
  <c r="R36" i="1"/>
  <c r="R35" i="1" s="1"/>
  <c r="R34" i="1" s="1"/>
  <c r="R102" i="1"/>
  <c r="R101" i="1" s="1"/>
  <c r="R100" i="1" s="1"/>
  <c r="R93" i="1" s="1"/>
  <c r="R92" i="1" s="1"/>
  <c r="P102" i="1"/>
  <c r="P101" i="1" s="1"/>
  <c r="P100" i="1" s="1"/>
  <c r="P93" i="1" s="1"/>
  <c r="P92" i="1" s="1"/>
  <c r="U117" i="1"/>
  <c r="U113" i="1" s="1"/>
  <c r="U112" i="1" s="1"/>
  <c r="U111" i="1" s="1"/>
  <c r="R117" i="1"/>
  <c r="R113" i="1" s="1"/>
  <c r="R112" i="1" s="1"/>
  <c r="R111" i="1" s="1"/>
  <c r="P133" i="1"/>
  <c r="P132" i="1" s="1"/>
  <c r="U133" i="1"/>
  <c r="U132" i="1" s="1"/>
  <c r="R133" i="1"/>
  <c r="R132" i="1" s="1"/>
  <c r="P165" i="1"/>
  <c r="P161" i="1" s="1"/>
  <c r="P160" i="1" s="1"/>
  <c r="P159" i="1" s="1"/>
  <c r="P158" i="1" s="1"/>
  <c r="U165" i="1"/>
  <c r="U161" i="1" s="1"/>
  <c r="U160" i="1" s="1"/>
  <c r="U159" i="1" s="1"/>
  <c r="U158" i="1" s="1"/>
  <c r="R165" i="1"/>
  <c r="R161" i="1" s="1"/>
  <c r="R160" i="1" s="1"/>
  <c r="R159" i="1" s="1"/>
  <c r="R158" i="1" s="1"/>
  <c r="R180" i="1"/>
  <c r="R179" i="1" s="1"/>
  <c r="P180" i="1"/>
  <c r="P179" i="1" s="1"/>
  <c r="U180" i="1"/>
  <c r="U179" i="1" s="1"/>
  <c r="R199" i="1"/>
  <c r="R195" i="1" s="1"/>
  <c r="P199" i="1"/>
  <c r="P195" i="1" s="1"/>
  <c r="U199" i="1"/>
  <c r="U195" i="1" s="1"/>
  <c r="R220" i="1"/>
  <c r="R219" i="1" s="1"/>
  <c r="P220" i="1"/>
  <c r="P219" i="1" s="1"/>
  <c r="U220" i="1"/>
  <c r="U219" i="1" s="1"/>
  <c r="R254" i="1"/>
  <c r="P254" i="1"/>
  <c r="U254" i="1"/>
  <c r="S262" i="1"/>
  <c r="P287" i="1"/>
  <c r="P286" i="1" s="1"/>
  <c r="P281" i="1" s="1"/>
  <c r="U287" i="1"/>
  <c r="U286" i="1" s="1"/>
  <c r="U281" i="1" s="1"/>
  <c r="R287" i="1"/>
  <c r="R286" i="1" s="1"/>
  <c r="R281" i="1" s="1"/>
  <c r="P329" i="1"/>
  <c r="P328" i="1" s="1"/>
  <c r="P327" i="1" s="1"/>
  <c r="U329" i="1"/>
  <c r="U328" i="1" s="1"/>
  <c r="U327" i="1" s="1"/>
  <c r="R329" i="1"/>
  <c r="R328" i="1" s="1"/>
  <c r="R327" i="1" s="1"/>
  <c r="R356" i="1"/>
  <c r="R352" i="1" s="1"/>
  <c r="R351" i="1" s="1"/>
  <c r="P356" i="1"/>
  <c r="P352" i="1" s="1"/>
  <c r="P351" i="1" s="1"/>
  <c r="U356" i="1"/>
  <c r="U352" i="1" s="1"/>
  <c r="U351" i="1" s="1"/>
  <c r="R373" i="1"/>
  <c r="P373" i="1"/>
  <c r="U373" i="1"/>
  <c r="R383" i="1"/>
  <c r="P383" i="1"/>
  <c r="U383" i="1"/>
  <c r="P397" i="1"/>
  <c r="P396" i="1" s="1"/>
  <c r="P460" i="1"/>
  <c r="P450" i="1" s="1"/>
  <c r="P449" i="1" s="1"/>
  <c r="P448" i="1" s="1"/>
  <c r="P435" i="1" s="1"/>
  <c r="U460" i="1"/>
  <c r="U450" i="1" s="1"/>
  <c r="U449" i="1" s="1"/>
  <c r="U448" i="1" s="1"/>
  <c r="U435" i="1" s="1"/>
  <c r="R460" i="1"/>
  <c r="R450" i="1" s="1"/>
  <c r="R449" i="1" s="1"/>
  <c r="R448" i="1" s="1"/>
  <c r="R435" i="1" s="1"/>
  <c r="R497" i="1"/>
  <c r="R493" i="1" s="1"/>
  <c r="R492" i="1" s="1"/>
  <c r="R491" i="1" s="1"/>
  <c r="R490" i="1" s="1"/>
  <c r="P497" i="1"/>
  <c r="P493" i="1" s="1"/>
  <c r="P492" i="1" s="1"/>
  <c r="P491" i="1" s="1"/>
  <c r="P490" i="1" s="1"/>
  <c r="U497" i="1"/>
  <c r="U493" i="1" s="1"/>
  <c r="U492" i="1" s="1"/>
  <c r="U491" i="1" s="1"/>
  <c r="U490" i="1" s="1"/>
  <c r="P521" i="1"/>
  <c r="P517" i="1" s="1"/>
  <c r="P516" i="1" s="1"/>
  <c r="P515" i="1" s="1"/>
  <c r="U521" i="1"/>
  <c r="U517" i="1" s="1"/>
  <c r="U516" i="1" s="1"/>
  <c r="U515" i="1" s="1"/>
  <c r="R521" i="1"/>
  <c r="R517" i="1" s="1"/>
  <c r="R516" i="1" s="1"/>
  <c r="R515" i="1" s="1"/>
  <c r="P542" i="1"/>
  <c r="U542" i="1"/>
  <c r="U529" i="1" s="1"/>
  <c r="U528" i="1" s="1"/>
  <c r="R542" i="1"/>
  <c r="R529" i="1" s="1"/>
  <c r="R528" i="1" s="1"/>
  <c r="U611" i="1"/>
  <c r="U610" i="1" s="1"/>
  <c r="P668" i="1"/>
  <c r="P667" i="1" s="1"/>
  <c r="P666" i="1" s="1"/>
  <c r="U668" i="1"/>
  <c r="U667" i="1" s="1"/>
  <c r="U666" i="1" s="1"/>
  <c r="R668" i="1"/>
  <c r="R667" i="1" s="1"/>
  <c r="R666" i="1" s="1"/>
  <c r="P680" i="1"/>
  <c r="P676" i="1" s="1"/>
  <c r="P675" i="1" s="1"/>
  <c r="R693" i="1"/>
  <c r="R692" i="1" s="1"/>
  <c r="U693" i="1"/>
  <c r="U692" i="1" s="1"/>
  <c r="R712" i="1"/>
  <c r="P712" i="1"/>
  <c r="U712" i="1"/>
  <c r="S778" i="1"/>
  <c r="V811" i="1"/>
  <c r="S879" i="1"/>
  <c r="Q921" i="1"/>
  <c r="V961" i="1"/>
  <c r="V994" i="1"/>
  <c r="V993" i="1" s="1"/>
  <c r="V992" i="1" s="1"/>
  <c r="V986" i="1" s="1"/>
  <c r="P1066" i="1"/>
  <c r="P1065" i="1" s="1"/>
  <c r="U1066" i="1"/>
  <c r="U1065" i="1" s="1"/>
  <c r="R1091" i="1"/>
  <c r="R1083" i="1" s="1"/>
  <c r="P1091" i="1"/>
  <c r="P1083" i="1" s="1"/>
  <c r="U1091" i="1"/>
  <c r="U1083" i="1" s="1"/>
  <c r="P1099" i="1"/>
  <c r="P1098" i="1" s="1"/>
  <c r="U1099" i="1"/>
  <c r="U1098" i="1" s="1"/>
  <c r="R1099" i="1"/>
  <c r="R1098" i="1" s="1"/>
  <c r="R1113" i="1"/>
  <c r="R1112" i="1" s="1"/>
  <c r="R1111" i="1" s="1"/>
  <c r="P1113" i="1"/>
  <c r="P1112" i="1" s="1"/>
  <c r="P1111" i="1" s="1"/>
  <c r="U1113" i="1"/>
  <c r="U1112" i="1" s="1"/>
  <c r="U1111" i="1" s="1"/>
  <c r="R1122" i="1"/>
  <c r="U1122" i="1"/>
  <c r="P1145" i="1"/>
  <c r="P1141" i="1" s="1"/>
  <c r="P1140" i="1" s="1"/>
  <c r="U1145" i="1"/>
  <c r="U1141" i="1" s="1"/>
  <c r="U1140" i="1" s="1"/>
  <c r="R1145" i="1"/>
  <c r="R1141" i="1" s="1"/>
  <c r="R1140" i="1" s="1"/>
  <c r="R1164" i="1"/>
  <c r="R1163" i="1" s="1"/>
  <c r="R1162" i="1" s="1"/>
  <c r="R1161" i="1" s="1"/>
  <c r="Q1216" i="1"/>
  <c r="Q1215" i="1" s="1"/>
  <c r="V1216" i="1"/>
  <c r="V1215" i="1" s="1"/>
  <c r="V1229" i="1"/>
  <c r="V1228" i="1" s="1"/>
  <c r="S1229" i="1"/>
  <c r="S1228" i="1" s="1"/>
  <c r="P1270" i="1"/>
  <c r="P1266" i="1" s="1"/>
  <c r="P1265" i="1" s="1"/>
  <c r="U1270" i="1"/>
  <c r="U1266" i="1" s="1"/>
  <c r="U1265" i="1" s="1"/>
  <c r="R1270" i="1"/>
  <c r="R1266" i="1" s="1"/>
  <c r="R1265" i="1" s="1"/>
  <c r="P1278" i="1"/>
  <c r="U1278" i="1"/>
  <c r="R1291" i="1"/>
  <c r="U1305" i="1"/>
  <c r="U1304" i="1" s="1"/>
  <c r="R1305" i="1"/>
  <c r="R1304" i="1" s="1"/>
  <c r="R1355" i="1"/>
  <c r="R1354" i="1" s="1"/>
  <c r="R1353" i="1" s="1"/>
  <c r="R1352" i="1" s="1"/>
  <c r="S1371" i="1"/>
  <c r="S1386" i="1"/>
  <c r="S1385" i="1" s="1"/>
  <c r="S1384" i="1" s="1"/>
  <c r="Q1386" i="1"/>
  <c r="Q1385" i="1" s="1"/>
  <c r="Q1384" i="1" s="1"/>
  <c r="V1386" i="1"/>
  <c r="V1385" i="1" s="1"/>
  <c r="V1384" i="1" s="1"/>
  <c r="R1414" i="1"/>
  <c r="R1413" i="1" s="1"/>
  <c r="R1412" i="1" s="1"/>
  <c r="U1414" i="1"/>
  <c r="U1413" i="1" s="1"/>
  <c r="U1412" i="1" s="1"/>
  <c r="R1501" i="1"/>
  <c r="P1501" i="1"/>
  <c r="U1501" i="1"/>
  <c r="P1530" i="1"/>
  <c r="P1529" i="1" s="1"/>
  <c r="P1528" i="1" s="1"/>
  <c r="P1527" i="1" s="1"/>
  <c r="P1526" i="1" s="1"/>
  <c r="M1941" i="1"/>
  <c r="F2626" i="1"/>
  <c r="F2625" i="1" s="1"/>
  <c r="M2212" i="1"/>
  <c r="M5759" i="1"/>
  <c r="R346" i="1"/>
  <c r="R345" i="1" s="1"/>
  <c r="R344" i="1" s="1"/>
  <c r="R3471" i="1"/>
  <c r="R3470" i="1" s="1"/>
  <c r="R3469" i="1" s="1"/>
  <c r="R3468" i="1" s="1"/>
  <c r="U3481" i="1"/>
  <c r="U3477" i="1" s="1"/>
  <c r="U3476" i="1" s="1"/>
  <c r="S3574" i="1"/>
  <c r="S3570" i="1" s="1"/>
  <c r="S3569" i="1" s="1"/>
  <c r="U3664" i="1"/>
  <c r="R3743" i="1"/>
  <c r="R3742" i="1" s="1"/>
  <c r="V3828" i="1"/>
  <c r="V3827" i="1" s="1"/>
  <c r="V3826" i="1" s="1"/>
  <c r="V3825" i="1" s="1"/>
  <c r="R4128" i="1"/>
  <c r="R4265" i="1"/>
  <c r="R4261" i="1" s="1"/>
  <c r="R4260" i="1" s="1"/>
  <c r="S4317" i="1"/>
  <c r="S4316" i="1" s="1"/>
  <c r="S4315" i="1" s="1"/>
  <c r="P4393" i="1"/>
  <c r="S4393" i="1"/>
  <c r="Q4393" i="1"/>
  <c r="V4393" i="1"/>
  <c r="R4393" i="1"/>
  <c r="U1530" i="1"/>
  <c r="U1529" i="1" s="1"/>
  <c r="U1528" i="1" s="1"/>
  <c r="U1527" i="1" s="1"/>
  <c r="U1526" i="1" s="1"/>
  <c r="R1530" i="1"/>
  <c r="R1529" i="1" s="1"/>
  <c r="R1528" i="1" s="1"/>
  <c r="R1527" i="1" s="1"/>
  <c r="R1526" i="1" s="1"/>
  <c r="R1545" i="1"/>
  <c r="R1544" i="1" s="1"/>
  <c r="R1543" i="1" s="1"/>
  <c r="R1542" i="1" s="1"/>
  <c r="U1545" i="1"/>
  <c r="U1544" i="1" s="1"/>
  <c r="U1543" i="1" s="1"/>
  <c r="U1542" i="1" s="1"/>
  <c r="R1555" i="1"/>
  <c r="R1554" i="1" s="1"/>
  <c r="P1555" i="1"/>
  <c r="P1554" i="1" s="1"/>
  <c r="U1555" i="1"/>
  <c r="U1554" i="1" s="1"/>
  <c r="P1577" i="1"/>
  <c r="P1576" i="1" s="1"/>
  <c r="U1577" i="1"/>
  <c r="U1576" i="1" s="1"/>
  <c r="R1577" i="1"/>
  <c r="R1576" i="1" s="1"/>
  <c r="R1591" i="1"/>
  <c r="R1590" i="1" s="1"/>
  <c r="R1583" i="1" s="1"/>
  <c r="R1582" i="1" s="1"/>
  <c r="P1591" i="1"/>
  <c r="P1590" i="1" s="1"/>
  <c r="P1583" i="1" s="1"/>
  <c r="P1582" i="1" s="1"/>
  <c r="U1591" i="1"/>
  <c r="U1590" i="1" s="1"/>
  <c r="U1583" i="1" s="1"/>
  <c r="U1582" i="1" s="1"/>
  <c r="P1624" i="1"/>
  <c r="P1618" i="1" s="1"/>
  <c r="P1617" i="1" s="1"/>
  <c r="U1624" i="1"/>
  <c r="U1618" i="1" s="1"/>
  <c r="U1617" i="1" s="1"/>
  <c r="R1624" i="1"/>
  <c r="R1618" i="1" s="1"/>
  <c r="R1617" i="1" s="1"/>
  <c r="P1650" i="1"/>
  <c r="U1650" i="1"/>
  <c r="R1650" i="1"/>
  <c r="P1658" i="1"/>
  <c r="P1657" i="1" s="1"/>
  <c r="P1664" i="1"/>
  <c r="P1663" i="1" s="1"/>
  <c r="U1664" i="1"/>
  <c r="U1663" i="1" s="1"/>
  <c r="R1664" i="1"/>
  <c r="R1663" i="1" s="1"/>
  <c r="R1685" i="1"/>
  <c r="P1685" i="1"/>
  <c r="U1685" i="1"/>
  <c r="P1720" i="1"/>
  <c r="P1719" i="1" s="1"/>
  <c r="P1718" i="1" s="1"/>
  <c r="P1717" i="1" s="1"/>
  <c r="U1720" i="1"/>
  <c r="U1719" i="1" s="1"/>
  <c r="U1718" i="1" s="1"/>
  <c r="U1717" i="1" s="1"/>
  <c r="R1720" i="1"/>
  <c r="R1719" i="1" s="1"/>
  <c r="R1718" i="1" s="1"/>
  <c r="R1717" i="1" s="1"/>
  <c r="S1736" i="1"/>
  <c r="Q1751" i="1"/>
  <c r="Q1750" i="1" s="1"/>
  <c r="Q1749" i="1" s="1"/>
  <c r="V1751" i="1"/>
  <c r="V1750" i="1" s="1"/>
  <c r="V1749" i="1" s="1"/>
  <c r="P1779" i="1"/>
  <c r="P1778" i="1" s="1"/>
  <c r="P1777" i="1" s="1"/>
  <c r="U1779" i="1"/>
  <c r="U1778" i="1" s="1"/>
  <c r="U1777" i="1" s="1"/>
  <c r="R1827" i="1"/>
  <c r="R1822" i="1" s="1"/>
  <c r="R1821" i="1" s="1"/>
  <c r="R1820" i="1" s="1"/>
  <c r="R1813" i="1" s="1"/>
  <c r="P1827" i="1"/>
  <c r="P1822" i="1" s="1"/>
  <c r="P1821" i="1" s="1"/>
  <c r="P1820" i="1" s="1"/>
  <c r="P1813" i="1" s="1"/>
  <c r="U1827" i="1"/>
  <c r="U1822" i="1" s="1"/>
  <c r="U1821" i="1" s="1"/>
  <c r="U1820" i="1" s="1"/>
  <c r="U1813" i="1" s="1"/>
  <c r="R1867" i="1"/>
  <c r="R1866" i="1" s="1"/>
  <c r="P1867" i="1"/>
  <c r="P1866" i="1" s="1"/>
  <c r="U1867" i="1"/>
  <c r="U1866" i="1" s="1"/>
  <c r="R1925" i="1"/>
  <c r="R1924" i="1" s="1"/>
  <c r="R1923" i="1" s="1"/>
  <c r="R1922" i="1" s="1"/>
  <c r="R1921" i="1" s="1"/>
  <c r="P1925" i="1"/>
  <c r="P1924" i="1" s="1"/>
  <c r="P1923" i="1" s="1"/>
  <c r="P1922" i="1" s="1"/>
  <c r="P1921" i="1" s="1"/>
  <c r="U1925" i="1"/>
  <c r="U1924" i="1" s="1"/>
  <c r="U1923" i="1" s="1"/>
  <c r="U1922" i="1" s="1"/>
  <c r="U1921" i="1" s="1"/>
  <c r="P1940" i="1"/>
  <c r="P1939" i="1" s="1"/>
  <c r="P1938" i="1" s="1"/>
  <c r="P1937" i="1" s="1"/>
  <c r="R1954" i="1"/>
  <c r="R1953" i="1" s="1"/>
  <c r="P1954" i="1"/>
  <c r="P1953" i="1" s="1"/>
  <c r="R1968" i="1"/>
  <c r="R1967" i="1" s="1"/>
  <c r="P1984" i="1"/>
  <c r="P1983" i="1" s="1"/>
  <c r="P1982" i="1" s="1"/>
  <c r="P1981" i="1" s="1"/>
  <c r="U1984" i="1"/>
  <c r="U1983" i="1" s="1"/>
  <c r="U1982" i="1" s="1"/>
  <c r="U1981" i="1" s="1"/>
  <c r="R2000" i="1"/>
  <c r="R1999" i="1" s="1"/>
  <c r="P2000" i="1"/>
  <c r="P1999" i="1" s="1"/>
  <c r="R2021" i="1"/>
  <c r="R2017" i="1" s="1"/>
  <c r="R2016" i="1" s="1"/>
  <c r="U2021" i="1"/>
  <c r="U2017" i="1" s="1"/>
  <c r="U2016" i="1" s="1"/>
  <c r="U2036" i="1"/>
  <c r="P2049" i="1"/>
  <c r="U2049" i="1"/>
  <c r="R2049" i="1"/>
  <c r="P2057" i="1"/>
  <c r="P2056" i="1" s="1"/>
  <c r="U2057" i="1"/>
  <c r="U2056" i="1" s="1"/>
  <c r="R2057" i="1"/>
  <c r="R2056" i="1" s="1"/>
  <c r="R2066" i="1"/>
  <c r="R2065" i="1" s="1"/>
  <c r="P2066" i="1"/>
  <c r="P2065" i="1" s="1"/>
  <c r="R2079" i="1"/>
  <c r="P2079" i="1"/>
  <c r="U2079" i="1"/>
  <c r="R2109" i="1"/>
  <c r="R2108" i="1" s="1"/>
  <c r="R2107" i="1" s="1"/>
  <c r="R2106" i="1" s="1"/>
  <c r="P2109" i="1"/>
  <c r="P2108" i="1" s="1"/>
  <c r="P2107" i="1" s="1"/>
  <c r="P2106" i="1" s="1"/>
  <c r="P2125" i="1"/>
  <c r="U2125" i="1"/>
  <c r="R2125" i="1"/>
  <c r="P2140" i="1"/>
  <c r="P2139" i="1" s="1"/>
  <c r="P2138" i="1" s="1"/>
  <c r="U2140" i="1"/>
  <c r="U2139" i="1" s="1"/>
  <c r="U2138" i="1" s="1"/>
  <c r="R2140" i="1"/>
  <c r="R2139" i="1" s="1"/>
  <c r="R2138" i="1" s="1"/>
  <c r="S2168" i="1"/>
  <c r="S2167" i="1" s="1"/>
  <c r="S2166" i="1" s="1"/>
  <c r="Q2168" i="1"/>
  <c r="Q2167" i="1" s="1"/>
  <c r="Q2166" i="1" s="1"/>
  <c r="V2168" i="1"/>
  <c r="V2167" i="1" s="1"/>
  <c r="V2166" i="1" s="1"/>
  <c r="Q2257" i="1"/>
  <c r="Q2256" i="1" s="1"/>
  <c r="V2257" i="1"/>
  <c r="V2256" i="1" s="1"/>
  <c r="Q2311" i="1"/>
  <c r="Q2310" i="1" s="1"/>
  <c r="Q2309" i="1" s="1"/>
  <c r="Q2308" i="1" s="1"/>
  <c r="Q2307" i="1" s="1"/>
  <c r="V2321" i="1"/>
  <c r="V2320" i="1" s="1"/>
  <c r="V2319" i="1" s="1"/>
  <c r="V2318" i="1" s="1"/>
  <c r="Q2335" i="1"/>
  <c r="Q2334" i="1" s="1"/>
  <c r="V2335" i="1"/>
  <c r="V2334" i="1" s="1"/>
  <c r="S2335" i="1"/>
  <c r="S2334" i="1" s="1"/>
  <c r="S2357" i="1"/>
  <c r="S2356" i="1" s="1"/>
  <c r="S2349" i="1" s="1"/>
  <c r="S2348" i="1" s="1"/>
  <c r="V2357" i="1"/>
  <c r="V2356" i="1" s="1"/>
  <c r="V2349" i="1" s="1"/>
  <c r="V2348" i="1" s="1"/>
  <c r="S2363" i="1"/>
  <c r="S2362" i="1" s="1"/>
  <c r="Q2363" i="1"/>
  <c r="Q2362" i="1" s="1"/>
  <c r="V2363" i="1"/>
  <c r="V2362" i="1" s="1"/>
  <c r="Q2400" i="1"/>
  <c r="Q2413" i="1"/>
  <c r="V2413" i="1"/>
  <c r="S2413" i="1"/>
  <c r="V2421" i="1"/>
  <c r="V2420" i="1" s="1"/>
  <c r="S2421" i="1"/>
  <c r="S2420" i="1" s="1"/>
  <c r="S2427" i="1"/>
  <c r="S2426" i="1" s="1"/>
  <c r="Q2445" i="1"/>
  <c r="V2445" i="1"/>
  <c r="S2445" i="1"/>
  <c r="R2489" i="1"/>
  <c r="U2489" i="1"/>
  <c r="R2504" i="1"/>
  <c r="R2503" i="1" s="1"/>
  <c r="R2502" i="1" s="1"/>
  <c r="P2504" i="1"/>
  <c r="P2503" i="1" s="1"/>
  <c r="P2502" i="1" s="1"/>
  <c r="U2504" i="1"/>
  <c r="U2503" i="1" s="1"/>
  <c r="U2502" i="1" s="1"/>
  <c r="Q2532" i="1"/>
  <c r="Q2531" i="1" s="1"/>
  <c r="Q2530" i="1" s="1"/>
  <c r="V2532" i="1"/>
  <c r="V2531" i="1" s="1"/>
  <c r="V2530" i="1" s="1"/>
  <c r="S2532" i="1"/>
  <c r="S2531" i="1" s="1"/>
  <c r="S2530" i="1" s="1"/>
  <c r="S2561" i="1"/>
  <c r="S2560" i="1" s="1"/>
  <c r="V2561" i="1"/>
  <c r="V2560" i="1" s="1"/>
  <c r="S2610" i="1"/>
  <c r="S2609" i="1" s="1"/>
  <c r="Q2610" i="1"/>
  <c r="Q2609" i="1" s="1"/>
  <c r="S2684" i="1"/>
  <c r="S2683" i="1" s="1"/>
  <c r="S2698" i="1"/>
  <c r="S2697" i="1" s="1"/>
  <c r="V2698" i="1"/>
  <c r="V2697" i="1" s="1"/>
  <c r="Q2714" i="1"/>
  <c r="Q2713" i="1" s="1"/>
  <c r="Q2712" i="1" s="1"/>
  <c r="Q2711" i="1" s="1"/>
  <c r="S2749" i="1"/>
  <c r="S2745" i="1" s="1"/>
  <c r="S2744" i="1" s="1"/>
  <c r="V2749" i="1"/>
  <c r="V2745" i="1" s="1"/>
  <c r="V2744" i="1" s="1"/>
  <c r="S2772" i="1"/>
  <c r="S2780" i="1"/>
  <c r="S2779" i="1" s="1"/>
  <c r="V2780" i="1"/>
  <c r="V2779" i="1" s="1"/>
  <c r="S2786" i="1"/>
  <c r="S2785" i="1" s="1"/>
  <c r="Q2786" i="1"/>
  <c r="Q2785" i="1" s="1"/>
  <c r="V2786" i="1"/>
  <c r="V2785" i="1" s="1"/>
  <c r="Q2807" i="1"/>
  <c r="V2807" i="1"/>
  <c r="S2807" i="1"/>
  <c r="R2851" i="1"/>
  <c r="P2851" i="1"/>
  <c r="R2866" i="1"/>
  <c r="R2865" i="1" s="1"/>
  <c r="R2864" i="1" s="1"/>
  <c r="P2866" i="1"/>
  <c r="P2865" i="1" s="1"/>
  <c r="P2864" i="1" s="1"/>
  <c r="V2894" i="1"/>
  <c r="V2893" i="1" s="1"/>
  <c r="V2892" i="1" s="1"/>
  <c r="Q2909" i="1"/>
  <c r="Q2921" i="1"/>
  <c r="Q2920" i="1" s="1"/>
  <c r="V2921" i="1"/>
  <c r="V2920" i="1" s="1"/>
  <c r="S2933" i="1"/>
  <c r="Q2975" i="1"/>
  <c r="Q2974" i="1" s="1"/>
  <c r="S2975" i="1"/>
  <c r="S2974" i="1" s="1"/>
  <c r="Q3016" i="1"/>
  <c r="Q3015" i="1" s="1"/>
  <c r="S3016" i="1"/>
  <c r="S3015" i="1" s="1"/>
  <c r="Q3027" i="1"/>
  <c r="Q3026" i="1" s="1"/>
  <c r="Q3025" i="1" s="1"/>
  <c r="Q3024" i="1" s="1"/>
  <c r="Q3023" i="1" s="1"/>
  <c r="V3027" i="1"/>
  <c r="V3026" i="1" s="1"/>
  <c r="V3025" i="1" s="1"/>
  <c r="V3024" i="1" s="1"/>
  <c r="V3023" i="1" s="1"/>
  <c r="S3027" i="1"/>
  <c r="S3026" i="1" s="1"/>
  <c r="S3025" i="1" s="1"/>
  <c r="S3024" i="1" s="1"/>
  <c r="S3023" i="1" s="1"/>
  <c r="Q3042" i="1"/>
  <c r="Q3041" i="1" s="1"/>
  <c r="Q3040" i="1" s="1"/>
  <c r="Q3039" i="1" s="1"/>
  <c r="V3042" i="1"/>
  <c r="V3041" i="1" s="1"/>
  <c r="V3040" i="1" s="1"/>
  <c r="V3039" i="1" s="1"/>
  <c r="Q3056" i="1"/>
  <c r="Q3055" i="1" s="1"/>
  <c r="V3056" i="1"/>
  <c r="V3055" i="1" s="1"/>
  <c r="S3056" i="1"/>
  <c r="S3055" i="1" s="1"/>
  <c r="S3083" i="1"/>
  <c r="S3082" i="1" s="1"/>
  <c r="S3070" i="1" s="1"/>
  <c r="S3069" i="1" s="1"/>
  <c r="Q3083" i="1"/>
  <c r="Q3082" i="1" s="1"/>
  <c r="Q3070" i="1" s="1"/>
  <c r="Q3069" i="1" s="1"/>
  <c r="V3083" i="1"/>
  <c r="V3082" i="1" s="1"/>
  <c r="V3070" i="1" s="1"/>
  <c r="V3069" i="1" s="1"/>
  <c r="S3091" i="1"/>
  <c r="S3090" i="1" s="1"/>
  <c r="S3089" i="1" s="1"/>
  <c r="S3088" i="1" s="1"/>
  <c r="Q3091" i="1"/>
  <c r="Q3090" i="1" s="1"/>
  <c r="Q3089" i="1" s="1"/>
  <c r="Q3088" i="1" s="1"/>
  <c r="V3091" i="1"/>
  <c r="V3090" i="1" s="1"/>
  <c r="V3089" i="1" s="1"/>
  <c r="V3088" i="1" s="1"/>
  <c r="Q3122" i="1"/>
  <c r="Q3118" i="1" s="1"/>
  <c r="Q3117" i="1" s="1"/>
  <c r="V3122" i="1"/>
  <c r="V3118" i="1" s="1"/>
  <c r="V3117" i="1" s="1"/>
  <c r="S3137" i="1"/>
  <c r="S3150" i="1"/>
  <c r="Q3150" i="1"/>
  <c r="V3150" i="1"/>
  <c r="Q3162" i="1"/>
  <c r="Q3161" i="1" s="1"/>
  <c r="V3162" i="1"/>
  <c r="V3161" i="1" s="1"/>
  <c r="S3162" i="1"/>
  <c r="S3161" i="1" s="1"/>
  <c r="Q3180" i="1"/>
  <c r="V3180" i="1"/>
  <c r="S3180" i="1"/>
  <c r="R3226" i="1"/>
  <c r="V4687" i="1"/>
  <c r="V4686" i="1" s="1"/>
  <c r="V4685" i="1" s="1"/>
  <c r="V4684" i="1" s="1"/>
  <c r="V4683" i="1" s="1"/>
  <c r="R4885" i="1"/>
  <c r="P4885" i="1"/>
  <c r="P4995" i="1"/>
  <c r="Q5097" i="1"/>
  <c r="V5097" i="1"/>
  <c r="Q5113" i="1"/>
  <c r="Q5112" i="1" s="1"/>
  <c r="S5131" i="1"/>
  <c r="S5127" i="1" s="1"/>
  <c r="S5126" i="1" s="1"/>
  <c r="Q5131" i="1"/>
  <c r="Q5127" i="1" s="1"/>
  <c r="Q5126" i="1" s="1"/>
  <c r="V5131" i="1"/>
  <c r="V5127" i="1" s="1"/>
  <c r="V5126" i="1" s="1"/>
  <c r="Q5171" i="1"/>
  <c r="Q5170" i="1" s="1"/>
  <c r="Q5169" i="1" s="1"/>
  <c r="V5171" i="1"/>
  <c r="V5170" i="1" s="1"/>
  <c r="V5169" i="1" s="1"/>
  <c r="S5171" i="1"/>
  <c r="S5170" i="1" s="1"/>
  <c r="S5169" i="1" s="1"/>
  <c r="Q5186" i="1"/>
  <c r="Q5185" i="1" s="1"/>
  <c r="Q5184" i="1" s="1"/>
  <c r="V5186" i="1"/>
  <c r="V5185" i="1" s="1"/>
  <c r="V5184" i="1" s="1"/>
  <c r="S5201" i="1"/>
  <c r="S5200" i="1" s="1"/>
  <c r="S5199" i="1" s="1"/>
  <c r="Q5201" i="1"/>
  <c r="Q5200" i="1" s="1"/>
  <c r="Q5199" i="1" s="1"/>
  <c r="V5201" i="1"/>
  <c r="V5200" i="1" s="1"/>
  <c r="V5199" i="1" s="1"/>
  <c r="S5213" i="1"/>
  <c r="S5209" i="1" s="1"/>
  <c r="S5208" i="1" s="1"/>
  <c r="Q5213" i="1"/>
  <c r="Q5209" i="1" s="1"/>
  <c r="Q5208" i="1" s="1"/>
  <c r="V5213" i="1"/>
  <c r="V5209" i="1" s="1"/>
  <c r="V5208" i="1" s="1"/>
  <c r="R5297" i="1"/>
  <c r="U5302" i="1"/>
  <c r="R5326" i="1"/>
  <c r="R5319" i="1" s="1"/>
  <c r="R5314" i="1" s="1"/>
  <c r="S5407" i="1"/>
  <c r="Q5407" i="1"/>
  <c r="S5449" i="1"/>
  <c r="S5448" i="1" s="1"/>
  <c r="S5447" i="1" s="1"/>
  <c r="S5446" i="1" s="1"/>
  <c r="P5487" i="1"/>
  <c r="R5487" i="1"/>
  <c r="R5494" i="1"/>
  <c r="P5494" i="1"/>
  <c r="U5494" i="1"/>
  <c r="U5504" i="1"/>
  <c r="P5512" i="1"/>
  <c r="U5512" i="1"/>
  <c r="V5523" i="1"/>
  <c r="V5522" i="1" s="1"/>
  <c r="V5521" i="1" s="1"/>
  <c r="V5561" i="1"/>
  <c r="V5560" i="1" s="1"/>
  <c r="S5573" i="1"/>
  <c r="P3226" i="1"/>
  <c r="R3248" i="1"/>
  <c r="R3247" i="1" s="1"/>
  <c r="R3246" i="1" s="1"/>
  <c r="P3248" i="1"/>
  <c r="P3247" i="1" s="1"/>
  <c r="P3246" i="1" s="1"/>
  <c r="U3248" i="1"/>
  <c r="U3247" i="1" s="1"/>
  <c r="U3246" i="1" s="1"/>
  <c r="V3276" i="1"/>
  <c r="V3275" i="1" s="1"/>
  <c r="V3274" i="1" s="1"/>
  <c r="S3276" i="1"/>
  <c r="S3275" i="1" s="1"/>
  <c r="S3274" i="1" s="1"/>
  <c r="S3317" i="1"/>
  <c r="S3316" i="1" s="1"/>
  <c r="S3315" i="1" s="1"/>
  <c r="S3308" i="1" s="1"/>
  <c r="Q3317" i="1"/>
  <c r="Q3316" i="1" s="1"/>
  <c r="Q3315" i="1" s="1"/>
  <c r="Q3308" i="1" s="1"/>
  <c r="V3317" i="1"/>
  <c r="V3316" i="1" s="1"/>
  <c r="V3315" i="1" s="1"/>
  <c r="V3308" i="1" s="1"/>
  <c r="Q3349" i="1"/>
  <c r="Q3348" i="1" s="1"/>
  <c r="V3349" i="1"/>
  <c r="V3348" i="1" s="1"/>
  <c r="S3349" i="1"/>
  <c r="S3348" i="1" s="1"/>
  <c r="S3367" i="1"/>
  <c r="S3366" i="1" s="1"/>
  <c r="Q3367" i="1"/>
  <c r="Q3366" i="1" s="1"/>
  <c r="V3390" i="1"/>
  <c r="V3389" i="1" s="1"/>
  <c r="V3388" i="1" s="1"/>
  <c r="V3387" i="1" s="1"/>
  <c r="V3386" i="1" s="1"/>
  <c r="Q3406" i="1"/>
  <c r="Q3405" i="1" s="1"/>
  <c r="Q3404" i="1" s="1"/>
  <c r="Q3403" i="1" s="1"/>
  <c r="V3406" i="1"/>
  <c r="V3405" i="1" s="1"/>
  <c r="V3404" i="1" s="1"/>
  <c r="V3403" i="1" s="1"/>
  <c r="S3406" i="1"/>
  <c r="S3405" i="1" s="1"/>
  <c r="S3404" i="1" s="1"/>
  <c r="S3403" i="1" s="1"/>
  <c r="S3416" i="1"/>
  <c r="S3415" i="1" s="1"/>
  <c r="Q3446" i="1"/>
  <c r="Q3445" i="1" s="1"/>
  <c r="Q3444" i="1" s="1"/>
  <c r="Q3443" i="1" s="1"/>
  <c r="V3446" i="1"/>
  <c r="V3445" i="1" s="1"/>
  <c r="V3444" i="1" s="1"/>
  <c r="V3443" i="1" s="1"/>
  <c r="S3446" i="1"/>
  <c r="S3445" i="1" s="1"/>
  <c r="S3444" i="1" s="1"/>
  <c r="S3443" i="1" s="1"/>
  <c r="S3481" i="1"/>
  <c r="S3477" i="1" s="1"/>
  <c r="S3476" i="1" s="1"/>
  <c r="S3509" i="1"/>
  <c r="V3509" i="1"/>
  <c r="S3517" i="1"/>
  <c r="S3516" i="1" s="1"/>
  <c r="Q3517" i="1"/>
  <c r="Q3516" i="1" s="1"/>
  <c r="V3517" i="1"/>
  <c r="V3516" i="1" s="1"/>
  <c r="S3523" i="1"/>
  <c r="S3522" i="1" s="1"/>
  <c r="R3580" i="1"/>
  <c r="P3595" i="1"/>
  <c r="P3594" i="1" s="1"/>
  <c r="P3593" i="1" s="1"/>
  <c r="U3595" i="1"/>
  <c r="U3594" i="1" s="1"/>
  <c r="U3593" i="1" s="1"/>
  <c r="S3623" i="1"/>
  <c r="S3622" i="1" s="1"/>
  <c r="S3621" i="1" s="1"/>
  <c r="V3623" i="1"/>
  <c r="V3622" i="1" s="1"/>
  <c r="V3621" i="1" s="1"/>
  <c r="S3641" i="1"/>
  <c r="S3640" i="1" s="1"/>
  <c r="S3639" i="1" s="1"/>
  <c r="S3638" i="1" s="1"/>
  <c r="Q3641" i="1"/>
  <c r="Q3640" i="1" s="1"/>
  <c r="Q3639" i="1" s="1"/>
  <c r="Q3638" i="1" s="1"/>
  <c r="V3641" i="1"/>
  <c r="V3640" i="1" s="1"/>
  <c r="V3639" i="1" s="1"/>
  <c r="V3638" i="1" s="1"/>
  <c r="Q3652" i="1"/>
  <c r="Q3651" i="1" s="1"/>
  <c r="V3652" i="1"/>
  <c r="V3651" i="1" s="1"/>
  <c r="Q3709" i="1"/>
  <c r="Q3708" i="1" s="1"/>
  <c r="S3709" i="1"/>
  <c r="S3708" i="1" s="1"/>
  <c r="Q3769" i="1"/>
  <c r="Q3768" i="1" s="1"/>
  <c r="Q3767" i="1" s="1"/>
  <c r="Q3766" i="1" s="1"/>
  <c r="S3783" i="1"/>
  <c r="S3782" i="1" s="1"/>
  <c r="Q3838" i="1"/>
  <c r="Q3834" i="1" s="1"/>
  <c r="Q3833" i="1" s="1"/>
  <c r="S3848" i="1"/>
  <c r="S3858" i="1"/>
  <c r="V3858" i="1"/>
  <c r="Q3870" i="1"/>
  <c r="Q3869" i="1" s="1"/>
  <c r="S3870" i="1"/>
  <c r="S3869" i="1" s="1"/>
  <c r="V3903" i="1"/>
  <c r="V3902" i="1" s="1"/>
  <c r="V3901" i="1" s="1"/>
  <c r="V3900" i="1" s="1"/>
  <c r="V3899" i="1" s="1"/>
  <c r="V3877" i="1" s="1"/>
  <c r="Q4004" i="1"/>
  <c r="Q4003" i="1" s="1"/>
  <c r="Q4002" i="1" s="1"/>
  <c r="Q4001" i="1" s="1"/>
  <c r="S4004" i="1"/>
  <c r="S4003" i="1" s="1"/>
  <c r="S4002" i="1" s="1"/>
  <c r="S4001" i="1" s="1"/>
  <c r="Q4014" i="1"/>
  <c r="Q4013" i="1" s="1"/>
  <c r="Q4051" i="1"/>
  <c r="Q4050" i="1" s="1"/>
  <c r="Q4049" i="1" s="1"/>
  <c r="Q4048" i="1" s="1"/>
  <c r="S4083" i="1"/>
  <c r="S4082" i="1" s="1"/>
  <c r="S4081" i="1" s="1"/>
  <c r="S4080" i="1" s="1"/>
  <c r="Q4083" i="1"/>
  <c r="Q4082" i="1" s="1"/>
  <c r="Q4081" i="1" s="1"/>
  <c r="Q4080" i="1" s="1"/>
  <c r="V4083" i="1"/>
  <c r="V4082" i="1" s="1"/>
  <c r="V4081" i="1" s="1"/>
  <c r="V4080" i="1" s="1"/>
  <c r="S4147" i="1"/>
  <c r="Q4176" i="1"/>
  <c r="V4176" i="1"/>
  <c r="S4176" i="1"/>
  <c r="Q4203" i="1"/>
  <c r="Q4202" i="1" s="1"/>
  <c r="Q4201" i="1" s="1"/>
  <c r="S4210" i="1"/>
  <c r="S4209" i="1" s="1"/>
  <c r="S4219" i="1"/>
  <c r="S4244" i="1"/>
  <c r="S4243" i="1" s="1"/>
  <c r="S4253" i="1"/>
  <c r="S4252" i="1" s="1"/>
  <c r="S4251" i="1" s="1"/>
  <c r="S4265" i="1"/>
  <c r="S4261" i="1" s="1"/>
  <c r="S4260" i="1" s="1"/>
  <c r="P4293" i="1"/>
  <c r="P4292" i="1" s="1"/>
  <c r="U4293" i="1"/>
  <c r="U4292" i="1" s="1"/>
  <c r="R4305" i="1"/>
  <c r="R4301" i="1" s="1"/>
  <c r="R4300" i="1" s="1"/>
  <c r="U4305" i="1"/>
  <c r="U4301" i="1" s="1"/>
  <c r="U4300" i="1" s="1"/>
  <c r="R4317" i="1"/>
  <c r="R4316" i="1" s="1"/>
  <c r="R4315" i="1" s="1"/>
  <c r="P4317" i="1"/>
  <c r="P4316" i="1" s="1"/>
  <c r="P4315" i="1" s="1"/>
  <c r="V4696" i="1"/>
  <c r="V4695" i="1" s="1"/>
  <c r="V4694" i="1" s="1"/>
  <c r="V4693" i="1" s="1"/>
  <c r="S4732" i="1"/>
  <c r="V4732" i="1"/>
  <c r="S4768" i="1"/>
  <c r="Q4768" i="1"/>
  <c r="S4875" i="1"/>
  <c r="R4919" i="1"/>
  <c r="P4961" i="1"/>
  <c r="Q5596" i="1"/>
  <c r="Q5592" i="1" s="1"/>
  <c r="Q5591" i="1" s="1"/>
  <c r="V5596" i="1"/>
  <c r="V5592" i="1" s="1"/>
  <c r="V5591" i="1" s="1"/>
  <c r="S5596" i="1"/>
  <c r="S5592" i="1" s="1"/>
  <c r="S5591" i="1" s="1"/>
  <c r="S5642" i="1"/>
  <c r="S5641" i="1" s="1"/>
  <c r="S5640" i="1" s="1"/>
  <c r="U5877" i="1"/>
  <c r="P5903" i="1"/>
  <c r="P5887" i="1" s="1"/>
  <c r="P5886" i="1" s="1"/>
  <c r="P5930" i="1"/>
  <c r="P5929" i="1" s="1"/>
  <c r="P5956" i="1"/>
  <c r="P5955" i="1" s="1"/>
  <c r="P5954" i="1" s="1"/>
  <c r="P5953" i="1" s="1"/>
  <c r="R5956" i="1"/>
  <c r="R5955" i="1" s="1"/>
  <c r="R5954" i="1" s="1"/>
  <c r="R5953" i="1" s="1"/>
  <c r="U6029" i="1"/>
  <c r="P6040" i="1"/>
  <c r="P6036" i="1" s="1"/>
  <c r="U6052" i="1"/>
  <c r="U6051" i="1" s="1"/>
  <c r="U6050" i="1" s="1"/>
  <c r="R6087" i="1"/>
  <c r="P6087" i="1"/>
  <c r="U6087" i="1"/>
  <c r="P6117" i="1"/>
  <c r="P6116" i="1" s="1"/>
  <c r="R6132" i="1"/>
  <c r="R6131" i="1" s="1"/>
  <c r="R6130" i="1" s="1"/>
  <c r="P6132" i="1"/>
  <c r="P6131" i="1" s="1"/>
  <c r="P6130" i="1" s="1"/>
  <c r="P6160" i="1"/>
  <c r="P6159" i="1" s="1"/>
  <c r="P6158" i="1" s="1"/>
  <c r="P6157" i="1" s="1"/>
  <c r="P6156" i="1" s="1"/>
  <c r="U6160" i="1"/>
  <c r="U6159" i="1" s="1"/>
  <c r="U6158" i="1" s="1"/>
  <c r="U6157" i="1" s="1"/>
  <c r="U6156" i="1" s="1"/>
  <c r="P6253" i="1"/>
  <c r="R6289" i="1"/>
  <c r="R6288" i="1" s="1"/>
  <c r="R6287" i="1" s="1"/>
  <c r="P6289" i="1"/>
  <c r="P6288" i="1" s="1"/>
  <c r="P6287" i="1" s="1"/>
  <c r="M5625" i="1"/>
  <c r="M5627" i="1"/>
  <c r="M5629" i="1"/>
  <c r="G5877" i="1"/>
  <c r="K5877" i="1"/>
  <c r="M5969" i="1"/>
  <c r="M5999" i="1"/>
  <c r="M6001" i="1"/>
  <c r="M6003" i="1"/>
  <c r="M6009" i="1"/>
  <c r="M6020" i="1"/>
  <c r="M6022" i="1"/>
  <c r="M6043" i="1"/>
  <c r="M6083" i="1"/>
  <c r="M6118" i="1"/>
  <c r="M6120" i="1"/>
  <c r="M6191" i="1"/>
  <c r="N138" i="1"/>
  <c r="N220" i="1"/>
  <c r="N219" i="1" s="1"/>
  <c r="N1751" i="1"/>
  <c r="N1750" i="1" s="1"/>
  <c r="N1749" i="1" s="1"/>
  <c r="N1976" i="1"/>
  <c r="N1975" i="1" s="1"/>
  <c r="N1968" i="1" s="1"/>
  <c r="N1967" i="1" s="1"/>
  <c r="N2079" i="1"/>
  <c r="N2257" i="1"/>
  <c r="N2256" i="1" s="1"/>
  <c r="N2445" i="1"/>
  <c r="N2670" i="1"/>
  <c r="N2669" i="1" s="1"/>
  <c r="N2668" i="1" s="1"/>
  <c r="N2667" i="1" s="1"/>
  <c r="N3091" i="1"/>
  <c r="N3090" i="1" s="1"/>
  <c r="N3089" i="1" s="1"/>
  <c r="N3088" i="1" s="1"/>
  <c r="P3828" i="1"/>
  <c r="P3827" i="1" s="1"/>
  <c r="P3826" i="1" s="1"/>
  <c r="P3825" i="1" s="1"/>
  <c r="N3848" i="1"/>
  <c r="N4004" i="1"/>
  <c r="N4003" i="1" s="1"/>
  <c r="N4002" i="1" s="1"/>
  <c r="N4001" i="1" s="1"/>
  <c r="N4041" i="1"/>
  <c r="N4040" i="1" s="1"/>
  <c r="N4039" i="1" s="1"/>
  <c r="N4038" i="1" s="1"/>
  <c r="N4037" i="1" s="1"/>
  <c r="N4253" i="1"/>
  <c r="N4252" i="1" s="1"/>
  <c r="N4251" i="1" s="1"/>
  <c r="N4988" i="1"/>
  <c r="N5097" i="1"/>
  <c r="N5378" i="1"/>
  <c r="N5377" i="1" s="1"/>
  <c r="N5376" i="1" s="1"/>
  <c r="N5375" i="1" s="1"/>
  <c r="N5930" i="1"/>
  <c r="N5929" i="1" s="1"/>
  <c r="N5966" i="1"/>
  <c r="N5965" i="1" s="1"/>
  <c r="N5964" i="1" s="1"/>
  <c r="N5998" i="1"/>
  <c r="N5994" i="1" s="1"/>
  <c r="N5989" i="1" s="1"/>
  <c r="N5988" i="1" s="1"/>
  <c r="N5987" i="1" s="1"/>
  <c r="N5986" i="1" s="1"/>
  <c r="S3633" i="1"/>
  <c r="S3632" i="1" s="1"/>
  <c r="S3631" i="1" s="1"/>
  <c r="S3630" i="1" s="1"/>
  <c r="N3633" i="1"/>
  <c r="N3632" i="1" s="1"/>
  <c r="N3631" i="1" s="1"/>
  <c r="N3630" i="1" s="1"/>
  <c r="R6123" i="1"/>
  <c r="R6210" i="1"/>
  <c r="R6209" i="1" s="1"/>
  <c r="R6208" i="1" s="1"/>
  <c r="R6207" i="1" s="1"/>
  <c r="T2066" i="1"/>
  <c r="T2109" i="1"/>
  <c r="T5025" i="1"/>
  <c r="T5038" i="1"/>
  <c r="T5087" i="1"/>
  <c r="O693" i="1"/>
  <c r="O692" i="1" s="1"/>
  <c r="O2109" i="1"/>
  <c r="O2108" i="1" s="1"/>
  <c r="O2107" i="1" s="1"/>
  <c r="O2106" i="1" s="1"/>
  <c r="O3091" i="1"/>
  <c r="O3090" i="1" s="1"/>
  <c r="O3089" i="1" s="1"/>
  <c r="O3088" i="1" s="1"/>
  <c r="O5352" i="1"/>
  <c r="O5351" i="1" s="1"/>
  <c r="F854" i="1"/>
  <c r="J854" i="1"/>
  <c r="J1164" i="1"/>
  <c r="J1163" i="1" s="1"/>
  <c r="J1162" i="1" s="1"/>
  <c r="J1161" i="1" s="1"/>
  <c r="F1365" i="1"/>
  <c r="F1361" i="1" s="1"/>
  <c r="F1360" i="1" s="1"/>
  <c r="J1365" i="1"/>
  <c r="J1361" i="1" s="1"/>
  <c r="J1360" i="1" s="1"/>
  <c r="J1351" i="1" s="1"/>
  <c r="J1322" i="1" s="1"/>
  <c r="L1689" i="1"/>
  <c r="M1690" i="1"/>
  <c r="L1694" i="1"/>
  <c r="L1693" i="1" s="1"/>
  <c r="L1692" i="1" s="1"/>
  <c r="M1695" i="1"/>
  <c r="G1730" i="1"/>
  <c r="G1726" i="1" s="1"/>
  <c r="G1725" i="1" s="1"/>
  <c r="G1716" i="1" s="1"/>
  <c r="K1730" i="1"/>
  <c r="K1726" i="1" s="1"/>
  <c r="K1725" i="1" s="1"/>
  <c r="J1779" i="1"/>
  <c r="J1778" i="1" s="1"/>
  <c r="J1777" i="1" s="1"/>
  <c r="M2432" i="1"/>
  <c r="L2431" i="1"/>
  <c r="M2431" i="1" s="1"/>
  <c r="L2483" i="1"/>
  <c r="K2745" i="1"/>
  <c r="K2744" i="1" s="1"/>
  <c r="K2735" i="1" s="1"/>
  <c r="G2845" i="1"/>
  <c r="G2841" i="1" s="1"/>
  <c r="G2840" i="1" s="1"/>
  <c r="G2833" i="1" s="1"/>
  <c r="G2806" i="1" s="1"/>
  <c r="K2845" i="1"/>
  <c r="K2841" i="1" s="1"/>
  <c r="K2840" i="1" s="1"/>
  <c r="K2833" i="1" s="1"/>
  <c r="K2806" i="1" s="1"/>
  <c r="F2866" i="1"/>
  <c r="F2865" i="1" s="1"/>
  <c r="M3120" i="1"/>
  <c r="L3119" i="1"/>
  <c r="L3122" i="1"/>
  <c r="L3141" i="1"/>
  <c r="M3141" i="1" s="1"/>
  <c r="M3142" i="1"/>
  <c r="J3335" i="1"/>
  <c r="J3641" i="1"/>
  <c r="J3640" i="1" s="1"/>
  <c r="J3639" i="1" s="1"/>
  <c r="J3638" i="1" s="1"/>
  <c r="L3652" i="1"/>
  <c r="L3651" i="1" s="1"/>
  <c r="M3657" i="1"/>
  <c r="L3661" i="1"/>
  <c r="M3662" i="1"/>
  <c r="J3838" i="1"/>
  <c r="J3834" i="1" s="1"/>
  <c r="J3833" i="1" s="1"/>
  <c r="J3824" i="1" s="1"/>
  <c r="L3925" i="1"/>
  <c r="M3925" i="1" s="1"/>
  <c r="M3926" i="1"/>
  <c r="L3928" i="1"/>
  <c r="M3928" i="1" s="1"/>
  <c r="M3929" i="1"/>
  <c r="L3932" i="1"/>
  <c r="M3933" i="1"/>
  <c r="L3936" i="1"/>
  <c r="M3937" i="1"/>
  <c r="L3959" i="1"/>
  <c r="M3962" i="1"/>
  <c r="L3977" i="1"/>
  <c r="L3976" i="1" s="1"/>
  <c r="L3975" i="1" s="1"/>
  <c r="L3974" i="1" s="1"/>
  <c r="L3973" i="1" s="1"/>
  <c r="M3978" i="1"/>
  <c r="L3985" i="1"/>
  <c r="M3986" i="1"/>
  <c r="L4004" i="1"/>
  <c r="L4003" i="1" s="1"/>
  <c r="M4005" i="1"/>
  <c r="L4010" i="1"/>
  <c r="M4011" i="1"/>
  <c r="L4020" i="1"/>
  <c r="M4021" i="1"/>
  <c r="L4030" i="1"/>
  <c r="M4031" i="1"/>
  <c r="L4034" i="1"/>
  <c r="L4033" i="1" s="1"/>
  <c r="M4033" i="1" s="1"/>
  <c r="M4035" i="1"/>
  <c r="L4053" i="1"/>
  <c r="M4054" i="1"/>
  <c r="H4051" i="1"/>
  <c r="H4050" i="1" s="1"/>
  <c r="H4049" i="1" s="1"/>
  <c r="H4048" i="1" s="1"/>
  <c r="L4065" i="1"/>
  <c r="L4064" i="1" s="1"/>
  <c r="M4066" i="1"/>
  <c r="L4072" i="1"/>
  <c r="M4073" i="1"/>
  <c r="L4087" i="1"/>
  <c r="M4087" i="1" s="1"/>
  <c r="M4088" i="1"/>
  <c r="L4093" i="1"/>
  <c r="L4092" i="1" s="1"/>
  <c r="L4091" i="1" s="1"/>
  <c r="L4090" i="1" s="1"/>
  <c r="M4094" i="1"/>
  <c r="L4116" i="1"/>
  <c r="L4115" i="1" s="1"/>
  <c r="M4115" i="1" s="1"/>
  <c r="M4117" i="1"/>
  <c r="H4120" i="1"/>
  <c r="H4119" i="1" s="1"/>
  <c r="H4114" i="1" s="1"/>
  <c r="H4113" i="1" s="1"/>
  <c r="H4112" i="1" s="1"/>
  <c r="L4120" i="1"/>
  <c r="L4119" i="1" s="1"/>
  <c r="G4176" i="1"/>
  <c r="H4219" i="1"/>
  <c r="L4227" i="1"/>
  <c r="M4228" i="1"/>
  <c r="J4272" i="1"/>
  <c r="F4293" i="1"/>
  <c r="F4292" i="1" s="1"/>
  <c r="F4291" i="1" s="1"/>
  <c r="F4290" i="1" s="1"/>
  <c r="J4293" i="1"/>
  <c r="J4292" i="1" s="1"/>
  <c r="J4291" i="1" s="1"/>
  <c r="J4290" i="1" s="1"/>
  <c r="F4334" i="1"/>
  <c r="M4334" i="1" s="1"/>
  <c r="M4335" i="1"/>
  <c r="L4353" i="1"/>
  <c r="M4353" i="1" s="1"/>
  <c r="M4354" i="1"/>
  <c r="M4387" i="1"/>
  <c r="L4386" i="1"/>
  <c r="M4386" i="1" s="1"/>
  <c r="L4394" i="1"/>
  <c r="M4394" i="1" s="1"/>
  <c r="M4395" i="1"/>
  <c r="L4397" i="1"/>
  <c r="M4397" i="1" s="1"/>
  <c r="M4398" i="1"/>
  <c r="L4400" i="1"/>
  <c r="M4400" i="1" s="1"/>
  <c r="M4401" i="1"/>
  <c r="L4403" i="1"/>
  <c r="M4403" i="1" s="1"/>
  <c r="M4404" i="1"/>
  <c r="J4473" i="1"/>
  <c r="J4472" i="1" s="1"/>
  <c r="J4471" i="1" s="1"/>
  <c r="J4470" i="1" s="1"/>
  <c r="F4521" i="1"/>
  <c r="M4522" i="1"/>
  <c r="F4926" i="1"/>
  <c r="L3477" i="1"/>
  <c r="L3476" i="1" s="1"/>
  <c r="F2532" i="1"/>
  <c r="F2531" i="1" s="1"/>
  <c r="I4176" i="1"/>
  <c r="L4848" i="1"/>
  <c r="M4848" i="1" s="1"/>
  <c r="M4849" i="1"/>
  <c r="L4876" i="1"/>
  <c r="M4876" i="1" s="1"/>
  <c r="M4877" i="1"/>
  <c r="J4919" i="1"/>
  <c r="M5124" i="1"/>
  <c r="L5123" i="1"/>
  <c r="L5122" i="1" s="1"/>
  <c r="M5155" i="1"/>
  <c r="L5154" i="1"/>
  <c r="M5154" i="1" s="1"/>
  <c r="H5171" i="1"/>
  <c r="H5170" i="1" s="1"/>
  <c r="H5169" i="1" s="1"/>
  <c r="H5168" i="1" s="1"/>
  <c r="H5167" i="1" s="1"/>
  <c r="F5213" i="1"/>
  <c r="F5209" i="1" s="1"/>
  <c r="F5208" i="1" s="1"/>
  <c r="G5297" i="1"/>
  <c r="I5386" i="1"/>
  <c r="I5385" i="1" s="1"/>
  <c r="L5767" i="1"/>
  <c r="L5766" i="1" s="1"/>
  <c r="L5765" i="1" s="1"/>
  <c r="M5768" i="1"/>
  <c r="L5775" i="1"/>
  <c r="M5776" i="1"/>
  <c r="L5796" i="1"/>
  <c r="L5795" i="1" s="1"/>
  <c r="L5794" i="1" s="1"/>
  <c r="L5793" i="1" s="1"/>
  <c r="L5792" i="1" s="1"/>
  <c r="L5791" i="1" s="1"/>
  <c r="M5797" i="1"/>
  <c r="L5836" i="1"/>
  <c r="M5836" i="1" s="1"/>
  <c r="M5837" i="1"/>
  <c r="L5931" i="1"/>
  <c r="L5930" i="1" s="1"/>
  <c r="L5929" i="1" s="1"/>
  <c r="M5932" i="1"/>
  <c r="L5939" i="1"/>
  <c r="L5938" i="1" s="1"/>
  <c r="L5937" i="1" s="1"/>
  <c r="K6008" i="1"/>
  <c r="K6007" i="1" s="1"/>
  <c r="K6006" i="1" s="1"/>
  <c r="K6005" i="1" s="1"/>
  <c r="G6190" i="1"/>
  <c r="G6186" i="1" s="1"/>
  <c r="G6185" i="1" s="1"/>
  <c r="G6175" i="1" s="1"/>
  <c r="G6174" i="1" s="1"/>
  <c r="L4790" i="1"/>
  <c r="M4790" i="1" s="1"/>
  <c r="M4793" i="1"/>
  <c r="U6143" i="1"/>
  <c r="U6138" i="1" s="1"/>
  <c r="U6137" i="1" s="1"/>
  <c r="L5899" i="1"/>
  <c r="M5899" i="1" s="1"/>
  <c r="M5900" i="1"/>
  <c r="M5176" i="1"/>
  <c r="M4802" i="1"/>
  <c r="M2207" i="1"/>
  <c r="M4856" i="1"/>
  <c r="M4846" i="1"/>
  <c r="M4796" i="1"/>
  <c r="M5833" i="1"/>
  <c r="M5763" i="1"/>
  <c r="L4885" i="1"/>
  <c r="M2037" i="1"/>
  <c r="M4864" i="1"/>
  <c r="M5760" i="1"/>
  <c r="M5912" i="1"/>
  <c r="M5182" i="1"/>
  <c r="U4473" i="1"/>
  <c r="U4472" i="1" s="1"/>
  <c r="U4471" i="1" s="1"/>
  <c r="U4470" i="1" s="1"/>
  <c r="N3828" i="1"/>
  <c r="N3827" i="1" s="1"/>
  <c r="N3826" i="1" s="1"/>
  <c r="N3825" i="1" s="1"/>
  <c r="P68" i="1"/>
  <c r="P65" i="1" s="1"/>
  <c r="P62" i="1" s="1"/>
  <c r="U68" i="1"/>
  <c r="U65" i="1" s="1"/>
  <c r="U62" i="1" s="1"/>
  <c r="P138" i="1"/>
  <c r="R642" i="1"/>
  <c r="R680" i="1"/>
  <c r="R676" i="1" s="1"/>
  <c r="R675" i="1" s="1"/>
  <c r="P1481" i="1"/>
  <c r="P1480" i="1" s="1"/>
  <c r="P1479" i="1" s="1"/>
  <c r="S2186" i="1"/>
  <c r="S2185" i="1" s="1"/>
  <c r="S2184" i="1" s="1"/>
  <c r="S2183" i="1" s="1"/>
  <c r="R2380" i="1"/>
  <c r="R2379" i="1" s="1"/>
  <c r="R2378" i="1" s="1"/>
  <c r="R2377" i="1" s="1"/>
  <c r="Q2561" i="1"/>
  <c r="Q2560" i="1" s="1"/>
  <c r="S2631" i="1"/>
  <c r="S2626" i="1" s="1"/>
  <c r="S2625" i="1" s="1"/>
  <c r="Q2722" i="1"/>
  <c r="Q2721" i="1" s="1"/>
  <c r="R2739" i="1"/>
  <c r="R2738" i="1" s="1"/>
  <c r="R2737" i="1" s="1"/>
  <c r="R2736" i="1" s="1"/>
  <c r="Q2749" i="1"/>
  <c r="Q2745" i="1" s="1"/>
  <c r="Q2744" i="1" s="1"/>
  <c r="S2845" i="1"/>
  <c r="S2841" i="1" s="1"/>
  <c r="S2840" i="1" s="1"/>
  <c r="S2833" i="1" s="1"/>
  <c r="S2921" i="1"/>
  <c r="S2920" i="1" s="1"/>
  <c r="V3016" i="1"/>
  <c r="V3015" i="1" s="1"/>
  <c r="S3220" i="1"/>
  <c r="S3216" i="1" s="1"/>
  <c r="S3215" i="1" s="1"/>
  <c r="Q3294" i="1"/>
  <c r="Q3293" i="1" s="1"/>
  <c r="Q3292" i="1" s="1"/>
  <c r="Q3291" i="1" s="1"/>
  <c r="S3322" i="1"/>
  <c r="V3361" i="1"/>
  <c r="V3360" i="1" s="1"/>
  <c r="V3359" i="1" s="1"/>
  <c r="V3358" i="1" s="1"/>
  <c r="S3438" i="1"/>
  <c r="S3437" i="1" s="1"/>
  <c r="V3471" i="1"/>
  <c r="V3470" i="1" s="1"/>
  <c r="V3469" i="1" s="1"/>
  <c r="V3468" i="1" s="1"/>
  <c r="Q3481" i="1"/>
  <c r="Q3477" i="1" s="1"/>
  <c r="Q3476" i="1" s="1"/>
  <c r="S3530" i="1"/>
  <c r="S3652" i="1"/>
  <c r="S3651" i="1" s="1"/>
  <c r="R3828" i="1"/>
  <c r="R3827" i="1" s="1"/>
  <c r="R3826" i="1" s="1"/>
  <c r="R3825" i="1" s="1"/>
  <c r="P4333" i="1"/>
  <c r="P4328" i="1" s="1"/>
  <c r="P4327" i="1" s="1"/>
  <c r="P4326" i="1" s="1"/>
  <c r="P4325" i="1" s="1"/>
  <c r="R4687" i="1"/>
  <c r="R4686" i="1" s="1"/>
  <c r="R4685" i="1" s="1"/>
  <c r="R4684" i="1" s="1"/>
  <c r="R4683" i="1" s="1"/>
  <c r="V4724" i="1"/>
  <c r="V4720" i="1" s="1"/>
  <c r="V4719" i="1" s="1"/>
  <c r="V4885" i="1"/>
  <c r="S5063" i="1"/>
  <c r="S5059" i="1" s="1"/>
  <c r="R5138" i="1"/>
  <c r="P5157" i="1"/>
  <c r="P5150" i="1" s="1"/>
  <c r="P5149" i="1" s="1"/>
  <c r="P5148" i="1" s="1"/>
  <c r="P5147" i="1" s="1"/>
  <c r="V5465" i="1"/>
  <c r="P2119" i="1"/>
  <c r="P2115" i="1" s="1"/>
  <c r="P2114" i="1" s="1"/>
  <c r="Q138" i="1"/>
  <c r="S227" i="1"/>
  <c r="S306" i="1"/>
  <c r="S305" i="1" s="1"/>
  <c r="S304" i="1" s="1"/>
  <c r="S303" i="1" s="1"/>
  <c r="S1432" i="1"/>
  <c r="S1431" i="1" s="1"/>
  <c r="S1430" i="1" s="1"/>
  <c r="S1429" i="1" s="1"/>
  <c r="P2300" i="1"/>
  <c r="P2299" i="1" s="1"/>
  <c r="U2300" i="1"/>
  <c r="U2299" i="1" s="1"/>
  <c r="P3959" i="1"/>
  <c r="P3958" i="1" s="1"/>
  <c r="P3957" i="1" s="1"/>
  <c r="P3956" i="1" s="1"/>
  <c r="V4453" i="1"/>
  <c r="P5045" i="1"/>
  <c r="R5465" i="1"/>
  <c r="M3720" i="1"/>
  <c r="L3496" i="1"/>
  <c r="M4855" i="1"/>
  <c r="L1650" i="1"/>
  <c r="M4417" i="1"/>
  <c r="F3180" i="1"/>
  <c r="S766" i="1"/>
  <c r="P843" i="1"/>
  <c r="V1106" i="1"/>
  <c r="V1105" i="1" s="1"/>
  <c r="V1104" i="1" s="1"/>
  <c r="P1332" i="1"/>
  <c r="P1331" i="1" s="1"/>
  <c r="P1330" i="1" s="1"/>
  <c r="P1323" i="1" s="1"/>
  <c r="U1446" i="1"/>
  <c r="U1797" i="1"/>
  <c r="U1796" i="1" s="1"/>
  <c r="U1795" i="1" s="1"/>
  <c r="U1794" i="1" s="1"/>
  <c r="U1879" i="1"/>
  <c r="U1878" i="1" s="1"/>
  <c r="U1877" i="1" s="1"/>
  <c r="U1876" i="1" s="1"/>
  <c r="V2793" i="1"/>
  <c r="S3210" i="1"/>
  <c r="S3209" i="1" s="1"/>
  <c r="S3208" i="1" s="1"/>
  <c r="S3207" i="1" s="1"/>
  <c r="V3564" i="1"/>
  <c r="V3563" i="1" s="1"/>
  <c r="V3562" i="1" s="1"/>
  <c r="V3561" i="1" s="1"/>
  <c r="S3730" i="1"/>
  <c r="S3725" i="1" s="1"/>
  <c r="S3724" i="1" s="1"/>
  <c r="S3805" i="1"/>
  <c r="S3804" i="1" s="1"/>
  <c r="Q4134" i="1"/>
  <c r="Q4133" i="1" s="1"/>
  <c r="S4168" i="1"/>
  <c r="S4167" i="1" s="1"/>
  <c r="R4333" i="1"/>
  <c r="R4328" i="1" s="1"/>
  <c r="R4327" i="1" s="1"/>
  <c r="R4326" i="1" s="1"/>
  <c r="S4747" i="1"/>
  <c r="V5697" i="1"/>
  <c r="U5819" i="1"/>
  <c r="U5868" i="1"/>
  <c r="P5449" i="1"/>
  <c r="P5448" i="1" s="1"/>
  <c r="P5447" i="1" s="1"/>
  <c r="P5446" i="1" s="1"/>
  <c r="U5449" i="1"/>
  <c r="U5448" i="1" s="1"/>
  <c r="U5447" i="1" s="1"/>
  <c r="U5446" i="1" s="1"/>
  <c r="P5460" i="1"/>
  <c r="P5456" i="1" s="1"/>
  <c r="P5455" i="1" s="1"/>
  <c r="U5460" i="1"/>
  <c r="U5456" i="1" s="1"/>
  <c r="U5455" i="1" s="1"/>
  <c r="R5460" i="1"/>
  <c r="R5456" i="1" s="1"/>
  <c r="R5455" i="1" s="1"/>
  <c r="S5487" i="1"/>
  <c r="Q5487" i="1"/>
  <c r="V5487" i="1"/>
  <c r="Q5494" i="1"/>
  <c r="V5494" i="1"/>
  <c r="S5494" i="1"/>
  <c r="S5504" i="1"/>
  <c r="Q5504" i="1"/>
  <c r="V5504" i="1"/>
  <c r="S5512" i="1"/>
  <c r="Q5512" i="1"/>
  <c r="V5512" i="1"/>
  <c r="P5523" i="1"/>
  <c r="P5522" i="1" s="1"/>
  <c r="P5521" i="1" s="1"/>
  <c r="U5523" i="1"/>
  <c r="U5522" i="1" s="1"/>
  <c r="U5521" i="1" s="1"/>
  <c r="R5523" i="1"/>
  <c r="R5522" i="1" s="1"/>
  <c r="R5521" i="1" s="1"/>
  <c r="P5561" i="1"/>
  <c r="P5560" i="1" s="1"/>
  <c r="U5561" i="1"/>
  <c r="U5560" i="1" s="1"/>
  <c r="R5561" i="1"/>
  <c r="R5560" i="1" s="1"/>
  <c r="R5573" i="1"/>
  <c r="P5573" i="1"/>
  <c r="U5573" i="1"/>
  <c r="R5582" i="1"/>
  <c r="P5596" i="1"/>
  <c r="P5592" i="1" s="1"/>
  <c r="P5591" i="1" s="1"/>
  <c r="U5596" i="1"/>
  <c r="U5592" i="1" s="1"/>
  <c r="U5591" i="1" s="1"/>
  <c r="R5596" i="1"/>
  <c r="R5592" i="1" s="1"/>
  <c r="R5591" i="1" s="1"/>
  <c r="R5624" i="1"/>
  <c r="R5618" i="1" s="1"/>
  <c r="R5617" i="1" s="1"/>
  <c r="R5616" i="1" s="1"/>
  <c r="P5624" i="1"/>
  <c r="P5618" i="1" s="1"/>
  <c r="P5617" i="1" s="1"/>
  <c r="P5616" i="1" s="1"/>
  <c r="U5624" i="1"/>
  <c r="U5618" i="1" s="1"/>
  <c r="U5617" i="1" s="1"/>
  <c r="U5616" i="1" s="1"/>
  <c r="U5642" i="1"/>
  <c r="U5641" i="1" s="1"/>
  <c r="U5640" i="1" s="1"/>
  <c r="R5642" i="1"/>
  <c r="R5641" i="1" s="1"/>
  <c r="R5640" i="1" s="1"/>
  <c r="R5663" i="1"/>
  <c r="P5663" i="1"/>
  <c r="R5668" i="1"/>
  <c r="U5668" i="1"/>
  <c r="P5690" i="1"/>
  <c r="R5690" i="1"/>
  <c r="R5697" i="1"/>
  <c r="P5706" i="1"/>
  <c r="P5732" i="1"/>
  <c r="P5719" i="1" s="1"/>
  <c r="U5732" i="1"/>
  <c r="U5719" i="1" s="1"/>
  <c r="R5732" i="1"/>
  <c r="R5719" i="1" s="1"/>
  <c r="S5827" i="1"/>
  <c r="V5827" i="1"/>
  <c r="Q5868" i="1"/>
  <c r="V5877" i="1"/>
  <c r="S5877" i="1"/>
  <c r="S5903" i="1"/>
  <c r="S5887" i="1" s="1"/>
  <c r="S5886" i="1" s="1"/>
  <c r="Q5903" i="1"/>
  <c r="Q5887" i="1" s="1"/>
  <c r="Q5886" i="1" s="1"/>
  <c r="V5903" i="1"/>
  <c r="V5887" i="1" s="1"/>
  <c r="V5886" i="1" s="1"/>
  <c r="S5930" i="1"/>
  <c r="S5929" i="1" s="1"/>
  <c r="Q5930" i="1"/>
  <c r="Q5929" i="1" s="1"/>
  <c r="V5930" i="1"/>
  <c r="V5929" i="1" s="1"/>
  <c r="S5956" i="1"/>
  <c r="S5955" i="1" s="1"/>
  <c r="S5954" i="1" s="1"/>
  <c r="S5953" i="1" s="1"/>
  <c r="Q5956" i="1"/>
  <c r="Q5955" i="1" s="1"/>
  <c r="Q5954" i="1" s="1"/>
  <c r="Q5953" i="1" s="1"/>
  <c r="V5956" i="1"/>
  <c r="V5955" i="1" s="1"/>
  <c r="V5954" i="1" s="1"/>
  <c r="V5953" i="1" s="1"/>
  <c r="S5966" i="1"/>
  <c r="S5965" i="1" s="1"/>
  <c r="S5964" i="1" s="1"/>
  <c r="Q5966" i="1"/>
  <c r="Q5965" i="1" s="1"/>
  <c r="Q5964" i="1" s="1"/>
  <c r="V5966" i="1"/>
  <c r="V5965" i="1" s="1"/>
  <c r="V5964" i="1" s="1"/>
  <c r="S5972" i="1"/>
  <c r="S5971" i="1" s="1"/>
  <c r="Q5972" i="1"/>
  <c r="Q5971" i="1" s="1"/>
  <c r="V5972" i="1"/>
  <c r="V5971" i="1" s="1"/>
  <c r="Q5998" i="1"/>
  <c r="Q5994" i="1" s="1"/>
  <c r="Q5989" i="1" s="1"/>
  <c r="Q5988" i="1" s="1"/>
  <c r="Q5987" i="1" s="1"/>
  <c r="Q5986" i="1" s="1"/>
  <c r="V5998" i="1"/>
  <c r="V5994" i="1" s="1"/>
  <c r="V5989" i="1" s="1"/>
  <c r="V5988" i="1" s="1"/>
  <c r="V5987" i="1" s="1"/>
  <c r="V5986" i="1" s="1"/>
  <c r="S6017" i="1"/>
  <c r="S6013" i="1" s="1"/>
  <c r="S6008" i="1" s="1"/>
  <c r="S6007" i="1" s="1"/>
  <c r="S6006" i="1" s="1"/>
  <c r="S6005" i="1" s="1"/>
  <c r="Q6017" i="1"/>
  <c r="Q6013" i="1" s="1"/>
  <c r="Q6008" i="1" s="1"/>
  <c r="Q6007" i="1" s="1"/>
  <c r="Q6006" i="1" s="1"/>
  <c r="Q6005" i="1" s="1"/>
  <c r="V6017" i="1"/>
  <c r="V6013" i="1" s="1"/>
  <c r="V6008" i="1" s="1"/>
  <c r="V6007" i="1" s="1"/>
  <c r="V6006" i="1" s="1"/>
  <c r="V6005" i="1" s="1"/>
  <c r="Q6029" i="1"/>
  <c r="V6029" i="1"/>
  <c r="Q6040" i="1"/>
  <c r="Q6036" i="1" s="1"/>
  <c r="V6040" i="1"/>
  <c r="V6036" i="1" s="1"/>
  <c r="Q6052" i="1"/>
  <c r="Q6051" i="1" s="1"/>
  <c r="Q6050" i="1" s="1"/>
  <c r="V6052" i="1"/>
  <c r="V6051" i="1" s="1"/>
  <c r="V6050" i="1" s="1"/>
  <c r="V6080" i="1"/>
  <c r="V6076" i="1" s="1"/>
  <c r="V6075" i="1" s="1"/>
  <c r="Q6087" i="1"/>
  <c r="V6087" i="1"/>
  <c r="S6087" i="1"/>
  <c r="Q6117" i="1"/>
  <c r="Q6116" i="1" s="1"/>
  <c r="V6117" i="1"/>
  <c r="V6116" i="1" s="1"/>
  <c r="S6117" i="1"/>
  <c r="S6116" i="1" s="1"/>
  <c r="Q6132" i="1"/>
  <c r="Q6131" i="1" s="1"/>
  <c r="Q6130" i="1" s="1"/>
  <c r="V6132" i="1"/>
  <c r="V6131" i="1" s="1"/>
  <c r="V6130" i="1" s="1"/>
  <c r="S6132" i="1"/>
  <c r="S6131" i="1" s="1"/>
  <c r="S6130" i="1" s="1"/>
  <c r="Q6160" i="1"/>
  <c r="Q6159" i="1" s="1"/>
  <c r="Q6158" i="1" s="1"/>
  <c r="Q6157" i="1" s="1"/>
  <c r="Q6156" i="1" s="1"/>
  <c r="V6160" i="1"/>
  <c r="V6159" i="1" s="1"/>
  <c r="V6158" i="1" s="1"/>
  <c r="V6157" i="1" s="1"/>
  <c r="V6156" i="1" s="1"/>
  <c r="S6160" i="1"/>
  <c r="S6159" i="1" s="1"/>
  <c r="S6158" i="1" s="1"/>
  <c r="S6157" i="1" s="1"/>
  <c r="S6156" i="1" s="1"/>
  <c r="U6190" i="1"/>
  <c r="U6186" i="1" s="1"/>
  <c r="U6185" i="1" s="1"/>
  <c r="R6226" i="1"/>
  <c r="R6225" i="1" s="1"/>
  <c r="R6224" i="1" s="1"/>
  <c r="R6217" i="1" s="1"/>
  <c r="S6246" i="1"/>
  <c r="S6242" i="1" s="1"/>
  <c r="S6241" i="1" s="1"/>
  <c r="Q6246" i="1"/>
  <c r="Q6242" i="1" s="1"/>
  <c r="Q6241" i="1" s="1"/>
  <c r="V6246" i="1"/>
  <c r="V6242" i="1" s="1"/>
  <c r="V6241" i="1" s="1"/>
  <c r="S6253" i="1"/>
  <c r="Q6253" i="1"/>
  <c r="V6253" i="1"/>
  <c r="Q6289" i="1"/>
  <c r="Q6288" i="1" s="1"/>
  <c r="Q6287" i="1" s="1"/>
  <c r="V6289" i="1"/>
  <c r="V6288" i="1" s="1"/>
  <c r="V6287" i="1" s="1"/>
  <c r="S6289" i="1"/>
  <c r="S6288" i="1" s="1"/>
  <c r="S6287" i="1" s="1"/>
  <c r="P6302" i="1"/>
  <c r="P6301" i="1" s="1"/>
  <c r="U6302" i="1"/>
  <c r="U6301" i="1" s="1"/>
  <c r="M28" i="1"/>
  <c r="M30" i="1"/>
  <c r="M38" i="1"/>
  <c r="M40" i="1"/>
  <c r="J113" i="1"/>
  <c r="J112" i="1" s="1"/>
  <c r="J111" i="1" s="1"/>
  <c r="J110" i="1" s="1"/>
  <c r="J109" i="1" s="1"/>
  <c r="M120" i="1"/>
  <c r="M122" i="1"/>
  <c r="M136" i="1"/>
  <c r="M166" i="1"/>
  <c r="M168" i="1"/>
  <c r="M183" i="1"/>
  <c r="M185" i="1"/>
  <c r="M187" i="1"/>
  <c r="M202" i="1"/>
  <c r="M246" i="1"/>
  <c r="M270" i="1"/>
  <c r="M332" i="1"/>
  <c r="M334" i="1"/>
  <c r="M347" i="1"/>
  <c r="M349" i="1"/>
  <c r="M357" i="1"/>
  <c r="M359" i="1"/>
  <c r="M361" i="1"/>
  <c r="M376" i="1"/>
  <c r="M378" i="1"/>
  <c r="M386" i="1"/>
  <c r="F408" i="1"/>
  <c r="F407" i="1" s="1"/>
  <c r="F395" i="1" s="1"/>
  <c r="F394" i="1" s="1"/>
  <c r="J408" i="1"/>
  <c r="J407" i="1" s="1"/>
  <c r="M465" i="1"/>
  <c r="M498" i="1"/>
  <c r="M500" i="1"/>
  <c r="M524" i="1"/>
  <c r="G556" i="1"/>
  <c r="H585" i="1"/>
  <c r="M607" i="1"/>
  <c r="J585" i="1"/>
  <c r="M671" i="1"/>
  <c r="G712" i="1"/>
  <c r="K712" i="1"/>
  <c r="H725" i="1"/>
  <c r="G811" i="1"/>
  <c r="K811" i="1"/>
  <c r="M873" i="1"/>
  <c r="J879" i="1"/>
  <c r="I961" i="1"/>
  <c r="M964" i="1"/>
  <c r="M966" i="1"/>
  <c r="H961" i="1"/>
  <c r="F1066" i="1"/>
  <c r="F1065" i="1" s="1"/>
  <c r="J1066" i="1"/>
  <c r="J1065" i="1" s="1"/>
  <c r="M1069" i="1"/>
  <c r="M1148" i="1"/>
  <c r="M1165" i="1"/>
  <c r="M1189" i="1"/>
  <c r="M1241" i="1"/>
  <c r="M1261" i="1"/>
  <c r="M1263" i="1"/>
  <c r="M1271" i="1"/>
  <c r="M1300" i="1"/>
  <c r="M1302" i="1"/>
  <c r="M1309" i="1"/>
  <c r="M1356" i="1"/>
  <c r="M1358" i="1"/>
  <c r="M1366" i="1"/>
  <c r="M1368" i="1"/>
  <c r="M1482" i="1"/>
  <c r="M1592" i="1"/>
  <c r="M1615" i="1"/>
  <c r="M1723" i="1"/>
  <c r="M1731" i="1"/>
  <c r="M1783" i="1"/>
  <c r="H1822" i="1"/>
  <c r="H1821" i="1" s="1"/>
  <c r="H1820" i="1" s="1"/>
  <c r="H1813" i="1" s="1"/>
  <c r="G1822" i="1"/>
  <c r="G1821" i="1" s="1"/>
  <c r="G1820" i="1" s="1"/>
  <c r="G1813" i="1" s="1"/>
  <c r="K1822" i="1"/>
  <c r="K1821" i="1" s="1"/>
  <c r="K1820" i="1" s="1"/>
  <c r="K1813" i="1" s="1"/>
  <c r="H1909" i="1"/>
  <c r="H1850" i="1" s="1"/>
  <c r="M1930" i="1"/>
  <c r="M2014" i="1"/>
  <c r="M2046" i="1"/>
  <c r="M2148" i="1"/>
  <c r="M2162" i="1"/>
  <c r="M2169" i="1"/>
  <c r="M2312" i="1"/>
  <c r="M2326" i="1"/>
  <c r="I2504" i="1"/>
  <c r="M2508" i="1"/>
  <c r="J2577" i="1"/>
  <c r="J2576" i="1" s="1"/>
  <c r="J2575" i="1" s="1"/>
  <c r="J2568" i="1" s="1"/>
  <c r="M2679" i="1"/>
  <c r="M2752" i="1"/>
  <c r="M2790" i="1"/>
  <c r="M2846" i="1"/>
  <c r="M2848" i="1"/>
  <c r="M3028" i="1"/>
  <c r="M3030" i="1"/>
  <c r="M3032" i="1"/>
  <c r="M3221" i="1"/>
  <c r="M3223" i="1"/>
  <c r="M3252" i="1"/>
  <c r="M3277" i="1"/>
  <c r="M3318" i="1"/>
  <c r="M3391" i="1"/>
  <c r="M3393" i="1"/>
  <c r="L3430" i="1"/>
  <c r="L3429" i="1" s="1"/>
  <c r="M3474" i="1"/>
  <c r="M3482" i="1"/>
  <c r="M3484" i="1"/>
  <c r="M3518" i="1"/>
  <c r="M3520" i="1"/>
  <c r="M3575" i="1"/>
  <c r="M3577" i="1"/>
  <c r="J3673" i="1"/>
  <c r="J3672" i="1" s="1"/>
  <c r="J3671" i="1" s="1"/>
  <c r="J3664" i="1" s="1"/>
  <c r="M3748" i="1"/>
  <c r="M3757" i="1"/>
  <c r="M3839" i="1"/>
  <c r="M3841" i="1"/>
  <c r="M3906" i="1"/>
  <c r="M4258" i="1"/>
  <c r="M4268" i="1"/>
  <c r="M4308" i="1"/>
  <c r="M4318" i="1"/>
  <c r="M4322" i="1"/>
  <c r="J4343" i="1"/>
  <c r="J4342" i="1" s="1"/>
  <c r="J4341" i="1" s="1"/>
  <c r="J4340" i="1" s="1"/>
  <c r="K4343" i="1"/>
  <c r="K4342" i="1" s="1"/>
  <c r="K4341" i="1" s="1"/>
  <c r="K4340" i="1" s="1"/>
  <c r="M4477" i="1"/>
  <c r="M4480" i="1"/>
  <c r="M4528" i="1"/>
  <c r="M4530" i="1"/>
  <c r="M4550" i="1"/>
  <c r="M4656" i="1"/>
  <c r="M4688" i="1"/>
  <c r="M4697" i="1"/>
  <c r="H4710" i="1"/>
  <c r="H4709" i="1" s="1"/>
  <c r="J4710" i="1"/>
  <c r="J4709" i="1" s="1"/>
  <c r="M4757" i="1"/>
  <c r="M4761" i="1"/>
  <c r="M4782" i="1"/>
  <c r="G4786" i="1"/>
  <c r="K4786" i="1"/>
  <c r="J4786" i="1"/>
  <c r="M4810" i="1"/>
  <c r="M4860" i="1"/>
  <c r="G4875" i="1"/>
  <c r="J4875" i="1"/>
  <c r="J4874" i="1" s="1"/>
  <c r="M4954" i="1"/>
  <c r="M4965" i="1"/>
  <c r="M5026" i="1"/>
  <c r="M5041" i="1"/>
  <c r="J5059" i="1"/>
  <c r="L5087" i="1"/>
  <c r="M5090" i="1"/>
  <c r="K5112" i="1"/>
  <c r="M5202" i="1"/>
  <c r="M5204" i="1"/>
  <c r="M5206" i="1"/>
  <c r="M5214" i="1"/>
  <c r="M5216" i="1"/>
  <c r="M5246" i="1"/>
  <c r="F5255" i="1"/>
  <c r="J5255" i="1"/>
  <c r="J5273" i="1"/>
  <c r="M5298" i="1"/>
  <c r="M5300" i="1"/>
  <c r="J5326" i="1"/>
  <c r="J5319" i="1" s="1"/>
  <c r="J5314" i="1" s="1"/>
  <c r="G5326" i="1"/>
  <c r="G5319" i="1" s="1"/>
  <c r="G5314" i="1" s="1"/>
  <c r="M5345" i="1"/>
  <c r="M5355" i="1"/>
  <c r="M5357" i="1"/>
  <c r="M5364" i="1"/>
  <c r="M5372" i="1"/>
  <c r="M5381" i="1"/>
  <c r="M5421" i="1"/>
  <c r="M5437" i="1"/>
  <c r="M5444" i="1"/>
  <c r="M5461" i="1"/>
  <c r="M5463" i="1"/>
  <c r="M5490" i="1"/>
  <c r="M5492" i="1"/>
  <c r="M5497" i="1"/>
  <c r="M5501" i="1"/>
  <c r="M5507" i="1"/>
  <c r="M5509" i="1"/>
  <c r="M5515" i="1"/>
  <c r="M5526" i="1"/>
  <c r="M5528" i="1"/>
  <c r="M5562" i="1"/>
  <c r="M5597" i="1"/>
  <c r="M5599" i="1"/>
  <c r="M5645" i="1"/>
  <c r="M5666" i="1"/>
  <c r="M5671" i="1"/>
  <c r="M5693" i="1"/>
  <c r="M5695" i="1"/>
  <c r="M5700" i="1"/>
  <c r="M5735" i="1"/>
  <c r="G5827" i="1"/>
  <c r="K5827" i="1"/>
  <c r="G5843" i="1"/>
  <c r="K5843" i="1"/>
  <c r="J5843" i="1"/>
  <c r="M5852" i="1"/>
  <c r="H5877" i="1"/>
  <c r="M5904" i="1"/>
  <c r="M5906" i="1"/>
  <c r="J6036" i="1"/>
  <c r="M6135" i="1"/>
  <c r="M6141" i="1"/>
  <c r="M6161" i="1"/>
  <c r="M6163" i="1"/>
  <c r="M6165" i="1"/>
  <c r="J6226" i="1"/>
  <c r="J6225" i="1" s="1"/>
  <c r="J6224" i="1" s="1"/>
  <c r="J6217" i="1" s="1"/>
  <c r="N35" i="1"/>
  <c r="N165" i="1"/>
  <c r="N161" i="1" s="1"/>
  <c r="N160" i="1" s="1"/>
  <c r="N159" i="1" s="1"/>
  <c r="N158" i="1" s="1"/>
  <c r="N180" i="1"/>
  <c r="N179" i="1" s="1"/>
  <c r="N397" i="1"/>
  <c r="N396" i="1" s="1"/>
  <c r="N680" i="1"/>
  <c r="N676" i="1" s="1"/>
  <c r="N675" i="1" s="1"/>
  <c r="N811" i="1"/>
  <c r="N854" i="1"/>
  <c r="N3530" i="1"/>
  <c r="U6279" i="1"/>
  <c r="N921" i="1"/>
  <c r="N961" i="1"/>
  <c r="N1091" i="1"/>
  <c r="N1083" i="1" s="1"/>
  <c r="N1216" i="1"/>
  <c r="N1215" i="1" s="1"/>
  <c r="N1278" i="1"/>
  <c r="N1371" i="1"/>
  <c r="N1545" i="1"/>
  <c r="N1544" i="1" s="1"/>
  <c r="N1543" i="1" s="1"/>
  <c r="N1542" i="1" s="1"/>
  <c r="N1671" i="1"/>
  <c r="N1720" i="1"/>
  <c r="N1719" i="1" s="1"/>
  <c r="N1718" i="1" s="1"/>
  <c r="N1717" i="1" s="1"/>
  <c r="N1838" i="1"/>
  <c r="N1954" i="1"/>
  <c r="N1953" i="1" s="1"/>
  <c r="N2000" i="1"/>
  <c r="N1999" i="1" s="1"/>
  <c r="N1992" i="1" s="1"/>
  <c r="N1991" i="1" s="1"/>
  <c r="N2049" i="1"/>
  <c r="N2140" i="1"/>
  <c r="N2139" i="1" s="1"/>
  <c r="N2138" i="1" s="1"/>
  <c r="N2186" i="1"/>
  <c r="N2185" i="1" s="1"/>
  <c r="N2184" i="1" s="1"/>
  <c r="N2183" i="1" s="1"/>
  <c r="N2289" i="1"/>
  <c r="N2288" i="1" s="1"/>
  <c r="N2287" i="1" s="1"/>
  <c r="N2321" i="1"/>
  <c r="N2320" i="1" s="1"/>
  <c r="N2319" i="1" s="1"/>
  <c r="N2318" i="1" s="1"/>
  <c r="N2400" i="1"/>
  <c r="N2561" i="1"/>
  <c r="N2560" i="1" s="1"/>
  <c r="N2644" i="1"/>
  <c r="N2643" i="1" s="1"/>
  <c r="N2706" i="1"/>
  <c r="N2705" i="1" s="1"/>
  <c r="N2698" i="1" s="1"/>
  <c r="N2697" i="1" s="1"/>
  <c r="N2759" i="1"/>
  <c r="N2780" i="1"/>
  <c r="N2779" i="1" s="1"/>
  <c r="N2851" i="1"/>
  <c r="N2975" i="1"/>
  <c r="N2974" i="1" s="1"/>
  <c r="N3150" i="1"/>
  <c r="N3210" i="1"/>
  <c r="N3209" i="1" s="1"/>
  <c r="N3208" i="1" s="1"/>
  <c r="N3207" i="1" s="1"/>
  <c r="N3226" i="1"/>
  <c r="N3406" i="1"/>
  <c r="N3405" i="1" s="1"/>
  <c r="N3404" i="1" s="1"/>
  <c r="N3403" i="1" s="1"/>
  <c r="N3509" i="1"/>
  <c r="N3564" i="1"/>
  <c r="N3563" i="1" s="1"/>
  <c r="N3562" i="1" s="1"/>
  <c r="N3561" i="1" s="1"/>
  <c r="N3709" i="1"/>
  <c r="N3708" i="1" s="1"/>
  <c r="N3838" i="1"/>
  <c r="N3834" i="1" s="1"/>
  <c r="N3833" i="1" s="1"/>
  <c r="N4069" i="1"/>
  <c r="N4068" i="1" s="1"/>
  <c r="N4091" i="1"/>
  <c r="N4090" i="1" s="1"/>
  <c r="N4343" i="1"/>
  <c r="N4342" i="1" s="1"/>
  <c r="N4341" i="1" s="1"/>
  <c r="N4340" i="1" s="1"/>
  <c r="N4393" i="1"/>
  <c r="N4433" i="1"/>
  <c r="N4432" i="1" s="1"/>
  <c r="N4453" i="1"/>
  <c r="N4732" i="1"/>
  <c r="N4885" i="1"/>
  <c r="N5010" i="1"/>
  <c r="N5009" i="1" s="1"/>
  <c r="N5008" i="1" s="1"/>
  <c r="N5025" i="1"/>
  <c r="N5024" i="1" s="1"/>
  <c r="N5023" i="1" s="1"/>
  <c r="N5022" i="1" s="1"/>
  <c r="N5038" i="1"/>
  <c r="N5034" i="1" s="1"/>
  <c r="N5033" i="1" s="1"/>
  <c r="N5087" i="1"/>
  <c r="N5201" i="1"/>
  <c r="N5200" i="1" s="1"/>
  <c r="N5199" i="1" s="1"/>
  <c r="N5290" i="1"/>
  <c r="N5487" i="1"/>
  <c r="N5561" i="1"/>
  <c r="N5560" i="1" s="1"/>
  <c r="N5624" i="1"/>
  <c r="N5618" i="1" s="1"/>
  <c r="N5617" i="1" s="1"/>
  <c r="N5616" i="1" s="1"/>
  <c r="N5706" i="1"/>
  <c r="N5827" i="1"/>
  <c r="N6289" i="1"/>
  <c r="N6288" i="1" s="1"/>
  <c r="N6287" i="1" s="1"/>
  <c r="Q68" i="1"/>
  <c r="Q65" i="1" s="1"/>
  <c r="Q62" i="1" s="1"/>
  <c r="P227" i="1"/>
  <c r="U306" i="1"/>
  <c r="U305" i="1" s="1"/>
  <c r="U304" i="1" s="1"/>
  <c r="U303" i="1" s="1"/>
  <c r="P306" i="1"/>
  <c r="P305" i="1" s="1"/>
  <c r="P304" i="1" s="1"/>
  <c r="P303" i="1" s="1"/>
  <c r="V2300" i="1"/>
  <c r="V2299" i="1" s="1"/>
  <c r="Q2300" i="1"/>
  <c r="Q2299" i="1" s="1"/>
  <c r="N5186" i="1"/>
  <c r="N5185" i="1" s="1"/>
  <c r="N5184" i="1" s="1"/>
  <c r="R6080" i="1"/>
  <c r="R6076" i="1" s="1"/>
  <c r="R6075" i="1" s="1"/>
  <c r="P246" i="1"/>
  <c r="P241" i="1" s="1"/>
  <c r="P240" i="1" s="1"/>
  <c r="P239" i="1" s="1"/>
  <c r="P238" i="1" s="1"/>
  <c r="P237" i="1" s="1"/>
  <c r="P236" i="1" s="1"/>
  <c r="P267" i="1"/>
  <c r="P1199" i="1"/>
  <c r="P1198" i="1" s="1"/>
  <c r="P1197" i="1" s="1"/>
  <c r="P1196" i="1" s="1"/>
  <c r="P1210" i="1"/>
  <c r="P1207" i="1" s="1"/>
  <c r="P1206" i="1" s="1"/>
  <c r="P1205" i="1" s="1"/>
  <c r="P1204" i="1" s="1"/>
  <c r="P1203" i="1" s="1"/>
  <c r="P1260" i="1"/>
  <c r="P1259" i="1" s="1"/>
  <c r="P1258" i="1" s="1"/>
  <c r="P1257" i="1" s="1"/>
  <c r="P1730" i="1"/>
  <c r="P1726" i="1" s="1"/>
  <c r="P1725" i="1" s="1"/>
  <c r="P3220" i="1"/>
  <c r="P3216" i="1" s="1"/>
  <c r="P3215" i="1" s="1"/>
  <c r="R4343" i="1"/>
  <c r="R4342" i="1" s="1"/>
  <c r="R4341" i="1" s="1"/>
  <c r="R4340" i="1" s="1"/>
  <c r="R4825" i="1"/>
  <c r="R4926" i="1"/>
  <c r="R5010" i="1"/>
  <c r="R5009" i="1" s="1"/>
  <c r="R5008" i="1" s="1"/>
  <c r="T49" i="1"/>
  <c r="T102" i="1"/>
  <c r="T254" i="1"/>
  <c r="T346" i="1"/>
  <c r="T460" i="1"/>
  <c r="T766" i="1"/>
  <c r="T921" i="1"/>
  <c r="T961" i="1"/>
  <c r="T981" i="1"/>
  <c r="T1018" i="1"/>
  <c r="T1066" i="1"/>
  <c r="T1091" i="1"/>
  <c r="T1122" i="1"/>
  <c r="T1216" i="1"/>
  <c r="T1278" i="1"/>
  <c r="T1481" i="1"/>
  <c r="T1612" i="1"/>
  <c r="T1624" i="1"/>
  <c r="T1730" i="1"/>
  <c r="T2021" i="1"/>
  <c r="T2036" i="1"/>
  <c r="T2197" i="1"/>
  <c r="T2357" i="1"/>
  <c r="T2380" i="1"/>
  <c r="T2413" i="1"/>
  <c r="T2427" i="1"/>
  <c r="T2655" i="1"/>
  <c r="T2706" i="1"/>
  <c r="T2749" i="1"/>
  <c r="T2759" i="1"/>
  <c r="W2759" i="1" s="1"/>
  <c r="T3162" i="1"/>
  <c r="T3496" i="1"/>
  <c r="T3652" i="1"/>
  <c r="T3743" i="1"/>
  <c r="T3848" i="1"/>
  <c r="T3959" i="1"/>
  <c r="T4147" i="1"/>
  <c r="T4343" i="1"/>
  <c r="T4756" i="1"/>
  <c r="T4885" i="1"/>
  <c r="T4961" i="1"/>
  <c r="T4976" i="1"/>
  <c r="W4976" i="1" s="1"/>
  <c r="T5201" i="1"/>
  <c r="T5213" i="1"/>
  <c r="T5279" i="1"/>
  <c r="T5290" i="1"/>
  <c r="T5342" i="1"/>
  <c r="T5369" i="1"/>
  <c r="T5407" i="1"/>
  <c r="T5434" i="1"/>
  <c r="T5449" i="1"/>
  <c r="T5487" i="1"/>
  <c r="W5487" i="1" s="1"/>
  <c r="T5512" i="1"/>
  <c r="T5523" i="1"/>
  <c r="T5624" i="1"/>
  <c r="T5668" i="1"/>
  <c r="T5827" i="1"/>
  <c r="T5976" i="1"/>
  <c r="T6052" i="1"/>
  <c r="U741" i="1"/>
  <c r="U740" i="1" s="1"/>
  <c r="U832" i="1"/>
  <c r="U831" i="1" s="1"/>
  <c r="U3471" i="1"/>
  <c r="U3470" i="1" s="1"/>
  <c r="U3469" i="1" s="1"/>
  <c r="U3468" i="1" s="1"/>
  <c r="O241" i="1"/>
  <c r="O240" i="1" s="1"/>
  <c r="O239" i="1" s="1"/>
  <c r="O238" i="1" s="1"/>
  <c r="O237" i="1" s="1"/>
  <c r="O236" i="1" s="1"/>
  <c r="O356" i="1"/>
  <c r="O352" i="1" s="1"/>
  <c r="O351" i="1" s="1"/>
  <c r="O383" i="1"/>
  <c r="O741" i="1"/>
  <c r="O740" i="1" s="1"/>
  <c r="O778" i="1"/>
  <c r="O1278" i="1"/>
  <c r="O1495" i="1"/>
  <c r="O1494" i="1" s="1"/>
  <c r="O1493" i="1" s="1"/>
  <c r="O1492" i="1" s="1"/>
  <c r="O1530" i="1"/>
  <c r="O1529" i="1" s="1"/>
  <c r="O1528" i="1" s="1"/>
  <c r="O1527" i="1" s="1"/>
  <c r="O1526" i="1" s="1"/>
  <c r="O1634" i="1"/>
  <c r="O1736" i="1"/>
  <c r="O1779" i="1"/>
  <c r="O1778" i="1" s="1"/>
  <c r="O1777" i="1" s="1"/>
  <c r="O1890" i="1"/>
  <c r="O1885" i="1" s="1"/>
  <c r="O1984" i="1"/>
  <c r="O1983" i="1" s="1"/>
  <c r="O1982" i="1" s="1"/>
  <c r="O1981" i="1" s="1"/>
  <c r="O2011" i="1"/>
  <c r="O2010" i="1" s="1"/>
  <c r="O2009" i="1" s="1"/>
  <c r="O2008" i="1" s="1"/>
  <c r="O2057" i="1"/>
  <c r="O2056" i="1" s="1"/>
  <c r="O2300" i="1"/>
  <c r="O2299" i="1" s="1"/>
  <c r="O2335" i="1"/>
  <c r="O2334" i="1" s="1"/>
  <c r="O2489" i="1"/>
  <c r="O3027" i="1"/>
  <c r="O3026" i="1" s="1"/>
  <c r="O3025" i="1" s="1"/>
  <c r="O3024" i="1" s="1"/>
  <c r="O3023" i="1" s="1"/>
  <c r="O3210" i="1"/>
  <c r="O3209" i="1" s="1"/>
  <c r="O3208" i="1" s="1"/>
  <c r="O3207" i="1" s="1"/>
  <c r="O3322" i="1"/>
  <c r="O3317" i="1" s="1"/>
  <c r="O3316" i="1" s="1"/>
  <c r="O3315" i="1" s="1"/>
  <c r="O3308" i="1" s="1"/>
  <c r="O3633" i="1"/>
  <c r="O3632" i="1" s="1"/>
  <c r="O3631" i="1" s="1"/>
  <c r="O3630" i="1" s="1"/>
  <c r="O3652" i="1"/>
  <c r="O3651" i="1" s="1"/>
  <c r="O3783" i="1"/>
  <c r="O3782" i="1" s="1"/>
  <c r="O3838" i="1"/>
  <c r="O3834" i="1" s="1"/>
  <c r="O3833" i="1" s="1"/>
  <c r="O3903" i="1"/>
  <c r="O3902" i="1" s="1"/>
  <c r="O3901" i="1" s="1"/>
  <c r="O3900" i="1" s="1"/>
  <c r="O3899" i="1" s="1"/>
  <c r="O3877" i="1" s="1"/>
  <c r="O4147" i="1"/>
  <c r="O4253" i="1"/>
  <c r="O4252" i="1" s="1"/>
  <c r="O4251" i="1" s="1"/>
  <c r="O4265" i="1"/>
  <c r="O4261" i="1" s="1"/>
  <c r="O4260" i="1" s="1"/>
  <c r="O4333" i="1"/>
  <c r="O4328" i="1" s="1"/>
  <c r="O4327" i="1" s="1"/>
  <c r="O4326" i="1" s="1"/>
  <c r="O4580" i="1"/>
  <c r="O4687" i="1"/>
  <c r="O4686" i="1" s="1"/>
  <c r="O4685" i="1" s="1"/>
  <c r="O4684" i="1" s="1"/>
  <c r="O4683" i="1" s="1"/>
  <c r="O4756" i="1"/>
  <c r="O4755" i="1" s="1"/>
  <c r="O4754" i="1" s="1"/>
  <c r="O5131" i="1"/>
  <c r="O5127" i="1" s="1"/>
  <c r="O5126" i="1" s="1"/>
  <c r="O5171" i="1"/>
  <c r="O5170" i="1" s="1"/>
  <c r="O5169" i="1" s="1"/>
  <c r="O5201" i="1"/>
  <c r="O5200" i="1" s="1"/>
  <c r="O5199" i="1" s="1"/>
  <c r="O5369" i="1"/>
  <c r="O5368" i="1" s="1"/>
  <c r="O5407" i="1"/>
  <c r="O5663" i="1"/>
  <c r="O5732" i="1"/>
  <c r="O5719" i="1" s="1"/>
  <c r="O5819" i="1"/>
  <c r="O5956" i="1"/>
  <c r="O5955" i="1" s="1"/>
  <c r="O5954" i="1" s="1"/>
  <c r="O5953" i="1" s="1"/>
  <c r="O5998" i="1"/>
  <c r="O5994" i="1" s="1"/>
  <c r="O5989" i="1" s="1"/>
  <c r="O5988" i="1" s="1"/>
  <c r="O5987" i="1" s="1"/>
  <c r="O5986" i="1" s="1"/>
  <c r="O6052" i="1"/>
  <c r="O6051" i="1" s="1"/>
  <c r="O6050" i="1" s="1"/>
  <c r="O6190" i="1"/>
  <c r="O6186" i="1" s="1"/>
  <c r="O6185" i="1" s="1"/>
  <c r="O6246" i="1"/>
  <c r="O6242" i="1" s="1"/>
  <c r="O6241" i="1" s="1"/>
  <c r="Q267" i="1"/>
  <c r="Q727" i="1"/>
  <c r="Q726" i="1" s="1"/>
  <c r="Q725" i="1" s="1"/>
  <c r="Q828" i="1"/>
  <c r="Q827" i="1" s="1"/>
  <c r="Q836" i="1"/>
  <c r="Q835" i="1" s="1"/>
  <c r="Q1199" i="1"/>
  <c r="Q1198" i="1" s="1"/>
  <c r="Q1197" i="1" s="1"/>
  <c r="Q1196" i="1" s="1"/>
  <c r="Q1210" i="1"/>
  <c r="Q1207" i="1" s="1"/>
  <c r="Q1206" i="1" s="1"/>
  <c r="Q1205" i="1" s="1"/>
  <c r="Q1204" i="1" s="1"/>
  <c r="Q1203" i="1" s="1"/>
  <c r="Q1260" i="1"/>
  <c r="Q1259" i="1" s="1"/>
  <c r="Q1258" i="1" s="1"/>
  <c r="Q1257" i="1" s="1"/>
  <c r="Q3471" i="1"/>
  <c r="Q3470" i="1" s="1"/>
  <c r="Q3469" i="1" s="1"/>
  <c r="Q3468" i="1" s="1"/>
  <c r="S4593" i="1"/>
  <c r="O49" i="1"/>
  <c r="O48" i="1" s="1"/>
  <c r="T2280" i="1"/>
  <c r="O4433" i="1"/>
  <c r="O4432" i="1" s="1"/>
  <c r="T5063" i="1"/>
  <c r="P6143" i="1"/>
  <c r="P6138" i="1" s="1"/>
  <c r="P6137" i="1" s="1"/>
  <c r="Q1512" i="1"/>
  <c r="Q1511" i="1" s="1"/>
  <c r="Q1510" i="1" s="1"/>
  <c r="O1671" i="1"/>
  <c r="U1789" i="1"/>
  <c r="U1788" i="1" s="1"/>
  <c r="U1787" i="1" s="1"/>
  <c r="U1786" i="1" s="1"/>
  <c r="S1899" i="1"/>
  <c r="S1898" i="1" s="1"/>
  <c r="S1897" i="1" s="1"/>
  <c r="O1899" i="1"/>
  <c r="O1898" i="1" s="1"/>
  <c r="O1897" i="1" s="1"/>
  <c r="Q2178" i="1"/>
  <c r="Q2177" i="1" s="1"/>
  <c r="Q2176" i="1" s="1"/>
  <c r="Q2175" i="1" s="1"/>
  <c r="O2178" i="1"/>
  <c r="O2177" i="1" s="1"/>
  <c r="O2176" i="1" s="1"/>
  <c r="O2175" i="1" s="1"/>
  <c r="N2269" i="1"/>
  <c r="N2268" i="1" s="1"/>
  <c r="N2267" i="1" s="1"/>
  <c r="N2266" i="1" s="1"/>
  <c r="T2289" i="1"/>
  <c r="T2542" i="1"/>
  <c r="P2542" i="1"/>
  <c r="P2541" i="1" s="1"/>
  <c r="P2540" i="1" s="1"/>
  <c r="P2539" i="1" s="1"/>
  <c r="V2904" i="1"/>
  <c r="V2903" i="1" s="1"/>
  <c r="V2902" i="1" s="1"/>
  <c r="V2901" i="1" s="1"/>
  <c r="R2904" i="1"/>
  <c r="R2903" i="1" s="1"/>
  <c r="R2902" i="1" s="1"/>
  <c r="R2901" i="1" s="1"/>
  <c r="O3016" i="1"/>
  <c r="O3015" i="1" s="1"/>
  <c r="U3286" i="1"/>
  <c r="U3285" i="1" s="1"/>
  <c r="U3284" i="1" s="1"/>
  <c r="U3283" i="1" s="1"/>
  <c r="Q3286" i="1"/>
  <c r="Q3285" i="1" s="1"/>
  <c r="Q3284" i="1" s="1"/>
  <c r="Q3283" i="1" s="1"/>
  <c r="V3286" i="1"/>
  <c r="V3285" i="1" s="1"/>
  <c r="V3284" i="1" s="1"/>
  <c r="V3283" i="1" s="1"/>
  <c r="N4265" i="1"/>
  <c r="N4261" i="1" s="1"/>
  <c r="N4260" i="1" s="1"/>
  <c r="N5819" i="1"/>
  <c r="R6279" i="1"/>
  <c r="U5010" i="1"/>
  <c r="U5009" i="1" s="1"/>
  <c r="U5008" i="1" s="1"/>
  <c r="U4188" i="1"/>
  <c r="U4187" i="1" s="1"/>
  <c r="Q4188" i="1"/>
  <c r="Q4187" i="1" s="1"/>
  <c r="N4825" i="1"/>
  <c r="T3122" i="1"/>
  <c r="R3664" i="1"/>
  <c r="N4188" i="1"/>
  <c r="N4187" i="1" s="1"/>
  <c r="U6246" i="1"/>
  <c r="U6242" i="1" s="1"/>
  <c r="U6241" i="1" s="1"/>
  <c r="V4333" i="1"/>
  <c r="V4328" i="1" s="1"/>
  <c r="V4327" i="1" s="1"/>
  <c r="V4326" i="1" s="1"/>
  <c r="M1362" i="1"/>
  <c r="I5240" i="1"/>
  <c r="M5240" i="1" s="1"/>
  <c r="M5241" i="1"/>
  <c r="L5673" i="1"/>
  <c r="M5673" i="1" s="1"/>
  <c r="M5674" i="1"/>
  <c r="F5947" i="1"/>
  <c r="M5947" i="1" s="1"/>
  <c r="M5948" i="1"/>
  <c r="J6076" i="1"/>
  <c r="J6075" i="1" s="1"/>
  <c r="J6069" i="1" s="1"/>
  <c r="J6068" i="1" s="1"/>
  <c r="L1634" i="1"/>
  <c r="J3574" i="1"/>
  <c r="J3570" i="1" s="1"/>
  <c r="J3569" i="1" s="1"/>
  <c r="J3560" i="1" s="1"/>
  <c r="J3538" i="1" s="1"/>
  <c r="M2214" i="1"/>
  <c r="L5596" i="1"/>
  <c r="Q2759" i="1"/>
  <c r="V3848" i="1"/>
  <c r="M864" i="1"/>
  <c r="M5333" i="1"/>
  <c r="M5422" i="1"/>
  <c r="V2211" i="1"/>
  <c r="V2204" i="1" s="1"/>
  <c r="M1878" i="1"/>
  <c r="M2030" i="1"/>
  <c r="I2427" i="1"/>
  <c r="I2426" i="1" s="1"/>
  <c r="M2208" i="1"/>
  <c r="M1267" i="1"/>
  <c r="I4492" i="1"/>
  <c r="M4492" i="1" s="1"/>
  <c r="M4493" i="1"/>
  <c r="M1403" i="1"/>
  <c r="M5088" i="1"/>
  <c r="I4756" i="1"/>
  <c r="G921" i="1"/>
  <c r="G920" i="1" s="1"/>
  <c r="G1055" i="1"/>
  <c r="K1055" i="1"/>
  <c r="F1779" i="1"/>
  <c r="F1778" i="1" s="1"/>
  <c r="F1777" i="1" s="1"/>
  <c r="F1748" i="1" s="1"/>
  <c r="M5653" i="1"/>
  <c r="M2597" i="1"/>
  <c r="F5819" i="1"/>
  <c r="S2380" i="1"/>
  <c r="S2379" i="1" s="1"/>
  <c r="S2378" i="1" s="1"/>
  <c r="S2377" i="1" s="1"/>
  <c r="I1326" i="1"/>
  <c r="I1325" i="1" s="1"/>
  <c r="I1324" i="1" s="1"/>
  <c r="M1327" i="1"/>
  <c r="L1917" i="1"/>
  <c r="M1917" i="1" s="1"/>
  <c r="M1918" i="1"/>
  <c r="M2198" i="1"/>
  <c r="F2197" i="1"/>
  <c r="F2196" i="1" s="1"/>
  <c r="G2626" i="1"/>
  <c r="G2625" i="1" s="1"/>
  <c r="G2602" i="1" s="1"/>
  <c r="M2727" i="1"/>
  <c r="F2726" i="1"/>
  <c r="I3332" i="1"/>
  <c r="M3333" i="1"/>
  <c r="M3744" i="1"/>
  <c r="I3743" i="1"/>
  <c r="L4574" i="1"/>
  <c r="M4574" i="1" s="1"/>
  <c r="M4575" i="1"/>
  <c r="L4650" i="1"/>
  <c r="M4650" i="1" s="1"/>
  <c r="M4651" i="1"/>
  <c r="H4687" i="1"/>
  <c r="H4686" i="1" s="1"/>
  <c r="H4685" i="1" s="1"/>
  <c r="H4684" i="1" s="1"/>
  <c r="H4683" i="1" s="1"/>
  <c r="M4690" i="1"/>
  <c r="L4687" i="1"/>
  <c r="L4702" i="1"/>
  <c r="M4702" i="1" s="1"/>
  <c r="M4703" i="1"/>
  <c r="I4769" i="1"/>
  <c r="M4769" i="1" s="1"/>
  <c r="M4770" i="1"/>
  <c r="I4807" i="1"/>
  <c r="M4807" i="1" s="1"/>
  <c r="M4808" i="1"/>
  <c r="I4813" i="1"/>
  <c r="M4813" i="1" s="1"/>
  <c r="M4814" i="1"/>
  <c r="M4828" i="1"/>
  <c r="I4825" i="1"/>
  <c r="F4886" i="1"/>
  <c r="M4886" i="1" s="1"/>
  <c r="M4887" i="1"/>
  <c r="I4920" i="1"/>
  <c r="M4920" i="1" s="1"/>
  <c r="M4921" i="1"/>
  <c r="L5077" i="1"/>
  <c r="M5077" i="1" s="1"/>
  <c r="M5078" i="1"/>
  <c r="G5127" i="1"/>
  <c r="G5126" i="1" s="1"/>
  <c r="I5227" i="1"/>
  <c r="M5228" i="1"/>
  <c r="M5291" i="1"/>
  <c r="F5290" i="1"/>
  <c r="M5290" i="1" s="1"/>
  <c r="H5363" i="1"/>
  <c r="H5359" i="1" s="1"/>
  <c r="H5350" i="1" s="1"/>
  <c r="H5349" i="1" s="1"/>
  <c r="H5348" i="1" s="1"/>
  <c r="H5347" i="1" s="1"/>
  <c r="M5435" i="1"/>
  <c r="L5434" i="1"/>
  <c r="L5433" i="1" s="1"/>
  <c r="L5432" i="1" s="1"/>
  <c r="L5479" i="1"/>
  <c r="M5480" i="1"/>
  <c r="H5503" i="1"/>
  <c r="M5566" i="1"/>
  <c r="L5565" i="1"/>
  <c r="M5565" i="1" s="1"/>
  <c r="M5580" i="1"/>
  <c r="L5579" i="1"/>
  <c r="H5592" i="1"/>
  <c r="H5591" i="1" s="1"/>
  <c r="L5697" i="1"/>
  <c r="M5697" i="1" s="1"/>
  <c r="M5698" i="1"/>
  <c r="L5720" i="1"/>
  <c r="M5720" i="1" s="1"/>
  <c r="M5721" i="1"/>
  <c r="L5743" i="1"/>
  <c r="M5743" i="1" s="1"/>
  <c r="M5744" i="1"/>
  <c r="F5848" i="1"/>
  <c r="M5849" i="1"/>
  <c r="F5888" i="1"/>
  <c r="M5888" i="1" s="1"/>
  <c r="M5889" i="1"/>
  <c r="F5976" i="1"/>
  <c r="M5976" i="1" s="1"/>
  <c r="M5979" i="1"/>
  <c r="F5991" i="1"/>
  <c r="M5991" i="1" s="1"/>
  <c r="M5992" i="1"/>
  <c r="F5995" i="1"/>
  <c r="M5996" i="1"/>
  <c r="F6056" i="1"/>
  <c r="M6056" i="1" s="1"/>
  <c r="M6057" i="1"/>
  <c r="F6107" i="1"/>
  <c r="M6107" i="1" s="1"/>
  <c r="M6108" i="1"/>
  <c r="F6226" i="1"/>
  <c r="F6225" i="1" s="1"/>
  <c r="F6224" i="1" s="1"/>
  <c r="M6227" i="1"/>
  <c r="I418" i="1"/>
  <c r="M418" i="1" s="1"/>
  <c r="M419" i="1"/>
  <c r="I848" i="1"/>
  <c r="M848" i="1" s="1"/>
  <c r="M849" i="1"/>
  <c r="I1332" i="1"/>
  <c r="M1333" i="1"/>
  <c r="L1494" i="1"/>
  <c r="L1493" i="1" s="1"/>
  <c r="L1492" i="1" s="1"/>
  <c r="M1492" i="1" s="1"/>
  <c r="M1495" i="1"/>
  <c r="F1886" i="1"/>
  <c r="M1887" i="1"/>
  <c r="L2526" i="1"/>
  <c r="L2525" i="1" s="1"/>
  <c r="L2524" i="1" s="1"/>
  <c r="M2527" i="1"/>
  <c r="L2644" i="1"/>
  <c r="M2649" i="1"/>
  <c r="F2766" i="1"/>
  <c r="M2766" i="1" s="1"/>
  <c r="M2767" i="1"/>
  <c r="I3048" i="1"/>
  <c r="I3047" i="1" s="1"/>
  <c r="M3047" i="1" s="1"/>
  <c r="M3049" i="1"/>
  <c r="L3862" i="1"/>
  <c r="M3862" i="1" s="1"/>
  <c r="M3863" i="1"/>
  <c r="G4051" i="1"/>
  <c r="G4050" i="1" s="1"/>
  <c r="G4049" i="1" s="1"/>
  <c r="G4048" i="1" s="1"/>
  <c r="M3815" i="1"/>
  <c r="M2028" i="1"/>
  <c r="I3102" i="1"/>
  <c r="I3101" i="1" s="1"/>
  <c r="I3100" i="1" s="1"/>
  <c r="I3099" i="1" s="1"/>
  <c r="I3098" i="1" s="1"/>
  <c r="M3103" i="1"/>
  <c r="I3162" i="1"/>
  <c r="S811" i="1"/>
  <c r="R2036" i="1"/>
  <c r="F5503" i="1"/>
  <c r="L2570" i="1"/>
  <c r="L2569" i="1" s="1"/>
  <c r="L2568" i="1" s="1"/>
  <c r="M2571" i="1"/>
  <c r="I3369" i="1"/>
  <c r="M3370" i="1"/>
  <c r="L3420" i="1"/>
  <c r="M3421" i="1"/>
  <c r="J3477" i="1"/>
  <c r="J3476" i="1" s="1"/>
  <c r="J3467" i="1" s="1"/>
  <c r="L3877" i="1"/>
  <c r="M2930" i="1"/>
  <c r="F2147" i="1"/>
  <c r="M2147" i="1" s="1"/>
  <c r="M2878" i="1"/>
  <c r="F3517" i="1"/>
  <c r="F3516" i="1" s="1"/>
  <c r="M3516" i="1" s="1"/>
  <c r="M5334" i="1"/>
  <c r="F3157" i="1"/>
  <c r="M3157" i="1" s="1"/>
  <c r="M3158" i="1"/>
  <c r="M3814" i="1"/>
  <c r="F3924" i="1"/>
  <c r="F3923" i="1" s="1"/>
  <c r="M1773" i="1"/>
  <c r="M1869" i="1"/>
  <c r="M2163" i="1"/>
  <c r="M2259" i="1"/>
  <c r="M2877" i="1"/>
  <c r="M2882" i="1"/>
  <c r="M2883" i="1"/>
  <c r="M1797" i="1"/>
  <c r="M1879" i="1"/>
  <c r="M1635" i="1"/>
  <c r="I6160" i="1"/>
  <c r="I6159" i="1" s="1"/>
  <c r="I6158" i="1" s="1"/>
  <c r="I5460" i="1"/>
  <c r="M6023" i="1"/>
  <c r="M5563" i="1"/>
  <c r="L1083" i="1"/>
  <c r="I5795" i="1"/>
  <c r="I5794" i="1" s="1"/>
  <c r="M4409" i="1"/>
  <c r="F4393" i="1"/>
  <c r="F4392" i="1" s="1"/>
  <c r="I5766" i="1"/>
  <c r="U4393" i="1"/>
  <c r="U5690" i="1"/>
  <c r="I858" i="1"/>
  <c r="M858" i="1" s="1"/>
  <c r="M859" i="1"/>
  <c r="F1867" i="1"/>
  <c r="F1866" i="1" s="1"/>
  <c r="L2706" i="1"/>
  <c r="M2707" i="1"/>
  <c r="F3490" i="1"/>
  <c r="F3489" i="1" s="1"/>
  <c r="F3488" i="1" s="1"/>
  <c r="M3491" i="1"/>
  <c r="K4041" i="1"/>
  <c r="K4040" i="1" s="1"/>
  <c r="K4039" i="1" s="1"/>
  <c r="K4038" i="1" s="1"/>
  <c r="K4037" i="1" s="1"/>
  <c r="I4278" i="1"/>
  <c r="M4279" i="1"/>
  <c r="I4532" i="1"/>
  <c r="M4532" i="1" s="1"/>
  <c r="M4533" i="1"/>
  <c r="I4538" i="1"/>
  <c r="M4538" i="1" s="1"/>
  <c r="M4539" i="1"/>
  <c r="M1401" i="1"/>
  <c r="M2598" i="1"/>
  <c r="M2067" i="1"/>
  <c r="M4585" i="1"/>
  <c r="M4273" i="1"/>
  <c r="M3721" i="1"/>
  <c r="M1873" i="1"/>
  <c r="M2327" i="1"/>
  <c r="F1909" i="1"/>
  <c r="M4274" i="1"/>
  <c r="I3027" i="1"/>
  <c r="F6117" i="1"/>
  <c r="F5998" i="1"/>
  <c r="M6011" i="1"/>
  <c r="M5654" i="1"/>
  <c r="L5500" i="1"/>
  <c r="L2860" i="1"/>
  <c r="M2861" i="1"/>
  <c r="V4343" i="1"/>
  <c r="V4342" i="1" s="1"/>
  <c r="V4341" i="1" s="1"/>
  <c r="V4340" i="1" s="1"/>
  <c r="V879" i="1"/>
  <c r="Q2211" i="1"/>
  <c r="Q2204" i="1" s="1"/>
  <c r="Q2933" i="1"/>
  <c r="V3137" i="1"/>
  <c r="V4219" i="1"/>
  <c r="M1796" i="1"/>
  <c r="J4520" i="1"/>
  <c r="M1771" i="1"/>
  <c r="M1868" i="1"/>
  <c r="M2929" i="1"/>
  <c r="S4811" i="1"/>
  <c r="S4810" i="1" s="1"/>
  <c r="O4811" i="1"/>
  <c r="O4810" i="1" s="1"/>
  <c r="L61" i="1"/>
  <c r="M62" i="1"/>
  <c r="L74" i="1"/>
  <c r="M74" i="1" s="1"/>
  <c r="M75" i="1"/>
  <c r="L677" i="1"/>
  <c r="L676" i="1" s="1"/>
  <c r="L675" i="1" s="1"/>
  <c r="M678" i="1"/>
  <c r="I5302" i="1"/>
  <c r="I5689" i="1"/>
  <c r="M5138" i="1"/>
  <c r="M771" i="1"/>
  <c r="I4147" i="1"/>
  <c r="S49" i="1"/>
  <c r="S48" i="1" s="1"/>
  <c r="S46" i="1" s="1"/>
  <c r="S45" i="1" s="1"/>
  <c r="S44" i="1" s="1"/>
  <c r="S43" i="1" s="1"/>
  <c r="I921" i="1"/>
  <c r="L213" i="1"/>
  <c r="L212" i="1" s="1"/>
  <c r="F117" i="1"/>
  <c r="M118" i="1"/>
  <c r="F162" i="1"/>
  <c r="M162" i="1" s="1"/>
  <c r="M163" i="1"/>
  <c r="I320" i="1"/>
  <c r="M321" i="1"/>
  <c r="I329" i="1"/>
  <c r="I328" i="1" s="1"/>
  <c r="I327" i="1" s="1"/>
  <c r="M330" i="1"/>
  <c r="M369" i="1"/>
  <c r="I368" i="1"/>
  <c r="I367" i="1" s="1"/>
  <c r="I380" i="1"/>
  <c r="M380" i="1" s="1"/>
  <c r="M381" i="1"/>
  <c r="I383" i="1"/>
  <c r="M384" i="1"/>
  <c r="I398" i="1"/>
  <c r="M398" i="1" s="1"/>
  <c r="M399" i="1"/>
  <c r="I401" i="1"/>
  <c r="M401" i="1" s="1"/>
  <c r="M402" i="1"/>
  <c r="I404" i="1"/>
  <c r="M404" i="1" s="1"/>
  <c r="M405" i="1"/>
  <c r="I409" i="1"/>
  <c r="M409" i="1" s="1"/>
  <c r="M410" i="1"/>
  <c r="I412" i="1"/>
  <c r="M412" i="1" s="1"/>
  <c r="M413" i="1"/>
  <c r="F471" i="1"/>
  <c r="F470" i="1" s="1"/>
  <c r="M472" i="1"/>
  <c r="I502" i="1"/>
  <c r="M502" i="1" s="1"/>
  <c r="M503" i="1"/>
  <c r="I518" i="1"/>
  <c r="M518" i="1" s="1"/>
  <c r="M519" i="1"/>
  <c r="I619" i="1"/>
  <c r="M619" i="1" s="1"/>
  <c r="M620" i="1"/>
  <c r="M669" i="1"/>
  <c r="I668" i="1"/>
  <c r="G676" i="1"/>
  <c r="G675" i="1" s="1"/>
  <c r="G665" i="1" s="1"/>
  <c r="I726" i="1"/>
  <c r="M727" i="1"/>
  <c r="M753" i="1"/>
  <c r="L752" i="1"/>
  <c r="M752" i="1" s="1"/>
  <c r="I880" i="1"/>
  <c r="M880" i="1" s="1"/>
  <c r="M881" i="1"/>
  <c r="I883" i="1"/>
  <c r="M883" i="1" s="1"/>
  <c r="M884" i="1"/>
  <c r="I933" i="1"/>
  <c r="I932" i="1" s="1"/>
  <c r="M932" i="1" s="1"/>
  <c r="M934" i="1"/>
  <c r="I1084" i="1"/>
  <c r="M1084" i="1" s="1"/>
  <c r="M1085" i="1"/>
  <c r="I1142" i="1"/>
  <c r="M1142" i="1" s="1"/>
  <c r="M1143" i="1"/>
  <c r="I1186" i="1"/>
  <c r="M1187" i="1"/>
  <c r="I1193" i="1"/>
  <c r="I1192" i="1" s="1"/>
  <c r="I1191" i="1" s="1"/>
  <c r="M1194" i="1"/>
  <c r="I1197" i="1"/>
  <c r="M1198" i="1"/>
  <c r="F1216" i="1"/>
  <c r="F1215" i="1" s="1"/>
  <c r="J1216" i="1"/>
  <c r="J1215" i="1" s="1"/>
  <c r="I1224" i="1"/>
  <c r="M1224" i="1" s="1"/>
  <c r="M1225" i="1"/>
  <c r="L1229" i="1"/>
  <c r="L1228" i="1" s="1"/>
  <c r="I1282" i="1"/>
  <c r="M1282" i="1" s="1"/>
  <c r="M1283" i="1"/>
  <c r="I1292" i="1"/>
  <c r="M1292" i="1" s="1"/>
  <c r="M1293" i="1"/>
  <c r="L1449" i="1"/>
  <c r="M1450" i="1"/>
  <c r="L1559" i="1"/>
  <c r="L1558" i="1" s="1"/>
  <c r="L1557" i="1" s="1"/>
  <c r="M1557" i="1" s="1"/>
  <c r="M1560" i="1"/>
  <c r="I1763" i="1"/>
  <c r="M1764" i="1"/>
  <c r="I1808" i="1"/>
  <c r="M1809" i="1"/>
  <c r="F1842" i="1"/>
  <c r="M1843" i="1"/>
  <c r="M1915" i="1"/>
  <c r="L1910" i="1"/>
  <c r="I1988" i="1"/>
  <c r="M1988" i="1" s="1"/>
  <c r="M1989" i="1"/>
  <c r="H2021" i="1"/>
  <c r="H2017" i="1" s="1"/>
  <c r="H2016" i="1" s="1"/>
  <c r="L2021" i="1"/>
  <c r="L2017" i="1" s="1"/>
  <c r="L2016" i="1" s="1"/>
  <c r="G2119" i="1"/>
  <c r="G2115" i="1" s="1"/>
  <c r="G2114" i="1" s="1"/>
  <c r="K2119" i="1"/>
  <c r="K2115" i="1" s="1"/>
  <c r="K2114" i="1" s="1"/>
  <c r="M2141" i="1"/>
  <c r="F2144" i="1"/>
  <c r="M2144" i="1" s="1"/>
  <c r="M2145" i="1"/>
  <c r="J2168" i="1"/>
  <c r="J2167" i="1" s="1"/>
  <c r="J2166" i="1" s="1"/>
  <c r="F2186" i="1"/>
  <c r="M2189" i="1"/>
  <c r="G2211" i="1"/>
  <c r="G2204" i="1" s="1"/>
  <c r="I2221" i="1"/>
  <c r="M2222" i="1"/>
  <c r="M2228" i="1"/>
  <c r="F2227" i="1"/>
  <c r="F2240" i="1"/>
  <c r="M2241" i="1"/>
  <c r="F2251" i="1"/>
  <c r="M2252" i="1"/>
  <c r="F2263" i="1"/>
  <c r="M2264" i="1"/>
  <c r="M2272" i="1"/>
  <c r="F2269" i="1"/>
  <c r="F2277" i="1"/>
  <c r="M2278" i="1"/>
  <c r="M2285" i="1"/>
  <c r="F2284" i="1"/>
  <c r="F2280" i="1" s="1"/>
  <c r="M2297" i="1"/>
  <c r="F2296" i="1"/>
  <c r="F2300" i="1"/>
  <c r="F2299" i="1" s="1"/>
  <c r="M2301" i="1"/>
  <c r="L2339" i="1"/>
  <c r="M2340" i="1"/>
  <c r="M2346" i="1"/>
  <c r="L2345" i="1"/>
  <c r="M2360" i="1"/>
  <c r="L2357" i="1"/>
  <c r="G2483" i="1"/>
  <c r="G2479" i="1" s="1"/>
  <c r="G2478" i="1" s="1"/>
  <c r="G2471" i="1" s="1"/>
  <c r="K2483" i="1"/>
  <c r="K2479" i="1" s="1"/>
  <c r="K2478" i="1" s="1"/>
  <c r="K2471" i="1" s="1"/>
  <c r="K2444" i="1" s="1"/>
  <c r="F2505" i="1"/>
  <c r="F2504" i="1" s="1"/>
  <c r="F2503" i="1" s="1"/>
  <c r="F2502" i="1" s="1"/>
  <c r="M2506" i="1"/>
  <c r="L2533" i="1"/>
  <c r="M2534" i="1"/>
  <c r="H2532" i="1"/>
  <c r="H2531" i="1" s="1"/>
  <c r="H2530" i="1" s="1"/>
  <c r="L2676" i="1"/>
  <c r="M2677" i="1"/>
  <c r="L2688" i="1"/>
  <c r="M2689" i="1"/>
  <c r="L2694" i="1"/>
  <c r="M2695" i="1"/>
  <c r="F2715" i="1"/>
  <c r="M2715" i="1" s="1"/>
  <c r="M2716" i="1"/>
  <c r="F2718" i="1"/>
  <c r="M2718" i="1" s="1"/>
  <c r="M2719" i="1"/>
  <c r="F2739" i="1"/>
  <c r="F2738" i="1" s="1"/>
  <c r="F2737" i="1" s="1"/>
  <c r="F2736" i="1" s="1"/>
  <c r="M2740" i="1"/>
  <c r="F2746" i="1"/>
  <c r="M2747" i="1"/>
  <c r="F2749" i="1"/>
  <c r="M2750" i="1"/>
  <c r="F2763" i="1"/>
  <c r="M2763" i="1" s="1"/>
  <c r="M2764" i="1"/>
  <c r="F2769" i="1"/>
  <c r="M2770" i="1"/>
  <c r="M2774" i="1"/>
  <c r="F2773" i="1"/>
  <c r="M2773" i="1" s="1"/>
  <c r="F2776" i="1"/>
  <c r="M2777" i="1"/>
  <c r="F2811" i="1"/>
  <c r="M2812" i="1"/>
  <c r="F2816" i="1"/>
  <c r="M2817" i="1"/>
  <c r="F2837" i="1"/>
  <c r="M2838" i="1"/>
  <c r="F2842" i="1"/>
  <c r="M2842" i="1" s="1"/>
  <c r="M2843" i="1"/>
  <c r="J2845" i="1"/>
  <c r="J2841" i="1" s="1"/>
  <c r="J2840" i="1" s="1"/>
  <c r="J2833" i="1" s="1"/>
  <c r="I2874" i="1"/>
  <c r="I2873" i="1" s="1"/>
  <c r="M2873" i="1" s="1"/>
  <c r="M2875" i="1"/>
  <c r="I2889" i="1"/>
  <c r="I2888" i="1" s="1"/>
  <c r="I2887" i="1" s="1"/>
  <c r="I2886" i="1" s="1"/>
  <c r="M2890" i="1"/>
  <c r="I2895" i="1"/>
  <c r="M2895" i="1" s="1"/>
  <c r="M2896" i="1"/>
  <c r="I2898" i="1"/>
  <c r="M2899" i="1"/>
  <c r="I2912" i="1"/>
  <c r="M2913" i="1"/>
  <c r="F2937" i="1"/>
  <c r="M2938" i="1"/>
  <c r="I2951" i="1"/>
  <c r="M2952" i="1"/>
  <c r="I2964" i="1"/>
  <c r="I2963" i="1" s="1"/>
  <c r="I2962" i="1" s="1"/>
  <c r="I2961" i="1" s="1"/>
  <c r="I2960" i="1" s="1"/>
  <c r="M2965" i="1"/>
  <c r="I2977" i="1"/>
  <c r="M2978" i="1"/>
  <c r="I2981" i="1"/>
  <c r="M2982" i="1"/>
  <c r="I2995" i="1"/>
  <c r="M2996" i="1"/>
  <c r="I3002" i="1"/>
  <c r="M3003" i="1"/>
  <c r="I3012" i="1"/>
  <c r="M3013" i="1"/>
  <c r="I3044" i="1"/>
  <c r="M3045" i="1"/>
  <c r="I3052" i="1"/>
  <c r="M3053" i="1"/>
  <c r="I3060" i="1"/>
  <c r="M3061" i="1"/>
  <c r="I3066" i="1"/>
  <c r="I3065" i="1" s="1"/>
  <c r="I3064" i="1" s="1"/>
  <c r="I3063" i="1" s="1"/>
  <c r="M3067" i="1"/>
  <c r="L3092" i="1"/>
  <c r="M3093" i="1"/>
  <c r="G3122" i="1"/>
  <c r="G3118" i="1" s="1"/>
  <c r="G3117" i="1" s="1"/>
  <c r="K3122" i="1"/>
  <c r="K3118" i="1" s="1"/>
  <c r="K3117" i="1" s="1"/>
  <c r="K3108" i="1" s="1"/>
  <c r="J3220" i="1"/>
  <c r="J3216" i="1" s="1"/>
  <c r="J3215" i="1" s="1"/>
  <c r="J3206" i="1" s="1"/>
  <c r="J3179" i="1" s="1"/>
  <c r="I3260" i="1"/>
  <c r="I3259" i="1" s="1"/>
  <c r="I3247" i="1" s="1"/>
  <c r="M3261" i="1"/>
  <c r="I3265" i="1"/>
  <c r="M3266" i="1"/>
  <c r="I3280" i="1"/>
  <c r="I3276" i="1" s="1"/>
  <c r="I3275" i="1" s="1"/>
  <c r="I3274" i="1" s="1"/>
  <c r="M3281" i="1"/>
  <c r="I3294" i="1"/>
  <c r="M3297" i="1"/>
  <c r="I3305" i="1"/>
  <c r="M3306" i="1"/>
  <c r="I3312" i="1"/>
  <c r="M3313" i="1"/>
  <c r="I3345" i="1"/>
  <c r="M3346" i="1"/>
  <c r="I3351" i="1"/>
  <c r="I3350" i="1" s="1"/>
  <c r="I3349" i="1" s="1"/>
  <c r="I3348" i="1" s="1"/>
  <c r="M3352" i="1"/>
  <c r="L3426" i="1"/>
  <c r="L3425" i="1" s="1"/>
  <c r="L3424" i="1" s="1"/>
  <c r="L3423" i="1" s="1"/>
  <c r="M3427" i="1"/>
  <c r="F3447" i="1"/>
  <c r="M3447" i="1" s="1"/>
  <c r="M3448" i="1"/>
  <c r="F3450" i="1"/>
  <c r="M3450" i="1" s="1"/>
  <c r="M3451" i="1"/>
  <c r="F3478" i="1"/>
  <c r="M3478" i="1" s="1"/>
  <c r="M3479" i="1"/>
  <c r="F3497" i="1"/>
  <c r="M3497" i="1" s="1"/>
  <c r="M3498" i="1"/>
  <c r="F3503" i="1"/>
  <c r="M3503" i="1" s="1"/>
  <c r="M3504" i="1"/>
  <c r="F3506" i="1"/>
  <c r="M3506" i="1" s="1"/>
  <c r="M3507" i="1"/>
  <c r="F3510" i="1"/>
  <c r="M3510" i="1" s="1"/>
  <c r="M3511" i="1"/>
  <c r="F3513" i="1"/>
  <c r="M3513" i="1" s="1"/>
  <c r="M3514" i="1"/>
  <c r="F3524" i="1"/>
  <c r="M3525" i="1"/>
  <c r="F3543" i="1"/>
  <c r="M3544" i="1"/>
  <c r="F3571" i="1"/>
  <c r="M3571" i="1" s="1"/>
  <c r="M3572" i="1"/>
  <c r="I3596" i="1"/>
  <c r="M3597" i="1"/>
  <c r="I3599" i="1"/>
  <c r="M3599" i="1" s="1"/>
  <c r="M3600" i="1"/>
  <c r="I3607" i="1"/>
  <c r="M3608" i="1"/>
  <c r="I3612" i="1"/>
  <c r="M3613" i="1"/>
  <c r="I3618" i="1"/>
  <c r="I3617" i="1" s="1"/>
  <c r="I3616" i="1" s="1"/>
  <c r="I3615" i="1" s="1"/>
  <c r="M3619" i="1"/>
  <c r="I3624" i="1"/>
  <c r="M3624" i="1" s="1"/>
  <c r="M3625" i="1"/>
  <c r="I3627" i="1"/>
  <c r="M3627" i="1" s="1"/>
  <c r="M3628" i="1"/>
  <c r="R4473" i="1"/>
  <c r="R4472" i="1" s="1"/>
  <c r="R4471" i="1" s="1"/>
  <c r="R4470" i="1" s="1"/>
  <c r="Q4580" i="1"/>
  <c r="F133" i="1"/>
  <c r="M134" i="1"/>
  <c r="M128" i="1"/>
  <c r="R811" i="1"/>
  <c r="S826" i="1"/>
  <c r="R921" i="1"/>
  <c r="R2400" i="1"/>
  <c r="P2759" i="1"/>
  <c r="U4219" i="1"/>
  <c r="V4926" i="1"/>
  <c r="F103" i="1"/>
  <c r="M103" i="1" s="1"/>
  <c r="M104" i="1"/>
  <c r="F106" i="1"/>
  <c r="M107" i="1"/>
  <c r="F172" i="1"/>
  <c r="M173" i="1"/>
  <c r="F199" i="1"/>
  <c r="M200" i="1"/>
  <c r="I233" i="1"/>
  <c r="I232" i="1" s="1"/>
  <c r="M234" i="1"/>
  <c r="I1956" i="1"/>
  <c r="U879" i="1"/>
  <c r="V1278" i="1"/>
  <c r="Q2036" i="1"/>
  <c r="U2759" i="1"/>
  <c r="R3042" i="1"/>
  <c r="R3041" i="1" s="1"/>
  <c r="R3040" i="1" s="1"/>
  <c r="R3039" i="1" s="1"/>
  <c r="P3848" i="1"/>
  <c r="P4219" i="1"/>
  <c r="P4473" i="1"/>
  <c r="P4472" i="1" s="1"/>
  <c r="P4471" i="1" s="1"/>
  <c r="P4470" i="1" s="1"/>
  <c r="Q4926" i="1"/>
  <c r="L42" i="1"/>
  <c r="M42" i="1" s="1"/>
  <c r="M43" i="1"/>
  <c r="F126" i="1"/>
  <c r="F125" i="1" s="1"/>
  <c r="M127" i="1"/>
  <c r="J161" i="1"/>
  <c r="J160" i="1" s="1"/>
  <c r="J159" i="1" s="1"/>
  <c r="J158" i="1" s="1"/>
  <c r="F180" i="1"/>
  <c r="F179" i="1" s="1"/>
  <c r="M181" i="1"/>
  <c r="I2928" i="1"/>
  <c r="M2928" i="1" s="1"/>
  <c r="M955" i="1"/>
  <c r="I1260" i="1"/>
  <c r="I1259" i="1" s="1"/>
  <c r="I1258" i="1" s="1"/>
  <c r="I27" i="1"/>
  <c r="M27" i="1" s="1"/>
  <c r="L2311" i="1"/>
  <c r="L2310" i="1" s="1"/>
  <c r="L2309" i="1" s="1"/>
  <c r="L2308" i="1" s="1"/>
  <c r="L2307" i="1" s="1"/>
  <c r="I3641" i="1"/>
  <c r="I3711" i="1"/>
  <c r="I3710" i="1" s="1"/>
  <c r="M3710" i="1" s="1"/>
  <c r="M3712" i="1"/>
  <c r="I3715" i="1"/>
  <c r="M3716" i="1"/>
  <c r="I3727" i="1"/>
  <c r="I3726" i="1" s="1"/>
  <c r="M3728" i="1"/>
  <c r="I3734" i="1"/>
  <c r="I3730" i="1" s="1"/>
  <c r="I3739" i="1"/>
  <c r="I3738" i="1" s="1"/>
  <c r="I3737" i="1" s="1"/>
  <c r="M3740" i="1"/>
  <c r="I3754" i="1"/>
  <c r="M3755" i="1"/>
  <c r="I3771" i="1"/>
  <c r="M3772" i="1"/>
  <c r="I3775" i="1"/>
  <c r="M3776" i="1"/>
  <c r="I3779" i="1"/>
  <c r="M3780" i="1"/>
  <c r="I3835" i="1"/>
  <c r="M3835" i="1" s="1"/>
  <c r="M3836" i="1"/>
  <c r="L3849" i="1"/>
  <c r="M3849" i="1" s="1"/>
  <c r="M3850" i="1"/>
  <c r="L3859" i="1"/>
  <c r="M3860" i="1"/>
  <c r="L3866" i="1"/>
  <c r="M3867" i="1"/>
  <c r="K4051" i="1"/>
  <c r="K4050" i="1" s="1"/>
  <c r="K4049" i="1" s="1"/>
  <c r="K4048" i="1" s="1"/>
  <c r="M4128" i="1"/>
  <c r="M4135" i="1"/>
  <c r="F4134" i="1"/>
  <c r="F4148" i="1"/>
  <c r="M4148" i="1" s="1"/>
  <c r="M4149" i="1"/>
  <c r="M4152" i="1"/>
  <c r="F4151" i="1"/>
  <c r="M4151" i="1" s="1"/>
  <c r="F4164" i="1"/>
  <c r="M4165" i="1"/>
  <c r="J4176" i="1"/>
  <c r="M4185" i="1"/>
  <c r="F4184" i="1"/>
  <c r="M4204" i="1"/>
  <c r="L4203" i="1"/>
  <c r="M4203" i="1" s="1"/>
  <c r="G4219" i="1"/>
  <c r="I4236" i="1"/>
  <c r="M4239" i="1"/>
  <c r="M4254" i="1"/>
  <c r="I4253" i="1"/>
  <c r="M4287" i="1"/>
  <c r="I4286" i="1"/>
  <c r="I4302" i="1"/>
  <c r="M4302" i="1" s="1"/>
  <c r="M4303" i="1"/>
  <c r="M4306" i="1"/>
  <c r="I4305" i="1"/>
  <c r="M4305" i="1" s="1"/>
  <c r="I4330" i="1"/>
  <c r="M4331" i="1"/>
  <c r="F4337" i="1"/>
  <c r="M4337" i="1" s="1"/>
  <c r="M4338" i="1"/>
  <c r="I4347" i="1"/>
  <c r="M4347" i="1" s="1"/>
  <c r="M4348" i="1"/>
  <c r="I4359" i="1"/>
  <c r="M4359" i="1" s="1"/>
  <c r="M4360" i="1"/>
  <c r="L4362" i="1"/>
  <c r="M4363" i="1"/>
  <c r="I4466" i="1"/>
  <c r="M4467" i="1"/>
  <c r="I4486" i="1"/>
  <c r="M4486" i="1" s="1"/>
  <c r="M4487" i="1"/>
  <c r="I4495" i="1"/>
  <c r="M4495" i="1" s="1"/>
  <c r="M4496" i="1"/>
  <c r="I4504" i="1"/>
  <c r="M4504" i="1" s="1"/>
  <c r="M4505" i="1"/>
  <c r="I4507" i="1"/>
  <c r="M4507" i="1" s="1"/>
  <c r="M4508" i="1"/>
  <c r="I4541" i="1"/>
  <c r="M4541" i="1" s="1"/>
  <c r="M4542" i="1"/>
  <c r="I4544" i="1"/>
  <c r="M4544" i="1" s="1"/>
  <c r="M4545" i="1"/>
  <c r="I4547" i="1"/>
  <c r="M4547" i="1" s="1"/>
  <c r="M4548" i="1"/>
  <c r="I4553" i="1"/>
  <c r="M4553" i="1" s="1"/>
  <c r="M4554" i="1"/>
  <c r="I4559" i="1"/>
  <c r="M4559" i="1" s="1"/>
  <c r="M4560" i="1"/>
  <c r="L4565" i="1"/>
  <c r="M4565" i="1" s="1"/>
  <c r="M4566" i="1"/>
  <c r="L4568" i="1"/>
  <c r="M4568" i="1" s="1"/>
  <c r="M4569" i="1"/>
  <c r="L4587" i="1"/>
  <c r="M4587" i="1" s="1"/>
  <c r="M4588" i="1"/>
  <c r="L4590" i="1"/>
  <c r="M4590" i="1" s="1"/>
  <c r="M4591" i="1"/>
  <c r="L4601" i="1"/>
  <c r="M4602" i="1"/>
  <c r="L4608" i="1"/>
  <c r="L4607" i="1" s="1"/>
  <c r="M4609" i="1"/>
  <c r="L4618" i="1"/>
  <c r="L4617" i="1" s="1"/>
  <c r="M4619" i="1"/>
  <c r="M4642" i="1"/>
  <c r="L4641" i="1"/>
  <c r="M4641" i="1" s="1"/>
  <c r="L4653" i="1"/>
  <c r="M4654" i="1"/>
  <c r="L4659" i="1"/>
  <c r="M4659" i="1" s="1"/>
  <c r="M4660" i="1"/>
  <c r="L4662" i="1"/>
  <c r="M4662" i="1" s="1"/>
  <c r="M4663" i="1"/>
  <c r="L4665" i="1"/>
  <c r="M4665" i="1" s="1"/>
  <c r="M4666" i="1"/>
  <c r="L4699" i="1"/>
  <c r="M4699" i="1" s="1"/>
  <c r="M4700" i="1"/>
  <c r="L4713" i="1"/>
  <c r="M4714" i="1"/>
  <c r="F4740" i="1"/>
  <c r="M4741" i="1"/>
  <c r="I4748" i="1"/>
  <c r="M4749" i="1"/>
  <c r="I4765" i="1"/>
  <c r="M4765" i="1" s="1"/>
  <c r="M4766" i="1"/>
  <c r="I4775" i="1"/>
  <c r="M4775" i="1" s="1"/>
  <c r="M4776" i="1"/>
  <c r="I4819" i="1"/>
  <c r="M4819" i="1" s="1"/>
  <c r="M4820" i="1"/>
  <c r="I4830" i="1"/>
  <c r="M4830" i="1" s="1"/>
  <c r="M4831" i="1"/>
  <c r="I4836" i="1"/>
  <c r="M4836" i="1" s="1"/>
  <c r="M4837" i="1"/>
  <c r="F4882" i="1"/>
  <c r="M4883" i="1"/>
  <c r="M4893" i="1"/>
  <c r="F4892" i="1"/>
  <c r="M4892" i="1" s="1"/>
  <c r="F4898" i="1"/>
  <c r="M4898" i="1" s="1"/>
  <c r="M4899" i="1"/>
  <c r="I4923" i="1"/>
  <c r="M4923" i="1" s="1"/>
  <c r="M4924" i="1"/>
  <c r="I4942" i="1"/>
  <c r="M4942" i="1" s="1"/>
  <c r="M4943" i="1"/>
  <c r="I4945" i="1"/>
  <c r="M4945" i="1" s="1"/>
  <c r="M4946" i="1"/>
  <c r="I4951" i="1"/>
  <c r="M4951" i="1" s="1"/>
  <c r="M4952" i="1"/>
  <c r="I4962" i="1"/>
  <c r="I4961" i="1" s="1"/>
  <c r="M4963" i="1"/>
  <c r="I4973" i="1"/>
  <c r="I4972" i="1" s="1"/>
  <c r="M4972" i="1" s="1"/>
  <c r="M4974" i="1"/>
  <c r="I4980" i="1"/>
  <c r="M4980" i="1" s="1"/>
  <c r="M4981" i="1"/>
  <c r="I4989" i="1"/>
  <c r="M4989" i="1" s="1"/>
  <c r="M4990" i="1"/>
  <c r="I5014" i="1"/>
  <c r="M5014" i="1" s="1"/>
  <c r="M5015" i="1"/>
  <c r="L5035" i="1"/>
  <c r="M5035" i="1" s="1"/>
  <c r="M5036" i="1"/>
  <c r="L5038" i="1"/>
  <c r="M5039" i="1"/>
  <c r="L5080" i="1"/>
  <c r="M5080" i="1" s="1"/>
  <c r="M5081" i="1"/>
  <c r="I5097" i="1"/>
  <c r="M5097" i="1" s="1"/>
  <c r="M5098" i="1"/>
  <c r="I5210" i="1"/>
  <c r="M5210" i="1" s="1"/>
  <c r="M5211" i="1"/>
  <c r="I5220" i="1"/>
  <c r="M5221" i="1"/>
  <c r="I5235" i="1"/>
  <c r="M5236" i="1"/>
  <c r="I5260" i="1"/>
  <c r="M5261" i="1"/>
  <c r="F5311" i="1"/>
  <c r="M5311" i="1" s="1"/>
  <c r="M5312" i="1"/>
  <c r="F5320" i="1"/>
  <c r="M5320" i="1" s="1"/>
  <c r="M5321" i="1"/>
  <c r="L5352" i="1"/>
  <c r="M5353" i="1"/>
  <c r="L5424" i="1"/>
  <c r="M5425" i="1"/>
  <c r="I5457" i="1"/>
  <c r="M5458" i="1"/>
  <c r="L5494" i="1"/>
  <c r="M5494" i="1" s="1"/>
  <c r="M5495" i="1"/>
  <c r="L5512" i="1"/>
  <c r="M5513" i="1"/>
  <c r="M5569" i="1"/>
  <c r="L5568" i="1"/>
  <c r="F5619" i="1"/>
  <c r="M5619" i="1" s="1"/>
  <c r="M5620" i="1"/>
  <c r="M5631" i="1"/>
  <c r="L5624" i="1"/>
  <c r="L5618" i="1" s="1"/>
  <c r="L5617" i="1" s="1"/>
  <c r="L5642" i="1"/>
  <c r="M5643" i="1"/>
  <c r="L5668" i="1"/>
  <c r="M5669" i="1"/>
  <c r="L5685" i="1"/>
  <c r="M5686" i="1"/>
  <c r="L5690" i="1"/>
  <c r="M5691" i="1"/>
  <c r="L5713" i="1"/>
  <c r="M5713" i="1" s="1"/>
  <c r="M5714" i="1"/>
  <c r="L5729" i="1"/>
  <c r="M5729" i="1" s="1"/>
  <c r="M5730" i="1"/>
  <c r="F5891" i="1"/>
  <c r="M5892" i="1"/>
  <c r="F5960" i="1"/>
  <c r="M5960" i="1" s="1"/>
  <c r="M5961" i="1"/>
  <c r="F5983" i="1"/>
  <c r="F5982" i="1" s="1"/>
  <c r="M5984" i="1"/>
  <c r="F6014" i="1"/>
  <c r="M6015" i="1"/>
  <c r="F6017" i="1"/>
  <c r="M6017" i="1" s="1"/>
  <c r="M6018" i="1"/>
  <c r="F6030" i="1"/>
  <c r="M6031" i="1"/>
  <c r="F6033" i="1"/>
  <c r="M6033" i="1" s="1"/>
  <c r="M6034" i="1"/>
  <c r="F6037" i="1"/>
  <c r="M6037" i="1" s="1"/>
  <c r="M6038" i="1"/>
  <c r="F6047" i="1"/>
  <c r="M6048" i="1"/>
  <c r="F6110" i="1"/>
  <c r="M6110" i="1" s="1"/>
  <c r="M6111" i="1"/>
  <c r="M6230" i="1"/>
  <c r="I6226" i="1"/>
  <c r="M4481" i="1"/>
  <c r="M3816" i="1"/>
  <c r="M3911" i="1"/>
  <c r="F3276" i="1"/>
  <c r="F3275" i="1" s="1"/>
  <c r="F3274" i="1" s="1"/>
  <c r="M4456" i="1"/>
  <c r="M4475" i="1"/>
  <c r="M4811" i="1"/>
  <c r="M4142" i="1"/>
  <c r="M2330" i="1"/>
  <c r="M4634" i="1"/>
  <c r="M4178" i="1"/>
  <c r="M4657" i="1"/>
  <c r="M3871" i="1"/>
  <c r="M4627" i="1"/>
  <c r="M4298" i="1"/>
  <c r="M3722" i="1"/>
  <c r="M3853" i="1"/>
  <c r="M3644" i="1"/>
  <c r="M1551" i="1"/>
  <c r="M3788" i="1"/>
  <c r="M4246" i="1"/>
  <c r="M4955" i="1"/>
  <c r="M4861" i="1"/>
  <c r="M4578" i="1"/>
  <c r="M4275" i="1"/>
  <c r="M4478" i="1"/>
  <c r="M2943" i="1"/>
  <c r="R1278" i="1"/>
  <c r="P1634" i="1"/>
  <c r="L4473" i="1"/>
  <c r="L4472" i="1" s="1"/>
  <c r="L4471" i="1" s="1"/>
  <c r="L4470" i="1" s="1"/>
  <c r="M4297" i="1"/>
  <c r="M4141" i="1"/>
  <c r="M2018" i="1"/>
  <c r="L5118" i="1"/>
  <c r="M5119" i="1"/>
  <c r="U4988" i="1"/>
  <c r="M4474" i="1"/>
  <c r="U5157" i="1"/>
  <c r="U5150" i="1" s="1"/>
  <c r="U5149" i="1" s="1"/>
  <c r="U5148" i="1" s="1"/>
  <c r="U5147" i="1" s="1"/>
  <c r="M5950" i="1"/>
  <c r="H556" i="1"/>
  <c r="L1976" i="1"/>
  <c r="L1975" i="1" s="1"/>
  <c r="L1968" i="1" s="1"/>
  <c r="L1967" i="1" s="1"/>
  <c r="I5326" i="1"/>
  <c r="I5319" i="1" s="1"/>
  <c r="I5314" i="1" s="1"/>
  <c r="N3349" i="1"/>
  <c r="N3348" i="1" s="1"/>
  <c r="N3416" i="1"/>
  <c r="N3415" i="1" s="1"/>
  <c r="N3446" i="1"/>
  <c r="N3445" i="1" s="1"/>
  <c r="N3444" i="1" s="1"/>
  <c r="N3443" i="1" s="1"/>
  <c r="N3471" i="1"/>
  <c r="N3470" i="1" s="1"/>
  <c r="N3469" i="1" s="1"/>
  <c r="N3468" i="1" s="1"/>
  <c r="U2211" i="1"/>
  <c r="U2204" i="1" s="1"/>
  <c r="P3496" i="1"/>
  <c r="U3848" i="1"/>
  <c r="S4926" i="1"/>
  <c r="I24" i="1"/>
  <c r="M25" i="1"/>
  <c r="L35" i="1"/>
  <c r="M36" i="1"/>
  <c r="F97" i="1"/>
  <c r="M97" i="1" s="1"/>
  <c r="M98" i="1"/>
  <c r="F139" i="1"/>
  <c r="M140" i="1"/>
  <c r="F190" i="1"/>
  <c r="M191" i="1"/>
  <c r="F196" i="1"/>
  <c r="M197" i="1"/>
  <c r="F205" i="1"/>
  <c r="M206" i="1"/>
  <c r="F209" i="1"/>
  <c r="M210" i="1"/>
  <c r="F213" i="1"/>
  <c r="F212" i="1" s="1"/>
  <c r="M214" i="1"/>
  <c r="I216" i="1"/>
  <c r="M216" i="1" s="1"/>
  <c r="M217" i="1"/>
  <c r="I221" i="1"/>
  <c r="M221" i="1" s="1"/>
  <c r="M222" i="1"/>
  <c r="I224" i="1"/>
  <c r="M225" i="1"/>
  <c r="I241" i="1"/>
  <c r="I240" i="1" s="1"/>
  <c r="I239" i="1" s="1"/>
  <c r="I238" i="1" s="1"/>
  <c r="I237" i="1" s="1"/>
  <c r="I236" i="1" s="1"/>
  <c r="M242" i="1"/>
  <c r="I254" i="1"/>
  <c r="M255" i="1"/>
  <c r="I298" i="1"/>
  <c r="M299" i="1"/>
  <c r="M307" i="1"/>
  <c r="I306" i="1"/>
  <c r="I312" i="1"/>
  <c r="M313" i="1"/>
  <c r="I316" i="1"/>
  <c r="M316" i="1" s="1"/>
  <c r="M317" i="1"/>
  <c r="I353" i="1"/>
  <c r="M353" i="1" s="1"/>
  <c r="M354" i="1"/>
  <c r="I373" i="1"/>
  <c r="M374" i="1"/>
  <c r="I389" i="1"/>
  <c r="I388" i="1" s="1"/>
  <c r="M388" i="1" s="1"/>
  <c r="M390" i="1"/>
  <c r="F439" i="1"/>
  <c r="M440" i="1"/>
  <c r="F467" i="1"/>
  <c r="F450" i="1" s="1"/>
  <c r="M468" i="1"/>
  <c r="I494" i="1"/>
  <c r="M494" i="1" s="1"/>
  <c r="M495" i="1"/>
  <c r="I521" i="1"/>
  <c r="M522" i="1"/>
  <c r="M543" i="1"/>
  <c r="I542" i="1"/>
  <c r="M548" i="1"/>
  <c r="I547" i="1"/>
  <c r="M547" i="1" s="1"/>
  <c r="I557" i="1"/>
  <c r="M557" i="1" s="1"/>
  <c r="M558" i="1"/>
  <c r="L586" i="1"/>
  <c r="M586" i="1" s="1"/>
  <c r="M587" i="1"/>
  <c r="I662" i="1"/>
  <c r="I661" i="1" s="1"/>
  <c r="I660" i="1" s="1"/>
  <c r="M663" i="1"/>
  <c r="M1759" i="1"/>
  <c r="L2134" i="1"/>
  <c r="F5326" i="1"/>
  <c r="L3446" i="1"/>
  <c r="L3445" i="1" s="1"/>
  <c r="I4640" i="1"/>
  <c r="I4639" i="1" s="1"/>
  <c r="I4638" i="1" s="1"/>
  <c r="I4140" i="1"/>
  <c r="I1055" i="1"/>
  <c r="M5934" i="1"/>
  <c r="F879" i="1"/>
  <c r="F3940" i="1"/>
  <c r="M3940" i="1" s="1"/>
  <c r="M3941" i="1"/>
  <c r="L4454" i="1"/>
  <c r="M4455" i="1"/>
  <c r="L2321" i="1"/>
  <c r="L2320" i="1" s="1"/>
  <c r="L2319" i="1" s="1"/>
  <c r="L2318" i="1" s="1"/>
  <c r="M5144" i="1"/>
  <c r="L4293" i="1"/>
  <c r="L4292" i="1" s="1"/>
  <c r="L2504" i="1"/>
  <c r="F3688" i="1"/>
  <c r="F921" i="1"/>
  <c r="I940" i="1"/>
  <c r="M941" i="1"/>
  <c r="F1055" i="1"/>
  <c r="I1365" i="1"/>
  <c r="I1361" i="1" s="1"/>
  <c r="I1360" i="1" s="1"/>
  <c r="L1386" i="1"/>
  <c r="L1385" i="1" s="1"/>
  <c r="L1384" i="1" s="1"/>
  <c r="H1414" i="1"/>
  <c r="H1413" i="1" s="1"/>
  <c r="H1412" i="1" s="1"/>
  <c r="F2172" i="1"/>
  <c r="F2168" i="1" s="1"/>
  <c r="M2173" i="1"/>
  <c r="F2760" i="1"/>
  <c r="M2760" i="1" s="1"/>
  <c r="M2761" i="1"/>
  <c r="F2787" i="1"/>
  <c r="F2786" i="1" s="1"/>
  <c r="M2788" i="1"/>
  <c r="I2867" i="1"/>
  <c r="I2866" i="1" s="1"/>
  <c r="M2868" i="1"/>
  <c r="L3408" i="1"/>
  <c r="L3407" i="1" s="1"/>
  <c r="L3406" i="1" s="1"/>
  <c r="L3405" i="1" s="1"/>
  <c r="L3404" i="1" s="1"/>
  <c r="L3403" i="1" s="1"/>
  <c r="M3409" i="1"/>
  <c r="F3458" i="1"/>
  <c r="M3459" i="1"/>
  <c r="M3472" i="1"/>
  <c r="F3471" i="1"/>
  <c r="F3470" i="1" s="1"/>
  <c r="F3469" i="1" s="1"/>
  <c r="F3468" i="1" s="1"/>
  <c r="F3500" i="1"/>
  <c r="M3501" i="1"/>
  <c r="F3527" i="1"/>
  <c r="M3527" i="1" s="1"/>
  <c r="M3528" i="1"/>
  <c r="F3564" i="1"/>
  <c r="F3563" i="1" s="1"/>
  <c r="F3562" i="1" s="1"/>
  <c r="F3561" i="1" s="1"/>
  <c r="M3565" i="1"/>
  <c r="I3705" i="1"/>
  <c r="M3706" i="1"/>
  <c r="I3786" i="1"/>
  <c r="I3785" i="1" s="1"/>
  <c r="I3784" i="1" s="1"/>
  <c r="M3787" i="1"/>
  <c r="I3793" i="1"/>
  <c r="I3792" i="1" s="1"/>
  <c r="M3794" i="1"/>
  <c r="I3801" i="1"/>
  <c r="M3802" i="1"/>
  <c r="I3828" i="1"/>
  <c r="I3827" i="1" s="1"/>
  <c r="M3829" i="1"/>
  <c r="L3855" i="1"/>
  <c r="M3856" i="1"/>
  <c r="G4120" i="1"/>
  <c r="G4119" i="1" s="1"/>
  <c r="G4114" i="1" s="1"/>
  <c r="G4113" i="1" s="1"/>
  <c r="G4112" i="1" s="1"/>
  <c r="K4120" i="1"/>
  <c r="K4119" i="1" s="1"/>
  <c r="K4114" i="1" s="1"/>
  <c r="K4113" i="1" s="1"/>
  <c r="K4112" i="1" s="1"/>
  <c r="J4147" i="1"/>
  <c r="F4157" i="1"/>
  <c r="M4157" i="1" s="1"/>
  <c r="M4158" i="1"/>
  <c r="F4168" i="1"/>
  <c r="M4169" i="1"/>
  <c r="G4210" i="1"/>
  <c r="G4209" i="1" s="1"/>
  <c r="K4210" i="1"/>
  <c r="K4209" i="1" s="1"/>
  <c r="I4248" i="1"/>
  <c r="M4249" i="1"/>
  <c r="I4262" i="1"/>
  <c r="M4263" i="1"/>
  <c r="I4265" i="1"/>
  <c r="M4265" i="1" s="1"/>
  <c r="M4266" i="1"/>
  <c r="I4294" i="1"/>
  <c r="I4293" i="1" s="1"/>
  <c r="M4295" i="1"/>
  <c r="I4459" i="1"/>
  <c r="M4460" i="1"/>
  <c r="I4483" i="1"/>
  <c r="M4484" i="1"/>
  <c r="I4489" i="1"/>
  <c r="M4489" i="1" s="1"/>
  <c r="M4490" i="1"/>
  <c r="I4510" i="1"/>
  <c r="M4510" i="1" s="1"/>
  <c r="M4511" i="1"/>
  <c r="I4524" i="1"/>
  <c r="M4524" i="1" s="1"/>
  <c r="M4525" i="1"/>
  <c r="I4535" i="1"/>
  <c r="M4535" i="1" s="1"/>
  <c r="M4536" i="1"/>
  <c r="I4556" i="1"/>
  <c r="M4556" i="1" s="1"/>
  <c r="M4557" i="1"/>
  <c r="I4562" i="1"/>
  <c r="M4562" i="1" s="1"/>
  <c r="M4563" i="1"/>
  <c r="L4597" i="1"/>
  <c r="M4598" i="1"/>
  <c r="L4647" i="1"/>
  <c r="M4648" i="1"/>
  <c r="H4640" i="1"/>
  <c r="H4639" i="1" s="1"/>
  <c r="H4638" i="1" s="1"/>
  <c r="H4637" i="1" s="1"/>
  <c r="H4636" i="1" s="1"/>
  <c r="L4706" i="1"/>
  <c r="M4707" i="1"/>
  <c r="F4724" i="1"/>
  <c r="F4720" i="1" s="1"/>
  <c r="F4719" i="1" s="1"/>
  <c r="F4710" i="1" s="1"/>
  <c r="F4709" i="1" s="1"/>
  <c r="M4725" i="1"/>
  <c r="F4733" i="1"/>
  <c r="M4734" i="1"/>
  <c r="F4736" i="1"/>
  <c r="M4736" i="1" s="1"/>
  <c r="M4737" i="1"/>
  <c r="I4772" i="1"/>
  <c r="M4772" i="1" s="1"/>
  <c r="M4773" i="1"/>
  <c r="I4822" i="1"/>
  <c r="M4822" i="1" s="1"/>
  <c r="M4823" i="1"/>
  <c r="I4833" i="1"/>
  <c r="M4833" i="1" s="1"/>
  <c r="M4834" i="1"/>
  <c r="F4895" i="1"/>
  <c r="M4895" i="1" s="1"/>
  <c r="M4896" i="1"/>
  <c r="F4906" i="1"/>
  <c r="M4906" i="1" s="1"/>
  <c r="M4907" i="1"/>
  <c r="I4983" i="1"/>
  <c r="M4983" i="1" s="1"/>
  <c r="M4984" i="1"/>
  <c r="I4996" i="1"/>
  <c r="M4996" i="1" s="1"/>
  <c r="M4997" i="1"/>
  <c r="I5005" i="1"/>
  <c r="I5004" i="1" s="1"/>
  <c r="I5003" i="1" s="1"/>
  <c r="I5002" i="1" s="1"/>
  <c r="M5002" i="1" s="1"/>
  <c r="M5006" i="1"/>
  <c r="J5297" i="1"/>
  <c r="L5363" i="1"/>
  <c r="L5359" i="1" s="1"/>
  <c r="F6053" i="1"/>
  <c r="M6054" i="1"/>
  <c r="F6059" i="1"/>
  <c r="M6059" i="1" s="1"/>
  <c r="M6060" i="1"/>
  <c r="F6198" i="1"/>
  <c r="M6198" i="1" s="1"/>
  <c r="M6199" i="1"/>
  <c r="I6259" i="1"/>
  <c r="M6260" i="1"/>
  <c r="M874" i="1"/>
  <c r="M850" i="1"/>
  <c r="M876" i="1"/>
  <c r="M861" i="1"/>
  <c r="R241" i="1"/>
  <c r="R240" i="1" s="1"/>
  <c r="R239" i="1" s="1"/>
  <c r="R238" i="1" s="1"/>
  <c r="R237" i="1" s="1"/>
  <c r="R236" i="1" s="1"/>
  <c r="V267" i="1"/>
  <c r="V346" i="1"/>
  <c r="V345" i="1" s="1"/>
  <c r="V344" i="1" s="1"/>
  <c r="M1328" i="1"/>
  <c r="M1268" i="1"/>
  <c r="M962" i="1"/>
  <c r="M1310" i="1"/>
  <c r="M1081" i="1"/>
  <c r="I87" i="1"/>
  <c r="M2040" i="1"/>
  <c r="M2170" i="1"/>
  <c r="M1296" i="1"/>
  <c r="M2509" i="1"/>
  <c r="M2260" i="1"/>
  <c r="M1800" i="1"/>
  <c r="M4154" i="1"/>
  <c r="M956" i="1"/>
  <c r="M865" i="1"/>
  <c r="M1199" i="1"/>
  <c r="M1636" i="1"/>
  <c r="M1280" i="1"/>
  <c r="M1451" i="1"/>
  <c r="M1508" i="1"/>
  <c r="M945" i="1"/>
  <c r="M1919" i="1"/>
  <c r="M1307" i="1"/>
  <c r="M2254" i="1"/>
  <c r="L2300" i="1"/>
  <c r="M1285" i="1"/>
  <c r="F843" i="1"/>
  <c r="N826" i="1"/>
  <c r="M1288" i="1"/>
  <c r="M4160" i="1"/>
  <c r="S2483" i="1"/>
  <c r="S2479" i="1" s="1"/>
  <c r="S2478" i="1" s="1"/>
  <c r="S2471" i="1" s="1"/>
  <c r="P3903" i="1"/>
  <c r="P3902" i="1" s="1"/>
  <c r="P3901" i="1" s="1"/>
  <c r="P3900" i="1" s="1"/>
  <c r="P3899" i="1" s="1"/>
  <c r="P3877" i="1" s="1"/>
  <c r="R4120" i="1"/>
  <c r="Q4253" i="1"/>
  <c r="Q4252" i="1" s="1"/>
  <c r="Q4251" i="1" s="1"/>
  <c r="V4253" i="1"/>
  <c r="V4252" i="1" s="1"/>
  <c r="V4251" i="1" s="1"/>
  <c r="R4293" i="1"/>
  <c r="R4292" i="1" s="1"/>
  <c r="P4305" i="1"/>
  <c r="P4301" i="1" s="1"/>
  <c r="P4300" i="1" s="1"/>
  <c r="R4527" i="1"/>
  <c r="R4520" i="1" s="1"/>
  <c r="P4527" i="1"/>
  <c r="P4520" i="1" s="1"/>
  <c r="U4527" i="1"/>
  <c r="U4520" i="1" s="1"/>
  <c r="U4580" i="1"/>
  <c r="Q4696" i="1"/>
  <c r="Q4695" i="1" s="1"/>
  <c r="Q4694" i="1" s="1"/>
  <c r="Q4693" i="1" s="1"/>
  <c r="Q4732" i="1"/>
  <c r="V4756" i="1"/>
  <c r="V4755" i="1" s="1"/>
  <c r="V4754" i="1" s="1"/>
  <c r="S4779" i="1"/>
  <c r="S4778" i="1" s="1"/>
  <c r="Q4859" i="1"/>
  <c r="Q4858" i="1" s="1"/>
  <c r="V4859" i="1"/>
  <c r="V4858" i="1" s="1"/>
  <c r="Q4875" i="1"/>
  <c r="V4875" i="1"/>
  <c r="S4885" i="1"/>
  <c r="Q4885" i="1"/>
  <c r="U4885" i="1"/>
  <c r="R4902" i="1"/>
  <c r="R4901" i="1" s="1"/>
  <c r="P4902" i="1"/>
  <c r="P4901" i="1" s="1"/>
  <c r="P4919" i="1"/>
  <c r="V4919" i="1"/>
  <c r="U4961" i="1"/>
  <c r="R4961" i="1"/>
  <c r="P4976" i="1"/>
  <c r="U4976" i="1"/>
  <c r="R4976" i="1"/>
  <c r="P4988" i="1"/>
  <c r="R4988" i="1"/>
  <c r="U4995" i="1"/>
  <c r="V5025" i="1"/>
  <c r="V5024" i="1" s="1"/>
  <c r="V5023" i="1" s="1"/>
  <c r="V5022" i="1" s="1"/>
  <c r="S5025" i="1"/>
  <c r="S5024" i="1" s="1"/>
  <c r="S5023" i="1" s="1"/>
  <c r="S5022" i="1" s="1"/>
  <c r="Q5038" i="1"/>
  <c r="Q5034" i="1" s="1"/>
  <c r="Q5033" i="1" s="1"/>
  <c r="V5038" i="1"/>
  <c r="V5034" i="1" s="1"/>
  <c r="V5033" i="1" s="1"/>
  <c r="S5038" i="1"/>
  <c r="S5034" i="1" s="1"/>
  <c r="S5033" i="1" s="1"/>
  <c r="P5097" i="1"/>
  <c r="U5097" i="1"/>
  <c r="R5097" i="1"/>
  <c r="R5113" i="1"/>
  <c r="R5112" i="1" s="1"/>
  <c r="U5131" i="1"/>
  <c r="U5127" i="1" s="1"/>
  <c r="U5126" i="1" s="1"/>
  <c r="R5171" i="1"/>
  <c r="R5170" i="1" s="1"/>
  <c r="R5169" i="1" s="1"/>
  <c r="P5213" i="1"/>
  <c r="P5209" i="1" s="1"/>
  <c r="P5208" i="1" s="1"/>
  <c r="R5213" i="1"/>
  <c r="R5209" i="1" s="1"/>
  <c r="R5208" i="1" s="1"/>
  <c r="R5243" i="1"/>
  <c r="R5239" i="1" s="1"/>
  <c r="R5238" i="1" s="1"/>
  <c r="R5232" i="1" s="1"/>
  <c r="R5231" i="1" s="1"/>
  <c r="P5243" i="1"/>
  <c r="P5239" i="1" s="1"/>
  <c r="P5238" i="1" s="1"/>
  <c r="P5232" i="1" s="1"/>
  <c r="P5231" i="1" s="1"/>
  <c r="U5243" i="1"/>
  <c r="U5239" i="1" s="1"/>
  <c r="U5238" i="1" s="1"/>
  <c r="U5232" i="1" s="1"/>
  <c r="U5231" i="1" s="1"/>
  <c r="P5255" i="1"/>
  <c r="U5255" i="1"/>
  <c r="R5255" i="1"/>
  <c r="R5279" i="1"/>
  <c r="R5278" i="1" s="1"/>
  <c r="R5273" i="1" s="1"/>
  <c r="P5279" i="1"/>
  <c r="P5278" i="1" s="1"/>
  <c r="P5273" i="1" s="1"/>
  <c r="M3125" i="1"/>
  <c r="M3132" i="1"/>
  <c r="M3145" i="1"/>
  <c r="M3147" i="1"/>
  <c r="M3155" i="1"/>
  <c r="M3166" i="1"/>
  <c r="M3249" i="1"/>
  <c r="M3374" i="1"/>
  <c r="M3395" i="1"/>
  <c r="M3642" i="1"/>
  <c r="M3831" i="1"/>
  <c r="M4256" i="1"/>
  <c r="M4320" i="1"/>
  <c r="L4732" i="1"/>
  <c r="L4731" i="1" s="1"/>
  <c r="I5877" i="1"/>
  <c r="U680" i="1"/>
  <c r="U676" i="1" s="1"/>
  <c r="U675" i="1" s="1"/>
  <c r="V735" i="1"/>
  <c r="V734" i="1" s="1"/>
  <c r="S2011" i="1"/>
  <c r="S2010" i="1" s="1"/>
  <c r="S2009" i="1" s="1"/>
  <c r="S2008" i="1" s="1"/>
  <c r="U2109" i="1"/>
  <c r="U2108" i="1" s="1"/>
  <c r="U2107" i="1" s="1"/>
  <c r="U2106" i="1" s="1"/>
  <c r="Q2421" i="1"/>
  <c r="Q2420" i="1" s="1"/>
  <c r="Q2427" i="1"/>
  <c r="Q2426" i="1" s="1"/>
  <c r="Q3416" i="1"/>
  <c r="Q3415" i="1" s="1"/>
  <c r="Q3509" i="1"/>
  <c r="U3580" i="1"/>
  <c r="V4051" i="1"/>
  <c r="V4050" i="1" s="1"/>
  <c r="V4049" i="1" s="1"/>
  <c r="V4048" i="1" s="1"/>
  <c r="P4253" i="1"/>
  <c r="P4252" i="1" s="1"/>
  <c r="P4251" i="1" s="1"/>
  <c r="S4976" i="1"/>
  <c r="R5025" i="1"/>
  <c r="R5024" i="1" s="1"/>
  <c r="R5023" i="1" s="1"/>
  <c r="R5022" i="1" s="1"/>
  <c r="H611" i="1"/>
  <c r="H610" i="1" s="1"/>
  <c r="G611" i="1"/>
  <c r="G610" i="1" s="1"/>
  <c r="J611" i="1"/>
  <c r="J610" i="1" s="1"/>
  <c r="J712" i="1"/>
  <c r="I712" i="1"/>
  <c r="H712" i="1"/>
  <c r="J725" i="1"/>
  <c r="M736" i="1"/>
  <c r="M738" i="1"/>
  <c r="M744" i="1"/>
  <c r="M758" i="1"/>
  <c r="M776" i="1"/>
  <c r="H811" i="1"/>
  <c r="H826" i="1"/>
  <c r="G826" i="1"/>
  <c r="M835" i="1"/>
  <c r="J826" i="1"/>
  <c r="G961" i="1"/>
  <c r="M997" i="1"/>
  <c r="M1053" i="1"/>
  <c r="H1066" i="1"/>
  <c r="H1065" i="1" s="1"/>
  <c r="L1066" i="1"/>
  <c r="M1071" i="1"/>
  <c r="J1083" i="1"/>
  <c r="M1094" i="1"/>
  <c r="M1096" i="1"/>
  <c r="M1100" i="1"/>
  <c r="M1102" i="1"/>
  <c r="M1109" i="1"/>
  <c r="M1123" i="1"/>
  <c r="M1125" i="1"/>
  <c r="M1130" i="1"/>
  <c r="M1208" i="1"/>
  <c r="M1210" i="1"/>
  <c r="G1216" i="1"/>
  <c r="G1215" i="1" s="1"/>
  <c r="M1418" i="1"/>
  <c r="M1874" i="1"/>
  <c r="M1888" i="1"/>
  <c r="M1911" i="1"/>
  <c r="J1909" i="1"/>
  <c r="M1928" i="1"/>
  <c r="M2019" i="1"/>
  <c r="M2022" i="1"/>
  <c r="M2024" i="1"/>
  <c r="M2038" i="1"/>
  <c r="M2041" i="1"/>
  <c r="M2043" i="1"/>
  <c r="M2053" i="1"/>
  <c r="M2060" i="1"/>
  <c r="K556" i="1"/>
  <c r="J556" i="1"/>
  <c r="G585" i="1"/>
  <c r="K585" i="1"/>
  <c r="M1756" i="1"/>
  <c r="M1760" i="1"/>
  <c r="M1766" i="1"/>
  <c r="M1781" i="1"/>
  <c r="M1784" i="1"/>
  <c r="M2879" i="1"/>
  <c r="T133" i="1"/>
  <c r="T180" i="1"/>
  <c r="T199" i="1"/>
  <c r="T262" i="1"/>
  <c r="T276" i="1"/>
  <c r="T287" i="1"/>
  <c r="T383" i="1"/>
  <c r="T397" i="1"/>
  <c r="T418" i="1"/>
  <c r="T611" i="1"/>
  <c r="T712" i="1"/>
  <c r="T811" i="1"/>
  <c r="W811" i="1" s="1"/>
  <c r="T826" i="1"/>
  <c r="T994" i="1"/>
  <c r="T1664" i="1"/>
  <c r="T3220" i="1"/>
  <c r="T3471" i="1"/>
  <c r="T3517" i="1"/>
  <c r="T3633" i="1"/>
  <c r="T3858" i="1"/>
  <c r="T4120" i="1"/>
  <c r="T4768" i="1"/>
  <c r="W4768" i="1" s="1"/>
  <c r="U3112" i="1"/>
  <c r="U3111" i="1" s="1"/>
  <c r="U3110" i="1" s="1"/>
  <c r="U3109" i="1" s="1"/>
  <c r="O35" i="1"/>
  <c r="O68" i="1"/>
  <c r="O254" i="1"/>
  <c r="O397" i="1"/>
  <c r="O396" i="1" s="1"/>
  <c r="O766" i="1"/>
  <c r="O826" i="1"/>
  <c r="O854" i="1"/>
  <c r="O981" i="1"/>
  <c r="O1050" i="1"/>
  <c r="O1049" i="1" s="1"/>
  <c r="O1048" i="1" s="1"/>
  <c r="O1106" i="1"/>
  <c r="O1105" i="1" s="1"/>
  <c r="O1104" i="1" s="1"/>
  <c r="O2197" i="1"/>
  <c r="O2196" i="1" s="1"/>
  <c r="O2413" i="1"/>
  <c r="O2532" i="1"/>
  <c r="O2531" i="1" s="1"/>
  <c r="O2530" i="1" s="1"/>
  <c r="O2655" i="1"/>
  <c r="O2654" i="1" s="1"/>
  <c r="O2653" i="1" s="1"/>
  <c r="O2652" i="1" s="1"/>
  <c r="O2651" i="1" s="1"/>
  <c r="O3162" i="1"/>
  <c r="O3161" i="1" s="1"/>
  <c r="O3446" i="1"/>
  <c r="O3445" i="1" s="1"/>
  <c r="O3444" i="1" s="1"/>
  <c r="O3443" i="1" s="1"/>
  <c r="O3471" i="1"/>
  <c r="O3470" i="1" s="1"/>
  <c r="O3469" i="1" s="1"/>
  <c r="O3468" i="1" s="1"/>
  <c r="O3574" i="1"/>
  <c r="O3570" i="1" s="1"/>
  <c r="O3569" i="1" s="1"/>
  <c r="O3811" i="1"/>
  <c r="O3810" i="1" s="1"/>
  <c r="O4051" i="1"/>
  <c r="O4050" i="1" s="1"/>
  <c r="O4049" i="1" s="1"/>
  <c r="O4048" i="1" s="1"/>
  <c r="O4696" i="1"/>
  <c r="O4695" i="1" s="1"/>
  <c r="O4694" i="1" s="1"/>
  <c r="O4693" i="1" s="1"/>
  <c r="O4768" i="1"/>
  <c r="O5449" i="1"/>
  <c r="O5448" i="1" s="1"/>
  <c r="O5447" i="1" s="1"/>
  <c r="O5446" i="1" s="1"/>
  <c r="O5690" i="1"/>
  <c r="O5706" i="1"/>
  <c r="O6040" i="1"/>
  <c r="O6036" i="1" s="1"/>
  <c r="O6080" i="1"/>
  <c r="O6076" i="1" s="1"/>
  <c r="O6075" i="1" s="1"/>
  <c r="O6117" i="1"/>
  <c r="O6116" i="1" s="1"/>
  <c r="O6160" i="1"/>
  <c r="O6159" i="1" s="1"/>
  <c r="O6158" i="1" s="1"/>
  <c r="O6157" i="1" s="1"/>
  <c r="O6156" i="1" s="1"/>
  <c r="O6302" i="1"/>
  <c r="O6301" i="1" s="1"/>
  <c r="Q1127" i="1"/>
  <c r="Q1182" i="1"/>
  <c r="Q1181" i="1" s="1"/>
  <c r="Q1612" i="1"/>
  <c r="Q1611" i="1" s="1"/>
  <c r="Q1610" i="1" s="1"/>
  <c r="Q1609" i="1" s="1"/>
  <c r="Q5342" i="1"/>
  <c r="Q5341" i="1" s="1"/>
  <c r="Q5340" i="1" s="1"/>
  <c r="Q5339" i="1" s="1"/>
  <c r="Q5338" i="1" s="1"/>
  <c r="Q5337" i="1" s="1"/>
  <c r="S6273" i="1"/>
  <c r="T3730" i="1"/>
  <c r="V6143" i="1"/>
  <c r="V6138" i="1" s="1"/>
  <c r="V6137" i="1" s="1"/>
  <c r="U1853" i="1"/>
  <c r="U1852" i="1" s="1"/>
  <c r="U1851" i="1" s="1"/>
  <c r="Q1853" i="1"/>
  <c r="Q1852" i="1" s="1"/>
  <c r="Q1851" i="1" s="1"/>
  <c r="T2186" i="1"/>
  <c r="S2904" i="1"/>
  <c r="S2903" i="1" s="1"/>
  <c r="S2902" i="1" s="1"/>
  <c r="S2901" i="1" s="1"/>
  <c r="T3805" i="1"/>
  <c r="V6279" i="1"/>
  <c r="T6273" i="1"/>
  <c r="W6273" i="1" s="1"/>
  <c r="V6210" i="1"/>
  <c r="V6209" i="1" s="1"/>
  <c r="V6208" i="1" s="1"/>
  <c r="V6207" i="1" s="1"/>
  <c r="O346" i="1"/>
  <c r="O345" i="1" s="1"/>
  <c r="O344" i="1" s="1"/>
  <c r="N5772" i="1"/>
  <c r="N5771" i="1" s="1"/>
  <c r="N5770" i="1" s="1"/>
  <c r="N6150" i="1"/>
  <c r="N6149" i="1" s="1"/>
  <c r="N6148" i="1" s="1"/>
  <c r="V5868" i="1"/>
  <c r="P4168" i="1"/>
  <c r="P4167" i="1" s="1"/>
  <c r="N4134" i="1"/>
  <c r="N4133" i="1" s="1"/>
  <c r="U346" i="1"/>
  <c r="U345" i="1" s="1"/>
  <c r="U344" i="1" s="1"/>
  <c r="U2845" i="1"/>
  <c r="U2841" i="1" s="1"/>
  <c r="U2840" i="1" s="1"/>
  <c r="U2833" i="1" s="1"/>
  <c r="O3294" i="1"/>
  <c r="O3293" i="1" s="1"/>
  <c r="O3292" i="1" s="1"/>
  <c r="O3291" i="1" s="1"/>
  <c r="V2542" i="1"/>
  <c r="V2541" i="1" s="1"/>
  <c r="V2540" i="1" s="1"/>
  <c r="V2539" i="1" s="1"/>
  <c r="R2542" i="1"/>
  <c r="R2541" i="1" s="1"/>
  <c r="R2540" i="1" s="1"/>
  <c r="R2539" i="1" s="1"/>
  <c r="L1867" i="1"/>
  <c r="L1866" i="1" s="1"/>
  <c r="F2161" i="1"/>
  <c r="M2161" i="1" s="1"/>
  <c r="L5074" i="1"/>
  <c r="M5074" i="1" s="1"/>
  <c r="M5075" i="1"/>
  <c r="H5059" i="1"/>
  <c r="L5083" i="1"/>
  <c r="M5083" i="1" s="1"/>
  <c r="M5084" i="1"/>
  <c r="L5102" i="1"/>
  <c r="M5102" i="1" s="1"/>
  <c r="M5103" i="1"/>
  <c r="G5171" i="1"/>
  <c r="G5170" i="1" s="1"/>
  <c r="G5169" i="1" s="1"/>
  <c r="G5168" i="1" s="1"/>
  <c r="G5167" i="1" s="1"/>
  <c r="K5171" i="1"/>
  <c r="K5170" i="1" s="1"/>
  <c r="K5169" i="1" s="1"/>
  <c r="K5168" i="1" s="1"/>
  <c r="K5167" i="1" s="1"/>
  <c r="I5213" i="1"/>
  <c r="F5297" i="1"/>
  <c r="L5390" i="1"/>
  <c r="M5390" i="1" s="1"/>
  <c r="M5391" i="1"/>
  <c r="L5411" i="1"/>
  <c r="M5411" i="1" s="1"/>
  <c r="M5412" i="1"/>
  <c r="L5417" i="1"/>
  <c r="M5417" i="1" s="1"/>
  <c r="M5418" i="1"/>
  <c r="F5605" i="1"/>
  <c r="M5606" i="1"/>
  <c r="L5703" i="1"/>
  <c r="M5703" i="1" s="1"/>
  <c r="M5704" i="1"/>
  <c r="F5811" i="1"/>
  <c r="F5810" i="1" s="1"/>
  <c r="M5812" i="1"/>
  <c r="F5828" i="1"/>
  <c r="M5829" i="1"/>
  <c r="I5869" i="1"/>
  <c r="M5870" i="1"/>
  <c r="F5966" i="1"/>
  <c r="F5965" i="1" s="1"/>
  <c r="F5964" i="1" s="1"/>
  <c r="M5964" i="1" s="1"/>
  <c r="M5967" i="1"/>
  <c r="F5973" i="1"/>
  <c r="M5974" i="1"/>
  <c r="F6040" i="1"/>
  <c r="M6041" i="1"/>
  <c r="M6073" i="1"/>
  <c r="F6072" i="1"/>
  <c r="M6072" i="1" s="1"/>
  <c r="F6093" i="1"/>
  <c r="M6094" i="1"/>
  <c r="I6124" i="1"/>
  <c r="M6124" i="1" s="1"/>
  <c r="M6125" i="1"/>
  <c r="I6127" i="1"/>
  <c r="M6127" i="1" s="1"/>
  <c r="M6128" i="1"/>
  <c r="F6201" i="1"/>
  <c r="M6201" i="1" s="1"/>
  <c r="M6202" i="1"/>
  <c r="F6211" i="1"/>
  <c r="M6211" i="1" s="1"/>
  <c r="M6212" i="1"/>
  <c r="I6243" i="1"/>
  <c r="M6243" i="1" s="1"/>
  <c r="M6244" i="1"/>
  <c r="I6255" i="1"/>
  <c r="I6254" i="1" s="1"/>
  <c r="M6254" i="1" s="1"/>
  <c r="M6256" i="1"/>
  <c r="L340" i="1"/>
  <c r="M340" i="1" s="1"/>
  <c r="M341" i="1"/>
  <c r="M1486" i="1"/>
  <c r="L1485" i="1"/>
  <c r="M1485" i="1" s="1"/>
  <c r="L5518" i="1"/>
  <c r="M5519" i="1"/>
  <c r="U5352" i="1"/>
  <c r="U5351" i="1" s="1"/>
  <c r="M5108" i="1"/>
  <c r="M5918" i="1"/>
  <c r="L5917" i="1"/>
  <c r="L17" i="1"/>
  <c r="L16" i="1" s="1"/>
  <c r="M18" i="1"/>
  <c r="F4473" i="1"/>
  <c r="F4472" i="1" s="1"/>
  <c r="F4471" i="1" s="1"/>
  <c r="F4470" i="1" s="1"/>
  <c r="L2963" i="1"/>
  <c r="M6133" i="1"/>
  <c r="M5951" i="1"/>
  <c r="M5853" i="1"/>
  <c r="M6102" i="1"/>
  <c r="M5361" i="1"/>
  <c r="M6101" i="1"/>
  <c r="V4041" i="1"/>
  <c r="V4040" i="1" s="1"/>
  <c r="V4039" i="1" s="1"/>
  <c r="V4038" i="1" s="1"/>
  <c r="V4037" i="1" s="1"/>
  <c r="S4041" i="1"/>
  <c r="S4040" i="1" s="1"/>
  <c r="S4039" i="1" s="1"/>
  <c r="S4038" i="1" s="1"/>
  <c r="S4037" i="1" s="1"/>
  <c r="Q5157" i="1"/>
  <c r="Q5150" i="1" s="1"/>
  <c r="Q5149" i="1" s="1"/>
  <c r="Q5148" i="1" s="1"/>
  <c r="Q5147" i="1" s="1"/>
  <c r="M628" i="1"/>
  <c r="M681" i="1"/>
  <c r="G854" i="1"/>
  <c r="K879" i="1"/>
  <c r="H879" i="1"/>
  <c r="H1055" i="1"/>
  <c r="M1943" i="1"/>
  <c r="M1959" i="1"/>
  <c r="M2110" i="1"/>
  <c r="M2112" i="1"/>
  <c r="M3904" i="1"/>
  <c r="S3564" i="1"/>
  <c r="S3563" i="1" s="1"/>
  <c r="S3562" i="1" s="1"/>
  <c r="S3561" i="1" s="1"/>
  <c r="P3580" i="1"/>
  <c r="S3924" i="1"/>
  <c r="S3923" i="1" s="1"/>
  <c r="S3922" i="1" s="1"/>
  <c r="P4004" i="1"/>
  <c r="P4003" i="1" s="1"/>
  <c r="P4002" i="1" s="1"/>
  <c r="P4001" i="1" s="1"/>
  <c r="U4004" i="1"/>
  <c r="U4003" i="1" s="1"/>
  <c r="U4002" i="1" s="1"/>
  <c r="U4001" i="1" s="1"/>
  <c r="R4014" i="1"/>
  <c r="R4013" i="1" s="1"/>
  <c r="P4014" i="1"/>
  <c r="P4013" i="1" s="1"/>
  <c r="U4014" i="1"/>
  <c r="U4013" i="1" s="1"/>
  <c r="P4041" i="1"/>
  <c r="P4040" i="1" s="1"/>
  <c r="P4039" i="1" s="1"/>
  <c r="P4038" i="1" s="1"/>
  <c r="P4037" i="1" s="1"/>
  <c r="P4051" i="1"/>
  <c r="P4050" i="1" s="1"/>
  <c r="P4049" i="1" s="1"/>
  <c r="P4048" i="1" s="1"/>
  <c r="U4051" i="1"/>
  <c r="U4050" i="1" s="1"/>
  <c r="U4049" i="1" s="1"/>
  <c r="U4048" i="1" s="1"/>
  <c r="P4083" i="1"/>
  <c r="P4082" i="1" s="1"/>
  <c r="P4081" i="1" s="1"/>
  <c r="P4080" i="1" s="1"/>
  <c r="U4083" i="1"/>
  <c r="U4082" i="1" s="1"/>
  <c r="U4081" i="1" s="1"/>
  <c r="U4080" i="1" s="1"/>
  <c r="P4120" i="1"/>
  <c r="F5719" i="1"/>
  <c r="M4571" i="1"/>
  <c r="R1127" i="1"/>
  <c r="V1186" i="1"/>
  <c r="V1180" i="1" s="1"/>
  <c r="V1179" i="1" s="1"/>
  <c r="V1172" i="1" s="1"/>
  <c r="S1299" i="1"/>
  <c r="S1298" i="1" s="1"/>
  <c r="Q1305" i="1"/>
  <c r="Q1304" i="1" s="1"/>
  <c r="S1355" i="1"/>
  <c r="S1354" i="1" s="1"/>
  <c r="S1353" i="1" s="1"/>
  <c r="S1352" i="1" s="1"/>
  <c r="P1386" i="1"/>
  <c r="P1385" i="1" s="1"/>
  <c r="P1384" i="1" s="1"/>
  <c r="S1414" i="1"/>
  <c r="S1413" i="1" s="1"/>
  <c r="S1412" i="1" s="1"/>
  <c r="S1501" i="1"/>
  <c r="Q1530" i="1"/>
  <c r="Q1529" i="1" s="1"/>
  <c r="Q1528" i="1" s="1"/>
  <c r="Q1527" i="1" s="1"/>
  <c r="Q1526" i="1" s="1"/>
  <c r="V1577" i="1"/>
  <c r="V1576" i="1" s="1"/>
  <c r="S1650" i="1"/>
  <c r="V1658" i="1"/>
  <c r="V1657" i="1" s="1"/>
  <c r="S1658" i="1"/>
  <c r="S1657" i="1" s="1"/>
  <c r="V1664" i="1"/>
  <c r="V1663" i="1" s="1"/>
  <c r="S1779" i="1"/>
  <c r="S1778" i="1" s="1"/>
  <c r="S1777" i="1" s="1"/>
  <c r="S1925" i="1"/>
  <c r="S1924" i="1" s="1"/>
  <c r="S1923" i="1" s="1"/>
  <c r="S1922" i="1" s="1"/>
  <c r="S1921" i="1" s="1"/>
  <c r="V1984" i="1"/>
  <c r="V1983" i="1" s="1"/>
  <c r="V1982" i="1" s="1"/>
  <c r="V1981" i="1" s="1"/>
  <c r="V2036" i="1"/>
  <c r="U2392" i="1"/>
  <c r="S2489" i="1"/>
  <c r="R2714" i="1"/>
  <c r="R2713" i="1" s="1"/>
  <c r="R2712" i="1" s="1"/>
  <c r="R2711" i="1" s="1"/>
  <c r="U3496" i="1"/>
  <c r="I5487" i="1"/>
  <c r="U6123" i="1"/>
  <c r="P5290" i="1"/>
  <c r="U5290" i="1"/>
  <c r="U5297" i="1"/>
  <c r="P5326" i="1"/>
  <c r="P5319" i="1" s="1"/>
  <c r="P5314" i="1" s="1"/>
  <c r="U5326" i="1"/>
  <c r="U5319" i="1" s="1"/>
  <c r="U5314" i="1" s="1"/>
  <c r="S5352" i="1"/>
  <c r="S5351" i="1" s="1"/>
  <c r="Q5363" i="1"/>
  <c r="Q5359" i="1" s="1"/>
  <c r="V5369" i="1"/>
  <c r="V5368" i="1" s="1"/>
  <c r="S5369" i="1"/>
  <c r="S5368" i="1" s="1"/>
  <c r="V5378" i="1"/>
  <c r="V5377" i="1" s="1"/>
  <c r="V5376" i="1" s="1"/>
  <c r="V5375" i="1" s="1"/>
  <c r="S5378" i="1"/>
  <c r="S5377" i="1" s="1"/>
  <c r="S5376" i="1" s="1"/>
  <c r="S5375" i="1" s="1"/>
  <c r="Q5386" i="1"/>
  <c r="Q5385" i="1" s="1"/>
  <c r="Q5384" i="1" s="1"/>
  <c r="Q5383" i="1" s="1"/>
  <c r="S5386" i="1"/>
  <c r="S5385" i="1" s="1"/>
  <c r="S5384" i="1" s="1"/>
  <c r="S5383" i="1" s="1"/>
  <c r="S5420" i="1"/>
  <c r="Q5420" i="1"/>
  <c r="V5420" i="1"/>
  <c r="Q5434" i="1"/>
  <c r="Q5433" i="1" s="1"/>
  <c r="Q5432" i="1" s="1"/>
  <c r="S5434" i="1"/>
  <c r="S5433" i="1" s="1"/>
  <c r="S5432" i="1" s="1"/>
  <c r="Q5460" i="1"/>
  <c r="Q5456" i="1" s="1"/>
  <c r="Q5455" i="1" s="1"/>
  <c r="U5487" i="1"/>
  <c r="R5512" i="1"/>
  <c r="S5523" i="1"/>
  <c r="S5522" i="1" s="1"/>
  <c r="S5521" i="1" s="1"/>
  <c r="S5561" i="1"/>
  <c r="S5560" i="1" s="1"/>
  <c r="Q5573" i="1"/>
  <c r="S5582" i="1"/>
  <c r="Q5624" i="1"/>
  <c r="Q5618" i="1" s="1"/>
  <c r="Q5617" i="1" s="1"/>
  <c r="Q5616" i="1" s="1"/>
  <c r="V5624" i="1"/>
  <c r="V5618" i="1" s="1"/>
  <c r="V5617" i="1" s="1"/>
  <c r="V5616" i="1" s="1"/>
  <c r="Q5642" i="1"/>
  <c r="Q5641" i="1" s="1"/>
  <c r="Q5640" i="1" s="1"/>
  <c r="S5663" i="1"/>
  <c r="Q5663" i="1"/>
  <c r="V5663" i="1"/>
  <c r="S5668" i="1"/>
  <c r="Q5668" i="1"/>
  <c r="V5668" i="1"/>
  <c r="Q5690" i="1"/>
  <c r="V5690" i="1"/>
  <c r="S5690" i="1"/>
  <c r="S5706" i="1"/>
  <c r="Q5706" i="1"/>
  <c r="Q5732" i="1"/>
  <c r="Q5719" i="1" s="1"/>
  <c r="V5732" i="1"/>
  <c r="V5719" i="1" s="1"/>
  <c r="S5732" i="1"/>
  <c r="S5719" i="1" s="1"/>
  <c r="P5827" i="1"/>
  <c r="U5827" i="1"/>
  <c r="R5827" i="1"/>
  <c r="R5868" i="1"/>
  <c r="R5877" i="1"/>
  <c r="U5903" i="1"/>
  <c r="U5887" i="1" s="1"/>
  <c r="U5886" i="1" s="1"/>
  <c r="R5903" i="1"/>
  <c r="R5887" i="1" s="1"/>
  <c r="R5886" i="1" s="1"/>
  <c r="U5930" i="1"/>
  <c r="U5929" i="1" s="1"/>
  <c r="R5930" i="1"/>
  <c r="R5929" i="1" s="1"/>
  <c r="P5966" i="1"/>
  <c r="P5965" i="1" s="1"/>
  <c r="P5964" i="1" s="1"/>
  <c r="U5966" i="1"/>
  <c r="U5965" i="1" s="1"/>
  <c r="U5964" i="1" s="1"/>
  <c r="R5966" i="1"/>
  <c r="R5965" i="1" s="1"/>
  <c r="R5964" i="1" s="1"/>
  <c r="P5972" i="1"/>
  <c r="P5971" i="1" s="1"/>
  <c r="U5972" i="1"/>
  <c r="U5971" i="1" s="1"/>
  <c r="R5972" i="1"/>
  <c r="R5971" i="1" s="1"/>
  <c r="P5998" i="1"/>
  <c r="P5994" i="1" s="1"/>
  <c r="P5989" i="1" s="1"/>
  <c r="P5988" i="1" s="1"/>
  <c r="P5987" i="1" s="1"/>
  <c r="P5986" i="1" s="1"/>
  <c r="U5998" i="1"/>
  <c r="U5994" i="1" s="1"/>
  <c r="U5989" i="1" s="1"/>
  <c r="U5988" i="1" s="1"/>
  <c r="U5987" i="1" s="1"/>
  <c r="U5986" i="1" s="1"/>
  <c r="P6017" i="1"/>
  <c r="P6013" i="1" s="1"/>
  <c r="P6008" i="1" s="1"/>
  <c r="P6007" i="1" s="1"/>
  <c r="P6006" i="1" s="1"/>
  <c r="P6005" i="1" s="1"/>
  <c r="U6017" i="1"/>
  <c r="U6013" i="1" s="1"/>
  <c r="U6008" i="1" s="1"/>
  <c r="U6007" i="1" s="1"/>
  <c r="U6006" i="1" s="1"/>
  <c r="U6005" i="1" s="1"/>
  <c r="R6017" i="1"/>
  <c r="R6013" i="1" s="1"/>
  <c r="R6008" i="1" s="1"/>
  <c r="R6007" i="1" s="1"/>
  <c r="R6006" i="1" s="1"/>
  <c r="R6005" i="1" s="1"/>
  <c r="U6132" i="1"/>
  <c r="U6131" i="1" s="1"/>
  <c r="U6130" i="1" s="1"/>
  <c r="V6190" i="1"/>
  <c r="V6186" i="1" s="1"/>
  <c r="V6185" i="1" s="1"/>
  <c r="Q6302" i="1"/>
  <c r="Q6301" i="1" s="1"/>
  <c r="M1533" i="1"/>
  <c r="M1629" i="1"/>
  <c r="H1634" i="1"/>
  <c r="M1661" i="1"/>
  <c r="M2783" i="1"/>
  <c r="M2795" i="1"/>
  <c r="M4131" i="1"/>
  <c r="M4155" i="1"/>
  <c r="M4161" i="1"/>
  <c r="M4174" i="1"/>
  <c r="M4181" i="1"/>
  <c r="M4196" i="1"/>
  <c r="M5394" i="1"/>
  <c r="M5488" i="1"/>
  <c r="M2314" i="1"/>
  <c r="M2316" i="1"/>
  <c r="G2504" i="1"/>
  <c r="G2503" i="1" s="1"/>
  <c r="G2502" i="1" s="1"/>
  <c r="M2511" i="1"/>
  <c r="M2562" i="1"/>
  <c r="M2566" i="1"/>
  <c r="M2660" i="1"/>
  <c r="M4502" i="1"/>
  <c r="M4551" i="1"/>
  <c r="M4572" i="1"/>
  <c r="M4582" i="1"/>
  <c r="M4633" i="1"/>
  <c r="M4759" i="1"/>
  <c r="K4875" i="1"/>
  <c r="K4874" i="1" s="1"/>
  <c r="H4875" i="1"/>
  <c r="M4949" i="1"/>
  <c r="M4966" i="1"/>
  <c r="M5028" i="1"/>
  <c r="M5030" i="1"/>
  <c r="M5110" i="1"/>
  <c r="I5112" i="1"/>
  <c r="M5136" i="1"/>
  <c r="M5280" i="1"/>
  <c r="M5282" i="1"/>
  <c r="M5293" i="1"/>
  <c r="M5295" i="1"/>
  <c r="M1949" i="1"/>
  <c r="L1940" i="1"/>
  <c r="L1939" i="1" s="1"/>
  <c r="L1938" i="1" s="1"/>
  <c r="L1937" i="1" s="1"/>
  <c r="L2151" i="1"/>
  <c r="M2151" i="1" s="1"/>
  <c r="M2152" i="1"/>
  <c r="F3976" i="1"/>
  <c r="F3975" i="1" s="1"/>
  <c r="F3974" i="1" s="1"/>
  <c r="F3973" i="1" s="1"/>
  <c r="L3456" i="1"/>
  <c r="L1325" i="1"/>
  <c r="L1324" i="1" s="1"/>
  <c r="L2835" i="1"/>
  <c r="L2834" i="1" s="1"/>
  <c r="I2206" i="1"/>
  <c r="I1946" i="1"/>
  <c r="I1945" i="1" s="1"/>
  <c r="I1940" i="1" s="1"/>
  <c r="M1947" i="1"/>
  <c r="H3122" i="1"/>
  <c r="H3118" i="1" s="1"/>
  <c r="H3117" i="1" s="1"/>
  <c r="F3652" i="1"/>
  <c r="M3653" i="1"/>
  <c r="F3838" i="1"/>
  <c r="F3834" i="1" s="1"/>
  <c r="F3833" i="1" s="1"/>
  <c r="F3824" i="1" s="1"/>
  <c r="K4176" i="1"/>
  <c r="L4216" i="1"/>
  <c r="M4217" i="1"/>
  <c r="L4232" i="1"/>
  <c r="M4233" i="1"/>
  <c r="L4420" i="1"/>
  <c r="M4421" i="1"/>
  <c r="F6221" i="1"/>
  <c r="F6220" i="1" s="1"/>
  <c r="F6219" i="1" s="1"/>
  <c r="F6218" i="1" s="1"/>
  <c r="M6222" i="1"/>
  <c r="K178" i="1"/>
  <c r="G1385" i="1"/>
  <c r="G1384" i="1" s="1"/>
  <c r="K1385" i="1"/>
  <c r="K1384" i="1" s="1"/>
  <c r="M2083" i="1"/>
  <c r="M2068" i="1"/>
  <c r="M2031" i="1"/>
  <c r="M1973" i="1"/>
  <c r="M1882" i="1"/>
  <c r="M1870" i="1"/>
  <c r="M2058" i="1"/>
  <c r="F2021" i="1"/>
  <c r="F2017" i="1" s="1"/>
  <c r="F2016" i="1" s="1"/>
  <c r="F2007" i="1" s="1"/>
  <c r="I627" i="1"/>
  <c r="M1977" i="1"/>
  <c r="M1895" i="1"/>
  <c r="M1951" i="1"/>
  <c r="F6204" i="1"/>
  <c r="M6204" i="1" s="1"/>
  <c r="M6205" i="1"/>
  <c r="V1091" i="1"/>
  <c r="V1083" i="1" s="1"/>
  <c r="Q1414" i="1"/>
  <c r="Q1413" i="1" s="1"/>
  <c r="Q1412" i="1" s="1"/>
  <c r="V1545" i="1"/>
  <c r="V1544" i="1" s="1"/>
  <c r="V1543" i="1" s="1"/>
  <c r="V1542" i="1" s="1"/>
  <c r="V2489" i="1"/>
  <c r="S2504" i="1"/>
  <c r="S2503" i="1" s="1"/>
  <c r="S2502" i="1" s="1"/>
  <c r="M2082" i="1"/>
  <c r="M1404" i="1"/>
  <c r="M1038" i="1"/>
  <c r="M905" i="1"/>
  <c r="F826" i="1"/>
  <c r="M3852" i="1"/>
  <c r="M2931" i="1"/>
  <c r="M2153" i="1"/>
  <c r="M2044" i="1"/>
  <c r="M2071" i="1"/>
  <c r="M1242" i="1"/>
  <c r="M608" i="1"/>
  <c r="M1128" i="1"/>
  <c r="M637" i="1"/>
  <c r="M1965" i="1"/>
  <c r="Q4473" i="1"/>
  <c r="Q4472" i="1" s="1"/>
  <c r="Q4471" i="1" s="1"/>
  <c r="Q4470" i="1" s="1"/>
  <c r="R4580" i="1"/>
  <c r="M1566" i="1"/>
  <c r="L1565" i="1"/>
  <c r="M1654" i="1"/>
  <c r="M1752" i="1"/>
  <c r="H529" i="1"/>
  <c r="H528" i="1" s="1"/>
  <c r="I2274" i="1"/>
  <c r="I2243" i="1" s="1"/>
  <c r="I2235" i="1" s="1"/>
  <c r="I680" i="1"/>
  <c r="I775" i="1"/>
  <c r="M2149" i="1"/>
  <c r="M2047" i="1"/>
  <c r="M1419" i="1"/>
  <c r="M836" i="1"/>
  <c r="M594" i="1"/>
  <c r="M2450" i="1"/>
  <c r="L2449" i="1"/>
  <c r="L2448" i="1" s="1"/>
  <c r="M2537" i="1"/>
  <c r="I2536" i="1"/>
  <c r="I4514" i="1"/>
  <c r="M4515" i="1"/>
  <c r="H4580" i="1"/>
  <c r="I4816" i="1"/>
  <c r="M4817" i="1"/>
  <c r="Q4244" i="1"/>
  <c r="Q4243" i="1" s="1"/>
  <c r="S4687" i="1"/>
  <c r="S4686" i="1" s="1"/>
  <c r="S4685" i="1" s="1"/>
  <c r="S4684" i="1" s="1"/>
  <c r="S4683" i="1" s="1"/>
  <c r="M846" i="1"/>
  <c r="M862" i="1"/>
  <c r="M868" i="1"/>
  <c r="M877" i="1"/>
  <c r="L961" i="1"/>
  <c r="I1066" i="1"/>
  <c r="M1074" i="1"/>
  <c r="M1080" i="1"/>
  <c r="M1088" i="1"/>
  <c r="M1286" i="1"/>
  <c r="M1289" i="1"/>
  <c r="M1295" i="1"/>
  <c r="M1363" i="1"/>
  <c r="H2772" i="1"/>
  <c r="L2772" i="1"/>
  <c r="G5487" i="1"/>
  <c r="M6296" i="1"/>
  <c r="M6307" i="1"/>
  <c r="N27" i="1"/>
  <c r="N23" i="1" s="1"/>
  <c r="N22" i="1" s="1"/>
  <c r="N57" i="1"/>
  <c r="N56" i="1" s="1"/>
  <c r="N712" i="1"/>
  <c r="N981" i="1"/>
  <c r="N1066" i="1"/>
  <c r="N1065" i="1" s="1"/>
  <c r="N1270" i="1"/>
  <c r="N1266" i="1" s="1"/>
  <c r="N1265" i="1" s="1"/>
  <c r="N1685" i="1"/>
  <c r="N1736" i="1"/>
  <c r="N1779" i="1"/>
  <c r="N1778" i="1" s="1"/>
  <c r="N1777" i="1" s="1"/>
  <c r="N1984" i="1"/>
  <c r="N1983" i="1" s="1"/>
  <c r="N1982" i="1" s="1"/>
  <c r="N1981" i="1" s="1"/>
  <c r="N2066" i="1"/>
  <c r="N2065" i="1" s="1"/>
  <c r="N2357" i="1"/>
  <c r="N2356" i="1" s="1"/>
  <c r="N2349" i="1" s="1"/>
  <c r="N2348" i="1" s="1"/>
  <c r="N2380" i="1"/>
  <c r="N2379" i="1" s="1"/>
  <c r="N2378" i="1" s="1"/>
  <c r="N2377" i="1" s="1"/>
  <c r="N2413" i="1"/>
  <c r="N2489" i="1"/>
  <c r="N2532" i="1"/>
  <c r="N2531" i="1" s="1"/>
  <c r="N2530" i="1" s="1"/>
  <c r="N2684" i="1"/>
  <c r="N2683" i="1" s="1"/>
  <c r="N2807" i="1"/>
  <c r="N3083" i="1"/>
  <c r="N3082" i="1" s="1"/>
  <c r="N3070" i="1" s="1"/>
  <c r="N3069" i="1" s="1"/>
  <c r="N3122" i="1"/>
  <c r="N3118" i="1" s="1"/>
  <c r="N3117" i="1" s="1"/>
  <c r="N3390" i="1"/>
  <c r="N3389" i="1" s="1"/>
  <c r="N3388" i="1" s="1"/>
  <c r="N3387" i="1" s="1"/>
  <c r="N3386" i="1" s="1"/>
  <c r="N3454" i="1"/>
  <c r="N3453" i="1" s="1"/>
  <c r="N3858" i="1"/>
  <c r="N4210" i="1"/>
  <c r="N4209" i="1" s="1"/>
  <c r="K5486" i="1"/>
  <c r="T5819" i="1"/>
  <c r="W5819" i="1" s="1"/>
  <c r="T2894" i="1"/>
  <c r="T4134" i="1"/>
  <c r="T5386" i="1"/>
  <c r="T6040" i="1"/>
  <c r="T6210" i="1"/>
  <c r="U262" i="1"/>
  <c r="U1186" i="1"/>
  <c r="U5441" i="1"/>
  <c r="U5440" i="1" s="1"/>
  <c r="U5439" i="1" s="1"/>
  <c r="O27" i="1"/>
  <c r="O23" i="1" s="1"/>
  <c r="O22" i="1" s="1"/>
  <c r="O138" i="1"/>
  <c r="O220" i="1"/>
  <c r="O219" i="1" s="1"/>
  <c r="O267" i="1"/>
  <c r="O373" i="1"/>
  <c r="O418" i="1"/>
  <c r="O408" i="1" s="1"/>
  <c r="O407" i="1" s="1"/>
  <c r="O725" i="1"/>
  <c r="O755" i="1"/>
  <c r="O748" i="1" s="1"/>
  <c r="O879" i="1"/>
  <c r="O1229" i="1"/>
  <c r="O1228" i="1" s="1"/>
  <c r="O1685" i="1"/>
  <c r="O1827" i="1"/>
  <c r="O1822" i="1" s="1"/>
  <c r="O1821" i="1" s="1"/>
  <c r="O1820" i="1" s="1"/>
  <c r="O1813" i="1" s="1"/>
  <c r="O2036" i="1"/>
  <c r="O2311" i="1"/>
  <c r="O2310" i="1" s="1"/>
  <c r="O2309" i="1" s="1"/>
  <c r="O2308" i="1" s="1"/>
  <c r="O2307" i="1" s="1"/>
  <c r="O2427" i="1"/>
  <c r="O2426" i="1" s="1"/>
  <c r="O2561" i="1"/>
  <c r="O2560" i="1" s="1"/>
  <c r="O2807" i="1"/>
  <c r="O2845" i="1"/>
  <c r="O2841" i="1" s="1"/>
  <c r="O2840" i="1" s="1"/>
  <c r="O2833" i="1" s="1"/>
  <c r="O2866" i="1"/>
  <c r="O2865" i="1" s="1"/>
  <c r="O2864" i="1" s="1"/>
  <c r="O2909" i="1"/>
  <c r="O3137" i="1"/>
  <c r="O3924" i="1"/>
  <c r="O3923" i="1" s="1"/>
  <c r="O3922" i="1" s="1"/>
  <c r="O4014" i="1"/>
  <c r="O4013" i="1" s="1"/>
  <c r="O4083" i="1"/>
  <c r="O4082" i="1" s="1"/>
  <c r="O4081" i="1" s="1"/>
  <c r="O4080" i="1" s="1"/>
  <c r="O4747" i="1"/>
  <c r="O4902" i="1"/>
  <c r="O4901" i="1" s="1"/>
  <c r="O4919" i="1"/>
  <c r="O4995" i="1"/>
  <c r="O5213" i="1"/>
  <c r="O5209" i="1" s="1"/>
  <c r="O5208" i="1" s="1"/>
  <c r="O5279" i="1"/>
  <c r="O5278" i="1" s="1"/>
  <c r="O5273" i="1" s="1"/>
  <c r="O5827" i="1"/>
  <c r="O6029" i="1"/>
  <c r="O6289" i="1"/>
  <c r="O6288" i="1" s="1"/>
  <c r="O6287" i="1" s="1"/>
  <c r="Q6210" i="1"/>
  <c r="Q6209" i="1" s="1"/>
  <c r="Q6208" i="1" s="1"/>
  <c r="Q6207" i="1" s="1"/>
  <c r="T2631" i="1"/>
  <c r="L3564" i="1"/>
  <c r="O3564" i="1"/>
  <c r="O3563" i="1" s="1"/>
  <c r="O3562" i="1" s="1"/>
  <c r="O3561" i="1" s="1"/>
  <c r="N1424" i="1"/>
  <c r="N1423" i="1" s="1"/>
  <c r="N1422" i="1" s="1"/>
  <c r="N1421" i="1" s="1"/>
  <c r="V1512" i="1"/>
  <c r="V1511" i="1" s="1"/>
  <c r="V1510" i="1" s="1"/>
  <c r="R1512" i="1"/>
  <c r="R1511" i="1" s="1"/>
  <c r="R1510" i="1" s="1"/>
  <c r="S2178" i="1"/>
  <c r="S2177" i="1" s="1"/>
  <c r="S2176" i="1" s="1"/>
  <c r="S2175" i="1" s="1"/>
  <c r="O2269" i="1"/>
  <c r="O2268" i="1" s="1"/>
  <c r="O2267" i="1" s="1"/>
  <c r="O2266" i="1" s="1"/>
  <c r="U2542" i="1"/>
  <c r="U2541" i="1" s="1"/>
  <c r="U2540" i="1" s="1"/>
  <c r="U2539" i="1" s="1"/>
  <c r="Q2542" i="1"/>
  <c r="Q2541" i="1" s="1"/>
  <c r="Q2540" i="1" s="1"/>
  <c r="Q2539" i="1" s="1"/>
  <c r="N2904" i="1"/>
  <c r="N2903" i="1" s="1"/>
  <c r="N2902" i="1" s="1"/>
  <c r="N2901" i="1" s="1"/>
  <c r="O2904" i="1"/>
  <c r="O2903" i="1" s="1"/>
  <c r="O2902" i="1" s="1"/>
  <c r="O2901" i="1" s="1"/>
  <c r="T3210" i="1"/>
  <c r="R3286" i="1"/>
  <c r="R3285" i="1" s="1"/>
  <c r="R3284" i="1" s="1"/>
  <c r="R3283" i="1" s="1"/>
  <c r="N5697" i="1"/>
  <c r="V6273" i="1"/>
  <c r="V5010" i="1"/>
  <c r="V5009" i="1" s="1"/>
  <c r="V5008" i="1" s="1"/>
  <c r="Q6279" i="1"/>
  <c r="O5772" i="1"/>
  <c r="O5771" i="1" s="1"/>
  <c r="O5770" i="1" s="1"/>
  <c r="S6150" i="1"/>
  <c r="S6149" i="1" s="1"/>
  <c r="S6148" i="1" s="1"/>
  <c r="O6150" i="1"/>
  <c r="O6149" i="1" s="1"/>
  <c r="O6148" i="1" s="1"/>
  <c r="P4790" i="1"/>
  <c r="O4825" i="1"/>
  <c r="O680" i="1"/>
  <c r="O676" i="1" s="1"/>
  <c r="O675" i="1" s="1"/>
  <c r="O932" i="1"/>
  <c r="T1853" i="1"/>
  <c r="P1853" i="1"/>
  <c r="P1852" i="1" s="1"/>
  <c r="P1851" i="1" s="1"/>
  <c r="N3294" i="1"/>
  <c r="N3293" i="1" s="1"/>
  <c r="N3292" i="1" s="1"/>
  <c r="N3291" i="1" s="1"/>
  <c r="T3322" i="1"/>
  <c r="N3481" i="1"/>
  <c r="N3477" i="1" s="1"/>
  <c r="N3476" i="1" s="1"/>
  <c r="V4188" i="1"/>
  <c r="V4187" i="1" s="1"/>
  <c r="R4188" i="1"/>
  <c r="R4187" i="1" s="1"/>
  <c r="Q5045" i="1"/>
  <c r="N5157" i="1"/>
  <c r="N5150" i="1" s="1"/>
  <c r="N5149" i="1" s="1"/>
  <c r="N5148" i="1" s="1"/>
  <c r="N5147" i="1" s="1"/>
  <c r="U1106" i="1"/>
  <c r="U1105" i="1" s="1"/>
  <c r="U1104" i="1" s="1"/>
  <c r="T5157" i="1"/>
  <c r="O2387" i="1"/>
  <c r="O3580" i="1"/>
  <c r="Q6123" i="1"/>
  <c r="P4580" i="1"/>
  <c r="U4926" i="1"/>
  <c r="L551" i="1"/>
  <c r="M551" i="1" s="1"/>
  <c r="M552" i="1"/>
  <c r="F561" i="1"/>
  <c r="M561" i="1" s="1"/>
  <c r="M562" i="1"/>
  <c r="I565" i="1"/>
  <c r="M565" i="1" s="1"/>
  <c r="M566" i="1"/>
  <c r="F590" i="1"/>
  <c r="F585" i="1" s="1"/>
  <c r="M591" i="1"/>
  <c r="I603" i="1"/>
  <c r="M604" i="1"/>
  <c r="L612" i="1"/>
  <c r="M612" i="1" s="1"/>
  <c r="M613" i="1"/>
  <c r="L615" i="1"/>
  <c r="M615" i="1" s="1"/>
  <c r="M616" i="1"/>
  <c r="F623" i="1"/>
  <c r="F611" i="1" s="1"/>
  <c r="F610" i="1" s="1"/>
  <c r="M624" i="1"/>
  <c r="M646" i="1"/>
  <c r="I645" i="1"/>
  <c r="M690" i="1"/>
  <c r="I689" i="1"/>
  <c r="I697" i="1"/>
  <c r="M698" i="1"/>
  <c r="I703" i="1"/>
  <c r="M704" i="1"/>
  <c r="F713" i="1"/>
  <c r="M714" i="1"/>
  <c r="L721" i="1"/>
  <c r="M721" i="1" s="1"/>
  <c r="M722" i="1"/>
  <c r="F730" i="1"/>
  <c r="M731" i="1"/>
  <c r="L749" i="1"/>
  <c r="M750" i="1"/>
  <c r="F755" i="1"/>
  <c r="F748" i="1" s="1"/>
  <c r="F747" i="1" s="1"/>
  <c r="M756" i="1"/>
  <c r="I785" i="1"/>
  <c r="I778" i="1" s="1"/>
  <c r="M786" i="1"/>
  <c r="I789" i="1"/>
  <c r="I788" i="1" s="1"/>
  <c r="M790" i="1"/>
  <c r="F812" i="1"/>
  <c r="M812" i="1" s="1"/>
  <c r="M813" i="1"/>
  <c r="L823" i="1"/>
  <c r="M824" i="1"/>
  <c r="L827" i="1"/>
  <c r="M827" i="1" s="1"/>
  <c r="M828" i="1"/>
  <c r="M840" i="1"/>
  <c r="I839" i="1"/>
  <c r="I826" i="1" s="1"/>
  <c r="G879" i="1"/>
  <c r="L910" i="1"/>
  <c r="M910" i="1" s="1"/>
  <c r="M911" i="1"/>
  <c r="L922" i="1"/>
  <c r="M922" i="1" s="1"/>
  <c r="M923" i="1"/>
  <c r="L925" i="1"/>
  <c r="M925" i="1" s="1"/>
  <c r="M926" i="1"/>
  <c r="F989" i="1"/>
  <c r="F988" i="1" s="1"/>
  <c r="M990" i="1"/>
  <c r="F1006" i="1"/>
  <c r="M1006" i="1" s="1"/>
  <c r="M1007" i="1"/>
  <c r="L1044" i="1"/>
  <c r="M1045" i="1"/>
  <c r="L1050" i="1"/>
  <c r="M1051" i="1"/>
  <c r="L1057" i="1"/>
  <c r="M1058" i="1"/>
  <c r="F1091" i="1"/>
  <c r="M1092" i="1"/>
  <c r="F1106" i="1"/>
  <c r="F1105" i="1" s="1"/>
  <c r="F1104" i="1" s="1"/>
  <c r="M1107" i="1"/>
  <c r="F1114" i="1"/>
  <c r="M1115" i="1"/>
  <c r="F1117" i="1"/>
  <c r="M1117" i="1" s="1"/>
  <c r="M1118" i="1"/>
  <c r="M1133" i="1"/>
  <c r="L1132" i="1"/>
  <c r="M1132" i="1" s="1"/>
  <c r="K1164" i="1"/>
  <c r="K1163" i="1" s="1"/>
  <c r="K1162" i="1" s="1"/>
  <c r="K1161" i="1" s="1"/>
  <c r="F1175" i="1"/>
  <c r="F1174" i="1" s="1"/>
  <c r="F1173" i="1" s="1"/>
  <c r="M1176" i="1"/>
  <c r="I1181" i="1"/>
  <c r="M1182" i="1"/>
  <c r="L1220" i="1"/>
  <c r="M1221" i="1"/>
  <c r="F1233" i="1"/>
  <c r="F1229" i="1" s="1"/>
  <c r="F1228" i="1" s="1"/>
  <c r="M1234" i="1"/>
  <c r="G1365" i="1"/>
  <c r="G1361" i="1" s="1"/>
  <c r="G1360" i="1" s="1"/>
  <c r="K1365" i="1"/>
  <c r="K1361" i="1" s="1"/>
  <c r="K1360" i="1" s="1"/>
  <c r="K1351" i="1" s="1"/>
  <c r="F1390" i="1"/>
  <c r="M1391" i="1"/>
  <c r="F1398" i="1"/>
  <c r="M1399" i="1"/>
  <c r="F1409" i="1"/>
  <c r="F1408" i="1" s="1"/>
  <c r="M1410" i="1"/>
  <c r="F1415" i="1"/>
  <c r="M1415" i="1" s="1"/>
  <c r="M1416" i="1"/>
  <c r="F1432" i="1"/>
  <c r="M1435" i="1"/>
  <c r="L1463" i="1"/>
  <c r="L1462" i="1" s="1"/>
  <c r="M1464" i="1"/>
  <c r="L2910" i="1"/>
  <c r="L2909" i="1" s="1"/>
  <c r="L5218" i="1"/>
  <c r="M2213" i="1"/>
  <c r="F1121" i="1"/>
  <c r="F1120" i="1" s="1"/>
  <c r="F517" i="1"/>
  <c r="F516" i="1" s="1"/>
  <c r="F515" i="1" s="1"/>
  <c r="M5360" i="1"/>
  <c r="L1488" i="1"/>
  <c r="M1488" i="1" s="1"/>
  <c r="M1489" i="1"/>
  <c r="L1501" i="1"/>
  <c r="L1500" i="1" s="1"/>
  <c r="H1545" i="1"/>
  <c r="H1544" i="1" s="1"/>
  <c r="H1543" i="1" s="1"/>
  <c r="H1542" i="1" s="1"/>
  <c r="L1577" i="1"/>
  <c r="M1580" i="1"/>
  <c r="L1603" i="1"/>
  <c r="M1604" i="1"/>
  <c r="L1612" i="1"/>
  <c r="L1611" i="1" s="1"/>
  <c r="L1610" i="1" s="1"/>
  <c r="L1609" i="1" s="1"/>
  <c r="M1613" i="1"/>
  <c r="I1644" i="1"/>
  <c r="M1644" i="1" s="1"/>
  <c r="M1645" i="1"/>
  <c r="I1664" i="1"/>
  <c r="I1663" i="1" s="1"/>
  <c r="F1730" i="1"/>
  <c r="F1726" i="1" s="1"/>
  <c r="F1725" i="1" s="1"/>
  <c r="J1730" i="1"/>
  <c r="J1726" i="1" s="1"/>
  <c r="J1725" i="1" s="1"/>
  <c r="J1716" i="1" s="1"/>
  <c r="I2119" i="1"/>
  <c r="I2115" i="1" s="1"/>
  <c r="I2114" i="1" s="1"/>
  <c r="K2168" i="1"/>
  <c r="K2167" i="1" s="1"/>
  <c r="K2166" i="1" s="1"/>
  <c r="I2323" i="1"/>
  <c r="M2324" i="1"/>
  <c r="I2353" i="1"/>
  <c r="M2354" i="1"/>
  <c r="I2367" i="1"/>
  <c r="M2368" i="1"/>
  <c r="L2380" i="1"/>
  <c r="L2379" i="1" s="1"/>
  <c r="L2378" i="1" s="1"/>
  <c r="L2377" i="1" s="1"/>
  <c r="M2381" i="1"/>
  <c r="M2388" i="1"/>
  <c r="L2387" i="1"/>
  <c r="M2387" i="1" s="1"/>
  <c r="L2401" i="1"/>
  <c r="M2401" i="1" s="1"/>
  <c r="M2402" i="1"/>
  <c r="L2407" i="1"/>
  <c r="M2407" i="1" s="1"/>
  <c r="M2408" i="1"/>
  <c r="L2410" i="1"/>
  <c r="M2410" i="1" s="1"/>
  <c r="M2411" i="1"/>
  <c r="L2475" i="1"/>
  <c r="M2476" i="1"/>
  <c r="L2480" i="1"/>
  <c r="M2481" i="1"/>
  <c r="I2516" i="1"/>
  <c r="M2517" i="1"/>
  <c r="I2521" i="1"/>
  <c r="M2522" i="1"/>
  <c r="M2553" i="1"/>
  <c r="I2550" i="1"/>
  <c r="I2655" i="1"/>
  <c r="M2656" i="1"/>
  <c r="M2673" i="1"/>
  <c r="I2672" i="1"/>
  <c r="I2684" i="1"/>
  <c r="I2683" i="1" s="1"/>
  <c r="F2780" i="1"/>
  <c r="M2781" i="1"/>
  <c r="G2894" i="1"/>
  <c r="G2893" i="1" s="1"/>
  <c r="G2892" i="1" s="1"/>
  <c r="K2894" i="1"/>
  <c r="K2893" i="1" s="1"/>
  <c r="K2892" i="1" s="1"/>
  <c r="F3074" i="1"/>
  <c r="M3075" i="1"/>
  <c r="F3083" i="1"/>
  <c r="F3082" i="1" s="1"/>
  <c r="M3084" i="1"/>
  <c r="M3152" i="1"/>
  <c r="L3151" i="1"/>
  <c r="M3151" i="1" s="1"/>
  <c r="F3256" i="1"/>
  <c r="M3257" i="1"/>
  <c r="M3323" i="1"/>
  <c r="I3322" i="1"/>
  <c r="F3383" i="1"/>
  <c r="M3384" i="1"/>
  <c r="M3413" i="1"/>
  <c r="I3412" i="1"/>
  <c r="M3435" i="1"/>
  <c r="I3434" i="1"/>
  <c r="I3433" i="1" s="1"/>
  <c r="I3432" i="1" s="1"/>
  <c r="I3431" i="1" s="1"/>
  <c r="I3430" i="1" s="1"/>
  <c r="I3429" i="1" s="1"/>
  <c r="K3574" i="1"/>
  <c r="K3570" i="1" s="1"/>
  <c r="K3569" i="1" s="1"/>
  <c r="K3560" i="1" s="1"/>
  <c r="K3538" i="1" s="1"/>
  <c r="F3603" i="1"/>
  <c r="F3602" i="1" s="1"/>
  <c r="F3594" i="1" s="1"/>
  <c r="M3604" i="1"/>
  <c r="L4879" i="1"/>
  <c r="M4880" i="1"/>
  <c r="F4889" i="1"/>
  <c r="M4889" i="1" s="1"/>
  <c r="M4890" i="1"/>
  <c r="F4903" i="1"/>
  <c r="M4904" i="1"/>
  <c r="F4910" i="1"/>
  <c r="M4911" i="1"/>
  <c r="F4916" i="1"/>
  <c r="M4917" i="1"/>
  <c r="I4927" i="1"/>
  <c r="M4927" i="1" s="1"/>
  <c r="M4928" i="1"/>
  <c r="I4930" i="1"/>
  <c r="M4930" i="1" s="1"/>
  <c r="M4931" i="1"/>
  <c r="I4933" i="1"/>
  <c r="M4933" i="1" s="1"/>
  <c r="M4934" i="1"/>
  <c r="I4936" i="1"/>
  <c r="M4936" i="1" s="1"/>
  <c r="M4937" i="1"/>
  <c r="M4940" i="1"/>
  <c r="I4939" i="1"/>
  <c r="M4939" i="1" s="1"/>
  <c r="I4957" i="1"/>
  <c r="M4957" i="1" s="1"/>
  <c r="M4958" i="1"/>
  <c r="I4969" i="1"/>
  <c r="M4970" i="1"/>
  <c r="I4992" i="1"/>
  <c r="M4993" i="1"/>
  <c r="I4999" i="1"/>
  <c r="M5000" i="1"/>
  <c r="I5011" i="1"/>
  <c r="M5011" i="1" s="1"/>
  <c r="M5012" i="1"/>
  <c r="I5017" i="1"/>
  <c r="L5018" i="1"/>
  <c r="L5017" i="1" s="1"/>
  <c r="M5019" i="1"/>
  <c r="F5060" i="1"/>
  <c r="M5060" i="1" s="1"/>
  <c r="M5061" i="1"/>
  <c r="F5063" i="1"/>
  <c r="M5064" i="1"/>
  <c r="F5071" i="1"/>
  <c r="M5071" i="1" s="1"/>
  <c r="M5072" i="1"/>
  <c r="K5059" i="1"/>
  <c r="G5059" i="1"/>
  <c r="L5094" i="1"/>
  <c r="M5095" i="1"/>
  <c r="F5128" i="1"/>
  <c r="M5129" i="1"/>
  <c r="F5151" i="1"/>
  <c r="M5151" i="1" s="1"/>
  <c r="M5152" i="1"/>
  <c r="F5157" i="1"/>
  <c r="M5157" i="1" s="1"/>
  <c r="M5158" i="1"/>
  <c r="F5172" i="1"/>
  <c r="M5172" i="1" s="1"/>
  <c r="M5173" i="1"/>
  <c r="M5179" i="1"/>
  <c r="F5178" i="1"/>
  <c r="M5178" i="1" s="1"/>
  <c r="L5252" i="1"/>
  <c r="M5253" i="1"/>
  <c r="I5267" i="1"/>
  <c r="M5268" i="1"/>
  <c r="I5275" i="1"/>
  <c r="I5274" i="1" s="1"/>
  <c r="M5276" i="1"/>
  <c r="M5366" i="1"/>
  <c r="F5363" i="1"/>
  <c r="F5359" i="1" s="1"/>
  <c r="J5363" i="1"/>
  <c r="J5359" i="1" s="1"/>
  <c r="F5369" i="1"/>
  <c r="M5370" i="1"/>
  <c r="M5379" i="1"/>
  <c r="F5378" i="1"/>
  <c r="M5388" i="1"/>
  <c r="F5387" i="1"/>
  <c r="F5397" i="1"/>
  <c r="M5397" i="1" s="1"/>
  <c r="M5398" i="1"/>
  <c r="F5401" i="1"/>
  <c r="F5400" i="1" s="1"/>
  <c r="M5400" i="1" s="1"/>
  <c r="M5402" i="1"/>
  <c r="F5408" i="1"/>
  <c r="M5409" i="1"/>
  <c r="F5414" i="1"/>
  <c r="M5414" i="1" s="1"/>
  <c r="M5415" i="1"/>
  <c r="F5429" i="1"/>
  <c r="F5428" i="1" s="1"/>
  <c r="F5427" i="1" s="1"/>
  <c r="M5430" i="1"/>
  <c r="M5442" i="1"/>
  <c r="F5441" i="1"/>
  <c r="L5523" i="1"/>
  <c r="L5522" i="1" s="1"/>
  <c r="L5521" i="1" s="1"/>
  <c r="M5524" i="1"/>
  <c r="L5575" i="1"/>
  <c r="L5574" i="1" s="1"/>
  <c r="M5574" i="1" s="1"/>
  <c r="M5576" i="1"/>
  <c r="L5588" i="1"/>
  <c r="M5589" i="1"/>
  <c r="L5593" i="1"/>
  <c r="M5593" i="1" s="1"/>
  <c r="M5594" i="1"/>
  <c r="F5613" i="1"/>
  <c r="M5614" i="1"/>
  <c r="L5635" i="1"/>
  <c r="L5634" i="1" s="1"/>
  <c r="L5633" i="1" s="1"/>
  <c r="M5636" i="1"/>
  <c r="L5647" i="1"/>
  <c r="M5647" i="1" s="1"/>
  <c r="M5648" i="1"/>
  <c r="L5650" i="1"/>
  <c r="M5650" i="1" s="1"/>
  <c r="M5651" i="1"/>
  <c r="L5663" i="1"/>
  <c r="M5664" i="1"/>
  <c r="L5679" i="1"/>
  <c r="M5680" i="1"/>
  <c r="L5707" i="1"/>
  <c r="M5707" i="1" s="1"/>
  <c r="M5708" i="1"/>
  <c r="L5716" i="1"/>
  <c r="M5716" i="1" s="1"/>
  <c r="M5717" i="1"/>
  <c r="L5723" i="1"/>
  <c r="M5723" i="1" s="1"/>
  <c r="M5724" i="1"/>
  <c r="L5726" i="1"/>
  <c r="M5726" i="1" s="1"/>
  <c r="M5727" i="1"/>
  <c r="L5732" i="1"/>
  <c r="M5732" i="1" s="1"/>
  <c r="M5733" i="1"/>
  <c r="L5737" i="1"/>
  <c r="M5737" i="1" s="1"/>
  <c r="M5738" i="1"/>
  <c r="L5740" i="1"/>
  <c r="M5740" i="1" s="1"/>
  <c r="M5741" i="1"/>
  <c r="I5820" i="1"/>
  <c r="M5821" i="1"/>
  <c r="I5855" i="1"/>
  <c r="M5855" i="1" s="1"/>
  <c r="M5856" i="1"/>
  <c r="I5858" i="1"/>
  <c r="M5858" i="1" s="1"/>
  <c r="M5859" i="1"/>
  <c r="L5878" i="1"/>
  <c r="M5879" i="1"/>
  <c r="I5895" i="1"/>
  <c r="M5896" i="1"/>
  <c r="H5903" i="1"/>
  <c r="H5887" i="1" s="1"/>
  <c r="H5886" i="1" s="1"/>
  <c r="L5903" i="1"/>
  <c r="M5924" i="1"/>
  <c r="L5923" i="1"/>
  <c r="M5923" i="1" s="1"/>
  <c r="G5930" i="1"/>
  <c r="G5929" i="1" s="1"/>
  <c r="K5930" i="1"/>
  <c r="K5929" i="1" s="1"/>
  <c r="K5939" i="1"/>
  <c r="K5938" i="1" s="1"/>
  <c r="K5937" i="1" s="1"/>
  <c r="F5957" i="1"/>
  <c r="M5958" i="1"/>
  <c r="J5989" i="1"/>
  <c r="J5988" i="1" s="1"/>
  <c r="J5987" i="1" s="1"/>
  <c r="J5986" i="1" s="1"/>
  <c r="F6077" i="1"/>
  <c r="M6078" i="1"/>
  <c r="F6080" i="1"/>
  <c r="M6081" i="1"/>
  <c r="F6089" i="1"/>
  <c r="M6090" i="1"/>
  <c r="F6104" i="1"/>
  <c r="M6105" i="1"/>
  <c r="I6138" i="1"/>
  <c r="I6137" i="1" s="1"/>
  <c r="M6139" i="1"/>
  <c r="I6170" i="1"/>
  <c r="I6169" i="1" s="1"/>
  <c r="I6168" i="1" s="1"/>
  <c r="M6171" i="1"/>
  <c r="F6190" i="1"/>
  <c r="M6193" i="1"/>
  <c r="J6190" i="1"/>
  <c r="J6186" i="1" s="1"/>
  <c r="J6185" i="1" s="1"/>
  <c r="J6175" i="1" s="1"/>
  <c r="J6174" i="1" s="1"/>
  <c r="F6214" i="1"/>
  <c r="M6214" i="1" s="1"/>
  <c r="M6215" i="1"/>
  <c r="I6238" i="1"/>
  <c r="M6239" i="1"/>
  <c r="I6267" i="1"/>
  <c r="I6266" i="1" s="1"/>
  <c r="I6265" i="1" s="1"/>
  <c r="I6264" i="1" s="1"/>
  <c r="I6263" i="1" s="1"/>
  <c r="M6268" i="1"/>
  <c r="P3574" i="1"/>
  <c r="P3570" i="1" s="1"/>
  <c r="P3569" i="1" s="1"/>
  <c r="M1775" i="1"/>
  <c r="M2070" i="1"/>
  <c r="M1498" i="1"/>
  <c r="M1490" i="1"/>
  <c r="L3015" i="1"/>
  <c r="M3015" i="1" s="1"/>
  <c r="M1753" i="1"/>
  <c r="L3131" i="1"/>
  <c r="M2332" i="1"/>
  <c r="L1755" i="1"/>
  <c r="M1755" i="1" s="1"/>
  <c r="M3211" i="1"/>
  <c r="M2871" i="1"/>
  <c r="M2641" i="1"/>
  <c r="M2629" i="1"/>
  <c r="M2617" i="1"/>
  <c r="M2600" i="1"/>
  <c r="M2528" i="1"/>
  <c r="M1728" i="1"/>
  <c r="M1659" i="1"/>
  <c r="M1648" i="1"/>
  <c r="M2393" i="1"/>
  <c r="M2054" i="1"/>
  <c r="M1768" i="1"/>
  <c r="M1769" i="1"/>
  <c r="M2164" i="1"/>
  <c r="M2084" i="1"/>
  <c r="M2063" i="1"/>
  <c r="M1669" i="1"/>
  <c r="M1767" i="1"/>
  <c r="L3154" i="1"/>
  <c r="M2884" i="1"/>
  <c r="M2051" i="1"/>
  <c r="M1733" i="1"/>
  <c r="M2791" i="1"/>
  <c r="M867" i="1"/>
  <c r="M2573" i="1"/>
  <c r="M3159" i="1"/>
  <c r="M2990" i="1"/>
  <c r="L2197" i="1"/>
  <c r="M1639" i="1"/>
  <c r="F2794" i="1"/>
  <c r="M2455" i="1"/>
  <c r="I4948" i="1"/>
  <c r="M4948" i="1" s="1"/>
  <c r="M2142" i="1"/>
  <c r="M2331" i="1"/>
  <c r="M2062" i="1"/>
  <c r="M1668" i="1"/>
  <c r="M1593" i="1"/>
  <c r="M1552" i="1"/>
  <c r="M1483" i="1"/>
  <c r="M1574" i="1"/>
  <c r="M2512" i="1"/>
  <c r="M3104" i="1"/>
  <c r="M2328" i="1"/>
  <c r="M2513" i="1"/>
  <c r="M2987" i="1"/>
  <c r="M2636" i="1"/>
  <c r="M2623" i="1"/>
  <c r="M2613" i="1"/>
  <c r="M2572" i="1"/>
  <c r="M1721" i="1"/>
  <c r="M1666" i="1"/>
  <c r="M1655" i="1"/>
  <c r="F3350" i="1"/>
  <c r="M3148" i="1"/>
  <c r="F3373" i="1"/>
  <c r="M2681" i="1"/>
  <c r="M4434" i="1"/>
  <c r="L4433" i="1"/>
  <c r="M4447" i="1"/>
  <c r="L4446" i="1"/>
  <c r="L4445" i="1" s="1"/>
  <c r="M4445" i="1" s="1"/>
  <c r="L1827" i="1"/>
  <c r="M1828" i="1"/>
  <c r="T4790" i="1"/>
  <c r="L5864" i="1"/>
  <c r="M5864" i="1" s="1"/>
  <c r="M5865" i="1"/>
  <c r="N1910" i="1"/>
  <c r="N1909" i="1" s="1"/>
  <c r="V3481" i="1"/>
  <c r="V3477" i="1" s="1"/>
  <c r="V3476" i="1" s="1"/>
  <c r="N3664" i="1"/>
  <c r="P4926" i="1"/>
  <c r="I571" i="1"/>
  <c r="M571" i="1" s="1"/>
  <c r="M572" i="1"/>
  <c r="K826" i="1"/>
  <c r="I1751" i="1"/>
  <c r="K2021" i="1"/>
  <c r="K2017" i="1" s="1"/>
  <c r="K2016" i="1" s="1"/>
  <c r="K2007" i="1" s="1"/>
  <c r="M2120" i="1"/>
  <c r="M2209" i="1"/>
  <c r="M2215" i="1"/>
  <c r="M2658" i="1"/>
  <c r="L5171" i="1"/>
  <c r="L5170" i="1" s="1"/>
  <c r="L5169" i="1" s="1"/>
  <c r="V635" i="1"/>
  <c r="V634" i="1" s="1"/>
  <c r="R1240" i="1"/>
  <c r="R1239" i="1" s="1"/>
  <c r="R1238" i="1" s="1"/>
  <c r="R1237" i="1" s="1"/>
  <c r="R1236" i="1" s="1"/>
  <c r="Q1481" i="1"/>
  <c r="Q1480" i="1" s="1"/>
  <c r="Q1479" i="1" s="1"/>
  <c r="P2186" i="1"/>
  <c r="P2185" i="1" s="1"/>
  <c r="P2184" i="1" s="1"/>
  <c r="P2183" i="1" s="1"/>
  <c r="P2289" i="1"/>
  <c r="P2288" i="1" s="1"/>
  <c r="P2287" i="1" s="1"/>
  <c r="R2550" i="1"/>
  <c r="R2549" i="1" s="1"/>
  <c r="R2548" i="1" s="1"/>
  <c r="R2547" i="1" s="1"/>
  <c r="M4581" i="1"/>
  <c r="M4501" i="1"/>
  <c r="M1596" i="1"/>
  <c r="P727" i="1"/>
  <c r="P726" i="1" s="1"/>
  <c r="P725" i="1" s="1"/>
  <c r="R262" i="1"/>
  <c r="H3406" i="1"/>
  <c r="H3405" i="1" s="1"/>
  <c r="H3404" i="1" s="1"/>
  <c r="H3403" i="1" s="1"/>
  <c r="F3574" i="1"/>
  <c r="M6249" i="1"/>
  <c r="N254" i="1"/>
  <c r="N329" i="1"/>
  <c r="N328" i="1" s="1"/>
  <c r="N327" i="1" s="1"/>
  <c r="N611" i="1"/>
  <c r="N610" i="1" s="1"/>
  <c r="N642" i="1"/>
  <c r="N668" i="1"/>
  <c r="N667" i="1" s="1"/>
  <c r="N666" i="1" s="1"/>
  <c r="N879" i="1"/>
  <c r="N994" i="1"/>
  <c r="N993" i="1" s="1"/>
  <c r="N992" i="1" s="1"/>
  <c r="N986" i="1" s="1"/>
  <c r="N1122" i="1"/>
  <c r="N1634" i="1"/>
  <c r="N1808" i="1"/>
  <c r="N1807" i="1" s="1"/>
  <c r="N2036" i="1"/>
  <c r="N2311" i="1"/>
  <c r="N2310" i="1" s="1"/>
  <c r="N2309" i="1" s="1"/>
  <c r="N2308" i="1" s="1"/>
  <c r="N2307" i="1" s="1"/>
  <c r="N3027" i="1"/>
  <c r="N3026" i="1" s="1"/>
  <c r="N3025" i="1" s="1"/>
  <c r="N3024" i="1" s="1"/>
  <c r="N3023" i="1" s="1"/>
  <c r="N3162" i="1"/>
  <c r="N3161" i="1" s="1"/>
  <c r="N3496" i="1"/>
  <c r="N3870" i="1"/>
  <c r="N3869" i="1" s="1"/>
  <c r="N4147" i="1"/>
  <c r="N4317" i="1"/>
  <c r="N4316" i="1" s="1"/>
  <c r="N4315" i="1" s="1"/>
  <c r="V199" i="1"/>
  <c r="V195" i="1" s="1"/>
  <c r="S329" i="1"/>
  <c r="S328" i="1" s="1"/>
  <c r="S327" i="1" s="1"/>
  <c r="S373" i="1"/>
  <c r="Q397" i="1"/>
  <c r="Q396" i="1" s="1"/>
  <c r="V1879" i="1"/>
  <c r="V1878" i="1" s="1"/>
  <c r="V1877" i="1" s="1"/>
  <c r="V1876" i="1" s="1"/>
  <c r="P2280" i="1"/>
  <c r="P2275" i="1" s="1"/>
  <c r="U2998" i="1"/>
  <c r="U2993" i="1" s="1"/>
  <c r="U2992" i="1" s="1"/>
  <c r="U3226" i="1"/>
  <c r="Q4293" i="1"/>
  <c r="Q4292" i="1" s="1"/>
  <c r="S4343" i="1"/>
  <c r="S4342" i="1" s="1"/>
  <c r="S4341" i="1" s="1"/>
  <c r="S4340" i="1" s="1"/>
  <c r="S4724" i="1"/>
  <c r="S4720" i="1" s="1"/>
  <c r="S4719" i="1" s="1"/>
  <c r="O2542" i="1"/>
  <c r="O2541" i="1" s="1"/>
  <c r="O2540" i="1" s="1"/>
  <c r="O2539" i="1" s="1"/>
  <c r="U2904" i="1"/>
  <c r="U2903" i="1" s="1"/>
  <c r="U2902" i="1" s="1"/>
  <c r="U2901" i="1" s="1"/>
  <c r="Q2904" i="1"/>
  <c r="Q2903" i="1" s="1"/>
  <c r="Q2902" i="1" s="1"/>
  <c r="Q2901" i="1" s="1"/>
  <c r="N2483" i="1"/>
  <c r="N2479" i="1" s="1"/>
  <c r="N2478" i="1" s="1"/>
  <c r="N2471" i="1" s="1"/>
  <c r="Q766" i="1"/>
  <c r="Q1050" i="1"/>
  <c r="Q1049" i="1" s="1"/>
  <c r="Q1048" i="1" s="1"/>
  <c r="R1446" i="1"/>
  <c r="U1481" i="1"/>
  <c r="U1480" i="1" s="1"/>
  <c r="U1479" i="1" s="1"/>
  <c r="R1797" i="1"/>
  <c r="R1796" i="1" s="1"/>
  <c r="R1795" i="1" s="1"/>
  <c r="R1794" i="1" s="1"/>
  <c r="R1879" i="1"/>
  <c r="R1878" i="1" s="1"/>
  <c r="R1877" i="1" s="1"/>
  <c r="R1876" i="1" s="1"/>
  <c r="R3122" i="1"/>
  <c r="R3118" i="1" s="1"/>
  <c r="R3117" i="1" s="1"/>
  <c r="P3730" i="1"/>
  <c r="P3725" i="1" s="1"/>
  <c r="P3724" i="1" s="1"/>
  <c r="G2168" i="1"/>
  <c r="G2167" i="1" s="1"/>
  <c r="G2166" i="1" s="1"/>
  <c r="J2772" i="1"/>
  <c r="T5186" i="1"/>
  <c r="P1899" i="1"/>
  <c r="P1898" i="1" s="1"/>
  <c r="P1897" i="1" s="1"/>
  <c r="M4245" i="1"/>
  <c r="J4210" i="1"/>
  <c r="J4209" i="1" s="1"/>
  <c r="F4222" i="1"/>
  <c r="M4223" i="1"/>
  <c r="L82" i="1"/>
  <c r="M83" i="1"/>
  <c r="N575" i="1"/>
  <c r="L977" i="1"/>
  <c r="M977" i="1" s="1"/>
  <c r="M978" i="1"/>
  <c r="P3438" i="1"/>
  <c r="P3437" i="1" s="1"/>
  <c r="F1600" i="1"/>
  <c r="F1599" i="1" s="1"/>
  <c r="F1598" i="1" s="1"/>
  <c r="I747" i="1"/>
  <c r="M2640" i="1"/>
  <c r="M4626" i="1"/>
  <c r="M6010" i="1"/>
  <c r="F3738" i="1"/>
  <c r="F3737" i="1" s="1"/>
  <c r="L630" i="1"/>
  <c r="M630" i="1" s="1"/>
  <c r="I3407" i="1"/>
  <c r="F2386" i="1"/>
  <c r="F2385" i="1" s="1"/>
  <c r="F2376" i="1" s="1"/>
  <c r="M2392" i="1"/>
  <c r="F4176" i="1"/>
  <c r="F3902" i="1"/>
  <c r="M3902" i="1" s="1"/>
  <c r="M3903" i="1"/>
  <c r="M2628" i="1"/>
  <c r="I5930" i="1"/>
  <c r="R635" i="1"/>
  <c r="R634" i="1" s="1"/>
  <c r="S741" i="1"/>
  <c r="S740" i="1" s="1"/>
  <c r="P788" i="1"/>
  <c r="U843" i="1"/>
  <c r="S2269" i="1"/>
  <c r="S2268" i="1" s="1"/>
  <c r="S2267" i="1" s="1"/>
  <c r="S2266" i="1" s="1"/>
  <c r="Q2392" i="1"/>
  <c r="P2793" i="1"/>
  <c r="P3210" i="1"/>
  <c r="P3209" i="1" s="1"/>
  <c r="P3208" i="1" s="1"/>
  <c r="P3207" i="1" s="1"/>
  <c r="S3361" i="1"/>
  <c r="S3360" i="1" s="1"/>
  <c r="S3359" i="1" s="1"/>
  <c r="S3358" i="1" s="1"/>
  <c r="R3924" i="1"/>
  <c r="R3923" i="1" s="1"/>
  <c r="R3922" i="1" s="1"/>
  <c r="S5697" i="1"/>
  <c r="V5706" i="1"/>
  <c r="N3361" i="1"/>
  <c r="N3360" i="1" s="1"/>
  <c r="N3359" i="1" s="1"/>
  <c r="N3358" i="1" s="1"/>
  <c r="S4825" i="1"/>
  <c r="S1671" i="1"/>
  <c r="U77" i="1"/>
  <c r="S497" i="1"/>
  <c r="S493" i="1" s="1"/>
  <c r="S492" i="1" s="1"/>
  <c r="S491" i="1" s="1"/>
  <c r="S490" i="1" s="1"/>
  <c r="Q497" i="1"/>
  <c r="Q493" i="1" s="1"/>
  <c r="Q492" i="1" s="1"/>
  <c r="Q491" i="1" s="1"/>
  <c r="Q490" i="1" s="1"/>
  <c r="V497" i="1"/>
  <c r="V493" i="1" s="1"/>
  <c r="V492" i="1" s="1"/>
  <c r="V491" i="1" s="1"/>
  <c r="V490" i="1" s="1"/>
  <c r="Q521" i="1"/>
  <c r="Q517" i="1" s="1"/>
  <c r="Q516" i="1" s="1"/>
  <c r="Q515" i="1" s="1"/>
  <c r="V521" i="1"/>
  <c r="V517" i="1" s="1"/>
  <c r="V516" i="1" s="1"/>
  <c r="V515" i="1" s="1"/>
  <c r="V542" i="1"/>
  <c r="V529" i="1" s="1"/>
  <c r="V528" i="1" s="1"/>
  <c r="S542" i="1"/>
  <c r="S529" i="1" s="1"/>
  <c r="S528" i="1" s="1"/>
  <c r="Q680" i="1"/>
  <c r="Q676" i="1" s="1"/>
  <c r="Q675" i="1" s="1"/>
  <c r="S693" i="1"/>
  <c r="S692" i="1" s="1"/>
  <c r="R735" i="1"/>
  <c r="R734" i="1" s="1"/>
  <c r="U755" i="1"/>
  <c r="U748" i="1" s="1"/>
  <c r="R879" i="1"/>
  <c r="U921" i="1"/>
  <c r="P981" i="1"/>
  <c r="P994" i="1"/>
  <c r="P993" i="1" s="1"/>
  <c r="P992" i="1" s="1"/>
  <c r="P986" i="1" s="1"/>
  <c r="U994" i="1"/>
  <c r="U993" i="1" s="1"/>
  <c r="U992" i="1" s="1"/>
  <c r="U986" i="1" s="1"/>
  <c r="S1127" i="1"/>
  <c r="R1207" i="1"/>
  <c r="R1206" i="1" s="1"/>
  <c r="R1205" i="1" s="1"/>
  <c r="R1204" i="1" s="1"/>
  <c r="R1203" i="1" s="1"/>
  <c r="Q2644" i="1"/>
  <c r="Q2643" i="1" s="1"/>
  <c r="V2644" i="1"/>
  <c r="V2643" i="1" s="1"/>
  <c r="S2644" i="1"/>
  <c r="S2643" i="1" s="1"/>
  <c r="Q2655" i="1"/>
  <c r="Q2654" i="1" s="1"/>
  <c r="Q2653" i="1" s="1"/>
  <c r="Q2652" i="1" s="1"/>
  <c r="Q2651" i="1" s="1"/>
  <c r="V2655" i="1"/>
  <c r="V2654" i="1" s="1"/>
  <c r="V2653" i="1" s="1"/>
  <c r="V2652" i="1" s="1"/>
  <c r="V2651" i="1" s="1"/>
  <c r="S2655" i="1"/>
  <c r="S2654" i="1" s="1"/>
  <c r="S2653" i="1" s="1"/>
  <c r="S2652" i="1" s="1"/>
  <c r="S2651" i="1" s="1"/>
  <c r="S2670" i="1"/>
  <c r="S2669" i="1" s="1"/>
  <c r="S2668" i="1" s="1"/>
  <c r="S2667" i="1" s="1"/>
  <c r="Q2670" i="1"/>
  <c r="Q2669" i="1" s="1"/>
  <c r="Q2668" i="1" s="1"/>
  <c r="Q2667" i="1" s="1"/>
  <c r="V2670" i="1"/>
  <c r="V2669" i="1" s="1"/>
  <c r="V2668" i="1" s="1"/>
  <c r="V2667" i="1" s="1"/>
  <c r="Q2684" i="1"/>
  <c r="Q2683" i="1" s="1"/>
  <c r="V2684" i="1"/>
  <c r="V2683" i="1" s="1"/>
  <c r="Q2698" i="1"/>
  <c r="Q2697" i="1" s="1"/>
  <c r="S2714" i="1"/>
  <c r="S2713" i="1" s="1"/>
  <c r="S2712" i="1" s="1"/>
  <c r="S2711" i="1" s="1"/>
  <c r="V2714" i="1"/>
  <c r="V2713" i="1" s="1"/>
  <c r="V2712" i="1" s="1"/>
  <c r="V2711" i="1" s="1"/>
  <c r="S2739" i="1"/>
  <c r="S2738" i="1" s="1"/>
  <c r="S2737" i="1" s="1"/>
  <c r="S2736" i="1" s="1"/>
  <c r="V2759" i="1"/>
  <c r="Q2772" i="1"/>
  <c r="Q2780" i="1"/>
  <c r="Q2779" i="1" s="1"/>
  <c r="U2851" i="1"/>
  <c r="U2866" i="1"/>
  <c r="U2865" i="1" s="1"/>
  <c r="U2864" i="1" s="1"/>
  <c r="S2894" i="1"/>
  <c r="S2893" i="1" s="1"/>
  <c r="S2892" i="1" s="1"/>
  <c r="Q2894" i="1"/>
  <c r="Q2893" i="1" s="1"/>
  <c r="Q2892" i="1" s="1"/>
  <c r="S2909" i="1"/>
  <c r="V2933" i="1"/>
  <c r="V3112" i="1"/>
  <c r="V3111" i="1" s="1"/>
  <c r="V3110" i="1" s="1"/>
  <c r="V3109" i="1" s="1"/>
  <c r="P3137" i="1"/>
  <c r="U3137" i="1"/>
  <c r="Q3137" i="1"/>
  <c r="P3709" i="1"/>
  <c r="P3708" i="1" s="1"/>
  <c r="S3743" i="1"/>
  <c r="S3742" i="1" s="1"/>
  <c r="V3743" i="1"/>
  <c r="V3742" i="1" s="1"/>
  <c r="S3769" i="1"/>
  <c r="S3768" i="1" s="1"/>
  <c r="S3767" i="1" s="1"/>
  <c r="S3766" i="1" s="1"/>
  <c r="V3769" i="1"/>
  <c r="V3768" i="1" s="1"/>
  <c r="V3767" i="1" s="1"/>
  <c r="V3766" i="1" s="1"/>
  <c r="Q3783" i="1"/>
  <c r="Q3782" i="1" s="1"/>
  <c r="V3783" i="1"/>
  <c r="V3782" i="1" s="1"/>
  <c r="V3838" i="1"/>
  <c r="V3834" i="1" s="1"/>
  <c r="V3833" i="1" s="1"/>
  <c r="S3838" i="1"/>
  <c r="S3834" i="1" s="1"/>
  <c r="S3833" i="1" s="1"/>
  <c r="Q3848" i="1"/>
  <c r="S4120" i="1"/>
  <c r="Q4120" i="1"/>
  <c r="Q4147" i="1"/>
  <c r="P4438" i="1"/>
  <c r="L1005" i="1"/>
  <c r="L1004" i="1" s="1"/>
  <c r="L1003" i="1" s="1"/>
  <c r="L1002" i="1" s="1"/>
  <c r="Q77" i="1"/>
  <c r="V117" i="1"/>
  <c r="V113" i="1" s="1"/>
  <c r="V112" i="1" s="1"/>
  <c r="V111" i="1" s="1"/>
  <c r="V329" i="1"/>
  <c r="V328" i="1" s="1"/>
  <c r="V327" i="1" s="1"/>
  <c r="S356" i="1"/>
  <c r="S352" i="1" s="1"/>
  <c r="S351" i="1" s="1"/>
  <c r="S460" i="1"/>
  <c r="S450" i="1" s="1"/>
  <c r="S449" i="1" s="1"/>
  <c r="S448" i="1" s="1"/>
  <c r="S435" i="1" s="1"/>
  <c r="Q460" i="1"/>
  <c r="Q450" i="1" s="1"/>
  <c r="Q449" i="1" s="1"/>
  <c r="Q448" i="1" s="1"/>
  <c r="Q435" i="1" s="1"/>
  <c r="V460" i="1"/>
  <c r="V450" i="1" s="1"/>
  <c r="V449" i="1" s="1"/>
  <c r="V448" i="1" s="1"/>
  <c r="V435" i="1" s="1"/>
  <c r="R1066" i="1"/>
  <c r="R1065" i="1" s="1"/>
  <c r="P1122" i="1"/>
  <c r="V1240" i="1"/>
  <c r="V1239" i="1" s="1"/>
  <c r="V1238" i="1" s="1"/>
  <c r="V1237" i="1" s="1"/>
  <c r="V1236" i="1" s="1"/>
  <c r="P1299" i="1"/>
  <c r="P1298" i="1" s="1"/>
  <c r="P1414" i="1"/>
  <c r="P1413" i="1" s="1"/>
  <c r="P1412" i="1" s="1"/>
  <c r="P1671" i="1"/>
  <c r="V2550" i="1"/>
  <c r="V2549" i="1" s="1"/>
  <c r="V2548" i="1" s="1"/>
  <c r="V2547" i="1" s="1"/>
  <c r="V3709" i="1"/>
  <c r="V3708" i="1" s="1"/>
  <c r="R3769" i="1"/>
  <c r="R3768" i="1" s="1"/>
  <c r="R3767" i="1" s="1"/>
  <c r="R3766" i="1" s="1"/>
  <c r="U3783" i="1"/>
  <c r="U3782" i="1" s="1"/>
  <c r="P3805" i="1"/>
  <c r="P3804" i="1" s="1"/>
  <c r="Q6273" i="1"/>
  <c r="V6150" i="1"/>
  <c r="V6149" i="1" s="1"/>
  <c r="V6148" i="1" s="1"/>
  <c r="R6150" i="1"/>
  <c r="R6149" i="1" s="1"/>
  <c r="R6148" i="1" s="1"/>
  <c r="N4790" i="1"/>
  <c r="S4790" i="1"/>
  <c r="V4272" i="1"/>
  <c r="P4724" i="1"/>
  <c r="P4720" i="1" s="1"/>
  <c r="P4719" i="1" s="1"/>
  <c r="U4724" i="1"/>
  <c r="U4720" i="1" s="1"/>
  <c r="U4719" i="1" s="1"/>
  <c r="U4747" i="1"/>
  <c r="S5772" i="1"/>
  <c r="S5771" i="1" s="1"/>
  <c r="S5770" i="1" s="1"/>
  <c r="M683" i="1"/>
  <c r="U6210" i="1"/>
  <c r="U6209" i="1" s="1"/>
  <c r="U6208" i="1" s="1"/>
  <c r="U6207" i="1" s="1"/>
  <c r="O1940" i="1"/>
  <c r="O1939" i="1" s="1"/>
  <c r="O1938" i="1" s="1"/>
  <c r="O1937" i="1" s="1"/>
  <c r="O2257" i="1"/>
  <c r="O2256" i="1" s="1"/>
  <c r="O2714" i="1"/>
  <c r="O2713" i="1" s="1"/>
  <c r="O2712" i="1" s="1"/>
  <c r="O2711" i="1" s="1"/>
  <c r="O3122" i="1"/>
  <c r="O3118" i="1" s="1"/>
  <c r="O3117" i="1" s="1"/>
  <c r="O4244" i="1"/>
  <c r="O4243" i="1" s="1"/>
  <c r="N1879" i="1"/>
  <c r="N1878" i="1" s="1"/>
  <c r="N1877" i="1" s="1"/>
  <c r="N1876" i="1" s="1"/>
  <c r="U2178" i="1"/>
  <c r="U2177" i="1" s="1"/>
  <c r="U2176" i="1" s="1"/>
  <c r="U2175" i="1" s="1"/>
  <c r="Q5697" i="1"/>
  <c r="P6273" i="1"/>
  <c r="P548" i="1"/>
  <c r="P547" i="1" s="1"/>
  <c r="S4203" i="1"/>
  <c r="S4202" i="1" s="1"/>
  <c r="S4201" i="1" s="1"/>
  <c r="V4210" i="1"/>
  <c r="V4209" i="1" s="1"/>
  <c r="Q4219" i="1"/>
  <c r="P5819" i="1"/>
  <c r="M5043" i="1"/>
  <c r="N4580" i="1"/>
  <c r="N5243" i="1"/>
  <c r="N5239" i="1" s="1"/>
  <c r="N5238" i="1" s="1"/>
  <c r="N5232" i="1" s="1"/>
  <c r="N5231" i="1" s="1"/>
  <c r="N5352" i="1"/>
  <c r="N5351" i="1" s="1"/>
  <c r="N5407" i="1"/>
  <c r="N5441" i="1"/>
  <c r="N5440" i="1" s="1"/>
  <c r="N5439" i="1" s="1"/>
  <c r="N5512" i="1"/>
  <c r="N5573" i="1"/>
  <c r="N5596" i="1"/>
  <c r="N5592" i="1" s="1"/>
  <c r="N5591" i="1" s="1"/>
  <c r="N6087" i="1"/>
  <c r="N6160" i="1"/>
  <c r="N6159" i="1" s="1"/>
  <c r="N6158" i="1" s="1"/>
  <c r="N6157" i="1" s="1"/>
  <c r="N6156" i="1" s="1"/>
  <c r="N6190" i="1"/>
  <c r="N6186" i="1" s="1"/>
  <c r="N6185" i="1" s="1"/>
  <c r="N6253" i="1"/>
  <c r="N6302" i="1"/>
  <c r="N6301" i="1" s="1"/>
  <c r="N1925" i="1"/>
  <c r="N1924" i="1" s="1"/>
  <c r="N1923" i="1" s="1"/>
  <c r="N1922" i="1" s="1"/>
  <c r="N1921" i="1" s="1"/>
  <c r="M3633" i="1"/>
  <c r="M3632" i="1" s="1"/>
  <c r="M3631" i="1" s="1"/>
  <c r="M3630" i="1" s="1"/>
  <c r="R3633" i="1"/>
  <c r="R3632" i="1" s="1"/>
  <c r="R3631" i="1" s="1"/>
  <c r="R3630" i="1" s="1"/>
  <c r="N3695" i="1"/>
  <c r="N3694" i="1" s="1"/>
  <c r="N3693" i="1" s="1"/>
  <c r="V4747" i="1"/>
  <c r="N5976" i="1"/>
  <c r="N5972" i="1" s="1"/>
  <c r="N5971" i="1" s="1"/>
  <c r="P262" i="1"/>
  <c r="P836" i="1"/>
  <c r="P835" i="1" s="1"/>
  <c r="P1182" i="1"/>
  <c r="P1181" i="1" s="1"/>
  <c r="P1251" i="1"/>
  <c r="P1250" i="1" s="1"/>
  <c r="P1249" i="1" s="1"/>
  <c r="P1248" i="1" s="1"/>
  <c r="P1247" i="1" s="1"/>
  <c r="T35" i="1"/>
  <c r="T117" i="1"/>
  <c r="T306" i="1"/>
  <c r="T735" i="1"/>
  <c r="T778" i="1"/>
  <c r="W778" i="1" s="1"/>
  <c r="T1050" i="1"/>
  <c r="T1106" i="1"/>
  <c r="T1355" i="1"/>
  <c r="T1751" i="1"/>
  <c r="T1910" i="1"/>
  <c r="T1925" i="1"/>
  <c r="T2011" i="1"/>
  <c r="T2300" i="1"/>
  <c r="T2532" i="1"/>
  <c r="T2780" i="1"/>
  <c r="T3091" i="1"/>
  <c r="T4724" i="1"/>
  <c r="T5352" i="1"/>
  <c r="T5441" i="1"/>
  <c r="T6160" i="1"/>
  <c r="T6190" i="1"/>
  <c r="U1251" i="1"/>
  <c r="U1250" i="1" s="1"/>
  <c r="U1249" i="1" s="1"/>
  <c r="U1248" i="1" s="1"/>
  <c r="U1247" i="1" s="1"/>
  <c r="U1612" i="1"/>
  <c r="U1611" i="1" s="1"/>
  <c r="U1610" i="1" s="1"/>
  <c r="U1609" i="1" s="1"/>
  <c r="U3220" i="1"/>
  <c r="U3216" i="1" s="1"/>
  <c r="U3215" i="1" s="1"/>
  <c r="O180" i="1"/>
  <c r="O179" i="1" s="1"/>
  <c r="O5903" i="1"/>
  <c r="O5887" i="1" s="1"/>
  <c r="O5886" i="1" s="1"/>
  <c r="O642" i="1"/>
  <c r="T1495" i="1"/>
  <c r="U1512" i="1"/>
  <c r="U1511" i="1" s="1"/>
  <c r="U1510" i="1" s="1"/>
  <c r="Q1789" i="1"/>
  <c r="Q1788" i="1" s="1"/>
  <c r="Q1787" i="1" s="1"/>
  <c r="Q1786" i="1" s="1"/>
  <c r="N1899" i="1"/>
  <c r="N1898" i="1" s="1"/>
  <c r="N1897" i="1" s="1"/>
  <c r="N2178" i="1"/>
  <c r="N2177" i="1" s="1"/>
  <c r="N2176" i="1" s="1"/>
  <c r="N2175" i="1" s="1"/>
  <c r="F779" i="1"/>
  <c r="M779" i="1" s="1"/>
  <c r="M780" i="1"/>
  <c r="F782" i="1"/>
  <c r="M782" i="1" s="1"/>
  <c r="M783" i="1"/>
  <c r="F819" i="1"/>
  <c r="M819" i="1" s="1"/>
  <c r="M820" i="1"/>
  <c r="L1365" i="1"/>
  <c r="L1361" i="1" s="1"/>
  <c r="I1503" i="1"/>
  <c r="M1504" i="1"/>
  <c r="I1519" i="1"/>
  <c r="I1518" i="1" s="1"/>
  <c r="I1517" i="1" s="1"/>
  <c r="M1517" i="1" s="1"/>
  <c r="M1520" i="1"/>
  <c r="I1547" i="1"/>
  <c r="I1546" i="1" s="1"/>
  <c r="I1545" i="1" s="1"/>
  <c r="I1544" i="1" s="1"/>
  <c r="I1543" i="1" s="1"/>
  <c r="I1542" i="1" s="1"/>
  <c r="M1548" i="1"/>
  <c r="I1571" i="1"/>
  <c r="I1570" i="1" s="1"/>
  <c r="I1569" i="1" s="1"/>
  <c r="I1568" i="1" s="1"/>
  <c r="M1572" i="1"/>
  <c r="I1619" i="1"/>
  <c r="M1619" i="1" s="1"/>
  <c r="M1620" i="1"/>
  <c r="F1634" i="1"/>
  <c r="F1651" i="1"/>
  <c r="F1650" i="1" s="1"/>
  <c r="M1652" i="1"/>
  <c r="I1779" i="1"/>
  <c r="I1778" i="1" s="1"/>
  <c r="I1777" i="1" s="1"/>
  <c r="M1818" i="1"/>
  <c r="L1817" i="1"/>
  <c r="F1906" i="1"/>
  <c r="M1907" i="1"/>
  <c r="L1925" i="1"/>
  <c r="L1924" i="1" s="1"/>
  <c r="L1923" i="1" s="1"/>
  <c r="L1922" i="1" s="1"/>
  <c r="L1921" i="1" s="1"/>
  <c r="M1926" i="1"/>
  <c r="I1985" i="1"/>
  <c r="M1985" i="1" s="1"/>
  <c r="M1986" i="1"/>
  <c r="I1996" i="1"/>
  <c r="M1997" i="1"/>
  <c r="L2011" i="1"/>
  <c r="L2010" i="1" s="1"/>
  <c r="L2009" i="1" s="1"/>
  <c r="L2008" i="1" s="1"/>
  <c r="M2012" i="1"/>
  <c r="F2116" i="1"/>
  <c r="M2116" i="1" s="1"/>
  <c r="M2117" i="1"/>
  <c r="J2119" i="1"/>
  <c r="J2115" i="1" s="1"/>
  <c r="J2114" i="1" s="1"/>
  <c r="J2105" i="1" s="1"/>
  <c r="J2078" i="1" s="1"/>
  <c r="I2157" i="1"/>
  <c r="M2158" i="1"/>
  <c r="F3355" i="1"/>
  <c r="M3356" i="1"/>
  <c r="F3361" i="1"/>
  <c r="F3360" i="1" s="1"/>
  <c r="F3359" i="1" s="1"/>
  <c r="F3358" i="1" s="1"/>
  <c r="M3364" i="1"/>
  <c r="F6242" i="1"/>
  <c r="F6241" i="1" s="1"/>
  <c r="J6253" i="1"/>
  <c r="M6274" i="1"/>
  <c r="L6273" i="1"/>
  <c r="L6298" i="1"/>
  <c r="M6298" i="1" s="1"/>
  <c r="M6299" i="1"/>
  <c r="L1794" i="1"/>
  <c r="M1794" i="1" s="1"/>
  <c r="M1036" i="1"/>
  <c r="L3769" i="1"/>
  <c r="L3768" i="1" s="1"/>
  <c r="L3767" i="1" s="1"/>
  <c r="L3766" i="1" s="1"/>
  <c r="F5232" i="1"/>
  <c r="F5231" i="1" s="1"/>
  <c r="J3495" i="1"/>
  <c r="M2029" i="1"/>
  <c r="L3813" i="1"/>
  <c r="M3813" i="1" s="1"/>
  <c r="M4180" i="1"/>
  <c r="M1647" i="1"/>
  <c r="M1780" i="1"/>
  <c r="M1638" i="1"/>
  <c r="L1618" i="1"/>
  <c r="L1617" i="1" s="1"/>
  <c r="O4790" i="1"/>
  <c r="L5710" i="1"/>
  <c r="M5710" i="1" s="1"/>
  <c r="M5711" i="1"/>
  <c r="I4051" i="1"/>
  <c r="I4050" i="1" s="1"/>
  <c r="I4049" i="1" s="1"/>
  <c r="I4048" i="1" s="1"/>
  <c r="M1665" i="1"/>
  <c r="P766" i="1"/>
  <c r="S1216" i="1"/>
  <c r="S1215" i="1" s="1"/>
  <c r="L3242" i="1"/>
  <c r="M3243" i="1"/>
  <c r="M5244" i="1"/>
  <c r="M5327" i="1"/>
  <c r="H6226" i="1"/>
  <c r="H6225" i="1" s="1"/>
  <c r="H6224" i="1" s="1"/>
  <c r="H6217" i="1" s="1"/>
  <c r="M6292" i="1"/>
  <c r="N117" i="1"/>
  <c r="N113" i="1" s="1"/>
  <c r="N112" i="1" s="1"/>
  <c r="N111" i="1" s="1"/>
  <c r="N199" i="1"/>
  <c r="N195" i="1" s="1"/>
  <c r="N267" i="1"/>
  <c r="N383" i="1"/>
  <c r="N460" i="1"/>
  <c r="N450" i="1" s="1"/>
  <c r="N449" i="1" s="1"/>
  <c r="N448" i="1" s="1"/>
  <c r="N435" i="1" s="1"/>
  <c r="Q2119" i="1"/>
  <c r="Q2115" i="1" s="1"/>
  <c r="Q2114" i="1" s="1"/>
  <c r="Q2845" i="1"/>
  <c r="Q2841" i="1" s="1"/>
  <c r="Q2840" i="1" s="1"/>
  <c r="Q2833" i="1" s="1"/>
  <c r="Q5441" i="1"/>
  <c r="Q5440" i="1" s="1"/>
  <c r="Q5439" i="1" s="1"/>
  <c r="Q5879" i="1"/>
  <c r="Q5878" i="1" s="1"/>
  <c r="Q5877" i="1" s="1"/>
  <c r="N1106" i="1"/>
  <c r="N1105" i="1" s="1"/>
  <c r="N1104" i="1" s="1"/>
  <c r="V133" i="1"/>
  <c r="V132" i="1" s="1"/>
  <c r="P418" i="1"/>
  <c r="P408" i="1" s="1"/>
  <c r="P407" i="1" s="1"/>
  <c r="U418" i="1"/>
  <c r="U408" i="1" s="1"/>
  <c r="U407" i="1" s="1"/>
  <c r="R1658" i="1"/>
  <c r="R1657" i="1" s="1"/>
  <c r="U1658" i="1"/>
  <c r="U1657" i="1" s="1"/>
  <c r="Q1720" i="1"/>
  <c r="Q1719" i="1" s="1"/>
  <c r="Q1718" i="1" s="1"/>
  <c r="Q1717" i="1" s="1"/>
  <c r="V1720" i="1"/>
  <c r="V1719" i="1" s="1"/>
  <c r="V1718" i="1" s="1"/>
  <c r="V1717" i="1" s="1"/>
  <c r="S1720" i="1"/>
  <c r="S1719" i="1" s="1"/>
  <c r="S1718" i="1" s="1"/>
  <c r="S1717" i="1" s="1"/>
  <c r="Q2998" i="1"/>
  <c r="Q2993" i="1" s="1"/>
  <c r="Q2992" i="1" s="1"/>
  <c r="U4041" i="1"/>
  <c r="U4040" i="1" s="1"/>
  <c r="U4039" i="1" s="1"/>
  <c r="U4038" i="1" s="1"/>
  <c r="U4037" i="1" s="1"/>
  <c r="R4051" i="1"/>
  <c r="R4050" i="1" s="1"/>
  <c r="R4049" i="1" s="1"/>
  <c r="R4048" i="1" s="1"/>
  <c r="P4134" i="1"/>
  <c r="P4133" i="1" s="1"/>
  <c r="P4747" i="1"/>
  <c r="P4779" i="1"/>
  <c r="P4778" i="1" s="1"/>
  <c r="P5171" i="1"/>
  <c r="P5170" i="1" s="1"/>
  <c r="P5169" i="1" s="1"/>
  <c r="U5213" i="1"/>
  <c r="U5209" i="1" s="1"/>
  <c r="U5208" i="1" s="1"/>
  <c r="U5279" i="1"/>
  <c r="U5278" i="1" s="1"/>
  <c r="U5273" i="1" s="1"/>
  <c r="R5290" i="1"/>
  <c r="V5363" i="1"/>
  <c r="V5359" i="1" s="1"/>
  <c r="Q5369" i="1"/>
  <c r="Q5368" i="1" s="1"/>
  <c r="V5407" i="1"/>
  <c r="Q5449" i="1"/>
  <c r="Q5448" i="1" s="1"/>
  <c r="Q5447" i="1" s="1"/>
  <c r="Q5446" i="1" s="1"/>
  <c r="P5504" i="1"/>
  <c r="V5573" i="1"/>
  <c r="U5663" i="1"/>
  <c r="P5668" i="1"/>
  <c r="U5697" i="1"/>
  <c r="K408" i="1"/>
  <c r="K407" i="1" s="1"/>
  <c r="K395" i="1" s="1"/>
  <c r="K394" i="1" s="1"/>
  <c r="M463" i="1"/>
  <c r="M545" i="1"/>
  <c r="K611" i="1"/>
  <c r="K610" i="1" s="1"/>
  <c r="K725" i="1"/>
  <c r="M2422" i="1"/>
  <c r="M2742" i="1"/>
  <c r="J2807" i="1"/>
  <c r="G2933" i="1"/>
  <c r="M3167" i="1"/>
  <c r="M3320" i="1"/>
  <c r="K3673" i="1"/>
  <c r="K3672" i="1" s="1"/>
  <c r="K3671" i="1" s="1"/>
  <c r="K3664" i="1" s="1"/>
  <c r="N4293" i="1"/>
  <c r="N4292" i="1" s="1"/>
  <c r="U49" i="1"/>
  <c r="S735" i="1"/>
  <c r="S734" i="1" s="1"/>
  <c r="Q755" i="1"/>
  <c r="Q748" i="1" s="1"/>
  <c r="V778" i="1"/>
  <c r="S854" i="1"/>
  <c r="S921" i="1"/>
  <c r="S961" i="1"/>
  <c r="Q961" i="1"/>
  <c r="S981" i="1"/>
  <c r="Q981" i="1"/>
  <c r="V981" i="1"/>
  <c r="Q994" i="1"/>
  <c r="Q993" i="1" s="1"/>
  <c r="Q992" i="1" s="1"/>
  <c r="Q986" i="1" s="1"/>
  <c r="S994" i="1"/>
  <c r="S993" i="1" s="1"/>
  <c r="S992" i="1" s="1"/>
  <c r="S986" i="1" s="1"/>
  <c r="V1055" i="1"/>
  <c r="Q1066" i="1"/>
  <c r="Q1065" i="1" s="1"/>
  <c r="Q1091" i="1"/>
  <c r="Q1083" i="1" s="1"/>
  <c r="S1091" i="1"/>
  <c r="S1083" i="1" s="1"/>
  <c r="Q1099" i="1"/>
  <c r="Q1098" i="1" s="1"/>
  <c r="Q1113" i="1"/>
  <c r="Q1112" i="1" s="1"/>
  <c r="Q1111" i="1" s="1"/>
  <c r="S1113" i="1"/>
  <c r="S1112" i="1" s="1"/>
  <c r="S1111" i="1" s="1"/>
  <c r="Q1122" i="1"/>
  <c r="V1122" i="1"/>
  <c r="S1122" i="1"/>
  <c r="S1145" i="1"/>
  <c r="S1141" i="1" s="1"/>
  <c r="S1140" i="1" s="1"/>
  <c r="V1164" i="1"/>
  <c r="V1163" i="1" s="1"/>
  <c r="V1162" i="1" s="1"/>
  <c r="V1161" i="1" s="1"/>
  <c r="S1164" i="1"/>
  <c r="S1163" i="1" s="1"/>
  <c r="S1162" i="1" s="1"/>
  <c r="S1161" i="1" s="1"/>
  <c r="S1270" i="1"/>
  <c r="S1266" i="1" s="1"/>
  <c r="S1265" i="1" s="1"/>
  <c r="Q1270" i="1"/>
  <c r="Q1266" i="1" s="1"/>
  <c r="Q1265" i="1" s="1"/>
  <c r="V1270" i="1"/>
  <c r="V1266" i="1" s="1"/>
  <c r="V1265" i="1" s="1"/>
  <c r="R1612" i="1"/>
  <c r="R1611" i="1" s="1"/>
  <c r="R1610" i="1" s="1"/>
  <c r="R1609" i="1" s="1"/>
  <c r="P1890" i="1"/>
  <c r="P1885" i="1" s="1"/>
  <c r="P2631" i="1"/>
  <c r="P2626" i="1" s="1"/>
  <c r="P2625" i="1" s="1"/>
  <c r="R3220" i="1"/>
  <c r="R3216" i="1" s="1"/>
  <c r="R3215" i="1" s="1"/>
  <c r="Q3523" i="1"/>
  <c r="Q3522" i="1" s="1"/>
  <c r="V3523" i="1"/>
  <c r="V3522" i="1" s="1"/>
  <c r="V3530" i="1"/>
  <c r="R3595" i="1"/>
  <c r="R3594" i="1" s="1"/>
  <c r="R3593" i="1" s="1"/>
  <c r="S3903" i="1"/>
  <c r="S3902" i="1" s="1"/>
  <c r="S3901" i="1" s="1"/>
  <c r="S3900" i="1" s="1"/>
  <c r="S3899" i="1" s="1"/>
  <c r="S3877" i="1" s="1"/>
  <c r="Q3903" i="1"/>
  <c r="Q3902" i="1" s="1"/>
  <c r="Q3901" i="1" s="1"/>
  <c r="Q3900" i="1" s="1"/>
  <c r="Q3899" i="1" s="1"/>
  <c r="Q3877" i="1" s="1"/>
  <c r="V4004" i="1"/>
  <c r="V4003" i="1" s="1"/>
  <c r="V4002" i="1" s="1"/>
  <c r="V4001" i="1" s="1"/>
  <c r="Q4041" i="1"/>
  <c r="Q4040" i="1" s="1"/>
  <c r="Q4039" i="1" s="1"/>
  <c r="Q4038" i="1" s="1"/>
  <c r="Q4037" i="1" s="1"/>
  <c r="R6302" i="1"/>
  <c r="R6301" i="1" s="1"/>
  <c r="G741" i="1"/>
  <c r="G740" i="1" s="1"/>
  <c r="J961" i="1"/>
  <c r="J960" i="1" s="1"/>
  <c r="J959" i="1" s="1"/>
  <c r="J958" i="1" s="1"/>
  <c r="M982" i="1"/>
  <c r="M984" i="1"/>
  <c r="G1066" i="1"/>
  <c r="G1065" i="1" s="1"/>
  <c r="K1066" i="1"/>
  <c r="K1065" i="1" s="1"/>
  <c r="K4219" i="1"/>
  <c r="G5087" i="1"/>
  <c r="G5086" i="1" s="1"/>
  <c r="O3406" i="1"/>
  <c r="O3405" i="1" s="1"/>
  <c r="O3404" i="1" s="1"/>
  <c r="O3403" i="1" s="1"/>
  <c r="O5113" i="1"/>
  <c r="O5112" i="1" s="1"/>
  <c r="O5877" i="1"/>
  <c r="L4464" i="1"/>
  <c r="F4251" i="1"/>
  <c r="I3659" i="1"/>
  <c r="L4272" i="1"/>
  <c r="L3719" i="1"/>
  <c r="L3718" i="1" s="1"/>
  <c r="M3718" i="1" s="1"/>
  <c r="F4091" i="1"/>
  <c r="F4090" i="1" s="1"/>
  <c r="L3709" i="1"/>
  <c r="L3708" i="1" s="1"/>
  <c r="I2080" i="1"/>
  <c r="M2081" i="1"/>
  <c r="M4015" i="1"/>
  <c r="F4014" i="1"/>
  <c r="F4013" i="1" s="1"/>
  <c r="L5258" i="1"/>
  <c r="L5257" i="1" s="1"/>
  <c r="F5486" i="1"/>
  <c r="I2809" i="1"/>
  <c r="I2808" i="1" s="1"/>
  <c r="I2807" i="1" s="1"/>
  <c r="F372" i="1"/>
  <c r="F371" i="1" s="1"/>
  <c r="F364" i="1" s="1"/>
  <c r="F363" i="1" s="1"/>
  <c r="F4243" i="1"/>
  <c r="I5573" i="1"/>
  <c r="I5572" i="1" s="1"/>
  <c r="F5447" i="1"/>
  <c r="M832" i="1"/>
  <c r="L831" i="1"/>
  <c r="F4344" i="1"/>
  <c r="F4343" i="1" s="1"/>
  <c r="F4342" i="1" s="1"/>
  <c r="F4341" i="1" s="1"/>
  <c r="F4340" i="1" s="1"/>
  <c r="M4345" i="1"/>
  <c r="L5504" i="1"/>
  <c r="M5505" i="1"/>
  <c r="L5532" i="1"/>
  <c r="M5533" i="1"/>
  <c r="L5584" i="1"/>
  <c r="M5585" i="1"/>
  <c r="T854" i="1"/>
  <c r="W854" i="1" s="1"/>
  <c r="T879" i="1"/>
  <c r="T4473" i="1"/>
  <c r="L5823" i="1"/>
  <c r="M5824" i="1"/>
  <c r="R6143" i="1"/>
  <c r="R6138" i="1" s="1"/>
  <c r="R6137" i="1" s="1"/>
  <c r="M2290" i="1"/>
  <c r="L2289" i="1"/>
  <c r="M2289" i="1" s="1"/>
  <c r="L538" i="1"/>
  <c r="M539" i="1"/>
  <c r="L575" i="1"/>
  <c r="M576" i="1"/>
  <c r="L1244" i="1"/>
  <c r="M1244" i="1" s="1"/>
  <c r="M1245" i="1"/>
  <c r="M1306" i="1"/>
  <c r="M4195" i="1"/>
  <c r="F4194" i="1"/>
  <c r="I6087" i="1"/>
  <c r="F3848" i="1"/>
  <c r="M4584" i="1"/>
  <c r="I811" i="1"/>
  <c r="L4107" i="1"/>
  <c r="M4107" i="1" s="1"/>
  <c r="M4108" i="1"/>
  <c r="M1772" i="1"/>
  <c r="F3858" i="1"/>
  <c r="F4960" i="1"/>
  <c r="F2049" i="1"/>
  <c r="G5689" i="1"/>
  <c r="M806" i="1"/>
  <c r="V3210" i="1"/>
  <c r="V3209" i="1" s="1"/>
  <c r="V3208" i="1" s="1"/>
  <c r="V3207" i="1" s="1"/>
  <c r="U3361" i="1"/>
  <c r="U3360" i="1" s="1"/>
  <c r="U3359" i="1" s="1"/>
  <c r="U3358" i="1" s="1"/>
  <c r="F114" i="1"/>
  <c r="M114" i="1" s="1"/>
  <c r="M115" i="1"/>
  <c r="M244" i="1"/>
  <c r="M257" i="1"/>
  <c r="M259" i="1"/>
  <c r="M265" i="1"/>
  <c r="M290" i="1"/>
  <c r="M292" i="1"/>
  <c r="F568" i="1"/>
  <c r="M569" i="1"/>
  <c r="I5449" i="1"/>
  <c r="M5452" i="1"/>
  <c r="M2282" i="1"/>
  <c r="L2281" i="1"/>
  <c r="M4795" i="1"/>
  <c r="Q1671" i="1"/>
  <c r="Q4438" i="1"/>
  <c r="P5063" i="1"/>
  <c r="P5059" i="1" s="1"/>
  <c r="I1387" i="1"/>
  <c r="M1388" i="1"/>
  <c r="H2119" i="1"/>
  <c r="H2115" i="1" s="1"/>
  <c r="H2114" i="1" s="1"/>
  <c r="H2105" i="1" s="1"/>
  <c r="H2078" i="1" s="1"/>
  <c r="L2119" i="1"/>
  <c r="I2483" i="1"/>
  <c r="P276" i="1"/>
  <c r="P275" i="1" s="1"/>
  <c r="P274" i="1" s="1"/>
  <c r="U276" i="1"/>
  <c r="U275" i="1" s="1"/>
  <c r="U274" i="1" s="1"/>
  <c r="P611" i="1"/>
  <c r="P610" i="1" s="1"/>
  <c r="V741" i="1"/>
  <c r="V740" i="1" s="1"/>
  <c r="Q811" i="1"/>
  <c r="P879" i="1"/>
  <c r="P1050" i="1"/>
  <c r="P1049" i="1" s="1"/>
  <c r="P1048" i="1" s="1"/>
  <c r="V1127" i="1"/>
  <c r="Q1164" i="1"/>
  <c r="Q1163" i="1" s="1"/>
  <c r="Q1162" i="1" s="1"/>
  <c r="Q1161" i="1" s="1"/>
  <c r="U1240" i="1"/>
  <c r="U1239" i="1" s="1"/>
  <c r="U1238" i="1" s="1"/>
  <c r="U1237" i="1" s="1"/>
  <c r="Q1332" i="1"/>
  <c r="Q1331" i="1" s="1"/>
  <c r="Q1330" i="1" s="1"/>
  <c r="Q1323" i="1" s="1"/>
  <c r="V1446" i="1"/>
  <c r="V2186" i="1"/>
  <c r="V2185" i="1" s="1"/>
  <c r="V2184" i="1" s="1"/>
  <c r="V2183" i="1" s="1"/>
  <c r="V2289" i="1"/>
  <c r="V2288" i="1" s="1"/>
  <c r="V2287" i="1" s="1"/>
  <c r="P3530" i="1"/>
  <c r="Q3743" i="1"/>
  <c r="Q3742" i="1" s="1"/>
  <c r="S4051" i="1"/>
  <c r="S4050" i="1" s="1"/>
  <c r="S4049" i="1" s="1"/>
  <c r="S4048" i="1" s="1"/>
  <c r="V4128" i="1"/>
  <c r="M742" i="1"/>
  <c r="M904" i="1"/>
  <c r="K961" i="1"/>
  <c r="K960" i="1" s="1"/>
  <c r="K959" i="1" s="1"/>
  <c r="K958" i="1" s="1"/>
  <c r="M1032" i="1"/>
  <c r="M1067" i="1"/>
  <c r="K1083" i="1"/>
  <c r="G1164" i="1"/>
  <c r="G1163" i="1" s="1"/>
  <c r="G1162" i="1" s="1"/>
  <c r="G1161" i="1" s="1"/>
  <c r="K1256" i="1"/>
  <c r="U227" i="1"/>
  <c r="S642" i="1"/>
  <c r="R741" i="1"/>
  <c r="R740" i="1" s="1"/>
  <c r="P1495" i="1"/>
  <c r="P1494" i="1" s="1"/>
  <c r="P1493" i="1" s="1"/>
  <c r="P1492" i="1" s="1"/>
  <c r="V1867" i="1"/>
  <c r="V1866" i="1" s="1"/>
  <c r="R2186" i="1"/>
  <c r="R2185" i="1" s="1"/>
  <c r="R2184" i="1" s="1"/>
  <c r="R2183" i="1" s="1"/>
  <c r="U2269" i="1"/>
  <c r="U2268" i="1" s="1"/>
  <c r="U2267" i="1" s="1"/>
  <c r="U2266" i="1" s="1"/>
  <c r="R2289" i="1"/>
  <c r="R2288" i="1" s="1"/>
  <c r="R2287" i="1" s="1"/>
  <c r="U2387" i="1"/>
  <c r="U2445" i="1"/>
  <c r="U2568" i="1"/>
  <c r="R3210" i="1"/>
  <c r="R3209" i="1" s="1"/>
  <c r="R3208" i="1" s="1"/>
  <c r="R3207" i="1" s="1"/>
  <c r="V3294" i="1"/>
  <c r="V3293" i="1" s="1"/>
  <c r="V3292" i="1" s="1"/>
  <c r="V3291" i="1" s="1"/>
  <c r="Q3361" i="1"/>
  <c r="Q3360" i="1" s="1"/>
  <c r="Q3359" i="1" s="1"/>
  <c r="Q3358" i="1" s="1"/>
  <c r="R3530" i="1"/>
  <c r="R3564" i="1"/>
  <c r="R3563" i="1" s="1"/>
  <c r="R3562" i="1" s="1"/>
  <c r="R3561" i="1" s="1"/>
  <c r="U4902" i="1"/>
  <c r="U4901" i="1" s="1"/>
  <c r="R5186" i="1"/>
  <c r="R5185" i="1" s="1"/>
  <c r="R5184" i="1" s="1"/>
  <c r="H4786" i="1"/>
  <c r="I3137" i="1"/>
  <c r="U1332" i="1"/>
  <c r="U1331" i="1" s="1"/>
  <c r="U1330" i="1" s="1"/>
  <c r="U1323" i="1" s="1"/>
  <c r="P1432" i="1"/>
  <c r="P1431" i="1" s="1"/>
  <c r="P1430" i="1" s="1"/>
  <c r="P1429" i="1" s="1"/>
  <c r="S1555" i="1"/>
  <c r="S1554" i="1" s="1"/>
  <c r="V1736" i="1"/>
  <c r="S1751" i="1"/>
  <c r="S1750" i="1" s="1"/>
  <c r="S1749" i="1" s="1"/>
  <c r="U1838" i="1"/>
  <c r="Q2269" i="1"/>
  <c r="Q2268" i="1" s="1"/>
  <c r="Q2267" i="1" s="1"/>
  <c r="Q2266" i="1" s="1"/>
  <c r="S2392" i="1"/>
  <c r="U2793" i="1"/>
  <c r="V4433" i="1"/>
  <c r="V4432" i="1" s="1"/>
  <c r="H220" i="1"/>
  <c r="H219" i="1" s="1"/>
  <c r="J4002" i="1"/>
  <c r="J4001" i="1" s="1"/>
  <c r="N735" i="1"/>
  <c r="N734" i="1" s="1"/>
  <c r="L5224" i="1"/>
  <c r="V921" i="1"/>
  <c r="L154" i="1"/>
  <c r="M155" i="1"/>
  <c r="L262" i="1"/>
  <c r="M263" i="1"/>
  <c r="L267" i="1"/>
  <c r="M268" i="1"/>
  <c r="L276" i="1"/>
  <c r="L275" i="1" s="1"/>
  <c r="L274" i="1" s="1"/>
  <c r="M277" i="1"/>
  <c r="L283" i="1"/>
  <c r="M284" i="1"/>
  <c r="L287" i="1"/>
  <c r="M288" i="1"/>
  <c r="L294" i="1"/>
  <c r="M294" i="1" s="1"/>
  <c r="M295" i="1"/>
  <c r="L426" i="1"/>
  <c r="M427" i="1"/>
  <c r="L432" i="1"/>
  <c r="M433" i="1"/>
  <c r="L445" i="1"/>
  <c r="M446" i="1"/>
  <c r="L451" i="1"/>
  <c r="M452" i="1"/>
  <c r="L454" i="1"/>
  <c r="M454" i="1" s="1"/>
  <c r="M455" i="1"/>
  <c r="L460" i="1"/>
  <c r="M461" i="1"/>
  <c r="L470" i="1"/>
  <c r="L476" i="1"/>
  <c r="M477" i="1"/>
  <c r="L482" i="1"/>
  <c r="M483" i="1"/>
  <c r="F530" i="1"/>
  <c r="M530" i="1" s="1"/>
  <c r="M531" i="1"/>
  <c r="I534" i="1"/>
  <c r="M535" i="1"/>
  <c r="L886" i="1"/>
  <c r="M887" i="1"/>
  <c r="L889" i="1"/>
  <c r="M889" i="1" s="1"/>
  <c r="M890" i="1"/>
  <c r="L892" i="1"/>
  <c r="M892" i="1" s="1"/>
  <c r="M893" i="1"/>
  <c r="L895" i="1"/>
  <c r="M895" i="1" s="1"/>
  <c r="M896" i="1"/>
  <c r="L898" i="1"/>
  <c r="M898" i="1" s="1"/>
  <c r="M899" i="1"/>
  <c r="L901" i="1"/>
  <c r="M901" i="1" s="1"/>
  <c r="M902" i="1"/>
  <c r="H921" i="1"/>
  <c r="H920" i="1" s="1"/>
  <c r="L928" i="1"/>
  <c r="M929" i="1"/>
  <c r="F961" i="1"/>
  <c r="M969" i="1"/>
  <c r="F971" i="1"/>
  <c r="M971" i="1" s="1"/>
  <c r="M972" i="1"/>
  <c r="F974" i="1"/>
  <c r="M974" i="1" s="1"/>
  <c r="M975" i="1"/>
  <c r="F994" i="1"/>
  <c r="M994" i="1" s="1"/>
  <c r="M995" i="1"/>
  <c r="J986" i="1"/>
  <c r="F999" i="1"/>
  <c r="M999" i="1" s="1"/>
  <c r="M1000" i="1"/>
  <c r="F1012" i="1"/>
  <c r="M1013" i="1"/>
  <c r="F1019" i="1"/>
  <c r="M1020" i="1"/>
  <c r="L1061" i="1"/>
  <c r="M1062" i="1"/>
  <c r="L2888" i="1"/>
  <c r="M5143" i="1"/>
  <c r="L6169" i="1"/>
  <c r="L2596" i="1"/>
  <c r="F3610" i="1"/>
  <c r="L3101" i="1"/>
  <c r="L3100" i="1" s="1"/>
  <c r="L1278" i="1"/>
  <c r="I2404" i="1"/>
  <c r="I2400" i="1" s="1"/>
  <c r="M2405" i="1"/>
  <c r="F2684" i="1"/>
  <c r="F2683" i="1" s="1"/>
  <c r="F2702" i="1"/>
  <c r="M2703" i="1"/>
  <c r="F2845" i="1"/>
  <c r="F2921" i="1"/>
  <c r="F2920" i="1" s="1"/>
  <c r="M2920" i="1" s="1"/>
  <c r="M2922" i="1"/>
  <c r="F3042" i="1"/>
  <c r="F3041" i="1" s="1"/>
  <c r="F3040" i="1" s="1"/>
  <c r="F3039" i="1" s="1"/>
  <c r="J3042" i="1"/>
  <c r="J3041" i="1" s="1"/>
  <c r="J3040" i="1" s="1"/>
  <c r="J3039" i="1" s="1"/>
  <c r="F3056" i="1"/>
  <c r="F3055" i="1" s="1"/>
  <c r="G3220" i="1"/>
  <c r="G3216" i="1" s="1"/>
  <c r="G3215" i="1" s="1"/>
  <c r="G3206" i="1" s="1"/>
  <c r="K3220" i="1"/>
  <c r="K3216" i="1" s="1"/>
  <c r="K3215" i="1" s="1"/>
  <c r="K3206" i="1" s="1"/>
  <c r="H4176" i="1"/>
  <c r="L4176" i="1"/>
  <c r="J4580" i="1"/>
  <c r="L4672" i="1"/>
  <c r="M4673" i="1"/>
  <c r="H5034" i="1"/>
  <c r="H5033" i="1" s="1"/>
  <c r="H5021" i="1" s="1"/>
  <c r="F5308" i="1"/>
  <c r="M5309" i="1"/>
  <c r="L5342" i="1"/>
  <c r="L5341" i="1" s="1"/>
  <c r="L5340" i="1" s="1"/>
  <c r="L5339" i="1" s="1"/>
  <c r="L5338" i="1" s="1"/>
  <c r="L5337" i="1" s="1"/>
  <c r="M5343" i="1"/>
  <c r="G5363" i="1"/>
  <c r="G5359" i="1" s="1"/>
  <c r="G5350" i="1" s="1"/>
  <c r="G5349" i="1" s="1"/>
  <c r="G5348" i="1" s="1"/>
  <c r="G5347" i="1" s="1"/>
  <c r="I5747" i="1"/>
  <c r="M5748" i="1"/>
  <c r="M1892" i="1"/>
  <c r="L1891" i="1"/>
  <c r="M1891" i="1" s="1"/>
  <c r="L596" i="1"/>
  <c r="M597" i="1"/>
  <c r="L639" i="1"/>
  <c r="M640" i="1"/>
  <c r="L1076" i="1"/>
  <c r="M1077" i="1"/>
  <c r="L5873" i="1"/>
  <c r="M5874" i="1"/>
  <c r="I2945" i="1"/>
  <c r="M2945" i="1" s="1"/>
  <c r="M3017" i="1"/>
  <c r="L661" i="1"/>
  <c r="L660" i="1" s="1"/>
  <c r="K5273" i="1"/>
  <c r="U635" i="1"/>
  <c r="U634" i="1" s="1"/>
  <c r="V843" i="1"/>
  <c r="U1018" i="1"/>
  <c r="U1017" i="1" s="1"/>
  <c r="U1016" i="1" s="1"/>
  <c r="U1015" i="1" s="1"/>
  <c r="Q1240" i="1"/>
  <c r="Q1239" i="1" s="1"/>
  <c r="Q1238" i="1" s="1"/>
  <c r="Q1237" i="1" s="1"/>
  <c r="V1730" i="1"/>
  <c r="V1726" i="1" s="1"/>
  <c r="V1725" i="1" s="1"/>
  <c r="Q2387" i="1"/>
  <c r="R3294" i="1"/>
  <c r="R3293" i="1" s="1"/>
  <c r="R3292" i="1" s="1"/>
  <c r="R3291" i="1" s="1"/>
  <c r="P3322" i="1"/>
  <c r="Q635" i="1"/>
  <c r="Q634" i="1" s="1"/>
  <c r="V725" i="1"/>
  <c r="Q735" i="1"/>
  <c r="Q734" i="1" s="1"/>
  <c r="V755" i="1"/>
  <c r="S755" i="1"/>
  <c r="S748" i="1" s="1"/>
  <c r="Q778" i="1"/>
  <c r="Q1018" i="1"/>
  <c r="Q1017" i="1" s="1"/>
  <c r="Q1016" i="1" s="1"/>
  <c r="Q1015" i="1" s="1"/>
  <c r="R1229" i="1"/>
  <c r="R1228" i="1" s="1"/>
  <c r="P1229" i="1"/>
  <c r="P1228" i="1" s="1"/>
  <c r="Q1591" i="1"/>
  <c r="Q1590" i="1" s="1"/>
  <c r="Q1583" i="1" s="1"/>
  <c r="Q1582" i="1" s="1"/>
  <c r="V1591" i="1"/>
  <c r="V1590" i="1" s="1"/>
  <c r="V1583" i="1" s="1"/>
  <c r="V1582" i="1" s="1"/>
  <c r="S1591" i="1"/>
  <c r="S1590" i="1" s="1"/>
  <c r="S1583" i="1" s="1"/>
  <c r="S1582" i="1" s="1"/>
  <c r="S1624" i="1"/>
  <c r="S1618" i="1" s="1"/>
  <c r="S1617" i="1" s="1"/>
  <c r="Q1624" i="1"/>
  <c r="Q1618" i="1" s="1"/>
  <c r="Q1617" i="1" s="1"/>
  <c r="V1624" i="1"/>
  <c r="V1618" i="1" s="1"/>
  <c r="V1617" i="1" s="1"/>
  <c r="Q1736" i="1"/>
  <c r="V1910" i="1"/>
  <c r="V1909" i="1" s="1"/>
  <c r="R2011" i="1"/>
  <c r="R2010" i="1" s="1"/>
  <c r="R2009" i="1" s="1"/>
  <c r="R2008" i="1" s="1"/>
  <c r="S2280" i="1"/>
  <c r="S2275" i="1" s="1"/>
  <c r="V2722" i="1"/>
  <c r="V2721" i="1" s="1"/>
  <c r="S3471" i="1"/>
  <c r="S3470" i="1" s="1"/>
  <c r="S3469" i="1" s="1"/>
  <c r="S3468" i="1" s="1"/>
  <c r="T3438" i="1"/>
  <c r="F4272" i="1"/>
  <c r="P2380" i="1"/>
  <c r="P2379" i="1" s="1"/>
  <c r="P2378" i="1" s="1"/>
  <c r="P2377" i="1" s="1"/>
  <c r="P77" i="1"/>
  <c r="S725" i="1"/>
  <c r="S1890" i="1"/>
  <c r="S1885" i="1" s="1"/>
  <c r="R1910" i="1"/>
  <c r="R1909" i="1" s="1"/>
  <c r="U1940" i="1"/>
  <c r="U1939" i="1" s="1"/>
  <c r="U1938" i="1" s="1"/>
  <c r="U1937" i="1" s="1"/>
  <c r="R1940" i="1"/>
  <c r="R1939" i="1" s="1"/>
  <c r="R1938" i="1" s="1"/>
  <c r="R1937" i="1" s="1"/>
  <c r="V1954" i="1"/>
  <c r="V1953" i="1" s="1"/>
  <c r="V1968" i="1"/>
  <c r="V1967" i="1" s="1"/>
  <c r="S1984" i="1"/>
  <c r="S1983" i="1" s="1"/>
  <c r="S1982" i="1" s="1"/>
  <c r="S1981" i="1" s="1"/>
  <c r="S2400" i="1"/>
  <c r="P2644" i="1"/>
  <c r="P2643" i="1" s="1"/>
  <c r="R2644" i="1"/>
  <c r="R2643" i="1" s="1"/>
  <c r="P2655" i="1"/>
  <c r="P2654" i="1" s="1"/>
  <c r="P2653" i="1" s="1"/>
  <c r="P2652" i="1" s="1"/>
  <c r="P2651" i="1" s="1"/>
  <c r="U2655" i="1"/>
  <c r="U2654" i="1" s="1"/>
  <c r="U2653" i="1" s="1"/>
  <c r="U2652" i="1" s="1"/>
  <c r="U2651" i="1" s="1"/>
  <c r="R2670" i="1"/>
  <c r="R2669" i="1" s="1"/>
  <c r="R2668" i="1" s="1"/>
  <c r="R2667" i="1" s="1"/>
  <c r="R2722" i="1"/>
  <c r="R2721" i="1" s="1"/>
  <c r="Q4851" i="1"/>
  <c r="S5186" i="1"/>
  <c r="S5185" i="1" s="1"/>
  <c r="S5184" i="1" s="1"/>
  <c r="P5642" i="1"/>
  <c r="P5641" i="1" s="1"/>
  <c r="P5640" i="1" s="1"/>
  <c r="V5772" i="1"/>
  <c r="V5771" i="1" s="1"/>
  <c r="V5770" i="1" s="1"/>
  <c r="O5045" i="1"/>
  <c r="V4134" i="1"/>
  <c r="V4133" i="1" s="1"/>
  <c r="Q4210" i="1"/>
  <c r="Q4209" i="1" s="1"/>
  <c r="P5582" i="1"/>
  <c r="U5582" i="1"/>
  <c r="R5772" i="1"/>
  <c r="R5771" i="1" s="1"/>
  <c r="R5770" i="1" s="1"/>
  <c r="S6080" i="1"/>
  <c r="S6076" i="1" s="1"/>
  <c r="S6075" i="1" s="1"/>
  <c r="Q6080" i="1"/>
  <c r="Q6076" i="1" s="1"/>
  <c r="Q6075" i="1" s="1"/>
  <c r="T932" i="1"/>
  <c r="U3959" i="1"/>
  <c r="U3958" i="1" s="1"/>
  <c r="U3957" i="1" s="1"/>
  <c r="U3956" i="1" s="1"/>
  <c r="R4134" i="1"/>
  <c r="R4133" i="1" s="1"/>
  <c r="R4747" i="1"/>
  <c r="Q5010" i="1"/>
  <c r="Q5009" i="1" s="1"/>
  <c r="Q5008" i="1" s="1"/>
  <c r="Q5819" i="1"/>
  <c r="K3709" i="1"/>
  <c r="K3708" i="1" s="1"/>
  <c r="G5010" i="1"/>
  <c r="G5009" i="1" s="1"/>
  <c r="G5008" i="1" s="1"/>
  <c r="N42" i="1"/>
  <c r="V4593" i="1"/>
  <c r="O5063" i="1"/>
  <c r="O5059" i="1" s="1"/>
  <c r="O6279" i="1"/>
  <c r="L2949" i="1"/>
  <c r="F3870" i="1"/>
  <c r="F3869" i="1" s="1"/>
  <c r="R1299" i="1"/>
  <c r="R1298" i="1" s="1"/>
  <c r="U1299" i="1"/>
  <c r="U1298" i="1" s="1"/>
  <c r="P1305" i="1"/>
  <c r="P1304" i="1" s="1"/>
  <c r="P1355" i="1"/>
  <c r="P1354" i="1" s="1"/>
  <c r="P1353" i="1" s="1"/>
  <c r="P1352" i="1" s="1"/>
  <c r="U1355" i="1"/>
  <c r="U1354" i="1" s="1"/>
  <c r="U1353" i="1" s="1"/>
  <c r="U1352" i="1" s="1"/>
  <c r="Q1371" i="1"/>
  <c r="V1371" i="1"/>
  <c r="V36" i="1"/>
  <c r="V35" i="1" s="1"/>
  <c r="V34" i="1" s="1"/>
  <c r="Q3959" i="1"/>
  <c r="Q3958" i="1" s="1"/>
  <c r="Q3957" i="1" s="1"/>
  <c r="Q3956" i="1" s="1"/>
  <c r="R4438" i="1"/>
  <c r="P5302" i="1"/>
  <c r="H981" i="1"/>
  <c r="J2894" i="1"/>
  <c r="J2893" i="1" s="1"/>
  <c r="J2892" i="1" s="1"/>
  <c r="Q1968" i="1"/>
  <c r="Q1967" i="1" s="1"/>
  <c r="R1984" i="1"/>
  <c r="R1983" i="1" s="1"/>
  <c r="R1982" i="1" s="1"/>
  <c r="R1981" i="1" s="1"/>
  <c r="U2000" i="1"/>
  <c r="U1999" i="1" s="1"/>
  <c r="P2021" i="1"/>
  <c r="P2017" i="1" s="1"/>
  <c r="P2016" i="1" s="1"/>
  <c r="P2036" i="1"/>
  <c r="V2049" i="1"/>
  <c r="Q2057" i="1"/>
  <c r="Q2056" i="1" s="1"/>
  <c r="S2079" i="1"/>
  <c r="S2109" i="1"/>
  <c r="S2108" i="1" s="1"/>
  <c r="S2107" i="1" s="1"/>
  <c r="S2106" i="1" s="1"/>
  <c r="Q2109" i="1"/>
  <c r="Q2108" i="1" s="1"/>
  <c r="Q2107" i="1" s="1"/>
  <c r="Q2106" i="1" s="1"/>
  <c r="V2109" i="1"/>
  <c r="V2108" i="1" s="1"/>
  <c r="V2107" i="1" s="1"/>
  <c r="V2106" i="1" s="1"/>
  <c r="V2125" i="1"/>
  <c r="P2168" i="1"/>
  <c r="P2167" i="1" s="1"/>
  <c r="P2166" i="1" s="1"/>
  <c r="R2168" i="1"/>
  <c r="R2167" i="1" s="1"/>
  <c r="R2166" i="1" s="1"/>
  <c r="V2269" i="1"/>
  <c r="V2268" i="1" s="1"/>
  <c r="V2267" i="1" s="1"/>
  <c r="V2266" i="1" s="1"/>
  <c r="S2289" i="1"/>
  <c r="S2288" i="1" s="1"/>
  <c r="S2287" i="1" s="1"/>
  <c r="V2311" i="1"/>
  <c r="V2310" i="1" s="1"/>
  <c r="V2309" i="1" s="1"/>
  <c r="V2308" i="1" s="1"/>
  <c r="V2307" i="1" s="1"/>
  <c r="S2311" i="1"/>
  <c r="S2310" i="1" s="1"/>
  <c r="S2309" i="1" s="1"/>
  <c r="S2308" i="1" s="1"/>
  <c r="S2307" i="1" s="1"/>
  <c r="S2321" i="1"/>
  <c r="S2320" i="1" s="1"/>
  <c r="S2319" i="1" s="1"/>
  <c r="S2318" i="1" s="1"/>
  <c r="Q2321" i="1"/>
  <c r="Q2320" i="1" s="1"/>
  <c r="Q2319" i="1" s="1"/>
  <c r="Q2318" i="1" s="1"/>
  <c r="Q2357" i="1"/>
  <c r="Q2356" i="1" s="1"/>
  <c r="Q2349" i="1" s="1"/>
  <c r="Q2348" i="1" s="1"/>
  <c r="P2532" i="1"/>
  <c r="P2531" i="1" s="1"/>
  <c r="P2530" i="1" s="1"/>
  <c r="R2909" i="1"/>
  <c r="P2933" i="1"/>
  <c r="U2987" i="1"/>
  <c r="U2986" i="1" s="1"/>
  <c r="U2985" i="1" s="1"/>
  <c r="U2984" i="1" s="1"/>
  <c r="P3027" i="1"/>
  <c r="P3026" i="1" s="1"/>
  <c r="P3025" i="1" s="1"/>
  <c r="P3024" i="1" s="1"/>
  <c r="P3023" i="1" s="1"/>
  <c r="P3083" i="1"/>
  <c r="P3082" i="1" s="1"/>
  <c r="P3070" i="1" s="1"/>
  <c r="P3069" i="1" s="1"/>
  <c r="R3083" i="1"/>
  <c r="R3082" i="1" s="1"/>
  <c r="R3070" i="1" s="1"/>
  <c r="R3069" i="1" s="1"/>
  <c r="Q3276" i="1"/>
  <c r="Q3275" i="1" s="1"/>
  <c r="Q3274" i="1" s="1"/>
  <c r="Q3390" i="1"/>
  <c r="Q3389" i="1" s="1"/>
  <c r="Q3388" i="1" s="1"/>
  <c r="Q3387" i="1" s="1"/>
  <c r="Q3386" i="1" s="1"/>
  <c r="S3390" i="1"/>
  <c r="S3389" i="1" s="1"/>
  <c r="S3388" i="1" s="1"/>
  <c r="S3387" i="1" s="1"/>
  <c r="S3386" i="1" s="1"/>
  <c r="Q3623" i="1"/>
  <c r="Q3622" i="1" s="1"/>
  <c r="Q3621" i="1" s="1"/>
  <c r="R3652" i="1"/>
  <c r="R3651" i="1" s="1"/>
  <c r="U4696" i="1"/>
  <c r="U4695" i="1" s="1"/>
  <c r="U4694" i="1" s="1"/>
  <c r="U4693" i="1" s="1"/>
  <c r="U4732" i="1"/>
  <c r="V5113" i="1"/>
  <c r="V5112" i="1" s="1"/>
  <c r="S5113" i="1"/>
  <c r="S5112" i="1" s="1"/>
  <c r="S5363" i="1"/>
  <c r="S5359" i="1" s="1"/>
  <c r="Q5378" i="1"/>
  <c r="Q5377" i="1" s="1"/>
  <c r="Q5376" i="1" s="1"/>
  <c r="Q5375" i="1" s="1"/>
  <c r="V5386" i="1"/>
  <c r="V5385" i="1" s="1"/>
  <c r="V5384" i="1" s="1"/>
  <c r="V5383" i="1" s="1"/>
  <c r="U5407" i="1"/>
  <c r="R5420" i="1"/>
  <c r="R5706" i="1"/>
  <c r="U5706" i="1"/>
  <c r="R6029" i="1"/>
  <c r="P6029" i="1"/>
  <c r="S6029" i="1"/>
  <c r="S6040" i="1"/>
  <c r="S6036" i="1" s="1"/>
  <c r="S6052" i="1"/>
  <c r="S6051" i="1" s="1"/>
  <c r="S6050" i="1" s="1"/>
  <c r="S6226" i="1"/>
  <c r="S6225" i="1" s="1"/>
  <c r="S6224" i="1" s="1"/>
  <c r="S6217" i="1" s="1"/>
  <c r="P6246" i="1"/>
  <c r="P6242" i="1" s="1"/>
  <c r="P6241" i="1" s="1"/>
  <c r="R6253" i="1"/>
  <c r="J213" i="1"/>
  <c r="J212" i="1" s="1"/>
  <c r="J811" i="1"/>
  <c r="H854" i="1"/>
  <c r="I1127" i="1"/>
  <c r="M1146" i="1"/>
  <c r="K1180" i="1"/>
  <c r="K1179" i="1" s="1"/>
  <c r="K1172" i="1" s="1"/>
  <c r="H1216" i="1"/>
  <c r="H1215" i="1" s="1"/>
  <c r="H1214" i="1" s="1"/>
  <c r="H1213" i="1" s="1"/>
  <c r="K1216" i="1"/>
  <c r="K1215" i="1" s="1"/>
  <c r="M1531" i="1"/>
  <c r="M1535" i="1"/>
  <c r="L2257" i="1"/>
  <c r="L2256" i="1" s="1"/>
  <c r="F3220" i="1"/>
  <c r="P1968" i="1"/>
  <c r="P1967" i="1" s="1"/>
  <c r="V2011" i="1"/>
  <c r="V2010" i="1" s="1"/>
  <c r="V2009" i="1" s="1"/>
  <c r="V2008" i="1" s="1"/>
  <c r="U2670" i="1"/>
  <c r="U2669" i="1" s="1"/>
  <c r="U2668" i="1" s="1"/>
  <c r="U2667" i="1" s="1"/>
  <c r="Q2987" i="1"/>
  <c r="Q2986" i="1" s="1"/>
  <c r="Q2985" i="1" s="1"/>
  <c r="Q2984" i="1" s="1"/>
  <c r="P5087" i="1"/>
  <c r="U5087" i="1"/>
  <c r="R5087" i="1"/>
  <c r="P5877" i="1"/>
  <c r="K213" i="1"/>
  <c r="K212" i="1" s="1"/>
  <c r="L778" i="1"/>
  <c r="L773" i="1" s="1"/>
  <c r="G981" i="1"/>
  <c r="H1106" i="1"/>
  <c r="H1105" i="1" s="1"/>
  <c r="H1104" i="1" s="1"/>
  <c r="H1299" i="1"/>
  <c r="H1298" i="1" s="1"/>
  <c r="G5378" i="1"/>
  <c r="G5377" i="1" s="1"/>
  <c r="G5376" i="1" s="1"/>
  <c r="G5375" i="1" s="1"/>
  <c r="N932" i="1"/>
  <c r="G1984" i="1"/>
  <c r="G1983" i="1" s="1"/>
  <c r="G1982" i="1" s="1"/>
  <c r="G1981" i="1" s="1"/>
  <c r="J4859" i="1"/>
  <c r="J4858" i="1" s="1"/>
  <c r="O2186" i="1"/>
  <c r="O2185" i="1" s="1"/>
  <c r="O2184" i="1" s="1"/>
  <c r="O2183" i="1" s="1"/>
  <c r="O2392" i="1"/>
  <c r="G1624" i="1"/>
  <c r="G1618" i="1" s="1"/>
  <c r="G1617" i="1" s="1"/>
  <c r="G1608" i="1" s="1"/>
  <c r="G1909" i="1"/>
  <c r="G1850" i="1" s="1"/>
  <c r="K1909" i="1"/>
  <c r="K3091" i="1"/>
  <c r="K3090" i="1" s="1"/>
  <c r="K3089" i="1" s="1"/>
  <c r="K3088" i="1" s="1"/>
  <c r="H3349" i="1"/>
  <c r="H3348" i="1" s="1"/>
  <c r="H3335" i="1" s="1"/>
  <c r="L4859" i="1"/>
  <c r="L4858" i="1" s="1"/>
  <c r="N725" i="1"/>
  <c r="N2421" i="1"/>
  <c r="N2420" i="1" s="1"/>
  <c r="T4919" i="1"/>
  <c r="O1650" i="1"/>
  <c r="O2772" i="1"/>
  <c r="O3361" i="1"/>
  <c r="O3360" i="1" s="1"/>
  <c r="O3359" i="1" s="1"/>
  <c r="O3358" i="1" s="1"/>
  <c r="O3828" i="1"/>
  <c r="O3827" i="1" s="1"/>
  <c r="O3826" i="1" s="1"/>
  <c r="O3825" i="1" s="1"/>
  <c r="L3539" i="1"/>
  <c r="L3010" i="1"/>
  <c r="L3063" i="1"/>
  <c r="I3665" i="1"/>
  <c r="I3974" i="1"/>
  <c r="M5332" i="1"/>
  <c r="L5331" i="1"/>
  <c r="M5331" i="1" s="1"/>
  <c r="L1876" i="1"/>
  <c r="M1876" i="1" s="1"/>
  <c r="M1877" i="1"/>
  <c r="L2184" i="1"/>
  <c r="L2183" i="1" s="1"/>
  <c r="F3944" i="1"/>
  <c r="I1034" i="1"/>
  <c r="M1034" i="1" s="1"/>
  <c r="F3950" i="1"/>
  <c r="F6235" i="1"/>
  <c r="I1112" i="1"/>
  <c r="I1563" i="1"/>
  <c r="I4063" i="1"/>
  <c r="I3425" i="1"/>
  <c r="F943" i="1"/>
  <c r="M944" i="1"/>
  <c r="F2894" i="1"/>
  <c r="L2498" i="1"/>
  <c r="M2499" i="1"/>
  <c r="S1634" i="1"/>
  <c r="L651" i="1"/>
  <c r="M652" i="1"/>
  <c r="L717" i="1"/>
  <c r="M718" i="1"/>
  <c r="F792" i="1"/>
  <c r="M792" i="1" s="1"/>
  <c r="M793" i="1"/>
  <c r="L870" i="1"/>
  <c r="M871" i="1"/>
  <c r="I917" i="1"/>
  <c r="M918" i="1"/>
  <c r="I1152" i="1"/>
  <c r="M1153" i="1"/>
  <c r="M1169" i="1"/>
  <c r="I1164" i="1"/>
  <c r="L1192" i="1"/>
  <c r="I1217" i="1"/>
  <c r="M1218" i="1"/>
  <c r="I1230" i="1"/>
  <c r="M1231" i="1"/>
  <c r="F1506" i="1"/>
  <c r="M1507" i="1"/>
  <c r="L1545" i="1"/>
  <c r="L1544" i="1" s="1"/>
  <c r="L1543" i="1" s="1"/>
  <c r="L1542" i="1" s="1"/>
  <c r="M2050" i="1"/>
  <c r="F5010" i="1"/>
  <c r="F5009" i="1" s="1"/>
  <c r="F5008" i="1" s="1"/>
  <c r="L3602" i="1"/>
  <c r="F4696" i="1"/>
  <c r="F4695" i="1" s="1"/>
  <c r="F4694" i="1" s="1"/>
  <c r="F4693" i="1" s="1"/>
  <c r="L1018" i="1"/>
  <c r="L1017" i="1" s="1"/>
  <c r="L1016" i="1" s="1"/>
  <c r="L1015" i="1" s="1"/>
  <c r="I6302" i="1"/>
  <c r="I6301" i="1" s="1"/>
  <c r="M6306" i="1"/>
  <c r="F3291" i="1"/>
  <c r="L3785" i="1"/>
  <c r="M1031" i="1"/>
  <c r="I4133" i="1"/>
  <c r="L3082" i="1"/>
  <c r="H4392" i="1"/>
  <c r="I4669" i="1"/>
  <c r="M2622" i="1"/>
  <c r="M1950" i="1"/>
  <c r="F804" i="1"/>
  <c r="F803" i="1" s="1"/>
  <c r="F802" i="1" s="1"/>
  <c r="M805" i="1"/>
  <c r="I275" i="1"/>
  <c r="L1779" i="1"/>
  <c r="P2363" i="1"/>
  <c r="P2362" i="1" s="1"/>
  <c r="M5844" i="1"/>
  <c r="Q1278" i="1"/>
  <c r="R1365" i="1"/>
  <c r="R1361" i="1" s="1"/>
  <c r="R1360" i="1" s="1"/>
  <c r="V2610" i="1"/>
  <c r="V2609" i="1" s="1"/>
  <c r="L6123" i="1"/>
  <c r="M1087" i="1"/>
  <c r="M844" i="1"/>
  <c r="M4845" i="1"/>
  <c r="U5045" i="1"/>
  <c r="V5441" i="1"/>
  <c r="V5440" i="1" s="1"/>
  <c r="V5439" i="1" s="1"/>
  <c r="L23" i="1"/>
  <c r="L22" i="1" s="1"/>
  <c r="M1273" i="1"/>
  <c r="P117" i="1"/>
  <c r="P113" i="1" s="1"/>
  <c r="P112" i="1" s="1"/>
  <c r="P111" i="1" s="1"/>
  <c r="V611" i="1"/>
  <c r="V610" i="1" s="1"/>
  <c r="S635" i="1"/>
  <c r="S634" i="1" s="1"/>
  <c r="Q1446" i="1"/>
  <c r="S1530" i="1"/>
  <c r="S1529" i="1" s="1"/>
  <c r="S1528" i="1" s="1"/>
  <c r="S1527" i="1" s="1"/>
  <c r="S1526" i="1" s="1"/>
  <c r="V1530" i="1"/>
  <c r="V1529" i="1" s="1"/>
  <c r="V1528" i="1" s="1"/>
  <c r="V1527" i="1" s="1"/>
  <c r="V1526" i="1" s="1"/>
  <c r="V1827" i="1"/>
  <c r="V1822" i="1" s="1"/>
  <c r="V1821" i="1" s="1"/>
  <c r="V1820" i="1" s="1"/>
  <c r="V1813" i="1" s="1"/>
  <c r="S1827" i="1"/>
  <c r="S1822" i="1" s="1"/>
  <c r="S1821" i="1" s="1"/>
  <c r="S1820" i="1" s="1"/>
  <c r="S1813" i="1" s="1"/>
  <c r="S1867" i="1"/>
  <c r="S1866" i="1" s="1"/>
  <c r="U1910" i="1"/>
  <c r="U1909" i="1" s="1"/>
  <c r="V1940" i="1"/>
  <c r="V1939" i="1" s="1"/>
  <c r="V1938" i="1" s="1"/>
  <c r="V1937" i="1" s="1"/>
  <c r="S1968" i="1"/>
  <c r="S1967" i="1" s="1"/>
  <c r="R2786" i="1"/>
  <c r="R2785" i="1" s="1"/>
  <c r="P2807" i="1"/>
  <c r="U2807" i="1"/>
  <c r="V2851" i="1"/>
  <c r="V3580" i="1"/>
  <c r="V4120" i="1"/>
  <c r="R4147" i="1"/>
  <c r="R4176" i="1"/>
  <c r="S5998" i="1"/>
  <c r="S5994" i="1" s="1"/>
  <c r="S5989" i="1" s="1"/>
  <c r="S5988" i="1" s="1"/>
  <c r="S5987" i="1" s="1"/>
  <c r="S5986" i="1" s="1"/>
  <c r="J642" i="1"/>
  <c r="G725" i="1"/>
  <c r="J1555" i="1"/>
  <c r="J1554" i="1" s="1"/>
  <c r="M1625" i="1"/>
  <c r="M1627" i="1"/>
  <c r="I2561" i="1"/>
  <c r="H3664" i="1"/>
  <c r="V77" i="1"/>
  <c r="R826" i="1"/>
  <c r="Q1145" i="1"/>
  <c r="Q1141" i="1" s="1"/>
  <c r="Q1140" i="1" s="1"/>
  <c r="V1145" i="1"/>
  <c r="V1141" i="1" s="1"/>
  <c r="V1140" i="1" s="1"/>
  <c r="U1164" i="1"/>
  <c r="U1163" i="1" s="1"/>
  <c r="U1162" i="1" s="1"/>
  <c r="U1161" i="1" s="1"/>
  <c r="Q1910" i="1"/>
  <c r="Q1909" i="1" s="1"/>
  <c r="S2125" i="1"/>
  <c r="U2772" i="1"/>
  <c r="S2793" i="1"/>
  <c r="R3027" i="1"/>
  <c r="R3026" i="1" s="1"/>
  <c r="R3025" i="1" s="1"/>
  <c r="R3024" i="1" s="1"/>
  <c r="R3023" i="1" s="1"/>
  <c r="S3122" i="1"/>
  <c r="S3118" i="1" s="1"/>
  <c r="S3117" i="1" s="1"/>
  <c r="V3416" i="1"/>
  <c r="V3415" i="1" s="1"/>
  <c r="R4083" i="1"/>
  <c r="R4082" i="1" s="1"/>
  <c r="R4081" i="1" s="1"/>
  <c r="R4080" i="1" s="1"/>
  <c r="V4580" i="1"/>
  <c r="P5113" i="1"/>
  <c r="P5112" i="1" s="1"/>
  <c r="U5113" i="1"/>
  <c r="U5112" i="1" s="1"/>
  <c r="U5171" i="1"/>
  <c r="U5170" i="1" s="1"/>
  <c r="U5169" i="1" s="1"/>
  <c r="P5201" i="1"/>
  <c r="P5200" i="1" s="1"/>
  <c r="P5199" i="1" s="1"/>
  <c r="R5201" i="1"/>
  <c r="R5200" i="1" s="1"/>
  <c r="R5199" i="1" s="1"/>
  <c r="K1555" i="1"/>
  <c r="K1554" i="1" s="1"/>
  <c r="G2109" i="1"/>
  <c r="G2108" i="1" s="1"/>
  <c r="G2107" i="1" s="1"/>
  <c r="G2106" i="1" s="1"/>
  <c r="F3481" i="1"/>
  <c r="H5624" i="1"/>
  <c r="H5618" i="1" s="1"/>
  <c r="H5617" i="1" s="1"/>
  <c r="H5616" i="1" s="1"/>
  <c r="H5668" i="1"/>
  <c r="H5662" i="1" s="1"/>
  <c r="H5661" i="1" s="1"/>
  <c r="H5639" i="1" s="1"/>
  <c r="N276" i="1"/>
  <c r="N275" i="1" s="1"/>
  <c r="N274" i="1" s="1"/>
  <c r="N1495" i="1"/>
  <c r="N1494" i="1" s="1"/>
  <c r="N1493" i="1" s="1"/>
  <c r="N1492" i="1" s="1"/>
  <c r="T1512" i="1"/>
  <c r="V1789" i="1"/>
  <c r="V1788" i="1" s="1"/>
  <c r="V1787" i="1" s="1"/>
  <c r="V1786" i="1" s="1"/>
  <c r="R1789" i="1"/>
  <c r="R1788" i="1" s="1"/>
  <c r="R1787" i="1" s="1"/>
  <c r="R1786" i="1" s="1"/>
  <c r="T1899" i="1"/>
  <c r="H6289" i="1"/>
  <c r="H6288" i="1" s="1"/>
  <c r="H6287" i="1" s="1"/>
  <c r="N6029" i="1"/>
  <c r="P1365" i="1"/>
  <c r="P1361" i="1" s="1"/>
  <c r="P1360" i="1" s="1"/>
  <c r="P2845" i="1"/>
  <c r="P2841" i="1" s="1"/>
  <c r="P2840" i="1" s="1"/>
  <c r="P2833" i="1" s="1"/>
  <c r="O1797" i="1"/>
  <c r="O1796" i="1" s="1"/>
  <c r="O1795" i="1" s="1"/>
  <c r="O1794" i="1" s="1"/>
  <c r="O1879" i="1"/>
  <c r="O1878" i="1" s="1"/>
  <c r="O1877" i="1" s="1"/>
  <c r="O1876" i="1" s="1"/>
  <c r="O3150" i="1"/>
  <c r="O3454" i="1"/>
  <c r="O3453" i="1" s="1"/>
  <c r="O3769" i="1"/>
  <c r="O3768" i="1" s="1"/>
  <c r="O3767" i="1" s="1"/>
  <c r="O3766" i="1" s="1"/>
  <c r="O4859" i="1"/>
  <c r="O4858" i="1" s="1"/>
  <c r="O5342" i="1"/>
  <c r="O5341" i="1" s="1"/>
  <c r="O5340" i="1" s="1"/>
  <c r="O5339" i="1" s="1"/>
  <c r="O5338" i="1" s="1"/>
  <c r="O5337" i="1" s="1"/>
  <c r="O5434" i="1"/>
  <c r="O5433" i="1" s="1"/>
  <c r="O5432" i="1" s="1"/>
  <c r="T4188" i="1"/>
  <c r="P4188" i="1"/>
  <c r="P4187" i="1" s="1"/>
  <c r="K5573" i="1"/>
  <c r="T3574" i="1"/>
  <c r="S1853" i="1"/>
  <c r="S1852" i="1" s="1"/>
  <c r="S1851" i="1" s="1"/>
  <c r="I1173" i="1"/>
  <c r="J3136" i="1"/>
  <c r="J3135" i="1" s="1"/>
  <c r="J3134" i="1" s="1"/>
  <c r="I5530" i="1"/>
  <c r="S3496" i="1"/>
  <c r="Q3496" i="1"/>
  <c r="V3496" i="1"/>
  <c r="I2021" i="1"/>
  <c r="L5274" i="1"/>
  <c r="L803" i="1"/>
  <c r="F1546" i="1"/>
  <c r="F493" i="1"/>
  <c r="F492" i="1" s="1"/>
  <c r="F491" i="1" s="1"/>
  <c r="F490" i="1" s="1"/>
  <c r="J921" i="1"/>
  <c r="J920" i="1" s="1"/>
  <c r="K5406" i="1"/>
  <c r="K5405" i="1" s="1"/>
  <c r="M4125" i="1"/>
  <c r="F2453" i="1"/>
  <c r="M2454" i="1"/>
  <c r="I5284" i="1"/>
  <c r="I3360" i="1"/>
  <c r="I3359" i="1" s="1"/>
  <c r="V4473" i="1"/>
  <c r="V4472" i="1" s="1"/>
  <c r="V4471" i="1" s="1"/>
  <c r="V4470" i="1" s="1"/>
  <c r="K4261" i="1"/>
  <c r="K4260" i="1" s="1"/>
  <c r="G5939" i="1"/>
  <c r="G5938" i="1" s="1"/>
  <c r="G5937" i="1" s="1"/>
  <c r="O4926" i="1"/>
  <c r="M3250" i="1"/>
  <c r="M3253" i="1"/>
  <c r="I1909" i="1"/>
  <c r="U2363" i="1"/>
  <c r="U2362" i="1" s="1"/>
  <c r="G1779" i="1"/>
  <c r="G1778" i="1" s="1"/>
  <c r="G1777" i="1" s="1"/>
  <c r="K1779" i="1"/>
  <c r="K1778" i="1" s="1"/>
  <c r="K1777" i="1" s="1"/>
  <c r="R1634" i="1"/>
  <c r="V2772" i="1"/>
  <c r="P2786" i="1"/>
  <c r="P2785" i="1" s="1"/>
  <c r="M593" i="1"/>
  <c r="S3042" i="1"/>
  <c r="S3041" i="1" s="1"/>
  <c r="S3040" i="1" s="1"/>
  <c r="S3039" i="1" s="1"/>
  <c r="K854" i="1"/>
  <c r="H1658" i="1"/>
  <c r="H1657" i="1" s="1"/>
  <c r="K1867" i="1"/>
  <c r="K1866" i="1" s="1"/>
  <c r="M4418" i="1"/>
  <c r="J5302" i="1"/>
  <c r="L725" i="1"/>
  <c r="S521" i="1"/>
  <c r="S517" i="1" s="1"/>
  <c r="S516" i="1" s="1"/>
  <c r="S515" i="1" s="1"/>
  <c r="S1066" i="1"/>
  <c r="S1065" i="1" s="1"/>
  <c r="V1099" i="1"/>
  <c r="V1098" i="1" s="1"/>
  <c r="Q1650" i="1"/>
  <c r="Q2079" i="1"/>
  <c r="R2357" i="1"/>
  <c r="R2356" i="1" s="1"/>
  <c r="R2349" i="1" s="1"/>
  <c r="R2348" i="1" s="1"/>
  <c r="R2749" i="1"/>
  <c r="R2745" i="1" s="1"/>
  <c r="R2744" i="1" s="1"/>
  <c r="R2894" i="1"/>
  <c r="R2893" i="1" s="1"/>
  <c r="R2892" i="1" s="1"/>
  <c r="R2921" i="1"/>
  <c r="R2920" i="1" s="1"/>
  <c r="V4014" i="1"/>
  <c r="V4013" i="1" s="1"/>
  <c r="J27" i="1"/>
  <c r="J23" i="1" s="1"/>
  <c r="J22" i="1" s="1"/>
  <c r="J2311" i="1"/>
  <c r="J2310" i="1" s="1"/>
  <c r="J2309" i="1" s="1"/>
  <c r="J2308" i="1" s="1"/>
  <c r="J2307" i="1" s="1"/>
  <c r="I1822" i="1"/>
  <c r="I1821" i="1" s="1"/>
  <c r="I1820" i="1" s="1"/>
  <c r="I1813" i="1" s="1"/>
  <c r="S932" i="1"/>
  <c r="V2079" i="1"/>
  <c r="U3564" i="1"/>
  <c r="U3563" i="1" s="1"/>
  <c r="U3562" i="1" s="1"/>
  <c r="U3561" i="1" s="1"/>
  <c r="V4265" i="1"/>
  <c r="V4261" i="1" s="1"/>
  <c r="V4260" i="1" s="1"/>
  <c r="U4317" i="1"/>
  <c r="U4316" i="1" s="1"/>
  <c r="U4315" i="1" s="1"/>
  <c r="R4724" i="1"/>
  <c r="R4720" i="1" s="1"/>
  <c r="R4719" i="1" s="1"/>
  <c r="P5868" i="1"/>
  <c r="J741" i="1"/>
  <c r="J740" i="1" s="1"/>
  <c r="H1127" i="1"/>
  <c r="J1127" i="1"/>
  <c r="J1121" i="1" s="1"/>
  <c r="J1120" i="1" s="1"/>
  <c r="F1145" i="1"/>
  <c r="F1141" i="1" s="1"/>
  <c r="J1229" i="1"/>
  <c r="J1228" i="1" s="1"/>
  <c r="I1270" i="1"/>
  <c r="I1266" i="1" s="1"/>
  <c r="I1265" i="1" s="1"/>
  <c r="H1925" i="1"/>
  <c r="H1924" i="1" s="1"/>
  <c r="H1923" i="1" s="1"/>
  <c r="H1922" i="1" s="1"/>
  <c r="H1921" i="1" s="1"/>
  <c r="J1984" i="1"/>
  <c r="J1983" i="1" s="1"/>
  <c r="J1982" i="1" s="1"/>
  <c r="J1981" i="1" s="1"/>
  <c r="J2011" i="1"/>
  <c r="J2010" i="1" s="1"/>
  <c r="J2009" i="1" s="1"/>
  <c r="J2008" i="1" s="1"/>
  <c r="J2218" i="1"/>
  <c r="J2217" i="1" s="1"/>
  <c r="J2211" i="1" s="1"/>
  <c r="J2204" i="1" s="1"/>
  <c r="J2036" i="1"/>
  <c r="K2427" i="1"/>
  <c r="K2426" i="1" s="1"/>
  <c r="F3150" i="1"/>
  <c r="J4014" i="1"/>
  <c r="J4013" i="1" s="1"/>
  <c r="J4976" i="1"/>
  <c r="F5624" i="1"/>
  <c r="H5697" i="1"/>
  <c r="H5689" i="1" s="1"/>
  <c r="H6156" i="1"/>
  <c r="G6289" i="1"/>
  <c r="G6288" i="1" s="1"/>
  <c r="G6287" i="1" s="1"/>
  <c r="N1050" i="1"/>
  <c r="N1049" i="1" s="1"/>
  <c r="N1048" i="1" s="1"/>
  <c r="N1827" i="1"/>
  <c r="N1822" i="1" s="1"/>
  <c r="N1821" i="1" s="1"/>
  <c r="N1820" i="1" s="1"/>
  <c r="N1813" i="1" s="1"/>
  <c r="H2400" i="1"/>
  <c r="J2745" i="1"/>
  <c r="J2744" i="1" s="1"/>
  <c r="J2735" i="1" s="1"/>
  <c r="L2759" i="1"/>
  <c r="L3276" i="1"/>
  <c r="M3674" i="1"/>
  <c r="H3848" i="1"/>
  <c r="H3847" i="1" s="1"/>
  <c r="H3846" i="1" s="1"/>
  <c r="H3845" i="1" s="1"/>
  <c r="L4147" i="1"/>
  <c r="G4147" i="1"/>
  <c r="K4393" i="1"/>
  <c r="K4392" i="1" s="1"/>
  <c r="K4391" i="1" s="1"/>
  <c r="K4390" i="1" s="1"/>
  <c r="K4389" i="1" s="1"/>
  <c r="G4640" i="1"/>
  <c r="G4639" i="1" s="1"/>
  <c r="G4638" i="1" s="1"/>
  <c r="G4637" i="1" s="1"/>
  <c r="G4636" i="1" s="1"/>
  <c r="K4640" i="1"/>
  <c r="K4639" i="1" s="1"/>
  <c r="K4638" i="1" s="1"/>
  <c r="K4637" i="1" s="1"/>
  <c r="K4636" i="1" s="1"/>
  <c r="I4710" i="1"/>
  <c r="I4709" i="1" s="1"/>
  <c r="I4779" i="1"/>
  <c r="I4778" i="1" s="1"/>
  <c r="H5201" i="1"/>
  <c r="H5200" i="1" s="1"/>
  <c r="H5199" i="1" s="1"/>
  <c r="H5302" i="1"/>
  <c r="J5420" i="1"/>
  <c r="K5719" i="1"/>
  <c r="G5719" i="1"/>
  <c r="N766" i="1"/>
  <c r="N1624" i="1"/>
  <c r="N1618" i="1" s="1"/>
  <c r="N1617" i="1" s="1"/>
  <c r="N2568" i="1"/>
  <c r="H2335" i="1"/>
  <c r="H2334" i="1" s="1"/>
  <c r="H2807" i="1"/>
  <c r="G2975" i="1"/>
  <c r="G2974" i="1" s="1"/>
  <c r="L3367" i="1"/>
  <c r="K5038" i="1"/>
  <c r="K5034" i="1" s="1"/>
  <c r="K5033" i="1" s="1"/>
  <c r="F5279" i="1"/>
  <c r="F5278" i="1" s="1"/>
  <c r="G5460" i="1"/>
  <c r="G5456" i="1" s="1"/>
  <c r="G5455" i="1" s="1"/>
  <c r="F5668" i="1"/>
  <c r="F5662" i="1" s="1"/>
  <c r="U1365" i="1"/>
  <c r="U1361" i="1" s="1"/>
  <c r="U1360" i="1" s="1"/>
  <c r="Q3112" i="1"/>
  <c r="Q3111" i="1" s="1"/>
  <c r="Q3110" i="1" s="1"/>
  <c r="Q3109" i="1" s="1"/>
  <c r="N3517" i="1"/>
  <c r="N3516" i="1" s="1"/>
  <c r="N4305" i="1"/>
  <c r="N4301" i="1" s="1"/>
  <c r="N4300" i="1" s="1"/>
  <c r="N5663" i="1"/>
  <c r="N5690" i="1"/>
  <c r="V3633" i="1"/>
  <c r="V3632" i="1" s="1"/>
  <c r="V3631" i="1" s="1"/>
  <c r="V3630" i="1" s="1"/>
  <c r="P5441" i="1"/>
  <c r="P5440" i="1" s="1"/>
  <c r="P5439" i="1" s="1"/>
  <c r="T356" i="1"/>
  <c r="T373" i="1"/>
  <c r="W373" i="1" s="1"/>
  <c r="T1890" i="1"/>
  <c r="T4875" i="1"/>
  <c r="T5690" i="1"/>
  <c r="T5877" i="1"/>
  <c r="W5877" i="1" s="1"/>
  <c r="O1099" i="1"/>
  <c r="O1098" i="1" s="1"/>
  <c r="O1113" i="1"/>
  <c r="O1112" i="1" s="1"/>
  <c r="O1111" i="1" s="1"/>
  <c r="O1127" i="1"/>
  <c r="O1216" i="1"/>
  <c r="O1215" i="1" s="1"/>
  <c r="O1240" i="1"/>
  <c r="O1239" i="1" s="1"/>
  <c r="O1238" i="1" s="1"/>
  <c r="O1237" i="1" s="1"/>
  <c r="O1236" i="1" s="1"/>
  <c r="O2363" i="1"/>
  <c r="O2362" i="1" s="1"/>
  <c r="O5025" i="1"/>
  <c r="O5024" i="1" s="1"/>
  <c r="O5023" i="1" s="1"/>
  <c r="O5022" i="1" s="1"/>
  <c r="O5038" i="1"/>
  <c r="O5034" i="1" s="1"/>
  <c r="O5033" i="1" s="1"/>
  <c r="O6226" i="1"/>
  <c r="O6225" i="1" s="1"/>
  <c r="O6224" i="1" s="1"/>
  <c r="O6217" i="1" s="1"/>
  <c r="N1481" i="1"/>
  <c r="N1480" i="1" s="1"/>
  <c r="N1479" i="1" s="1"/>
  <c r="O2280" i="1"/>
  <c r="O2275" i="1" s="1"/>
  <c r="O2631" i="1"/>
  <c r="O2626" i="1" s="1"/>
  <c r="O2625" i="1" s="1"/>
  <c r="T2998" i="1"/>
  <c r="V5063" i="1"/>
  <c r="V5059" i="1" s="1"/>
  <c r="R5063" i="1"/>
  <c r="R5059" i="1" s="1"/>
  <c r="N6143" i="1"/>
  <c r="N6138" i="1" s="1"/>
  <c r="N6137" i="1" s="1"/>
  <c r="R2178" i="1"/>
  <c r="R2177" i="1" s="1"/>
  <c r="R2176" i="1" s="1"/>
  <c r="R2175" i="1" s="1"/>
  <c r="T2178" i="1"/>
  <c r="P2178" i="1"/>
  <c r="P2177" i="1" s="1"/>
  <c r="P2176" i="1" s="1"/>
  <c r="P2175" i="1" s="1"/>
  <c r="N3438" i="1"/>
  <c r="N3437" i="1" s="1"/>
  <c r="N3430" i="1" s="1"/>
  <c r="N3429" i="1" s="1"/>
  <c r="N3805" i="1"/>
  <c r="N3804" i="1" s="1"/>
  <c r="N3797" i="1" s="1"/>
  <c r="N3796" i="1" s="1"/>
  <c r="T4305" i="1"/>
  <c r="O3226" i="1"/>
  <c r="F2525" i="1"/>
  <c r="I1962" i="1"/>
  <c r="L3790" i="1"/>
  <c r="F6159" i="1"/>
  <c r="F6158" i="1" s="1"/>
  <c r="F6157" i="1" s="1"/>
  <c r="F6156" i="1" s="1"/>
  <c r="F3310" i="1"/>
  <c r="L953" i="1"/>
  <c r="M954" i="1"/>
  <c r="I437" i="1"/>
  <c r="L2155" i="1"/>
  <c r="F2569" i="1"/>
  <c r="F1098" i="1"/>
  <c r="F1180" i="1"/>
  <c r="F1992" i="1"/>
  <c r="F3259" i="1"/>
  <c r="F3726" i="1"/>
  <c r="I1975" i="1"/>
  <c r="F6266" i="1"/>
  <c r="F1584" i="1"/>
  <c r="M1595" i="1"/>
  <c r="L1591" i="1"/>
  <c r="L1590" i="1" s="1"/>
  <c r="L1583" i="1" s="1"/>
  <c r="L1582" i="1" s="1"/>
  <c r="G1466" i="1"/>
  <c r="M1894" i="1"/>
  <c r="F1693" i="1"/>
  <c r="I3072" i="1"/>
  <c r="L4631" i="1"/>
  <c r="M4631" i="1" s="1"/>
  <c r="M4632" i="1"/>
  <c r="F4056" i="1"/>
  <c r="L4624" i="1"/>
  <c r="M4625" i="1"/>
  <c r="F1476" i="1"/>
  <c r="M1477" i="1"/>
  <c r="J1545" i="1"/>
  <c r="J1544" i="1" s="1"/>
  <c r="J1543" i="1" s="1"/>
  <c r="J1542" i="1" s="1"/>
  <c r="I1587" i="1"/>
  <c r="M1588" i="1"/>
  <c r="F2417" i="1"/>
  <c r="F2413" i="1" s="1"/>
  <c r="M2418" i="1"/>
  <c r="I3122" i="1"/>
  <c r="F3271" i="1"/>
  <c r="M3272" i="1"/>
  <c r="I3838" i="1"/>
  <c r="I3874" i="1"/>
  <c r="M3874" i="1" s="1"/>
  <c r="M3875" i="1"/>
  <c r="I3882" i="1"/>
  <c r="M3883" i="1"/>
  <c r="I4350" i="1"/>
  <c r="M4351" i="1"/>
  <c r="L6190" i="1"/>
  <c r="L6186" i="1" s="1"/>
  <c r="L6185" i="1" s="1"/>
  <c r="L6175" i="1" s="1"/>
  <c r="L6174" i="1" s="1"/>
  <c r="T6143" i="1"/>
  <c r="F3248" i="1"/>
  <c r="M2680" i="1"/>
  <c r="M636" i="1"/>
  <c r="I4859" i="1"/>
  <c r="M3278" i="1"/>
  <c r="F3783" i="1"/>
  <c r="F3782" i="1" s="1"/>
  <c r="M2253" i="1"/>
  <c r="M2870" i="1"/>
  <c r="M4173" i="1"/>
  <c r="M1573" i="1"/>
  <c r="M3872" i="1"/>
  <c r="S4473" i="1"/>
  <c r="S4472" i="1" s="1"/>
  <c r="S4471" i="1" s="1"/>
  <c r="S4470" i="1" s="1"/>
  <c r="L6210" i="1"/>
  <c r="L6209" i="1" s="1"/>
  <c r="L6208" i="1" s="1"/>
  <c r="L6207" i="1" s="1"/>
  <c r="R611" i="1"/>
  <c r="R610" i="1" s="1"/>
  <c r="Q642" i="1"/>
  <c r="U854" i="1"/>
  <c r="V1481" i="1"/>
  <c r="V1480" i="1" s="1"/>
  <c r="V1479" i="1" s="1"/>
  <c r="P1838" i="1"/>
  <c r="R1890" i="1"/>
  <c r="R1885" i="1" s="1"/>
  <c r="Q2066" i="1"/>
  <c r="Q2065" i="1" s="1"/>
  <c r="S5138" i="1"/>
  <c r="N3574" i="1"/>
  <c r="N3570" i="1" s="1"/>
  <c r="N3569" i="1" s="1"/>
  <c r="P1446" i="1"/>
  <c r="R1736" i="1"/>
  <c r="Q1954" i="1"/>
  <c r="Q1953" i="1" s="1"/>
  <c r="R2363" i="1"/>
  <c r="R2362" i="1" s="1"/>
  <c r="R2561" i="1"/>
  <c r="R2560" i="1" s="1"/>
  <c r="U2921" i="1"/>
  <c r="U2920" i="1" s="1"/>
  <c r="I4393" i="1"/>
  <c r="P932" i="1"/>
  <c r="R1050" i="1"/>
  <c r="R1049" i="1" s="1"/>
  <c r="R1048" i="1" s="1"/>
  <c r="V1495" i="1"/>
  <c r="V1494" i="1" s="1"/>
  <c r="V1493" i="1" s="1"/>
  <c r="V1492" i="1" s="1"/>
  <c r="V1797" i="1"/>
  <c r="V1796" i="1" s="1"/>
  <c r="V1795" i="1" s="1"/>
  <c r="V1794" i="1" s="1"/>
  <c r="Q2186" i="1"/>
  <c r="Q2185" i="1" s="1"/>
  <c r="Q2184" i="1" s="1"/>
  <c r="Q2183" i="1" s="1"/>
  <c r="V2280" i="1"/>
  <c r="V2275" i="1" s="1"/>
  <c r="V2504" i="1"/>
  <c r="V2503" i="1" s="1"/>
  <c r="V2502" i="1" s="1"/>
  <c r="I267" i="1"/>
  <c r="G735" i="1"/>
  <c r="G734" i="1" s="1"/>
  <c r="J1751" i="1"/>
  <c r="J1750" i="1" s="1"/>
  <c r="J1749" i="1" s="1"/>
  <c r="G3367" i="1"/>
  <c r="G3366" i="1" s="1"/>
  <c r="H4210" i="1"/>
  <c r="H4209" i="1" s="1"/>
  <c r="V5138" i="1"/>
  <c r="P5186" i="1"/>
  <c r="P5185" i="1" s="1"/>
  <c r="P5184" i="1" s="1"/>
  <c r="S5465" i="1"/>
  <c r="J521" i="1"/>
  <c r="J517" i="1" s="1"/>
  <c r="J516" i="1" s="1"/>
  <c r="J515" i="1" s="1"/>
  <c r="K693" i="1"/>
  <c r="K692" i="1" s="1"/>
  <c r="I735" i="1"/>
  <c r="I734" i="1" s="1"/>
  <c r="I1106" i="1"/>
  <c r="K1106" i="1"/>
  <c r="K1105" i="1" s="1"/>
  <c r="K1104" i="1" s="1"/>
  <c r="H1291" i="1"/>
  <c r="F1624" i="1"/>
  <c r="F1618" i="1" s="1"/>
  <c r="F1617" i="1" s="1"/>
  <c r="G1658" i="1"/>
  <c r="G1657" i="1" s="1"/>
  <c r="I1925" i="1"/>
  <c r="K2109" i="1"/>
  <c r="K2108" i="1" s="1"/>
  <c r="K2107" i="1" s="1"/>
  <c r="K2106" i="1" s="1"/>
  <c r="G2568" i="1"/>
  <c r="G3390" i="1"/>
  <c r="G3389" i="1" s="1"/>
  <c r="G3388" i="1" s="1"/>
  <c r="G3387" i="1" s="1"/>
  <c r="G3386" i="1" s="1"/>
  <c r="K4014" i="1"/>
  <c r="K4013" i="1" s="1"/>
  <c r="H267" i="1"/>
  <c r="H346" i="1"/>
  <c r="H345" i="1" s="1"/>
  <c r="H344" i="1" s="1"/>
  <c r="G755" i="1"/>
  <c r="G748" i="1" s="1"/>
  <c r="G747" i="1" s="1"/>
  <c r="H993" i="1"/>
  <c r="H992" i="1" s="1"/>
  <c r="H986" i="1" s="1"/>
  <c r="G1091" i="1"/>
  <c r="G1083" i="1" s="1"/>
  <c r="I1145" i="1"/>
  <c r="H1145" i="1"/>
  <c r="H1141" i="1" s="1"/>
  <c r="H1140" i="1" s="1"/>
  <c r="F1270" i="1"/>
  <c r="G1355" i="1"/>
  <c r="G1354" i="1" s="1"/>
  <c r="G1353" i="1" s="1"/>
  <c r="G1352" i="1" s="1"/>
  <c r="K1618" i="1"/>
  <c r="K1617" i="1" s="1"/>
  <c r="K1608" i="1" s="1"/>
  <c r="J1925" i="1"/>
  <c r="J1924" i="1" s="1"/>
  <c r="J1923" i="1" s="1"/>
  <c r="J1922" i="1" s="1"/>
  <c r="J1921" i="1" s="1"/>
  <c r="I2109" i="1"/>
  <c r="H2257" i="1"/>
  <c r="H2256" i="1" s="1"/>
  <c r="H2243" i="1" s="1"/>
  <c r="H2235" i="1" s="1"/>
  <c r="G2311" i="1"/>
  <c r="G2310" i="1" s="1"/>
  <c r="G2309" i="1" s="1"/>
  <c r="G2308" i="1" s="1"/>
  <c r="G2307" i="1" s="1"/>
  <c r="G2380" i="1"/>
  <c r="G2379" i="1" s="1"/>
  <c r="G2378" i="1" s="1"/>
  <c r="G2377" i="1" s="1"/>
  <c r="K2772" i="1"/>
  <c r="K2758" i="1" s="1"/>
  <c r="K2757" i="1" s="1"/>
  <c r="K2756" i="1" s="1"/>
  <c r="H3056" i="1"/>
  <c r="H3055" i="1" s="1"/>
  <c r="H3248" i="1"/>
  <c r="H3247" i="1" s="1"/>
  <c r="H3246" i="1" s="1"/>
  <c r="G3769" i="1"/>
  <c r="G3768" i="1" s="1"/>
  <c r="G3767" i="1" s="1"/>
  <c r="G3766" i="1" s="1"/>
  <c r="I5596" i="1"/>
  <c r="I5592" i="1" s="1"/>
  <c r="I5591" i="1" s="1"/>
  <c r="J5706" i="1"/>
  <c r="K5972" i="1"/>
  <c r="K5971" i="1" s="1"/>
  <c r="K5963" i="1" s="1"/>
  <c r="N1940" i="1"/>
  <c r="N1939" i="1" s="1"/>
  <c r="N1938" i="1" s="1"/>
  <c r="N1937" i="1" s="1"/>
  <c r="G5302" i="1"/>
  <c r="M5944" i="1"/>
  <c r="N1299" i="1"/>
  <c r="N1298" i="1" s="1"/>
  <c r="N4926" i="1"/>
  <c r="J4961" i="1"/>
  <c r="I5038" i="1"/>
  <c r="I5034" i="1" s="1"/>
  <c r="I5087" i="1"/>
  <c r="H5420" i="1"/>
  <c r="H5406" i="1" s="1"/>
  <c r="K5460" i="1"/>
  <c r="K5456" i="1" s="1"/>
  <c r="K5455" i="1" s="1"/>
  <c r="G5668" i="1"/>
  <c r="G5662" i="1" s="1"/>
  <c r="G5661" i="1" s="1"/>
  <c r="H6040" i="1"/>
  <c r="H6036" i="1" s="1"/>
  <c r="H6028" i="1" s="1"/>
  <c r="H6027" i="1" s="1"/>
  <c r="K6156" i="1"/>
  <c r="N1207" i="1"/>
  <c r="N1206" i="1" s="1"/>
  <c r="N1205" i="1" s="1"/>
  <c r="N1204" i="1" s="1"/>
  <c r="N1203" i="1" s="1"/>
  <c r="N5523" i="1"/>
  <c r="N5522" i="1" s="1"/>
  <c r="N5521" i="1" s="1"/>
  <c r="O2000" i="1"/>
  <c r="O1999" i="1" s="1"/>
  <c r="O1992" i="1" s="1"/>
  <c r="O1991" i="1" s="1"/>
  <c r="U1424" i="1"/>
  <c r="U1423" i="1" s="1"/>
  <c r="U1422" i="1" s="1"/>
  <c r="U1421" i="1" s="1"/>
  <c r="L3042" i="1"/>
  <c r="L2363" i="1"/>
  <c r="F4039" i="1"/>
  <c r="M1402" i="1"/>
  <c r="M1971" i="1"/>
  <c r="I1970" i="1"/>
  <c r="M1758" i="1"/>
  <c r="M1550" i="1"/>
  <c r="F4069" i="1"/>
  <c r="F3908" i="1"/>
  <c r="F5521" i="1"/>
  <c r="L3488" i="1"/>
  <c r="I4081" i="1"/>
  <c r="F3343" i="1"/>
  <c r="M2258" i="1"/>
  <c r="F2610" i="1"/>
  <c r="M2615" i="1"/>
  <c r="F6131" i="1"/>
  <c r="I2935" i="1"/>
  <c r="L2735" i="1"/>
  <c r="L5264" i="1"/>
  <c r="F327" i="1"/>
  <c r="M2620" i="1"/>
  <c r="L2619" i="1"/>
  <c r="L3825" i="1"/>
  <c r="I1590" i="1"/>
  <c r="F5677" i="1"/>
  <c r="F3982" i="1"/>
  <c r="L4301" i="1"/>
  <c r="M4177" i="1"/>
  <c r="U397" i="1"/>
  <c r="U396" i="1" s="1"/>
  <c r="R397" i="1"/>
  <c r="R396" i="1" s="1"/>
  <c r="U102" i="1"/>
  <c r="U101" i="1" s="1"/>
  <c r="U100" i="1" s="1"/>
  <c r="U93" i="1" s="1"/>
  <c r="U92" i="1" s="1"/>
  <c r="P693" i="1"/>
  <c r="P692" i="1" s="1"/>
  <c r="L1305" i="1"/>
  <c r="P1055" i="1"/>
  <c r="U1216" i="1"/>
  <c r="U1215" i="1" s="1"/>
  <c r="Q1229" i="1"/>
  <c r="Q1228" i="1" s="1"/>
  <c r="R2197" i="1"/>
  <c r="R2196" i="1" s="1"/>
  <c r="J356" i="1"/>
  <c r="J352" i="1" s="1"/>
  <c r="J351" i="1" s="1"/>
  <c r="G1106" i="1"/>
  <c r="G1105" i="1" s="1"/>
  <c r="G1104" i="1" s="1"/>
  <c r="I2380" i="1"/>
  <c r="H3150" i="1"/>
  <c r="U1055" i="1"/>
  <c r="P2921" i="1"/>
  <c r="P2920" i="1" s="1"/>
  <c r="R1055" i="1"/>
  <c r="R1216" i="1"/>
  <c r="R1215" i="1" s="1"/>
  <c r="R2807" i="1"/>
  <c r="V4768" i="1"/>
  <c r="K27" i="1"/>
  <c r="K23" i="1" s="1"/>
  <c r="K22" i="1" s="1"/>
  <c r="K21" i="1" s="1"/>
  <c r="J61" i="1"/>
  <c r="J57" i="1" s="1"/>
  <c r="J56" i="1" s="1"/>
  <c r="J693" i="1"/>
  <c r="J692" i="1" s="1"/>
  <c r="V766" i="1"/>
  <c r="G2427" i="1"/>
  <c r="G2426" i="1" s="1"/>
  <c r="K1127" i="1"/>
  <c r="K1121" i="1" s="1"/>
  <c r="K1120" i="1" s="1"/>
  <c r="H1186" i="1"/>
  <c r="H1180" i="1" s="1"/>
  <c r="H1179" i="1" s="1"/>
  <c r="H1172" i="1" s="1"/>
  <c r="G1940" i="1"/>
  <c r="G1939" i="1" s="1"/>
  <c r="G1938" i="1" s="1"/>
  <c r="G1937" i="1" s="1"/>
  <c r="K1940" i="1"/>
  <c r="K1939" i="1" s="1"/>
  <c r="K1938" i="1" s="1"/>
  <c r="K1937" i="1" s="1"/>
  <c r="G2066" i="1"/>
  <c r="G2065" i="1" s="1"/>
  <c r="F2311" i="1"/>
  <c r="H2698" i="1"/>
  <c r="H2697" i="1" s="1"/>
  <c r="G2993" i="1"/>
  <c r="G2992" i="1" s="1"/>
  <c r="G3112" i="1"/>
  <c r="G3111" i="1" s="1"/>
  <c r="G3110" i="1" s="1"/>
  <c r="G3109" i="1" s="1"/>
  <c r="J5113" i="1"/>
  <c r="J5112" i="1" s="1"/>
  <c r="I5150" i="1"/>
  <c r="N2021" i="1"/>
  <c r="N2017" i="1" s="1"/>
  <c r="N2016" i="1" s="1"/>
  <c r="G117" i="1"/>
  <c r="G113" i="1" s="1"/>
  <c r="G112" i="1" s="1"/>
  <c r="G111" i="1" s="1"/>
  <c r="K346" i="1"/>
  <c r="K345" i="1" s="1"/>
  <c r="K344" i="1" s="1"/>
  <c r="F356" i="1"/>
  <c r="F352" i="1" s="1"/>
  <c r="H356" i="1"/>
  <c r="H352" i="1" s="1"/>
  <c r="H351" i="1" s="1"/>
  <c r="G517" i="1"/>
  <c r="G516" i="1" s="1"/>
  <c r="G515" i="1" s="1"/>
  <c r="H521" i="1"/>
  <c r="H517" i="1" s="1"/>
  <c r="H516" i="1" s="1"/>
  <c r="H515" i="1" s="1"/>
  <c r="G994" i="1"/>
  <c r="G993" i="1" s="1"/>
  <c r="G992" i="1" s="1"/>
  <c r="G986" i="1" s="1"/>
  <c r="J1005" i="1"/>
  <c r="J1004" i="1" s="1"/>
  <c r="J1003" i="1" s="1"/>
  <c r="J1002" i="1" s="1"/>
  <c r="G1127" i="1"/>
  <c r="G1121" i="1" s="1"/>
  <c r="G1120" i="1" s="1"/>
  <c r="G1299" i="1"/>
  <c r="G1298" i="1" s="1"/>
  <c r="G1277" i="1" s="1"/>
  <c r="H1386" i="1"/>
  <c r="H1385" i="1" s="1"/>
  <c r="H1384" i="1" s="1"/>
  <c r="F1822" i="1"/>
  <c r="F1821" i="1" s="1"/>
  <c r="F1820" i="1" s="1"/>
  <c r="F1813" i="1" s="1"/>
  <c r="H2321" i="1"/>
  <c r="H2320" i="1" s="1"/>
  <c r="H2319" i="1" s="1"/>
  <c r="H2318" i="1" s="1"/>
  <c r="H2780" i="1"/>
  <c r="H2779" i="1" s="1"/>
  <c r="G3056" i="1"/>
  <c r="G3055" i="1" s="1"/>
  <c r="J3446" i="1"/>
  <c r="J3445" i="1" s="1"/>
  <c r="J3444" i="1" s="1"/>
  <c r="J3443" i="1" s="1"/>
  <c r="K4710" i="1"/>
  <c r="K4709" i="1" s="1"/>
  <c r="H4851" i="1"/>
  <c r="K5086" i="1"/>
  <c r="G165" i="1"/>
  <c r="G161" i="1" s="1"/>
  <c r="G160" i="1" s="1"/>
  <c r="G159" i="1" s="1"/>
  <c r="G158" i="1" s="1"/>
  <c r="G241" i="1"/>
  <c r="G240" i="1" s="1"/>
  <c r="G239" i="1" s="1"/>
  <c r="G238" i="1" s="1"/>
  <c r="G237" i="1" s="1"/>
  <c r="G236" i="1" s="1"/>
  <c r="F287" i="1"/>
  <c r="J287" i="1"/>
  <c r="J286" i="1" s="1"/>
  <c r="J281" i="1" s="1"/>
  <c r="J273" i="1" s="1"/>
  <c r="J272" i="1" s="1"/>
  <c r="I346" i="1"/>
  <c r="I356" i="1"/>
  <c r="F542" i="1"/>
  <c r="F981" i="1"/>
  <c r="J1291" i="1"/>
  <c r="I1299" i="1"/>
  <c r="G1530" i="1"/>
  <c r="G1529" i="1" s="1"/>
  <c r="G1528" i="1" s="1"/>
  <c r="G1527" i="1" s="1"/>
  <c r="G1526" i="1" s="1"/>
  <c r="I1624" i="1"/>
  <c r="G1650" i="1"/>
  <c r="K1968" i="1"/>
  <c r="K1967" i="1" s="1"/>
  <c r="I2011" i="1"/>
  <c r="J2140" i="1"/>
  <c r="J2139" i="1" s="1"/>
  <c r="J2138" i="1" s="1"/>
  <c r="G2335" i="1"/>
  <c r="G2334" i="1" s="1"/>
  <c r="I2413" i="1"/>
  <c r="I2739" i="1"/>
  <c r="K3070" i="1"/>
  <c r="K3069" i="1" s="1"/>
  <c r="J3390" i="1"/>
  <c r="J3389" i="1" s="1"/>
  <c r="J3388" i="1" s="1"/>
  <c r="J3387" i="1" s="1"/>
  <c r="J3386" i="1" s="1"/>
  <c r="G3446" i="1"/>
  <c r="G3445" i="1" s="1"/>
  <c r="G3444" i="1" s="1"/>
  <c r="G3443" i="1" s="1"/>
  <c r="G3523" i="1"/>
  <c r="G3522" i="1" s="1"/>
  <c r="J3523" i="1"/>
  <c r="J3522" i="1" s="1"/>
  <c r="G3903" i="1"/>
  <c r="G3902" i="1" s="1"/>
  <c r="G3901" i="1" s="1"/>
  <c r="G3900" i="1" s="1"/>
  <c r="G3899" i="1" s="1"/>
  <c r="G3877" i="1" s="1"/>
  <c r="J3903" i="1"/>
  <c r="J3902" i="1" s="1"/>
  <c r="J3901" i="1" s="1"/>
  <c r="J3900" i="1" s="1"/>
  <c r="J3899" i="1" s="1"/>
  <c r="J3877" i="1" s="1"/>
  <c r="K4253" i="1"/>
  <c r="K4252" i="1" s="1"/>
  <c r="K4251" i="1" s="1"/>
  <c r="J5201" i="1"/>
  <c r="J5200" i="1" s="1"/>
  <c r="J5199" i="1" s="1"/>
  <c r="G6132" i="1"/>
  <c r="G6131" i="1" s="1"/>
  <c r="G6130" i="1" s="1"/>
  <c r="N1577" i="1"/>
  <c r="N1576" i="1" s="1"/>
  <c r="N1569" i="1" s="1"/>
  <c r="N1568" i="1" s="1"/>
  <c r="N3769" i="1"/>
  <c r="N3768" i="1" s="1"/>
  <c r="N3767" i="1" s="1"/>
  <c r="N3766" i="1" s="1"/>
  <c r="N3959" i="1"/>
  <c r="N3958" i="1" s="1"/>
  <c r="N3957" i="1" s="1"/>
  <c r="N3956" i="1" s="1"/>
  <c r="T2644" i="1"/>
  <c r="T3641" i="1"/>
  <c r="K5010" i="1"/>
  <c r="K5009" i="1" s="1"/>
  <c r="K5008" i="1" s="1"/>
  <c r="G5038" i="1"/>
  <c r="G5034" i="1" s="1"/>
  <c r="G5033" i="1" s="1"/>
  <c r="G5021" i="1" s="1"/>
  <c r="G5113" i="1"/>
  <c r="G5112" i="1" s="1"/>
  <c r="I5131" i="1"/>
  <c r="G5150" i="1"/>
  <c r="G5149" i="1" s="1"/>
  <c r="G5148" i="1" s="1"/>
  <c r="G5147" i="1" s="1"/>
  <c r="F5201" i="1"/>
  <c r="F5200" i="1" s="1"/>
  <c r="F5199" i="1" s="1"/>
  <c r="I5279" i="1"/>
  <c r="G5290" i="1"/>
  <c r="F5596" i="1"/>
  <c r="J5618" i="1"/>
  <c r="J5617" i="1" s="1"/>
  <c r="J5616" i="1" s="1"/>
  <c r="H5706" i="1"/>
  <c r="T1270" i="1"/>
  <c r="T5642" i="1"/>
  <c r="I3390" i="1"/>
  <c r="H3471" i="1"/>
  <c r="H3470" i="1" s="1"/>
  <c r="H3469" i="1" s="1"/>
  <c r="H3468" i="1" s="1"/>
  <c r="H3783" i="1"/>
  <c r="H3782" i="1" s="1"/>
  <c r="K3783" i="1"/>
  <c r="K3782" i="1" s="1"/>
  <c r="G4265" i="1"/>
  <c r="G4261" i="1" s="1"/>
  <c r="G4260" i="1" s="1"/>
  <c r="G4317" i="1"/>
  <c r="G4316" i="1" s="1"/>
  <c r="G4315" i="1" s="1"/>
  <c r="I4732" i="1"/>
  <c r="J4779" i="1"/>
  <c r="J4778" i="1" s="1"/>
  <c r="L4961" i="1"/>
  <c r="I5025" i="1"/>
  <c r="K5025" i="1"/>
  <c r="K5024" i="1" s="1"/>
  <c r="K5023" i="1" s="1"/>
  <c r="K5022" i="1" s="1"/>
  <c r="J5087" i="1"/>
  <c r="J5086" i="1" s="1"/>
  <c r="G5201" i="1"/>
  <c r="G5200" i="1" s="1"/>
  <c r="G5199" i="1" s="1"/>
  <c r="G5279" i="1"/>
  <c r="G5278" i="1" s="1"/>
  <c r="G5273" i="1" s="1"/>
  <c r="G5494" i="1"/>
  <c r="J5523" i="1"/>
  <c r="J5522" i="1" s="1"/>
  <c r="J5521" i="1" s="1"/>
  <c r="I5561" i="1"/>
  <c r="G5624" i="1"/>
  <c r="G5618" i="1" s="1"/>
  <c r="G5617" i="1" s="1"/>
  <c r="G5616" i="1" s="1"/>
  <c r="H5732" i="1"/>
  <c r="H5719" i="1" s="1"/>
  <c r="G5966" i="1"/>
  <c r="G5965" i="1" s="1"/>
  <c r="G5964" i="1" s="1"/>
  <c r="G5963" i="1" s="1"/>
  <c r="N1591" i="1"/>
  <c r="N1590" i="1" s="1"/>
  <c r="N1583" i="1" s="1"/>
  <c r="N1582" i="1" s="1"/>
  <c r="N2921" i="1"/>
  <c r="N2920" i="1" s="1"/>
  <c r="N4875" i="1"/>
  <c r="U3633" i="1"/>
  <c r="U3632" i="1" s="1"/>
  <c r="U3631" i="1" s="1"/>
  <c r="U3630" i="1" s="1"/>
  <c r="T329" i="1"/>
  <c r="N5171" i="1"/>
  <c r="N5170" i="1" s="1"/>
  <c r="N5169" i="1" s="1"/>
  <c r="N5369" i="1"/>
  <c r="N5368" i="1" s="1"/>
  <c r="N6132" i="1"/>
  <c r="N6131" i="1" s="1"/>
  <c r="N6130" i="1" s="1"/>
  <c r="T165" i="1"/>
  <c r="T6302" i="1"/>
  <c r="O1291" i="1"/>
  <c r="O1365" i="1"/>
  <c r="O1361" i="1" s="1"/>
  <c r="O1360" i="1" s="1"/>
  <c r="O4168" i="1"/>
  <c r="O4167" i="1" s="1"/>
  <c r="U246" i="1"/>
  <c r="U241" i="1" s="1"/>
  <c r="U240" i="1" s="1"/>
  <c r="U239" i="1" s="1"/>
  <c r="U238" i="1" s="1"/>
  <c r="U237" i="1" s="1"/>
  <c r="U236" i="1" s="1"/>
  <c r="U2011" i="1"/>
  <c r="U2010" i="1" s="1"/>
  <c r="U2009" i="1" s="1"/>
  <c r="U2008" i="1" s="1"/>
  <c r="U3574" i="1"/>
  <c r="U3570" i="1" s="1"/>
  <c r="U3569" i="1" s="1"/>
  <c r="L986" i="1"/>
  <c r="I5427" i="1"/>
  <c r="F3615" i="1"/>
  <c r="F1447" i="1"/>
  <c r="P1216" i="1"/>
  <c r="P1215" i="1" s="1"/>
  <c r="M2881" i="1"/>
  <c r="I2759" i="1"/>
  <c r="Q712" i="1"/>
  <c r="I6100" i="1"/>
  <c r="R766" i="1"/>
  <c r="M4863" i="1"/>
  <c r="M5393" i="1"/>
  <c r="F2400" i="1"/>
  <c r="M4577" i="1"/>
  <c r="L6220" i="1"/>
  <c r="M2627" i="1"/>
  <c r="L4902" i="1"/>
  <c r="U1229" i="1"/>
  <c r="U1228" i="1" s="1"/>
  <c r="V1634" i="1"/>
  <c r="P2421" i="1"/>
  <c r="P2420" i="1" s="1"/>
  <c r="P3664" i="1"/>
  <c r="R4272" i="1"/>
  <c r="S1278" i="1"/>
  <c r="S1545" i="1"/>
  <c r="S1544" i="1" s="1"/>
  <c r="S1543" i="1" s="1"/>
  <c r="S1542" i="1" s="1"/>
  <c r="V1555" i="1"/>
  <c r="V1554" i="1" s="1"/>
  <c r="S1954" i="1"/>
  <c r="S1953" i="1" s="1"/>
  <c r="Q2568" i="1"/>
  <c r="P4453" i="1"/>
  <c r="V1501" i="1"/>
  <c r="Q1634" i="1"/>
  <c r="R1751" i="1"/>
  <c r="R1750" i="1" s="1"/>
  <c r="R1749" i="1" s="1"/>
  <c r="S1940" i="1"/>
  <c r="S1939" i="1" s="1"/>
  <c r="S1938" i="1" s="1"/>
  <c r="S1937" i="1" s="1"/>
  <c r="S2049" i="1"/>
  <c r="S2866" i="1"/>
  <c r="S2865" i="1" s="1"/>
  <c r="S2864" i="1" s="1"/>
  <c r="Q1501" i="1"/>
  <c r="P2335" i="1"/>
  <c r="P2334" i="1" s="1"/>
  <c r="R2684" i="1"/>
  <c r="R2683" i="1" s="1"/>
  <c r="P2894" i="1"/>
  <c r="P2893" i="1" s="1"/>
  <c r="P2892" i="1" s="1"/>
  <c r="U2894" i="1"/>
  <c r="U2893" i="1" s="1"/>
  <c r="U2892" i="1" s="1"/>
  <c r="P3623" i="1"/>
  <c r="P3622" i="1" s="1"/>
  <c r="P3621" i="1" s="1"/>
  <c r="F165" i="1"/>
  <c r="K61" i="1"/>
  <c r="K57" i="1" s="1"/>
  <c r="K56" i="1" s="1"/>
  <c r="I1207" i="1"/>
  <c r="H2211" i="1"/>
  <c r="H2204" i="1" s="1"/>
  <c r="F61" i="1"/>
  <c r="V4203" i="1"/>
  <c r="V4202" i="1" s="1"/>
  <c r="V4201" i="1" s="1"/>
  <c r="U4265" i="1"/>
  <c r="U4261" i="1" s="1"/>
  <c r="U4260" i="1" s="1"/>
  <c r="I1530" i="1"/>
  <c r="G1591" i="1"/>
  <c r="G1590" i="1" s="1"/>
  <c r="G1583" i="1" s="1"/>
  <c r="G1582" i="1" s="1"/>
  <c r="G2413" i="1"/>
  <c r="H2504" i="1"/>
  <c r="H2503" i="1" s="1"/>
  <c r="H2502" i="1" s="1"/>
  <c r="G3162" i="1"/>
  <c r="G3161" i="1" s="1"/>
  <c r="G3349" i="1"/>
  <c r="G3348" i="1" s="1"/>
  <c r="K3446" i="1"/>
  <c r="K3445" i="1" s="1"/>
  <c r="K3444" i="1" s="1"/>
  <c r="K3443" i="1" s="1"/>
  <c r="K3523" i="1"/>
  <c r="K3522" i="1" s="1"/>
  <c r="J5290" i="1"/>
  <c r="I6210" i="1"/>
  <c r="J497" i="1"/>
  <c r="J493" i="1" s="1"/>
  <c r="J492" i="1" s="1"/>
  <c r="J491" i="1" s="1"/>
  <c r="J490" i="1" s="1"/>
  <c r="F1612" i="1"/>
  <c r="J1685" i="1"/>
  <c r="G1751" i="1"/>
  <c r="G1750" i="1" s="1"/>
  <c r="G1749" i="1" s="1"/>
  <c r="J1885" i="1"/>
  <c r="J1884" i="1" s="1"/>
  <c r="H1940" i="1"/>
  <c r="H1939" i="1" s="1"/>
  <c r="H1938" i="1" s="1"/>
  <c r="H1937" i="1" s="1"/>
  <c r="J2257" i="1"/>
  <c r="J2256" i="1" s="1"/>
  <c r="J2413" i="1"/>
  <c r="G2655" i="1"/>
  <c r="G2654" i="1" s="1"/>
  <c r="G2653" i="1" s="1"/>
  <c r="G2652" i="1" s="1"/>
  <c r="G2651" i="1" s="1"/>
  <c r="H2749" i="1"/>
  <c r="H2745" i="1" s="1"/>
  <c r="H2744" i="1" s="1"/>
  <c r="H2735" i="1" s="1"/>
  <c r="J2942" i="1"/>
  <c r="J2941" i="1" s="1"/>
  <c r="J2940" i="1" s="1"/>
  <c r="J2933" i="1" s="1"/>
  <c r="G3070" i="1"/>
  <c r="G3069" i="1" s="1"/>
  <c r="H3162" i="1"/>
  <c r="H3161" i="1" s="1"/>
  <c r="G3248" i="1"/>
  <c r="G3247" i="1" s="1"/>
  <c r="G3246" i="1" s="1"/>
  <c r="K3367" i="1"/>
  <c r="K3366" i="1" s="1"/>
  <c r="K3335" i="1" s="1"/>
  <c r="K3327" i="1" s="1"/>
  <c r="G3416" i="1"/>
  <c r="G3415" i="1" s="1"/>
  <c r="I3471" i="1"/>
  <c r="J3858" i="1"/>
  <c r="J35" i="1"/>
  <c r="J34" i="1" s="1"/>
  <c r="J33" i="1" s="1"/>
  <c r="G61" i="1"/>
  <c r="G57" i="1" s="1"/>
  <c r="G56" i="1" s="1"/>
  <c r="G102" i="1"/>
  <c r="G101" i="1" s="1"/>
  <c r="G100" i="1" s="1"/>
  <c r="G93" i="1" s="1"/>
  <c r="G92" i="1" s="1"/>
  <c r="H241" i="1"/>
  <c r="H240" i="1" s="1"/>
  <c r="H239" i="1" s="1"/>
  <c r="H238" i="1" s="1"/>
  <c r="H237" i="1" s="1"/>
  <c r="H236" i="1" s="1"/>
  <c r="H287" i="1"/>
  <c r="H286" i="1" s="1"/>
  <c r="H281" i="1" s="1"/>
  <c r="H273" i="1" s="1"/>
  <c r="H272" i="1" s="1"/>
  <c r="H329" i="1"/>
  <c r="H328" i="1" s="1"/>
  <c r="H327" i="1" s="1"/>
  <c r="I460" i="1"/>
  <c r="K735" i="1"/>
  <c r="K734" i="1" s="1"/>
  <c r="K733" i="1" s="1"/>
  <c r="J1186" i="1"/>
  <c r="J1180" i="1" s="1"/>
  <c r="J1179" i="1" s="1"/>
  <c r="J1172" i="1" s="1"/>
  <c r="J1305" i="1"/>
  <c r="J1304" i="1" s="1"/>
  <c r="H1624" i="1"/>
  <c r="H1618" i="1" s="1"/>
  <c r="H1617" i="1" s="1"/>
  <c r="H1608" i="1" s="1"/>
  <c r="K1664" i="1"/>
  <c r="K1663" i="1" s="1"/>
  <c r="H2011" i="1"/>
  <c r="H2010" i="1" s="1"/>
  <c r="H2009" i="1" s="1"/>
  <c r="H2008" i="1" s="1"/>
  <c r="H2036" i="1"/>
  <c r="H2035" i="1" s="1"/>
  <c r="L2049" i="1"/>
  <c r="H2066" i="1"/>
  <c r="H2065" i="1" s="1"/>
  <c r="K2140" i="1"/>
  <c r="K2139" i="1" s="1"/>
  <c r="K2138" i="1" s="1"/>
  <c r="G2561" i="1"/>
  <c r="G2560" i="1" s="1"/>
  <c r="J2610" i="1"/>
  <c r="J2609" i="1" s="1"/>
  <c r="K2626" i="1"/>
  <c r="K2625" i="1" s="1"/>
  <c r="K2602" i="1" s="1"/>
  <c r="G2684" i="1"/>
  <c r="G2683" i="1" s="1"/>
  <c r="K3180" i="1"/>
  <c r="I3481" i="1"/>
  <c r="I3477" i="1" s="1"/>
  <c r="H3517" i="1"/>
  <c r="H3516" i="1" s="1"/>
  <c r="K3858" i="1"/>
  <c r="H4004" i="1"/>
  <c r="H4003" i="1" s="1"/>
  <c r="H4002" i="1" s="1"/>
  <c r="H4001" i="1" s="1"/>
  <c r="I4317" i="1"/>
  <c r="K5302" i="1"/>
  <c r="I165" i="1"/>
  <c r="I161" i="1" s="1"/>
  <c r="I160" i="1" s="1"/>
  <c r="I159" i="1" s="1"/>
  <c r="I158" i="1" s="1"/>
  <c r="J199" i="1"/>
  <c r="J195" i="1" s="1"/>
  <c r="J178" i="1" s="1"/>
  <c r="K329" i="1"/>
  <c r="K328" i="1" s="1"/>
  <c r="K327" i="1" s="1"/>
  <c r="I497" i="1"/>
  <c r="H735" i="1"/>
  <c r="H734" i="1" s="1"/>
  <c r="H733" i="1" s="1"/>
  <c r="F735" i="1"/>
  <c r="F741" i="1"/>
  <c r="H755" i="1"/>
  <c r="H748" i="1" s="1"/>
  <c r="H747" i="1" s="1"/>
  <c r="H1091" i="1"/>
  <c r="H1083" i="1" s="1"/>
  <c r="K1099" i="1"/>
  <c r="K1098" i="1" s="1"/>
  <c r="G1145" i="1"/>
  <c r="G1141" i="1" s="1"/>
  <c r="G1140" i="1" s="1"/>
  <c r="K1145" i="1"/>
  <c r="K1141" i="1" s="1"/>
  <c r="K1140" i="1" s="1"/>
  <c r="I1355" i="1"/>
  <c r="J1386" i="1"/>
  <c r="J1385" i="1" s="1"/>
  <c r="J1384" i="1" s="1"/>
  <c r="J1383" i="1" s="1"/>
  <c r="J1370" i="1" s="1"/>
  <c r="J1480" i="1"/>
  <c r="J1479" i="1" s="1"/>
  <c r="J2275" i="1"/>
  <c r="J2274" i="1" s="1"/>
  <c r="J2321" i="1"/>
  <c r="J2320" i="1" s="1"/>
  <c r="J2319" i="1" s="1"/>
  <c r="J2318" i="1" s="1"/>
  <c r="G2445" i="1"/>
  <c r="J2445" i="1"/>
  <c r="G3481" i="1"/>
  <c r="G3477" i="1" s="1"/>
  <c r="G3476" i="1" s="1"/>
  <c r="G3467" i="1" s="1"/>
  <c r="H3496" i="1"/>
  <c r="H3725" i="1"/>
  <c r="H3724" i="1" s="1"/>
  <c r="G3828" i="1"/>
  <c r="G3827" i="1" s="1"/>
  <c r="G3826" i="1" s="1"/>
  <c r="G3825" i="1" s="1"/>
  <c r="I4004" i="1"/>
  <c r="K4004" i="1"/>
  <c r="K4003" i="1" s="1"/>
  <c r="K4002" i="1" s="1"/>
  <c r="K4001" i="1" s="1"/>
  <c r="L4167" i="1"/>
  <c r="M4412" i="1"/>
  <c r="M4429" i="1"/>
  <c r="H4976" i="1"/>
  <c r="H4960" i="1" s="1"/>
  <c r="J5025" i="1"/>
  <c r="J5024" i="1" s="1"/>
  <c r="J5023" i="1" s="1"/>
  <c r="J5022" i="1" s="1"/>
  <c r="H5342" i="1"/>
  <c r="H5341" i="1" s="1"/>
  <c r="H5340" i="1" s="1"/>
  <c r="H5339" i="1" s="1"/>
  <c r="H5338" i="1" s="1"/>
  <c r="H5337" i="1" s="1"/>
  <c r="J5460" i="1"/>
  <c r="J5456" i="1" s="1"/>
  <c r="J5455" i="1" s="1"/>
  <c r="H5573" i="1"/>
  <c r="J5573" i="1"/>
  <c r="J5572" i="1" s="1"/>
  <c r="H5819" i="1"/>
  <c r="H5966" i="1"/>
  <c r="H5965" i="1" s="1"/>
  <c r="H5964" i="1" s="1"/>
  <c r="L5972" i="1"/>
  <c r="H4453" i="1"/>
  <c r="I4527" i="1"/>
  <c r="K4732" i="1"/>
  <c r="K4731" i="1" s="1"/>
  <c r="J4768" i="1"/>
  <c r="K4779" i="1"/>
  <c r="K4778" i="1" s="1"/>
  <c r="K4763" i="1" s="1"/>
  <c r="J4902" i="1"/>
  <c r="J4901" i="1" s="1"/>
  <c r="H4995" i="1"/>
  <c r="H4987" i="1" s="1"/>
  <c r="H4986" i="1" s="1"/>
  <c r="J5010" i="1"/>
  <c r="J5009" i="1" s="1"/>
  <c r="J5008" i="1" s="1"/>
  <c r="F5087" i="1"/>
  <c r="F5086" i="1" s="1"/>
  <c r="J5243" i="1"/>
  <c r="J5239" i="1" s="1"/>
  <c r="J5238" i="1" s="1"/>
  <c r="J5232" i="1" s="1"/>
  <c r="J5231" i="1" s="1"/>
  <c r="I5243" i="1"/>
  <c r="H5290" i="1"/>
  <c r="L5326" i="1"/>
  <c r="I5342" i="1"/>
  <c r="G5434" i="1"/>
  <c r="G5433" i="1" s="1"/>
  <c r="G5432" i="1" s="1"/>
  <c r="I5434" i="1"/>
  <c r="G5582" i="1"/>
  <c r="K5582" i="1"/>
  <c r="G5596" i="1"/>
  <c r="G5592" i="1" s="1"/>
  <c r="G5591" i="1" s="1"/>
  <c r="K5618" i="1"/>
  <c r="K5617" i="1" s="1"/>
  <c r="K5616" i="1" s="1"/>
  <c r="I5624" i="1"/>
  <c r="F5642" i="1"/>
  <c r="J5642" i="1"/>
  <c r="J5641" i="1" s="1"/>
  <c r="J5640" i="1" s="1"/>
  <c r="J5662" i="1"/>
  <c r="J5661" i="1" s="1"/>
  <c r="G6029" i="1"/>
  <c r="K6302" i="1"/>
  <c r="K6301" i="1" s="1"/>
  <c r="K6286" i="1" s="1"/>
  <c r="K6285" i="1" s="1"/>
  <c r="K6262" i="1" s="1"/>
  <c r="N4244" i="1"/>
  <c r="N4243" i="1" s="1"/>
  <c r="K4859" i="1"/>
  <c r="K4858" i="1" s="1"/>
  <c r="H4902" i="1"/>
  <c r="H4901" i="1" s="1"/>
  <c r="I5201" i="1"/>
  <c r="G5243" i="1"/>
  <c r="G5239" i="1" s="1"/>
  <c r="G5238" i="1" s="1"/>
  <c r="G5232" i="1" s="1"/>
  <c r="G5231" i="1" s="1"/>
  <c r="K5504" i="1"/>
  <c r="K5503" i="1" s="1"/>
  <c r="H5582" i="1"/>
  <c r="K5690" i="1"/>
  <c r="K5689" i="1" s="1"/>
  <c r="J5819" i="1"/>
  <c r="M6247" i="1"/>
  <c r="N1658" i="1"/>
  <c r="N1657" i="1" s="1"/>
  <c r="N4779" i="1"/>
  <c r="N4778" i="1" s="1"/>
  <c r="N3523" i="1"/>
  <c r="N3522" i="1" s="1"/>
  <c r="N4120" i="1"/>
  <c r="N4438" i="1"/>
  <c r="N5386" i="1"/>
  <c r="N5385" i="1" s="1"/>
  <c r="N5384" i="1" s="1"/>
  <c r="N5383" i="1" s="1"/>
  <c r="N5668" i="1"/>
  <c r="N3042" i="1"/>
  <c r="N3041" i="1" s="1"/>
  <c r="N3040" i="1" s="1"/>
  <c r="N3039" i="1" s="1"/>
  <c r="N4219" i="1"/>
  <c r="N4473" i="1"/>
  <c r="N4472" i="1" s="1"/>
  <c r="N4471" i="1" s="1"/>
  <c r="N4470" i="1" s="1"/>
  <c r="N2109" i="1"/>
  <c r="N2108" i="1" s="1"/>
  <c r="N2107" i="1" s="1"/>
  <c r="N2106" i="1" s="1"/>
  <c r="N2119" i="1"/>
  <c r="N2115" i="1" s="1"/>
  <c r="N2114" i="1" s="1"/>
  <c r="N2894" i="1"/>
  <c r="N2893" i="1" s="1"/>
  <c r="N2892" i="1" s="1"/>
  <c r="N4696" i="1"/>
  <c r="N4695" i="1" s="1"/>
  <c r="N4694" i="1" s="1"/>
  <c r="N4693" i="1" s="1"/>
  <c r="N5582" i="1"/>
  <c r="N6080" i="1"/>
  <c r="N6076" i="1" s="1"/>
  <c r="N6075" i="1" s="1"/>
  <c r="R4995" i="1"/>
  <c r="N4919" i="1"/>
  <c r="T42" i="1"/>
  <c r="T1414" i="1"/>
  <c r="T2845" i="1"/>
  <c r="N4961" i="1"/>
  <c r="N5113" i="1"/>
  <c r="N5112" i="1" s="1"/>
  <c r="N5460" i="1"/>
  <c r="N5456" i="1" s="1"/>
  <c r="N5455" i="1" s="1"/>
  <c r="T267" i="1"/>
  <c r="T5302" i="1"/>
  <c r="W5302" i="1" s="1"/>
  <c r="T6080" i="1"/>
  <c r="O1501" i="1"/>
  <c r="T6289" i="1"/>
  <c r="O1853" i="1"/>
  <c r="O1852" i="1" s="1"/>
  <c r="O1851" i="1" s="1"/>
  <c r="K2967" i="1"/>
  <c r="K2959" i="1" s="1"/>
  <c r="F3797" i="1"/>
  <c r="L2975" i="1"/>
  <c r="M5175" i="1"/>
  <c r="I2336" i="1"/>
  <c r="F3432" i="1"/>
  <c r="L1570" i="1"/>
  <c r="I1017" i="1"/>
  <c r="F3996" i="1"/>
  <c r="L3752" i="1"/>
  <c r="F5633" i="1"/>
  <c r="J2376" i="1"/>
  <c r="M2599" i="1"/>
  <c r="M845" i="1"/>
  <c r="M1727" i="1"/>
  <c r="U2335" i="1"/>
  <c r="U2334" i="1" s="1"/>
  <c r="F3769" i="1"/>
  <c r="I2986" i="1"/>
  <c r="M1774" i="1"/>
  <c r="L4333" i="1"/>
  <c r="V1113" i="1"/>
  <c r="V1112" i="1" s="1"/>
  <c r="V1111" i="1" s="1"/>
  <c r="R3496" i="1"/>
  <c r="S4014" i="1"/>
  <c r="S4013" i="1" s="1"/>
  <c r="P4176" i="1"/>
  <c r="Q3664" i="1"/>
  <c r="G346" i="1"/>
  <c r="G345" i="1" s="1"/>
  <c r="G344" i="1" s="1"/>
  <c r="G180" i="1"/>
  <c r="G179" i="1" s="1"/>
  <c r="K921" i="1"/>
  <c r="K920" i="1" s="1"/>
  <c r="H1555" i="1"/>
  <c r="H1554" i="1" s="1"/>
  <c r="G2400" i="1"/>
  <c r="G2670" i="1"/>
  <c r="G2669" i="1" s="1"/>
  <c r="G2668" i="1" s="1"/>
  <c r="G2667" i="1" s="1"/>
  <c r="J3709" i="1"/>
  <c r="J3708" i="1" s="1"/>
  <c r="H3137" i="1"/>
  <c r="H2670" i="1"/>
  <c r="H2669" i="1" s="1"/>
  <c r="H2668" i="1" s="1"/>
  <c r="H2667" i="1" s="1"/>
  <c r="H5434" i="1"/>
  <c r="H5433" i="1" s="1"/>
  <c r="H5432" i="1" s="1"/>
  <c r="J4253" i="1"/>
  <c r="J4252" i="1" s="1"/>
  <c r="J4251" i="1" s="1"/>
  <c r="J4242" i="1" s="1"/>
  <c r="F5785" i="1"/>
  <c r="K4244" i="1"/>
  <c r="K4243" i="1" s="1"/>
  <c r="G5504" i="1"/>
  <c r="G5503" i="1" s="1"/>
  <c r="H5843" i="1"/>
  <c r="H5972" i="1"/>
  <c r="H5971" i="1" s="1"/>
  <c r="H6052" i="1"/>
  <c r="H6051" i="1" s="1"/>
  <c r="H6050" i="1" s="1"/>
  <c r="J6302" i="1"/>
  <c r="J6301" i="1" s="1"/>
  <c r="N3276" i="1"/>
  <c r="N3275" i="1" s="1"/>
  <c r="N3274" i="1" s="1"/>
  <c r="N2211" i="1"/>
  <c r="N2204" i="1" s="1"/>
  <c r="N2749" i="1"/>
  <c r="N2745" i="1" s="1"/>
  <c r="N2744" i="1" s="1"/>
  <c r="N6117" i="1"/>
  <c r="N6116" i="1" s="1"/>
  <c r="N2655" i="1"/>
  <c r="N2654" i="1" s="1"/>
  <c r="N2653" i="1" s="1"/>
  <c r="N2652" i="1" s="1"/>
  <c r="N2651" i="1" s="1"/>
  <c r="N3137" i="1"/>
  <c r="N4272" i="1"/>
  <c r="O42" i="1"/>
  <c r="O1305" i="1"/>
  <c r="O1304" i="1" s="1"/>
  <c r="O2483" i="1"/>
  <c r="O2479" i="1" s="1"/>
  <c r="O2478" i="1" s="1"/>
  <c r="O2471" i="1" s="1"/>
  <c r="O2610" i="1"/>
  <c r="O2609" i="1" s="1"/>
  <c r="T4902" i="1" l="1"/>
  <c r="W262" i="1"/>
  <c r="T6029" i="1"/>
  <c r="W267" i="1"/>
  <c r="W35" i="1"/>
  <c r="W42" i="1"/>
  <c r="W6123" i="1"/>
  <c r="W2387" i="1"/>
  <c r="W4885" i="1"/>
  <c r="W1278" i="1"/>
  <c r="W921" i="1"/>
  <c r="W879" i="1"/>
  <c r="W6279" i="1"/>
  <c r="W3848" i="1"/>
  <c r="W2772" i="1"/>
  <c r="W5690" i="1"/>
  <c r="K2376" i="1"/>
  <c r="W961" i="1"/>
  <c r="T6100" i="1"/>
  <c r="W6100" i="1" s="1"/>
  <c r="W2392" i="1"/>
  <c r="W5827" i="1"/>
  <c r="W5420" i="1"/>
  <c r="T5843" i="1"/>
  <c r="W5843" i="1" s="1"/>
  <c r="W5290" i="1"/>
  <c r="W826" i="1"/>
  <c r="T5440" i="1"/>
  <c r="W5441" i="1"/>
  <c r="T3090" i="1"/>
  <c r="W3091" i="1"/>
  <c r="T2299" i="1"/>
  <c r="W2299" i="1" s="1"/>
  <c r="W2300" i="1"/>
  <c r="W1910" i="1"/>
  <c r="T1049" i="1"/>
  <c r="W1050" i="1"/>
  <c r="T113" i="1"/>
  <c r="W117" i="1"/>
  <c r="T1852" i="1"/>
  <c r="W1853" i="1"/>
  <c r="T6036" i="1"/>
  <c r="W6036" i="1" s="1"/>
  <c r="W6040" i="1"/>
  <c r="T2893" i="1"/>
  <c r="W2894" i="1"/>
  <c r="W3858" i="1"/>
  <c r="T3216" i="1"/>
  <c r="W3220" i="1"/>
  <c r="T408" i="1"/>
  <c r="W418" i="1"/>
  <c r="T275" i="1"/>
  <c r="W276" i="1"/>
  <c r="T179" i="1"/>
  <c r="W179" i="1" s="1"/>
  <c r="W180" i="1"/>
  <c r="T5059" i="1"/>
  <c r="W5059" i="1" s="1"/>
  <c r="W5063" i="1"/>
  <c r="T5522" i="1"/>
  <c r="W5523" i="1"/>
  <c r="T5433" i="1"/>
  <c r="W5434" i="1"/>
  <c r="T3958" i="1"/>
  <c r="W3959" i="1"/>
  <c r="T3651" i="1"/>
  <c r="W3651" i="1" s="1"/>
  <c r="W3652" i="1"/>
  <c r="T2745" i="1"/>
  <c r="W2749" i="1"/>
  <c r="T2426" i="1"/>
  <c r="W2426" i="1" s="1"/>
  <c r="W2427" i="1"/>
  <c r="T2196" i="1"/>
  <c r="W2196" i="1" s="1"/>
  <c r="W2197" i="1"/>
  <c r="T1726" i="1"/>
  <c r="W1730" i="1"/>
  <c r="T1065" i="1"/>
  <c r="W1065" i="1" s="1"/>
  <c r="W1066" i="1"/>
  <c r="T345" i="1"/>
  <c r="W346" i="1"/>
  <c r="T48" i="1"/>
  <c r="W48" i="1" s="1"/>
  <c r="W49" i="1"/>
  <c r="T2108" i="1"/>
  <c r="W2109" i="1"/>
  <c r="T4686" i="1"/>
  <c r="W4687" i="1"/>
  <c r="T5955" i="1"/>
  <c r="W5956" i="1"/>
  <c r="T5112" i="1"/>
  <c r="W5112" i="1" s="1"/>
  <c r="W5113" i="1"/>
  <c r="T2986" i="1"/>
  <c r="W2987" i="1"/>
  <c r="T6131" i="1"/>
  <c r="W6132" i="1"/>
  <c r="T5929" i="1"/>
  <c r="W5929" i="1" s="1"/>
  <c r="W5930" i="1"/>
  <c r="W4926" i="1"/>
  <c r="W4696" i="1"/>
  <c r="T4252" i="1"/>
  <c r="W4253" i="1"/>
  <c r="W3509" i="1"/>
  <c r="T2738" i="1"/>
  <c r="W2739" i="1"/>
  <c r="T1719" i="1"/>
  <c r="W1720" i="1"/>
  <c r="T1206" i="1"/>
  <c r="W1207" i="1"/>
  <c r="T740" i="1"/>
  <c r="W740" i="1" s="1"/>
  <c r="W741" i="1"/>
  <c r="T634" i="1"/>
  <c r="W634" i="1" s="1"/>
  <c r="W635" i="1"/>
  <c r="W138" i="1"/>
  <c r="T1796" i="1"/>
  <c r="W1797" i="1"/>
  <c r="T5560" i="1"/>
  <c r="W5560" i="1" s="1"/>
  <c r="W5561" i="1"/>
  <c r="T2310" i="1"/>
  <c r="W2311" i="1"/>
  <c r="T4316" i="1"/>
  <c r="W4317" i="1"/>
  <c r="T3015" i="1"/>
  <c r="W3015" i="1" s="1"/>
  <c r="W3016" i="1"/>
  <c r="T6013" i="1"/>
  <c r="W6017" i="1"/>
  <c r="W5494" i="1"/>
  <c r="W5097" i="1"/>
  <c r="W4333" i="1"/>
  <c r="W4128" i="1"/>
  <c r="T2785" i="1"/>
  <c r="W2785" i="1" s="1"/>
  <c r="W2786" i="1"/>
  <c r="W2504" i="1"/>
  <c r="T1576" i="1"/>
  <c r="W1577" i="1"/>
  <c r="T1431" i="1"/>
  <c r="W1432" i="1"/>
  <c r="T3563" i="1"/>
  <c r="W3564" i="1"/>
  <c r="T2549" i="1"/>
  <c r="W2550" i="1"/>
  <c r="T3445" i="1"/>
  <c r="W3446" i="1"/>
  <c r="T6225" i="1"/>
  <c r="W6226" i="1"/>
  <c r="W585" i="1"/>
  <c r="T4606" i="1"/>
  <c r="W4607" i="1"/>
  <c r="T57" i="1"/>
  <c r="W61" i="1"/>
  <c r="T4711" i="1"/>
  <c r="W4711" i="1" s="1"/>
  <c r="W4712" i="1"/>
  <c r="T3680" i="1"/>
  <c r="W3681" i="1"/>
  <c r="T2591" i="1"/>
  <c r="W2592" i="1"/>
  <c r="T2231" i="1"/>
  <c r="W2232" i="1"/>
  <c r="T1846" i="1"/>
  <c r="W1847" i="1"/>
  <c r="T1454" i="1"/>
  <c r="W1455" i="1"/>
  <c r="T3241" i="1"/>
  <c r="W3242" i="1"/>
  <c r="T5587" i="1"/>
  <c r="W5587" i="1" s="1"/>
  <c r="W5588" i="1"/>
  <c r="T5470" i="1"/>
  <c r="W5471" i="1"/>
  <c r="T3997" i="1"/>
  <c r="W3998" i="1"/>
  <c r="T3940" i="1"/>
  <c r="W3941" i="1"/>
  <c r="T3792" i="1"/>
  <c r="W3793" i="1"/>
  <c r="T3457" i="1"/>
  <c r="W3458" i="1"/>
  <c r="T3407" i="1"/>
  <c r="W3407" i="1" s="1"/>
  <c r="W3408" i="1"/>
  <c r="T3354" i="1"/>
  <c r="W3354" i="1" s="1"/>
  <c r="W3355" i="1"/>
  <c r="T3130" i="1"/>
  <c r="W3131" i="1"/>
  <c r="T2970" i="1"/>
  <c r="W2971" i="1"/>
  <c r="T2577" i="1"/>
  <c r="W2580" i="1"/>
  <c r="T1833" i="1"/>
  <c r="W1834" i="1"/>
  <c r="T1767" i="1"/>
  <c r="W1768" i="1"/>
  <c r="T1506" i="1"/>
  <c r="W1506" i="1" s="1"/>
  <c r="W1507" i="1"/>
  <c r="T1442" i="1"/>
  <c r="W1442" i="1" s="1"/>
  <c r="W1443" i="1"/>
  <c r="T1197" i="1"/>
  <c r="W1198" i="1"/>
  <c r="T1151" i="1"/>
  <c r="W1152" i="1"/>
  <c r="T3344" i="1"/>
  <c r="W3345" i="1"/>
  <c r="T3534" i="1"/>
  <c r="W3535" i="1"/>
  <c r="T2797" i="1"/>
  <c r="W2798" i="1"/>
  <c r="T2440" i="1"/>
  <c r="W2441" i="1"/>
  <c r="T1438" i="1"/>
  <c r="W1439" i="1"/>
  <c r="T6169" i="1"/>
  <c r="W6170" i="1"/>
  <c r="T5499" i="1"/>
  <c r="W5499" i="1" s="1"/>
  <c r="W5500" i="1"/>
  <c r="T5400" i="1"/>
  <c r="W5400" i="1" s="1"/>
  <c r="W5401" i="1"/>
  <c r="T4705" i="1"/>
  <c r="W4705" i="1" s="1"/>
  <c r="W4706" i="1"/>
  <c r="T4277" i="1"/>
  <c r="W4278" i="1"/>
  <c r="T4211" i="1"/>
  <c r="W4211" i="1" s="1"/>
  <c r="W4212" i="1"/>
  <c r="T3917" i="1"/>
  <c r="W3918" i="1"/>
  <c r="T3786" i="1"/>
  <c r="W3787" i="1"/>
  <c r="T3617" i="1"/>
  <c r="W3618" i="1"/>
  <c r="T3157" i="1"/>
  <c r="W3157" i="1" s="1"/>
  <c r="W3158" i="1"/>
  <c r="T2963" i="1"/>
  <c r="W2964" i="1"/>
  <c r="T2854" i="1"/>
  <c r="W2855" i="1"/>
  <c r="T2675" i="1"/>
  <c r="W2675" i="1" s="1"/>
  <c r="W2676" i="1"/>
  <c r="T2556" i="1"/>
  <c r="W2557" i="1"/>
  <c r="T2295" i="1"/>
  <c r="W2296" i="1"/>
  <c r="T2162" i="1"/>
  <c r="W2163" i="1"/>
  <c r="T1963" i="1"/>
  <c r="W1964" i="1"/>
  <c r="T1744" i="1"/>
  <c r="W1745" i="1"/>
  <c r="T1693" i="1"/>
  <c r="W1694" i="1"/>
  <c r="T1558" i="1"/>
  <c r="W1559" i="1"/>
  <c r="T1402" i="1"/>
  <c r="W1403" i="1"/>
  <c r="T1060" i="1"/>
  <c r="W1061" i="1"/>
  <c r="T486" i="1"/>
  <c r="W486" i="1" s="1"/>
  <c r="W487" i="1"/>
  <c r="T146" i="1"/>
  <c r="W147" i="1"/>
  <c r="T96" i="1"/>
  <c r="W97" i="1"/>
  <c r="W575" i="1"/>
  <c r="T3338" i="1"/>
  <c r="W3339" i="1"/>
  <c r="T1423" i="1"/>
  <c r="W1424" i="1"/>
  <c r="T339" i="1"/>
  <c r="W340" i="1"/>
  <c r="T6266" i="1"/>
  <c r="W6267" i="1"/>
  <c r="T5678" i="1"/>
  <c r="W5679" i="1"/>
  <c r="T5332" i="1"/>
  <c r="W5333" i="1"/>
  <c r="T4739" i="1"/>
  <c r="W4739" i="1" s="1"/>
  <c r="W4740" i="1"/>
  <c r="T3778" i="1"/>
  <c r="W3778" i="1" s="1"/>
  <c r="W3779" i="1"/>
  <c r="T3419" i="1"/>
  <c r="W3420" i="1"/>
  <c r="T3102" i="1"/>
  <c r="W3103" i="1"/>
  <c r="T2980" i="1"/>
  <c r="W2980" i="1" s="1"/>
  <c r="W2981" i="1"/>
  <c r="T2936" i="1"/>
  <c r="W2937" i="1"/>
  <c r="T2888" i="1"/>
  <c r="W2889" i="1"/>
  <c r="T2693" i="1"/>
  <c r="W2694" i="1"/>
  <c r="T2520" i="1"/>
  <c r="W2521" i="1"/>
  <c r="T1379" i="1"/>
  <c r="W1380" i="1"/>
  <c r="T1326" i="1"/>
  <c r="W1327" i="1"/>
  <c r="T1056" i="1"/>
  <c r="W1056" i="1" s="1"/>
  <c r="W1057" i="1"/>
  <c r="T315" i="1"/>
  <c r="W315" i="1" s="1"/>
  <c r="W316" i="1"/>
  <c r="T6071" i="1"/>
  <c r="W6072" i="1"/>
  <c r="T5982" i="1"/>
  <c r="W5983" i="1"/>
  <c r="T5531" i="1"/>
  <c r="W5532" i="1"/>
  <c r="T5284" i="1"/>
  <c r="W5284" i="1" s="1"/>
  <c r="W5285" i="1"/>
  <c r="T4764" i="1"/>
  <c r="W4764" i="1" s="1"/>
  <c r="W4765" i="1"/>
  <c r="T4019" i="1"/>
  <c r="W4019" i="1" s="1"/>
  <c r="W4020" i="1"/>
  <c r="T3800" i="1"/>
  <c r="W3801" i="1"/>
  <c r="T943" i="1"/>
  <c r="W943" i="1" s="1"/>
  <c r="W944" i="1"/>
  <c r="T696" i="1"/>
  <c r="W697" i="1"/>
  <c r="T661" i="1"/>
  <c r="W662" i="1"/>
  <c r="T3606" i="1"/>
  <c r="W3606" i="1" s="1"/>
  <c r="W3607" i="1"/>
  <c r="T3411" i="1"/>
  <c r="W3412" i="1"/>
  <c r="T3073" i="1"/>
  <c r="W3074" i="1"/>
  <c r="T2810" i="1"/>
  <c r="W2811" i="1"/>
  <c r="T2687" i="1"/>
  <c r="W2688" i="1"/>
  <c r="T2497" i="1"/>
  <c r="W2498" i="1"/>
  <c r="T2338" i="1"/>
  <c r="W2339" i="1"/>
  <c r="T2151" i="1"/>
  <c r="W2151" i="1" s="1"/>
  <c r="W2152" i="1"/>
  <c r="T1546" i="1"/>
  <c r="W1546" i="1" s="1"/>
  <c r="W1547" i="1"/>
  <c r="T1488" i="1"/>
  <c r="W1488" i="1" s="1"/>
  <c r="W1489" i="1"/>
  <c r="T1374" i="1"/>
  <c r="W1375" i="1"/>
  <c r="T204" i="1"/>
  <c r="W204" i="1" s="1"/>
  <c r="W205" i="1"/>
  <c r="T6288" i="1"/>
  <c r="W6289" i="1"/>
  <c r="T2841" i="1"/>
  <c r="W2845" i="1"/>
  <c r="T6301" i="1"/>
  <c r="W6301" i="1" s="1"/>
  <c r="W6302" i="1"/>
  <c r="T2643" i="1"/>
  <c r="W2643" i="1" s="1"/>
  <c r="W2644" i="1"/>
  <c r="T6138" i="1"/>
  <c r="W6143" i="1"/>
  <c r="W2998" i="1"/>
  <c r="W4919" i="1"/>
  <c r="T5351" i="1"/>
  <c r="W5351" i="1" s="1"/>
  <c r="W5352" i="1"/>
  <c r="W1751" i="1"/>
  <c r="T5185" i="1"/>
  <c r="W5186" i="1"/>
  <c r="T3317" i="1"/>
  <c r="W3322" i="1"/>
  <c r="T3209" i="1"/>
  <c r="W3210" i="1"/>
  <c r="W2631" i="1"/>
  <c r="T5385" i="1"/>
  <c r="W5386" i="1"/>
  <c r="T3804" i="1"/>
  <c r="W3805" i="1"/>
  <c r="W4120" i="1"/>
  <c r="T3632" i="1"/>
  <c r="W3633" i="1"/>
  <c r="T396" i="1"/>
  <c r="W396" i="1" s="1"/>
  <c r="W397" i="1"/>
  <c r="T132" i="1"/>
  <c r="W132" i="1" s="1"/>
  <c r="W133" i="1"/>
  <c r="T2541" i="1"/>
  <c r="W2542" i="1"/>
  <c r="W5668" i="1"/>
  <c r="W5512" i="1"/>
  <c r="W5407" i="1"/>
  <c r="T5278" i="1"/>
  <c r="W5279" i="1"/>
  <c r="W4961" i="1"/>
  <c r="T4342" i="1"/>
  <c r="W4343" i="1"/>
  <c r="W3496" i="1"/>
  <c r="T2705" i="1"/>
  <c r="W2706" i="1"/>
  <c r="W2413" i="1"/>
  <c r="W2036" i="1"/>
  <c r="T1618" i="1"/>
  <c r="W1624" i="1"/>
  <c r="T1215" i="1"/>
  <c r="W1215" i="1" s="1"/>
  <c r="W1216" i="1"/>
  <c r="T1017" i="1"/>
  <c r="W1018" i="1"/>
  <c r="W766" i="1"/>
  <c r="W254" i="1"/>
  <c r="W5087" i="1"/>
  <c r="T2065" i="1"/>
  <c r="W2065" i="1" s="1"/>
  <c r="W2066" i="1"/>
  <c r="T5887" i="1"/>
  <c r="W5903" i="1"/>
  <c r="T1983" i="1"/>
  <c r="W1984" i="1"/>
  <c r="T6242" i="1"/>
  <c r="W6246" i="1"/>
  <c r="T6116" i="1"/>
  <c r="W6116" i="1" s="1"/>
  <c r="W6117" i="1"/>
  <c r="T5319" i="1"/>
  <c r="W5326" i="1"/>
  <c r="T4858" i="1"/>
  <c r="W4858" i="1" s="1"/>
  <c r="W4859" i="1"/>
  <c r="W4580" i="1"/>
  <c r="T4235" i="1"/>
  <c r="W4235" i="1" s="1"/>
  <c r="W4236" i="1"/>
  <c r="W3924" i="1"/>
  <c r="T3622" i="1"/>
  <c r="W3623" i="1"/>
  <c r="W3150" i="1"/>
  <c r="T2560" i="1"/>
  <c r="W2560" i="1" s="1"/>
  <c r="W2561" i="1"/>
  <c r="T1657" i="1"/>
  <c r="W1657" i="1" s="1"/>
  <c r="W1658" i="1"/>
  <c r="T1180" i="1"/>
  <c r="W1186" i="1"/>
  <c r="W725" i="1"/>
  <c r="T493" i="1"/>
  <c r="W497" i="1"/>
  <c r="T23" i="1"/>
  <c r="W27" i="1"/>
  <c r="T1239" i="1"/>
  <c r="W1240" i="1"/>
  <c r="T5127" i="1"/>
  <c r="W5131" i="1"/>
  <c r="T4243" i="1"/>
  <c r="W4243" i="1" s="1"/>
  <c r="W4244" i="1"/>
  <c r="T2920" i="1"/>
  <c r="W2920" i="1" s="1"/>
  <c r="W2921" i="1"/>
  <c r="T2167" i="1"/>
  <c r="W2168" i="1"/>
  <c r="T4167" i="1"/>
  <c r="W4167" i="1" s="1"/>
  <c r="W4168" i="1"/>
  <c r="W5706" i="1"/>
  <c r="T5377" i="1"/>
  <c r="W5378" i="1"/>
  <c r="W4988" i="1"/>
  <c r="T4292" i="1"/>
  <c r="W4292" i="1" s="1"/>
  <c r="W4293" i="1"/>
  <c r="T4003" i="1"/>
  <c r="W4004" i="1"/>
  <c r="T3477" i="1"/>
  <c r="W3481" i="1"/>
  <c r="T2479" i="1"/>
  <c r="W2483" i="1"/>
  <c r="W2140" i="1"/>
  <c r="T1822" i="1"/>
  <c r="W1827" i="1"/>
  <c r="T1259" i="1"/>
  <c r="W1260" i="1"/>
  <c r="T1112" i="1"/>
  <c r="W1113" i="1"/>
  <c r="W788" i="1"/>
  <c r="T3360" i="1"/>
  <c r="W3361" i="1"/>
  <c r="W4593" i="1"/>
  <c r="T6149" i="1"/>
  <c r="W6150" i="1"/>
  <c r="W4902" i="1"/>
  <c r="W1650" i="1"/>
  <c r="T4193" i="1"/>
  <c r="W4193" i="1" s="1"/>
  <c r="W4194" i="1"/>
  <c r="T189" i="1"/>
  <c r="W189" i="1" s="1"/>
  <c r="W190" i="1"/>
  <c r="T3035" i="1"/>
  <c r="W3036" i="1"/>
  <c r="T6254" i="1"/>
  <c r="W6254" i="1" s="1"/>
  <c r="W6255" i="1"/>
  <c r="T5795" i="1"/>
  <c r="W5796" i="1"/>
  <c r="T5122" i="1"/>
  <c r="W5123" i="1"/>
  <c r="T4909" i="1"/>
  <c r="W4909" i="1" s="1"/>
  <c r="W4910" i="1"/>
  <c r="T4632" i="1"/>
  <c r="W4633" i="1"/>
  <c r="T3865" i="1"/>
  <c r="W3865" i="1" s="1"/>
  <c r="W3866" i="1"/>
  <c r="T3726" i="1"/>
  <c r="W3726" i="1" s="1"/>
  <c r="W3727" i="1"/>
  <c r="T3673" i="1"/>
  <c r="W3676" i="1"/>
  <c r="T3583" i="1"/>
  <c r="W3584" i="1"/>
  <c r="T3270" i="1"/>
  <c r="W3271" i="1"/>
  <c r="T3065" i="1"/>
  <c r="W3066" i="1"/>
  <c r="T2859" i="1"/>
  <c r="W2860" i="1"/>
  <c r="T2511" i="1"/>
  <c r="W2511" i="1" s="1"/>
  <c r="W2512" i="1"/>
  <c r="T2474" i="1"/>
  <c r="W2475" i="1"/>
  <c r="T2252" i="1"/>
  <c r="W2253" i="1"/>
  <c r="T2128" i="1"/>
  <c r="W2129" i="1"/>
  <c r="T1971" i="1"/>
  <c r="W1972" i="1"/>
  <c r="T1698" i="1"/>
  <c r="W1699" i="1"/>
  <c r="T1564" i="1"/>
  <c r="W1565" i="1"/>
  <c r="T5684" i="1"/>
  <c r="W5685" i="1"/>
  <c r="T5251" i="1"/>
  <c r="W5252" i="1"/>
  <c r="T4743" i="1"/>
  <c r="W4743" i="1" s="1"/>
  <c r="W4744" i="1"/>
  <c r="T4454" i="1"/>
  <c r="W4455" i="1"/>
  <c r="T4098" i="1"/>
  <c r="W4098" i="1" s="1"/>
  <c r="W4099" i="1"/>
  <c r="T4052" i="1"/>
  <c r="W4052" i="1" s="1"/>
  <c r="W4053" i="1"/>
  <c r="T4009" i="1"/>
  <c r="W4009" i="1" s="1"/>
  <c r="W4010" i="1"/>
  <c r="T3720" i="1"/>
  <c r="W3721" i="1"/>
  <c r="T3540" i="1"/>
  <c r="T3399" i="1"/>
  <c r="W3400" i="1"/>
  <c r="T3350" i="1"/>
  <c r="W3351" i="1"/>
  <c r="T3264" i="1"/>
  <c r="W3265" i="1"/>
  <c r="T2615" i="1"/>
  <c r="W2615" i="1" s="1"/>
  <c r="W2616" i="1"/>
  <c r="T2370" i="1"/>
  <c r="W2370" i="1" s="1"/>
  <c r="W2371" i="1"/>
  <c r="T2326" i="1"/>
  <c r="W2326" i="1" s="1"/>
  <c r="W2327" i="1"/>
  <c r="T2213" i="1"/>
  <c r="W2214" i="1"/>
  <c r="T1905" i="1"/>
  <c r="W1906" i="1"/>
  <c r="T1602" i="1"/>
  <c r="W1603" i="1"/>
  <c r="T1475" i="1"/>
  <c r="W1476" i="1"/>
  <c r="T1192" i="1"/>
  <c r="W1193" i="1"/>
  <c r="T17" i="1"/>
  <c r="W18" i="1"/>
  <c r="T6088" i="1"/>
  <c r="W6089" i="1"/>
  <c r="T5774" i="1"/>
  <c r="W5775" i="1"/>
  <c r="T5578" i="1"/>
  <c r="W5578" i="1" s="1"/>
  <c r="W5579" i="1"/>
  <c r="T5226" i="1"/>
  <c r="W5227" i="1"/>
  <c r="T4273" i="1"/>
  <c r="W4273" i="1" s="1"/>
  <c r="W4274" i="1"/>
  <c r="T4094" i="1"/>
  <c r="W4095" i="1"/>
  <c r="T3976" i="1"/>
  <c r="W3977" i="1"/>
  <c r="T3931" i="1"/>
  <c r="W3931" i="1" s="1"/>
  <c r="W3932" i="1"/>
  <c r="T3714" i="1"/>
  <c r="W3714" i="1" s="1"/>
  <c r="W3715" i="1"/>
  <c r="T3667" i="1"/>
  <c r="W3668" i="1"/>
  <c r="T3331" i="1"/>
  <c r="W3332" i="1"/>
  <c r="T3234" i="1"/>
  <c r="W3235" i="1"/>
  <c r="T3175" i="1"/>
  <c r="W3176" i="1"/>
  <c r="T2815" i="1"/>
  <c r="W2816" i="1"/>
  <c r="T2571" i="1"/>
  <c r="W2572" i="1"/>
  <c r="T2448" i="1"/>
  <c r="W2449" i="1"/>
  <c r="T2344" i="1"/>
  <c r="W2345" i="1"/>
  <c r="T2226" i="1"/>
  <c r="W2227" i="1"/>
  <c r="T1933" i="1"/>
  <c r="W1934" i="1"/>
  <c r="T1758" i="1"/>
  <c r="W1758" i="1" s="1"/>
  <c r="W1759" i="1"/>
  <c r="T913" i="1"/>
  <c r="W913" i="1" s="1"/>
  <c r="W917" i="1"/>
  <c r="T650" i="1"/>
  <c r="W651" i="1"/>
  <c r="T5139" i="1"/>
  <c r="W5139" i="1" s="1"/>
  <c r="W5140" i="1"/>
  <c r="T3170" i="1"/>
  <c r="W3171" i="1"/>
  <c r="T2246" i="1"/>
  <c r="W2247" i="1"/>
  <c r="T1675" i="1"/>
  <c r="W1676" i="1"/>
  <c r="T1313" i="1"/>
  <c r="W1314" i="1"/>
  <c r="T5192" i="1"/>
  <c r="W5193" i="1"/>
  <c r="T6258" i="1"/>
  <c r="W6259" i="1"/>
  <c r="T6220" i="1"/>
  <c r="W6221" i="1"/>
  <c r="T5810" i="1"/>
  <c r="W5811" i="1"/>
  <c r="T5219" i="1"/>
  <c r="W5220" i="1"/>
  <c r="T5004" i="1"/>
  <c r="W5005" i="1"/>
  <c r="T4968" i="1"/>
  <c r="W4968" i="1" s="1"/>
  <c r="W4969" i="1"/>
  <c r="T4915" i="1"/>
  <c r="W4915" i="1" s="1"/>
  <c r="W4916" i="1"/>
  <c r="T4445" i="1"/>
  <c r="W4445" i="1" s="1"/>
  <c r="W4446" i="1"/>
  <c r="T4115" i="1"/>
  <c r="W4115" i="1" s="1"/>
  <c r="W4116" i="1"/>
  <c r="T4064" i="1"/>
  <c r="W4065" i="1"/>
  <c r="T3946" i="1"/>
  <c r="W3947" i="1"/>
  <c r="T3688" i="1"/>
  <c r="W3689" i="1"/>
  <c r="T438" i="1"/>
  <c r="W439" i="1"/>
  <c r="T232" i="1"/>
  <c r="W233" i="1"/>
  <c r="T153" i="1"/>
  <c r="W154" i="1"/>
  <c r="T3461" i="1"/>
  <c r="W3461" i="1" s="1"/>
  <c r="W3462" i="1"/>
  <c r="T3304" i="1"/>
  <c r="W3304" i="1" s="1"/>
  <c r="W3305" i="1"/>
  <c r="T3255" i="1"/>
  <c r="W3255" i="1" s="1"/>
  <c r="W3256" i="1"/>
  <c r="T2950" i="1"/>
  <c r="W2951" i="1"/>
  <c r="T2911" i="1"/>
  <c r="W2912" i="1"/>
  <c r="T2598" i="1"/>
  <c r="W2599" i="1"/>
  <c r="T2258" i="1"/>
  <c r="W2259" i="1"/>
  <c r="T1949" i="1"/>
  <c r="W1949" i="1" s="1"/>
  <c r="W1950" i="1"/>
  <c r="T1886" i="1"/>
  <c r="W1886" i="1" s="1"/>
  <c r="W1887" i="1"/>
  <c r="T1249" i="1"/>
  <c r="W1250" i="1"/>
  <c r="T1030" i="1"/>
  <c r="W1031" i="1"/>
  <c r="T804" i="1"/>
  <c r="W805" i="1"/>
  <c r="T444" i="1"/>
  <c r="W445" i="1"/>
  <c r="T311" i="1"/>
  <c r="W311" i="1" s="1"/>
  <c r="W312" i="1"/>
  <c r="T282" i="1"/>
  <c r="W282" i="1" s="1"/>
  <c r="W283" i="1"/>
  <c r="W4875" i="1"/>
  <c r="T1413" i="1"/>
  <c r="W1414" i="1"/>
  <c r="T161" i="1"/>
  <c r="W165" i="1"/>
  <c r="T328" i="1"/>
  <c r="W329" i="1"/>
  <c r="T4301" i="1"/>
  <c r="W4305" i="1"/>
  <c r="W1890" i="1"/>
  <c r="T4187" i="1"/>
  <c r="W4187" i="1" s="1"/>
  <c r="W4188" i="1"/>
  <c r="T1511" i="1"/>
  <c r="W1512" i="1"/>
  <c r="T6186" i="1"/>
  <c r="W6190" i="1"/>
  <c r="T4720" i="1"/>
  <c r="W4724" i="1"/>
  <c r="T2779" i="1"/>
  <c r="W2779" i="1" s="1"/>
  <c r="W2780" i="1"/>
  <c r="T2010" i="1"/>
  <c r="W2011" i="1"/>
  <c r="T1354" i="1"/>
  <c r="W1355" i="1"/>
  <c r="T734" i="1"/>
  <c r="W734" i="1" s="1"/>
  <c r="W735" i="1"/>
  <c r="T5150" i="1"/>
  <c r="W5157" i="1"/>
  <c r="T4133" i="1"/>
  <c r="W4133" i="1" s="1"/>
  <c r="W4134" i="1"/>
  <c r="T3516" i="1"/>
  <c r="W3516" i="1" s="1"/>
  <c r="W3517" i="1"/>
  <c r="T1663" i="1"/>
  <c r="W1663" i="1" s="1"/>
  <c r="W1664" i="1"/>
  <c r="W712" i="1"/>
  <c r="W383" i="1"/>
  <c r="T3118" i="1"/>
  <c r="W3122" i="1"/>
  <c r="T2288" i="1"/>
  <c r="W2289" i="1"/>
  <c r="W2280" i="1"/>
  <c r="T6051" i="1"/>
  <c r="W6052" i="1"/>
  <c r="T5618" i="1"/>
  <c r="W5624" i="1"/>
  <c r="T5368" i="1"/>
  <c r="W5368" i="1" s="1"/>
  <c r="W5369" i="1"/>
  <c r="T5209" i="1"/>
  <c r="W5213" i="1"/>
  <c r="T3161" i="1"/>
  <c r="W3161" i="1" s="1"/>
  <c r="W3162" i="1"/>
  <c r="T2654" i="1"/>
  <c r="W2655" i="1"/>
  <c r="T2379" i="1"/>
  <c r="W2380" i="1"/>
  <c r="T2017" i="1"/>
  <c r="W2021" i="1"/>
  <c r="T1611" i="1"/>
  <c r="W1612" i="1"/>
  <c r="W1122" i="1"/>
  <c r="W981" i="1"/>
  <c r="T101" i="1"/>
  <c r="W102" i="1"/>
  <c r="T5034" i="1"/>
  <c r="W5038" i="1"/>
  <c r="W1386" i="1"/>
  <c r="T5592" i="1"/>
  <c r="W5596" i="1"/>
  <c r="T1361" i="1"/>
  <c r="W1365" i="1"/>
  <c r="T5239" i="1"/>
  <c r="W5243" i="1"/>
  <c r="T1331" i="1"/>
  <c r="W1332" i="1"/>
  <c r="W6029" i="1"/>
  <c r="T5719" i="1"/>
  <c r="W5719" i="1" s="1"/>
  <c r="W5732" i="1"/>
  <c r="W4393" i="1"/>
  <c r="T4082" i="1"/>
  <c r="W4083" i="1"/>
  <c r="T3902" i="1"/>
  <c r="W3903" i="1"/>
  <c r="T3389" i="1"/>
  <c r="W3390" i="1"/>
  <c r="W3137" i="1"/>
  <c r="W2866" i="1"/>
  <c r="W2400" i="1"/>
  <c r="T1975" i="1"/>
  <c r="W1976" i="1"/>
  <c r="W1634" i="1"/>
  <c r="T1163" i="1"/>
  <c r="W1164" i="1"/>
  <c r="T676" i="1"/>
  <c r="W680" i="1"/>
  <c r="T240" i="1"/>
  <c r="W241" i="1"/>
  <c r="W4995" i="1"/>
  <c r="W5010" i="1"/>
  <c r="T3694" i="1"/>
  <c r="W3695" i="1"/>
  <c r="T3111" i="1"/>
  <c r="W3112" i="1"/>
  <c r="T3293" i="1"/>
  <c r="W3294" i="1"/>
  <c r="T2056" i="1"/>
  <c r="W2056" i="1" s="1"/>
  <c r="W2057" i="1"/>
  <c r="W5663" i="1"/>
  <c r="T5359" i="1"/>
  <c r="W5359" i="1" s="1"/>
  <c r="W5363" i="1"/>
  <c r="T4778" i="1"/>
  <c r="W4778" i="1" s="1"/>
  <c r="W4779" i="1"/>
  <c r="T4202" i="1"/>
  <c r="W4203" i="1"/>
  <c r="T3869" i="1"/>
  <c r="W3869" i="1" s="1"/>
  <c r="W3870" i="1"/>
  <c r="T2713" i="1"/>
  <c r="W2714" i="1"/>
  <c r="T2115" i="1"/>
  <c r="W2119" i="1"/>
  <c r="T1999" i="1"/>
  <c r="W2000" i="1"/>
  <c r="T1778" i="1"/>
  <c r="W1779" i="1"/>
  <c r="T1228" i="1"/>
  <c r="W1228" i="1" s="1"/>
  <c r="W1229" i="1"/>
  <c r="T1098" i="1"/>
  <c r="W1098" i="1" s="1"/>
  <c r="W1099" i="1"/>
  <c r="T529" i="1"/>
  <c r="W542" i="1"/>
  <c r="T2903" i="1"/>
  <c r="W2904" i="1"/>
  <c r="W5697" i="1"/>
  <c r="T4432" i="1"/>
  <c r="W4432" i="1" s="1"/>
  <c r="W4433" i="1"/>
  <c r="W1291" i="1"/>
  <c r="W4825" i="1"/>
  <c r="T4639" i="1"/>
  <c r="W4640" i="1"/>
  <c r="W556" i="1"/>
  <c r="T1004" i="1"/>
  <c r="W1005" i="1"/>
  <c r="T3753" i="1"/>
  <c r="W3754" i="1"/>
  <c r="T5938" i="1"/>
  <c r="W5939" i="1"/>
  <c r="T4024" i="1"/>
  <c r="W4025" i="1"/>
  <c r="T2729" i="1"/>
  <c r="W2729" i="1" s="1"/>
  <c r="W2730" i="1"/>
  <c r="T6063" i="1"/>
  <c r="W6064" i="1"/>
  <c r="T3991" i="1"/>
  <c r="W3992" i="1"/>
  <c r="T2435" i="1"/>
  <c r="W2436" i="1"/>
  <c r="T1538" i="1"/>
  <c r="W1539" i="1"/>
  <c r="T5657" i="1"/>
  <c r="W5657" i="1" s="1"/>
  <c r="W5658" i="1"/>
  <c r="T5604" i="1"/>
  <c r="W5605" i="1"/>
  <c r="T4285" i="1"/>
  <c r="W4286" i="1"/>
  <c r="T4015" i="1"/>
  <c r="W4016" i="1"/>
  <c r="T3965" i="1"/>
  <c r="W3966" i="1"/>
  <c r="T3818" i="1"/>
  <c r="W3818" i="1" s="1"/>
  <c r="W3819" i="1"/>
  <c r="T3770" i="1"/>
  <c r="W3771" i="1"/>
  <c r="T3433" i="1"/>
  <c r="W3434" i="1"/>
  <c r="T3382" i="1"/>
  <c r="W3383" i="1"/>
  <c r="T3188" i="1"/>
  <c r="W3189" i="1"/>
  <c r="T2994" i="1"/>
  <c r="W2994" i="1" s="1"/>
  <c r="W2995" i="1"/>
  <c r="T2942" i="1"/>
  <c r="W2945" i="1"/>
  <c r="T2679" i="1"/>
  <c r="W2679" i="1" s="1"/>
  <c r="W2680" i="1"/>
  <c r="T2621" i="1"/>
  <c r="W2622" i="1"/>
  <c r="T1408" i="1"/>
  <c r="W1409" i="1"/>
  <c r="T4867" i="1"/>
  <c r="W4868" i="1"/>
  <c r="T2584" i="1"/>
  <c r="W2585" i="1"/>
  <c r="T2192" i="1"/>
  <c r="W2193" i="1"/>
  <c r="T1803" i="1"/>
  <c r="W1804" i="1"/>
  <c r="T947" i="1"/>
  <c r="W947" i="1" s="1"/>
  <c r="W948" i="1"/>
  <c r="T5786" i="1"/>
  <c r="W5787" i="1"/>
  <c r="T5634" i="1"/>
  <c r="W5635" i="1"/>
  <c r="T5583" i="1"/>
  <c r="W5584" i="1"/>
  <c r="T4231" i="1"/>
  <c r="W4232" i="1"/>
  <c r="T4183" i="1"/>
  <c r="W4183" i="1" s="1"/>
  <c r="W4184" i="1"/>
  <c r="T3935" i="1"/>
  <c r="W3935" i="1" s="1"/>
  <c r="W3936" i="1"/>
  <c r="T3881" i="1"/>
  <c r="W3882" i="1"/>
  <c r="T3814" i="1"/>
  <c r="W3815" i="1"/>
  <c r="T3762" i="1"/>
  <c r="W3763" i="1"/>
  <c r="T3489" i="1"/>
  <c r="W3490" i="1"/>
  <c r="T3183" i="1"/>
  <c r="W3184" i="1"/>
  <c r="T2873" i="1"/>
  <c r="W2873" i="1" s="1"/>
  <c r="W2874" i="1"/>
  <c r="T2836" i="1"/>
  <c r="W2837" i="1"/>
  <c r="T2701" i="1"/>
  <c r="W2702" i="1"/>
  <c r="T2526" i="1"/>
  <c r="W2527" i="1"/>
  <c r="T1941" i="1"/>
  <c r="W1942" i="1"/>
  <c r="T1816" i="1"/>
  <c r="W1817" i="1"/>
  <c r="T1762" i="1"/>
  <c r="W1762" i="1" s="1"/>
  <c r="W1763" i="1"/>
  <c r="T1043" i="1"/>
  <c r="W1044" i="1"/>
  <c r="T939" i="1"/>
  <c r="W939" i="1" s="1"/>
  <c r="W940" i="1"/>
  <c r="T848" i="1"/>
  <c r="W848" i="1" s="1"/>
  <c r="W849" i="1"/>
  <c r="T655" i="1"/>
  <c r="W655" i="1" s="1"/>
  <c r="W656" i="1"/>
  <c r="T431" i="1"/>
  <c r="W432" i="1"/>
  <c r="T228" i="1"/>
  <c r="W228" i="1" s="1"/>
  <c r="W229" i="1"/>
  <c r="T2663" i="1"/>
  <c r="W2664" i="1"/>
  <c r="T81" i="1"/>
  <c r="W82" i="1"/>
  <c r="T3006" i="1"/>
  <c r="W3007" i="1"/>
  <c r="T644" i="1"/>
  <c r="W645" i="1"/>
  <c r="T5917" i="1"/>
  <c r="W5918" i="1"/>
  <c r="T5315" i="1"/>
  <c r="W5315" i="1" s="1"/>
  <c r="W5316" i="1"/>
  <c r="T5274" i="1"/>
  <c r="W5274" i="1" s="1"/>
  <c r="W5275" i="1"/>
  <c r="T4617" i="1"/>
  <c r="W4618" i="1"/>
  <c r="T4226" i="1"/>
  <c r="W4227" i="1"/>
  <c r="T4029" i="1"/>
  <c r="W4030" i="1"/>
  <c r="T3611" i="1"/>
  <c r="W3612" i="1"/>
  <c r="T3011" i="1"/>
  <c r="W3012" i="1"/>
  <c r="T2955" i="1"/>
  <c r="W2956" i="1"/>
  <c r="T2916" i="1"/>
  <c r="W2917" i="1"/>
  <c r="T2671" i="1"/>
  <c r="W2672" i="1"/>
  <c r="T2156" i="1"/>
  <c r="W2157" i="1"/>
  <c r="T1688" i="1"/>
  <c r="W1689" i="1"/>
  <c r="T1550" i="1"/>
  <c r="W1551" i="1"/>
  <c r="T1462" i="1"/>
  <c r="W1463" i="1"/>
  <c r="T1397" i="1"/>
  <c r="W1397" i="1" s="1"/>
  <c r="W1398" i="1"/>
  <c r="T1036" i="1"/>
  <c r="W1037" i="1"/>
  <c r="T988" i="1"/>
  <c r="W989" i="1"/>
  <c r="T481" i="1"/>
  <c r="W482" i="1"/>
  <c r="T297" i="1"/>
  <c r="W297" i="1" s="1"/>
  <c r="W298" i="1"/>
  <c r="T208" i="1"/>
  <c r="W208" i="1" s="1"/>
  <c r="W209" i="1"/>
  <c r="T126" i="1"/>
  <c r="W127" i="1"/>
  <c r="T88" i="1"/>
  <c r="W89" i="1"/>
  <c r="T6046" i="1"/>
  <c r="W6047" i="1"/>
  <c r="T5612" i="1"/>
  <c r="W5613" i="1"/>
  <c r="T5574" i="1"/>
  <c r="W5575" i="1"/>
  <c r="T5517" i="1"/>
  <c r="W5517" i="1" s="1"/>
  <c r="W5518" i="1"/>
  <c r="T5478" i="1"/>
  <c r="W5479" i="1"/>
  <c r="T5266" i="1"/>
  <c r="W5267" i="1"/>
  <c r="T4671" i="1"/>
  <c r="W4672" i="1"/>
  <c r="T3774" i="1"/>
  <c r="W3774" i="1" s="1"/>
  <c r="W3775" i="1"/>
  <c r="T798" i="1"/>
  <c r="W799" i="1"/>
  <c r="T630" i="1"/>
  <c r="W630" i="1" s="1"/>
  <c r="W631" i="1"/>
  <c r="T505" i="1"/>
  <c r="W505" i="1" s="1"/>
  <c r="W506" i="1"/>
  <c r="T470" i="1"/>
  <c r="W470" i="1" s="1"/>
  <c r="W471" i="1"/>
  <c r="T323" i="1"/>
  <c r="W323" i="1" s="1"/>
  <c r="W324" i="1"/>
  <c r="N3542" i="1"/>
  <c r="W3543" i="1"/>
  <c r="T3588" i="1"/>
  <c r="W3589" i="1"/>
  <c r="T3047" i="1"/>
  <c r="W3047" i="1" s="1"/>
  <c r="W3048" i="1"/>
  <c r="T2515" i="1"/>
  <c r="W2515" i="1" s="1"/>
  <c r="W2516" i="1"/>
  <c r="T2133" i="1"/>
  <c r="W2134" i="1"/>
  <c r="T2082" i="1"/>
  <c r="W2083" i="1"/>
  <c r="T1995" i="1"/>
  <c r="W1996" i="1"/>
  <c r="T1572" i="1"/>
  <c r="W1573" i="1"/>
  <c r="T1518" i="1"/>
  <c r="W1519" i="1"/>
  <c r="T1449" i="1"/>
  <c r="W1450" i="1"/>
  <c r="T1393" i="1"/>
  <c r="W1393" i="1" s="1"/>
  <c r="W1394" i="1"/>
  <c r="T475" i="1"/>
  <c r="W476" i="1"/>
  <c r="T1266" i="1"/>
  <c r="W1270" i="1"/>
  <c r="T3640" i="1"/>
  <c r="W3641" i="1"/>
  <c r="T352" i="1"/>
  <c r="W356" i="1"/>
  <c r="T6076" i="1"/>
  <c r="W6080" i="1"/>
  <c r="T5641" i="1"/>
  <c r="W5642" i="1"/>
  <c r="T2177" i="1"/>
  <c r="W2178" i="1"/>
  <c r="T3570" i="1"/>
  <c r="W3574" i="1"/>
  <c r="T1898" i="1"/>
  <c r="W1899" i="1"/>
  <c r="W932" i="1"/>
  <c r="T3437" i="1"/>
  <c r="W3438" i="1"/>
  <c r="W4473" i="1"/>
  <c r="T1494" i="1"/>
  <c r="W1495" i="1"/>
  <c r="T6159" i="1"/>
  <c r="W6160" i="1"/>
  <c r="T2531" i="1"/>
  <c r="W2532" i="1"/>
  <c r="T1924" i="1"/>
  <c r="W1925" i="1"/>
  <c r="T1105" i="1"/>
  <c r="W1106" i="1"/>
  <c r="T305" i="1"/>
  <c r="W306" i="1"/>
  <c r="W4790" i="1"/>
  <c r="T6209" i="1"/>
  <c r="W6210" i="1"/>
  <c r="T2185" i="1"/>
  <c r="W2186" i="1"/>
  <c r="W3730" i="1"/>
  <c r="T3470" i="1"/>
  <c r="W3471" i="1"/>
  <c r="T993" i="1"/>
  <c r="W994" i="1"/>
  <c r="W611" i="1"/>
  <c r="T286" i="1"/>
  <c r="W287" i="1"/>
  <c r="T195" i="1"/>
  <c r="W195" i="1" s="1"/>
  <c r="W199" i="1"/>
  <c r="T5972" i="1"/>
  <c r="W5976" i="1"/>
  <c r="T5448" i="1"/>
  <c r="W5449" i="1"/>
  <c r="T5341" i="1"/>
  <c r="W5342" i="1"/>
  <c r="T5200" i="1"/>
  <c r="W5201" i="1"/>
  <c r="T4755" i="1"/>
  <c r="W4756" i="1"/>
  <c r="W4147" i="1"/>
  <c r="T3742" i="1"/>
  <c r="W3742" i="1" s="1"/>
  <c r="W3743" i="1"/>
  <c r="T2356" i="1"/>
  <c r="W2357" i="1"/>
  <c r="W1481" i="1"/>
  <c r="T1083" i="1"/>
  <c r="W1083" i="1" s="1"/>
  <c r="W1091" i="1"/>
  <c r="T450" i="1"/>
  <c r="W460" i="1"/>
  <c r="T5024" i="1"/>
  <c r="W5025" i="1"/>
  <c r="T5456" i="1"/>
  <c r="W5460" i="1"/>
  <c r="T1304" i="1"/>
  <c r="W1304" i="1" s="1"/>
  <c r="W1305" i="1"/>
  <c r="T3285" i="1"/>
  <c r="W3286" i="1"/>
  <c r="T1788" i="1"/>
  <c r="W1789" i="1"/>
  <c r="T5965" i="1"/>
  <c r="W5966" i="1"/>
  <c r="T5170" i="1"/>
  <c r="W5171" i="1"/>
  <c r="W4732" i="1"/>
  <c r="T4261" i="1"/>
  <c r="W4265" i="1"/>
  <c r="T4040" i="1"/>
  <c r="W4041" i="1"/>
  <c r="T3834" i="1"/>
  <c r="W3838" i="1"/>
  <c r="T3522" i="1"/>
  <c r="W3522" i="1" s="1"/>
  <c r="W3523" i="1"/>
  <c r="T3275" i="1"/>
  <c r="W3276" i="1"/>
  <c r="T3026" i="1"/>
  <c r="W3027" i="1"/>
  <c r="T1807" i="1"/>
  <c r="W1807" i="1" s="1"/>
  <c r="W1808" i="1"/>
  <c r="T1590" i="1"/>
  <c r="W1591" i="1"/>
  <c r="T1298" i="1"/>
  <c r="W1298" i="1" s="1"/>
  <c r="W1299" i="1"/>
  <c r="T748" i="1"/>
  <c r="W748" i="1" s="1"/>
  <c r="W755" i="1"/>
  <c r="T667" i="1"/>
  <c r="W668" i="1"/>
  <c r="T219" i="1"/>
  <c r="W219" i="1" s="1"/>
  <c r="W220" i="1"/>
  <c r="T1878" i="1"/>
  <c r="W1879" i="1"/>
  <c r="W4438" i="1"/>
  <c r="W4851" i="1"/>
  <c r="W3595" i="1"/>
  <c r="T5994" i="1"/>
  <c r="W5998" i="1"/>
  <c r="T1529" i="1"/>
  <c r="W1530" i="1"/>
  <c r="W5297" i="1"/>
  <c r="T4520" i="1"/>
  <c r="W4520" i="1" s="1"/>
  <c r="W4527" i="1"/>
  <c r="W4176" i="1"/>
  <c r="T3827" i="1"/>
  <c r="W3828" i="1"/>
  <c r="T3082" i="1"/>
  <c r="W3083" i="1"/>
  <c r="T2420" i="1"/>
  <c r="W2420" i="1" s="1"/>
  <c r="W2421" i="1"/>
  <c r="W2049" i="1"/>
  <c r="T1141" i="1"/>
  <c r="W1145" i="1"/>
  <c r="T517" i="1"/>
  <c r="W521" i="1"/>
  <c r="W3248" i="1"/>
  <c r="T2268" i="1"/>
  <c r="W2269" i="1"/>
  <c r="T3377" i="1"/>
  <c r="W3378" i="1"/>
  <c r="T6237" i="1"/>
  <c r="W6238" i="1"/>
  <c r="T5259" i="1"/>
  <c r="W5260" i="1"/>
  <c r="T5050" i="1"/>
  <c r="W5051" i="1"/>
  <c r="T5017" i="1"/>
  <c r="W5017" i="1" s="1"/>
  <c r="W5018" i="1"/>
  <c r="T4600" i="1"/>
  <c r="W4600" i="1" s="1"/>
  <c r="W4601" i="1"/>
  <c r="T4458" i="1"/>
  <c r="W4458" i="1" s="1"/>
  <c r="W4459" i="1"/>
  <c r="T4329" i="1"/>
  <c r="W4329" i="1" s="1"/>
  <c r="W4330" i="1"/>
  <c r="T4215" i="1"/>
  <c r="W4216" i="1"/>
  <c r="T4140" i="1"/>
  <c r="W4141" i="1"/>
  <c r="T4107" i="1"/>
  <c r="W4108" i="1"/>
  <c r="T4056" i="1"/>
  <c r="W4057" i="1"/>
  <c r="T3704" i="1"/>
  <c r="W3705" i="1"/>
  <c r="T3602" i="1"/>
  <c r="W3602" i="1" s="1"/>
  <c r="W3603" i="1"/>
  <c r="T3300" i="1"/>
  <c r="W3301" i="1"/>
  <c r="T3043" i="1"/>
  <c r="W3043" i="1" s="1"/>
  <c r="W3044" i="1"/>
  <c r="T2877" i="1"/>
  <c r="W2877" i="1" s="1"/>
  <c r="W2878" i="1"/>
  <c r="T2725" i="1"/>
  <c r="W2726" i="1"/>
  <c r="T2492" i="1"/>
  <c r="W2493" i="1"/>
  <c r="T2330" i="1"/>
  <c r="W2330" i="1" s="1"/>
  <c r="W2331" i="1"/>
  <c r="T2276" i="1"/>
  <c r="W2276" i="1" s="1"/>
  <c r="W2277" i="1"/>
  <c r="T2147" i="1"/>
  <c r="W2147" i="1" s="1"/>
  <c r="W2148" i="1"/>
  <c r="T1945" i="1"/>
  <c r="W1945" i="1" s="1"/>
  <c r="W1946" i="1"/>
  <c r="T1586" i="1"/>
  <c r="W1587" i="1"/>
  <c r="T5046" i="1"/>
  <c r="W5046" i="1" s="1"/>
  <c r="W5047" i="1"/>
  <c r="T6092" i="1"/>
  <c r="W6092" i="1" s="1"/>
  <c r="W6093" i="1"/>
  <c r="T6009" i="1"/>
  <c r="W6009" i="1" s="1"/>
  <c r="W6010" i="1"/>
  <c r="T5922" i="1"/>
  <c r="W5922" i="1" s="1"/>
  <c r="W5923" i="1"/>
  <c r="T5234" i="1"/>
  <c r="W5235" i="1"/>
  <c r="T4625" i="1"/>
  <c r="W4626" i="1"/>
  <c r="T4076" i="1"/>
  <c r="W4076" i="1" s="1"/>
  <c r="W4077" i="1"/>
  <c r="T4033" i="1"/>
  <c r="W4033" i="1" s="1"/>
  <c r="W4034" i="1"/>
  <c r="T3984" i="1"/>
  <c r="W3985" i="1"/>
  <c r="T3425" i="1"/>
  <c r="W3426" i="1"/>
  <c r="T3372" i="1"/>
  <c r="W3372" i="1" s="1"/>
  <c r="W3373" i="1"/>
  <c r="T3059" i="1"/>
  <c r="W3060" i="1"/>
  <c r="T2639" i="1"/>
  <c r="W2640" i="1"/>
  <c r="T2453" i="1"/>
  <c r="W2454" i="1"/>
  <c r="T2352" i="1"/>
  <c r="W2353" i="1"/>
  <c r="T2239" i="1"/>
  <c r="W2240" i="1"/>
  <c r="T1872" i="1"/>
  <c r="W1872" i="1" s="1"/>
  <c r="W1873" i="1"/>
  <c r="T1502" i="1"/>
  <c r="W1503" i="1"/>
  <c r="T1174" i="1"/>
  <c r="W1175" i="1"/>
  <c r="T688" i="1"/>
  <c r="W689" i="1"/>
  <c r="T319" i="1"/>
  <c r="W319" i="1" s="1"/>
  <c r="W320" i="1"/>
  <c r="T5990" i="1"/>
  <c r="W5990" i="1" s="1"/>
  <c r="W5991" i="1"/>
  <c r="T5428" i="1"/>
  <c r="W5429" i="1"/>
  <c r="T4972" i="1"/>
  <c r="W4972" i="1" s="1"/>
  <c r="W4973" i="1"/>
  <c r="T4513" i="1"/>
  <c r="W4513" i="1" s="1"/>
  <c r="W4514" i="1"/>
  <c r="T4449" i="1"/>
  <c r="W4449" i="1" s="1"/>
  <c r="W4450" i="1"/>
  <c r="T4163" i="1"/>
  <c r="W4163" i="1" s="1"/>
  <c r="W4164" i="1"/>
  <c r="T4072" i="1"/>
  <c r="W4073" i="1"/>
  <c r="T3952" i="1"/>
  <c r="W3953" i="1"/>
  <c r="T3909" i="1"/>
  <c r="W3910" i="1"/>
  <c r="T3738" i="1"/>
  <c r="W3739" i="1"/>
  <c r="T3647" i="1"/>
  <c r="W3648" i="1"/>
  <c r="T3368" i="1"/>
  <c r="W3369" i="1"/>
  <c r="T3311" i="1"/>
  <c r="W3312" i="1"/>
  <c r="T3259" i="1"/>
  <c r="W3259" i="1" s="1"/>
  <c r="W3260" i="1"/>
  <c r="T3051" i="1"/>
  <c r="W3052" i="1"/>
  <c r="T2611" i="1"/>
  <c r="W2612" i="1"/>
  <c r="T2366" i="1"/>
  <c r="W2367" i="1"/>
  <c r="T2322" i="1"/>
  <c r="W2323" i="1"/>
  <c r="T2262" i="1"/>
  <c r="W2262" i="1" s="1"/>
  <c r="W2263" i="1"/>
  <c r="T2207" i="1"/>
  <c r="W2208" i="1"/>
  <c r="T2087" i="1"/>
  <c r="W2088" i="1"/>
  <c r="T1957" i="1"/>
  <c r="W1958" i="1"/>
  <c r="T1917" i="1"/>
  <c r="W1917" i="1" s="1"/>
  <c r="W1918" i="1"/>
  <c r="T1868" i="1"/>
  <c r="W1869" i="1"/>
  <c r="T1739" i="1"/>
  <c r="W1740" i="1"/>
  <c r="T844" i="1"/>
  <c r="W845" i="1"/>
  <c r="T774" i="1"/>
  <c r="W774" i="1" s="1"/>
  <c r="W775" i="1"/>
  <c r="T367" i="1"/>
  <c r="W368" i="1"/>
  <c r="T5466" i="1"/>
  <c r="W5466" i="1" s="1"/>
  <c r="W5467" i="1"/>
  <c r="T1522" i="1"/>
  <c r="W1522" i="1" s="1"/>
  <c r="W1523" i="1"/>
  <c r="T5779" i="1"/>
  <c r="W5780" i="1"/>
  <c r="T2605" i="1"/>
  <c r="W2606" i="1"/>
  <c r="T2074" i="1"/>
  <c r="W2075" i="1"/>
  <c r="T1680" i="1"/>
  <c r="W1681" i="1"/>
  <c r="T1469" i="1"/>
  <c r="W1470" i="1"/>
  <c r="T5766" i="1"/>
  <c r="W5767" i="1"/>
  <c r="T5143" i="1"/>
  <c r="W5144" i="1"/>
  <c r="T5108" i="1"/>
  <c r="W5108" i="1" s="1"/>
  <c r="W5109" i="1"/>
  <c r="T4465" i="1"/>
  <c r="W4466" i="1"/>
  <c r="T4221" i="1"/>
  <c r="W4222" i="1"/>
  <c r="T3969" i="1"/>
  <c r="W3969" i="1" s="1"/>
  <c r="W3970" i="1"/>
  <c r="T3710" i="1"/>
  <c r="W3711" i="1"/>
  <c r="T3660" i="1"/>
  <c r="W3661" i="1"/>
  <c r="T213" i="1"/>
  <c r="W216" i="1"/>
  <c r="T171" i="1"/>
  <c r="W172" i="1"/>
  <c r="T69" i="1"/>
  <c r="W69" i="1" s="1"/>
  <c r="W70" i="1"/>
  <c r="T3229" i="1"/>
  <c r="W3230" i="1"/>
  <c r="T2976" i="1"/>
  <c r="W2977" i="1"/>
  <c r="T2929" i="1"/>
  <c r="W2930" i="1"/>
  <c r="T2882" i="1"/>
  <c r="W2883" i="1"/>
  <c r="T2627" i="1"/>
  <c r="W2627" i="1" s="1"/>
  <c r="W2628" i="1"/>
  <c r="T2218" i="1"/>
  <c r="W2221" i="1"/>
  <c r="T2029" i="1"/>
  <c r="W2030" i="1"/>
  <c r="T1841" i="1"/>
  <c r="W1842" i="1"/>
  <c r="T1773" i="1"/>
  <c r="W1774" i="1"/>
  <c r="T1318" i="1"/>
  <c r="W1319" i="1"/>
  <c r="T954" i="1"/>
  <c r="W955" i="1"/>
  <c r="T702" i="1"/>
  <c r="W703" i="1"/>
  <c r="T388" i="1"/>
  <c r="W388" i="1" s="1"/>
  <c r="W389" i="1"/>
  <c r="T73" i="1"/>
  <c r="W74" i="1"/>
  <c r="K5639" i="1"/>
  <c r="G1214" i="1"/>
  <c r="G1213" i="1" s="1"/>
  <c r="M2057" i="1"/>
  <c r="I178" i="1"/>
  <c r="H1322" i="1"/>
  <c r="J6234" i="1"/>
  <c r="J6233" i="1" s="1"/>
  <c r="I3495" i="1"/>
  <c r="I3494" i="1" s="1"/>
  <c r="I3493" i="1" s="1"/>
  <c r="G4785" i="1"/>
  <c r="G4784" i="1" s="1"/>
  <c r="L2065" i="1"/>
  <c r="M2065" i="1" s="1"/>
  <c r="L1383" i="1"/>
  <c r="M5317" i="1"/>
  <c r="G5406" i="1"/>
  <c r="G5405" i="1" s="1"/>
  <c r="G5404" i="1" s="1"/>
  <c r="G5374" i="1" s="1"/>
  <c r="G5336" i="1" s="1"/>
  <c r="F253" i="1"/>
  <c r="F252" i="1" s="1"/>
  <c r="F251" i="1" s="1"/>
  <c r="V4763" i="1"/>
  <c r="N4119" i="1"/>
  <c r="N4114" i="1" s="1"/>
  <c r="N4113" i="1" s="1"/>
  <c r="N4112" i="1" s="1"/>
  <c r="M5690" i="1"/>
  <c r="H302" i="1"/>
  <c r="M117" i="1"/>
  <c r="J2399" i="1"/>
  <c r="J2398" i="1" s="1"/>
  <c r="J2397" i="1" s="1"/>
  <c r="L178" i="1"/>
  <c r="L177" i="1" s="1"/>
  <c r="L176" i="1" s="1"/>
  <c r="L175" i="1" s="1"/>
  <c r="L157" i="1" s="1"/>
  <c r="P6272" i="1"/>
  <c r="P6271" i="1" s="1"/>
  <c r="P6270" i="1" s="1"/>
  <c r="P6263" i="1" s="1"/>
  <c r="I733" i="1"/>
  <c r="M5663" i="1"/>
  <c r="M5512" i="1"/>
  <c r="M179" i="1"/>
  <c r="M35" i="1"/>
  <c r="M6144" i="1"/>
  <c r="M2421" i="1"/>
  <c r="H1256" i="1"/>
  <c r="L1378" i="1"/>
  <c r="L1371" i="1" s="1"/>
  <c r="M1658" i="1"/>
  <c r="F4785" i="1"/>
  <c r="F4784" i="1" s="1"/>
  <c r="F6286" i="1"/>
  <c r="K6026" i="1"/>
  <c r="K6025" i="1" s="1"/>
  <c r="U131" i="1"/>
  <c r="U130" i="1" s="1"/>
  <c r="M981" i="1"/>
  <c r="J372" i="1"/>
  <c r="J371" i="1" s="1"/>
  <c r="J364" i="1" s="1"/>
  <c r="J363" i="1" s="1"/>
  <c r="M3735" i="1"/>
  <c r="H253" i="1"/>
  <c r="H252" i="1" s="1"/>
  <c r="H251" i="1" s="1"/>
  <c r="H3108" i="1"/>
  <c r="K4873" i="1"/>
  <c r="I6069" i="1"/>
  <c r="I6068" i="1" s="1"/>
  <c r="I960" i="1"/>
  <c r="I959" i="1" s="1"/>
  <c r="I958" i="1" s="1"/>
  <c r="M5306" i="1"/>
  <c r="M4780" i="1"/>
  <c r="M2420" i="1"/>
  <c r="K4914" i="1"/>
  <c r="J6286" i="1"/>
  <c r="J6285" i="1" s="1"/>
  <c r="J6262" i="1" s="1"/>
  <c r="J733" i="1"/>
  <c r="T4786" i="1"/>
  <c r="O5289" i="1"/>
  <c r="O5288" i="1" s="1"/>
  <c r="O5272" i="1" s="1"/>
  <c r="O5271" i="1" s="1"/>
  <c r="O5270" i="1" s="1"/>
  <c r="O5230" i="1" s="1"/>
  <c r="K1277" i="1"/>
  <c r="K1276" i="1" s="1"/>
  <c r="K1275" i="1" s="1"/>
  <c r="K1255" i="1" s="1"/>
  <c r="M5116" i="1"/>
  <c r="M5883" i="1"/>
  <c r="M2056" i="1"/>
  <c r="T5662" i="1"/>
  <c r="K6098" i="1"/>
  <c r="K6097" i="1" s="1"/>
  <c r="K6096" i="1" s="1"/>
  <c r="J4914" i="1"/>
  <c r="N733" i="1"/>
  <c r="M383" i="1"/>
  <c r="M5286" i="1"/>
  <c r="H6286" i="1"/>
  <c r="H6285" i="1" s="1"/>
  <c r="H6262" i="1" s="1"/>
  <c r="L1277" i="1"/>
  <c r="M199" i="1"/>
  <c r="G6099" i="1"/>
  <c r="G6098" i="1" s="1"/>
  <c r="G6097" i="1" s="1"/>
  <c r="G6096" i="1" s="1"/>
  <c r="M1395" i="1"/>
  <c r="G3684" i="1"/>
  <c r="J6096" i="1"/>
  <c r="G1276" i="1"/>
  <c r="G1275" i="1" s="1"/>
  <c r="G1255" i="1" s="1"/>
  <c r="K3692" i="1"/>
  <c r="K3684" i="1" s="1"/>
  <c r="J5571" i="1"/>
  <c r="Q6175" i="1"/>
  <c r="Q6174" i="1" s="1"/>
  <c r="Q6173" i="1" s="1"/>
  <c r="S6175" i="1"/>
  <c r="S6174" i="1" s="1"/>
  <c r="S6173" i="1" s="1"/>
  <c r="U6175" i="1"/>
  <c r="U6174" i="1" s="1"/>
  <c r="U6173" i="1" s="1"/>
  <c r="H6234" i="1"/>
  <c r="H6233" i="1" s="1"/>
  <c r="V6175" i="1"/>
  <c r="V6174" i="1" s="1"/>
  <c r="V6173" i="1" s="1"/>
  <c r="O6175" i="1"/>
  <c r="O6174" i="1" s="1"/>
  <c r="O6173" i="1" s="1"/>
  <c r="R6175" i="1"/>
  <c r="R6174" i="1" s="1"/>
  <c r="R6173" i="1" s="1"/>
  <c r="K1633" i="1"/>
  <c r="K1632" i="1" s="1"/>
  <c r="K1631" i="1" s="1"/>
  <c r="K1607" i="1" s="1"/>
  <c r="N6175" i="1"/>
  <c r="N6174" i="1" s="1"/>
  <c r="N6173" i="1" s="1"/>
  <c r="P6175" i="1"/>
  <c r="P6174" i="1" s="1"/>
  <c r="P6173" i="1" s="1"/>
  <c r="H6099" i="1"/>
  <c r="H6098" i="1" s="1"/>
  <c r="H6097" i="1" s="1"/>
  <c r="H6096" i="1" s="1"/>
  <c r="H4291" i="1"/>
  <c r="H4290" i="1" s="1"/>
  <c r="K4785" i="1"/>
  <c r="K4784" i="1" s="1"/>
  <c r="J4392" i="1"/>
  <c r="J4391" i="1" s="1"/>
  <c r="J4390" i="1" s="1"/>
  <c r="J4389" i="1" s="1"/>
  <c r="G5572" i="1"/>
  <c r="G5571" i="1" s="1"/>
  <c r="J2602" i="1"/>
  <c r="J2588" i="1" s="1"/>
  <c r="L2998" i="1"/>
  <c r="L2993" i="1" s="1"/>
  <c r="V1256" i="1"/>
  <c r="U4914" i="1"/>
  <c r="J3692" i="1"/>
  <c r="J3684" i="1" s="1"/>
  <c r="H3988" i="1"/>
  <c r="H3980" i="1" s="1"/>
  <c r="U5406" i="1"/>
  <c r="U5405" i="1" s="1"/>
  <c r="U5404" i="1" s="1"/>
  <c r="U5374" i="1" s="1"/>
  <c r="L5658" i="1"/>
  <c r="L5657" i="1" s="1"/>
  <c r="M5657" i="1" s="1"/>
  <c r="M4188" i="1"/>
  <c r="G1684" i="1"/>
  <c r="I3847" i="1"/>
  <c r="F2967" i="1"/>
  <c r="F2959" i="1" s="1"/>
  <c r="L4763" i="1"/>
  <c r="L4730" i="1" s="1"/>
  <c r="J2959" i="1"/>
  <c r="G4391" i="1"/>
  <c r="G4390" i="1" s="1"/>
  <c r="G4389" i="1" s="1"/>
  <c r="H3327" i="1"/>
  <c r="R4731" i="1"/>
  <c r="U2444" i="1"/>
  <c r="M1394" i="1"/>
  <c r="R5536" i="1"/>
  <c r="R5535" i="1" s="1"/>
  <c r="V5536" i="1"/>
  <c r="V5535" i="1" s="1"/>
  <c r="T5536" i="1"/>
  <c r="N5536" i="1"/>
  <c r="N5535" i="1" s="1"/>
  <c r="U5536" i="1"/>
  <c r="U5535" i="1" s="1"/>
  <c r="S5536" i="1"/>
  <c r="S5535" i="1" s="1"/>
  <c r="P5536" i="1"/>
  <c r="P5535" i="1" s="1"/>
  <c r="O5536" i="1"/>
  <c r="O5535" i="1" s="1"/>
  <c r="Q5536" i="1"/>
  <c r="Q5535" i="1" s="1"/>
  <c r="M6132" i="1"/>
  <c r="P4786" i="1"/>
  <c r="P4785" i="1" s="1"/>
  <c r="P4784" i="1" s="1"/>
  <c r="R6028" i="1"/>
  <c r="R6027" i="1" s="1"/>
  <c r="R6026" i="1" s="1"/>
  <c r="R6025" i="1" s="1"/>
  <c r="M262" i="1"/>
  <c r="N5406" i="1"/>
  <c r="N5405" i="1" s="1"/>
  <c r="N5404" i="1" s="1"/>
  <c r="N5374" i="1" s="1"/>
  <c r="K5350" i="1"/>
  <c r="K5349" i="1" s="1"/>
  <c r="K5348" i="1" s="1"/>
  <c r="K5347" i="1" s="1"/>
  <c r="J5928" i="1"/>
  <c r="J5927" i="1" s="1"/>
  <c r="J5688" i="1"/>
  <c r="G6286" i="1"/>
  <c r="G6285" i="1" s="1"/>
  <c r="G6262" i="1" s="1"/>
  <c r="L5184" i="1"/>
  <c r="S372" i="1"/>
  <c r="S371" i="1" s="1"/>
  <c r="S364" i="1" s="1"/>
  <c r="S363" i="1" s="1"/>
  <c r="Q1180" i="1"/>
  <c r="Q1179" i="1" s="1"/>
  <c r="Q1172" i="1" s="1"/>
  <c r="Q1160" i="1" s="1"/>
  <c r="O5689" i="1"/>
  <c r="O5688" i="1" s="1"/>
  <c r="O5168" i="1"/>
  <c r="O5167" i="1" s="1"/>
  <c r="V4960" i="1"/>
  <c r="J395" i="1"/>
  <c r="J394" i="1" s="1"/>
  <c r="J393" i="1" s="1"/>
  <c r="K3245" i="1"/>
  <c r="K3225" i="1" s="1"/>
  <c r="Q4291" i="1"/>
  <c r="Q4290" i="1" s="1"/>
  <c r="H4730" i="1"/>
  <c r="P4710" i="1"/>
  <c r="P4709" i="1" s="1"/>
  <c r="S4710" i="1"/>
  <c r="S4709" i="1" s="1"/>
  <c r="V4710" i="1"/>
  <c r="V4709" i="1" s="1"/>
  <c r="Q4710" i="1"/>
  <c r="Q4709" i="1" s="1"/>
  <c r="U4710" i="1"/>
  <c r="U4709" i="1" s="1"/>
  <c r="N4874" i="1"/>
  <c r="N4873" i="1" s="1"/>
  <c r="O4710" i="1"/>
  <c r="O4709" i="1" s="1"/>
  <c r="R4710" i="1"/>
  <c r="R4709" i="1" s="1"/>
  <c r="N4710" i="1"/>
  <c r="N4709" i="1" s="1"/>
  <c r="J5021" i="1"/>
  <c r="R4291" i="1"/>
  <c r="R4290" i="1" s="1"/>
  <c r="H2124" i="1"/>
  <c r="V4291" i="1"/>
  <c r="V4290" i="1" s="1"/>
  <c r="O4291" i="1"/>
  <c r="O4290" i="1" s="1"/>
  <c r="U2806" i="1"/>
  <c r="U4291" i="1"/>
  <c r="U4290" i="1" s="1"/>
  <c r="S4291" i="1"/>
  <c r="S4290" i="1" s="1"/>
  <c r="N4291" i="1"/>
  <c r="P4291" i="1"/>
  <c r="P4290" i="1" s="1"/>
  <c r="N2444" i="1"/>
  <c r="K3847" i="1"/>
  <c r="K3846" i="1" s="1"/>
  <c r="K3845" i="1" s="1"/>
  <c r="K3823" i="1" s="1"/>
  <c r="J3245" i="1"/>
  <c r="J3225" i="1" s="1"/>
  <c r="J1633" i="1"/>
  <c r="J1632" i="1" s="1"/>
  <c r="J1631" i="1" s="1"/>
  <c r="J1607" i="1" s="1"/>
  <c r="G3495" i="1"/>
  <c r="G3494" i="1" s="1"/>
  <c r="G3493" i="1" s="1"/>
  <c r="G3466" i="1" s="1"/>
  <c r="H773" i="1"/>
  <c r="H746" i="1" s="1"/>
  <c r="V2444" i="1"/>
  <c r="R2806" i="1"/>
  <c r="H3179" i="1"/>
  <c r="M2036" i="1"/>
  <c r="O1351" i="1"/>
  <c r="O1322" i="1" s="1"/>
  <c r="G110" i="1"/>
  <c r="G109" i="1" s="1"/>
  <c r="O2274" i="1"/>
  <c r="O2243" i="1" s="1"/>
  <c r="O2235" i="1" s="1"/>
  <c r="G3179" i="1"/>
  <c r="M1663" i="1"/>
  <c r="V2806" i="1"/>
  <c r="Q2444" i="1"/>
  <c r="K1748" i="1"/>
  <c r="K1735" i="1" s="1"/>
  <c r="O2806" i="1"/>
  <c r="K2863" i="1"/>
  <c r="K2850" i="1" s="1"/>
  <c r="V2007" i="1"/>
  <c r="O1500" i="1"/>
  <c r="O1466" i="1" s="1"/>
  <c r="O1458" i="1" s="1"/>
  <c r="S2806" i="1"/>
  <c r="Q2806" i="1"/>
  <c r="N2806" i="1"/>
  <c r="P2806" i="1"/>
  <c r="G2758" i="1"/>
  <c r="G2757" i="1" s="1"/>
  <c r="G2756" i="1" s="1"/>
  <c r="G2734" i="1" s="1"/>
  <c r="P2444" i="1"/>
  <c r="G2137" i="1"/>
  <c r="G2124" i="1" s="1"/>
  <c r="R2444" i="1"/>
  <c r="O2444" i="1"/>
  <c r="S2444" i="1"/>
  <c r="H2399" i="1"/>
  <c r="H2398" i="1" s="1"/>
  <c r="H2397" i="1" s="1"/>
  <c r="H2375" i="1" s="1"/>
  <c r="G2376" i="1"/>
  <c r="M1720" i="1"/>
  <c r="K1322" i="1"/>
  <c r="J1466" i="1"/>
  <c r="J1458" i="1" s="1"/>
  <c r="L4211" i="1"/>
  <c r="M4211" i="1" s="1"/>
  <c r="P826" i="1"/>
  <c r="P810" i="1" s="1"/>
  <c r="P809" i="1" s="1"/>
  <c r="Q5572" i="1"/>
  <c r="Q5571" i="1" s="1"/>
  <c r="N2007" i="1"/>
  <c r="J5486" i="1"/>
  <c r="J5485" i="1" s="1"/>
  <c r="J5484" i="1" s="1"/>
  <c r="J5483" i="1" s="1"/>
  <c r="N555" i="1"/>
  <c r="N527" i="1" s="1"/>
  <c r="N514" i="1" s="1"/>
  <c r="F1277" i="1"/>
  <c r="F1276" i="1" s="1"/>
  <c r="F1275" i="1" s="1"/>
  <c r="F5572" i="1"/>
  <c r="N4242" i="1"/>
  <c r="N4241" i="1" s="1"/>
  <c r="P343" i="1"/>
  <c r="R4763" i="1"/>
  <c r="R1160" i="1"/>
  <c r="F1028" i="1"/>
  <c r="M1028" i="1" s="1"/>
  <c r="Q1236" i="1"/>
  <c r="O665" i="1"/>
  <c r="M1746" i="1"/>
  <c r="O1121" i="1"/>
  <c r="O1120" i="1" s="1"/>
  <c r="H2863" i="1"/>
  <c r="H2850" i="1" s="1"/>
  <c r="G3135" i="1"/>
  <c r="G3134" i="1" s="1"/>
  <c r="K1466" i="1"/>
  <c r="K1458" i="1" s="1"/>
  <c r="U4874" i="1"/>
  <c r="U4873" i="1" s="1"/>
  <c r="L5191" i="1"/>
  <c r="M5191" i="1" s="1"/>
  <c r="P733" i="1"/>
  <c r="F21" i="1"/>
  <c r="T555" i="1"/>
  <c r="G5289" i="1"/>
  <c r="G5288" i="1" s="1"/>
  <c r="G5272" i="1" s="1"/>
  <c r="G5271" i="1" s="1"/>
  <c r="G5270" i="1" s="1"/>
  <c r="G5230" i="1" s="1"/>
  <c r="M4977" i="1"/>
  <c r="J6028" i="1"/>
  <c r="J6027" i="1" s="1"/>
  <c r="J6026" i="1" s="1"/>
  <c r="J6025" i="1" s="1"/>
  <c r="G302" i="1"/>
  <c r="N131" i="1"/>
  <c r="N130" i="1" s="1"/>
  <c r="N110" i="1" s="1"/>
  <c r="N109" i="1" s="1"/>
  <c r="V748" i="1"/>
  <c r="V747" i="1" s="1"/>
  <c r="G14" i="1"/>
  <c r="G13" i="1" s="1"/>
  <c r="G12" i="1" s="1"/>
  <c r="L49" i="1"/>
  <c r="L48" i="1" s="1"/>
  <c r="M48" i="1" s="1"/>
  <c r="H178" i="1"/>
  <c r="H177" i="1" s="1"/>
  <c r="H176" i="1" s="1"/>
  <c r="H175" i="1" s="1"/>
  <c r="H157" i="1" s="1"/>
  <c r="Q6069" i="1"/>
  <c r="Q6068" i="1" s="1"/>
  <c r="V4987" i="1"/>
  <c r="V4986" i="1" s="1"/>
  <c r="M5811" i="1"/>
  <c r="T253" i="1"/>
  <c r="L1556" i="1"/>
  <c r="M1556" i="1" s="1"/>
  <c r="L5827" i="1"/>
  <c r="Q4987" i="1"/>
  <c r="Q4986" i="1" s="1"/>
  <c r="I6028" i="1"/>
  <c r="I6027" i="1" s="1"/>
  <c r="I6026" i="1" s="1"/>
  <c r="I6025" i="1" s="1"/>
  <c r="U3206" i="1"/>
  <c r="U3179" i="1" s="1"/>
  <c r="L4720" i="1"/>
  <c r="L4719" i="1" s="1"/>
  <c r="M4719" i="1" s="1"/>
  <c r="R1121" i="1"/>
  <c r="R1120" i="1" s="1"/>
  <c r="M254" i="1"/>
  <c r="H2806" i="1"/>
  <c r="S711" i="1"/>
  <c r="M4852" i="1"/>
  <c r="G5198" i="1"/>
  <c r="G5197" i="1" s="1"/>
  <c r="G5196" i="1" s="1"/>
  <c r="K343" i="1"/>
  <c r="M3210" i="1"/>
  <c r="M1098" i="1"/>
  <c r="N5289" i="1"/>
  <c r="N5288" i="1" s="1"/>
  <c r="N5272" i="1" s="1"/>
  <c r="N5271" i="1" s="1"/>
  <c r="N5270" i="1" s="1"/>
  <c r="N5230" i="1" s="1"/>
  <c r="G4914" i="1"/>
  <c r="G4913" i="1" s="1"/>
  <c r="F665" i="1"/>
  <c r="M1099" i="1"/>
  <c r="J3107" i="1"/>
  <c r="K1214" i="1"/>
  <c r="K1213" i="1" s="1"/>
  <c r="N6099" i="1"/>
  <c r="N6098" i="1" s="1"/>
  <c r="N6097" i="1" s="1"/>
  <c r="N6096" i="1" s="1"/>
  <c r="H1121" i="1"/>
  <c r="H1120" i="1" s="1"/>
  <c r="P711" i="1"/>
  <c r="I5887" i="1"/>
  <c r="I5886" i="1" s="1"/>
  <c r="M4851" i="1"/>
  <c r="J3327" i="1"/>
  <c r="Q3108" i="1"/>
  <c r="G711" i="1"/>
  <c r="G6028" i="1"/>
  <c r="G6027" i="1" s="1"/>
  <c r="G6026" i="1" s="1"/>
  <c r="G6025" i="1" s="1"/>
  <c r="M3998" i="1"/>
  <c r="J5198" i="1"/>
  <c r="J5197" i="1" s="1"/>
  <c r="J5196" i="1" s="1"/>
  <c r="F3939" i="1"/>
  <c r="M3939" i="1" s="1"/>
  <c r="U61" i="1"/>
  <c r="U60" i="1" s="1"/>
  <c r="U59" i="1" s="1"/>
  <c r="U58" i="1" s="1"/>
  <c r="U57" i="1" s="1"/>
  <c r="S61" i="1"/>
  <c r="S60" i="1" s="1"/>
  <c r="S59" i="1" s="1"/>
  <c r="S58" i="1" s="1"/>
  <c r="S57" i="1" s="1"/>
  <c r="R61" i="1"/>
  <c r="R60" i="1" s="1"/>
  <c r="R59" i="1" s="1"/>
  <c r="R58" i="1" s="1"/>
  <c r="R57" i="1" s="1"/>
  <c r="P61" i="1"/>
  <c r="P60" i="1" s="1"/>
  <c r="P59" i="1" s="1"/>
  <c r="P58" i="1" s="1"/>
  <c r="P57" i="1" s="1"/>
  <c r="Q61" i="1"/>
  <c r="Q60" i="1" s="1"/>
  <c r="Q59" i="1" s="1"/>
  <c r="Q58" i="1" s="1"/>
  <c r="Q57" i="1" s="1"/>
  <c r="V61" i="1"/>
  <c r="V60" i="1" s="1"/>
  <c r="V59" i="1" s="1"/>
  <c r="V58" i="1" s="1"/>
  <c r="V57" i="1" s="1"/>
  <c r="K2035" i="1"/>
  <c r="K2034" i="1" s="1"/>
  <c r="K2033" i="1" s="1"/>
  <c r="K2006" i="1" s="1"/>
  <c r="O4325" i="1"/>
  <c r="O34" i="1"/>
  <c r="O33" i="1" s="1"/>
  <c r="O21" i="1" s="1"/>
  <c r="O14" i="1" s="1"/>
  <c r="O13" i="1" s="1"/>
  <c r="O12" i="1" s="1"/>
  <c r="U5572" i="1"/>
  <c r="U5571" i="1" s="1"/>
  <c r="L4242" i="1"/>
  <c r="L4241" i="1" s="1"/>
  <c r="S5168" i="1"/>
  <c r="S5167" i="1" s="1"/>
  <c r="Q4392" i="1"/>
  <c r="Q4391" i="1" s="1"/>
  <c r="Q4390" i="1" s="1"/>
  <c r="Q4389" i="1" s="1"/>
  <c r="U733" i="1"/>
  <c r="S35" i="1"/>
  <c r="S34" i="1" s="1"/>
  <c r="S22" i="1" s="1"/>
  <c r="S21" i="1" s="1"/>
  <c r="S14" i="1" s="1"/>
  <c r="S13" i="1" s="1"/>
  <c r="S12" i="1" s="1"/>
  <c r="S131" i="1"/>
  <c r="S130" i="1" s="1"/>
  <c r="S110" i="1" s="1"/>
  <c r="S109" i="1" s="1"/>
  <c r="L5059" i="1"/>
  <c r="M933" i="1"/>
  <c r="M1975" i="1"/>
  <c r="O5086" i="1"/>
  <c r="O5058" i="1" s="1"/>
  <c r="O5057" i="1" s="1"/>
  <c r="O5056" i="1" s="1"/>
  <c r="O5055" i="1" s="1"/>
  <c r="P1608" i="1"/>
  <c r="M4653" i="1"/>
  <c r="L4640" i="1"/>
  <c r="J1160" i="1"/>
  <c r="M4065" i="1"/>
  <c r="J2863" i="1"/>
  <c r="J2850" i="1" s="1"/>
  <c r="R853" i="1"/>
  <c r="G178" i="1"/>
  <c r="G177" i="1" s="1"/>
  <c r="G176" i="1" s="1"/>
  <c r="G175" i="1" s="1"/>
  <c r="G157" i="1" s="1"/>
  <c r="K302" i="1"/>
  <c r="S3108" i="1"/>
  <c r="J2444" i="1"/>
  <c r="J343" i="1"/>
  <c r="M4116" i="1"/>
  <c r="L3824" i="1"/>
  <c r="Q773" i="1"/>
  <c r="R3560" i="1"/>
  <c r="R3538" i="1" s="1"/>
  <c r="R3824" i="1"/>
  <c r="R178" i="1"/>
  <c r="R177" i="1" s="1"/>
  <c r="R176" i="1" s="1"/>
  <c r="R175" i="1" s="1"/>
  <c r="R157" i="1" s="1"/>
  <c r="N5818" i="1"/>
  <c r="N5817" i="1" s="1"/>
  <c r="N5816" i="1" s="1"/>
  <c r="U6234" i="1"/>
  <c r="U6233" i="1" s="1"/>
  <c r="I3317" i="1"/>
  <c r="M3317" i="1" s="1"/>
  <c r="M3322" i="1"/>
  <c r="N3824" i="1"/>
  <c r="P5406" i="1"/>
  <c r="P5405" i="1" s="1"/>
  <c r="P5404" i="1" s="1"/>
  <c r="P5374" i="1" s="1"/>
  <c r="M3574" i="1"/>
  <c r="G4874" i="1"/>
  <c r="G4873" i="1" s="1"/>
  <c r="U4786" i="1"/>
  <c r="U4785" i="1" s="1"/>
  <c r="U4784" i="1" s="1"/>
  <c r="V3495" i="1"/>
  <c r="V3494" i="1" s="1"/>
  <c r="V3493" i="1" s="1"/>
  <c r="V711" i="1"/>
  <c r="V6286" i="1"/>
  <c r="V6285" i="1" s="1"/>
  <c r="M2749" i="1"/>
  <c r="O5503" i="1"/>
  <c r="N1500" i="1"/>
  <c r="N1466" i="1" s="1"/>
  <c r="N1458" i="1" s="1"/>
  <c r="R960" i="1"/>
  <c r="R959" i="1" s="1"/>
  <c r="R958" i="1" s="1"/>
  <c r="R951" i="1" s="1"/>
  <c r="N3560" i="1"/>
  <c r="P5021" i="1"/>
  <c r="S273" i="1"/>
  <c r="S272" i="1" s="1"/>
  <c r="G4730" i="1"/>
  <c r="N372" i="1"/>
  <c r="N371" i="1" s="1"/>
  <c r="N364" i="1" s="1"/>
  <c r="N363" i="1" s="1"/>
  <c r="U1884" i="1"/>
  <c r="U1850" i="1" s="1"/>
  <c r="U1837" i="1" s="1"/>
  <c r="F4520" i="1"/>
  <c r="F4519" i="1" s="1"/>
  <c r="F4518" i="1" s="1"/>
  <c r="F4517" i="1" s="1"/>
  <c r="F4469" i="1" s="1"/>
  <c r="M5186" i="1"/>
  <c r="N4763" i="1"/>
  <c r="M4057" i="1"/>
  <c r="V1608" i="1"/>
  <c r="J5350" i="1"/>
  <c r="J5349" i="1" s="1"/>
  <c r="J5348" i="1" s="1"/>
  <c r="J5347" i="1" s="1"/>
  <c r="N4731" i="1"/>
  <c r="U4119" i="1"/>
  <c r="U4114" i="1" s="1"/>
  <c r="U4113" i="1" s="1"/>
  <c r="U4112" i="1" s="1"/>
  <c r="H5289" i="1"/>
  <c r="H5288" i="1" s="1"/>
  <c r="H5272" i="1" s="1"/>
  <c r="H5271" i="1" s="1"/>
  <c r="H5270" i="1" s="1"/>
  <c r="H5230" i="1" s="1"/>
  <c r="T5689" i="1"/>
  <c r="J2035" i="1"/>
  <c r="J2034" i="1" s="1"/>
  <c r="J2033" i="1" s="1"/>
  <c r="M3183" i="1"/>
  <c r="K2588" i="1"/>
  <c r="F5198" i="1"/>
  <c r="F5197" i="1" s="1"/>
  <c r="F5196" i="1" s="1"/>
  <c r="J1277" i="1"/>
  <c r="J1276" i="1" s="1"/>
  <c r="J1275" i="1" s="1"/>
  <c r="J1255" i="1" s="1"/>
  <c r="Q178" i="1"/>
  <c r="Q177" i="1" s="1"/>
  <c r="Q176" i="1" s="1"/>
  <c r="Q175" i="1" s="1"/>
  <c r="Q157" i="1" s="1"/>
  <c r="R1884" i="1"/>
  <c r="R1850" i="1" s="1"/>
  <c r="R1837" i="1" s="1"/>
  <c r="Q1277" i="1"/>
  <c r="Q1276" i="1" s="1"/>
  <c r="Q1275" i="1" s="1"/>
  <c r="V960" i="1"/>
  <c r="V959" i="1" s="1"/>
  <c r="V958" i="1" s="1"/>
  <c r="V951" i="1" s="1"/>
  <c r="J4208" i="1"/>
  <c r="S4325" i="1"/>
  <c r="R253" i="1"/>
  <c r="R252" i="1" s="1"/>
  <c r="R251" i="1" s="1"/>
  <c r="M5998" i="1"/>
  <c r="M6246" i="1"/>
  <c r="U4242" i="1"/>
  <c r="U4241" i="1" s="1"/>
  <c r="O4208" i="1"/>
  <c r="O4119" i="1"/>
  <c r="O4114" i="1" s="1"/>
  <c r="O4113" i="1" s="1"/>
  <c r="O4112" i="1" s="1"/>
  <c r="H4208" i="1"/>
  <c r="R6234" i="1"/>
  <c r="R6233" i="1" s="1"/>
  <c r="Q3921" i="1"/>
  <c r="Q3913" i="1" s="1"/>
  <c r="G393" i="1"/>
  <c r="P1180" i="1"/>
  <c r="P1179" i="1" s="1"/>
  <c r="P1172" i="1" s="1"/>
  <c r="P1160" i="1" s="1"/>
  <c r="N5503" i="1"/>
  <c r="S343" i="1"/>
  <c r="Q665" i="1"/>
  <c r="O920" i="1"/>
  <c r="O5928" i="1"/>
  <c r="O5927" i="1" s="1"/>
  <c r="M5460" i="1"/>
  <c r="M3908" i="1"/>
  <c r="P773" i="1"/>
  <c r="M5063" i="1"/>
  <c r="S3560" i="1"/>
  <c r="S3538" i="1" s="1"/>
  <c r="R6272" i="1"/>
  <c r="R6271" i="1" s="1"/>
  <c r="R6270" i="1" s="1"/>
  <c r="R6263" i="1" s="1"/>
  <c r="N1214" i="1"/>
  <c r="N1213" i="1" s="1"/>
  <c r="O2758" i="1"/>
  <c r="O2757" i="1" s="1"/>
  <c r="O2756" i="1" s="1"/>
  <c r="O3108" i="1"/>
  <c r="P960" i="1"/>
  <c r="P959" i="1" s="1"/>
  <c r="P958" i="1" s="1"/>
  <c r="P951" i="1" s="1"/>
  <c r="P5289" i="1"/>
  <c r="P5288" i="1" s="1"/>
  <c r="P5272" i="1" s="1"/>
  <c r="P5271" i="1" s="1"/>
  <c r="P5270" i="1" s="1"/>
  <c r="P5230" i="1" s="1"/>
  <c r="S1351" i="1"/>
  <c r="S1322" i="1" s="1"/>
  <c r="F161" i="1"/>
  <c r="M161" i="1" s="1"/>
  <c r="P5572" i="1"/>
  <c r="P5571" i="1" s="1"/>
  <c r="M3616" i="1"/>
  <c r="P5662" i="1"/>
  <c r="P5661" i="1" s="1"/>
  <c r="P5639" i="1" s="1"/>
  <c r="L5150" i="1"/>
  <c r="L5149" i="1" s="1"/>
  <c r="L5148" i="1" s="1"/>
  <c r="L5147" i="1" s="1"/>
  <c r="P6028" i="1"/>
  <c r="P6027" i="1" s="1"/>
  <c r="P6026" i="1" s="1"/>
  <c r="P6025" i="1" s="1"/>
  <c r="F2160" i="1"/>
  <c r="M2160" i="1" s="1"/>
  <c r="K4519" i="1"/>
  <c r="K4518" i="1" s="1"/>
  <c r="K4517" i="1" s="1"/>
  <c r="K4469" i="1" s="1"/>
  <c r="M324" i="1"/>
  <c r="M470" i="1"/>
  <c r="T6272" i="1"/>
  <c r="S4960" i="1"/>
  <c r="M3184" i="1"/>
  <c r="P4208" i="1"/>
  <c r="L6234" i="1"/>
  <c r="L6233" i="1" s="1"/>
  <c r="N960" i="1"/>
  <c r="N959" i="1" s="1"/>
  <c r="N958" i="1" s="1"/>
  <c r="N951" i="1" s="1"/>
  <c r="G6173" i="1"/>
  <c r="O302" i="1"/>
  <c r="S5086" i="1"/>
  <c r="S5058" i="1" s="1"/>
  <c r="S5057" i="1" s="1"/>
  <c r="S5056" i="1" s="1"/>
  <c r="S5055" i="1" s="1"/>
  <c r="M6080" i="1"/>
  <c r="S5928" i="1"/>
  <c r="S5927" i="1" s="1"/>
  <c r="V810" i="1"/>
  <c r="V809" i="1" s="1"/>
  <c r="P665" i="1"/>
  <c r="J3592" i="1"/>
  <c r="J3579" i="1" s="1"/>
  <c r="I5406" i="1"/>
  <c r="V3335" i="1"/>
  <c r="V3327" i="1" s="1"/>
  <c r="K253" i="1"/>
  <c r="K252" i="1" s="1"/>
  <c r="K251" i="1" s="1"/>
  <c r="K250" i="1" s="1"/>
  <c r="R3335" i="1"/>
  <c r="R3327" i="1" s="1"/>
  <c r="P3108" i="1"/>
  <c r="P3467" i="1"/>
  <c r="Q3824" i="1"/>
  <c r="Q1884" i="1"/>
  <c r="Q1850" i="1" s="1"/>
  <c r="Q1837" i="1" s="1"/>
  <c r="T1633" i="1"/>
  <c r="F1351" i="1"/>
  <c r="F1322" i="1" s="1"/>
  <c r="G773" i="1"/>
  <c r="G746" i="1" s="1"/>
  <c r="P5928" i="1"/>
  <c r="P5927" i="1" s="1"/>
  <c r="L5843" i="1"/>
  <c r="H4146" i="1"/>
  <c r="H4145" i="1" s="1"/>
  <c r="H4144" i="1" s="1"/>
  <c r="P4763" i="1"/>
  <c r="P3560" i="1"/>
  <c r="P3538" i="1" s="1"/>
  <c r="M5786" i="1"/>
  <c r="L3924" i="1"/>
  <c r="M3924" i="1" s="1"/>
  <c r="S2035" i="1"/>
  <c r="S2034" i="1" s="1"/>
  <c r="S2033" i="1" s="1"/>
  <c r="M4034" i="1"/>
  <c r="S3824" i="1"/>
  <c r="J2758" i="1"/>
  <c r="J2757" i="1" s="1"/>
  <c r="J2756" i="1" s="1"/>
  <c r="J2734" i="1" s="1"/>
  <c r="J3847" i="1"/>
  <c r="J3846" i="1" s="1"/>
  <c r="J3845" i="1" s="1"/>
  <c r="J3823" i="1" s="1"/>
  <c r="P2399" i="1"/>
  <c r="P2398" i="1" s="1"/>
  <c r="P2397" i="1" s="1"/>
  <c r="P920" i="1"/>
  <c r="R2735" i="1"/>
  <c r="R5406" i="1"/>
  <c r="R5405" i="1" s="1"/>
  <c r="R5404" i="1" s="1"/>
  <c r="R5374" i="1" s="1"/>
  <c r="P273" i="1"/>
  <c r="P272" i="1" s="1"/>
  <c r="V3206" i="1"/>
  <c r="V3179" i="1" s="1"/>
  <c r="S853" i="1"/>
  <c r="P4731" i="1"/>
  <c r="V131" i="1"/>
  <c r="V130" i="1" s="1"/>
  <c r="V110" i="1" s="1"/>
  <c r="V109" i="1" s="1"/>
  <c r="P3136" i="1"/>
  <c r="P3135" i="1" s="1"/>
  <c r="P3134" i="1" s="1"/>
  <c r="N1256" i="1"/>
  <c r="L665" i="1"/>
  <c r="R131" i="1"/>
  <c r="R130" i="1" s="1"/>
  <c r="R110" i="1" s="1"/>
  <c r="R109" i="1" s="1"/>
  <c r="U22" i="1"/>
  <c r="U21" i="1" s="1"/>
  <c r="U14" i="1" s="1"/>
  <c r="U13" i="1" s="1"/>
  <c r="U12" i="1" s="1"/>
  <c r="R773" i="1"/>
  <c r="T4874" i="1"/>
  <c r="N2967" i="1"/>
  <c r="N2959" i="1" s="1"/>
  <c r="H3692" i="1"/>
  <c r="H3684" i="1" s="1"/>
  <c r="R747" i="1"/>
  <c r="N5168" i="1"/>
  <c r="N5167" i="1" s="1"/>
  <c r="Q273" i="1"/>
  <c r="Q272" i="1" s="1"/>
  <c r="N1608" i="1"/>
  <c r="S1608" i="1"/>
  <c r="V773" i="1"/>
  <c r="U5198" i="1"/>
  <c r="U5197" i="1" s="1"/>
  <c r="U5196" i="1" s="1"/>
  <c r="H4874" i="1"/>
  <c r="H4873" i="1" s="1"/>
  <c r="J4785" i="1"/>
  <c r="J4784" i="1" s="1"/>
  <c r="L3495" i="1"/>
  <c r="L3494" i="1" s="1"/>
  <c r="L3493" i="1" s="1"/>
  <c r="R1716" i="1"/>
  <c r="R1684" i="1" s="1"/>
  <c r="V1383" i="1"/>
  <c r="V1370" i="1" s="1"/>
  <c r="Q343" i="1"/>
  <c r="T747" i="1"/>
  <c r="H395" i="1"/>
  <c r="H394" i="1" s="1"/>
  <c r="H393" i="1" s="1"/>
  <c r="R4119" i="1"/>
  <c r="R4114" i="1" s="1"/>
  <c r="R4113" i="1" s="1"/>
  <c r="R4112" i="1" s="1"/>
  <c r="S773" i="1"/>
  <c r="M3489" i="1"/>
  <c r="J5818" i="1"/>
  <c r="J5817" i="1" s="1"/>
  <c r="J5816" i="1" s="1"/>
  <c r="Q1500" i="1"/>
  <c r="Q1466" i="1" s="1"/>
  <c r="Q1458" i="1" s="1"/>
  <c r="M3235" i="1"/>
  <c r="V5572" i="1"/>
  <c r="V5571" i="1" s="1"/>
  <c r="I1278" i="1"/>
  <c r="M1278" i="1" s="1"/>
  <c r="U1180" i="1"/>
  <c r="U1179" i="1" s="1"/>
  <c r="U1172" i="1" s="1"/>
  <c r="U1160" i="1" s="1"/>
  <c r="S3921" i="1"/>
  <c r="S3913" i="1" s="1"/>
  <c r="M4825" i="1"/>
  <c r="U4763" i="1"/>
  <c r="L4914" i="1"/>
  <c r="N3136" i="1"/>
  <c r="N3135" i="1" s="1"/>
  <c r="N3134" i="1" s="1"/>
  <c r="S3988" i="1"/>
  <c r="S3980" i="1" s="1"/>
  <c r="N4392" i="1"/>
  <c r="N4391" i="1" s="1"/>
  <c r="N4390" i="1" s="1"/>
  <c r="N4389" i="1" s="1"/>
  <c r="O1277" i="1"/>
  <c r="O1276" i="1" s="1"/>
  <c r="O1275" i="1" s="1"/>
  <c r="M471" i="1"/>
  <c r="S1256" i="1"/>
  <c r="M6303" i="1"/>
  <c r="O131" i="1"/>
  <c r="O130" i="1" s="1"/>
  <c r="O110" i="1" s="1"/>
  <c r="O109" i="1" s="1"/>
  <c r="M1956" i="1"/>
  <c r="R2399" i="1"/>
  <c r="R2398" i="1" s="1"/>
  <c r="R2397" i="1" s="1"/>
  <c r="U4392" i="1"/>
  <c r="U4391" i="1" s="1"/>
  <c r="U4390" i="1" s="1"/>
  <c r="U4389" i="1" s="1"/>
  <c r="O6234" i="1"/>
  <c r="O6233" i="1" s="1"/>
  <c r="O5662" i="1"/>
  <c r="O5661" i="1" s="1"/>
  <c r="O5639" i="1" s="1"/>
  <c r="U826" i="1"/>
  <c r="U810" i="1" s="1"/>
  <c r="U809" i="1" s="1"/>
  <c r="T5289" i="1"/>
  <c r="U6028" i="1"/>
  <c r="U6027" i="1" s="1"/>
  <c r="U6026" i="1" s="1"/>
  <c r="U6025" i="1" s="1"/>
  <c r="O1160" i="1"/>
  <c r="H1684" i="1"/>
  <c r="M4597" i="1"/>
  <c r="L4593" i="1"/>
  <c r="M4593" i="1" s="1"/>
  <c r="L1633" i="1"/>
  <c r="L1632" i="1" s="1"/>
  <c r="U6286" i="1"/>
  <c r="U6285" i="1" s="1"/>
  <c r="H665" i="1"/>
  <c r="V2386" i="1"/>
  <c r="V2385" i="1" s="1"/>
  <c r="V2376" i="1" s="1"/>
  <c r="M3433" i="1"/>
  <c r="J1850" i="1"/>
  <c r="J1837" i="1" s="1"/>
  <c r="M2172" i="1"/>
  <c r="V3467" i="1"/>
  <c r="M5931" i="1"/>
  <c r="O2105" i="1"/>
  <c r="O2078" i="1" s="1"/>
  <c r="R665" i="1"/>
  <c r="O5486" i="1"/>
  <c r="V1884" i="1"/>
  <c r="V1850" i="1" s="1"/>
  <c r="V1837" i="1" s="1"/>
  <c r="U2735" i="1"/>
  <c r="R4208" i="1"/>
  <c r="G3245" i="1"/>
  <c r="G3225" i="1" s="1"/>
  <c r="M3793" i="1"/>
  <c r="G1837" i="1"/>
  <c r="P2967" i="1"/>
  <c r="P2959" i="1" s="1"/>
  <c r="S2399" i="1"/>
  <c r="S2398" i="1" s="1"/>
  <c r="S2397" i="1" s="1"/>
  <c r="P1236" i="1"/>
  <c r="N3108" i="1"/>
  <c r="M3689" i="1"/>
  <c r="I2577" i="1"/>
  <c r="M2577" i="1" s="1"/>
  <c r="G3592" i="1"/>
  <c r="G3579" i="1" s="1"/>
  <c r="J1748" i="1"/>
  <c r="J1735" i="1" s="1"/>
  <c r="J2007" i="1"/>
  <c r="J1214" i="1"/>
  <c r="J1213" i="1" s="1"/>
  <c r="R1351" i="1"/>
  <c r="R1322" i="1" s="1"/>
  <c r="K3107" i="1"/>
  <c r="G1383" i="1"/>
  <c r="G1370" i="1" s="1"/>
  <c r="S1500" i="1"/>
  <c r="S1466" i="1" s="1"/>
  <c r="S1458" i="1" s="1"/>
  <c r="U665" i="1"/>
  <c r="V3847" i="1"/>
  <c r="V3846" i="1" s="1"/>
  <c r="V3845" i="1" s="1"/>
  <c r="Q1214" i="1"/>
  <c r="Q1213" i="1" s="1"/>
  <c r="M1694" i="1"/>
  <c r="M2284" i="1"/>
  <c r="H1160" i="1"/>
  <c r="H1159" i="1" s="1"/>
  <c r="K2235" i="1"/>
  <c r="M2570" i="1"/>
  <c r="H3823" i="1"/>
  <c r="G2105" i="1"/>
  <c r="G2078" i="1" s="1"/>
  <c r="U3136" i="1"/>
  <c r="U3135" i="1" s="1"/>
  <c r="U3134" i="1" s="1"/>
  <c r="N853" i="1"/>
  <c r="R3988" i="1"/>
  <c r="R3980" i="1" s="1"/>
  <c r="U3108" i="1"/>
  <c r="U3847" i="1"/>
  <c r="U3846" i="1" s="1"/>
  <c r="U3845" i="1" s="1"/>
  <c r="I3673" i="1"/>
  <c r="F3509" i="1"/>
  <c r="M3509" i="1" s="1"/>
  <c r="M328" i="1"/>
  <c r="M1559" i="1"/>
  <c r="F5618" i="1"/>
  <c r="F5617" i="1" s="1"/>
  <c r="F5616" i="1" s="1"/>
  <c r="O3592" i="1"/>
  <c r="O3579" i="1" s="1"/>
  <c r="I1955" i="1"/>
  <c r="M1955" i="1" s="1"/>
  <c r="G960" i="1"/>
  <c r="G959" i="1" s="1"/>
  <c r="G958" i="1" s="1"/>
  <c r="G951" i="1" s="1"/>
  <c r="S747" i="1"/>
  <c r="J4519" i="1"/>
  <c r="J4518" i="1" s="1"/>
  <c r="J4517" i="1" s="1"/>
  <c r="J4469" i="1" s="1"/>
  <c r="O2035" i="1"/>
  <c r="O2034" i="1" s="1"/>
  <c r="O2033" i="1" s="1"/>
  <c r="S5406" i="1"/>
  <c r="S5405" i="1" s="1"/>
  <c r="S5404" i="1" s="1"/>
  <c r="S5374" i="1" s="1"/>
  <c r="M5642" i="1"/>
  <c r="L4696" i="1"/>
  <c r="M4696" i="1" s="1"/>
  <c r="U1633" i="1"/>
  <c r="U1632" i="1" s="1"/>
  <c r="U1631" i="1" s="1"/>
  <c r="T2758" i="1"/>
  <c r="H2007" i="1"/>
  <c r="I1291" i="1"/>
  <c r="M1291" i="1" s="1"/>
  <c r="M3617" i="1"/>
  <c r="N34" i="1"/>
  <c r="N33" i="1" s="1"/>
  <c r="N21" i="1" s="1"/>
  <c r="N14" i="1" s="1"/>
  <c r="N13" i="1" s="1"/>
  <c r="N12" i="1" s="1"/>
  <c r="V4731" i="1"/>
  <c r="V4730" i="1" s="1"/>
  <c r="Q3136" i="1"/>
  <c r="Q3135" i="1" s="1"/>
  <c r="Q3134" i="1" s="1"/>
  <c r="V5289" i="1"/>
  <c r="V5288" i="1" s="1"/>
  <c r="V5272" i="1" s="1"/>
  <c r="V5271" i="1" s="1"/>
  <c r="V5270" i="1" s="1"/>
  <c r="V5230" i="1" s="1"/>
  <c r="H3592" i="1"/>
  <c r="H3579" i="1" s="1"/>
  <c r="J253" i="1"/>
  <c r="J252" i="1" s="1"/>
  <c r="J251" i="1" s="1"/>
  <c r="J250" i="1" s="1"/>
  <c r="J5289" i="1"/>
  <c r="J5288" i="1" s="1"/>
  <c r="J5272" i="1" s="1"/>
  <c r="J5271" i="1" s="1"/>
  <c r="J5270" i="1" s="1"/>
  <c r="J5230" i="1" s="1"/>
  <c r="U5689" i="1"/>
  <c r="U5688" i="1" s="1"/>
  <c r="T3136" i="1"/>
  <c r="P4874" i="1"/>
  <c r="P4873" i="1" s="1"/>
  <c r="V4786" i="1"/>
  <c r="V4785" i="1" s="1"/>
  <c r="V4784" i="1" s="1"/>
  <c r="U372" i="1"/>
  <c r="U371" i="1" s="1"/>
  <c r="U364" i="1" s="1"/>
  <c r="U363" i="1" s="1"/>
  <c r="P178" i="1"/>
  <c r="P177" i="1" s="1"/>
  <c r="P176" i="1" s="1"/>
  <c r="P175" i="1" s="1"/>
  <c r="P157" i="1" s="1"/>
  <c r="M660" i="1"/>
  <c r="U1256" i="1"/>
  <c r="U1064" i="1"/>
  <c r="U1047" i="1" s="1"/>
  <c r="N6069" i="1"/>
  <c r="N6068" i="1" s="1"/>
  <c r="N920" i="1"/>
  <c r="S3467" i="1"/>
  <c r="S2602" i="1"/>
  <c r="S2588" i="1" s="1"/>
  <c r="P3495" i="1"/>
  <c r="P3494" i="1" s="1"/>
  <c r="P3493" i="1" s="1"/>
  <c r="P2735" i="1"/>
  <c r="P35" i="1"/>
  <c r="P34" i="1" s="1"/>
  <c r="P22" i="1" s="1"/>
  <c r="P21" i="1" s="1"/>
  <c r="P14" i="1" s="1"/>
  <c r="P13" i="1" s="1"/>
  <c r="P12" i="1" s="1"/>
  <c r="V665" i="1"/>
  <c r="M17" i="1"/>
  <c r="V2105" i="1"/>
  <c r="V2078" i="1" s="1"/>
  <c r="H960" i="1"/>
  <c r="H959" i="1" s="1"/>
  <c r="H958" i="1" s="1"/>
  <c r="H951" i="1" s="1"/>
  <c r="M4092" i="1"/>
  <c r="L2007" i="1"/>
  <c r="U1500" i="1"/>
  <c r="U1466" i="1" s="1"/>
  <c r="U1458" i="1" s="1"/>
  <c r="N4325" i="1"/>
  <c r="T6028" i="1"/>
  <c r="U3495" i="1"/>
  <c r="U3494" i="1" s="1"/>
  <c r="U3493" i="1" s="1"/>
  <c r="F5688" i="1"/>
  <c r="T711" i="1"/>
  <c r="S4874" i="1"/>
  <c r="S4873" i="1" s="1"/>
  <c r="Q4914" i="1"/>
  <c r="P3824" i="1"/>
  <c r="H4519" i="1"/>
  <c r="H4518" i="1" s="1"/>
  <c r="H4517" i="1" s="1"/>
  <c r="H4469" i="1" s="1"/>
  <c r="T4146" i="1"/>
  <c r="M1193" i="1"/>
  <c r="M126" i="1"/>
  <c r="M4090" i="1"/>
  <c r="P395" i="1"/>
  <c r="P394" i="1" s="1"/>
  <c r="P393" i="1" s="1"/>
  <c r="P1121" i="1"/>
  <c r="P1120" i="1" s="1"/>
  <c r="O711" i="1"/>
  <c r="R5503" i="1"/>
  <c r="P5689" i="1"/>
  <c r="P5688" i="1" s="1"/>
  <c r="O5963" i="1"/>
  <c r="M1650" i="1"/>
  <c r="J2501" i="1"/>
  <c r="J2488" i="1" s="1"/>
  <c r="U5086" i="1"/>
  <c r="U5058" i="1" s="1"/>
  <c r="U5057" i="1" s="1"/>
  <c r="U5056" i="1" s="1"/>
  <c r="U5055" i="1" s="1"/>
  <c r="L585" i="1"/>
  <c r="G2444" i="1"/>
  <c r="N4208" i="1"/>
  <c r="V1500" i="1"/>
  <c r="V1466" i="1" s="1"/>
  <c r="V1458" i="1" s="1"/>
  <c r="Q2035" i="1"/>
  <c r="Q2034" i="1" s="1"/>
  <c r="Q2033" i="1" s="1"/>
  <c r="M3065" i="1"/>
  <c r="M2874" i="1"/>
  <c r="L34" i="1"/>
  <c r="L33" i="1" s="1"/>
  <c r="G3108" i="1"/>
  <c r="F96" i="1"/>
  <c r="F95" i="1" s="1"/>
  <c r="M3064" i="1"/>
  <c r="Q4519" i="1"/>
  <c r="Q4518" i="1" s="1"/>
  <c r="Q4517" i="1" s="1"/>
  <c r="Q4469" i="1" s="1"/>
  <c r="Q853" i="1"/>
  <c r="Q35" i="1"/>
  <c r="Q34" i="1" s="1"/>
  <c r="Q22" i="1" s="1"/>
  <c r="Q21" i="1" s="1"/>
  <c r="Q14" i="1" s="1"/>
  <c r="Q13" i="1" s="1"/>
  <c r="Q12" i="1" s="1"/>
  <c r="N1160" i="1"/>
  <c r="Q5928" i="1"/>
  <c r="Q5927" i="1" s="1"/>
  <c r="V395" i="1"/>
  <c r="V394" i="1" s="1"/>
  <c r="V393" i="1" s="1"/>
  <c r="V5086" i="1"/>
  <c r="V5058" i="1" s="1"/>
  <c r="V5057" i="1" s="1"/>
  <c r="V5056" i="1" s="1"/>
  <c r="V5055" i="1" s="1"/>
  <c r="R3847" i="1"/>
  <c r="R3846" i="1" s="1"/>
  <c r="R3845" i="1" s="1"/>
  <c r="P2105" i="1"/>
  <c r="P2078" i="1" s="1"/>
  <c r="J4325" i="1"/>
  <c r="P2386" i="1"/>
  <c r="P2385" i="1" s="1"/>
  <c r="P2376" i="1" s="1"/>
  <c r="H711" i="1"/>
  <c r="H710" i="1" s="1"/>
  <c r="U6069" i="1"/>
  <c r="U6068" i="1" s="1"/>
  <c r="O5572" i="1"/>
  <c r="O5571" i="1" s="1"/>
  <c r="V2967" i="1"/>
  <c r="V2959" i="1" s="1"/>
  <c r="Q529" i="1"/>
  <c r="Q528" i="1" s="1"/>
  <c r="Q2274" i="1"/>
  <c r="Q2243" i="1" s="1"/>
  <c r="Q2235" i="1" s="1"/>
  <c r="H21" i="1"/>
  <c r="H14" i="1" s="1"/>
  <c r="H13" i="1" s="1"/>
  <c r="H12" i="1" s="1"/>
  <c r="Q4786" i="1"/>
  <c r="Q4785" i="1" s="1"/>
  <c r="Q4784" i="1" s="1"/>
  <c r="G3847" i="1"/>
  <c r="G3846" i="1" s="1"/>
  <c r="G3845" i="1" s="1"/>
  <c r="H4241" i="1"/>
  <c r="O747" i="1"/>
  <c r="M2866" i="1"/>
  <c r="V3108" i="1"/>
  <c r="S2967" i="1"/>
  <c r="S2959" i="1" s="1"/>
  <c r="R372" i="1"/>
  <c r="R371" i="1" s="1"/>
  <c r="R364" i="1" s="1"/>
  <c r="R363" i="1" s="1"/>
  <c r="S665" i="1"/>
  <c r="N2386" i="1"/>
  <c r="N2385" i="1" s="1"/>
  <c r="N2376" i="1" s="1"/>
  <c r="L1962" i="1"/>
  <c r="L1961" i="1" s="1"/>
  <c r="L1954" i="1" s="1"/>
  <c r="L1953" i="1" s="1"/>
  <c r="M1963" i="1"/>
  <c r="L3996" i="1"/>
  <c r="L3995" i="1" s="1"/>
  <c r="M3997" i="1"/>
  <c r="M2632" i="1"/>
  <c r="L2631" i="1"/>
  <c r="L2626" i="1" s="1"/>
  <c r="L1258" i="1"/>
  <c r="L1257" i="1" s="1"/>
  <c r="L1256" i="1" s="1"/>
  <c r="M1259" i="1"/>
  <c r="K110" i="1"/>
  <c r="K109" i="1" s="1"/>
  <c r="U747" i="1"/>
  <c r="L4063" i="1"/>
  <c r="L4062" i="1" s="1"/>
  <c r="L4061" i="1" s="1"/>
  <c r="L4060" i="1" s="1"/>
  <c r="M4064" i="1"/>
  <c r="P3335" i="1"/>
  <c r="P3327" i="1" s="1"/>
  <c r="M3217" i="1"/>
  <c r="L3216" i="1"/>
  <c r="L3215" i="1" s="1"/>
  <c r="G2863" i="1"/>
  <c r="G2850" i="1" s="1"/>
  <c r="H1735" i="1"/>
  <c r="M1186" i="1"/>
  <c r="J5406" i="1"/>
  <c r="J5405" i="1" s="1"/>
  <c r="J5404" i="1" s="1"/>
  <c r="J5374" i="1" s="1"/>
  <c r="L408" i="1"/>
  <c r="L407" i="1" s="1"/>
  <c r="K951" i="1"/>
  <c r="U6272" i="1"/>
  <c r="U6271" i="1" s="1"/>
  <c r="U6270" i="1" s="1"/>
  <c r="U6263" i="1" s="1"/>
  <c r="S4146" i="1"/>
  <c r="S4145" i="1" s="1"/>
  <c r="S4144" i="1" s="1"/>
  <c r="M4120" i="1"/>
  <c r="V920" i="1"/>
  <c r="U711" i="1"/>
  <c r="K393" i="1"/>
  <c r="Q4119" i="1"/>
  <c r="Q4114" i="1" s="1"/>
  <c r="Q4113" i="1" s="1"/>
  <c r="Q4112" i="1" s="1"/>
  <c r="V178" i="1"/>
  <c r="V177" i="1" s="1"/>
  <c r="V176" i="1" s="1"/>
  <c r="V175" i="1" s="1"/>
  <c r="V157" i="1" s="1"/>
  <c r="O4731" i="1"/>
  <c r="M6040" i="1"/>
  <c r="V4242" i="1"/>
  <c r="V4241" i="1" s="1"/>
  <c r="P1633" i="1"/>
  <c r="P1632" i="1" s="1"/>
  <c r="P1631" i="1" s="1"/>
  <c r="O733" i="1"/>
  <c r="T5486" i="1"/>
  <c r="O1608" i="1"/>
  <c r="K5198" i="1"/>
  <c r="K5197" i="1" s="1"/>
  <c r="K5196" i="1" s="1"/>
  <c r="G343" i="1"/>
  <c r="S178" i="1"/>
  <c r="S177" i="1" s="1"/>
  <c r="S176" i="1" s="1"/>
  <c r="S175" i="1" s="1"/>
  <c r="S157" i="1" s="1"/>
  <c r="U853" i="1"/>
  <c r="U2758" i="1"/>
  <c r="U2757" i="1" s="1"/>
  <c r="U2756" i="1" s="1"/>
  <c r="T4914" i="1"/>
  <c r="M3220" i="1"/>
  <c r="I1121" i="1"/>
  <c r="I1120" i="1" s="1"/>
  <c r="R4392" i="1"/>
  <c r="R4391" i="1" s="1"/>
  <c r="R4390" i="1" s="1"/>
  <c r="R4389" i="1" s="1"/>
  <c r="Q733" i="1"/>
  <c r="F2035" i="1"/>
  <c r="F2034" i="1" s="1"/>
  <c r="F2033" i="1" s="1"/>
  <c r="F2006" i="1" s="1"/>
  <c r="Q1748" i="1"/>
  <c r="Q1735" i="1" s="1"/>
  <c r="U920" i="1"/>
  <c r="N343" i="1"/>
  <c r="N1121" i="1"/>
  <c r="N1120" i="1" s="1"/>
  <c r="P4119" i="1"/>
  <c r="P4114" i="1" s="1"/>
  <c r="P4113" i="1" s="1"/>
  <c r="P4112" i="1" s="1"/>
  <c r="O3245" i="1"/>
  <c r="O3225" i="1" s="1"/>
  <c r="S6272" i="1"/>
  <c r="S6271" i="1" s="1"/>
  <c r="S6270" i="1" s="1"/>
  <c r="S6263" i="1" s="1"/>
  <c r="O6069" i="1"/>
  <c r="O6068" i="1" s="1"/>
  <c r="V343" i="1"/>
  <c r="R920" i="1"/>
  <c r="T1121" i="1"/>
  <c r="N2735" i="1"/>
  <c r="R3495" i="1"/>
  <c r="R3494" i="1" s="1"/>
  <c r="R3493" i="1" s="1"/>
  <c r="N4960" i="1"/>
  <c r="R302" i="1"/>
  <c r="J4241" i="1"/>
  <c r="J4873" i="1"/>
  <c r="G3824" i="1"/>
  <c r="G2501" i="1"/>
  <c r="G2488" i="1" s="1"/>
  <c r="O4146" i="1"/>
  <c r="O4145" i="1" s="1"/>
  <c r="O4144" i="1" s="1"/>
  <c r="I5086" i="1"/>
  <c r="N1277" i="1"/>
  <c r="N1276" i="1" s="1"/>
  <c r="N1275" i="1" s="1"/>
  <c r="H3245" i="1"/>
  <c r="H3225" i="1" s="1"/>
  <c r="G4146" i="1"/>
  <c r="G4145" i="1" s="1"/>
  <c r="G4144" i="1" s="1"/>
  <c r="S3495" i="1"/>
  <c r="S3494" i="1" s="1"/>
  <c r="S3493" i="1" s="1"/>
  <c r="P2007" i="1"/>
  <c r="R2007" i="1"/>
  <c r="S2386" i="1"/>
  <c r="S2385" i="1" s="1"/>
  <c r="S2376" i="1" s="1"/>
  <c r="I3136" i="1"/>
  <c r="P853" i="1"/>
  <c r="R5289" i="1"/>
  <c r="R5288" i="1" s="1"/>
  <c r="R5272" i="1" s="1"/>
  <c r="R5271" i="1" s="1"/>
  <c r="R5270" i="1" s="1"/>
  <c r="R5230" i="1" s="1"/>
  <c r="Q1716" i="1"/>
  <c r="Q1684" i="1" s="1"/>
  <c r="S1214" i="1"/>
  <c r="S1213" i="1" s="1"/>
  <c r="P1277" i="1"/>
  <c r="P1276" i="1" s="1"/>
  <c r="P1275" i="1" s="1"/>
  <c r="I3179" i="1"/>
  <c r="P4392" i="1"/>
  <c r="P4391" i="1" s="1"/>
  <c r="P4390" i="1" s="1"/>
  <c r="P4389" i="1" s="1"/>
  <c r="Q3847" i="1"/>
  <c r="Q3846" i="1" s="1"/>
  <c r="Q3845" i="1" s="1"/>
  <c r="J746" i="1"/>
  <c r="N1383" i="1"/>
  <c r="N1370" i="1" s="1"/>
  <c r="K1383" i="1"/>
  <c r="K1370" i="1" s="1"/>
  <c r="T4119" i="1"/>
  <c r="T131" i="1"/>
  <c r="Q4731" i="1"/>
  <c r="V1277" i="1"/>
  <c r="V1276" i="1" s="1"/>
  <c r="V1275" i="1" s="1"/>
  <c r="O273" i="1"/>
  <c r="O272" i="1" s="1"/>
  <c r="S6286" i="1"/>
  <c r="S6285" i="1" s="1"/>
  <c r="T5086" i="1"/>
  <c r="H555" i="1"/>
  <c r="H527" i="1" s="1"/>
  <c r="H514" i="1" s="1"/>
  <c r="S3592" i="1"/>
  <c r="S3579" i="1" s="1"/>
  <c r="U555" i="1"/>
  <c r="U527" i="1" s="1"/>
  <c r="U514" i="1" s="1"/>
  <c r="L6150" i="1"/>
  <c r="M6150" i="1" s="1"/>
  <c r="R1383" i="1"/>
  <c r="R1370" i="1" s="1"/>
  <c r="H3467" i="1"/>
  <c r="S3847" i="1"/>
  <c r="S3846" i="1" s="1"/>
  <c r="S3845" i="1" s="1"/>
  <c r="U4987" i="1"/>
  <c r="U4986" i="1" s="1"/>
  <c r="O4960" i="1"/>
  <c r="M1717" i="1"/>
  <c r="L73" i="1"/>
  <c r="L68" i="1" s="1"/>
  <c r="M68" i="1" s="1"/>
  <c r="M3260" i="1"/>
  <c r="S6069" i="1"/>
  <c r="S6068" i="1" s="1"/>
  <c r="S1884" i="1"/>
  <c r="S1850" i="1" s="1"/>
  <c r="S1837" i="1" s="1"/>
  <c r="P5503" i="1"/>
  <c r="N178" i="1"/>
  <c r="N177" i="1" s="1"/>
  <c r="N176" i="1" s="1"/>
  <c r="N175" i="1" s="1"/>
  <c r="N157" i="1" s="1"/>
  <c r="M785" i="1"/>
  <c r="V4208" i="1"/>
  <c r="N4786" i="1"/>
  <c r="N4785" i="1" s="1"/>
  <c r="N4784" i="1" s="1"/>
  <c r="S2735" i="1"/>
  <c r="Q5406" i="1"/>
  <c r="Q5405" i="1" s="1"/>
  <c r="Q5404" i="1" s="1"/>
  <c r="Q5374" i="1" s="1"/>
  <c r="O4763" i="1"/>
  <c r="O810" i="1"/>
  <c r="O809" i="1" s="1"/>
  <c r="P4960" i="1"/>
  <c r="V1633" i="1"/>
  <c r="V1632" i="1" s="1"/>
  <c r="V1631" i="1" s="1"/>
  <c r="M1558" i="1"/>
  <c r="M3727" i="1"/>
  <c r="M3259" i="1"/>
  <c r="P5198" i="1"/>
  <c r="P5197" i="1" s="1"/>
  <c r="P5196" i="1" s="1"/>
  <c r="M1493" i="1"/>
  <c r="R1608" i="1"/>
  <c r="S3335" i="1"/>
  <c r="S3327" i="1" s="1"/>
  <c r="M3737" i="1"/>
  <c r="N665" i="1"/>
  <c r="F1716" i="1"/>
  <c r="M2526" i="1"/>
  <c r="M1378" i="1"/>
  <c r="M1371" i="1" s="1"/>
  <c r="N5928" i="1"/>
  <c r="N5927" i="1" s="1"/>
  <c r="M1494" i="1"/>
  <c r="U5662" i="1"/>
  <c r="U5661" i="1" s="1"/>
  <c r="U5639" i="1" s="1"/>
  <c r="F6217" i="1"/>
  <c r="R5928" i="1"/>
  <c r="R5927" i="1" s="1"/>
  <c r="S5572" i="1"/>
  <c r="S5571" i="1" s="1"/>
  <c r="O2399" i="1"/>
  <c r="O2398" i="1" s="1"/>
  <c r="O2397" i="1" s="1"/>
  <c r="S4763" i="1"/>
  <c r="L3137" i="1"/>
  <c r="M3137" i="1" s="1"/>
  <c r="U3824" i="1"/>
  <c r="P3692" i="1"/>
  <c r="P3684" i="1" s="1"/>
  <c r="J302" i="1"/>
  <c r="K853" i="1"/>
  <c r="K852" i="1" s="1"/>
  <c r="N1633" i="1"/>
  <c r="N1632" i="1" s="1"/>
  <c r="N1631" i="1" s="1"/>
  <c r="M4446" i="1"/>
  <c r="T372" i="1"/>
  <c r="U3921" i="1"/>
  <c r="U3913" i="1" s="1"/>
  <c r="G853" i="1"/>
  <c r="G852" i="1" s="1"/>
  <c r="N773" i="1"/>
  <c r="U2137" i="1"/>
  <c r="U2124" i="1" s="1"/>
  <c r="M5983" i="1"/>
  <c r="T34" i="1"/>
  <c r="M3602" i="1"/>
  <c r="L712" i="1"/>
  <c r="L711" i="1" s="1"/>
  <c r="L710" i="1" s="1"/>
  <c r="M1175" i="1"/>
  <c r="R6286" i="1"/>
  <c r="R6285" i="1" s="1"/>
  <c r="H1383" i="1"/>
  <c r="H1370" i="1" s="1"/>
  <c r="Q2137" i="1"/>
  <c r="Q2124" i="1" s="1"/>
  <c r="O4914" i="1"/>
  <c r="I315" i="1"/>
  <c r="M315" i="1" s="1"/>
  <c r="M623" i="1"/>
  <c r="H2758" i="1"/>
  <c r="H2757" i="1" s="1"/>
  <c r="H2756" i="1" s="1"/>
  <c r="H2734" i="1" s="1"/>
  <c r="F6071" i="1"/>
  <c r="M6071" i="1" s="1"/>
  <c r="M1571" i="1"/>
  <c r="K3179" i="1"/>
  <c r="V5406" i="1"/>
  <c r="V5405" i="1" s="1"/>
  <c r="V5404" i="1" s="1"/>
  <c r="V5374" i="1" s="1"/>
  <c r="O4786" i="1"/>
  <c r="O4785" i="1" s="1"/>
  <c r="O4784" i="1" s="1"/>
  <c r="G555" i="1"/>
  <c r="G527" i="1" s="1"/>
  <c r="G514" i="1" s="1"/>
  <c r="G513" i="1" s="1"/>
  <c r="N5198" i="1"/>
  <c r="N5197" i="1" s="1"/>
  <c r="N5196" i="1" s="1"/>
  <c r="O1064" i="1"/>
  <c r="O1047" i="1" s="1"/>
  <c r="F853" i="1"/>
  <c r="L1671" i="1"/>
  <c r="M1671" i="1" s="1"/>
  <c r="P1256" i="1"/>
  <c r="I951" i="1"/>
  <c r="P3206" i="1"/>
  <c r="P3179" i="1" s="1"/>
  <c r="G2034" i="1"/>
  <c r="G2033" i="1" s="1"/>
  <c r="G2006" i="1" s="1"/>
  <c r="J711" i="1"/>
  <c r="G2235" i="1"/>
  <c r="S810" i="1"/>
  <c r="S809" i="1" s="1"/>
  <c r="R1277" i="1"/>
  <c r="R1276" i="1" s="1"/>
  <c r="R1275" i="1" s="1"/>
  <c r="J2806" i="1"/>
  <c r="M4962" i="1"/>
  <c r="M3618" i="1"/>
  <c r="M661" i="1"/>
  <c r="R5086" i="1"/>
  <c r="R5058" i="1" s="1"/>
  <c r="R5057" i="1" s="1"/>
  <c r="R5056" i="1" s="1"/>
  <c r="R5055" i="1" s="1"/>
  <c r="G1160" i="1"/>
  <c r="G1159" i="1" s="1"/>
  <c r="K5485" i="1"/>
  <c r="K5484" i="1" s="1"/>
  <c r="K5483" i="1" s="1"/>
  <c r="M1518" i="1"/>
  <c r="G5486" i="1"/>
  <c r="G5485" i="1" s="1"/>
  <c r="G5484" i="1" s="1"/>
  <c r="G5483" i="1" s="1"/>
  <c r="M1867" i="1"/>
  <c r="M1866" i="1" s="1"/>
  <c r="M1976" i="1"/>
  <c r="M3426" i="1"/>
  <c r="V1716" i="1"/>
  <c r="V1684" i="1" s="1"/>
  <c r="M662" i="1"/>
  <c r="M1718" i="1"/>
  <c r="S960" i="1"/>
  <c r="S959" i="1" s="1"/>
  <c r="S958" i="1" s="1"/>
  <c r="S951" i="1" s="1"/>
  <c r="S2137" i="1"/>
  <c r="S2124" i="1" s="1"/>
  <c r="O6286" i="1"/>
  <c r="O6285" i="1" s="1"/>
  <c r="S6099" i="1"/>
  <c r="S6098" i="1" s="1"/>
  <c r="S6097" i="1" s="1"/>
  <c r="S6096" i="1" s="1"/>
  <c r="N3495" i="1"/>
  <c r="N3494" i="1" s="1"/>
  <c r="N3493" i="1" s="1"/>
  <c r="V302" i="1"/>
  <c r="F3901" i="1"/>
  <c r="M3901" i="1" s="1"/>
  <c r="L2758" i="1"/>
  <c r="L2757" i="1" s="1"/>
  <c r="L2756" i="1" s="1"/>
  <c r="L2734" i="1" s="1"/>
  <c r="V2035" i="1"/>
  <c r="V2034" i="1" s="1"/>
  <c r="V2033" i="1" s="1"/>
  <c r="R5168" i="1"/>
  <c r="R5167" i="1" s="1"/>
  <c r="O395" i="1"/>
  <c r="O394" i="1" s="1"/>
  <c r="O393" i="1" s="1"/>
  <c r="L6288" i="1"/>
  <c r="M6288" i="1" s="1"/>
  <c r="L5662" i="1"/>
  <c r="L5661" i="1" s="1"/>
  <c r="R5963" i="1"/>
  <c r="M1174" i="1"/>
  <c r="L5922" i="1"/>
  <c r="M5922" i="1" s="1"/>
  <c r="S5350" i="1"/>
  <c r="S5349" i="1" s="1"/>
  <c r="S5348" i="1" s="1"/>
  <c r="S5347" i="1" s="1"/>
  <c r="L1240" i="1"/>
  <c r="M1240" i="1" s="1"/>
  <c r="F1414" i="1"/>
  <c r="F1413" i="1" s="1"/>
  <c r="M1173" i="1"/>
  <c r="M590" i="1"/>
  <c r="L2386" i="1"/>
  <c r="L2385" i="1" s="1"/>
  <c r="M1463" i="1"/>
  <c r="K3494" i="1"/>
  <c r="K3493" i="1" s="1"/>
  <c r="K3466" i="1" s="1"/>
  <c r="G1351" i="1"/>
  <c r="G1322" i="1" s="1"/>
  <c r="M5284" i="1"/>
  <c r="M5275" i="1"/>
  <c r="L2139" i="1"/>
  <c r="L2138" i="1" s="1"/>
  <c r="S1121" i="1"/>
  <c r="S1120" i="1" s="1"/>
  <c r="O6272" i="1"/>
  <c r="O6271" i="1" s="1"/>
  <c r="O6270" i="1" s="1"/>
  <c r="O6263" i="1" s="1"/>
  <c r="P5350" i="1"/>
  <c r="P5349" i="1" s="1"/>
  <c r="P5348" i="1" s="1"/>
  <c r="P5347" i="1" s="1"/>
  <c r="M1519" i="1"/>
  <c r="M1233" i="1"/>
  <c r="K4913" i="1"/>
  <c r="G4519" i="1"/>
  <c r="G4518" i="1" s="1"/>
  <c r="G4517" i="1" s="1"/>
  <c r="G4469" i="1" s="1"/>
  <c r="K3988" i="1"/>
  <c r="K3980" i="1" s="1"/>
  <c r="M426" i="1"/>
  <c r="N4519" i="1"/>
  <c r="N4518" i="1" s="1"/>
  <c r="N4517" i="1" s="1"/>
  <c r="N4469" i="1" s="1"/>
  <c r="P302" i="1"/>
  <c r="N5021" i="1"/>
  <c r="Q5503" i="1"/>
  <c r="V6069" i="1"/>
  <c r="V6068" i="1" s="1"/>
  <c r="V5928" i="1"/>
  <c r="V5927" i="1" s="1"/>
  <c r="V5486" i="1"/>
  <c r="S2105" i="1"/>
  <c r="S2078" i="1" s="1"/>
  <c r="R5021" i="1"/>
  <c r="O343" i="1"/>
  <c r="R4325" i="1"/>
  <c r="J853" i="1"/>
  <c r="J852" i="1" s="1"/>
  <c r="H810" i="1"/>
  <c r="H809" i="1" s="1"/>
  <c r="U5928" i="1"/>
  <c r="U5927" i="1" s="1"/>
  <c r="P3988" i="1"/>
  <c r="P3980" i="1" s="1"/>
  <c r="L304" i="1"/>
  <c r="L303" i="1" s="1"/>
  <c r="F5171" i="1"/>
  <c r="M5171" i="1" s="1"/>
  <c r="H2501" i="1"/>
  <c r="H2488" i="1" s="1"/>
  <c r="M5429" i="1"/>
  <c r="R555" i="1"/>
  <c r="R527" i="1" s="1"/>
  <c r="R514" i="1" s="1"/>
  <c r="O1214" i="1"/>
  <c r="O1213" i="1" s="1"/>
  <c r="M467" i="1"/>
  <c r="S1748" i="1"/>
  <c r="S1735" i="1" s="1"/>
  <c r="V4874" i="1"/>
  <c r="V4873" i="1" s="1"/>
  <c r="I352" i="1"/>
  <c r="I351" i="1" s="1"/>
  <c r="M6160" i="1"/>
  <c r="M5428" i="1"/>
  <c r="J2137" i="1"/>
  <c r="J2124" i="1" s="1"/>
  <c r="M5522" i="1"/>
  <c r="H1277" i="1"/>
  <c r="H1276" i="1" s="1"/>
  <c r="H1275" i="1" s="1"/>
  <c r="M5363" i="1"/>
  <c r="I4343" i="1"/>
  <c r="R1633" i="1"/>
  <c r="R1632" i="1" s="1"/>
  <c r="R1631" i="1" s="1"/>
  <c r="M1745" i="1"/>
  <c r="M389" i="1"/>
  <c r="P2501" i="1"/>
  <c r="P2488" i="1" s="1"/>
  <c r="F5302" i="1"/>
  <c r="M5302" i="1" s="1"/>
  <c r="M2889" i="1"/>
  <c r="O5198" i="1"/>
  <c r="O5197" i="1" s="1"/>
  <c r="O5196" i="1" s="1"/>
  <c r="M1365" i="1"/>
  <c r="M2787" i="1"/>
  <c r="S4519" i="1"/>
  <c r="S4518" i="1" s="1"/>
  <c r="S4517" i="1" s="1"/>
  <c r="S4469" i="1" s="1"/>
  <c r="G810" i="1"/>
  <c r="G809" i="1" s="1"/>
  <c r="M1726" i="1"/>
  <c r="I5239" i="1"/>
  <c r="I5238" i="1" s="1"/>
  <c r="H1064" i="1"/>
  <c r="H1047" i="1" s="1"/>
  <c r="S1277" i="1"/>
  <c r="S1276" i="1" s="1"/>
  <c r="S1275" i="1" s="1"/>
  <c r="M3828" i="1"/>
  <c r="M5521" i="1"/>
  <c r="M233" i="1"/>
  <c r="F5273" i="1"/>
  <c r="N747" i="1"/>
  <c r="V3988" i="1"/>
  <c r="V3980" i="1" s="1"/>
  <c r="M5285" i="1"/>
  <c r="R810" i="1"/>
  <c r="R809" i="1" s="1"/>
  <c r="M3975" i="1"/>
  <c r="H853" i="1"/>
  <c r="H852" i="1" s="1"/>
  <c r="K4208" i="1"/>
  <c r="M3977" i="1"/>
  <c r="R273" i="1"/>
  <c r="R272" i="1" s="1"/>
  <c r="Q5818" i="1"/>
  <c r="Q5817" i="1" s="1"/>
  <c r="Q5816" i="1" s="1"/>
  <c r="R4519" i="1"/>
  <c r="R4518" i="1" s="1"/>
  <c r="R4517" i="1" s="1"/>
  <c r="R4469" i="1" s="1"/>
  <c r="L5198" i="1"/>
  <c r="L5197" i="1" s="1"/>
  <c r="V273" i="1"/>
  <c r="V272" i="1" s="1"/>
  <c r="S4987" i="1"/>
  <c r="S4986" i="1" s="1"/>
  <c r="P555" i="1"/>
  <c r="L4630" i="1"/>
  <c r="M4630" i="1" s="1"/>
  <c r="Q1633" i="1"/>
  <c r="Q1632" i="1" s="1"/>
  <c r="Q1631" i="1" s="1"/>
  <c r="T2035" i="1"/>
  <c r="V1160" i="1"/>
  <c r="M2611" i="1"/>
  <c r="P6099" i="1"/>
  <c r="P6098" i="1" s="1"/>
  <c r="P6097" i="1" s="1"/>
  <c r="P6096" i="1" s="1"/>
  <c r="O5350" i="1"/>
  <c r="O5349" i="1" s="1"/>
  <c r="O5348" i="1" s="1"/>
  <c r="O5347" i="1" s="1"/>
  <c r="O3206" i="1"/>
  <c r="O3179" i="1" s="1"/>
  <c r="I5288" i="1"/>
  <c r="G6234" i="1"/>
  <c r="G6233" i="1" s="1"/>
  <c r="S1716" i="1"/>
  <c r="S1684" i="1" s="1"/>
  <c r="U395" i="1"/>
  <c r="U394" i="1" s="1"/>
  <c r="U393" i="1" s="1"/>
  <c r="G1064" i="1"/>
  <c r="G1047" i="1" s="1"/>
  <c r="G1027" i="1" s="1"/>
  <c r="P5168" i="1"/>
  <c r="P5167" i="1" s="1"/>
  <c r="K177" i="1"/>
  <c r="K176" i="1" s="1"/>
  <c r="K175" i="1" s="1"/>
  <c r="K157" i="1" s="1"/>
  <c r="N1064" i="1"/>
  <c r="N1047" i="1" s="1"/>
  <c r="Q4242" i="1"/>
  <c r="Q4241" i="1" s="1"/>
  <c r="F5972" i="1"/>
  <c r="F5971" i="1" s="1"/>
  <c r="P4987" i="1"/>
  <c r="P4986" i="1" s="1"/>
  <c r="U302" i="1"/>
  <c r="Q3206" i="1"/>
  <c r="Q3179" i="1" s="1"/>
  <c r="H4914" i="1"/>
  <c r="H4913" i="1" s="1"/>
  <c r="G733" i="1"/>
  <c r="Q1121" i="1"/>
  <c r="Q1120" i="1" s="1"/>
  <c r="M3739" i="1"/>
  <c r="U2602" i="1"/>
  <c r="U2588" i="1" s="1"/>
  <c r="Q253" i="1"/>
  <c r="Q252" i="1" s="1"/>
  <c r="Q251" i="1" s="1"/>
  <c r="L3587" i="1"/>
  <c r="M3587" i="1" s="1"/>
  <c r="M3580" i="1" s="1"/>
  <c r="M3603" i="1"/>
  <c r="N2399" i="1"/>
  <c r="N2398" i="1" s="1"/>
  <c r="N2397" i="1" s="1"/>
  <c r="O2386" i="1"/>
  <c r="O2385" i="1" s="1"/>
  <c r="O2376" i="1" s="1"/>
  <c r="M3738" i="1"/>
  <c r="M3048" i="1"/>
  <c r="S1383" i="1"/>
  <c r="S1370" i="1" s="1"/>
  <c r="M677" i="1"/>
  <c r="U4146" i="1"/>
  <c r="U4145" i="1" s="1"/>
  <c r="U4144" i="1" s="1"/>
  <c r="R4786" i="1"/>
  <c r="R4785" i="1" s="1"/>
  <c r="R4784" i="1" s="1"/>
  <c r="Q920" i="1"/>
  <c r="L4449" i="1"/>
  <c r="M4449" i="1" s="1"/>
  <c r="N4290" i="1"/>
  <c r="Q747" i="1"/>
  <c r="H5928" i="1"/>
  <c r="H5927" i="1" s="1"/>
  <c r="V5198" i="1"/>
  <c r="V5197" i="1" s="1"/>
  <c r="V5196" i="1" s="1"/>
  <c r="Q2105" i="1"/>
  <c r="Q2078" i="1" s="1"/>
  <c r="N5350" i="1"/>
  <c r="N5349" i="1" s="1"/>
  <c r="N5348" i="1" s="1"/>
  <c r="N5347" i="1" s="1"/>
  <c r="F811" i="1"/>
  <c r="F810" i="1" s="1"/>
  <c r="H4391" i="1"/>
  <c r="H4390" i="1" s="1"/>
  <c r="H4389" i="1" s="1"/>
  <c r="K2137" i="1"/>
  <c r="K2124" i="1" s="1"/>
  <c r="G1748" i="1"/>
  <c r="G1735" i="1" s="1"/>
  <c r="J3494" i="1"/>
  <c r="J3493" i="1" s="1"/>
  <c r="J3466" i="1" s="1"/>
  <c r="R1214" i="1"/>
  <c r="R1213" i="1" s="1"/>
  <c r="V2274" i="1"/>
  <c r="V2243" i="1" s="1"/>
  <c r="V2235" i="1" s="1"/>
  <c r="O3136" i="1"/>
  <c r="O3135" i="1" s="1"/>
  <c r="O3134" i="1" s="1"/>
  <c r="F5956" i="1"/>
  <c r="F5955" i="1" s="1"/>
  <c r="F5289" i="1"/>
  <c r="M5289" i="1" s="1"/>
  <c r="V3136" i="1"/>
  <c r="V3135" i="1" s="1"/>
  <c r="V3134" i="1" s="1"/>
  <c r="M3909" i="1"/>
  <c r="M5767" i="1"/>
  <c r="R4914" i="1"/>
  <c r="R5572" i="1"/>
  <c r="R5571" i="1" s="1"/>
  <c r="R1256" i="1"/>
  <c r="T4987" i="1"/>
  <c r="N3921" i="1"/>
  <c r="N3913" i="1" s="1"/>
  <c r="V2501" i="1"/>
  <c r="V2488" i="1" s="1"/>
  <c r="N3245" i="1"/>
  <c r="N3225" i="1" s="1"/>
  <c r="M3434" i="1"/>
  <c r="N5572" i="1"/>
  <c r="N5571" i="1" s="1"/>
  <c r="K1064" i="1"/>
  <c r="K1047" i="1" s="1"/>
  <c r="K1027" i="1" s="1"/>
  <c r="J177" i="1"/>
  <c r="J176" i="1" s="1"/>
  <c r="J175" i="1" s="1"/>
  <c r="J157" i="1" s="1"/>
  <c r="P2863" i="1"/>
  <c r="P2850" i="1" s="1"/>
  <c r="S2863" i="1"/>
  <c r="S2850" i="1" s="1"/>
  <c r="U1214" i="1"/>
  <c r="U1213" i="1" s="1"/>
  <c r="K5058" i="1"/>
  <c r="K5057" i="1" s="1"/>
  <c r="K5056" i="1" s="1"/>
  <c r="K5055" i="1" s="1"/>
  <c r="K5054" i="1" s="1"/>
  <c r="L611" i="1"/>
  <c r="L610" i="1" s="1"/>
  <c r="R733" i="1"/>
  <c r="M3408" i="1"/>
  <c r="M5796" i="1"/>
  <c r="P1716" i="1"/>
  <c r="P1684" i="1" s="1"/>
  <c r="N2602" i="1"/>
  <c r="N2588" i="1" s="1"/>
  <c r="K4325" i="1"/>
  <c r="K2501" i="1"/>
  <c r="K2488" i="1" s="1"/>
  <c r="Q4960" i="1"/>
  <c r="S5963" i="1"/>
  <c r="V853" i="1"/>
  <c r="N302" i="1"/>
  <c r="U2035" i="1"/>
  <c r="U2034" i="1" s="1"/>
  <c r="U2033" i="1" s="1"/>
  <c r="P372" i="1"/>
  <c r="P371" i="1" s="1"/>
  <c r="P364" i="1" s="1"/>
  <c r="P363" i="1" s="1"/>
  <c r="I5639" i="1"/>
  <c r="U5503" i="1"/>
  <c r="S253" i="1"/>
  <c r="S252" i="1" s="1"/>
  <c r="S251" i="1" s="1"/>
  <c r="O555" i="1"/>
  <c r="O527" i="1" s="1"/>
  <c r="O514" i="1" s="1"/>
  <c r="U253" i="1"/>
  <c r="U252" i="1" s="1"/>
  <c r="U251" i="1" s="1"/>
  <c r="T1277" i="1"/>
  <c r="N4987" i="1"/>
  <c r="N4986" i="1" s="1"/>
  <c r="N3592" i="1"/>
  <c r="N3579" i="1" s="1"/>
  <c r="M5939" i="1"/>
  <c r="U960" i="1"/>
  <c r="U959" i="1" s="1"/>
  <c r="U958" i="1" s="1"/>
  <c r="U951" i="1" s="1"/>
  <c r="O3692" i="1"/>
  <c r="O3684" i="1" s="1"/>
  <c r="P3921" i="1"/>
  <c r="P3913" i="1" s="1"/>
  <c r="I688" i="1"/>
  <c r="M688" i="1" s="1"/>
  <c r="M689" i="1"/>
  <c r="M3092" i="1"/>
  <c r="L3091" i="1"/>
  <c r="L3090" i="1" s="1"/>
  <c r="L5678" i="1"/>
  <c r="M5679" i="1"/>
  <c r="M4903" i="1"/>
  <c r="F4902" i="1"/>
  <c r="M4902" i="1" s="1"/>
  <c r="M5973" i="1"/>
  <c r="M106" i="1"/>
  <c r="F102" i="1"/>
  <c r="F101" i="1" s="1"/>
  <c r="U178" i="1"/>
  <c r="U177" i="1" s="1"/>
  <c r="U176" i="1" s="1"/>
  <c r="U175" i="1" s="1"/>
  <c r="U157" i="1" s="1"/>
  <c r="F6046" i="1"/>
  <c r="F6045" i="1" s="1"/>
  <c r="M6045" i="1" s="1"/>
  <c r="M6047" i="1"/>
  <c r="F4133" i="1"/>
  <c r="M4133" i="1" s="1"/>
  <c r="M4134" i="1"/>
  <c r="F1885" i="1"/>
  <c r="M1886" i="1"/>
  <c r="M5995" i="1"/>
  <c r="F5994" i="1"/>
  <c r="M5994" i="1" s="1"/>
  <c r="L5121" i="1"/>
  <c r="M5121" i="1" s="1"/>
  <c r="M5122" i="1"/>
  <c r="O3988" i="1"/>
  <c r="O3980" i="1" s="1"/>
  <c r="K4146" i="1"/>
  <c r="K4145" i="1" s="1"/>
  <c r="K4144" i="1" s="1"/>
  <c r="Q2399" i="1"/>
  <c r="Q2398" i="1" s="1"/>
  <c r="Q2397" i="1" s="1"/>
  <c r="N810" i="1"/>
  <c r="N809" i="1" s="1"/>
  <c r="L4343" i="1"/>
  <c r="L4342" i="1" s="1"/>
  <c r="L4341" i="1" s="1"/>
  <c r="L4340" i="1" s="1"/>
  <c r="O773" i="1"/>
  <c r="T5406" i="1"/>
  <c r="U5168" i="1"/>
  <c r="U5167" i="1" s="1"/>
  <c r="P2035" i="1"/>
  <c r="P2034" i="1" s="1"/>
  <c r="P2033" i="1" s="1"/>
  <c r="U1277" i="1"/>
  <c r="U1276" i="1" s="1"/>
  <c r="U1275" i="1" s="1"/>
  <c r="M4176" i="1"/>
  <c r="F5485" i="1"/>
  <c r="F5484" i="1" s="1"/>
  <c r="F5483" i="1" s="1"/>
  <c r="K711" i="1"/>
  <c r="K710" i="1" s="1"/>
  <c r="H6173" i="1"/>
  <c r="U1608" i="1"/>
  <c r="V3824" i="1"/>
  <c r="R3108" i="1"/>
  <c r="J555" i="1"/>
  <c r="J527" i="1" s="1"/>
  <c r="J514" i="1" s="1"/>
  <c r="J513" i="1" s="1"/>
  <c r="U3245" i="1"/>
  <c r="U3225" i="1" s="1"/>
  <c r="V253" i="1"/>
  <c r="V252" i="1" s="1"/>
  <c r="V251" i="1" s="1"/>
  <c r="L5112" i="1"/>
  <c r="M5112" i="1" s="1"/>
  <c r="P2758" i="1"/>
  <c r="P2757" i="1" s="1"/>
  <c r="P2756" i="1" s="1"/>
  <c r="V2735" i="1"/>
  <c r="S395" i="1"/>
  <c r="S394" i="1" s="1"/>
  <c r="S393" i="1" s="1"/>
  <c r="V2863" i="1"/>
  <c r="V2850" i="1" s="1"/>
  <c r="K6234" i="1"/>
  <c r="K6233" i="1" s="1"/>
  <c r="K6232" i="1" s="1"/>
  <c r="K5404" i="1"/>
  <c r="K5374" i="1" s="1"/>
  <c r="K2105" i="1"/>
  <c r="K2078" i="1" s="1"/>
  <c r="I5938" i="1"/>
  <c r="I5937" i="1" s="1"/>
  <c r="H1837" i="1"/>
  <c r="H1633" i="1"/>
  <c r="H1632" i="1" s="1"/>
  <c r="H1631" i="1" s="1"/>
  <c r="H1607" i="1" s="1"/>
  <c r="H5485" i="1"/>
  <c r="H5484" i="1" s="1"/>
  <c r="H5483" i="1" s="1"/>
  <c r="O1633" i="1"/>
  <c r="O1632" i="1" s="1"/>
  <c r="O1631" i="1" s="1"/>
  <c r="J810" i="1"/>
  <c r="J809" i="1" s="1"/>
  <c r="P6234" i="1"/>
  <c r="P6233" i="1" s="1"/>
  <c r="U4731" i="1"/>
  <c r="V4392" i="1"/>
  <c r="V4391" i="1" s="1"/>
  <c r="V4390" i="1" s="1"/>
  <c r="V4389" i="1" s="1"/>
  <c r="U273" i="1"/>
  <c r="U272" i="1" s="1"/>
  <c r="V5350" i="1"/>
  <c r="V5349" i="1" s="1"/>
  <c r="V5348" i="1" s="1"/>
  <c r="V5347" i="1" s="1"/>
  <c r="P253" i="1"/>
  <c r="P252" i="1" s="1"/>
  <c r="P251" i="1" s="1"/>
  <c r="N6234" i="1"/>
  <c r="N6233" i="1" s="1"/>
  <c r="P529" i="1"/>
  <c r="P528" i="1" s="1"/>
  <c r="S4119" i="1"/>
  <c r="S4114" i="1" s="1"/>
  <c r="S4113" i="1" s="1"/>
  <c r="S4112" i="1" s="1"/>
  <c r="T4785" i="1"/>
  <c r="O372" i="1"/>
  <c r="O371" i="1" s="1"/>
  <c r="O364" i="1" s="1"/>
  <c r="O363" i="1" s="1"/>
  <c r="Q6286" i="1"/>
  <c r="Q6285" i="1" s="1"/>
  <c r="H5058" i="1"/>
  <c r="H5057" i="1" s="1"/>
  <c r="H5056" i="1" s="1"/>
  <c r="H5055" i="1" s="1"/>
  <c r="H5054" i="1" s="1"/>
  <c r="P4242" i="1"/>
  <c r="P4241" i="1" s="1"/>
  <c r="Q5021" i="1"/>
  <c r="U4208" i="1"/>
  <c r="R5350" i="1"/>
  <c r="R5349" i="1" s="1"/>
  <c r="R5348" i="1" s="1"/>
  <c r="R5347" i="1" s="1"/>
  <c r="O5406" i="1"/>
  <c r="O5405" i="1" s="1"/>
  <c r="O5404" i="1" s="1"/>
  <c r="O5374" i="1" s="1"/>
  <c r="T6099" i="1"/>
  <c r="S3245" i="1"/>
  <c r="S3225" i="1" s="1"/>
  <c r="U2105" i="1"/>
  <c r="U2078" i="1" s="1"/>
  <c r="L339" i="1"/>
  <c r="L338" i="1" s="1"/>
  <c r="T3847" i="1"/>
  <c r="L57" i="1"/>
  <c r="L56" i="1" s="1"/>
  <c r="L5779" i="1"/>
  <c r="L5778" i="1" s="1"/>
  <c r="M5778" i="1" s="1"/>
  <c r="Q2735" i="1"/>
  <c r="V1351" i="1"/>
  <c r="V1322" i="1" s="1"/>
  <c r="Q2007" i="1"/>
  <c r="M5575" i="1"/>
  <c r="I5010" i="1"/>
  <c r="M5010" i="1" s="1"/>
  <c r="U2501" i="1"/>
  <c r="U2488" i="1" s="1"/>
  <c r="T5503" i="1"/>
  <c r="N3206" i="1"/>
  <c r="N3179" i="1" s="1"/>
  <c r="V3560" i="1"/>
  <c r="V3538" i="1" s="1"/>
  <c r="Q5086" i="1"/>
  <c r="Q5058" i="1" s="1"/>
  <c r="Q5057" i="1" s="1"/>
  <c r="Q5056" i="1" s="1"/>
  <c r="Q5055" i="1" s="1"/>
  <c r="M4344" i="1"/>
  <c r="Q395" i="1"/>
  <c r="Q394" i="1" s="1"/>
  <c r="Q393" i="1" s="1"/>
  <c r="L3730" i="1"/>
  <c r="L3725" i="1" s="1"/>
  <c r="L3724" i="1" s="1"/>
  <c r="L3692" i="1" s="1"/>
  <c r="K1716" i="1"/>
  <c r="K1684" i="1" s="1"/>
  <c r="M6159" i="1"/>
  <c r="R22" i="1"/>
  <c r="R21" i="1" s="1"/>
  <c r="R14" i="1" s="1"/>
  <c r="R13" i="1" s="1"/>
  <c r="R12" i="1" s="1"/>
  <c r="S1160" i="1"/>
  <c r="K5572" i="1"/>
  <c r="K5571" i="1" s="1"/>
  <c r="Q711" i="1"/>
  <c r="O3335" i="1"/>
  <c r="O3327" i="1" s="1"/>
  <c r="M5895" i="1"/>
  <c r="M5297" i="1"/>
  <c r="I4995" i="1"/>
  <c r="M4995" i="1" s="1"/>
  <c r="M3490" i="1"/>
  <c r="I517" i="1"/>
  <c r="I516" i="1" s="1"/>
  <c r="I515" i="1" s="1"/>
  <c r="F449" i="1"/>
  <c r="F448" i="1" s="1"/>
  <c r="M5303" i="1"/>
  <c r="V1748" i="1"/>
  <c r="V1735" i="1" s="1"/>
  <c r="V1064" i="1"/>
  <c r="V1047" i="1" s="1"/>
  <c r="V6028" i="1"/>
  <c r="V6027" i="1" s="1"/>
  <c r="V6026" i="1" s="1"/>
  <c r="V6025" i="1" s="1"/>
  <c r="L2427" i="1"/>
  <c r="L2426" i="1" s="1"/>
  <c r="M2426" i="1" s="1"/>
  <c r="O1716" i="1"/>
  <c r="O1684" i="1" s="1"/>
  <c r="F5990" i="1"/>
  <c r="Q1351" i="1"/>
  <c r="Q1322" i="1" s="1"/>
  <c r="Q5198" i="1"/>
  <c r="Q5197" i="1" s="1"/>
  <c r="Q5196" i="1" s="1"/>
  <c r="R6069" i="1"/>
  <c r="R6068" i="1" s="1"/>
  <c r="Q4763" i="1"/>
  <c r="O2007" i="1"/>
  <c r="N5086" i="1"/>
  <c r="N5058" i="1" s="1"/>
  <c r="N5057" i="1" s="1"/>
  <c r="N5056" i="1" s="1"/>
  <c r="N5055" i="1" s="1"/>
  <c r="Q131" i="1"/>
  <c r="Q130" i="1" s="1"/>
  <c r="Q110" i="1" s="1"/>
  <c r="Q109" i="1" s="1"/>
  <c r="M3182" i="1"/>
  <c r="O1256" i="1"/>
  <c r="N3988" i="1"/>
  <c r="N3980" i="1" s="1"/>
  <c r="P1500" i="1"/>
  <c r="P1466" i="1" s="1"/>
  <c r="P1458" i="1" s="1"/>
  <c r="U773" i="1"/>
  <c r="U4519" i="1"/>
  <c r="U4518" i="1" s="1"/>
  <c r="U4517" i="1" s="1"/>
  <c r="U4469" i="1" s="1"/>
  <c r="T810" i="1"/>
  <c r="S5818" i="1"/>
  <c r="S5817" i="1" s="1"/>
  <c r="S5816" i="1" s="1"/>
  <c r="R6099" i="1"/>
  <c r="R6098" i="1" s="1"/>
  <c r="R6097" i="1" s="1"/>
  <c r="R6096" i="1" s="1"/>
  <c r="S4242" i="1"/>
  <c r="S4241" i="1" s="1"/>
  <c r="P6286" i="1"/>
  <c r="P6285" i="1" s="1"/>
  <c r="U3692" i="1"/>
  <c r="U3684" i="1" s="1"/>
  <c r="O4392" i="1"/>
  <c r="O4391" i="1" s="1"/>
  <c r="O4390" i="1" s="1"/>
  <c r="O4389" i="1" s="1"/>
  <c r="O3495" i="1"/>
  <c r="O3494" i="1" s="1"/>
  <c r="O3493" i="1" s="1"/>
  <c r="N2274" i="1"/>
  <c r="N2243" i="1" s="1"/>
  <c r="N2235" i="1" s="1"/>
  <c r="I1850" i="1"/>
  <c r="R2967" i="1"/>
  <c r="R2959" i="1" s="1"/>
  <c r="R2386" i="1"/>
  <c r="R2385" i="1" s="1"/>
  <c r="R2376" i="1" s="1"/>
  <c r="O2735" i="1"/>
  <c r="N1884" i="1"/>
  <c r="M4294" i="1"/>
  <c r="O1884" i="1"/>
  <c r="O1850" i="1" s="1"/>
  <c r="O1837" i="1" s="1"/>
  <c r="M5795" i="1"/>
  <c r="L4438" i="1"/>
  <c r="M4438" i="1" s="1"/>
  <c r="V1214" i="1"/>
  <c r="V1213" i="1" s="1"/>
  <c r="R711" i="1"/>
  <c r="R3467" i="1"/>
  <c r="I1725" i="1"/>
  <c r="I1716" i="1" s="1"/>
  <c r="V5662" i="1"/>
  <c r="V5661" i="1" s="1"/>
  <c r="V5639" i="1" s="1"/>
  <c r="T960" i="1"/>
  <c r="N2758" i="1"/>
  <c r="N2757" i="1" s="1"/>
  <c r="N2756" i="1" s="1"/>
  <c r="Q6234" i="1"/>
  <c r="Q6233" i="1" s="1"/>
  <c r="U6099" i="1"/>
  <c r="U6098" i="1" s="1"/>
  <c r="U6097" i="1" s="1"/>
  <c r="U6096" i="1" s="1"/>
  <c r="V5818" i="1"/>
  <c r="V5817" i="1" s="1"/>
  <c r="V5816" i="1" s="1"/>
  <c r="R5689" i="1"/>
  <c r="R5688" i="1" s="1"/>
  <c r="S5486" i="1"/>
  <c r="P5486" i="1"/>
  <c r="R4874" i="1"/>
  <c r="R4873" i="1" s="1"/>
  <c r="U1716" i="1"/>
  <c r="U1684" i="1" s="1"/>
  <c r="J4763" i="1"/>
  <c r="J4730" i="1" s="1"/>
  <c r="L4453" i="1"/>
  <c r="M4454" i="1"/>
  <c r="M224" i="1"/>
  <c r="I220" i="1"/>
  <c r="M220" i="1" s="1"/>
  <c r="M196" i="1"/>
  <c r="F195" i="1"/>
  <c r="M195" i="1" s="1"/>
  <c r="I227" i="1"/>
  <c r="M227" i="1" s="1"/>
  <c r="M232" i="1"/>
  <c r="M3524" i="1"/>
  <c r="F3523" i="1"/>
  <c r="F3522" i="1" s="1"/>
  <c r="M3522" i="1" s="1"/>
  <c r="I3264" i="1"/>
  <c r="M3264" i="1" s="1"/>
  <c r="M3265" i="1"/>
  <c r="M2776" i="1"/>
  <c r="F2772" i="1"/>
  <c r="M2772" i="1" s="1"/>
  <c r="M2769" i="1"/>
  <c r="F2759" i="1"/>
  <c r="M2759" i="1" s="1"/>
  <c r="M1842" i="1"/>
  <c r="F1841" i="1"/>
  <c r="M1841" i="1" s="1"/>
  <c r="M5766" i="1"/>
  <c r="I5765" i="1"/>
  <c r="M5765" i="1" s="1"/>
  <c r="M6238" i="1"/>
  <c r="I6237" i="1"/>
  <c r="M6237" i="1" s="1"/>
  <c r="F6100" i="1"/>
  <c r="M6100" i="1" s="1"/>
  <c r="M6104" i="1"/>
  <c r="F1386" i="1"/>
  <c r="M1390" i="1"/>
  <c r="M1181" i="1"/>
  <c r="I1180" i="1"/>
  <c r="I1179" i="1" s="1"/>
  <c r="M730" i="1"/>
  <c r="F725" i="1"/>
  <c r="F712" i="1"/>
  <c r="M713" i="1"/>
  <c r="M4248" i="1"/>
  <c r="I4244" i="1"/>
  <c r="F4167" i="1"/>
  <c r="M4167" i="1" s="1"/>
  <c r="M4168" i="1"/>
  <c r="I2205" i="1"/>
  <c r="M2205" i="1" s="1"/>
  <c r="M2206" i="1"/>
  <c r="I5486" i="1"/>
  <c r="I5485" i="1" s="1"/>
  <c r="I5484" i="1" s="1"/>
  <c r="I5483" i="1" s="1"/>
  <c r="M5487" i="1"/>
  <c r="Q1383" i="1"/>
  <c r="Q1370" i="1" s="1"/>
  <c r="N2137" i="1"/>
  <c r="N2124" i="1" s="1"/>
  <c r="N5963" i="1"/>
  <c r="O4242" i="1"/>
  <c r="O4241" i="1" s="1"/>
  <c r="L2479" i="1"/>
  <c r="L2478" i="1" s="1"/>
  <c r="Q2501" i="1"/>
  <c r="Q2488" i="1" s="1"/>
  <c r="R1500" i="1"/>
  <c r="R1466" i="1" s="1"/>
  <c r="R1458" i="1" s="1"/>
  <c r="N3847" i="1"/>
  <c r="N3846" i="1" s="1"/>
  <c r="N3845" i="1" s="1"/>
  <c r="U5350" i="1"/>
  <c r="U5349" i="1" s="1"/>
  <c r="U5348" i="1" s="1"/>
  <c r="U5347" i="1" s="1"/>
  <c r="S4914" i="1"/>
  <c r="V6234" i="1"/>
  <c r="V6233" i="1" s="1"/>
  <c r="R2035" i="1"/>
  <c r="R2034" i="1" s="1"/>
  <c r="R2033" i="1" s="1"/>
  <c r="V5963" i="1"/>
  <c r="V5503" i="1"/>
  <c r="V3921" i="1"/>
  <c r="V3913" i="1" s="1"/>
  <c r="U1121" i="1"/>
  <c r="U1120" i="1" s="1"/>
  <c r="N5689" i="1"/>
  <c r="N5688" i="1" s="1"/>
  <c r="S920" i="1"/>
  <c r="V4146" i="1"/>
  <c r="V4145" i="1" s="1"/>
  <c r="V4144" i="1" s="1"/>
  <c r="P1383" i="1"/>
  <c r="P1370" i="1" s="1"/>
  <c r="Q3495" i="1"/>
  <c r="Q3494" i="1" s="1"/>
  <c r="Q3493" i="1" s="1"/>
  <c r="N273" i="1"/>
  <c r="N272" i="1" s="1"/>
  <c r="K746" i="1"/>
  <c r="O2137" i="1"/>
  <c r="O2124" i="1" s="1"/>
  <c r="V3245" i="1"/>
  <c r="V3225" i="1" s="1"/>
  <c r="U2386" i="1"/>
  <c r="U2385" i="1" s="1"/>
  <c r="U2376" i="1" s="1"/>
  <c r="F4333" i="1"/>
  <c r="F4328" i="1" s="1"/>
  <c r="F4327" i="1" s="1"/>
  <c r="F4326" i="1" s="1"/>
  <c r="F4325" i="1" s="1"/>
  <c r="Q1256" i="1"/>
  <c r="Q5350" i="1"/>
  <c r="Q5349" i="1" s="1"/>
  <c r="Q5348" i="1" s="1"/>
  <c r="Q5347" i="1" s="1"/>
  <c r="Q5689" i="1"/>
  <c r="Q5688" i="1" s="1"/>
  <c r="O1383" i="1"/>
  <c r="O1370" i="1" s="1"/>
  <c r="Q4146" i="1"/>
  <c r="Q4145" i="1" s="1"/>
  <c r="Q4144" i="1" s="1"/>
  <c r="K810" i="1"/>
  <c r="K809" i="1" s="1"/>
  <c r="O4987" i="1"/>
  <c r="O4986" i="1" s="1"/>
  <c r="S2501" i="1"/>
  <c r="S2488" i="1" s="1"/>
  <c r="U1748" i="1"/>
  <c r="U1735" i="1" s="1"/>
  <c r="T3495" i="1"/>
  <c r="P1064" i="1"/>
  <c r="P1047" i="1" s="1"/>
  <c r="U3467" i="1"/>
  <c r="L2413" i="1"/>
  <c r="M2413" i="1" s="1"/>
  <c r="R343" i="1"/>
  <c r="I5059" i="1"/>
  <c r="U1351" i="1"/>
  <c r="U1322" i="1" s="1"/>
  <c r="G5688" i="1"/>
  <c r="F3477" i="1"/>
  <c r="F3476" i="1" s="1"/>
  <c r="F3467" i="1" s="1"/>
  <c r="Q6099" i="1"/>
  <c r="Q6098" i="1" s="1"/>
  <c r="Q6097" i="1" s="1"/>
  <c r="Q6096" i="1" s="1"/>
  <c r="V22" i="1"/>
  <c r="V21" i="1" s="1"/>
  <c r="V14" i="1" s="1"/>
  <c r="V13" i="1" s="1"/>
  <c r="V12" i="1" s="1"/>
  <c r="N6286" i="1"/>
  <c r="N6285" i="1" s="1"/>
  <c r="V5689" i="1"/>
  <c r="V5688" i="1" s="1"/>
  <c r="U5486" i="1"/>
  <c r="O960" i="1"/>
  <c r="O959" i="1" s="1"/>
  <c r="O958" i="1" s="1"/>
  <c r="O951" i="1" s="1"/>
  <c r="J1064" i="1"/>
  <c r="J1047" i="1" s="1"/>
  <c r="J1027" i="1" s="1"/>
  <c r="P3847" i="1"/>
  <c r="P3846" i="1" s="1"/>
  <c r="P3845" i="1" s="1"/>
  <c r="L4786" i="1"/>
  <c r="L4785" i="1" s="1"/>
  <c r="L4784" i="1" s="1"/>
  <c r="L5288" i="1"/>
  <c r="K4291" i="1"/>
  <c r="K4290" i="1" s="1"/>
  <c r="N6272" i="1"/>
  <c r="N6271" i="1" s="1"/>
  <c r="N6270" i="1" s="1"/>
  <c r="N6263" i="1" s="1"/>
  <c r="R2501" i="1"/>
  <c r="R2488" i="1" s="1"/>
  <c r="Q3988" i="1"/>
  <c r="Q3980" i="1" s="1"/>
  <c r="N2501" i="1"/>
  <c r="N2488" i="1" s="1"/>
  <c r="O3847" i="1"/>
  <c r="O3846" i="1" s="1"/>
  <c r="O3845" i="1" s="1"/>
  <c r="G250" i="1"/>
  <c r="O2967" i="1"/>
  <c r="O2959" i="1" s="1"/>
  <c r="P6069" i="1"/>
  <c r="P6068" i="1" s="1"/>
  <c r="U3335" i="1"/>
  <c r="U3327" i="1" s="1"/>
  <c r="K3592" i="1"/>
  <c r="K3579" i="1" s="1"/>
  <c r="R2105" i="1"/>
  <c r="R2078" i="1" s="1"/>
  <c r="O178" i="1"/>
  <c r="O177" i="1" s="1"/>
  <c r="O176" i="1" s="1"/>
  <c r="O175" i="1" s="1"/>
  <c r="O157" i="1" s="1"/>
  <c r="N1351" i="1"/>
  <c r="N1322" i="1" s="1"/>
  <c r="O3467" i="1"/>
  <c r="Q3560" i="1"/>
  <c r="Q3538" i="1" s="1"/>
  <c r="S4392" i="1"/>
  <c r="S4391" i="1" s="1"/>
  <c r="S4390" i="1" s="1"/>
  <c r="S4389" i="1" s="1"/>
  <c r="P1748" i="1"/>
  <c r="P1735" i="1" s="1"/>
  <c r="K5288" i="1"/>
  <c r="K5272" i="1" s="1"/>
  <c r="K5271" i="1" s="1"/>
  <c r="K5270" i="1" s="1"/>
  <c r="K5230" i="1" s="1"/>
  <c r="G2399" i="1"/>
  <c r="G2398" i="1" s="1"/>
  <c r="G2397" i="1" s="1"/>
  <c r="F3216" i="1"/>
  <c r="F3215" i="1" s="1"/>
  <c r="F3206" i="1" s="1"/>
  <c r="F3179" i="1" s="1"/>
  <c r="U1236" i="1"/>
  <c r="I2865" i="1"/>
  <c r="I2864" i="1" s="1"/>
  <c r="F5938" i="1"/>
  <c r="F5937" i="1" s="1"/>
  <c r="F5928" i="1" s="1"/>
  <c r="F5927" i="1" s="1"/>
  <c r="M3163" i="1"/>
  <c r="U3592" i="1"/>
  <c r="U3579" i="1" s="1"/>
  <c r="P2137" i="1"/>
  <c r="P2124" i="1" s="1"/>
  <c r="R1064" i="1"/>
  <c r="R1047" i="1" s="1"/>
  <c r="K6173" i="1"/>
  <c r="U2863" i="1"/>
  <c r="U2850" i="1" s="1"/>
  <c r="U2007" i="1"/>
  <c r="V3592" i="1"/>
  <c r="V3579" i="1" s="1"/>
  <c r="P5818" i="1"/>
  <c r="P5817" i="1" s="1"/>
  <c r="P5816" i="1" s="1"/>
  <c r="M276" i="1"/>
  <c r="P747" i="1"/>
  <c r="M4608" i="1"/>
  <c r="M4618" i="1"/>
  <c r="M2505" i="1"/>
  <c r="L3188" i="1"/>
  <c r="N5486" i="1"/>
  <c r="P131" i="1"/>
  <c r="P130" i="1" s="1"/>
  <c r="P110" i="1" s="1"/>
  <c r="P109" i="1" s="1"/>
  <c r="P3245" i="1"/>
  <c r="P3225" i="1" s="1"/>
  <c r="U2274" i="1"/>
  <c r="U2243" i="1" s="1"/>
  <c r="U2235" i="1" s="1"/>
  <c r="M1591" i="1"/>
  <c r="N1748" i="1"/>
  <c r="N1735" i="1" s="1"/>
  <c r="P3592" i="1"/>
  <c r="P3579" i="1" s="1"/>
  <c r="I1634" i="1"/>
  <c r="I1633" i="1" s="1"/>
  <c r="I1632" i="1" s="1"/>
  <c r="I1631" i="1" s="1"/>
  <c r="S4731" i="1"/>
  <c r="M755" i="1"/>
  <c r="M5017" i="1"/>
  <c r="M3280" i="1"/>
  <c r="I4146" i="1"/>
  <c r="I4145" i="1" s="1"/>
  <c r="I4144" i="1" s="1"/>
  <c r="Q6028" i="1"/>
  <c r="Q6027" i="1" s="1"/>
  <c r="Q6026" i="1" s="1"/>
  <c r="Q6025" i="1" s="1"/>
  <c r="L1890" i="1"/>
  <c r="M1890" i="1" s="1"/>
  <c r="V3692" i="1"/>
  <c r="V3684" i="1" s="1"/>
  <c r="I397" i="1"/>
  <c r="I396" i="1" s="1"/>
  <c r="H4785" i="1"/>
  <c r="H4784" i="1" s="1"/>
  <c r="V4325" i="1"/>
  <c r="L253" i="1"/>
  <c r="L252" i="1" s="1"/>
  <c r="L251" i="1" s="1"/>
  <c r="K1160" i="1"/>
  <c r="G5818" i="1"/>
  <c r="G5817" i="1" s="1"/>
  <c r="G5816" i="1" s="1"/>
  <c r="M4607" i="1"/>
  <c r="L4606" i="1"/>
  <c r="L4605" i="1" s="1"/>
  <c r="L4604" i="1" s="1"/>
  <c r="K4242" i="1"/>
  <c r="K4241" i="1" s="1"/>
  <c r="O1748" i="1"/>
  <c r="O1735" i="1" s="1"/>
  <c r="L5009" i="1"/>
  <c r="L5008" i="1" s="1"/>
  <c r="M1325" i="1"/>
  <c r="N711" i="1"/>
  <c r="M6170" i="1"/>
  <c r="M961" i="1"/>
  <c r="I810" i="1"/>
  <c r="F4242" i="1"/>
  <c r="F4241" i="1" s="1"/>
  <c r="Q555" i="1"/>
  <c r="V4914" i="1"/>
  <c r="M368" i="1"/>
  <c r="M4973" i="1"/>
  <c r="M3101" i="1"/>
  <c r="M989" i="1"/>
  <c r="M1546" i="1"/>
  <c r="P1351" i="1"/>
  <c r="P1322" i="1" s="1"/>
  <c r="V2602" i="1"/>
  <c r="V2588" i="1" s="1"/>
  <c r="S1633" i="1"/>
  <c r="S1632" i="1" s="1"/>
  <c r="S1631" i="1" s="1"/>
  <c r="Q4208" i="1"/>
  <c r="M5118" i="1"/>
  <c r="F3570" i="1"/>
  <c r="M3570" i="1" s="1"/>
  <c r="M2480" i="1"/>
  <c r="M3350" i="1"/>
  <c r="L4520" i="1"/>
  <c r="J4146" i="1"/>
  <c r="J4145" i="1" s="1"/>
  <c r="J4144" i="1" s="1"/>
  <c r="L4202" i="1"/>
  <c r="M3517" i="1"/>
  <c r="L286" i="1"/>
  <c r="P1214" i="1"/>
  <c r="P1213" i="1" s="1"/>
  <c r="U3560" i="1"/>
  <c r="U3538" i="1" s="1"/>
  <c r="I1618" i="1"/>
  <c r="I1617" i="1" s="1"/>
  <c r="I1608" i="1" s="1"/>
  <c r="M267" i="1"/>
  <c r="M240" i="1"/>
  <c r="S555" i="1"/>
  <c r="S527" i="1" s="1"/>
  <c r="S514" i="1" s="1"/>
  <c r="V2758" i="1"/>
  <c r="V2757" i="1" s="1"/>
  <c r="V2756" i="1" s="1"/>
  <c r="Q1608" i="1"/>
  <c r="M241" i="1"/>
  <c r="I4768" i="1"/>
  <c r="M4768" i="1" s="1"/>
  <c r="Q2602" i="1"/>
  <c r="Q2588" i="1" s="1"/>
  <c r="O2501" i="1"/>
  <c r="O2488" i="1" s="1"/>
  <c r="I4988" i="1"/>
  <c r="M4988" i="1" s="1"/>
  <c r="N3467" i="1"/>
  <c r="O6028" i="1"/>
  <c r="O6027" i="1" s="1"/>
  <c r="O6026" i="1" s="1"/>
  <c r="O6025" i="1" s="1"/>
  <c r="M3351" i="1"/>
  <c r="I1083" i="1"/>
  <c r="F5981" i="1"/>
  <c r="M5981" i="1" s="1"/>
  <c r="M5982" i="1"/>
  <c r="F993" i="1"/>
  <c r="F992" i="1" s="1"/>
  <c r="L3812" i="1"/>
  <c r="M3812" i="1" s="1"/>
  <c r="M4091" i="1"/>
  <c r="M839" i="1"/>
  <c r="Q6272" i="1"/>
  <c r="Q6271" i="1" s="1"/>
  <c r="Q6270" i="1" s="1"/>
  <c r="Q6263" i="1" s="1"/>
  <c r="M6221" i="1"/>
  <c r="U5963" i="1"/>
  <c r="S5662" i="1"/>
  <c r="S5661" i="1" s="1"/>
  <c r="S5639" i="1" s="1"/>
  <c r="F6036" i="1"/>
  <c r="M6036" i="1" s="1"/>
  <c r="I408" i="1"/>
  <c r="I407" i="1" s="1"/>
  <c r="R3136" i="1"/>
  <c r="R3135" i="1" s="1"/>
  <c r="R3134" i="1" s="1"/>
  <c r="R395" i="1"/>
  <c r="R394" i="1" s="1"/>
  <c r="R393" i="1" s="1"/>
  <c r="R2602" i="1"/>
  <c r="R2588" i="1" s="1"/>
  <c r="F1545" i="1"/>
  <c r="F1544" i="1" s="1"/>
  <c r="P1884" i="1"/>
  <c r="P1850" i="1" s="1"/>
  <c r="P1837" i="1" s="1"/>
  <c r="O853" i="1"/>
  <c r="M2867" i="1"/>
  <c r="G4208" i="1"/>
  <c r="M3734" i="1"/>
  <c r="U5021" i="1"/>
  <c r="O2602" i="1"/>
  <c r="O2588" i="1" s="1"/>
  <c r="Q3245" i="1"/>
  <c r="Q3225" i="1" s="1"/>
  <c r="M1547" i="1"/>
  <c r="M3083" i="1"/>
  <c r="O3824" i="1"/>
  <c r="Q2967" i="1"/>
  <c r="Q2959" i="1" s="1"/>
  <c r="L960" i="1"/>
  <c r="L959" i="1" s="1"/>
  <c r="L958" i="1" s="1"/>
  <c r="F1005" i="1"/>
  <c r="F1004" i="1" s="1"/>
  <c r="F1003" i="1" s="1"/>
  <c r="V733" i="1"/>
  <c r="S733" i="1"/>
  <c r="M5957" i="1"/>
  <c r="O3921" i="1"/>
  <c r="O3913" i="1" s="1"/>
  <c r="F4147" i="1"/>
  <c r="M4147" i="1" s="1"/>
  <c r="I372" i="1"/>
  <c r="M372" i="1" s="1"/>
  <c r="K2399" i="1"/>
  <c r="K2398" i="1" s="1"/>
  <c r="K2397" i="1" s="1"/>
  <c r="K2375" i="1" s="1"/>
  <c r="L5706" i="1"/>
  <c r="M5706" i="1" s="1"/>
  <c r="K5021" i="1"/>
  <c r="P4914" i="1"/>
  <c r="Q4874" i="1"/>
  <c r="Q4873" i="1" s="1"/>
  <c r="M804" i="1"/>
  <c r="M373" i="1"/>
  <c r="M5634" i="1"/>
  <c r="M5005" i="1"/>
  <c r="F6186" i="1"/>
  <c r="M6186" i="1" s="1"/>
  <c r="T5818" i="1"/>
  <c r="M6255" i="1"/>
  <c r="P5086" i="1"/>
  <c r="P5058" i="1" s="1"/>
  <c r="P5057" i="1" s="1"/>
  <c r="P5056" i="1" s="1"/>
  <c r="P5055" i="1" s="1"/>
  <c r="M5965" i="1"/>
  <c r="O6099" i="1"/>
  <c r="O6098" i="1" s="1"/>
  <c r="O6097" i="1" s="1"/>
  <c r="O6096" i="1" s="1"/>
  <c r="L5616" i="1"/>
  <c r="M5633" i="1"/>
  <c r="M5401" i="1"/>
  <c r="L5407" i="1"/>
  <c r="V4519" i="1"/>
  <c r="V4518" i="1" s="1"/>
  <c r="V4517" i="1" s="1"/>
  <c r="V4469" i="1" s="1"/>
  <c r="I4786" i="1"/>
  <c r="M4724" i="1"/>
  <c r="H6026" i="1"/>
  <c r="H6025" i="1" s="1"/>
  <c r="M5635" i="1"/>
  <c r="R4987" i="1"/>
  <c r="R4986" i="1" s="1"/>
  <c r="N5662" i="1"/>
  <c r="N5661" i="1" s="1"/>
  <c r="N5639" i="1" s="1"/>
  <c r="R5818" i="1"/>
  <c r="R5817" i="1" s="1"/>
  <c r="R5816" i="1" s="1"/>
  <c r="L5386" i="1"/>
  <c r="L5385" i="1" s="1"/>
  <c r="L5384" i="1" s="1"/>
  <c r="L5383" i="1" s="1"/>
  <c r="M6267" i="1"/>
  <c r="H5198" i="1"/>
  <c r="H5197" i="1" s="1"/>
  <c r="H5196" i="1" s="1"/>
  <c r="I4976" i="1"/>
  <c r="M4976" i="1" s="1"/>
  <c r="G5928" i="1"/>
  <c r="G5927" i="1" s="1"/>
  <c r="M5966" i="1"/>
  <c r="V555" i="1"/>
  <c r="V527" i="1" s="1"/>
  <c r="V514" i="1" s="1"/>
  <c r="S3136" i="1"/>
  <c r="S3135" i="1" s="1"/>
  <c r="S3134" i="1" s="1"/>
  <c r="Q3335" i="1"/>
  <c r="Q3327" i="1" s="1"/>
  <c r="R3245" i="1"/>
  <c r="R3225" i="1" s="1"/>
  <c r="M521" i="1"/>
  <c r="M180" i="1"/>
  <c r="V2137" i="1"/>
  <c r="V2124" i="1" s="1"/>
  <c r="M2449" i="1"/>
  <c r="I4764" i="1"/>
  <c r="M4764" i="1" s="1"/>
  <c r="M3066" i="1"/>
  <c r="V1121" i="1"/>
  <c r="V1120" i="1" s="1"/>
  <c r="O4519" i="1"/>
  <c r="O4518" i="1" s="1"/>
  <c r="O4517" i="1" s="1"/>
  <c r="O4469" i="1" s="1"/>
  <c r="R5198" i="1"/>
  <c r="R5197" i="1" s="1"/>
  <c r="R5196" i="1" s="1"/>
  <c r="M3711" i="1"/>
  <c r="M4992" i="1"/>
  <c r="M1946" i="1"/>
  <c r="M1260" i="1"/>
  <c r="F5319" i="1"/>
  <c r="M1409" i="1"/>
  <c r="M789" i="1"/>
  <c r="I556" i="1"/>
  <c r="M1730" i="1"/>
  <c r="M2964" i="1"/>
  <c r="M329" i="1"/>
  <c r="M1719" i="1"/>
  <c r="N1716" i="1"/>
  <c r="N1684" i="1" s="1"/>
  <c r="M4521" i="1"/>
  <c r="R2758" i="1"/>
  <c r="R2757" i="1" s="1"/>
  <c r="R2756" i="1" s="1"/>
  <c r="M6301" i="1"/>
  <c r="O4874" i="1"/>
  <c r="O4873" i="1" s="1"/>
  <c r="V372" i="1"/>
  <c r="V371" i="1" s="1"/>
  <c r="V364" i="1" s="1"/>
  <c r="V363" i="1" s="1"/>
  <c r="Q5289" i="1"/>
  <c r="Q5288" i="1" s="1"/>
  <c r="Q5272" i="1" s="1"/>
  <c r="Q5271" i="1" s="1"/>
  <c r="Q5270" i="1" s="1"/>
  <c r="Q5230" i="1" s="1"/>
  <c r="U2399" i="1"/>
  <c r="U2398" i="1" s="1"/>
  <c r="U2397" i="1" s="1"/>
  <c r="Q372" i="1"/>
  <c r="Q371" i="1" s="1"/>
  <c r="Q364" i="1" s="1"/>
  <c r="Q363" i="1" s="1"/>
  <c r="Q302" i="1"/>
  <c r="G5058" i="1"/>
  <c r="G5057" i="1" s="1"/>
  <c r="G5056" i="1" s="1"/>
  <c r="G5055" i="1" s="1"/>
  <c r="G5054" i="1" s="1"/>
  <c r="R3692" i="1"/>
  <c r="R3684" i="1" s="1"/>
  <c r="J5058" i="1"/>
  <c r="J5057" i="1" s="1"/>
  <c r="J5056" i="1" s="1"/>
  <c r="J5055" i="1" s="1"/>
  <c r="J5054" i="1" s="1"/>
  <c r="R4242" i="1"/>
  <c r="R4241" i="1" s="1"/>
  <c r="R2274" i="1"/>
  <c r="R2243" i="1" s="1"/>
  <c r="R2235" i="1" s="1"/>
  <c r="K5818" i="1"/>
  <c r="K5817" i="1" s="1"/>
  <c r="K5816" i="1" s="1"/>
  <c r="S5289" i="1"/>
  <c r="S5288" i="1" s="1"/>
  <c r="S5272" i="1" s="1"/>
  <c r="S5271" i="1" s="1"/>
  <c r="S5270" i="1" s="1"/>
  <c r="S5230" i="1" s="1"/>
  <c r="F2714" i="1"/>
  <c r="T2386" i="1"/>
  <c r="M4093" i="1"/>
  <c r="S2758" i="1"/>
  <c r="S2757" i="1" s="1"/>
  <c r="S2756" i="1" s="1"/>
  <c r="P4146" i="1"/>
  <c r="P4145" i="1" s="1"/>
  <c r="P4144" i="1" s="1"/>
  <c r="P2274" i="1"/>
  <c r="P2243" i="1" s="1"/>
  <c r="P2235" i="1" s="1"/>
  <c r="S4208" i="1"/>
  <c r="M1957" i="1"/>
  <c r="L145" i="1"/>
  <c r="M145" i="1" s="1"/>
  <c r="M146" i="1"/>
  <c r="S2274" i="1"/>
  <c r="S2243" i="1" s="1"/>
  <c r="S2235" i="1" s="1"/>
  <c r="V2399" i="1"/>
  <c r="V2398" i="1" s="1"/>
  <c r="V2397" i="1" s="1"/>
  <c r="L88" i="1"/>
  <c r="M89" i="1"/>
  <c r="M3102" i="1"/>
  <c r="S5198" i="1"/>
  <c r="S5197" i="1" s="1"/>
  <c r="S5196" i="1" s="1"/>
  <c r="V5168" i="1"/>
  <c r="V5167" i="1" s="1"/>
  <c r="Q5168" i="1"/>
  <c r="Q5167" i="1" s="1"/>
  <c r="L3111" i="1"/>
  <c r="M3112" i="1"/>
  <c r="I4919" i="1"/>
  <c r="M4919" i="1" s="1"/>
  <c r="M5123" i="1"/>
  <c r="U110" i="1"/>
  <c r="U109" i="1" s="1"/>
  <c r="L4040" i="1"/>
  <c r="M4041" i="1"/>
  <c r="L3667" i="1"/>
  <c r="M3668" i="1"/>
  <c r="R5486" i="1"/>
  <c r="L3952" i="1"/>
  <c r="M3953" i="1"/>
  <c r="L3945" i="1"/>
  <c r="M3946" i="1"/>
  <c r="S3692" i="1"/>
  <c r="S3684" i="1" s="1"/>
  <c r="M1945" i="1"/>
  <c r="Q826" i="1"/>
  <c r="Q810" i="1" s="1"/>
  <c r="Q809" i="1" s="1"/>
  <c r="S6234" i="1"/>
  <c r="S6233" i="1" s="1"/>
  <c r="V6099" i="1"/>
  <c r="V6098" i="1" s="1"/>
  <c r="V6097" i="1" s="1"/>
  <c r="V6096" i="1" s="1"/>
  <c r="Q5963" i="1"/>
  <c r="S3206" i="1"/>
  <c r="S3179" i="1" s="1"/>
  <c r="L4226" i="1"/>
  <c r="M4227" i="1"/>
  <c r="L4009" i="1"/>
  <c r="M4009" i="1" s="1"/>
  <c r="M4010" i="1"/>
  <c r="L3984" i="1"/>
  <c r="M3985" i="1"/>
  <c r="L3958" i="1"/>
  <c r="M3959" i="1"/>
  <c r="L3931" i="1"/>
  <c r="M3931" i="1" s="1"/>
  <c r="M3932" i="1"/>
  <c r="L1688" i="1"/>
  <c r="M1689" i="1"/>
  <c r="R5662" i="1"/>
  <c r="R5661" i="1" s="1"/>
  <c r="R5639" i="1" s="1"/>
  <c r="S5503" i="1"/>
  <c r="L5774" i="1"/>
  <c r="M5775" i="1"/>
  <c r="L4071" i="1"/>
  <c r="M4072" i="1"/>
  <c r="L4019" i="1"/>
  <c r="M4020" i="1"/>
  <c r="L5689" i="1"/>
  <c r="M5689" i="1" s="1"/>
  <c r="S5021" i="1"/>
  <c r="R4960" i="1"/>
  <c r="Q5486" i="1"/>
  <c r="L3935" i="1"/>
  <c r="M3935" i="1" s="1"/>
  <c r="M3936" i="1"/>
  <c r="L5928" i="1"/>
  <c r="L5927" i="1" s="1"/>
  <c r="S302" i="1"/>
  <c r="N395" i="1"/>
  <c r="N394" i="1" s="1"/>
  <c r="N393" i="1" s="1"/>
  <c r="Q3467" i="1"/>
  <c r="L4083" i="1"/>
  <c r="L4052" i="1"/>
  <c r="M4053" i="1"/>
  <c r="L4029" i="1"/>
  <c r="M4030" i="1"/>
  <c r="L3660" i="1"/>
  <c r="M3661" i="1"/>
  <c r="M3119" i="1"/>
  <c r="L3118" i="1"/>
  <c r="L3117" i="1" s="1"/>
  <c r="F1735" i="1"/>
  <c r="M5308" i="1"/>
  <c r="Q2758" i="1"/>
  <c r="Q2757" i="1" s="1"/>
  <c r="Q2756" i="1" s="1"/>
  <c r="S4786" i="1"/>
  <c r="S4785" i="1" s="1"/>
  <c r="S4784" i="1" s="1"/>
  <c r="R3921" i="1"/>
  <c r="R3913" i="1" s="1"/>
  <c r="I4755" i="1"/>
  <c r="M4756" i="1"/>
  <c r="M2921" i="1"/>
  <c r="R3592" i="1"/>
  <c r="R3579" i="1" s="1"/>
  <c r="I3026" i="1"/>
  <c r="M3027" i="1"/>
  <c r="M2706" i="1"/>
  <c r="L2705" i="1"/>
  <c r="L2643" i="1"/>
  <c r="M2643" i="1" s="1"/>
  <c r="M2644" i="1"/>
  <c r="I1331" i="1"/>
  <c r="M1332" i="1"/>
  <c r="L5478" i="1"/>
  <c r="M5479" i="1"/>
  <c r="M3743" i="1"/>
  <c r="I3742" i="1"/>
  <c r="M3742" i="1" s="1"/>
  <c r="M2726" i="1"/>
  <c r="F2725" i="1"/>
  <c r="F5315" i="1"/>
  <c r="M5315" i="1" s="1"/>
  <c r="M5316" i="1"/>
  <c r="L2859" i="1"/>
  <c r="M2860" i="1"/>
  <c r="L3419" i="1"/>
  <c r="M3420" i="1"/>
  <c r="I3161" i="1"/>
  <c r="M3161" i="1" s="1"/>
  <c r="M3162" i="1"/>
  <c r="L4686" i="1"/>
  <c r="M4687" i="1"/>
  <c r="N253" i="1"/>
  <c r="N252" i="1" s="1"/>
  <c r="N251" i="1" s="1"/>
  <c r="O2863" i="1"/>
  <c r="O2850" i="1" s="1"/>
  <c r="O3560" i="1"/>
  <c r="O3538" i="1" s="1"/>
  <c r="P4519" i="1"/>
  <c r="P4518" i="1" s="1"/>
  <c r="P4517" i="1" s="1"/>
  <c r="P4469" i="1" s="1"/>
  <c r="I4301" i="1"/>
  <c r="I4300" i="1" s="1"/>
  <c r="L5499" i="1"/>
  <c r="M5499" i="1" s="1"/>
  <c r="M5500" i="1"/>
  <c r="I4277" i="1"/>
  <c r="M4278" i="1"/>
  <c r="M5794" i="1"/>
  <c r="I5793" i="1"/>
  <c r="I854" i="1"/>
  <c r="M5848" i="1"/>
  <c r="F5843" i="1"/>
  <c r="M5579" i="1"/>
  <c r="L5578" i="1"/>
  <c r="M1127" i="1"/>
  <c r="F3847" i="1"/>
  <c r="F3846" i="1" s="1"/>
  <c r="K555" i="1"/>
  <c r="K527" i="1" s="1"/>
  <c r="K514" i="1" s="1"/>
  <c r="K513" i="1" s="1"/>
  <c r="I3725" i="1"/>
  <c r="I3724" i="1" s="1"/>
  <c r="I3623" i="1"/>
  <c r="F6116" i="1"/>
  <c r="M6116" i="1" s="1"/>
  <c r="M6117" i="1"/>
  <c r="I3368" i="1"/>
  <c r="M3369" i="1"/>
  <c r="I5226" i="1"/>
  <c r="M5227" i="1"/>
  <c r="I3331" i="1"/>
  <c r="M3332" i="1"/>
  <c r="I843" i="1"/>
  <c r="M843" i="1" s="1"/>
  <c r="M1326" i="1"/>
  <c r="L1461" i="1"/>
  <c r="L1460" i="1" s="1"/>
  <c r="M1460" i="1" s="1"/>
  <c r="M1462" i="1"/>
  <c r="M5424" i="1"/>
  <c r="L5420" i="1"/>
  <c r="M5420" i="1" s="1"/>
  <c r="M4882" i="1"/>
  <c r="F4875" i="1"/>
  <c r="I4747" i="1"/>
  <c r="M4747" i="1" s="1"/>
  <c r="M4748" i="1"/>
  <c r="M4713" i="1"/>
  <c r="L4712" i="1"/>
  <c r="I4329" i="1"/>
  <c r="M4330" i="1"/>
  <c r="F2815" i="1"/>
  <c r="M2816" i="1"/>
  <c r="L2687" i="1"/>
  <c r="M2688" i="1"/>
  <c r="M2345" i="1"/>
  <c r="L2344" i="1"/>
  <c r="F2268" i="1"/>
  <c r="M2269" i="1"/>
  <c r="M2227" i="1"/>
  <c r="F2226" i="1"/>
  <c r="I1807" i="1"/>
  <c r="M1807" i="1" s="1"/>
  <c r="M1808" i="1"/>
  <c r="I725" i="1"/>
  <c r="I711" i="1" s="1"/>
  <c r="I710" i="1" s="1"/>
  <c r="M726" i="1"/>
  <c r="L4901" i="1"/>
  <c r="J21" i="1"/>
  <c r="J14" i="1" s="1"/>
  <c r="J13" i="1" s="1"/>
  <c r="J12" i="1" s="1"/>
  <c r="G4291" i="1"/>
  <c r="G4290" i="1" s="1"/>
  <c r="U2967" i="1"/>
  <c r="U2959" i="1" s="1"/>
  <c r="L4106" i="1"/>
  <c r="M4106" i="1" s="1"/>
  <c r="V4119" i="1"/>
  <c r="V4114" i="1" s="1"/>
  <c r="V4113" i="1" s="1"/>
  <c r="V4112" i="1" s="1"/>
  <c r="I4926" i="1"/>
  <c r="L921" i="1"/>
  <c r="R3206" i="1"/>
  <c r="R3179" i="1" s="1"/>
  <c r="F4885" i="1"/>
  <c r="O253" i="1"/>
  <c r="O252" i="1" s="1"/>
  <c r="O251" i="1" s="1"/>
  <c r="T178" i="1"/>
  <c r="S2007" i="1"/>
  <c r="I5259" i="1"/>
  <c r="M5260" i="1"/>
  <c r="I5219" i="1"/>
  <c r="M5220" i="1"/>
  <c r="I4285" i="1"/>
  <c r="M4286" i="1"/>
  <c r="L3865" i="1"/>
  <c r="M3865" i="1" s="1"/>
  <c r="M3866" i="1"/>
  <c r="I3778" i="1"/>
  <c r="M3778" i="1" s="1"/>
  <c r="M3779" i="1"/>
  <c r="I3770" i="1"/>
  <c r="M3771" i="1"/>
  <c r="F171" i="1"/>
  <c r="M172" i="1"/>
  <c r="I3606" i="1"/>
  <c r="M3606" i="1" s="1"/>
  <c r="M3607" i="1"/>
  <c r="I3595" i="1"/>
  <c r="M3596" i="1"/>
  <c r="F3542" i="1"/>
  <c r="M3543" i="1"/>
  <c r="I3344" i="1"/>
  <c r="M3345" i="1"/>
  <c r="I3304" i="1"/>
  <c r="M3304" i="1" s="1"/>
  <c r="M3305" i="1"/>
  <c r="I3051" i="1"/>
  <c r="M3052" i="1"/>
  <c r="I3011" i="1"/>
  <c r="M3012" i="1"/>
  <c r="I2994" i="1"/>
  <c r="M2995" i="1"/>
  <c r="I2976" i="1"/>
  <c r="M2977" i="1"/>
  <c r="I2950" i="1"/>
  <c r="M2951" i="1"/>
  <c r="I2911" i="1"/>
  <c r="M2912" i="1"/>
  <c r="L2532" i="1"/>
  <c r="L2531" i="1" s="1"/>
  <c r="L2530" i="1" s="1"/>
  <c r="M2533" i="1"/>
  <c r="F2250" i="1"/>
  <c r="M2250" i="1" s="1"/>
  <c r="M2251" i="1"/>
  <c r="J2375" i="1"/>
  <c r="N4914" i="1"/>
  <c r="K5688" i="1"/>
  <c r="K5638" i="1" s="1"/>
  <c r="K5609" i="1" s="1"/>
  <c r="K5608" i="1" s="1"/>
  <c r="R1748" i="1"/>
  <c r="R1735" i="1" s="1"/>
  <c r="G1458" i="1"/>
  <c r="M3360" i="1"/>
  <c r="M1651" i="1"/>
  <c r="M1012" i="1"/>
  <c r="Q3692" i="1"/>
  <c r="Q3684" i="1" s="1"/>
  <c r="L1481" i="1"/>
  <c r="M1481" i="1" s="1"/>
  <c r="M1664" i="1"/>
  <c r="O5818" i="1"/>
  <c r="O5817" i="1" s="1"/>
  <c r="O5816" i="1" s="1"/>
  <c r="Q1064" i="1"/>
  <c r="Q1047" i="1" s="1"/>
  <c r="L1608" i="1"/>
  <c r="I1984" i="1"/>
  <c r="N3335" i="1"/>
  <c r="N3327" i="1" s="1"/>
  <c r="S5689" i="1"/>
  <c r="S5688" i="1" s="1"/>
  <c r="N4146" i="1"/>
  <c r="N4145" i="1" s="1"/>
  <c r="N4144" i="1" s="1"/>
  <c r="M4362" i="1"/>
  <c r="M3976" i="1"/>
  <c r="P5963" i="1"/>
  <c r="L5486" i="1"/>
  <c r="M5003" i="1"/>
  <c r="M6030" i="1"/>
  <c r="F6029" i="1"/>
  <c r="M6029" i="1" s="1"/>
  <c r="M6014" i="1"/>
  <c r="F6013" i="1"/>
  <c r="M5891" i="1"/>
  <c r="F5887" i="1"/>
  <c r="F5886" i="1" s="1"/>
  <c r="L5684" i="1"/>
  <c r="M5685" i="1"/>
  <c r="M5457" i="1"/>
  <c r="I5456" i="1"/>
  <c r="L5351" i="1"/>
  <c r="M5351" i="1" s="1"/>
  <c r="M5352" i="1"/>
  <c r="F4739" i="1"/>
  <c r="M4739" i="1" s="1"/>
  <c r="M4740" i="1"/>
  <c r="L4616" i="1"/>
  <c r="M4617" i="1"/>
  <c r="L4600" i="1"/>
  <c r="M4600" i="1" s="1"/>
  <c r="M4601" i="1"/>
  <c r="I4465" i="1"/>
  <c r="M4466" i="1"/>
  <c r="I4235" i="1"/>
  <c r="M4236" i="1"/>
  <c r="F4183" i="1"/>
  <c r="M4183" i="1" s="1"/>
  <c r="M4184" i="1"/>
  <c r="F4163" i="1"/>
  <c r="M4163" i="1" s="1"/>
  <c r="M4164" i="1"/>
  <c r="I3640" i="1"/>
  <c r="M3641" i="1"/>
  <c r="F2836" i="1"/>
  <c r="M2837" i="1"/>
  <c r="F2810" i="1"/>
  <c r="M2811" i="1"/>
  <c r="F2745" i="1"/>
  <c r="M2746" i="1"/>
  <c r="L2693" i="1"/>
  <c r="M2694" i="1"/>
  <c r="M2676" i="1"/>
  <c r="L2675" i="1"/>
  <c r="L2356" i="1"/>
  <c r="M2357" i="1"/>
  <c r="F2295" i="1"/>
  <c r="M2296" i="1"/>
  <c r="F2185" i="1"/>
  <c r="M2186" i="1"/>
  <c r="L1909" i="1"/>
  <c r="M1909" i="1" s="1"/>
  <c r="M1910" i="1"/>
  <c r="I1762" i="1"/>
  <c r="M1762" i="1" s="1"/>
  <c r="M1763" i="1"/>
  <c r="I1196" i="1"/>
  <c r="M1196" i="1" s="1"/>
  <c r="M1197" i="1"/>
  <c r="I879" i="1"/>
  <c r="I667" i="1"/>
  <c r="M668" i="1"/>
  <c r="H3136" i="1"/>
  <c r="H3135" i="1" s="1"/>
  <c r="H3134" i="1" s="1"/>
  <c r="K14" i="1"/>
  <c r="K13" i="1" s="1"/>
  <c r="K12" i="1" s="1"/>
  <c r="F788" i="1"/>
  <c r="M788" i="1" s="1"/>
  <c r="I6005" i="1"/>
  <c r="J4960" i="1"/>
  <c r="J4913" i="1" s="1"/>
  <c r="M3361" i="1"/>
  <c r="Q3592" i="1"/>
  <c r="Q3579" i="1" s="1"/>
  <c r="Q2386" i="1"/>
  <c r="Q2385" i="1" s="1"/>
  <c r="Q2376" i="1" s="1"/>
  <c r="K5928" i="1"/>
  <c r="K5927" i="1" s="1"/>
  <c r="F5059" i="1"/>
  <c r="F5058" i="1" s="1"/>
  <c r="Q2863" i="1"/>
  <c r="Q2850" i="1" s="1"/>
  <c r="M5004" i="1"/>
  <c r="F1214" i="1"/>
  <c r="F1213" i="1" s="1"/>
  <c r="V6272" i="1"/>
  <c r="V6271" i="1" s="1"/>
  <c r="V6270" i="1" s="1"/>
  <c r="V6263" i="1" s="1"/>
  <c r="U5289" i="1"/>
  <c r="U5288" i="1" s="1"/>
  <c r="U5272" i="1" s="1"/>
  <c r="U5271" i="1" s="1"/>
  <c r="U5270" i="1" s="1"/>
  <c r="U5230" i="1" s="1"/>
  <c r="I6225" i="1"/>
  <c r="M6226" i="1"/>
  <c r="M5568" i="1"/>
  <c r="L5561" i="1"/>
  <c r="L5560" i="1" s="1"/>
  <c r="L5536" i="1" s="1"/>
  <c r="L5535" i="1" s="1"/>
  <c r="I5234" i="1"/>
  <c r="M5235" i="1"/>
  <c r="L5034" i="1"/>
  <c r="L5033" i="1" s="1"/>
  <c r="L5021" i="1" s="1"/>
  <c r="I4252" i="1"/>
  <c r="M4253" i="1"/>
  <c r="L3858" i="1"/>
  <c r="M3858" i="1" s="1"/>
  <c r="M3859" i="1"/>
  <c r="I3774" i="1"/>
  <c r="M3774" i="1" s="1"/>
  <c r="M3775" i="1"/>
  <c r="I3753" i="1"/>
  <c r="M3754" i="1"/>
  <c r="I3714" i="1"/>
  <c r="M3714" i="1" s="1"/>
  <c r="M3715" i="1"/>
  <c r="F132" i="1"/>
  <c r="M132" i="1" s="1"/>
  <c r="M133" i="1"/>
  <c r="L4580" i="1"/>
  <c r="I3611" i="1"/>
  <c r="M3612" i="1"/>
  <c r="F3446" i="1"/>
  <c r="I3311" i="1"/>
  <c r="M3312" i="1"/>
  <c r="I3293" i="1"/>
  <c r="M3294" i="1"/>
  <c r="M3060" i="1"/>
  <c r="I3059" i="1"/>
  <c r="I3043" i="1"/>
  <c r="M3043" i="1" s="1"/>
  <c r="M3044" i="1"/>
  <c r="I2998" i="1"/>
  <c r="M3002" i="1"/>
  <c r="I2980" i="1"/>
  <c r="M2980" i="1" s="1"/>
  <c r="M2981" i="1"/>
  <c r="F2936" i="1"/>
  <c r="M2937" i="1"/>
  <c r="I2894" i="1"/>
  <c r="I2893" i="1" s="1"/>
  <c r="I2892" i="1" s="1"/>
  <c r="M2898" i="1"/>
  <c r="L2338" i="1"/>
  <c r="M2339" i="1"/>
  <c r="F2276" i="1"/>
  <c r="M2277" i="1"/>
  <c r="F2262" i="1"/>
  <c r="M2263" i="1"/>
  <c r="F2239" i="1"/>
  <c r="M2240" i="1"/>
  <c r="I2218" i="1"/>
  <c r="M2221" i="1"/>
  <c r="F2140" i="1"/>
  <c r="L1448" i="1"/>
  <c r="M1449" i="1"/>
  <c r="I319" i="1"/>
  <c r="M319" i="1" s="1"/>
  <c r="M320" i="1"/>
  <c r="I4292" i="1"/>
  <c r="M4292" i="1" s="1"/>
  <c r="M4293" i="1"/>
  <c r="L2299" i="1"/>
  <c r="M2299" i="1" s="1"/>
  <c r="M2300" i="1"/>
  <c r="I86" i="1"/>
  <c r="M6053" i="1"/>
  <c r="F6052" i="1"/>
  <c r="M4733" i="1"/>
  <c r="F4732" i="1"/>
  <c r="M4732" i="1" s="1"/>
  <c r="L4705" i="1"/>
  <c r="M4705" i="1" s="1"/>
  <c r="M4706" i="1"/>
  <c r="M4262" i="1"/>
  <c r="I4261" i="1"/>
  <c r="F2785" i="1"/>
  <c r="M2785" i="1" s="1"/>
  <c r="M2786" i="1"/>
  <c r="M3688" i="1"/>
  <c r="F3687" i="1"/>
  <c r="L2503" i="1"/>
  <c r="L2502" i="1" s="1"/>
  <c r="M2504" i="1"/>
  <c r="I305" i="1"/>
  <c r="M305" i="1" s="1"/>
  <c r="M306" i="1"/>
  <c r="F204" i="1"/>
  <c r="M204" i="1" s="1"/>
  <c r="M205" i="1"/>
  <c r="F189" i="1"/>
  <c r="M189" i="1" s="1"/>
  <c r="M190" i="1"/>
  <c r="F138" i="1"/>
  <c r="M139" i="1"/>
  <c r="N6028" i="1"/>
  <c r="N6027" i="1" s="1"/>
  <c r="N6026" i="1" s="1"/>
  <c r="N6025" i="1" s="1"/>
  <c r="V5021" i="1"/>
  <c r="U4960" i="1"/>
  <c r="I4458" i="1"/>
  <c r="M4459" i="1"/>
  <c r="M3855" i="1"/>
  <c r="L3848" i="1"/>
  <c r="I3800" i="1"/>
  <c r="M3801" i="1"/>
  <c r="M3500" i="1"/>
  <c r="F3496" i="1"/>
  <c r="M3496" i="1" s="1"/>
  <c r="F2167" i="1"/>
  <c r="M2168" i="1"/>
  <c r="I939" i="1"/>
  <c r="M940" i="1"/>
  <c r="M3786" i="1"/>
  <c r="I366" i="1"/>
  <c r="M367" i="1"/>
  <c r="I213" i="1"/>
  <c r="M928" i="1"/>
  <c r="U343" i="1"/>
  <c r="I6258" i="1"/>
  <c r="M6258" i="1" s="1"/>
  <c r="M6259" i="1"/>
  <c r="F3457" i="1"/>
  <c r="M3458" i="1"/>
  <c r="F208" i="1"/>
  <c r="M208" i="1" s="1"/>
  <c r="M209" i="1"/>
  <c r="M24" i="1"/>
  <c r="I23" i="1"/>
  <c r="I22" i="1" s="1"/>
  <c r="I21" i="1" s="1"/>
  <c r="I14" i="1" s="1"/>
  <c r="I13" i="1" s="1"/>
  <c r="U1383" i="1"/>
  <c r="U1370" i="1" s="1"/>
  <c r="J3988" i="1"/>
  <c r="J3980" i="1" s="1"/>
  <c r="I2942" i="1"/>
  <c r="I6242" i="1"/>
  <c r="M4647" i="1"/>
  <c r="M4483" i="1"/>
  <c r="I4473" i="1"/>
  <c r="M4473" i="1" s="1"/>
  <c r="I3826" i="1"/>
  <c r="M3827" i="1"/>
  <c r="I3791" i="1"/>
  <c r="M3792" i="1"/>
  <c r="I3704" i="1"/>
  <c r="M3705" i="1"/>
  <c r="M4140" i="1"/>
  <c r="I4139" i="1"/>
  <c r="M4139" i="1" s="1"/>
  <c r="M2134" i="1"/>
  <c r="L2133" i="1"/>
  <c r="F438" i="1"/>
  <c r="M439" i="1"/>
  <c r="I311" i="1"/>
  <c r="M311" i="1" s="1"/>
  <c r="M312" i="1"/>
  <c r="I297" i="1"/>
  <c r="M297" i="1" s="1"/>
  <c r="M298" i="1"/>
  <c r="M4778" i="1"/>
  <c r="L3594" i="1"/>
  <c r="L3593" i="1" s="1"/>
  <c r="U5818" i="1"/>
  <c r="U5817" i="1" s="1"/>
  <c r="U5816" i="1" s="1"/>
  <c r="M2963" i="1"/>
  <c r="L2962" i="1"/>
  <c r="F5604" i="1"/>
  <c r="M5605" i="1"/>
  <c r="I5209" i="1"/>
  <c r="M5213" i="1"/>
  <c r="L5641" i="1"/>
  <c r="L5517" i="1"/>
  <c r="M5517" i="1" s="1"/>
  <c r="M5518" i="1"/>
  <c r="F6092" i="1"/>
  <c r="M6092" i="1" s="1"/>
  <c r="M6093" i="1"/>
  <c r="M5828" i="1"/>
  <c r="F5827" i="1"/>
  <c r="M717" i="1"/>
  <c r="Q5662" i="1"/>
  <c r="Q5661" i="1" s="1"/>
  <c r="Q5639" i="1" s="1"/>
  <c r="U3988" i="1"/>
  <c r="U3980" i="1" s="1"/>
  <c r="M5917" i="1"/>
  <c r="L5916" i="1"/>
  <c r="H3495" i="1"/>
  <c r="H3494" i="1" s="1"/>
  <c r="H3493" i="1" s="1"/>
  <c r="M4779" i="1"/>
  <c r="I6123" i="1"/>
  <c r="I6099" i="1" s="1"/>
  <c r="I5868" i="1"/>
  <c r="M5869" i="1"/>
  <c r="M5810" i="1"/>
  <c r="F5809" i="1"/>
  <c r="I1939" i="1"/>
  <c r="I1938" i="1" s="1"/>
  <c r="M1940" i="1"/>
  <c r="J6173" i="1"/>
  <c r="I774" i="1"/>
  <c r="M774" i="1" s="1"/>
  <c r="M775" i="1"/>
  <c r="N2035" i="1"/>
  <c r="N2034" i="1" s="1"/>
  <c r="N2033" i="1" s="1"/>
  <c r="I4513" i="1"/>
  <c r="M4514" i="1"/>
  <c r="I676" i="1"/>
  <c r="M680" i="1"/>
  <c r="L4231" i="1"/>
  <c r="M4232" i="1"/>
  <c r="I1065" i="1"/>
  <c r="M1066" i="1"/>
  <c r="M2536" i="1"/>
  <c r="I2532" i="1"/>
  <c r="L1564" i="1"/>
  <c r="M1565" i="1"/>
  <c r="M627" i="1"/>
  <c r="I611" i="1"/>
  <c r="I610" i="1" s="1"/>
  <c r="I5843" i="1"/>
  <c r="M5018" i="1"/>
  <c r="L3563" i="1"/>
  <c r="M3564" i="1"/>
  <c r="M4816" i="1"/>
  <c r="M4420" i="1"/>
  <c r="L4393" i="1"/>
  <c r="M4393" i="1" s="1"/>
  <c r="L4215" i="1"/>
  <c r="M4215" i="1" s="1"/>
  <c r="M4216" i="1"/>
  <c r="F3651" i="1"/>
  <c r="M3651" i="1" s="1"/>
  <c r="M3652" i="1"/>
  <c r="L3455" i="1"/>
  <c r="M5359" i="1"/>
  <c r="M5903" i="1"/>
  <c r="L5887" i="1"/>
  <c r="I5819" i="1"/>
  <c r="M5820" i="1"/>
  <c r="F5612" i="1"/>
  <c r="M5613" i="1"/>
  <c r="L5587" i="1"/>
  <c r="M5587" i="1" s="1"/>
  <c r="M5588" i="1"/>
  <c r="M5408" i="1"/>
  <c r="F5407" i="1"/>
  <c r="F5406" i="1" s="1"/>
  <c r="I4968" i="1"/>
  <c r="M4968" i="1" s="1"/>
  <c r="M4969" i="1"/>
  <c r="F4909" i="1"/>
  <c r="M4910" i="1"/>
  <c r="M3383" i="1"/>
  <c r="F3382" i="1"/>
  <c r="I2654" i="1"/>
  <c r="M2655" i="1"/>
  <c r="I2520" i="1"/>
  <c r="M2521" i="1"/>
  <c r="L2400" i="1"/>
  <c r="I2352" i="1"/>
  <c r="M2353" i="1"/>
  <c r="L2447" i="1"/>
  <c r="M2448" i="1"/>
  <c r="L1751" i="1"/>
  <c r="L1750" i="1" s="1"/>
  <c r="L1749" i="1" s="1"/>
  <c r="M1432" i="1"/>
  <c r="F1431" i="1"/>
  <c r="F1407" i="1"/>
  <c r="M1408" i="1"/>
  <c r="L1216" i="1"/>
  <c r="L1215" i="1" s="1"/>
  <c r="L1214" i="1" s="1"/>
  <c r="L1213" i="1" s="1"/>
  <c r="M1220" i="1"/>
  <c r="M749" i="1"/>
  <c r="L748" i="1"/>
  <c r="I702" i="1"/>
  <c r="M703" i="1"/>
  <c r="S1064" i="1"/>
  <c r="S1047" i="1" s="1"/>
  <c r="N3692" i="1"/>
  <c r="N3684" i="1" s="1"/>
  <c r="M4433" i="1"/>
  <c r="L4432" i="1"/>
  <c r="L2196" i="1"/>
  <c r="M2196" i="1" s="1"/>
  <c r="M2197" i="1"/>
  <c r="F6088" i="1"/>
  <c r="M6089" i="1"/>
  <c r="M6077" i="1"/>
  <c r="F6076" i="1"/>
  <c r="L5877" i="1"/>
  <c r="M5877" i="1" s="1"/>
  <c r="M5878" i="1"/>
  <c r="F5440" i="1"/>
  <c r="M5441" i="1"/>
  <c r="M5387" i="1"/>
  <c r="F5386" i="1"/>
  <c r="I5266" i="1"/>
  <c r="M5267" i="1"/>
  <c r="M5128" i="1"/>
  <c r="F5127" i="1"/>
  <c r="F5126" i="1" s="1"/>
  <c r="I3411" i="1"/>
  <c r="M3411" i="1" s="1"/>
  <c r="M3412" i="1"/>
  <c r="F3255" i="1"/>
  <c r="M3255" i="1" s="1"/>
  <c r="M3256" i="1"/>
  <c r="I2671" i="1"/>
  <c r="M2672" i="1"/>
  <c r="I2549" i="1"/>
  <c r="M2550" i="1"/>
  <c r="L1602" i="1"/>
  <c r="M1603" i="1"/>
  <c r="L5592" i="1"/>
  <c r="L5591" i="1" s="1"/>
  <c r="M5523" i="1"/>
  <c r="L1056" i="1"/>
  <c r="M1056" i="1" s="1"/>
  <c r="M1057" i="1"/>
  <c r="L1043" i="1"/>
  <c r="M1044" i="1"/>
  <c r="F987" i="1"/>
  <c r="M987" i="1" s="1"/>
  <c r="M988" i="1"/>
  <c r="M645" i="1"/>
  <c r="I644" i="1"/>
  <c r="F6210" i="1"/>
  <c r="F6209" i="1" s="1"/>
  <c r="F6208" i="1" s="1"/>
  <c r="F6207" i="1" s="1"/>
  <c r="M1827" i="1"/>
  <c r="L1822" i="1"/>
  <c r="F3372" i="1"/>
  <c r="M3373" i="1"/>
  <c r="L3130" i="1"/>
  <c r="M3131" i="1"/>
  <c r="L5719" i="1"/>
  <c r="F5368" i="1"/>
  <c r="M5368" i="1" s="1"/>
  <c r="M5369" i="1"/>
  <c r="F4915" i="1"/>
  <c r="M4916" i="1"/>
  <c r="M4879" i="1"/>
  <c r="L4875" i="1"/>
  <c r="I2515" i="1"/>
  <c r="M2516" i="1"/>
  <c r="L2474" i="1"/>
  <c r="M2475" i="1"/>
  <c r="I2366" i="1"/>
  <c r="M2367" i="1"/>
  <c r="I2322" i="1"/>
  <c r="M2323" i="1"/>
  <c r="M4999" i="1"/>
  <c r="F1397" i="1"/>
  <c r="M1398" i="1"/>
  <c r="L811" i="1"/>
  <c r="M823" i="1"/>
  <c r="I696" i="1"/>
  <c r="M697" i="1"/>
  <c r="I585" i="1"/>
  <c r="M603" i="1"/>
  <c r="I5571" i="1"/>
  <c r="F2115" i="1"/>
  <c r="F2114" i="1" s="1"/>
  <c r="F2105" i="1" s="1"/>
  <c r="F2078" i="1" s="1"/>
  <c r="F2793" i="1"/>
  <c r="M2793" i="1" s="1"/>
  <c r="M2794" i="1"/>
  <c r="L3150" i="1"/>
  <c r="M3154" i="1"/>
  <c r="F5377" i="1"/>
  <c r="M5378" i="1"/>
  <c r="L5251" i="1"/>
  <c r="M5252" i="1"/>
  <c r="M5094" i="1"/>
  <c r="L5086" i="1"/>
  <c r="F3073" i="1"/>
  <c r="M3074" i="1"/>
  <c r="F2779" i="1"/>
  <c r="M2779" i="1" s="1"/>
  <c r="M2780" i="1"/>
  <c r="M1577" i="1"/>
  <c r="L1576" i="1"/>
  <c r="M1576" i="1" s="1"/>
  <c r="F5150" i="1"/>
  <c r="F5149" i="1" s="1"/>
  <c r="F5148" i="1" s="1"/>
  <c r="F5147" i="1" s="1"/>
  <c r="F1113" i="1"/>
  <c r="M1114" i="1"/>
  <c r="M1091" i="1"/>
  <c r="F1083" i="1"/>
  <c r="L1049" i="1"/>
  <c r="M1050" i="1"/>
  <c r="L81" i="1"/>
  <c r="M82" i="1"/>
  <c r="Q960" i="1"/>
  <c r="Q959" i="1" s="1"/>
  <c r="Q958" i="1" s="1"/>
  <c r="Q951" i="1" s="1"/>
  <c r="F778" i="1"/>
  <c r="M778" i="1" s="1"/>
  <c r="M3407" i="1"/>
  <c r="F4221" i="1"/>
  <c r="M4222" i="1"/>
  <c r="J951" i="1"/>
  <c r="I5929" i="1"/>
  <c r="M5929" i="1" s="1"/>
  <c r="M5930" i="1"/>
  <c r="P2602" i="1"/>
  <c r="P2588" i="1" s="1"/>
  <c r="I2156" i="1"/>
  <c r="M2157" i="1"/>
  <c r="M1817" i="1"/>
  <c r="L1816" i="1"/>
  <c r="F1633" i="1"/>
  <c r="F1632" i="1" s="1"/>
  <c r="F1631" i="1" s="1"/>
  <c r="L3241" i="1"/>
  <c r="M3242" i="1"/>
  <c r="F1905" i="1"/>
  <c r="M1906" i="1"/>
  <c r="G3335" i="1"/>
  <c r="G3327" i="1" s="1"/>
  <c r="M3355" i="1"/>
  <c r="F3354" i="1"/>
  <c r="T853" i="1"/>
  <c r="W853" i="1" s="1"/>
  <c r="L6272" i="1"/>
  <c r="M6273" i="1"/>
  <c r="I1995" i="1"/>
  <c r="M1996" i="1"/>
  <c r="M1503" i="1"/>
  <c r="I1502" i="1"/>
  <c r="M568" i="1"/>
  <c r="F556" i="1"/>
  <c r="M831" i="1"/>
  <c r="L826" i="1"/>
  <c r="G1633" i="1"/>
  <c r="G1632" i="1" s="1"/>
  <c r="G1631" i="1" s="1"/>
  <c r="G1607" i="1" s="1"/>
  <c r="H343" i="1"/>
  <c r="H301" i="1" s="1"/>
  <c r="G2967" i="1"/>
  <c r="G2959" i="1" s="1"/>
  <c r="R2137" i="1"/>
  <c r="R2124" i="1" s="1"/>
  <c r="M2417" i="1"/>
  <c r="K1850" i="1"/>
  <c r="K1837" i="1" s="1"/>
  <c r="M3719" i="1"/>
  <c r="I2479" i="1"/>
  <c r="M2483" i="1"/>
  <c r="M1387" i="1"/>
  <c r="I1386" i="1"/>
  <c r="M2281" i="1"/>
  <c r="L2280" i="1"/>
  <c r="I5448" i="1"/>
  <c r="M5449" i="1"/>
  <c r="M575" i="1"/>
  <c r="L556" i="1"/>
  <c r="L5583" i="1"/>
  <c r="M5584" i="1"/>
  <c r="L5503" i="1"/>
  <c r="M5504" i="1"/>
  <c r="L4463" i="1"/>
  <c r="L2288" i="1"/>
  <c r="M2288" i="1" s="1"/>
  <c r="L2115" i="1"/>
  <c r="M2119" i="1"/>
  <c r="F113" i="1"/>
  <c r="F4193" i="1"/>
  <c r="M4193" i="1" s="1"/>
  <c r="M4194" i="1"/>
  <c r="L5819" i="1"/>
  <c r="M5823" i="1"/>
  <c r="F5446" i="1"/>
  <c r="M2080" i="1"/>
  <c r="I2079" i="1"/>
  <c r="M2079" i="1" s="1"/>
  <c r="I2711" i="1"/>
  <c r="H5818" i="1"/>
  <c r="H5817" i="1" s="1"/>
  <c r="H5816" i="1" s="1"/>
  <c r="N2863" i="1"/>
  <c r="N2850" i="1" s="1"/>
  <c r="G5639" i="1"/>
  <c r="M538" i="1"/>
  <c r="L529" i="1"/>
  <c r="L528" i="1" s="1"/>
  <c r="M6143" i="1"/>
  <c r="L6138" i="1"/>
  <c r="L5531" i="1"/>
  <c r="M5532" i="1"/>
  <c r="M5184" i="1"/>
  <c r="F2841" i="1"/>
  <c r="M2845" i="1"/>
  <c r="L2595" i="1"/>
  <c r="M2595" i="1" s="1"/>
  <c r="M2596" i="1"/>
  <c r="L1060" i="1"/>
  <c r="M1061" i="1"/>
  <c r="M1076" i="1"/>
  <c r="L1065" i="1"/>
  <c r="M596" i="1"/>
  <c r="M5747" i="1"/>
  <c r="I5719" i="1"/>
  <c r="L4671" i="1"/>
  <c r="M4672" i="1"/>
  <c r="M534" i="1"/>
  <c r="I529" i="1"/>
  <c r="I528" i="1" s="1"/>
  <c r="L481" i="1"/>
  <c r="M482" i="1"/>
  <c r="L444" i="1"/>
  <c r="M445" i="1"/>
  <c r="F124" i="1"/>
  <c r="M124" i="1" s="1"/>
  <c r="M125" i="1"/>
  <c r="L5223" i="1"/>
  <c r="F2701" i="1"/>
  <c r="M2702" i="1"/>
  <c r="F1018" i="1"/>
  <c r="M1019" i="1"/>
  <c r="M2404" i="1"/>
  <c r="M5873" i="1"/>
  <c r="L5868" i="1"/>
  <c r="M639" i="1"/>
  <c r="L635" i="1"/>
  <c r="L6168" i="1"/>
  <c r="M6169" i="1"/>
  <c r="L2887" i="1"/>
  <c r="M2888" i="1"/>
  <c r="M886" i="1"/>
  <c r="L879" i="1"/>
  <c r="L475" i="1"/>
  <c r="M476" i="1"/>
  <c r="L450" i="1"/>
  <c r="L449" i="1" s="1"/>
  <c r="M451" i="1"/>
  <c r="L431" i="1"/>
  <c r="M432" i="1"/>
  <c r="L282" i="1"/>
  <c r="M282" i="1" s="1"/>
  <c r="M283" i="1"/>
  <c r="L153" i="1"/>
  <c r="M154" i="1"/>
  <c r="R2863" i="1"/>
  <c r="R2850" i="1" s="1"/>
  <c r="L2948" i="1"/>
  <c r="R4146" i="1"/>
  <c r="R4145" i="1" s="1"/>
  <c r="R4144" i="1" s="1"/>
  <c r="S6028" i="1"/>
  <c r="S6027" i="1" s="1"/>
  <c r="S6026" i="1" s="1"/>
  <c r="S6025" i="1" s="1"/>
  <c r="L6099" i="1"/>
  <c r="M6302" i="1"/>
  <c r="M1506" i="1"/>
  <c r="F1501" i="1"/>
  <c r="M1217" i="1"/>
  <c r="I1216" i="1"/>
  <c r="I913" i="1"/>
  <c r="M917" i="1"/>
  <c r="L650" i="1"/>
  <c r="M651" i="1"/>
  <c r="F2893" i="1"/>
  <c r="I1111" i="1"/>
  <c r="I3973" i="1"/>
  <c r="M3974" i="1"/>
  <c r="L1323" i="1"/>
  <c r="M1324" i="1"/>
  <c r="I3870" i="1"/>
  <c r="I3869" i="1" s="1"/>
  <c r="O5021" i="1"/>
  <c r="I4062" i="1"/>
  <c r="I6286" i="1"/>
  <c r="I6285" i="1" s="1"/>
  <c r="I6262" i="1" s="1"/>
  <c r="I1257" i="1"/>
  <c r="M3063" i="1"/>
  <c r="L3056" i="1"/>
  <c r="M3082" i="1"/>
  <c r="L3070" i="1"/>
  <c r="L3069" i="1" s="1"/>
  <c r="M1230" i="1"/>
  <c r="I1229" i="1"/>
  <c r="L1191" i="1"/>
  <c r="M1192" i="1"/>
  <c r="I1151" i="1"/>
  <c r="M1152" i="1"/>
  <c r="M870" i="1"/>
  <c r="L854" i="1"/>
  <c r="M2498" i="1"/>
  <c r="L2497" i="1"/>
  <c r="M943" i="1"/>
  <c r="F920" i="1"/>
  <c r="I130" i="1"/>
  <c r="H5963" i="1"/>
  <c r="I2560" i="1"/>
  <c r="M2560" i="1" s="1"/>
  <c r="M2561" i="1"/>
  <c r="M1779" i="1"/>
  <c r="L1778" i="1"/>
  <c r="I274" i="1"/>
  <c r="M275" i="1"/>
  <c r="L1743" i="1"/>
  <c r="M1744" i="1"/>
  <c r="I4668" i="1"/>
  <c r="M3785" i="1"/>
  <c r="L3784" i="1"/>
  <c r="I4114" i="1"/>
  <c r="I4113" i="1" s="1"/>
  <c r="L3233" i="1"/>
  <c r="M3234" i="1"/>
  <c r="I1163" i="1"/>
  <c r="M1164" i="1"/>
  <c r="I3424" i="1"/>
  <c r="M3425" i="1"/>
  <c r="I1562" i="1"/>
  <c r="F6234" i="1"/>
  <c r="F6233" i="1" s="1"/>
  <c r="F5661" i="1"/>
  <c r="M239" i="1"/>
  <c r="L3366" i="1"/>
  <c r="F2452" i="1"/>
  <c r="M2453" i="1"/>
  <c r="L802" i="1"/>
  <c r="M802" i="1" s="1"/>
  <c r="M803" i="1"/>
  <c r="M5668" i="1"/>
  <c r="L2204" i="1"/>
  <c r="I3358" i="1"/>
  <c r="M3358" i="1" s="1"/>
  <c r="M3359" i="1"/>
  <c r="L4114" i="1"/>
  <c r="M4119" i="1"/>
  <c r="H2034" i="1"/>
  <c r="H2033" i="1" s="1"/>
  <c r="L3275" i="1"/>
  <c r="M3276" i="1"/>
  <c r="M5274" i="1"/>
  <c r="L5273" i="1"/>
  <c r="F3136" i="1"/>
  <c r="F3135" i="1" s="1"/>
  <c r="F3134" i="1" s="1"/>
  <c r="F3107" i="1" s="1"/>
  <c r="I2017" i="1"/>
  <c r="M2021" i="1"/>
  <c r="H5405" i="1"/>
  <c r="H5404" i="1" s="1"/>
  <c r="H5374" i="1" s="1"/>
  <c r="H5336" i="1" s="1"/>
  <c r="K2734" i="1"/>
  <c r="I5033" i="1"/>
  <c r="I1924" i="1"/>
  <c r="M1925" i="1"/>
  <c r="M4056" i="1"/>
  <c r="F4051" i="1"/>
  <c r="I3071" i="1"/>
  <c r="M6190" i="1"/>
  <c r="F1991" i="1"/>
  <c r="I253" i="1"/>
  <c r="F2568" i="1"/>
  <c r="M2569" i="1"/>
  <c r="I436" i="1"/>
  <c r="L3444" i="1"/>
  <c r="I1961" i="1"/>
  <c r="I1141" i="1"/>
  <c r="I1140" i="1" s="1"/>
  <c r="M1145" i="1"/>
  <c r="I1105" i="1"/>
  <c r="M1106" i="1"/>
  <c r="F2864" i="1"/>
  <c r="M3248" i="1"/>
  <c r="F3270" i="1"/>
  <c r="M3271" i="1"/>
  <c r="I4392" i="1"/>
  <c r="F1583" i="1"/>
  <c r="F1582" i="1" s="1"/>
  <c r="L3208" i="1"/>
  <c r="M3209" i="1"/>
  <c r="L952" i="1"/>
  <c r="M952" i="1" s="1"/>
  <c r="M953" i="1"/>
  <c r="F2524" i="1"/>
  <c r="M2524" i="1" s="1"/>
  <c r="M2525" i="1"/>
  <c r="F4391" i="1"/>
  <c r="K4730" i="1"/>
  <c r="H250" i="1"/>
  <c r="L371" i="1"/>
  <c r="L364" i="1" s="1"/>
  <c r="H5688" i="1"/>
  <c r="H5638" i="1" s="1"/>
  <c r="H5609" i="1" s="1"/>
  <c r="H5608" i="1" s="1"/>
  <c r="I2108" i="1"/>
  <c r="M2109" i="1"/>
  <c r="I3118" i="1"/>
  <c r="M3122" i="1"/>
  <c r="I1586" i="1"/>
  <c r="M1587" i="1"/>
  <c r="M1476" i="1"/>
  <c r="F1475" i="1"/>
  <c r="L4623" i="1"/>
  <c r="M4624" i="1"/>
  <c r="F1692" i="1"/>
  <c r="M1693" i="1"/>
  <c r="F6265" i="1"/>
  <c r="M6266" i="1"/>
  <c r="M3726" i="1"/>
  <c r="F3725" i="1"/>
  <c r="F1179" i="1"/>
  <c r="F2530" i="1"/>
  <c r="F1266" i="1"/>
  <c r="M1270" i="1"/>
  <c r="I4858" i="1"/>
  <c r="M4859" i="1"/>
  <c r="I3881" i="1"/>
  <c r="M3882" i="1"/>
  <c r="I3834" i="1"/>
  <c r="M3838" i="1"/>
  <c r="M4350" i="1"/>
  <c r="M5038" i="1"/>
  <c r="F3309" i="1"/>
  <c r="F4763" i="1"/>
  <c r="I5278" i="1"/>
  <c r="M5279" i="1"/>
  <c r="L1120" i="1"/>
  <c r="M1624" i="1"/>
  <c r="M356" i="1"/>
  <c r="L5263" i="1"/>
  <c r="I2934" i="1"/>
  <c r="M3100" i="1"/>
  <c r="L3099" i="1"/>
  <c r="F4068" i="1"/>
  <c r="J5639" i="1"/>
  <c r="I3389" i="1"/>
  <c r="M3390" i="1"/>
  <c r="I2738" i="1"/>
  <c r="M2739" i="1"/>
  <c r="I2010" i="1"/>
  <c r="M2011" i="1"/>
  <c r="I345" i="1"/>
  <c r="M346" i="1"/>
  <c r="F351" i="1"/>
  <c r="I5149" i="1"/>
  <c r="L1304" i="1"/>
  <c r="M1305" i="1"/>
  <c r="F960" i="1"/>
  <c r="F3981" i="1"/>
  <c r="M2619" i="1"/>
  <c r="F302" i="1"/>
  <c r="M327" i="1"/>
  <c r="M2610" i="1"/>
  <c r="F2609" i="1"/>
  <c r="F3342" i="1"/>
  <c r="I4080" i="1"/>
  <c r="M1970" i="1"/>
  <c r="I1969" i="1"/>
  <c r="F4038" i="1"/>
  <c r="I5024" i="1"/>
  <c r="M5025" i="1"/>
  <c r="F5592" i="1"/>
  <c r="M5596" i="1"/>
  <c r="I2399" i="1"/>
  <c r="I2398" i="1" s="1"/>
  <c r="I2397" i="1" s="1"/>
  <c r="I1298" i="1"/>
  <c r="M1298" i="1" s="1"/>
  <c r="M1299" i="1"/>
  <c r="L516" i="1"/>
  <c r="F2310" i="1"/>
  <c r="M2311" i="1"/>
  <c r="I2379" i="1"/>
  <c r="M2380" i="1"/>
  <c r="F5676" i="1"/>
  <c r="M1590" i="1"/>
  <c r="I2806" i="1"/>
  <c r="I4683" i="1"/>
  <c r="F6130" i="1"/>
  <c r="M6131" i="1"/>
  <c r="F3593" i="1"/>
  <c r="L5256" i="1"/>
  <c r="J1684" i="1"/>
  <c r="F5641" i="1"/>
  <c r="M5087" i="1"/>
  <c r="I5560" i="1"/>
  <c r="L4960" i="1"/>
  <c r="M4961" i="1"/>
  <c r="I5127" i="1"/>
  <c r="M5131" i="1"/>
  <c r="F529" i="1"/>
  <c r="M542" i="1"/>
  <c r="F286" i="1"/>
  <c r="F281" i="1" s="1"/>
  <c r="F273" i="1" s="1"/>
  <c r="F272" i="1" s="1"/>
  <c r="F250" i="1" s="1"/>
  <c r="M287" i="1"/>
  <c r="L4300" i="1"/>
  <c r="G4241" i="1"/>
  <c r="M3488" i="1"/>
  <c r="L3467" i="1"/>
  <c r="F6285" i="1"/>
  <c r="I111" i="1"/>
  <c r="L2833" i="1"/>
  <c r="L2362" i="1"/>
  <c r="L3041" i="1"/>
  <c r="I4003" i="1"/>
  <c r="M4004" i="1"/>
  <c r="I1206" i="1"/>
  <c r="M1207" i="1"/>
  <c r="M165" i="1"/>
  <c r="F1140" i="1"/>
  <c r="I3470" i="1"/>
  <c r="M3471" i="1"/>
  <c r="F1611" i="1"/>
  <c r="M1612" i="1"/>
  <c r="I1529" i="1"/>
  <c r="M1530" i="1"/>
  <c r="G2588" i="1"/>
  <c r="I5200" i="1"/>
  <c r="M5201" i="1"/>
  <c r="I5341" i="1"/>
  <c r="M5342" i="1"/>
  <c r="L5971" i="1"/>
  <c r="H5572" i="1"/>
  <c r="H5571" i="1" s="1"/>
  <c r="M497" i="1"/>
  <c r="I493" i="1"/>
  <c r="M460" i="1"/>
  <c r="I450" i="1"/>
  <c r="L6219" i="1"/>
  <c r="M6220" i="1"/>
  <c r="M3615" i="1"/>
  <c r="M3481" i="1"/>
  <c r="I6157" i="1"/>
  <c r="M6158" i="1"/>
  <c r="F57" i="1"/>
  <c r="M61" i="1"/>
  <c r="M5624" i="1"/>
  <c r="I5618" i="1"/>
  <c r="L5319" i="1"/>
  <c r="M5326" i="1"/>
  <c r="L4146" i="1"/>
  <c r="F740" i="1"/>
  <c r="M740" i="1" s="1"/>
  <c r="M741" i="1"/>
  <c r="M2049" i="1"/>
  <c r="L2035" i="1"/>
  <c r="J2243" i="1"/>
  <c r="J2235" i="1" s="1"/>
  <c r="L1360" i="1"/>
  <c r="M1361" i="1"/>
  <c r="M5243" i="1"/>
  <c r="L6028" i="1"/>
  <c r="I2758" i="1"/>
  <c r="M5427" i="1"/>
  <c r="I1354" i="1"/>
  <c r="M1355" i="1"/>
  <c r="I3476" i="1"/>
  <c r="N2105" i="1"/>
  <c r="N2078" i="1" s="1"/>
  <c r="I5433" i="1"/>
  <c r="M5434" i="1"/>
  <c r="M4527" i="1"/>
  <c r="I4520" i="1"/>
  <c r="F734" i="1"/>
  <c r="M735" i="1"/>
  <c r="I4316" i="1"/>
  <c r="M4317" i="1"/>
  <c r="I6209" i="1"/>
  <c r="F2399" i="1"/>
  <c r="F1446" i="1"/>
  <c r="L15" i="1"/>
  <c r="M15" i="1" s="1"/>
  <c r="M16" i="1"/>
  <c r="M238" i="1"/>
  <c r="I2985" i="1"/>
  <c r="M2986" i="1"/>
  <c r="I5384" i="1"/>
  <c r="L3751" i="1"/>
  <c r="F3088" i="1"/>
  <c r="F3768" i="1"/>
  <c r="M1570" i="1"/>
  <c r="F3431" i="1"/>
  <c r="M3432" i="1"/>
  <c r="I2335" i="1"/>
  <c r="F2318" i="1"/>
  <c r="F5784" i="1"/>
  <c r="M5785" i="1"/>
  <c r="L491" i="1"/>
  <c r="L4328" i="1"/>
  <c r="F3995" i="1"/>
  <c r="L236" i="1"/>
  <c r="M236" i="1" s="1"/>
  <c r="M237" i="1"/>
  <c r="I1016" i="1"/>
  <c r="L2974" i="1"/>
  <c r="F3796" i="1"/>
  <c r="I4637" i="1"/>
  <c r="H1255" i="1" l="1"/>
  <c r="T5350" i="1"/>
  <c r="W5503" i="1"/>
  <c r="T920" i="1"/>
  <c r="W920" i="1" s="1"/>
  <c r="T1885" i="1"/>
  <c r="W1885" i="1" s="1"/>
  <c r="T4763" i="1"/>
  <c r="W4763" i="1" s="1"/>
  <c r="T733" i="1"/>
  <c r="W733" i="1" s="1"/>
  <c r="T1214" i="1"/>
  <c r="T1213" i="1" s="1"/>
  <c r="W1213" i="1" s="1"/>
  <c r="T4960" i="1"/>
  <c r="W4960" i="1" s="1"/>
  <c r="T4731" i="1"/>
  <c r="W4731" i="1" s="1"/>
  <c r="T610" i="1"/>
  <c r="W610" i="1" s="1"/>
  <c r="T4519" i="1"/>
  <c r="T1064" i="1"/>
  <c r="T3725" i="1"/>
  <c r="W3725" i="1" s="1"/>
  <c r="T2399" i="1"/>
  <c r="T2398" i="1" s="1"/>
  <c r="T1480" i="1"/>
  <c r="T1479" i="1" s="1"/>
  <c r="W1479" i="1" s="1"/>
  <c r="T773" i="1"/>
  <c r="W773" i="1" s="1"/>
  <c r="T4392" i="1"/>
  <c r="W4392" i="1" s="1"/>
  <c r="T2865" i="1"/>
  <c r="W2865" i="1" s="1"/>
  <c r="W178" i="1"/>
  <c r="T2385" i="1"/>
  <c r="W2386" i="1"/>
  <c r="T3846" i="1"/>
  <c r="W3847" i="1"/>
  <c r="W6099" i="1"/>
  <c r="T1276" i="1"/>
  <c r="W1277" i="1"/>
  <c r="T4986" i="1"/>
  <c r="W4986" i="1" s="1"/>
  <c r="W4987" i="1"/>
  <c r="T33" i="1"/>
  <c r="W34" i="1"/>
  <c r="T5058" i="1"/>
  <c r="W5086" i="1"/>
  <c r="T1120" i="1"/>
  <c r="W1120" i="1" s="1"/>
  <c r="W1121" i="1"/>
  <c r="W4914" i="1"/>
  <c r="W747" i="1"/>
  <c r="T5535" i="1"/>
  <c r="W5535" i="1" s="1"/>
  <c r="W5536" i="1"/>
  <c r="T953" i="1"/>
  <c r="W954" i="1"/>
  <c r="T1772" i="1"/>
  <c r="W1773" i="1"/>
  <c r="T2028" i="1"/>
  <c r="W2028" i="1" s="1"/>
  <c r="W2029" i="1"/>
  <c r="T2928" i="1"/>
  <c r="W2928" i="1" s="1"/>
  <c r="W2929" i="1"/>
  <c r="T3228" i="1"/>
  <c r="W3229" i="1"/>
  <c r="T170" i="1"/>
  <c r="W170" i="1" s="1"/>
  <c r="W171" i="1"/>
  <c r="T3659" i="1"/>
  <c r="W3659" i="1" s="1"/>
  <c r="W3660" i="1"/>
  <c r="T4464" i="1"/>
  <c r="W4465" i="1"/>
  <c r="W5143" i="1"/>
  <c r="T5138" i="1"/>
  <c r="W5138" i="1" s="1"/>
  <c r="T1468" i="1"/>
  <c r="W1469" i="1"/>
  <c r="T2073" i="1"/>
  <c r="W2073" i="1" s="1"/>
  <c r="W2074" i="1"/>
  <c r="T5778" i="1"/>
  <c r="W5778" i="1" s="1"/>
  <c r="W5779" i="1"/>
  <c r="T1738" i="1"/>
  <c r="W1739" i="1"/>
  <c r="T2086" i="1"/>
  <c r="W2086" i="1" s="1"/>
  <c r="W2087" i="1"/>
  <c r="T2365" i="1"/>
  <c r="W2366" i="1"/>
  <c r="W3051" i="1"/>
  <c r="T3042" i="1"/>
  <c r="T3310" i="1"/>
  <c r="W3311" i="1"/>
  <c r="T3646" i="1"/>
  <c r="W3646" i="1" s="1"/>
  <c r="W3647" i="1"/>
  <c r="T3908" i="1"/>
  <c r="W3908" i="1" s="1"/>
  <c r="W3909" i="1"/>
  <c r="T4071" i="1"/>
  <c r="W4072" i="1"/>
  <c r="T687" i="1"/>
  <c r="W687" i="1" s="1"/>
  <c r="W688" i="1"/>
  <c r="W1502" i="1"/>
  <c r="T1501" i="1"/>
  <c r="T2238" i="1"/>
  <c r="W2239" i="1"/>
  <c r="T2452" i="1"/>
  <c r="W2452" i="1" s="1"/>
  <c r="W2453" i="1"/>
  <c r="T3058" i="1"/>
  <c r="W3059" i="1"/>
  <c r="T3424" i="1"/>
  <c r="W3425" i="1"/>
  <c r="T4624" i="1"/>
  <c r="W4625" i="1"/>
  <c r="T1585" i="1"/>
  <c r="W1586" i="1"/>
  <c r="T2724" i="1"/>
  <c r="W2725" i="1"/>
  <c r="W4056" i="1"/>
  <c r="T4051" i="1"/>
  <c r="T4139" i="1"/>
  <c r="W4139" i="1" s="1"/>
  <c r="W4140" i="1"/>
  <c r="W5050" i="1"/>
  <c r="T5045" i="1"/>
  <c r="W5045" i="1" s="1"/>
  <c r="T6236" i="1"/>
  <c r="W6237" i="1"/>
  <c r="T2267" i="1"/>
  <c r="W2268" i="1"/>
  <c r="T516" i="1"/>
  <c r="W517" i="1"/>
  <c r="T5964" i="1"/>
  <c r="W5964" i="1" s="1"/>
  <c r="W5965" i="1"/>
  <c r="T3284" i="1"/>
  <c r="W3285" i="1"/>
  <c r="T5455" i="1"/>
  <c r="W5455" i="1" s="1"/>
  <c r="W5456" i="1"/>
  <c r="T449" i="1"/>
  <c r="W450" i="1"/>
  <c r="T1104" i="1"/>
  <c r="W1104" i="1" s="1"/>
  <c r="W1105" i="1"/>
  <c r="T2530" i="1"/>
  <c r="W2530" i="1" s="1"/>
  <c r="W2531" i="1"/>
  <c r="T1493" i="1"/>
  <c r="W1494" i="1"/>
  <c r="W3437" i="1"/>
  <c r="T528" i="1"/>
  <c r="W528" i="1" s="1"/>
  <c r="W529" i="1"/>
  <c r="W1999" i="1"/>
  <c r="T2712" i="1"/>
  <c r="W2713" i="1"/>
  <c r="T4201" i="1"/>
  <c r="W4201" i="1" s="1"/>
  <c r="W4202" i="1"/>
  <c r="T675" i="1"/>
  <c r="W676" i="1"/>
  <c r="T803" i="1"/>
  <c r="W804" i="1"/>
  <c r="T1248" i="1"/>
  <c r="W1249" i="1"/>
  <c r="T2597" i="1"/>
  <c r="W2598" i="1"/>
  <c r="T2949" i="1"/>
  <c r="W2950" i="1"/>
  <c r="T152" i="1"/>
  <c r="W153" i="1"/>
  <c r="T437" i="1"/>
  <c r="W438" i="1"/>
  <c r="T3945" i="1"/>
  <c r="W3946" i="1"/>
  <c r="T5003" i="1"/>
  <c r="W5004" i="1"/>
  <c r="T5809" i="1"/>
  <c r="W5810" i="1"/>
  <c r="W6258" i="1"/>
  <c r="T6253" i="1"/>
  <c r="W6253" i="1" s="1"/>
  <c r="T1312" i="1"/>
  <c r="W1312" i="1" s="1"/>
  <c r="W1313" i="1"/>
  <c r="T2245" i="1"/>
  <c r="W2246" i="1"/>
  <c r="T1932" i="1"/>
  <c r="W1932" i="1" s="1"/>
  <c r="W1933" i="1"/>
  <c r="T2343" i="1"/>
  <c r="W2344" i="1"/>
  <c r="T2570" i="1"/>
  <c r="W2571" i="1"/>
  <c r="T3174" i="1"/>
  <c r="W3174" i="1" s="1"/>
  <c r="W3175" i="1"/>
  <c r="T3330" i="1"/>
  <c r="W3331" i="1"/>
  <c r="T3975" i="1"/>
  <c r="W3976" i="1"/>
  <c r="W6088" i="1"/>
  <c r="T6087" i="1"/>
  <c r="W6087" i="1" s="1"/>
  <c r="T1191" i="1"/>
  <c r="W1191" i="1" s="1"/>
  <c r="W1192" i="1"/>
  <c r="T1601" i="1"/>
  <c r="W1602" i="1"/>
  <c r="T2212" i="1"/>
  <c r="W2212" i="1" s="1"/>
  <c r="W2213" i="1"/>
  <c r="T3263" i="1"/>
  <c r="W3263" i="1" s="1"/>
  <c r="W3264" i="1"/>
  <c r="T3398" i="1"/>
  <c r="W3398" i="1" s="1"/>
  <c r="W3399" i="1"/>
  <c r="T3719" i="1"/>
  <c r="W3720" i="1"/>
  <c r="W4454" i="1"/>
  <c r="T4453" i="1"/>
  <c r="W4453" i="1" s="1"/>
  <c r="T5250" i="1"/>
  <c r="W5250" i="1" s="1"/>
  <c r="W5251" i="1"/>
  <c r="T1563" i="1"/>
  <c r="W1564" i="1"/>
  <c r="T1970" i="1"/>
  <c r="W1971" i="1"/>
  <c r="T2251" i="1"/>
  <c r="W2252" i="1"/>
  <c r="T3064" i="1"/>
  <c r="W3065" i="1"/>
  <c r="T3582" i="1"/>
  <c r="W3583" i="1"/>
  <c r="T4631" i="1"/>
  <c r="W4632" i="1"/>
  <c r="T5121" i="1"/>
  <c r="W5121" i="1" s="1"/>
  <c r="W5122" i="1"/>
  <c r="T1982" i="1"/>
  <c r="W1983" i="1"/>
  <c r="T4341" i="1"/>
  <c r="W4342" i="1"/>
  <c r="T2540" i="1"/>
  <c r="W2541" i="1"/>
  <c r="T6137" i="1"/>
  <c r="W6137" i="1" s="1"/>
  <c r="W6138" i="1"/>
  <c r="T6287" i="1"/>
  <c r="W6288" i="1"/>
  <c r="T1373" i="1"/>
  <c r="W1374" i="1"/>
  <c r="T2337" i="1"/>
  <c r="W2338" i="1"/>
  <c r="T2686" i="1"/>
  <c r="W2687" i="1"/>
  <c r="T3072" i="1"/>
  <c r="W3073" i="1"/>
  <c r="T695" i="1"/>
  <c r="W696" i="1"/>
  <c r="T3799" i="1"/>
  <c r="W3800" i="1"/>
  <c r="T5530" i="1"/>
  <c r="W5530" i="1" s="1"/>
  <c r="W5531" i="1"/>
  <c r="T6070" i="1"/>
  <c r="W6071" i="1"/>
  <c r="T1378" i="1"/>
  <c r="W1378" i="1" s="1"/>
  <c r="W1379" i="1"/>
  <c r="T2692" i="1"/>
  <c r="W2693" i="1"/>
  <c r="T2935" i="1"/>
  <c r="W2936" i="1"/>
  <c r="T3101" i="1"/>
  <c r="W3102" i="1"/>
  <c r="T5331" i="1"/>
  <c r="W5331" i="1" s="1"/>
  <c r="W5332" i="1"/>
  <c r="T6265" i="1"/>
  <c r="W6266" i="1"/>
  <c r="T1422" i="1"/>
  <c r="W1423" i="1"/>
  <c r="T3444" i="1"/>
  <c r="W3445" i="1"/>
  <c r="T3562" i="1"/>
  <c r="W3563" i="1"/>
  <c r="W1576" i="1"/>
  <c r="T1205" i="1"/>
  <c r="W1206" i="1"/>
  <c r="T2737" i="1"/>
  <c r="W2738" i="1"/>
  <c r="T2985" i="1"/>
  <c r="W2986" i="1"/>
  <c r="T5954" i="1"/>
  <c r="W5955" i="1"/>
  <c r="T2107" i="1"/>
  <c r="W2108" i="1"/>
  <c r="T344" i="1"/>
  <c r="W345" i="1"/>
  <c r="T1725" i="1"/>
  <c r="W1725" i="1" s="1"/>
  <c r="W1726" i="1"/>
  <c r="T5432" i="1"/>
  <c r="W5432" i="1" s="1"/>
  <c r="W5433" i="1"/>
  <c r="T274" i="1"/>
  <c r="W275" i="1"/>
  <c r="T3215" i="1"/>
  <c r="W3215" i="1" s="1"/>
  <c r="W3216" i="1"/>
  <c r="T959" i="1"/>
  <c r="W960" i="1"/>
  <c r="W5406" i="1"/>
  <c r="T2034" i="1"/>
  <c r="W2035" i="1"/>
  <c r="W131" i="1"/>
  <c r="T4145" i="1"/>
  <c r="W4146" i="1"/>
  <c r="W6028" i="1"/>
  <c r="T5288" i="1"/>
  <c r="W5289" i="1"/>
  <c r="W4874" i="1"/>
  <c r="T6271" i="1"/>
  <c r="W6272" i="1"/>
  <c r="T5661" i="1"/>
  <c r="W5662" i="1"/>
  <c r="T3826" i="1"/>
  <c r="W3827" i="1"/>
  <c r="T5989" i="1"/>
  <c r="W5994" i="1"/>
  <c r="W1590" i="1"/>
  <c r="T3025" i="1"/>
  <c r="W3026" i="1"/>
  <c r="T4039" i="1"/>
  <c r="W4040" i="1"/>
  <c r="T5199" i="1"/>
  <c r="W5199" i="1" s="1"/>
  <c r="W5200" i="1"/>
  <c r="T5447" i="1"/>
  <c r="W5448" i="1"/>
  <c r="T3469" i="1"/>
  <c r="W3470" i="1"/>
  <c r="T2184" i="1"/>
  <c r="W2185" i="1"/>
  <c r="T3569" i="1"/>
  <c r="W3569" i="1" s="1"/>
  <c r="W3570" i="1"/>
  <c r="T5640" i="1"/>
  <c r="W5640" i="1" s="1"/>
  <c r="W5641" i="1"/>
  <c r="T351" i="1"/>
  <c r="W351" i="1" s="1"/>
  <c r="W352" i="1"/>
  <c r="T1265" i="1"/>
  <c r="W1265" i="1" s="1"/>
  <c r="W1266" i="1"/>
  <c r="T1517" i="1"/>
  <c r="W1517" i="1" s="1"/>
  <c r="W1518" i="1"/>
  <c r="T1994" i="1"/>
  <c r="W1995" i="1"/>
  <c r="T2132" i="1"/>
  <c r="W2132" i="1" s="1"/>
  <c r="W2133" i="1"/>
  <c r="N3541" i="1"/>
  <c r="W3542" i="1"/>
  <c r="T5265" i="1"/>
  <c r="W5266" i="1"/>
  <c r="T5611" i="1"/>
  <c r="W5612" i="1"/>
  <c r="T87" i="1"/>
  <c r="W88" i="1"/>
  <c r="T480" i="1"/>
  <c r="W481" i="1"/>
  <c r="T1035" i="1"/>
  <c r="W1036" i="1"/>
  <c r="T1461" i="1"/>
  <c r="W1462" i="1"/>
  <c r="T1687" i="1"/>
  <c r="W1688" i="1"/>
  <c r="W2671" i="1"/>
  <c r="T2670" i="1"/>
  <c r="T2954" i="1"/>
  <c r="W2954" i="1" s="1"/>
  <c r="W2955" i="1"/>
  <c r="T3610" i="1"/>
  <c r="W3610" i="1" s="1"/>
  <c r="W3611" i="1"/>
  <c r="T4225" i="1"/>
  <c r="W4226" i="1"/>
  <c r="T5916" i="1"/>
  <c r="W5917" i="1"/>
  <c r="T3005" i="1"/>
  <c r="W3005" i="1" s="1"/>
  <c r="W3006" i="1"/>
  <c r="T2662" i="1"/>
  <c r="W2662" i="1" s="1"/>
  <c r="W2663" i="1"/>
  <c r="T430" i="1"/>
  <c r="W431" i="1"/>
  <c r="T1042" i="1"/>
  <c r="W1043" i="1"/>
  <c r="T1815" i="1"/>
  <c r="W1816" i="1"/>
  <c r="T2525" i="1"/>
  <c r="W2526" i="1"/>
  <c r="T2835" i="1"/>
  <c r="W2836" i="1"/>
  <c r="T3182" i="1"/>
  <c r="W3183" i="1"/>
  <c r="T3761" i="1"/>
  <c r="W3761" i="1" s="1"/>
  <c r="W3762" i="1"/>
  <c r="T3880" i="1"/>
  <c r="W3881" i="1"/>
  <c r="W5583" i="1"/>
  <c r="T5582" i="1"/>
  <c r="W5582" i="1" s="1"/>
  <c r="T5785" i="1"/>
  <c r="W5786" i="1"/>
  <c r="T1802" i="1"/>
  <c r="W1802" i="1" s="1"/>
  <c r="W1803" i="1"/>
  <c r="T2583" i="1"/>
  <c r="W2583" i="1" s="1"/>
  <c r="W2584" i="1"/>
  <c r="T1407" i="1"/>
  <c r="W1408" i="1"/>
  <c r="T3381" i="1"/>
  <c r="W3381" i="1" s="1"/>
  <c r="W3382" i="1"/>
  <c r="W3770" i="1"/>
  <c r="T3769" i="1"/>
  <c r="T3964" i="1"/>
  <c r="W3964" i="1" s="1"/>
  <c r="W3965" i="1"/>
  <c r="T4284" i="1"/>
  <c r="W4285" i="1"/>
  <c r="T2434" i="1"/>
  <c r="W2434" i="1" s="1"/>
  <c r="W2435" i="1"/>
  <c r="T6062" i="1"/>
  <c r="W6062" i="1" s="1"/>
  <c r="W6063" i="1"/>
  <c r="T4023" i="1"/>
  <c r="W4023" i="1" s="1"/>
  <c r="W4024" i="1"/>
  <c r="T3752" i="1"/>
  <c r="W3753" i="1"/>
  <c r="T3292" i="1"/>
  <c r="W3293" i="1"/>
  <c r="T3693" i="1"/>
  <c r="W3693" i="1" s="1"/>
  <c r="W3694" i="1"/>
  <c r="W1975" i="1"/>
  <c r="T3901" i="1"/>
  <c r="W3902" i="1"/>
  <c r="T1330" i="1"/>
  <c r="W1331" i="1"/>
  <c r="T1360" i="1"/>
  <c r="W1360" i="1" s="1"/>
  <c r="W1361" i="1"/>
  <c r="T1385" i="1"/>
  <c r="T100" i="1"/>
  <c r="W101" i="1"/>
  <c r="T1610" i="1"/>
  <c r="W1611" i="1"/>
  <c r="T2378" i="1"/>
  <c r="W2379" i="1"/>
  <c r="W6051" i="1"/>
  <c r="T2287" i="1"/>
  <c r="W2287" i="1" s="1"/>
  <c r="W2288" i="1"/>
  <c r="T5149" i="1"/>
  <c r="W5150" i="1"/>
  <c r="T1353" i="1"/>
  <c r="W1354" i="1"/>
  <c r="T6185" i="1"/>
  <c r="W6186" i="1"/>
  <c r="T4300" i="1"/>
  <c r="W4301" i="1"/>
  <c r="T160" i="1"/>
  <c r="W161" i="1"/>
  <c r="T4901" i="1"/>
  <c r="W4901" i="1" s="1"/>
  <c r="T1111" i="1"/>
  <c r="W1111" i="1" s="1"/>
  <c r="W1112" i="1"/>
  <c r="T1821" i="1"/>
  <c r="W1822" i="1"/>
  <c r="T2478" i="1"/>
  <c r="W2479" i="1"/>
  <c r="T4002" i="1"/>
  <c r="W4003" i="1"/>
  <c r="T5126" i="1"/>
  <c r="W5126" i="1" s="1"/>
  <c r="W5127" i="1"/>
  <c r="T22" i="1"/>
  <c r="W22" i="1" s="1"/>
  <c r="W23" i="1"/>
  <c r="T3621" i="1"/>
  <c r="W3621" i="1" s="1"/>
  <c r="W3622" i="1"/>
  <c r="T1016" i="1"/>
  <c r="W1017" i="1"/>
  <c r="T1617" i="1"/>
  <c r="W1617" i="1" s="1"/>
  <c r="W1618" i="1"/>
  <c r="W2705" i="1"/>
  <c r="W3804" i="1"/>
  <c r="T2626" i="1"/>
  <c r="T3316" i="1"/>
  <c r="W3317" i="1"/>
  <c r="T1750" i="1"/>
  <c r="T95" i="1"/>
  <c r="W96" i="1"/>
  <c r="T1401" i="1"/>
  <c r="W1401" i="1" s="1"/>
  <c r="W1402" i="1"/>
  <c r="T1692" i="1"/>
  <c r="W1692" i="1" s="1"/>
  <c r="W1693" i="1"/>
  <c r="T1962" i="1"/>
  <c r="W1963" i="1"/>
  <c r="T2294" i="1"/>
  <c r="W2294" i="1" s="1"/>
  <c r="W2295" i="1"/>
  <c r="T2962" i="1"/>
  <c r="W2963" i="1"/>
  <c r="T3616" i="1"/>
  <c r="W3617" i="1"/>
  <c r="T3916" i="1"/>
  <c r="W3917" i="1"/>
  <c r="W4277" i="1"/>
  <c r="T4272" i="1"/>
  <c r="W4272" i="1" s="1"/>
  <c r="T6168" i="1"/>
  <c r="W6168" i="1" s="1"/>
  <c r="W6169" i="1"/>
  <c r="T2439" i="1"/>
  <c r="W2439" i="1" s="1"/>
  <c r="W2440" i="1"/>
  <c r="W3534" i="1"/>
  <c r="T3530" i="1"/>
  <c r="W3530" i="1" s="1"/>
  <c r="T1150" i="1"/>
  <c r="W1150" i="1" s="1"/>
  <c r="W1151" i="1"/>
  <c r="T1766" i="1"/>
  <c r="W1766" i="1" s="1"/>
  <c r="W1767" i="1"/>
  <c r="T2576" i="1"/>
  <c r="W2577" i="1"/>
  <c r="T3129" i="1"/>
  <c r="W3129" i="1" s="1"/>
  <c r="W3130" i="1"/>
  <c r="T3791" i="1"/>
  <c r="W3792" i="1"/>
  <c r="T3996" i="1"/>
  <c r="W3997" i="1"/>
  <c r="T1453" i="1"/>
  <c r="W1453" i="1" s="1"/>
  <c r="W1454" i="1"/>
  <c r="T2230" i="1"/>
  <c r="W2230" i="1" s="1"/>
  <c r="W2231" i="1"/>
  <c r="T3679" i="1"/>
  <c r="W3679" i="1" s="1"/>
  <c r="W3680" i="1"/>
  <c r="T56" i="1"/>
  <c r="W56" i="1" s="1"/>
  <c r="W57" i="1"/>
  <c r="T2309" i="1"/>
  <c r="W2310" i="1"/>
  <c r="T1795" i="1"/>
  <c r="W1796" i="1"/>
  <c r="T4695" i="1"/>
  <c r="T112" i="1"/>
  <c r="W113" i="1"/>
  <c r="T1909" i="1"/>
  <c r="W1909" i="1" s="1"/>
  <c r="T3089" i="1"/>
  <c r="W3090" i="1"/>
  <c r="W5818" i="1"/>
  <c r="T4784" i="1"/>
  <c r="W4784" i="1" s="1"/>
  <c r="W4785" i="1"/>
  <c r="T4114" i="1"/>
  <c r="W4119" i="1"/>
  <c r="W711" i="1"/>
  <c r="T3135" i="1"/>
  <c r="W3136" i="1"/>
  <c r="T1632" i="1"/>
  <c r="W1633" i="1"/>
  <c r="W1064" i="1"/>
  <c r="T252" i="1"/>
  <c r="W253" i="1"/>
  <c r="W73" i="1"/>
  <c r="T68" i="1"/>
  <c r="W68" i="1" s="1"/>
  <c r="T701" i="1"/>
  <c r="W702" i="1"/>
  <c r="T1317" i="1"/>
  <c r="W1317" i="1" s="1"/>
  <c r="W1318" i="1"/>
  <c r="T1840" i="1"/>
  <c r="W1841" i="1"/>
  <c r="T2217" i="1"/>
  <c r="W2218" i="1"/>
  <c r="T2881" i="1"/>
  <c r="W2881" i="1" s="1"/>
  <c r="W2882" i="1"/>
  <c r="W2976" i="1"/>
  <c r="T2975" i="1"/>
  <c r="T212" i="1"/>
  <c r="W212" i="1" s="1"/>
  <c r="W213" i="1"/>
  <c r="W3710" i="1"/>
  <c r="T3709" i="1"/>
  <c r="T4220" i="1"/>
  <c r="W4220" i="1" s="1"/>
  <c r="W4221" i="1"/>
  <c r="T5765" i="1"/>
  <c r="W5765" i="1" s="1"/>
  <c r="W5766" i="1"/>
  <c r="T1679" i="1"/>
  <c r="W1679" i="1" s="1"/>
  <c r="W1680" i="1"/>
  <c r="T2604" i="1"/>
  <c r="W2605" i="1"/>
  <c r="T366" i="1"/>
  <c r="W367" i="1"/>
  <c r="W844" i="1"/>
  <c r="T843" i="1"/>
  <c r="W843" i="1" s="1"/>
  <c r="W1868" i="1"/>
  <c r="T1867" i="1"/>
  <c r="T1956" i="1"/>
  <c r="W1957" i="1"/>
  <c r="T2206" i="1"/>
  <c r="W2207" i="1"/>
  <c r="W2322" i="1"/>
  <c r="T2321" i="1"/>
  <c r="W2611" i="1"/>
  <c r="T2610" i="1"/>
  <c r="W3368" i="1"/>
  <c r="T3367" i="1"/>
  <c r="T3737" i="1"/>
  <c r="W3737" i="1" s="1"/>
  <c r="W3738" i="1"/>
  <c r="T3951" i="1"/>
  <c r="W3952" i="1"/>
  <c r="T5427" i="1"/>
  <c r="W5427" i="1" s="1"/>
  <c r="W5428" i="1"/>
  <c r="T1173" i="1"/>
  <c r="W1173" i="1" s="1"/>
  <c r="W1174" i="1"/>
  <c r="T2351" i="1"/>
  <c r="W2352" i="1"/>
  <c r="T2638" i="1"/>
  <c r="W2638" i="1" s="1"/>
  <c r="W2639" i="1"/>
  <c r="T3983" i="1"/>
  <c r="W3984" i="1"/>
  <c r="T5233" i="1"/>
  <c r="W5233" i="1" s="1"/>
  <c r="W5234" i="1"/>
  <c r="T2491" i="1"/>
  <c r="W2492" i="1"/>
  <c r="T3299" i="1"/>
  <c r="W3299" i="1" s="1"/>
  <c r="W3300" i="1"/>
  <c r="T3703" i="1"/>
  <c r="W3704" i="1"/>
  <c r="T4106" i="1"/>
  <c r="W4107" i="1"/>
  <c r="W4215" i="1"/>
  <c r="T4210" i="1"/>
  <c r="T5258" i="1"/>
  <c r="W5259" i="1"/>
  <c r="T3376" i="1"/>
  <c r="W3376" i="1" s="1"/>
  <c r="W3377" i="1"/>
  <c r="T3247" i="1"/>
  <c r="T1140" i="1"/>
  <c r="W1140" i="1" s="1"/>
  <c r="W1141" i="1"/>
  <c r="T5169" i="1"/>
  <c r="W5170" i="1"/>
  <c r="T1787" i="1"/>
  <c r="W1788" i="1"/>
  <c r="T5023" i="1"/>
  <c r="W5024" i="1"/>
  <c r="W2356" i="1"/>
  <c r="T304" i="1"/>
  <c r="W305" i="1"/>
  <c r="T1923" i="1"/>
  <c r="W1924" i="1"/>
  <c r="T6158" i="1"/>
  <c r="W6159" i="1"/>
  <c r="T4472" i="1"/>
  <c r="T4638" i="1"/>
  <c r="W4639" i="1"/>
  <c r="T2902" i="1"/>
  <c r="W2903" i="1"/>
  <c r="T1777" i="1"/>
  <c r="W1777" i="1" s="1"/>
  <c r="W1778" i="1"/>
  <c r="T2114" i="1"/>
  <c r="W2114" i="1" s="1"/>
  <c r="W2115" i="1"/>
  <c r="T239" i="1"/>
  <c r="W240" i="1"/>
  <c r="T1162" i="1"/>
  <c r="W1163" i="1"/>
  <c r="T443" i="1"/>
  <c r="W444" i="1"/>
  <c r="T1029" i="1"/>
  <c r="W1030" i="1"/>
  <c r="W2258" i="1"/>
  <c r="T2257" i="1"/>
  <c r="T2910" i="1"/>
  <c r="W2911" i="1"/>
  <c r="W232" i="1"/>
  <c r="T227" i="1"/>
  <c r="W227" i="1" s="1"/>
  <c r="T3687" i="1"/>
  <c r="W3688" i="1"/>
  <c r="T4063" i="1"/>
  <c r="W4064" i="1"/>
  <c r="T5218" i="1"/>
  <c r="W5218" i="1" s="1"/>
  <c r="W5219" i="1"/>
  <c r="T6219" i="1"/>
  <c r="W6220" i="1"/>
  <c r="T5191" i="1"/>
  <c r="W5191" i="1" s="1"/>
  <c r="W5192" i="1"/>
  <c r="W1675" i="1"/>
  <c r="T1671" i="1"/>
  <c r="W1671" i="1" s="1"/>
  <c r="T3169" i="1"/>
  <c r="W3169" i="1" s="1"/>
  <c r="W3170" i="1"/>
  <c r="T649" i="1"/>
  <c r="W649" i="1" s="1"/>
  <c r="W650" i="1"/>
  <c r="T2225" i="1"/>
  <c r="W2226" i="1"/>
  <c r="T2447" i="1"/>
  <c r="W2448" i="1"/>
  <c r="T2814" i="1"/>
  <c r="W2814" i="1" s="1"/>
  <c r="W2815" i="1"/>
  <c r="T3233" i="1"/>
  <c r="W3233" i="1" s="1"/>
  <c r="W3234" i="1"/>
  <c r="T3666" i="1"/>
  <c r="W3667" i="1"/>
  <c r="T4093" i="1"/>
  <c r="W4094" i="1"/>
  <c r="T5225" i="1"/>
  <c r="W5226" i="1"/>
  <c r="T5773" i="1"/>
  <c r="W5774" i="1"/>
  <c r="T16" i="1"/>
  <c r="W17" i="1"/>
  <c r="T1474" i="1"/>
  <c r="W1475" i="1"/>
  <c r="T1904" i="1"/>
  <c r="W1905" i="1"/>
  <c r="W3350" i="1"/>
  <c r="T3349" i="1"/>
  <c r="T3539" i="1"/>
  <c r="T5683" i="1"/>
  <c r="W5684" i="1"/>
  <c r="T1697" i="1"/>
  <c r="W1697" i="1" s="1"/>
  <c r="W1698" i="1"/>
  <c r="T2127" i="1"/>
  <c r="W2128" i="1"/>
  <c r="T2473" i="1"/>
  <c r="W2474" i="1"/>
  <c r="T2858" i="1"/>
  <c r="W2858" i="1" s="1"/>
  <c r="W2859" i="1"/>
  <c r="T3269" i="1"/>
  <c r="W3270" i="1"/>
  <c r="T3672" i="1"/>
  <c r="W3673" i="1"/>
  <c r="T5794" i="1"/>
  <c r="W5795" i="1"/>
  <c r="T3034" i="1"/>
  <c r="W3034" i="1" s="1"/>
  <c r="W3035" i="1"/>
  <c r="T3359" i="1"/>
  <c r="W3360" i="1"/>
  <c r="T5376" i="1"/>
  <c r="W5377" i="1"/>
  <c r="T1179" i="1"/>
  <c r="W1180" i="1"/>
  <c r="T5314" i="1"/>
  <c r="W5314" i="1" s="1"/>
  <c r="W5319" i="1"/>
  <c r="T6241" i="1"/>
  <c r="W6242" i="1"/>
  <c r="T5886" i="1"/>
  <c r="W5886" i="1" s="1"/>
  <c r="W5887" i="1"/>
  <c r="T3631" i="1"/>
  <c r="W3632" i="1"/>
  <c r="T2993" i="1"/>
  <c r="T2840" i="1"/>
  <c r="W2841" i="1"/>
  <c r="T2496" i="1"/>
  <c r="W2496" i="1" s="1"/>
  <c r="W2497" i="1"/>
  <c r="T2809" i="1"/>
  <c r="W2810" i="1"/>
  <c r="W3411" i="1"/>
  <c r="T3406" i="1"/>
  <c r="T660" i="1"/>
  <c r="W660" i="1" s="1"/>
  <c r="W661" i="1"/>
  <c r="T5981" i="1"/>
  <c r="W5981" i="1" s="1"/>
  <c r="W5982" i="1"/>
  <c r="T1325" i="1"/>
  <c r="W1326" i="1"/>
  <c r="T2519" i="1"/>
  <c r="W2519" i="1" s="1"/>
  <c r="W2520" i="1"/>
  <c r="T2887" i="1"/>
  <c r="W2888" i="1"/>
  <c r="T3418" i="1"/>
  <c r="W3419" i="1"/>
  <c r="T5677" i="1"/>
  <c r="W5678" i="1"/>
  <c r="T338" i="1"/>
  <c r="W339" i="1"/>
  <c r="T3337" i="1"/>
  <c r="W3338" i="1"/>
  <c r="T6224" i="1"/>
  <c r="W6225" i="1"/>
  <c r="T2548" i="1"/>
  <c r="W2549" i="1"/>
  <c r="T1430" i="1"/>
  <c r="W1431" i="1"/>
  <c r="T2503" i="1"/>
  <c r="T1718" i="1"/>
  <c r="W1719" i="1"/>
  <c r="T6130" i="1"/>
  <c r="W6130" i="1" s="1"/>
  <c r="W6131" i="1"/>
  <c r="T4685" i="1"/>
  <c r="W4686" i="1"/>
  <c r="T2744" i="1"/>
  <c r="W2744" i="1" s="1"/>
  <c r="W2745" i="1"/>
  <c r="T3957" i="1"/>
  <c r="W3958" i="1"/>
  <c r="T5521" i="1"/>
  <c r="W5521" i="1" s="1"/>
  <c r="W5522" i="1"/>
  <c r="T407" i="1"/>
  <c r="W408" i="1"/>
  <c r="T3494" i="1"/>
  <c r="W3495" i="1"/>
  <c r="W810" i="1"/>
  <c r="T371" i="1"/>
  <c r="W372" i="1"/>
  <c r="W5486" i="1"/>
  <c r="T5349" i="1"/>
  <c r="W5350" i="1"/>
  <c r="T2757" i="1"/>
  <c r="W2758" i="1"/>
  <c r="T4518" i="1"/>
  <c r="W4519" i="1"/>
  <c r="T5688" i="1"/>
  <c r="W5688" i="1" s="1"/>
  <c r="W5689" i="1"/>
  <c r="W555" i="1"/>
  <c r="W4786" i="1"/>
  <c r="W3082" i="1"/>
  <c r="T1528" i="1"/>
  <c r="W1529" i="1"/>
  <c r="T3594" i="1"/>
  <c r="T1877" i="1"/>
  <c r="W1878" i="1"/>
  <c r="T666" i="1"/>
  <c r="W666" i="1" s="1"/>
  <c r="W667" i="1"/>
  <c r="T3274" i="1"/>
  <c r="W3274" i="1" s="1"/>
  <c r="W3275" i="1"/>
  <c r="T3833" i="1"/>
  <c r="W3833" i="1" s="1"/>
  <c r="W3834" i="1"/>
  <c r="T4260" i="1"/>
  <c r="W4260" i="1" s="1"/>
  <c r="W4261" i="1"/>
  <c r="T4754" i="1"/>
  <c r="W4754" i="1" s="1"/>
  <c r="W4755" i="1"/>
  <c r="T5340" i="1"/>
  <c r="W5341" i="1"/>
  <c r="T5971" i="1"/>
  <c r="W5972" i="1"/>
  <c r="T281" i="1"/>
  <c r="W281" i="1" s="1"/>
  <c r="W286" i="1"/>
  <c r="T992" i="1"/>
  <c r="W993" i="1"/>
  <c r="T6208" i="1"/>
  <c r="W6209" i="1"/>
  <c r="T1897" i="1"/>
  <c r="W1897" i="1" s="1"/>
  <c r="W1898" i="1"/>
  <c r="T2176" i="1"/>
  <c r="W2177" i="1"/>
  <c r="T6075" i="1"/>
  <c r="W6075" i="1" s="1"/>
  <c r="W6076" i="1"/>
  <c r="T3639" i="1"/>
  <c r="W3640" i="1"/>
  <c r="T474" i="1"/>
  <c r="W474" i="1" s="1"/>
  <c r="W475" i="1"/>
  <c r="T1448" i="1"/>
  <c r="W1449" i="1"/>
  <c r="T1571" i="1"/>
  <c r="W1572" i="1"/>
  <c r="T2081" i="1"/>
  <c r="W2082" i="1"/>
  <c r="T3587" i="1"/>
  <c r="W3587" i="1" s="1"/>
  <c r="W3588" i="1"/>
  <c r="T797" i="1"/>
  <c r="W798" i="1"/>
  <c r="T4670" i="1"/>
  <c r="W4671" i="1"/>
  <c r="T5477" i="1"/>
  <c r="W5478" i="1"/>
  <c r="W5574" i="1"/>
  <c r="T5573" i="1"/>
  <c r="T6045" i="1"/>
  <c r="W6045" i="1" s="1"/>
  <c r="W6046" i="1"/>
  <c r="T125" i="1"/>
  <c r="W126" i="1"/>
  <c r="T987" i="1"/>
  <c r="W987" i="1" s="1"/>
  <c r="W988" i="1"/>
  <c r="W1550" i="1"/>
  <c r="T1545" i="1"/>
  <c r="T2155" i="1"/>
  <c r="W2155" i="1" s="1"/>
  <c r="W2156" i="1"/>
  <c r="T2915" i="1"/>
  <c r="W2915" i="1" s="1"/>
  <c r="W2916" i="1"/>
  <c r="T3010" i="1"/>
  <c r="W3010" i="1" s="1"/>
  <c r="W3011" i="1"/>
  <c r="T4028" i="1"/>
  <c r="W4028" i="1" s="1"/>
  <c r="W4029" i="1"/>
  <c r="T4616" i="1"/>
  <c r="W4617" i="1"/>
  <c r="T643" i="1"/>
  <c r="W644" i="1"/>
  <c r="T80" i="1"/>
  <c r="W81" i="1"/>
  <c r="W1941" i="1"/>
  <c r="T1940" i="1"/>
  <c r="T2700" i="1"/>
  <c r="W2701" i="1"/>
  <c r="T3488" i="1"/>
  <c r="W3488" i="1" s="1"/>
  <c r="W3489" i="1"/>
  <c r="T3813" i="1"/>
  <c r="W3814" i="1"/>
  <c r="T4230" i="1"/>
  <c r="W4230" i="1" s="1"/>
  <c r="W4231" i="1"/>
  <c r="T5633" i="1"/>
  <c r="W5633" i="1" s="1"/>
  <c r="W5634" i="1"/>
  <c r="T2191" i="1"/>
  <c r="W2191" i="1" s="1"/>
  <c r="W2192" i="1"/>
  <c r="T4866" i="1"/>
  <c r="W4866" i="1" s="1"/>
  <c r="W4867" i="1"/>
  <c r="T2620" i="1"/>
  <c r="W2621" i="1"/>
  <c r="T2941" i="1"/>
  <c r="W2942" i="1"/>
  <c r="T3187" i="1"/>
  <c r="W3187" i="1" s="1"/>
  <c r="W3188" i="1"/>
  <c r="T3432" i="1"/>
  <c r="W3433" i="1"/>
  <c r="W4015" i="1"/>
  <c r="T4014" i="1"/>
  <c r="T5603" i="1"/>
  <c r="W5603" i="1" s="1"/>
  <c r="W5604" i="1"/>
  <c r="T1537" i="1"/>
  <c r="W1537" i="1" s="1"/>
  <c r="W1538" i="1"/>
  <c r="T3990" i="1"/>
  <c r="W3991" i="1"/>
  <c r="T5937" i="1"/>
  <c r="W5938" i="1"/>
  <c r="T1003" i="1"/>
  <c r="W1004" i="1"/>
  <c r="T3110" i="1"/>
  <c r="W3111" i="1"/>
  <c r="T5009" i="1"/>
  <c r="T3388" i="1"/>
  <c r="W3389" i="1"/>
  <c r="T4081" i="1"/>
  <c r="W4082" i="1"/>
  <c r="T5238" i="1"/>
  <c r="W5239" i="1"/>
  <c r="T5591" i="1"/>
  <c r="W5591" i="1" s="1"/>
  <c r="W5592" i="1"/>
  <c r="T5033" i="1"/>
  <c r="W5033" i="1" s="1"/>
  <c r="W5034" i="1"/>
  <c r="T2016" i="1"/>
  <c r="W2016" i="1" s="1"/>
  <c r="W2017" i="1"/>
  <c r="T2653" i="1"/>
  <c r="W2654" i="1"/>
  <c r="T5208" i="1"/>
  <c r="W5209" i="1"/>
  <c r="T5617" i="1"/>
  <c r="W5618" i="1"/>
  <c r="T2275" i="1"/>
  <c r="T3117" i="1"/>
  <c r="W3117" i="1" s="1"/>
  <c r="W3118" i="1"/>
  <c r="T2009" i="1"/>
  <c r="W2010" i="1"/>
  <c r="T4719" i="1"/>
  <c r="W4720" i="1"/>
  <c r="T1510" i="1"/>
  <c r="W1510" i="1" s="1"/>
  <c r="W1511" i="1"/>
  <c r="T327" i="1"/>
  <c r="W327" i="1" s="1"/>
  <c r="W328" i="1"/>
  <c r="T1412" i="1"/>
  <c r="W1412" i="1" s="1"/>
  <c r="W1413" i="1"/>
  <c r="T6148" i="1"/>
  <c r="W6148" i="1" s="1"/>
  <c r="W6149" i="1"/>
  <c r="T1258" i="1"/>
  <c r="W1259" i="1"/>
  <c r="T2139" i="1"/>
  <c r="T3476" i="1"/>
  <c r="W3476" i="1" s="1"/>
  <c r="W3477" i="1"/>
  <c r="T2166" i="1"/>
  <c r="W2166" i="1" s="1"/>
  <c r="W2167" i="1"/>
  <c r="T1238" i="1"/>
  <c r="W1239" i="1"/>
  <c r="T492" i="1"/>
  <c r="W493" i="1"/>
  <c r="T3923" i="1"/>
  <c r="T5273" i="1"/>
  <c r="W5273" i="1" s="1"/>
  <c r="W5278" i="1"/>
  <c r="T5384" i="1"/>
  <c r="W5385" i="1"/>
  <c r="T3208" i="1"/>
  <c r="W3209" i="1"/>
  <c r="T5184" i="1"/>
  <c r="W5184" i="1" s="1"/>
  <c r="W5185" i="1"/>
  <c r="T145" i="1"/>
  <c r="W145" i="1" s="1"/>
  <c r="W146" i="1"/>
  <c r="W1060" i="1"/>
  <c r="T1055" i="1"/>
  <c r="W1055" i="1" s="1"/>
  <c r="T1557" i="1"/>
  <c r="W1558" i="1"/>
  <c r="T1743" i="1"/>
  <c r="W1743" i="1" s="1"/>
  <c r="W1744" i="1"/>
  <c r="T2161" i="1"/>
  <c r="W2162" i="1"/>
  <c r="T2555" i="1"/>
  <c r="W2555" i="1" s="1"/>
  <c r="W2556" i="1"/>
  <c r="T2853" i="1"/>
  <c r="W2854" i="1"/>
  <c r="T3785" i="1"/>
  <c r="W3786" i="1"/>
  <c r="T1437" i="1"/>
  <c r="W1437" i="1" s="1"/>
  <c r="W1438" i="1"/>
  <c r="W2797" i="1"/>
  <c r="T2793" i="1"/>
  <c r="W2793" i="1" s="1"/>
  <c r="T3343" i="1"/>
  <c r="W3344" i="1"/>
  <c r="T1196" i="1"/>
  <c r="W1196" i="1" s="1"/>
  <c r="W1197" i="1"/>
  <c r="T1832" i="1"/>
  <c r="W1832" i="1" s="1"/>
  <c r="W1833" i="1"/>
  <c r="T2969" i="1"/>
  <c r="W2970" i="1"/>
  <c r="T3456" i="1"/>
  <c r="W3457" i="1"/>
  <c r="T3939" i="1"/>
  <c r="W3939" i="1" s="1"/>
  <c r="W3940" i="1"/>
  <c r="W5470" i="1"/>
  <c r="T5465" i="1"/>
  <c r="W5465" i="1" s="1"/>
  <c r="T3240" i="1"/>
  <c r="W3241" i="1"/>
  <c r="T1845" i="1"/>
  <c r="W1845" i="1" s="1"/>
  <c r="W1846" i="1"/>
  <c r="T2590" i="1"/>
  <c r="W2591" i="1"/>
  <c r="T4605" i="1"/>
  <c r="W4606" i="1"/>
  <c r="T4328" i="1"/>
  <c r="T6008" i="1"/>
  <c r="W6013" i="1"/>
  <c r="T4315" i="1"/>
  <c r="W4315" i="1" s="1"/>
  <c r="W4316" i="1"/>
  <c r="T4251" i="1"/>
  <c r="W4252" i="1"/>
  <c r="T2892" i="1"/>
  <c r="W2892" i="1" s="1"/>
  <c r="W2893" i="1"/>
  <c r="T1851" i="1"/>
  <c r="W1851" i="1" s="1"/>
  <c r="W1852" i="1"/>
  <c r="T1048" i="1"/>
  <c r="W1048" i="1" s="1"/>
  <c r="W1049" i="1"/>
  <c r="T5439" i="1"/>
  <c r="W5439" i="1" s="1"/>
  <c r="W5440" i="1"/>
  <c r="J6232" i="1"/>
  <c r="P6262" i="1"/>
  <c r="P6232" i="1" s="1"/>
  <c r="H6232" i="1"/>
  <c r="H3107" i="1"/>
  <c r="H3106" i="1" s="1"/>
  <c r="F3922" i="1"/>
  <c r="M2998" i="1"/>
  <c r="K4872" i="1"/>
  <c r="K4871" i="1" s="1"/>
  <c r="N1850" i="1"/>
  <c r="N1837" i="1" s="1"/>
  <c r="J710" i="1"/>
  <c r="J709" i="1" s="1"/>
  <c r="H3822" i="1"/>
  <c r="H1027" i="1"/>
  <c r="N710" i="1"/>
  <c r="L5168" i="1"/>
  <c r="L5167" i="1" s="1"/>
  <c r="L5640" i="1"/>
  <c r="L5639" i="1" s="1"/>
  <c r="U4913" i="1"/>
  <c r="U4872" i="1" s="1"/>
  <c r="U4871" i="1" s="1"/>
  <c r="M5658" i="1"/>
  <c r="J6067" i="1"/>
  <c r="J5482" i="1"/>
  <c r="J5474" i="1" s="1"/>
  <c r="G6232" i="1"/>
  <c r="U710" i="1"/>
  <c r="K5336" i="1"/>
  <c r="V1255" i="1"/>
  <c r="V1254" i="1" s="1"/>
  <c r="R4730" i="1"/>
  <c r="R4729" i="1" s="1"/>
  <c r="R4692" i="1" s="1"/>
  <c r="I3846" i="1"/>
  <c r="I3845" i="1" s="1"/>
  <c r="J5815" i="1"/>
  <c r="J5790" i="1" s="1"/>
  <c r="O5054" i="1"/>
  <c r="J5336" i="1"/>
  <c r="V4913" i="1"/>
  <c r="V4872" i="1" s="1"/>
  <c r="V4871" i="1" s="1"/>
  <c r="J5638" i="1"/>
  <c r="J5609" i="1" s="1"/>
  <c r="J5608" i="1" s="1"/>
  <c r="L6287" i="1"/>
  <c r="L6286" i="1" s="1"/>
  <c r="H4729" i="1"/>
  <c r="H4692" i="1" s="1"/>
  <c r="K3822" i="1"/>
  <c r="V2006" i="1"/>
  <c r="V2005" i="1" s="1"/>
  <c r="U4730" i="1"/>
  <c r="U4729" i="1" s="1"/>
  <c r="U4692" i="1" s="1"/>
  <c r="N1159" i="1"/>
  <c r="S1027" i="1"/>
  <c r="N5485" i="1"/>
  <c r="N5484" i="1" s="1"/>
  <c r="N5483" i="1" s="1"/>
  <c r="N5482" i="1" s="1"/>
  <c r="N5474" i="1" s="1"/>
  <c r="M4720" i="1"/>
  <c r="T4913" i="1"/>
  <c r="O1027" i="1"/>
  <c r="N2006" i="1"/>
  <c r="N2005" i="1" s="1"/>
  <c r="G2375" i="1"/>
  <c r="G2374" i="1" s="1"/>
  <c r="M49" i="1"/>
  <c r="I3316" i="1"/>
  <c r="M3316" i="1" s="1"/>
  <c r="I2576" i="1"/>
  <c r="I2575" i="1" s="1"/>
  <c r="M2631" i="1"/>
  <c r="G710" i="1"/>
  <c r="G709" i="1" s="1"/>
  <c r="K1159" i="1"/>
  <c r="F160" i="1"/>
  <c r="M160" i="1" s="1"/>
  <c r="O513" i="1"/>
  <c r="O392" i="1" s="1"/>
  <c r="J1254" i="1"/>
  <c r="R1159" i="1"/>
  <c r="V6262" i="1"/>
  <c r="V6232" i="1" s="1"/>
  <c r="G4872" i="1"/>
  <c r="G4871" i="1" s="1"/>
  <c r="Q1159" i="1"/>
  <c r="N2734" i="1"/>
  <c r="N2733" i="1" s="1"/>
  <c r="U1607" i="1"/>
  <c r="U1606" i="1" s="1"/>
  <c r="Q746" i="1"/>
  <c r="L1631" i="1"/>
  <c r="L1607" i="1" s="1"/>
  <c r="P1607" i="1"/>
  <c r="P1606" i="1" s="1"/>
  <c r="M1962" i="1"/>
  <c r="P250" i="1"/>
  <c r="P746" i="1"/>
  <c r="N4913" i="1"/>
  <c r="N4872" i="1" s="1"/>
  <c r="N4871" i="1" s="1"/>
  <c r="Q527" i="1"/>
  <c r="Q514" i="1" s="1"/>
  <c r="Q513" i="1" s="1"/>
  <c r="Q392" i="1" s="1"/>
  <c r="J3106" i="1"/>
  <c r="O5815" i="1"/>
  <c r="O5790" i="1" s="1"/>
  <c r="N3823" i="1"/>
  <c r="N3822" i="1" s="1"/>
  <c r="P301" i="1"/>
  <c r="O6262" i="1"/>
  <c r="O6232" i="1" s="1"/>
  <c r="K301" i="1"/>
  <c r="K249" i="1" s="1"/>
  <c r="S5054" i="1"/>
  <c r="S6262" i="1"/>
  <c r="S6232" i="1" s="1"/>
  <c r="O5485" i="1"/>
  <c r="O5484" i="1" s="1"/>
  <c r="O5483" i="1" s="1"/>
  <c r="O5482" i="1" s="1"/>
  <c r="O5474" i="1" s="1"/>
  <c r="P5336" i="1"/>
  <c r="R1027" i="1"/>
  <c r="G301" i="1"/>
  <c r="G249" i="1" s="1"/>
  <c r="F5170" i="1"/>
  <c r="M5170" i="1" s="1"/>
  <c r="F6070" i="1"/>
  <c r="M6070" i="1" s="1"/>
  <c r="G3107" i="1"/>
  <c r="G3106" i="1" s="1"/>
  <c r="P710" i="1"/>
  <c r="T710" i="1"/>
  <c r="Q3107" i="1"/>
  <c r="Q3106" i="1" s="1"/>
  <c r="G4729" i="1"/>
  <c r="G4692" i="1" s="1"/>
  <c r="N852" i="1"/>
  <c r="N795" i="1" s="1"/>
  <c r="S710" i="1"/>
  <c r="O301" i="1"/>
  <c r="S301" i="1"/>
  <c r="U852" i="1"/>
  <c r="U795" i="1" s="1"/>
  <c r="J1159" i="1"/>
  <c r="H2374" i="1"/>
  <c r="Q301" i="1"/>
  <c r="S1607" i="1"/>
  <c r="S1606" i="1" s="1"/>
  <c r="N5054" i="1"/>
  <c r="Q4913" i="1"/>
  <c r="Q4872" i="1" s="1"/>
  <c r="Q4871" i="1" s="1"/>
  <c r="P852" i="1"/>
  <c r="P795" i="1" s="1"/>
  <c r="O710" i="1"/>
  <c r="N1255" i="1"/>
  <c r="N1254" i="1" s="1"/>
  <c r="G6067" i="1"/>
  <c r="R2734" i="1"/>
  <c r="R2733" i="1" s="1"/>
  <c r="M1121" i="1"/>
  <c r="S2006" i="1"/>
  <c r="S2005" i="1" s="1"/>
  <c r="V710" i="1"/>
  <c r="O852" i="1"/>
  <c r="O795" i="1" s="1"/>
  <c r="R852" i="1"/>
  <c r="R795" i="1" s="1"/>
  <c r="J2006" i="1"/>
  <c r="J2005" i="1" s="1"/>
  <c r="O1607" i="1"/>
  <c r="O1606" i="1" s="1"/>
  <c r="T746" i="1"/>
  <c r="S852" i="1"/>
  <c r="S795" i="1" s="1"/>
  <c r="S4913" i="1"/>
  <c r="S4872" i="1" s="1"/>
  <c r="S4871" i="1" s="1"/>
  <c r="R3823" i="1"/>
  <c r="R3822" i="1" s="1"/>
  <c r="H2006" i="1"/>
  <c r="H2005" i="1" s="1"/>
  <c r="G392" i="1"/>
  <c r="O4111" i="1"/>
  <c r="O4102" i="1" s="1"/>
  <c r="S1255" i="1"/>
  <c r="S1254" i="1" s="1"/>
  <c r="J301" i="1"/>
  <c r="J249" i="1" s="1"/>
  <c r="N1607" i="1"/>
  <c r="R250" i="1"/>
  <c r="S3107" i="1"/>
  <c r="S3106" i="1" s="1"/>
  <c r="S250" i="1"/>
  <c r="O3107" i="1"/>
  <c r="O3106" i="1" s="1"/>
  <c r="N4730" i="1"/>
  <c r="N4729" i="1" s="1"/>
  <c r="N4692" i="1" s="1"/>
  <c r="F5963" i="1"/>
  <c r="J4111" i="1"/>
  <c r="J4102" i="1" s="1"/>
  <c r="H4111" i="1"/>
  <c r="H4102" i="1" s="1"/>
  <c r="P2375" i="1"/>
  <c r="P2374" i="1" s="1"/>
  <c r="Q5485" i="1"/>
  <c r="Q5484" i="1" s="1"/>
  <c r="Q5483" i="1" s="1"/>
  <c r="Q5482" i="1" s="1"/>
  <c r="Q5474" i="1" s="1"/>
  <c r="V3107" i="1"/>
  <c r="V3106" i="1" s="1"/>
  <c r="R6262" i="1"/>
  <c r="R6232" i="1" s="1"/>
  <c r="V1607" i="1"/>
  <c r="V1606" i="1" s="1"/>
  <c r="F1840" i="1"/>
  <c r="M1840" i="1" s="1"/>
  <c r="S3823" i="1"/>
  <c r="S3822" i="1" s="1"/>
  <c r="O1159" i="1"/>
  <c r="Q3823" i="1"/>
  <c r="Q3822" i="1" s="1"/>
  <c r="P4730" i="1"/>
  <c r="P4729" i="1" s="1"/>
  <c r="P4692" i="1" s="1"/>
  <c r="T5485" i="1"/>
  <c r="N1027" i="1"/>
  <c r="U3466" i="1"/>
  <c r="U3465" i="1" s="1"/>
  <c r="V3466" i="1"/>
  <c r="V3465" i="1" s="1"/>
  <c r="Q250" i="1"/>
  <c r="P3107" i="1"/>
  <c r="P3106" i="1" s="1"/>
  <c r="V2734" i="1"/>
  <c r="V2733" i="1" s="1"/>
  <c r="U2734" i="1"/>
  <c r="U2733" i="1" s="1"/>
  <c r="P3466" i="1"/>
  <c r="P3465" i="1" s="1"/>
  <c r="J3465" i="1"/>
  <c r="H4872" i="1"/>
  <c r="H4871" i="1" s="1"/>
  <c r="S4730" i="1"/>
  <c r="S4729" i="1" s="1"/>
  <c r="S4692" i="1" s="1"/>
  <c r="H4289" i="1"/>
  <c r="V5054" i="1"/>
  <c r="R746" i="1"/>
  <c r="L3466" i="1"/>
  <c r="Q4289" i="1"/>
  <c r="O746" i="1"/>
  <c r="K1254" i="1"/>
  <c r="H513" i="1"/>
  <c r="H392" i="1" s="1"/>
  <c r="I5009" i="1"/>
  <c r="I5008" i="1" s="1"/>
  <c r="R4289" i="1"/>
  <c r="U746" i="1"/>
  <c r="H5482" i="1"/>
  <c r="H5474" i="1" s="1"/>
  <c r="M34" i="1"/>
  <c r="K4729" i="1"/>
  <c r="K4692" i="1" s="1"/>
  <c r="V746" i="1"/>
  <c r="N3107" i="1"/>
  <c r="N3106" i="1" s="1"/>
  <c r="O4730" i="1"/>
  <c r="O4729" i="1" s="1"/>
  <c r="O4692" i="1" s="1"/>
  <c r="M102" i="1"/>
  <c r="L3811" i="1"/>
  <c r="L3810" i="1" s="1"/>
  <c r="M3810" i="1" s="1"/>
  <c r="R2375" i="1"/>
  <c r="R2374" i="1" s="1"/>
  <c r="P2006" i="1"/>
  <c r="P2005" i="1" s="1"/>
  <c r="M339" i="1"/>
  <c r="S746" i="1"/>
  <c r="J4289" i="1"/>
  <c r="S3466" i="1"/>
  <c r="S3465" i="1" s="1"/>
  <c r="L4729" i="1"/>
  <c r="F6185" i="1"/>
  <c r="M6185" i="1" s="1"/>
  <c r="I687" i="1"/>
  <c r="M687" i="1" s="1"/>
  <c r="M811" i="1"/>
  <c r="Q1027" i="1"/>
  <c r="U513" i="1"/>
  <c r="U392" i="1" s="1"/>
  <c r="M1545" i="1"/>
  <c r="L1239" i="1"/>
  <c r="M1239" i="1" s="1"/>
  <c r="V2375" i="1"/>
  <c r="V2374" i="1" s="1"/>
  <c r="H1254" i="1"/>
  <c r="U3107" i="1"/>
  <c r="U3106" i="1" s="1"/>
  <c r="F3900" i="1"/>
  <c r="M3900" i="1" s="1"/>
  <c r="M1258" i="1"/>
  <c r="M4063" i="1"/>
  <c r="R5485" i="1"/>
  <c r="R5484" i="1" s="1"/>
  <c r="R5483" i="1" s="1"/>
  <c r="R5482" i="1" s="1"/>
  <c r="R5474" i="1" s="1"/>
  <c r="P2734" i="1"/>
  <c r="P2733" i="1" s="1"/>
  <c r="U6262" i="1"/>
  <c r="U6232" i="1" s="1"/>
  <c r="K392" i="1"/>
  <c r="S513" i="1"/>
  <c r="S392" i="1" s="1"/>
  <c r="M73" i="1"/>
  <c r="M71" i="1" s="1"/>
  <c r="M70" i="1" s="1"/>
  <c r="M69" i="1" s="1"/>
  <c r="M1257" i="1"/>
  <c r="R301" i="1"/>
  <c r="Q852" i="1"/>
  <c r="Q795" i="1" s="1"/>
  <c r="R513" i="1"/>
  <c r="R392" i="1" s="1"/>
  <c r="M3996" i="1"/>
  <c r="G3465" i="1"/>
  <c r="T852" i="1"/>
  <c r="U1255" i="1"/>
  <c r="U1254" i="1" s="1"/>
  <c r="J4729" i="1"/>
  <c r="J4692" i="1" s="1"/>
  <c r="S5336" i="1"/>
  <c r="M4333" i="1"/>
  <c r="I6236" i="1"/>
  <c r="I6235" i="1" s="1"/>
  <c r="N513" i="1"/>
  <c r="N392" i="1" s="1"/>
  <c r="P3823" i="1"/>
  <c r="P3822" i="1" s="1"/>
  <c r="L6149" i="1"/>
  <c r="M6149" i="1" s="1"/>
  <c r="N2375" i="1"/>
  <c r="N2374" i="1" s="1"/>
  <c r="G3823" i="1"/>
  <c r="G3822" i="1" s="1"/>
  <c r="P1159" i="1"/>
  <c r="O2006" i="1"/>
  <c r="O2005" i="1" s="1"/>
  <c r="O1255" i="1"/>
  <c r="O1254" i="1" s="1"/>
  <c r="M2386" i="1"/>
  <c r="F5288" i="1"/>
  <c r="M5288" i="1" s="1"/>
  <c r="I1064" i="1"/>
  <c r="I371" i="1"/>
  <c r="I364" i="1" s="1"/>
  <c r="I363" i="1" s="1"/>
  <c r="O250" i="1"/>
  <c r="Q4730" i="1"/>
  <c r="Q4729" i="1" s="1"/>
  <c r="Q4692" i="1" s="1"/>
  <c r="S1159" i="1"/>
  <c r="M407" i="1"/>
  <c r="L3136" i="1"/>
  <c r="L3135" i="1" s="1"/>
  <c r="L3134" i="1" s="1"/>
  <c r="J4872" i="1"/>
  <c r="J4871" i="1" s="1"/>
  <c r="N6067" i="1"/>
  <c r="I5058" i="1"/>
  <c r="I5057" i="1" s="1"/>
  <c r="P1027" i="1"/>
  <c r="Q710" i="1"/>
  <c r="N301" i="1"/>
  <c r="H2733" i="1"/>
  <c r="M96" i="1"/>
  <c r="V513" i="1"/>
  <c r="V392" i="1" s="1"/>
  <c r="V852" i="1"/>
  <c r="V795" i="1" s="1"/>
  <c r="K2733" i="1"/>
  <c r="M1414" i="1"/>
  <c r="I219" i="1"/>
  <c r="M219" i="1" s="1"/>
  <c r="H3466" i="1"/>
  <c r="H3465" i="1" s="1"/>
  <c r="S2734" i="1"/>
  <c r="S2733" i="1" s="1"/>
  <c r="R2006" i="1"/>
  <c r="R2005" i="1" s="1"/>
  <c r="I3672" i="1"/>
  <c r="M3673" i="1"/>
  <c r="M1180" i="1"/>
  <c r="U301" i="1"/>
  <c r="V3823" i="1"/>
  <c r="V3822" i="1" s="1"/>
  <c r="K3106" i="1"/>
  <c r="M712" i="1"/>
  <c r="Q6262" i="1"/>
  <c r="Q6232" i="1" s="1"/>
  <c r="Q1607" i="1"/>
  <c r="Q1606" i="1" s="1"/>
  <c r="J2374" i="1"/>
  <c r="S2375" i="1"/>
  <c r="S2374" i="1" s="1"/>
  <c r="V301" i="1"/>
  <c r="I4731" i="1"/>
  <c r="L1459" i="1"/>
  <c r="M1459" i="1" s="1"/>
  <c r="M5779" i="1"/>
  <c r="L4210" i="1"/>
  <c r="L4209" i="1" s="1"/>
  <c r="H795" i="1"/>
  <c r="M4605" i="1"/>
  <c r="G4111" i="1"/>
  <c r="G4102" i="1" s="1"/>
  <c r="F3569" i="1"/>
  <c r="M3569" i="1" s="1"/>
  <c r="R4913" i="1"/>
  <c r="R4872" i="1" s="1"/>
  <c r="R4871" i="1" s="1"/>
  <c r="P4913" i="1"/>
  <c r="P4872" i="1" s="1"/>
  <c r="P4871" i="1" s="1"/>
  <c r="I3263" i="1"/>
  <c r="M3263" i="1" s="1"/>
  <c r="P1255" i="1"/>
  <c r="P1254" i="1" s="1"/>
  <c r="O4913" i="1"/>
  <c r="O4872" i="1" s="1"/>
  <c r="O4871" i="1" s="1"/>
  <c r="U250" i="1"/>
  <c r="M4606" i="1"/>
  <c r="L3580" i="1"/>
  <c r="M1617" i="1"/>
  <c r="K795" i="1"/>
  <c r="Q2734" i="1"/>
  <c r="Q2733" i="1" s="1"/>
  <c r="U3823" i="1"/>
  <c r="U3822" i="1" s="1"/>
  <c r="R1607" i="1"/>
  <c r="R1606" i="1" s="1"/>
  <c r="Q5336" i="1"/>
  <c r="M1618" i="1"/>
  <c r="S5485" i="1"/>
  <c r="S5484" i="1" s="1"/>
  <c r="S5483" i="1" s="1"/>
  <c r="S5482" i="1" s="1"/>
  <c r="S5474" i="1" s="1"/>
  <c r="P5485" i="1"/>
  <c r="P5484" i="1" s="1"/>
  <c r="P5483" i="1" s="1"/>
  <c r="P5482" i="1" s="1"/>
  <c r="P5474" i="1" s="1"/>
  <c r="P527" i="1"/>
  <c r="P514" i="1" s="1"/>
  <c r="P513" i="1" s="1"/>
  <c r="P392" i="1" s="1"/>
  <c r="U2006" i="1"/>
  <c r="U2005" i="1" s="1"/>
  <c r="K2005" i="1"/>
  <c r="G2005" i="1"/>
  <c r="U5485" i="1"/>
  <c r="U5484" i="1" s="1"/>
  <c r="U5483" i="1" s="1"/>
  <c r="U5482" i="1" s="1"/>
  <c r="U5474" i="1" s="1"/>
  <c r="L3923" i="1"/>
  <c r="M3923" i="1" s="1"/>
  <c r="M517" i="1"/>
  <c r="H6067" i="1"/>
  <c r="L2399" i="1"/>
  <c r="L2398" i="1" s="1"/>
  <c r="L2397" i="1" s="1"/>
  <c r="N746" i="1"/>
  <c r="I3135" i="1"/>
  <c r="I3134" i="1" s="1"/>
  <c r="L4629" i="1"/>
  <c r="M4629" i="1" s="1"/>
  <c r="F852" i="1"/>
  <c r="M1005" i="1"/>
  <c r="M1083" i="1"/>
  <c r="O2375" i="1"/>
  <c r="O2374" i="1" s="1"/>
  <c r="N5815" i="1"/>
  <c r="N5790" i="1" s="1"/>
  <c r="M3523" i="1"/>
  <c r="G5638" i="1"/>
  <c r="G5609" i="1" s="1"/>
  <c r="G5608" i="1" s="1"/>
  <c r="U5638" i="1"/>
  <c r="U5609" i="1" s="1"/>
  <c r="U5608" i="1" s="1"/>
  <c r="M6046" i="1"/>
  <c r="U5336" i="1"/>
  <c r="O5336" i="1"/>
  <c r="V5336" i="1"/>
  <c r="M2427" i="1"/>
  <c r="K5482" i="1"/>
  <c r="K5474" i="1" s="1"/>
  <c r="K6067" i="1"/>
  <c r="V5485" i="1"/>
  <c r="V5484" i="1" s="1"/>
  <c r="V5483" i="1" s="1"/>
  <c r="V5482" i="1" s="1"/>
  <c r="V5474" i="1" s="1"/>
  <c r="V5638" i="1"/>
  <c r="V5609" i="1" s="1"/>
  <c r="V5608" i="1" s="1"/>
  <c r="M2894" i="1"/>
  <c r="K709" i="1"/>
  <c r="Q1255" i="1"/>
  <c r="Q1254" i="1" s="1"/>
  <c r="M2865" i="1"/>
  <c r="H1606" i="1"/>
  <c r="M3730" i="1"/>
  <c r="O4289" i="1"/>
  <c r="K4289" i="1"/>
  <c r="V1159" i="1"/>
  <c r="M3091" i="1"/>
  <c r="R5815" i="1"/>
  <c r="R5790" i="1" s="1"/>
  <c r="G795" i="1"/>
  <c r="M397" i="1"/>
  <c r="K3465" i="1"/>
  <c r="V250" i="1"/>
  <c r="Q6067" i="1"/>
  <c r="V1027" i="1"/>
  <c r="O5638" i="1"/>
  <c r="O5609" i="1" s="1"/>
  <c r="O5608" i="1" s="1"/>
  <c r="S4111" i="1"/>
  <c r="S4102" i="1" s="1"/>
  <c r="V4289" i="1"/>
  <c r="P5054" i="1"/>
  <c r="U4289" i="1"/>
  <c r="O2734" i="1"/>
  <c r="O2733" i="1" s="1"/>
  <c r="M5486" i="1"/>
  <c r="N250" i="1"/>
  <c r="R3107" i="1"/>
  <c r="R3106" i="1" s="1"/>
  <c r="U6067" i="1"/>
  <c r="V4111" i="1"/>
  <c r="V4102" i="1" s="1"/>
  <c r="R5336" i="1"/>
  <c r="K4111" i="1"/>
  <c r="K4102" i="1" s="1"/>
  <c r="M4343" i="1"/>
  <c r="U1027" i="1"/>
  <c r="N4289" i="1"/>
  <c r="R5054" i="1"/>
  <c r="O6067" i="1"/>
  <c r="M5239" i="1"/>
  <c r="M5938" i="1"/>
  <c r="M1725" i="1"/>
  <c r="G5482" i="1"/>
  <c r="G5474" i="1" s="1"/>
  <c r="U5054" i="1"/>
  <c r="V6067" i="1"/>
  <c r="M5956" i="1"/>
  <c r="U5815" i="1"/>
  <c r="U5790" i="1" s="1"/>
  <c r="M352" i="1"/>
  <c r="M5662" i="1"/>
  <c r="F3495" i="1"/>
  <c r="F3494" i="1" s="1"/>
  <c r="M3477" i="1"/>
  <c r="J1606" i="1"/>
  <c r="L4105" i="1"/>
  <c r="M4105" i="1" s="1"/>
  <c r="I4342" i="1"/>
  <c r="I4341" i="1" s="1"/>
  <c r="N3466" i="1"/>
  <c r="M5661" i="1"/>
  <c r="M5972" i="1"/>
  <c r="M408" i="1"/>
  <c r="G1606" i="1"/>
  <c r="N5336" i="1"/>
  <c r="P4111" i="1"/>
  <c r="P4102" i="1" s="1"/>
  <c r="G4289" i="1"/>
  <c r="P6067" i="1"/>
  <c r="R710" i="1"/>
  <c r="L1885" i="1"/>
  <c r="L1884" i="1" s="1"/>
  <c r="L1850" i="1" s="1"/>
  <c r="M1634" i="1"/>
  <c r="O3823" i="1"/>
  <c r="O3822" i="1" s="1"/>
  <c r="R3466" i="1"/>
  <c r="R3465" i="1" s="1"/>
  <c r="O3466" i="1"/>
  <c r="O3465" i="1" s="1"/>
  <c r="R6067" i="1"/>
  <c r="F3247" i="1"/>
  <c r="F3246" i="1" s="1"/>
  <c r="N6262" i="1"/>
  <c r="N6232" i="1" s="1"/>
  <c r="U4111" i="1"/>
  <c r="U4102" i="1" s="1"/>
  <c r="P4289" i="1"/>
  <c r="M5561" i="1"/>
  <c r="N4111" i="1"/>
  <c r="N4102" i="1" s="1"/>
  <c r="M879" i="1"/>
  <c r="F4114" i="1"/>
  <c r="F4113" i="1" s="1"/>
  <c r="F4112" i="1" s="1"/>
  <c r="L4695" i="1"/>
  <c r="L4694" i="1" s="1"/>
  <c r="M610" i="1"/>
  <c r="Q2006" i="1"/>
  <c r="Q2005" i="1" s="1"/>
  <c r="U2375" i="1"/>
  <c r="U2374" i="1" s="1"/>
  <c r="I4987" i="1"/>
  <c r="I4986" i="1" s="1"/>
  <c r="M4986" i="1" s="1"/>
  <c r="J795" i="1"/>
  <c r="M396" i="1"/>
  <c r="I395" i="1"/>
  <c r="I394" i="1" s="1"/>
  <c r="I4112" i="1"/>
  <c r="K5815" i="1"/>
  <c r="K5790" i="1" s="1"/>
  <c r="H5815" i="1"/>
  <c r="H5790" i="1" s="1"/>
  <c r="F178" i="1"/>
  <c r="F177" i="1" s="1"/>
  <c r="F5818" i="1"/>
  <c r="F5817" i="1" s="1"/>
  <c r="F5816" i="1" s="1"/>
  <c r="L2137" i="1"/>
  <c r="M6210" i="1"/>
  <c r="Q5638" i="1"/>
  <c r="Q5609" i="1" s="1"/>
  <c r="Q5608" i="1" s="1"/>
  <c r="N5638" i="1"/>
  <c r="N5609" i="1" s="1"/>
  <c r="N5608" i="1" s="1"/>
  <c r="V4729" i="1"/>
  <c r="V4692" i="1" s="1"/>
  <c r="Q4111" i="1"/>
  <c r="Q4102" i="1" s="1"/>
  <c r="J392" i="1"/>
  <c r="S5815" i="1"/>
  <c r="S5790" i="1" s="1"/>
  <c r="R1255" i="1"/>
  <c r="R1254" i="1" s="1"/>
  <c r="V5815" i="1"/>
  <c r="V5790" i="1" s="1"/>
  <c r="Q5815" i="1"/>
  <c r="Q5790" i="1" s="1"/>
  <c r="M993" i="1"/>
  <c r="M23" i="1"/>
  <c r="P5815" i="1"/>
  <c r="P5790" i="1" s="1"/>
  <c r="Q3466" i="1"/>
  <c r="Q3465" i="1" s="1"/>
  <c r="H709" i="1"/>
  <c r="U1159" i="1"/>
  <c r="S4289" i="1"/>
  <c r="Q2375" i="1"/>
  <c r="Q2374" i="1" s="1"/>
  <c r="M1633" i="1"/>
  <c r="F3592" i="1"/>
  <c r="F3579" i="1" s="1"/>
  <c r="M22" i="1"/>
  <c r="M1939" i="1"/>
  <c r="M3150" i="1"/>
  <c r="K2374" i="1"/>
  <c r="F2501" i="1"/>
  <c r="F2488" i="1" s="1"/>
  <c r="M5150" i="1"/>
  <c r="L3089" i="1"/>
  <c r="M3090" i="1"/>
  <c r="L5677" i="1"/>
  <c r="M5678" i="1"/>
  <c r="M5990" i="1"/>
  <c r="F5989" i="1"/>
  <c r="F6028" i="1"/>
  <c r="F6027" i="1" s="1"/>
  <c r="Q5054" i="1"/>
  <c r="I4243" i="1"/>
  <c r="M4243" i="1" s="1"/>
  <c r="M4244" i="1"/>
  <c r="F711" i="1"/>
  <c r="M711" i="1" s="1"/>
  <c r="I4960" i="1"/>
  <c r="M4960" i="1" s="1"/>
  <c r="L2287" i="1"/>
  <c r="M2287" i="1" s="1"/>
  <c r="L951" i="1"/>
  <c r="G1254" i="1"/>
  <c r="G5815" i="1"/>
  <c r="G5790" i="1" s="1"/>
  <c r="J3822" i="1"/>
  <c r="M5641" i="1"/>
  <c r="P5638" i="1"/>
  <c r="P5609" i="1" s="1"/>
  <c r="P5608" i="1" s="1"/>
  <c r="M3188" i="1"/>
  <c r="L3187" i="1"/>
  <c r="M5034" i="1"/>
  <c r="K1606" i="1"/>
  <c r="M5033" i="1"/>
  <c r="L5406" i="1"/>
  <c r="M5406" i="1" s="1"/>
  <c r="M5868" i="1"/>
  <c r="M1004" i="1"/>
  <c r="L5058" i="1"/>
  <c r="L5057" i="1" s="1"/>
  <c r="L5056" i="1" s="1"/>
  <c r="L5055" i="1" s="1"/>
  <c r="I555" i="1"/>
  <c r="I527" i="1" s="1"/>
  <c r="S5638" i="1"/>
  <c r="S5609" i="1" s="1"/>
  <c r="S5608" i="1" s="1"/>
  <c r="L1569" i="1"/>
  <c r="M1569" i="1" s="1"/>
  <c r="M2400" i="1"/>
  <c r="M4301" i="1"/>
  <c r="M5827" i="1"/>
  <c r="M3216" i="1"/>
  <c r="M1461" i="1"/>
  <c r="J2733" i="1"/>
  <c r="M3215" i="1"/>
  <c r="F4731" i="1"/>
  <c r="M5059" i="1"/>
  <c r="I4763" i="1"/>
  <c r="M4763" i="1" s="1"/>
  <c r="L4201" i="1"/>
  <c r="M4201" i="1" s="1"/>
  <c r="M4202" i="1"/>
  <c r="S6067" i="1"/>
  <c r="R5638" i="1"/>
  <c r="R5609" i="1" s="1"/>
  <c r="R5608" i="1" s="1"/>
  <c r="M725" i="1"/>
  <c r="I1607" i="1"/>
  <c r="L1480" i="1"/>
  <c r="L1479" i="1" s="1"/>
  <c r="M1632" i="1"/>
  <c r="M3869" i="1"/>
  <c r="M3870" i="1"/>
  <c r="L5688" i="1"/>
  <c r="M5843" i="1"/>
  <c r="L2501" i="1"/>
  <c r="I4785" i="1"/>
  <c r="M4785" i="1" s="1"/>
  <c r="M4786" i="1"/>
  <c r="I5818" i="1"/>
  <c r="I5817" i="1" s="1"/>
  <c r="I5816" i="1" s="1"/>
  <c r="R4111" i="1"/>
  <c r="R4102" i="1" s="1"/>
  <c r="F2713" i="1"/>
  <c r="M2714" i="1"/>
  <c r="L87" i="1"/>
  <c r="M88" i="1"/>
  <c r="L130" i="1"/>
  <c r="L110" i="1" s="1"/>
  <c r="L3666" i="1"/>
  <c r="M3667" i="1"/>
  <c r="L3944" i="1"/>
  <c r="M3944" i="1" s="1"/>
  <c r="M3945" i="1"/>
  <c r="M3111" i="1"/>
  <c r="L3110" i="1"/>
  <c r="L4039" i="1"/>
  <c r="M4040" i="1"/>
  <c r="L3951" i="1"/>
  <c r="M3952" i="1"/>
  <c r="L4028" i="1"/>
  <c r="M4028" i="1" s="1"/>
  <c r="M4029" i="1"/>
  <c r="L1687" i="1"/>
  <c r="M1688" i="1"/>
  <c r="L3957" i="1"/>
  <c r="M3958" i="1"/>
  <c r="M6123" i="1"/>
  <c r="M5819" i="1"/>
  <c r="F1064" i="1"/>
  <c r="F1047" i="1" s="1"/>
  <c r="M1751" i="1"/>
  <c r="L3847" i="1"/>
  <c r="M4019" i="1"/>
  <c r="L4014" i="1"/>
  <c r="L5773" i="1"/>
  <c r="M5774" i="1"/>
  <c r="M1141" i="1"/>
  <c r="F773" i="1"/>
  <c r="F746" i="1" s="1"/>
  <c r="I3406" i="1"/>
  <c r="I3405" i="1" s="1"/>
  <c r="I1750" i="1"/>
  <c r="I1749" i="1" s="1"/>
  <c r="I1748" i="1" s="1"/>
  <c r="I1735" i="1" s="1"/>
  <c r="L3659" i="1"/>
  <c r="M3659" i="1" s="1"/>
  <c r="M3660" i="1"/>
  <c r="M4052" i="1"/>
  <c r="L4051" i="1"/>
  <c r="L4050" i="1" s="1"/>
  <c r="L4049" i="1" s="1"/>
  <c r="L4048" i="1" s="1"/>
  <c r="L3983" i="1"/>
  <c r="M3984" i="1"/>
  <c r="L4225" i="1"/>
  <c r="M4225" i="1" s="1"/>
  <c r="M4226" i="1"/>
  <c r="M611" i="1"/>
  <c r="I304" i="1"/>
  <c r="L4082" i="1"/>
  <c r="M4083" i="1"/>
  <c r="L4002" i="1"/>
  <c r="L4001" i="1" s="1"/>
  <c r="L4070" i="1"/>
  <c r="M4071" i="1"/>
  <c r="I4754" i="1"/>
  <c r="M4754" i="1" s="1"/>
  <c r="M4755" i="1"/>
  <c r="I3622" i="1"/>
  <c r="M3623" i="1"/>
  <c r="M5578" i="1"/>
  <c r="L5573" i="1"/>
  <c r="M5573" i="1" s="1"/>
  <c r="I4272" i="1"/>
  <c r="M4272" i="1" s="1"/>
  <c r="M4277" i="1"/>
  <c r="L5477" i="1"/>
  <c r="M5478" i="1"/>
  <c r="I3025" i="1"/>
  <c r="M3026" i="1"/>
  <c r="I3330" i="1"/>
  <c r="M3331" i="1"/>
  <c r="I3367" i="1"/>
  <c r="I3366" i="1" s="1"/>
  <c r="M3368" i="1"/>
  <c r="M5793" i="1"/>
  <c r="I5792" i="1"/>
  <c r="L4685" i="1"/>
  <c r="M4686" i="1"/>
  <c r="M3419" i="1"/>
  <c r="L3418" i="1"/>
  <c r="M2705" i="1"/>
  <c r="L2698" i="1"/>
  <c r="L2697" i="1" s="1"/>
  <c r="F5314" i="1"/>
  <c r="I809" i="1"/>
  <c r="I1330" i="1"/>
  <c r="M1331" i="1"/>
  <c r="I5225" i="1"/>
  <c r="M5226" i="1"/>
  <c r="M2859" i="1"/>
  <c r="L2858" i="1"/>
  <c r="M2725" i="1"/>
  <c r="F2724" i="1"/>
  <c r="F6099" i="1"/>
  <c r="F6098" i="1" s="1"/>
  <c r="F6097" i="1" s="1"/>
  <c r="F6096" i="1" s="1"/>
  <c r="L1447" i="1"/>
  <c r="M1448" i="1"/>
  <c r="I3610" i="1"/>
  <c r="M3610" i="1" s="1"/>
  <c r="M3611" i="1"/>
  <c r="I5233" i="1"/>
  <c r="M5233" i="1" s="1"/>
  <c r="M5234" i="1"/>
  <c r="I6224" i="1"/>
  <c r="M6225" i="1"/>
  <c r="I666" i="1"/>
  <c r="M666" i="1" s="1"/>
  <c r="M667" i="1"/>
  <c r="M4235" i="1"/>
  <c r="I4208" i="1"/>
  <c r="L5350" i="1"/>
  <c r="L5349" i="1" s="1"/>
  <c r="L5348" i="1" s="1"/>
  <c r="L5347" i="1" s="1"/>
  <c r="F2814" i="1"/>
  <c r="M2814" i="1" s="1"/>
  <c r="M2815" i="1"/>
  <c r="I1172" i="1"/>
  <c r="M2140" i="1"/>
  <c r="F2139" i="1"/>
  <c r="M2239" i="1"/>
  <c r="F2238" i="1"/>
  <c r="M2276" i="1"/>
  <c r="F2275" i="1"/>
  <c r="I3310" i="1"/>
  <c r="M3311" i="1"/>
  <c r="M4580" i="1"/>
  <c r="L4519" i="1"/>
  <c r="L4518" i="1" s="1"/>
  <c r="L4517" i="1" s="1"/>
  <c r="I4251" i="1"/>
  <c r="M4252" i="1"/>
  <c r="F2184" i="1"/>
  <c r="M2185" i="1"/>
  <c r="M2356" i="1"/>
  <c r="L2349" i="1"/>
  <c r="L2348" i="1" s="1"/>
  <c r="M2693" i="1"/>
  <c r="L2692" i="1"/>
  <c r="F2809" i="1"/>
  <c r="M2810" i="1"/>
  <c r="I3639" i="1"/>
  <c r="M3640" i="1"/>
  <c r="F6008" i="1"/>
  <c r="M6013" i="1"/>
  <c r="I1983" i="1"/>
  <c r="M1984" i="1"/>
  <c r="I2949" i="1"/>
  <c r="M2950" i="1"/>
  <c r="I2993" i="1"/>
  <c r="M2993" i="1" s="1"/>
  <c r="M2994" i="1"/>
  <c r="I3042" i="1"/>
  <c r="M3051" i="1"/>
  <c r="I3343" i="1"/>
  <c r="M3344" i="1"/>
  <c r="I3594" i="1"/>
  <c r="M3595" i="1"/>
  <c r="F170" i="1"/>
  <c r="M170" i="1" s="1"/>
  <c r="M171" i="1"/>
  <c r="I3769" i="1"/>
  <c r="M3770" i="1"/>
  <c r="I5218" i="1"/>
  <c r="M5218" i="1" s="1"/>
  <c r="M5219" i="1"/>
  <c r="I4914" i="1"/>
  <c r="M4926" i="1"/>
  <c r="F4146" i="1"/>
  <c r="M4146" i="1" s="1"/>
  <c r="M2268" i="1"/>
  <c r="F2267" i="1"/>
  <c r="L2686" i="1"/>
  <c r="M2687" i="1"/>
  <c r="M3848" i="1"/>
  <c r="I3058" i="1"/>
  <c r="M3059" i="1"/>
  <c r="F3445" i="1"/>
  <c r="M3446" i="1"/>
  <c r="M2675" i="1"/>
  <c r="L2670" i="1"/>
  <c r="L2669" i="1" s="1"/>
  <c r="L2668" i="1" s="1"/>
  <c r="L2667" i="1" s="1"/>
  <c r="I4464" i="1"/>
  <c r="M4465" i="1"/>
  <c r="L4615" i="1"/>
  <c r="M4616" i="1"/>
  <c r="L5683" i="1"/>
  <c r="M5684" i="1"/>
  <c r="I3709" i="1"/>
  <c r="F4874" i="1"/>
  <c r="M4885" i="1"/>
  <c r="L920" i="1"/>
  <c r="M921" i="1"/>
  <c r="F2225" i="1"/>
  <c r="M2226" i="1"/>
  <c r="L2343" i="1"/>
  <c r="M2344" i="1"/>
  <c r="M4329" i="1"/>
  <c r="I4328" i="1"/>
  <c r="I4327" i="1" s="1"/>
  <c r="I4326" i="1" s="1"/>
  <c r="I2217" i="1"/>
  <c r="M2218" i="1"/>
  <c r="M2262" i="1"/>
  <c r="F2257" i="1"/>
  <c r="L2337" i="1"/>
  <c r="M2338" i="1"/>
  <c r="F2935" i="1"/>
  <c r="M2936" i="1"/>
  <c r="I3292" i="1"/>
  <c r="M3293" i="1"/>
  <c r="I3752" i="1"/>
  <c r="M3753" i="1"/>
  <c r="M2295" i="1"/>
  <c r="F2294" i="1"/>
  <c r="M2294" i="1" s="1"/>
  <c r="F2744" i="1"/>
  <c r="M2745" i="1"/>
  <c r="F2835" i="1"/>
  <c r="M2836" i="1"/>
  <c r="M5456" i="1"/>
  <c r="I5455" i="1"/>
  <c r="M5455" i="1" s="1"/>
  <c r="I2910" i="1"/>
  <c r="M2911" i="1"/>
  <c r="I2975" i="1"/>
  <c r="M2976" i="1"/>
  <c r="I3010" i="1"/>
  <c r="M3010" i="1" s="1"/>
  <c r="M3011" i="1"/>
  <c r="F3541" i="1"/>
  <c r="M3542" i="1"/>
  <c r="M4285" i="1"/>
  <c r="I4284" i="1"/>
  <c r="I5258" i="1"/>
  <c r="M5259" i="1"/>
  <c r="L4711" i="1"/>
  <c r="M4712" i="1"/>
  <c r="L2132" i="1"/>
  <c r="M2133" i="1"/>
  <c r="L4639" i="1"/>
  <c r="M4640" i="1"/>
  <c r="I6253" i="1"/>
  <c r="M6253" i="1" s="1"/>
  <c r="I365" i="1"/>
  <c r="M365" i="1" s="1"/>
  <c r="M366" i="1"/>
  <c r="M138" i="1"/>
  <c r="F131" i="1"/>
  <c r="I3703" i="1"/>
  <c r="M3704" i="1"/>
  <c r="I3825" i="1"/>
  <c r="M3825" i="1" s="1"/>
  <c r="M3826" i="1"/>
  <c r="F2166" i="1"/>
  <c r="M2167" i="1"/>
  <c r="I281" i="1"/>
  <c r="I273" i="1" s="1"/>
  <c r="I272" i="1" s="1"/>
  <c r="F6051" i="1"/>
  <c r="M6052" i="1"/>
  <c r="I6241" i="1"/>
  <c r="M6241" i="1" s="1"/>
  <c r="M6242" i="1"/>
  <c r="M2942" i="1"/>
  <c r="I2941" i="1"/>
  <c r="I212" i="1"/>
  <c r="M212" i="1" s="1"/>
  <c r="M213" i="1"/>
  <c r="I3799" i="1"/>
  <c r="M3800" i="1"/>
  <c r="I4453" i="1"/>
  <c r="M4453" i="1" s="1"/>
  <c r="M4458" i="1"/>
  <c r="F437" i="1"/>
  <c r="M438" i="1"/>
  <c r="I3790" i="1"/>
  <c r="M3791" i="1"/>
  <c r="F3456" i="1"/>
  <c r="M3457" i="1"/>
  <c r="M939" i="1"/>
  <c r="I920" i="1"/>
  <c r="M3687" i="1"/>
  <c r="F3686" i="1"/>
  <c r="I4260" i="1"/>
  <c r="M4261" i="1"/>
  <c r="I85" i="1"/>
  <c r="F5808" i="1"/>
  <c r="M5809" i="1"/>
  <c r="L5915" i="1"/>
  <c r="M5915" i="1" s="1"/>
  <c r="M5916" i="1"/>
  <c r="F5603" i="1"/>
  <c r="M5603" i="1" s="1"/>
  <c r="M5604" i="1"/>
  <c r="M2962" i="1"/>
  <c r="L2961" i="1"/>
  <c r="I773" i="1"/>
  <c r="I746" i="1" s="1"/>
  <c r="I709" i="1" s="1"/>
  <c r="I5208" i="1"/>
  <c r="M5208" i="1" s="1"/>
  <c r="M5209" i="1"/>
  <c r="F2758" i="1"/>
  <c r="F2757" i="1" s="1"/>
  <c r="F2756" i="1" s="1"/>
  <c r="L1563" i="1"/>
  <c r="M1564" i="1"/>
  <c r="L3454" i="1"/>
  <c r="I2531" i="1"/>
  <c r="M2532" i="1"/>
  <c r="L4230" i="1"/>
  <c r="M4231" i="1"/>
  <c r="I4472" i="1"/>
  <c r="M4513" i="1"/>
  <c r="M3563" i="1"/>
  <c r="L3562" i="1"/>
  <c r="I675" i="1"/>
  <c r="M676" i="1"/>
  <c r="I2365" i="1"/>
  <c r="M2366" i="1"/>
  <c r="I2503" i="1"/>
  <c r="M2515" i="1"/>
  <c r="M4915" i="1"/>
  <c r="F4914" i="1"/>
  <c r="M3372" i="1"/>
  <c r="F3367" i="1"/>
  <c r="M644" i="1"/>
  <c r="I643" i="1"/>
  <c r="F5385" i="1"/>
  <c r="M5386" i="1"/>
  <c r="M4432" i="1"/>
  <c r="L4392" i="1"/>
  <c r="L4391" i="1" s="1"/>
  <c r="L4390" i="1" s="1"/>
  <c r="M748" i="1"/>
  <c r="L747" i="1"/>
  <c r="I2351" i="1"/>
  <c r="M2352" i="1"/>
  <c r="F5954" i="1"/>
  <c r="M5955" i="1"/>
  <c r="L2992" i="1"/>
  <c r="L2967" i="1" s="1"/>
  <c r="F3072" i="1"/>
  <c r="M3073" i="1"/>
  <c r="L5250" i="1"/>
  <c r="M5251" i="1"/>
  <c r="M4875" i="1"/>
  <c r="L4874" i="1"/>
  <c r="L1821" i="1"/>
  <c r="M1822" i="1"/>
  <c r="L1042" i="1"/>
  <c r="M1043" i="1"/>
  <c r="M2549" i="1"/>
  <c r="I2548" i="1"/>
  <c r="M6088" i="1"/>
  <c r="F6087" i="1"/>
  <c r="M6087" i="1" s="1"/>
  <c r="F1406" i="1"/>
  <c r="M1406" i="1" s="1"/>
  <c r="M1407" i="1"/>
  <c r="I2653" i="1"/>
  <c r="M2654" i="1"/>
  <c r="F4901" i="1"/>
  <c r="M4909" i="1"/>
  <c r="F5611" i="1"/>
  <c r="M5612" i="1"/>
  <c r="L5886" i="1"/>
  <c r="M5886" i="1" s="1"/>
  <c r="M5887" i="1"/>
  <c r="F5640" i="1"/>
  <c r="M286" i="1"/>
  <c r="L1048" i="1"/>
  <c r="M1048" i="1" s="1"/>
  <c r="M1049" i="1"/>
  <c r="F1112" i="1"/>
  <c r="M1113" i="1"/>
  <c r="I2321" i="1"/>
  <c r="M2322" i="1"/>
  <c r="L2473" i="1"/>
  <c r="M2474" i="1"/>
  <c r="M3130" i="1"/>
  <c r="L3129" i="1"/>
  <c r="M3129" i="1" s="1"/>
  <c r="M6076" i="1"/>
  <c r="F6075" i="1"/>
  <c r="M6075" i="1" s="1"/>
  <c r="F1430" i="1"/>
  <c r="M1431" i="1"/>
  <c r="M2447" i="1"/>
  <c r="L2446" i="1"/>
  <c r="M3382" i="1"/>
  <c r="F3381" i="1"/>
  <c r="M3381" i="1" s="1"/>
  <c r="L5818" i="1"/>
  <c r="G2733" i="1"/>
  <c r="F5376" i="1"/>
  <c r="M5377" i="1"/>
  <c r="M5086" i="1"/>
  <c r="I695" i="1"/>
  <c r="M696" i="1"/>
  <c r="F1385" i="1"/>
  <c r="F1384" i="1" s="1"/>
  <c r="M1397" i="1"/>
  <c r="L1601" i="1"/>
  <c r="M1602" i="1"/>
  <c r="M2671" i="1"/>
  <c r="I2670" i="1"/>
  <c r="I5265" i="1"/>
  <c r="M5266" i="1"/>
  <c r="F5439" i="1"/>
  <c r="M5439" i="1" s="1"/>
  <c r="M5440" i="1"/>
  <c r="I701" i="1"/>
  <c r="M702" i="1"/>
  <c r="I2519" i="1"/>
  <c r="M2519" i="1" s="1"/>
  <c r="M2520" i="1"/>
  <c r="M5407" i="1"/>
  <c r="F5350" i="1"/>
  <c r="L80" i="1"/>
  <c r="M81" i="1"/>
  <c r="M4221" i="1"/>
  <c r="F4220" i="1"/>
  <c r="L6271" i="1"/>
  <c r="M6272" i="1"/>
  <c r="I2155" i="1"/>
  <c r="M2156" i="1"/>
  <c r="M1502" i="1"/>
  <c r="I1501" i="1"/>
  <c r="I1500" i="1" s="1"/>
  <c r="I1466" i="1" s="1"/>
  <c r="M338" i="1"/>
  <c r="L337" i="1"/>
  <c r="L3240" i="1"/>
  <c r="M3241" i="1"/>
  <c r="L1815" i="1"/>
  <c r="M1816" i="1"/>
  <c r="I1994" i="1"/>
  <c r="M1995" i="1"/>
  <c r="H249" i="1"/>
  <c r="M3354" i="1"/>
  <c r="F3349" i="1"/>
  <c r="F1904" i="1"/>
  <c r="M1905" i="1"/>
  <c r="F112" i="1"/>
  <c r="M113" i="1"/>
  <c r="L4462" i="1"/>
  <c r="M5583" i="1"/>
  <c r="L5582" i="1"/>
  <c r="I2478" i="1"/>
  <c r="M2479" i="1"/>
  <c r="M826" i="1"/>
  <c r="L810" i="1"/>
  <c r="L809" i="1" s="1"/>
  <c r="I1277" i="1"/>
  <c r="L5530" i="1"/>
  <c r="M5530" i="1" s="1"/>
  <c r="M5531" i="1"/>
  <c r="M1386" i="1"/>
  <c r="I1385" i="1"/>
  <c r="M556" i="1"/>
  <c r="F555" i="1"/>
  <c r="L6137" i="1"/>
  <c r="M6137" i="1" s="1"/>
  <c r="M6138" i="1"/>
  <c r="L2114" i="1"/>
  <c r="M2115" i="1"/>
  <c r="M5503" i="1"/>
  <c r="L5485" i="1"/>
  <c r="I5447" i="1"/>
  <c r="M5448" i="1"/>
  <c r="L2275" i="1"/>
  <c r="M2280" i="1"/>
  <c r="L152" i="1"/>
  <c r="M153" i="1"/>
  <c r="L430" i="1"/>
  <c r="M431" i="1"/>
  <c r="L474" i="1"/>
  <c r="M474" i="1" s="1"/>
  <c r="M475" i="1"/>
  <c r="L2886" i="1"/>
  <c r="M2887" i="1"/>
  <c r="M6168" i="1"/>
  <c r="L6156" i="1"/>
  <c r="L555" i="1"/>
  <c r="M585" i="1"/>
  <c r="L1055" i="1"/>
  <c r="M1055" i="1" s="1"/>
  <c r="M1060" i="1"/>
  <c r="L5196" i="1"/>
  <c r="L480" i="1"/>
  <c r="M481" i="1"/>
  <c r="F1002" i="1"/>
  <c r="M1002" i="1" s="1"/>
  <c r="M1003" i="1"/>
  <c r="L4670" i="1"/>
  <c r="M4671" i="1"/>
  <c r="M5719" i="1"/>
  <c r="I5688" i="1"/>
  <c r="L1064" i="1"/>
  <c r="M1065" i="1"/>
  <c r="L634" i="1"/>
  <c r="M634" i="1" s="1"/>
  <c r="M635" i="1"/>
  <c r="F1017" i="1"/>
  <c r="M1018" i="1"/>
  <c r="F2700" i="1"/>
  <c r="M2701" i="1"/>
  <c r="M444" i="1"/>
  <c r="L443" i="1"/>
  <c r="F2840" i="1"/>
  <c r="M2841" i="1"/>
  <c r="L395" i="1"/>
  <c r="L281" i="1"/>
  <c r="L2933" i="1"/>
  <c r="I1555" i="1"/>
  <c r="I1554" i="1" s="1"/>
  <c r="M1151" i="1"/>
  <c r="I1150" i="1"/>
  <c r="M1150" i="1" s="1"/>
  <c r="F2892" i="1"/>
  <c r="M2892" i="1" s="1"/>
  <c r="M2893" i="1"/>
  <c r="M274" i="1"/>
  <c r="L853" i="1"/>
  <c r="M854" i="1"/>
  <c r="L3055" i="1"/>
  <c r="L2376" i="1"/>
  <c r="M2385" i="1"/>
  <c r="M913" i="1"/>
  <c r="I853" i="1"/>
  <c r="I1256" i="1"/>
  <c r="I1162" i="1"/>
  <c r="M1163" i="1"/>
  <c r="F1500" i="1"/>
  <c r="I3423" i="1"/>
  <c r="M3424" i="1"/>
  <c r="M3233" i="1"/>
  <c r="M3226" i="1" s="1"/>
  <c r="L3226" i="1"/>
  <c r="L1777" i="1"/>
  <c r="M1777" i="1" s="1"/>
  <c r="M1778" i="1"/>
  <c r="M1191" i="1"/>
  <c r="L1172" i="1"/>
  <c r="L1160" i="1" s="1"/>
  <c r="L1159" i="1" s="1"/>
  <c r="I1937" i="1"/>
  <c r="M1937" i="1" s="1"/>
  <c r="M1938" i="1"/>
  <c r="I1215" i="1"/>
  <c r="M1216" i="1"/>
  <c r="M3784" i="1"/>
  <c r="L3783" i="1"/>
  <c r="F986" i="1"/>
  <c r="M986" i="1" s="1"/>
  <c r="M992" i="1"/>
  <c r="M1743" i="1"/>
  <c r="L1736" i="1"/>
  <c r="M1736" i="1" s="1"/>
  <c r="L2496" i="1"/>
  <c r="M2497" i="1"/>
  <c r="I1228" i="1"/>
  <c r="M1228" i="1" s="1"/>
  <c r="M1229" i="1"/>
  <c r="I4061" i="1"/>
  <c r="M4062" i="1"/>
  <c r="I3913" i="1"/>
  <c r="M3973" i="1"/>
  <c r="L649" i="1"/>
  <c r="M650" i="1"/>
  <c r="L4113" i="1"/>
  <c r="F2445" i="1"/>
  <c r="M2452" i="1"/>
  <c r="L3335" i="1"/>
  <c r="L3327" i="1" s="1"/>
  <c r="F1412" i="1"/>
  <c r="M1412" i="1" s="1"/>
  <c r="M1413" i="1"/>
  <c r="I2016" i="1"/>
  <c r="M2016" i="1" s="1"/>
  <c r="M2017" i="1"/>
  <c r="L3274" i="1"/>
  <c r="M3275" i="1"/>
  <c r="I3833" i="1"/>
  <c r="M3834" i="1"/>
  <c r="M95" i="1"/>
  <c r="F94" i="1"/>
  <c r="M94" i="1" s="1"/>
  <c r="F3845" i="1"/>
  <c r="F1172" i="1"/>
  <c r="M1179" i="1"/>
  <c r="M1475" i="1"/>
  <c r="F1474" i="1"/>
  <c r="F3269" i="1"/>
  <c r="M3270" i="1"/>
  <c r="I1104" i="1"/>
  <c r="M1105" i="1"/>
  <c r="M2864" i="1"/>
  <c r="L3443" i="1"/>
  <c r="I3070" i="1"/>
  <c r="I1923" i="1"/>
  <c r="M1924" i="1"/>
  <c r="F6264" i="1"/>
  <c r="M6265" i="1"/>
  <c r="F1685" i="1"/>
  <c r="F1684" i="1" s="1"/>
  <c r="M1692" i="1"/>
  <c r="I3117" i="1"/>
  <c r="M3118" i="1"/>
  <c r="F4390" i="1"/>
  <c r="I252" i="1"/>
  <c r="M253" i="1"/>
  <c r="F4050" i="1"/>
  <c r="I3880" i="1"/>
  <c r="M3881" i="1"/>
  <c r="I5928" i="1"/>
  <c r="M5937" i="1"/>
  <c r="M4858" i="1"/>
  <c r="F1265" i="1"/>
  <c r="M1266" i="1"/>
  <c r="L2625" i="1"/>
  <c r="M2626" i="1"/>
  <c r="M1961" i="1"/>
  <c r="I1954" i="1"/>
  <c r="F100" i="1"/>
  <c r="M101" i="1"/>
  <c r="F3308" i="1"/>
  <c r="F3724" i="1"/>
  <c r="M3725" i="1"/>
  <c r="L4622" i="1"/>
  <c r="M4623" i="1"/>
  <c r="I1585" i="1"/>
  <c r="M1586" i="1"/>
  <c r="I2107" i="1"/>
  <c r="M2108" i="1"/>
  <c r="L3207" i="1"/>
  <c r="M3208" i="1"/>
  <c r="M6130" i="1"/>
  <c r="I2378" i="1"/>
  <c r="M2379" i="1"/>
  <c r="L515" i="1"/>
  <c r="M516" i="1"/>
  <c r="F4037" i="1"/>
  <c r="M3099" i="1"/>
  <c r="L3098" i="1"/>
  <c r="M3098" i="1" s="1"/>
  <c r="L3040" i="1"/>
  <c r="F1543" i="1"/>
  <c r="M1544" i="1"/>
  <c r="I5536" i="1"/>
  <c r="M5560" i="1"/>
  <c r="F959" i="1"/>
  <c r="M960" i="1"/>
  <c r="I5148" i="1"/>
  <c r="M5149" i="1"/>
  <c r="M345" i="1"/>
  <c r="I344" i="1"/>
  <c r="I2737" i="1"/>
  <c r="M2738" i="1"/>
  <c r="M1120" i="1"/>
  <c r="M5278" i="1"/>
  <c r="I5273" i="1"/>
  <c r="F528" i="1"/>
  <c r="M529" i="1"/>
  <c r="L2806" i="1"/>
  <c r="I110" i="1"/>
  <c r="M4300" i="1"/>
  <c r="L4291" i="1"/>
  <c r="L4290" i="1" s="1"/>
  <c r="L4913" i="1"/>
  <c r="F2309" i="1"/>
  <c r="M2310" i="1"/>
  <c r="F5591" i="1"/>
  <c r="M5592" i="1"/>
  <c r="I5023" i="1"/>
  <c r="M5024" i="1"/>
  <c r="I1968" i="1"/>
  <c r="M1969" i="1"/>
  <c r="L5255" i="1"/>
  <c r="I5126" i="1"/>
  <c r="M5127" i="1"/>
  <c r="M2609" i="1"/>
  <c r="F2602" i="1"/>
  <c r="M1304" i="1"/>
  <c r="L1276" i="1"/>
  <c r="L1275" i="1" s="1"/>
  <c r="L1255" i="1" s="1"/>
  <c r="F343" i="1"/>
  <c r="M351" i="1"/>
  <c r="I2009" i="1"/>
  <c r="M2010" i="1"/>
  <c r="I3388" i="1"/>
  <c r="M3389" i="1"/>
  <c r="I4519" i="1"/>
  <c r="M4520" i="1"/>
  <c r="I1353" i="1"/>
  <c r="M1354" i="1"/>
  <c r="M2035" i="1"/>
  <c r="L2034" i="1"/>
  <c r="I5617" i="1"/>
  <c r="M5618" i="1"/>
  <c r="I6098" i="1"/>
  <c r="L21" i="1"/>
  <c r="M33" i="1"/>
  <c r="M4003" i="1"/>
  <c r="I4002" i="1"/>
  <c r="F2398" i="1"/>
  <c r="I6208" i="1"/>
  <c r="M6209" i="1"/>
  <c r="I4315" i="1"/>
  <c r="M4316" i="1"/>
  <c r="L4145" i="1"/>
  <c r="I5340" i="1"/>
  <c r="M5341" i="1"/>
  <c r="F5057" i="1"/>
  <c r="L363" i="1"/>
  <c r="M1611" i="1"/>
  <c r="F1610" i="1"/>
  <c r="M1140" i="1"/>
  <c r="M3476" i="1"/>
  <c r="I2757" i="1"/>
  <c r="M6219" i="1"/>
  <c r="L6218" i="1"/>
  <c r="I1528" i="1"/>
  <c r="M1529" i="1"/>
  <c r="I3469" i="1"/>
  <c r="M3470" i="1"/>
  <c r="I1205" i="1"/>
  <c r="M1206" i="1"/>
  <c r="M5238" i="1"/>
  <c r="F733" i="1"/>
  <c r="M734" i="1"/>
  <c r="I5432" i="1"/>
  <c r="M5433" i="1"/>
  <c r="L6027" i="1"/>
  <c r="L1351" i="1"/>
  <c r="L1322" i="1" s="1"/>
  <c r="M1360" i="1"/>
  <c r="L5314" i="1"/>
  <c r="M5319" i="1"/>
  <c r="F56" i="1"/>
  <c r="M57" i="1"/>
  <c r="I6156" i="1"/>
  <c r="M6157" i="1"/>
  <c r="M450" i="1"/>
  <c r="I449" i="1"/>
  <c r="I492" i="1"/>
  <c r="M493" i="1"/>
  <c r="M5971" i="1"/>
  <c r="L5963" i="1"/>
  <c r="I5199" i="1"/>
  <c r="M5200" i="1"/>
  <c r="I4636" i="1"/>
  <c r="F3767" i="1"/>
  <c r="I1684" i="1"/>
  <c r="M1716" i="1"/>
  <c r="F3921" i="1"/>
  <c r="M3995" i="1"/>
  <c r="F3988" i="1"/>
  <c r="L490" i="1"/>
  <c r="F5783" i="1"/>
  <c r="M5783" i="1" s="1"/>
  <c r="M5784" i="1"/>
  <c r="F3430" i="1"/>
  <c r="M3431" i="1"/>
  <c r="I5383" i="1"/>
  <c r="F809" i="1"/>
  <c r="M4604" i="1"/>
  <c r="I2334" i="1"/>
  <c r="L302" i="1"/>
  <c r="I2984" i="1"/>
  <c r="M2985" i="1"/>
  <c r="I1015" i="1"/>
  <c r="L4327" i="1"/>
  <c r="L3750" i="1"/>
  <c r="W1480" i="1" l="1"/>
  <c r="W1214" i="1"/>
  <c r="W2399" i="1"/>
  <c r="T527" i="1"/>
  <c r="T3724" i="1"/>
  <c r="W3724" i="1" s="1"/>
  <c r="W710" i="1"/>
  <c r="T4730" i="1"/>
  <c r="T4729" i="1" s="1"/>
  <c r="T4873" i="1"/>
  <c r="W4873" i="1" s="1"/>
  <c r="T6027" i="1"/>
  <c r="T5817" i="1"/>
  <c r="W5817" i="1" s="1"/>
  <c r="W852" i="1"/>
  <c r="T5484" i="1"/>
  <c r="W5485" i="1"/>
  <c r="T491" i="1"/>
  <c r="W492" i="1"/>
  <c r="W2275" i="1"/>
  <c r="T2274" i="1"/>
  <c r="W5208" i="1"/>
  <c r="T5198" i="1"/>
  <c r="T4080" i="1"/>
  <c r="W4080" i="1" s="1"/>
  <c r="W4081" i="1"/>
  <c r="T4013" i="1"/>
  <c r="W4013" i="1" s="1"/>
  <c r="W4014" i="1"/>
  <c r="T1939" i="1"/>
  <c r="W1940" i="1"/>
  <c r="T1544" i="1"/>
  <c r="W1545" i="1"/>
  <c r="W5573" i="1"/>
  <c r="T5572" i="1"/>
  <c r="T1527" i="1"/>
  <c r="W1528" i="1"/>
  <c r="T2756" i="1"/>
  <c r="W2756" i="1" s="1"/>
  <c r="W2757" i="1"/>
  <c r="T2502" i="1"/>
  <c r="W2503" i="1"/>
  <c r="T2547" i="1"/>
  <c r="W2547" i="1" s="1"/>
  <c r="W2548" i="1"/>
  <c r="T3336" i="1"/>
  <c r="W3336" i="1" s="1"/>
  <c r="W3337" i="1"/>
  <c r="T5676" i="1"/>
  <c r="W5676" i="1" s="1"/>
  <c r="W5677" i="1"/>
  <c r="T2886" i="1"/>
  <c r="W2886" i="1" s="1"/>
  <c r="W2887" i="1"/>
  <c r="T1324" i="1"/>
  <c r="W1324" i="1" s="1"/>
  <c r="W1325" i="1"/>
  <c r="T2808" i="1"/>
  <c r="W2809" i="1"/>
  <c r="W2840" i="1"/>
  <c r="T3348" i="1"/>
  <c r="W3348" i="1" s="1"/>
  <c r="W3349" i="1"/>
  <c r="T2256" i="1"/>
  <c r="W2256" i="1" s="1"/>
  <c r="W2257" i="1"/>
  <c r="T6157" i="1"/>
  <c r="W6158" i="1"/>
  <c r="T303" i="1"/>
  <c r="W304" i="1"/>
  <c r="T5022" i="1"/>
  <c r="W5023" i="1"/>
  <c r="W5169" i="1"/>
  <c r="T5168" i="1"/>
  <c r="T4209" i="1"/>
  <c r="W4209" i="1" s="1"/>
  <c r="W4210" i="1"/>
  <c r="T2609" i="1"/>
  <c r="W2610" i="1"/>
  <c r="T1866" i="1"/>
  <c r="W1867" i="1"/>
  <c r="T3088" i="1"/>
  <c r="W3088" i="1" s="1"/>
  <c r="W3089" i="1"/>
  <c r="T4694" i="1"/>
  <c r="W4695" i="1"/>
  <c r="T2308" i="1"/>
  <c r="W2309" i="1"/>
  <c r="T3790" i="1"/>
  <c r="W3790" i="1" s="1"/>
  <c r="W3791" i="1"/>
  <c r="T2575" i="1"/>
  <c r="W2575" i="1" s="1"/>
  <c r="W2576" i="1"/>
  <c r="T3615" i="1"/>
  <c r="W3615" i="1" s="1"/>
  <c r="W3616" i="1"/>
  <c r="T94" i="1"/>
  <c r="W94" i="1" s="1"/>
  <c r="W95" i="1"/>
  <c r="T2625" i="1"/>
  <c r="W2625" i="1" s="1"/>
  <c r="W2626" i="1"/>
  <c r="T1015" i="1"/>
  <c r="W1015" i="1" s="1"/>
  <c r="W1016" i="1"/>
  <c r="T4001" i="1"/>
  <c r="W4001" i="1" s="1"/>
  <c r="W4002" i="1"/>
  <c r="T1820" i="1"/>
  <c r="W1821" i="1"/>
  <c r="T1384" i="1"/>
  <c r="W1385" i="1"/>
  <c r="W1330" i="1"/>
  <c r="T3291" i="1"/>
  <c r="W3291" i="1" s="1"/>
  <c r="W3292" i="1"/>
  <c r="T5784" i="1"/>
  <c r="W5785" i="1"/>
  <c r="T3879" i="1"/>
  <c r="W3880" i="1"/>
  <c r="T3181" i="1"/>
  <c r="W3182" i="1"/>
  <c r="T2524" i="1"/>
  <c r="W2524" i="1" s="1"/>
  <c r="W2525" i="1"/>
  <c r="T1041" i="1"/>
  <c r="W1041" i="1" s="1"/>
  <c r="W1042" i="1"/>
  <c r="T5915" i="1"/>
  <c r="W5915" i="1" s="1"/>
  <c r="W5916" i="1"/>
  <c r="T1460" i="1"/>
  <c r="W1461" i="1"/>
  <c r="T479" i="1"/>
  <c r="W479" i="1" s="1"/>
  <c r="W480" i="1"/>
  <c r="T5610" i="1"/>
  <c r="W5610" i="1" s="1"/>
  <c r="W5611" i="1"/>
  <c r="N3540" i="1"/>
  <c r="W3541" i="1"/>
  <c r="T1993" i="1"/>
  <c r="W1994" i="1"/>
  <c r="T2183" i="1"/>
  <c r="W2183" i="1" s="1"/>
  <c r="W2184" i="1"/>
  <c r="T5446" i="1"/>
  <c r="W5446" i="1" s="1"/>
  <c r="W5447" i="1"/>
  <c r="T4038" i="1"/>
  <c r="W4039" i="1"/>
  <c r="T3825" i="1"/>
  <c r="W3826" i="1"/>
  <c r="T6270" i="1"/>
  <c r="W6271" i="1"/>
  <c r="T5272" i="1"/>
  <c r="W5288" i="1"/>
  <c r="T4144" i="1"/>
  <c r="W4144" i="1" s="1"/>
  <c r="W4145" i="1"/>
  <c r="T2033" i="1"/>
  <c r="W2033" i="1" s="1"/>
  <c r="W2034" i="1"/>
  <c r="T958" i="1"/>
  <c r="W959" i="1"/>
  <c r="W274" i="1"/>
  <c r="T273" i="1"/>
  <c r="T2106" i="1"/>
  <c r="W2107" i="1"/>
  <c r="T2984" i="1"/>
  <c r="W2984" i="1" s="1"/>
  <c r="W2985" i="1"/>
  <c r="T1204" i="1"/>
  <c r="W1205" i="1"/>
  <c r="T3561" i="1"/>
  <c r="W3562" i="1"/>
  <c r="T1421" i="1"/>
  <c r="W1421" i="1" s="1"/>
  <c r="W1422" i="1"/>
  <c r="T2934" i="1"/>
  <c r="W2935" i="1"/>
  <c r="T694" i="1"/>
  <c r="W695" i="1"/>
  <c r="T2685" i="1"/>
  <c r="W2686" i="1"/>
  <c r="T1372" i="1"/>
  <c r="W1373" i="1"/>
  <c r="T4340" i="1"/>
  <c r="W4340" i="1" s="1"/>
  <c r="W4341" i="1"/>
  <c r="T3581" i="1"/>
  <c r="W3582" i="1"/>
  <c r="T2250" i="1"/>
  <c r="W2250" i="1" s="1"/>
  <c r="W2251" i="1"/>
  <c r="T1562" i="1"/>
  <c r="W1562" i="1" s="1"/>
  <c r="W1563" i="1"/>
  <c r="T3974" i="1"/>
  <c r="W3975" i="1"/>
  <c r="T2342" i="1"/>
  <c r="W2342" i="1" s="1"/>
  <c r="W2343" i="1"/>
  <c r="T2244" i="1"/>
  <c r="W2244" i="1" s="1"/>
  <c r="W2245" i="1"/>
  <c r="T5002" i="1"/>
  <c r="W5002" i="1" s="1"/>
  <c r="W5003" i="1"/>
  <c r="T436" i="1"/>
  <c r="W436" i="1" s="1"/>
  <c r="W437" i="1"/>
  <c r="T2948" i="1"/>
  <c r="W2948" i="1" s="1"/>
  <c r="W2949" i="1"/>
  <c r="T1247" i="1"/>
  <c r="W1247" i="1" s="1"/>
  <c r="W1248" i="1"/>
  <c r="T2864" i="1"/>
  <c r="T2266" i="1"/>
  <c r="W2266" i="1" s="1"/>
  <c r="W2267" i="1"/>
  <c r="T1584" i="1"/>
  <c r="W1585" i="1"/>
  <c r="T3423" i="1"/>
  <c r="W3423" i="1" s="1"/>
  <c r="W3424" i="1"/>
  <c r="T4070" i="1"/>
  <c r="W4071" i="1"/>
  <c r="T1467" i="1"/>
  <c r="W1467" i="1" s="1"/>
  <c r="W1468" i="1"/>
  <c r="T4463" i="1"/>
  <c r="W4464" i="1"/>
  <c r="T1771" i="1"/>
  <c r="W1771" i="1" s="1"/>
  <c r="W1772" i="1"/>
  <c r="T2397" i="1"/>
  <c r="W2397" i="1" s="1"/>
  <c r="W2398" i="1"/>
  <c r="W746" i="1"/>
  <c r="T4604" i="1"/>
  <c r="W4604" i="1" s="1"/>
  <c r="W4605" i="1"/>
  <c r="T3455" i="1"/>
  <c r="W3456" i="1"/>
  <c r="T3342" i="1"/>
  <c r="W3343" i="1"/>
  <c r="T2852" i="1"/>
  <c r="W2853" i="1"/>
  <c r="T2160" i="1"/>
  <c r="W2160" i="1" s="1"/>
  <c r="W2161" i="1"/>
  <c r="T1556" i="1"/>
  <c r="W1557" i="1"/>
  <c r="T3207" i="1"/>
  <c r="W3208" i="1"/>
  <c r="T1257" i="1"/>
  <c r="W1258" i="1"/>
  <c r="T2008" i="1"/>
  <c r="W2009" i="1"/>
  <c r="T3109" i="1"/>
  <c r="W3110" i="1"/>
  <c r="W5937" i="1"/>
  <c r="T5928" i="1"/>
  <c r="T2619" i="1"/>
  <c r="W2619" i="1" s="1"/>
  <c r="W2620" i="1"/>
  <c r="W643" i="1"/>
  <c r="T642" i="1"/>
  <c r="W642" i="1" s="1"/>
  <c r="T124" i="1"/>
  <c r="W124" i="1" s="1"/>
  <c r="W125" i="1"/>
  <c r="T4669" i="1"/>
  <c r="W4670" i="1"/>
  <c r="T1570" i="1"/>
  <c r="W1571" i="1"/>
  <c r="T5339" i="1"/>
  <c r="W5340" i="1"/>
  <c r="T1876" i="1"/>
  <c r="W1876" i="1" s="1"/>
  <c r="W1877" i="1"/>
  <c r="W527" i="1"/>
  <c r="W371" i="1"/>
  <c r="T3493" i="1"/>
  <c r="W3493" i="1" s="1"/>
  <c r="W3494" i="1"/>
  <c r="T3405" i="1"/>
  <c r="W3406" i="1"/>
  <c r="T2992" i="1"/>
  <c r="W2992" i="1" s="1"/>
  <c r="W2993" i="1"/>
  <c r="T5375" i="1"/>
  <c r="W5375" i="1" s="1"/>
  <c r="W5376" i="1"/>
  <c r="T3671" i="1"/>
  <c r="W3671" i="1" s="1"/>
  <c r="W3672" i="1"/>
  <c r="T2126" i="1"/>
  <c r="W2127" i="1"/>
  <c r="T5682" i="1"/>
  <c r="W5682" i="1" s="1"/>
  <c r="W5683" i="1"/>
  <c r="T1473" i="1"/>
  <c r="W1473" i="1" s="1"/>
  <c r="W1474" i="1"/>
  <c r="W5773" i="1"/>
  <c r="T5772" i="1"/>
  <c r="T4092" i="1"/>
  <c r="W4093" i="1"/>
  <c r="T2446" i="1"/>
  <c r="W2447" i="1"/>
  <c r="T6218" i="1"/>
  <c r="W6218" i="1" s="1"/>
  <c r="W6219" i="1"/>
  <c r="T4062" i="1"/>
  <c r="W4063" i="1"/>
  <c r="T442" i="1"/>
  <c r="W442" i="1" s="1"/>
  <c r="W443" i="1"/>
  <c r="T238" i="1"/>
  <c r="W239" i="1"/>
  <c r="T4637" i="1"/>
  <c r="W4638" i="1"/>
  <c r="T3702" i="1"/>
  <c r="W3703" i="1"/>
  <c r="T2490" i="1"/>
  <c r="W2491" i="1"/>
  <c r="T3982" i="1"/>
  <c r="W3983" i="1"/>
  <c r="T2350" i="1"/>
  <c r="W2351" i="1"/>
  <c r="T2205" i="1"/>
  <c r="W2205" i="1" s="1"/>
  <c r="W2206" i="1"/>
  <c r="T365" i="1"/>
  <c r="W365" i="1" s="1"/>
  <c r="W366" i="1"/>
  <c r="T1839" i="1"/>
  <c r="W1840" i="1"/>
  <c r="T700" i="1"/>
  <c r="W700" i="1" s="1"/>
  <c r="W701" i="1"/>
  <c r="T251" i="1"/>
  <c r="W251" i="1" s="1"/>
  <c r="W252" i="1"/>
  <c r="T1631" i="1"/>
  <c r="W1631" i="1" s="1"/>
  <c r="W1632" i="1"/>
  <c r="T1749" i="1"/>
  <c r="W1750" i="1"/>
  <c r="T159" i="1"/>
  <c r="W160" i="1"/>
  <c r="W6185" i="1"/>
  <c r="T6175" i="1"/>
  <c r="T5148" i="1"/>
  <c r="W5149" i="1"/>
  <c r="T6050" i="1"/>
  <c r="W6050" i="1" s="1"/>
  <c r="T1609" i="1"/>
  <c r="W1610" i="1"/>
  <c r="T3768" i="1"/>
  <c r="W3769" i="1"/>
  <c r="T5057" i="1"/>
  <c r="W5058" i="1"/>
  <c r="T6098" i="1"/>
  <c r="W2385" i="1"/>
  <c r="W4251" i="1"/>
  <c r="T4242" i="1"/>
  <c r="T6007" i="1"/>
  <c r="W6008" i="1"/>
  <c r="T3922" i="1"/>
  <c r="W3923" i="1"/>
  <c r="T1237" i="1"/>
  <c r="W1238" i="1"/>
  <c r="T5616" i="1"/>
  <c r="W5616" i="1" s="1"/>
  <c r="W5617" i="1"/>
  <c r="T2652" i="1"/>
  <c r="W2653" i="1"/>
  <c r="T5232" i="1"/>
  <c r="W5238" i="1"/>
  <c r="T3387" i="1"/>
  <c r="W3388" i="1"/>
  <c r="T3593" i="1"/>
  <c r="W3594" i="1"/>
  <c r="T4517" i="1"/>
  <c r="W4518" i="1"/>
  <c r="T5348" i="1"/>
  <c r="W5349" i="1"/>
  <c r="T1429" i="1"/>
  <c r="W1429" i="1" s="1"/>
  <c r="W1430" i="1"/>
  <c r="W6224" i="1"/>
  <c r="T337" i="1"/>
  <c r="W338" i="1"/>
  <c r="T3417" i="1"/>
  <c r="W3418" i="1"/>
  <c r="T4471" i="1"/>
  <c r="W4472" i="1"/>
  <c r="T1922" i="1"/>
  <c r="W1923" i="1"/>
  <c r="T1786" i="1"/>
  <c r="W1786" i="1" s="1"/>
  <c r="W1787" i="1"/>
  <c r="T3366" i="1"/>
  <c r="W3366" i="1" s="1"/>
  <c r="W3367" i="1"/>
  <c r="T2320" i="1"/>
  <c r="W2321" i="1"/>
  <c r="T3708" i="1"/>
  <c r="W3708" i="1" s="1"/>
  <c r="W3709" i="1"/>
  <c r="T2974" i="1"/>
  <c r="W2975" i="1"/>
  <c r="T4113" i="1"/>
  <c r="W4114" i="1"/>
  <c r="T5816" i="1"/>
  <c r="T1794" i="1"/>
  <c r="W1794" i="1" s="1"/>
  <c r="W1795" i="1"/>
  <c r="T3995" i="1"/>
  <c r="W3996" i="1"/>
  <c r="T3915" i="1"/>
  <c r="W3916" i="1"/>
  <c r="T2961" i="1"/>
  <c r="W2962" i="1"/>
  <c r="T1961" i="1"/>
  <c r="W1961" i="1" s="1"/>
  <c r="W1962" i="1"/>
  <c r="W2478" i="1"/>
  <c r="T3900" i="1"/>
  <c r="W3901" i="1"/>
  <c r="T3751" i="1"/>
  <c r="W3752" i="1"/>
  <c r="T4283" i="1"/>
  <c r="W4284" i="1"/>
  <c r="T1406" i="1"/>
  <c r="W1406" i="1" s="1"/>
  <c r="W1407" i="1"/>
  <c r="T2834" i="1"/>
  <c r="W2834" i="1" s="1"/>
  <c r="W2835" i="1"/>
  <c r="T1814" i="1"/>
  <c r="W1814" i="1" s="1"/>
  <c r="W1815" i="1"/>
  <c r="T429" i="1"/>
  <c r="W429" i="1" s="1"/>
  <c r="W430" i="1"/>
  <c r="W4225" i="1"/>
  <c r="T4219" i="1"/>
  <c r="T1686" i="1"/>
  <c r="W1687" i="1"/>
  <c r="T1034" i="1"/>
  <c r="W1034" i="1" s="1"/>
  <c r="W1035" i="1"/>
  <c r="T86" i="1"/>
  <c r="W87" i="1"/>
  <c r="T5264" i="1"/>
  <c r="W5265" i="1"/>
  <c r="T3468" i="1"/>
  <c r="W3469" i="1"/>
  <c r="T3024" i="1"/>
  <c r="W3025" i="1"/>
  <c r="T5988" i="1"/>
  <c r="W5989" i="1"/>
  <c r="T5639" i="1"/>
  <c r="W5661" i="1"/>
  <c r="W6027" i="1"/>
  <c r="T130" i="1"/>
  <c r="T5405" i="1"/>
  <c r="W344" i="1"/>
  <c r="T343" i="1"/>
  <c r="W343" i="1" s="1"/>
  <c r="T5953" i="1"/>
  <c r="W5953" i="1" s="1"/>
  <c r="W5954" i="1"/>
  <c r="T2736" i="1"/>
  <c r="W2737" i="1"/>
  <c r="T3443" i="1"/>
  <c r="W3443" i="1" s="1"/>
  <c r="W3444" i="1"/>
  <c r="T6264" i="1"/>
  <c r="W6264" i="1" s="1"/>
  <c r="W6265" i="1"/>
  <c r="T3100" i="1"/>
  <c r="W3101" i="1"/>
  <c r="T2691" i="1"/>
  <c r="W2691" i="1" s="1"/>
  <c r="W2692" i="1"/>
  <c r="W6070" i="1"/>
  <c r="T6069" i="1"/>
  <c r="T3798" i="1"/>
  <c r="W3799" i="1"/>
  <c r="T3071" i="1"/>
  <c r="W3072" i="1"/>
  <c r="T2336" i="1"/>
  <c r="W2337" i="1"/>
  <c r="W6287" i="1"/>
  <c r="T6286" i="1"/>
  <c r="T2539" i="1"/>
  <c r="W2539" i="1" s="1"/>
  <c r="W2540" i="1"/>
  <c r="T1981" i="1"/>
  <c r="W1981" i="1" s="1"/>
  <c r="W1982" i="1"/>
  <c r="T4630" i="1"/>
  <c r="W4631" i="1"/>
  <c r="T3063" i="1"/>
  <c r="W3063" i="1" s="1"/>
  <c r="W3064" i="1"/>
  <c r="T1969" i="1"/>
  <c r="W1970" i="1"/>
  <c r="T3718" i="1"/>
  <c r="W3718" i="1" s="1"/>
  <c r="W3719" i="1"/>
  <c r="T1600" i="1"/>
  <c r="W1601" i="1"/>
  <c r="T3329" i="1"/>
  <c r="W3330" i="1"/>
  <c r="T2569" i="1"/>
  <c r="W2570" i="1"/>
  <c r="T5808" i="1"/>
  <c r="W5809" i="1"/>
  <c r="T3944" i="1"/>
  <c r="W3944" i="1" s="1"/>
  <c r="W3945" i="1"/>
  <c r="T151" i="1"/>
  <c r="W152" i="1"/>
  <c r="T2596" i="1"/>
  <c r="W2597" i="1"/>
  <c r="T802" i="1"/>
  <c r="W802" i="1" s="1"/>
  <c r="W803" i="1"/>
  <c r="W675" i="1"/>
  <c r="T665" i="1"/>
  <c r="W665" i="1" s="1"/>
  <c r="T2711" i="1"/>
  <c r="W2711" i="1" s="1"/>
  <c r="W2712" i="1"/>
  <c r="T1492" i="1"/>
  <c r="W1492" i="1" s="1"/>
  <c r="W1493" i="1"/>
  <c r="T448" i="1"/>
  <c r="W449" i="1"/>
  <c r="T3283" i="1"/>
  <c r="W3283" i="1" s="1"/>
  <c r="W3284" i="1"/>
  <c r="T515" i="1"/>
  <c r="W515" i="1" s="1"/>
  <c r="W516" i="1"/>
  <c r="T6235" i="1"/>
  <c r="W6235" i="1" s="1"/>
  <c r="W6236" i="1"/>
  <c r="T2723" i="1"/>
  <c r="W2724" i="1"/>
  <c r="T4623" i="1"/>
  <c r="W4624" i="1"/>
  <c r="T3057" i="1"/>
  <c r="W3058" i="1"/>
  <c r="T2237" i="1"/>
  <c r="W2238" i="1"/>
  <c r="T3309" i="1"/>
  <c r="W3309" i="1" s="1"/>
  <c r="W3310" i="1"/>
  <c r="T2364" i="1"/>
  <c r="W2365" i="1"/>
  <c r="T1737" i="1"/>
  <c r="W1738" i="1"/>
  <c r="T3227" i="1"/>
  <c r="W3228" i="1"/>
  <c r="T952" i="1"/>
  <c r="W952" i="1" s="1"/>
  <c r="W953" i="1"/>
  <c r="T4391" i="1"/>
  <c r="W4913" i="1"/>
  <c r="T4327" i="1"/>
  <c r="W4328" i="1"/>
  <c r="T2589" i="1"/>
  <c r="W2589" i="1" s="1"/>
  <c r="W2590" i="1"/>
  <c r="T3239" i="1"/>
  <c r="W3240" i="1"/>
  <c r="T2968" i="1"/>
  <c r="W2968" i="1" s="1"/>
  <c r="W2969" i="1"/>
  <c r="T3784" i="1"/>
  <c r="W3785" i="1"/>
  <c r="T5383" i="1"/>
  <c r="W5383" i="1" s="1"/>
  <c r="W5384" i="1"/>
  <c r="T2138" i="1"/>
  <c r="W2139" i="1"/>
  <c r="W4719" i="1"/>
  <c r="T4710" i="1"/>
  <c r="T5008" i="1"/>
  <c r="W5008" i="1" s="1"/>
  <c r="W5009" i="1"/>
  <c r="T1002" i="1"/>
  <c r="W1002" i="1" s="1"/>
  <c r="W1003" i="1"/>
  <c r="T3989" i="1"/>
  <c r="W3989" i="1" s="1"/>
  <c r="W3990" i="1"/>
  <c r="T3431" i="1"/>
  <c r="W3432" i="1"/>
  <c r="T2940" i="1"/>
  <c r="W2940" i="1" s="1"/>
  <c r="W2941" i="1"/>
  <c r="T3812" i="1"/>
  <c r="W3813" i="1"/>
  <c r="T2699" i="1"/>
  <c r="W2700" i="1"/>
  <c r="T79" i="1"/>
  <c r="W80" i="1"/>
  <c r="T4615" i="1"/>
  <c r="W4616" i="1"/>
  <c r="T5476" i="1"/>
  <c r="W5477" i="1"/>
  <c r="T796" i="1"/>
  <c r="W796" i="1" s="1"/>
  <c r="W797" i="1"/>
  <c r="T2080" i="1"/>
  <c r="W2081" i="1"/>
  <c r="T1447" i="1"/>
  <c r="W1448" i="1"/>
  <c r="T3638" i="1"/>
  <c r="W3638" i="1" s="1"/>
  <c r="W3639" i="1"/>
  <c r="T2175" i="1"/>
  <c r="W2175" i="1" s="1"/>
  <c r="W2176" i="1"/>
  <c r="T6207" i="1"/>
  <c r="W6207" i="1" s="1"/>
  <c r="W6208" i="1"/>
  <c r="T986" i="1"/>
  <c r="W986" i="1" s="1"/>
  <c r="W992" i="1"/>
  <c r="W5971" i="1"/>
  <c r="T5963" i="1"/>
  <c r="W5963" i="1" s="1"/>
  <c r="T809" i="1"/>
  <c r="W809" i="1" s="1"/>
  <c r="W407" i="1"/>
  <c r="T395" i="1"/>
  <c r="T3956" i="1"/>
  <c r="W3956" i="1" s="1"/>
  <c r="W3957" i="1"/>
  <c r="T4684" i="1"/>
  <c r="W4685" i="1"/>
  <c r="T1717" i="1"/>
  <c r="W1718" i="1"/>
  <c r="T3630" i="1"/>
  <c r="W3630" i="1" s="1"/>
  <c r="W3631" i="1"/>
  <c r="W6241" i="1"/>
  <c r="T1172" i="1"/>
  <c r="W1172" i="1" s="1"/>
  <c r="W1179" i="1"/>
  <c r="T3358" i="1"/>
  <c r="W3358" i="1" s="1"/>
  <c r="W3359" i="1"/>
  <c r="T5793" i="1"/>
  <c r="W5794" i="1"/>
  <c r="T3268" i="1"/>
  <c r="W3268" i="1" s="1"/>
  <c r="W3269" i="1"/>
  <c r="T2472" i="1"/>
  <c r="W2472" i="1" s="1"/>
  <c r="W2473" i="1"/>
  <c r="W1904" i="1"/>
  <c r="T1884" i="1"/>
  <c r="W1884" i="1" s="1"/>
  <c r="T15" i="1"/>
  <c r="W15" i="1" s="1"/>
  <c r="W16" i="1"/>
  <c r="T5224" i="1"/>
  <c r="W5225" i="1"/>
  <c r="T3665" i="1"/>
  <c r="W3666" i="1"/>
  <c r="T2224" i="1"/>
  <c r="W2224" i="1" s="1"/>
  <c r="W2225" i="1"/>
  <c r="T3686" i="1"/>
  <c r="W3687" i="1"/>
  <c r="W2910" i="1"/>
  <c r="T2909" i="1"/>
  <c r="W2909" i="1" s="1"/>
  <c r="T1028" i="1"/>
  <c r="W1029" i="1"/>
  <c r="T1161" i="1"/>
  <c r="W1162" i="1"/>
  <c r="T2901" i="1"/>
  <c r="W2901" i="1" s="1"/>
  <c r="W2902" i="1"/>
  <c r="T3246" i="1"/>
  <c r="W3247" i="1"/>
  <c r="T5257" i="1"/>
  <c r="W5258" i="1"/>
  <c r="T4105" i="1"/>
  <c r="W4106" i="1"/>
  <c r="T3950" i="1"/>
  <c r="W3950" i="1" s="1"/>
  <c r="W3951" i="1"/>
  <c r="T1955" i="1"/>
  <c r="W1956" i="1"/>
  <c r="T2603" i="1"/>
  <c r="W2603" i="1" s="1"/>
  <c r="W2604" i="1"/>
  <c r="W2217" i="1"/>
  <c r="T2211" i="1"/>
  <c r="T1047" i="1"/>
  <c r="W1047" i="1" s="1"/>
  <c r="T3134" i="1"/>
  <c r="W3134" i="1" s="1"/>
  <c r="W3135" i="1"/>
  <c r="T111" i="1"/>
  <c r="W111" i="1" s="1"/>
  <c r="W112" i="1"/>
  <c r="T3315" i="1"/>
  <c r="W3316" i="1"/>
  <c r="W4300" i="1"/>
  <c r="T4291" i="1"/>
  <c r="T1352" i="1"/>
  <c r="W1353" i="1"/>
  <c r="T2377" i="1"/>
  <c r="W2377" i="1" s="1"/>
  <c r="W2378" i="1"/>
  <c r="T93" i="1"/>
  <c r="W100" i="1"/>
  <c r="T2669" i="1"/>
  <c r="W2670" i="1"/>
  <c r="T4050" i="1"/>
  <c r="W4051" i="1"/>
  <c r="W1501" i="1"/>
  <c r="T1500" i="1"/>
  <c r="T3041" i="1"/>
  <c r="W3042" i="1"/>
  <c r="T21" i="1"/>
  <c r="W33" i="1"/>
  <c r="T1275" i="1"/>
  <c r="W1275" i="1" s="1"/>
  <c r="W1276" i="1"/>
  <c r="T3845" i="1"/>
  <c r="W3845" i="1" s="1"/>
  <c r="W3846" i="1"/>
  <c r="T177" i="1"/>
  <c r="S4675" i="1"/>
  <c r="L5054" i="1"/>
  <c r="F6175" i="1"/>
  <c r="F6174" i="1" s="1"/>
  <c r="M5640" i="1"/>
  <c r="N1606" i="1"/>
  <c r="N709" i="1"/>
  <c r="N708" i="1" s="1"/>
  <c r="N707" i="1" s="1"/>
  <c r="M6287" i="1"/>
  <c r="U709" i="1"/>
  <c r="U708" i="1" s="1"/>
  <c r="U707" i="1" s="1"/>
  <c r="H4675" i="1"/>
  <c r="M5963" i="1"/>
  <c r="F5169" i="1"/>
  <c r="F5168" i="1" s="1"/>
  <c r="V4675" i="1"/>
  <c r="G4675" i="1"/>
  <c r="Q4675" i="1"/>
  <c r="P4675" i="1"/>
  <c r="U4675" i="1"/>
  <c r="O4675" i="1"/>
  <c r="N4675" i="1"/>
  <c r="R4675" i="1"/>
  <c r="I3315" i="1"/>
  <c r="M3315" i="1" s="1"/>
  <c r="Q709" i="1"/>
  <c r="Q708" i="1" s="1"/>
  <c r="Q707" i="1" s="1"/>
  <c r="M2576" i="1"/>
  <c r="J708" i="1"/>
  <c r="J707" i="1" s="1"/>
  <c r="O709" i="1"/>
  <c r="O708" i="1" s="1"/>
  <c r="O707" i="1" s="1"/>
  <c r="P709" i="1"/>
  <c r="P708" i="1" s="1"/>
  <c r="P707" i="1" s="1"/>
  <c r="M1631" i="1"/>
  <c r="P249" i="1"/>
  <c r="S709" i="1"/>
  <c r="S708" i="1" s="1"/>
  <c r="S707" i="1" s="1"/>
  <c r="T709" i="1"/>
  <c r="O249" i="1"/>
  <c r="S249" i="1"/>
  <c r="Q249" i="1"/>
  <c r="V709" i="1"/>
  <c r="V708" i="1" s="1"/>
  <c r="V707" i="1" s="1"/>
  <c r="M371" i="1"/>
  <c r="M5009" i="1"/>
  <c r="M3136" i="1"/>
  <c r="M4731" i="1"/>
  <c r="R249" i="1"/>
  <c r="F1839" i="1"/>
  <c r="F1838" i="1" s="1"/>
  <c r="M1838" i="1" s="1"/>
  <c r="M363" i="1"/>
  <c r="L1238" i="1"/>
  <c r="L1237" i="1" s="1"/>
  <c r="M3811" i="1"/>
  <c r="M4210" i="1"/>
  <c r="F3560" i="1"/>
  <c r="K4675" i="1"/>
  <c r="M364" i="1"/>
  <c r="R709" i="1"/>
  <c r="R708" i="1" s="1"/>
  <c r="R707" i="1" s="1"/>
  <c r="F3899" i="1"/>
  <c r="M3899" i="1" s="1"/>
  <c r="F4730" i="1"/>
  <c r="F4729" i="1" s="1"/>
  <c r="F4692" i="1" s="1"/>
  <c r="U249" i="1"/>
  <c r="L3922" i="1"/>
  <c r="M3922" i="1" s="1"/>
  <c r="L6148" i="1"/>
  <c r="M6148" i="1" s="1"/>
  <c r="N249" i="1"/>
  <c r="J4675" i="1"/>
  <c r="M6236" i="1"/>
  <c r="F5272" i="1"/>
  <c r="F5271" i="1" s="1"/>
  <c r="F5270" i="1" s="1"/>
  <c r="V249" i="1"/>
  <c r="M3672" i="1"/>
  <c r="I3671" i="1"/>
  <c r="M3495" i="1"/>
  <c r="M4342" i="1"/>
  <c r="M3247" i="1"/>
  <c r="F5639" i="1"/>
  <c r="M5639" i="1" s="1"/>
  <c r="G708" i="1"/>
  <c r="G707" i="1" s="1"/>
  <c r="M4051" i="1"/>
  <c r="M6099" i="1"/>
  <c r="M2399" i="1"/>
  <c r="M4695" i="1"/>
  <c r="M5818" i="1"/>
  <c r="L2375" i="1"/>
  <c r="M920" i="1"/>
  <c r="K708" i="1"/>
  <c r="K707" i="1" s="1"/>
  <c r="H708" i="1"/>
  <c r="H707" i="1" s="1"/>
  <c r="M3134" i="1"/>
  <c r="M1480" i="1"/>
  <c r="I3246" i="1"/>
  <c r="M3246" i="1" s="1"/>
  <c r="F6069" i="1"/>
  <c r="F6068" i="1" s="1"/>
  <c r="M6068" i="1" s="1"/>
  <c r="M3135" i="1"/>
  <c r="M4328" i="1"/>
  <c r="M4114" i="1"/>
  <c r="F159" i="1"/>
  <c r="F158" i="1" s="1"/>
  <c r="M178" i="1"/>
  <c r="F4145" i="1"/>
  <c r="F4144" i="1" s="1"/>
  <c r="M6156" i="1"/>
  <c r="M1885" i="1"/>
  <c r="M4987" i="1"/>
  <c r="I4784" i="1"/>
  <c r="M4784" i="1" s="1"/>
  <c r="L5405" i="1"/>
  <c r="L5404" i="1" s="1"/>
  <c r="L5374" i="1" s="1"/>
  <c r="L5336" i="1" s="1"/>
  <c r="M3406" i="1"/>
  <c r="M6028" i="1"/>
  <c r="L4104" i="1"/>
  <c r="M4104" i="1" s="1"/>
  <c r="I5232" i="1"/>
  <c r="I5231" i="1" s="1"/>
  <c r="I4913" i="1"/>
  <c r="I4872" i="1" s="1"/>
  <c r="L5817" i="1"/>
  <c r="M5817" i="1" s="1"/>
  <c r="L5676" i="1"/>
  <c r="M5676" i="1" s="1"/>
  <c r="M5677" i="1"/>
  <c r="L3088" i="1"/>
  <c r="M3088" i="1" s="1"/>
  <c r="M3089" i="1"/>
  <c r="L1748" i="1"/>
  <c r="M1748" i="1" s="1"/>
  <c r="L1568" i="1"/>
  <c r="M1568" i="1" s="1"/>
  <c r="M5058" i="1"/>
  <c r="M5989" i="1"/>
  <c r="F5988" i="1"/>
  <c r="M4392" i="1"/>
  <c r="F2863" i="1"/>
  <c r="L3180" i="1"/>
  <c r="M3180" i="1" s="1"/>
  <c r="M3187" i="1"/>
  <c r="M773" i="1"/>
  <c r="M2758" i="1"/>
  <c r="I4730" i="1"/>
  <c r="M1749" i="1"/>
  <c r="M1501" i="1"/>
  <c r="M1750" i="1"/>
  <c r="M1500" i="1"/>
  <c r="M810" i="1"/>
  <c r="L852" i="1"/>
  <c r="L795" i="1" s="1"/>
  <c r="F2712" i="1"/>
  <c r="M2713" i="1"/>
  <c r="L86" i="1"/>
  <c r="M87" i="1"/>
  <c r="L3950" i="1"/>
  <c r="M3950" i="1" s="1"/>
  <c r="M3951" i="1"/>
  <c r="L4038" i="1"/>
  <c r="M4039" i="1"/>
  <c r="L3109" i="1"/>
  <c r="M3110" i="1"/>
  <c r="L3665" i="1"/>
  <c r="M3666" i="1"/>
  <c r="L1686" i="1"/>
  <c r="M1687" i="1"/>
  <c r="L4081" i="1"/>
  <c r="M4082" i="1"/>
  <c r="L3846" i="1"/>
  <c r="M3847" i="1"/>
  <c r="I177" i="1"/>
  <c r="I176" i="1" s="1"/>
  <c r="I175" i="1" s="1"/>
  <c r="I157" i="1" s="1"/>
  <c r="L4069" i="1"/>
  <c r="M4070" i="1"/>
  <c r="I303" i="1"/>
  <c r="M304" i="1"/>
  <c r="L3982" i="1"/>
  <c r="M3983" i="1"/>
  <c r="M5773" i="1"/>
  <c r="L5772" i="1"/>
  <c r="L3592" i="1"/>
  <c r="L3956" i="1"/>
  <c r="M3956" i="1" s="1"/>
  <c r="M3957" i="1"/>
  <c r="M2275" i="1"/>
  <c r="M4014" i="1"/>
  <c r="L4013" i="1"/>
  <c r="M4013" i="1" s="1"/>
  <c r="L5476" i="1"/>
  <c r="M5477" i="1"/>
  <c r="F2723" i="1"/>
  <c r="M2724" i="1"/>
  <c r="L4684" i="1"/>
  <c r="M4685" i="1"/>
  <c r="I5224" i="1"/>
  <c r="M5225" i="1"/>
  <c r="M1330" i="1"/>
  <c r="I1323" i="1"/>
  <c r="M1323" i="1" s="1"/>
  <c r="L3417" i="1"/>
  <c r="M3418" i="1"/>
  <c r="M5792" i="1"/>
  <c r="I5791" i="1"/>
  <c r="M5791" i="1" s="1"/>
  <c r="M3025" i="1"/>
  <c r="I3024" i="1"/>
  <c r="I3621" i="1"/>
  <c r="M3621" i="1" s="1"/>
  <c r="M3622" i="1"/>
  <c r="M2858" i="1"/>
  <c r="M2851" i="1" s="1"/>
  <c r="L2851" i="1"/>
  <c r="I3329" i="1"/>
  <c r="M3330" i="1"/>
  <c r="I3291" i="1"/>
  <c r="M3291" i="1" s="1"/>
  <c r="M3292" i="1"/>
  <c r="L2336" i="1"/>
  <c r="M2337" i="1"/>
  <c r="M2217" i="1"/>
  <c r="I2211" i="1"/>
  <c r="L5682" i="1"/>
  <c r="M5683" i="1"/>
  <c r="I4463" i="1"/>
  <c r="M4464" i="1"/>
  <c r="F3444" i="1"/>
  <c r="M3445" i="1"/>
  <c r="M2267" i="1"/>
  <c r="F2266" i="1"/>
  <c r="M2266" i="1" s="1"/>
  <c r="I3768" i="1"/>
  <c r="M3769" i="1"/>
  <c r="I3593" i="1"/>
  <c r="M3594" i="1"/>
  <c r="I3041" i="1"/>
  <c r="M3042" i="1"/>
  <c r="I2948" i="1"/>
  <c r="M2948" i="1" s="1"/>
  <c r="M2949" i="1"/>
  <c r="F6007" i="1"/>
  <c r="M6008" i="1"/>
  <c r="F2808" i="1"/>
  <c r="M2809" i="1"/>
  <c r="I4242" i="1"/>
  <c r="M4242" i="1" s="1"/>
  <c r="M4251" i="1"/>
  <c r="I3309" i="1"/>
  <c r="M3309" i="1" s="1"/>
  <c r="M3310" i="1"/>
  <c r="I5257" i="1"/>
  <c r="M5258" i="1"/>
  <c r="F3540" i="1"/>
  <c r="M3541" i="1"/>
  <c r="I2974" i="1"/>
  <c r="M2974" i="1" s="1"/>
  <c r="M2975" i="1"/>
  <c r="M2744" i="1"/>
  <c r="F2735" i="1"/>
  <c r="F2734" i="1" s="1"/>
  <c r="M2257" i="1"/>
  <c r="F2256" i="1"/>
  <c r="M2225" i="1"/>
  <c r="F2224" i="1"/>
  <c r="L2691" i="1"/>
  <c r="M2691" i="1" s="1"/>
  <c r="M2692" i="1"/>
  <c r="F2274" i="1"/>
  <c r="F2138" i="1"/>
  <c r="M2139" i="1"/>
  <c r="I6217" i="1"/>
  <c r="M6224" i="1"/>
  <c r="I4283" i="1"/>
  <c r="M4284" i="1"/>
  <c r="I3751" i="1"/>
  <c r="M3752" i="1"/>
  <c r="F2934" i="1"/>
  <c r="M2935" i="1"/>
  <c r="I3708" i="1"/>
  <c r="M3708" i="1" s="1"/>
  <c r="M3709" i="1"/>
  <c r="L4614" i="1"/>
  <c r="M4615" i="1"/>
  <c r="I3057" i="1"/>
  <c r="M3058" i="1"/>
  <c r="I3342" i="1"/>
  <c r="M3343" i="1"/>
  <c r="I2992" i="1"/>
  <c r="M2992" i="1" s="1"/>
  <c r="I1982" i="1"/>
  <c r="M1983" i="1"/>
  <c r="I3638" i="1"/>
  <c r="M3638" i="1" s="1"/>
  <c r="M3639" i="1"/>
  <c r="F2183" i="1"/>
  <c r="M2183" i="1" s="1"/>
  <c r="M2184" i="1"/>
  <c r="M4711" i="1"/>
  <c r="L4710" i="1"/>
  <c r="I2909" i="1"/>
  <c r="M2910" i="1"/>
  <c r="F2834" i="1"/>
  <c r="M2834" i="1" s="1"/>
  <c r="M2835" i="1"/>
  <c r="L2342" i="1"/>
  <c r="M2342" i="1" s="1"/>
  <c r="M2343" i="1"/>
  <c r="M2686" i="1"/>
  <c r="L2685" i="1"/>
  <c r="M2238" i="1"/>
  <c r="F2237" i="1"/>
  <c r="L1446" i="1"/>
  <c r="M1447" i="1"/>
  <c r="M4260" i="1"/>
  <c r="F3455" i="1"/>
  <c r="M3456" i="1"/>
  <c r="F436" i="1"/>
  <c r="M437" i="1"/>
  <c r="F6050" i="1"/>
  <c r="M6051" i="1"/>
  <c r="M3686" i="1"/>
  <c r="F3685" i="1"/>
  <c r="M3685" i="1" s="1"/>
  <c r="I2940" i="1"/>
  <c r="M2941" i="1"/>
  <c r="I4391" i="1"/>
  <c r="I4390" i="1" s="1"/>
  <c r="M4390" i="1" s="1"/>
  <c r="L4638" i="1"/>
  <c r="M4639" i="1"/>
  <c r="I77" i="1"/>
  <c r="I12" i="1" s="1"/>
  <c r="M3790" i="1"/>
  <c r="I3783" i="1"/>
  <c r="I3782" i="1" s="1"/>
  <c r="I3798" i="1"/>
  <c r="M3799" i="1"/>
  <c r="M2166" i="1"/>
  <c r="I3702" i="1"/>
  <c r="M3703" i="1"/>
  <c r="F130" i="1"/>
  <c r="M130" i="1" s="1"/>
  <c r="M131" i="1"/>
  <c r="L2125" i="1"/>
  <c r="L2124" i="1" s="1"/>
  <c r="M2132" i="1"/>
  <c r="M2125" i="1" s="1"/>
  <c r="M5008" i="1"/>
  <c r="L2960" i="1"/>
  <c r="M2960" i="1" s="1"/>
  <c r="M2961" i="1"/>
  <c r="M5808" i="1"/>
  <c r="F5807" i="1"/>
  <c r="L4219" i="1"/>
  <c r="L4208" i="1" s="1"/>
  <c r="M4230" i="1"/>
  <c r="L3453" i="1"/>
  <c r="I665" i="1"/>
  <c r="M665" i="1" s="1"/>
  <c r="M675" i="1"/>
  <c r="L448" i="1"/>
  <c r="L3561" i="1"/>
  <c r="M3562" i="1"/>
  <c r="I4471" i="1"/>
  <c r="M4472" i="1"/>
  <c r="I2530" i="1"/>
  <c r="M2530" i="1" s="1"/>
  <c r="M2531" i="1"/>
  <c r="L1562" i="1"/>
  <c r="M1563" i="1"/>
  <c r="I2669" i="1"/>
  <c r="M2670" i="1"/>
  <c r="I2547" i="1"/>
  <c r="M2547" i="1" s="1"/>
  <c r="M2548" i="1"/>
  <c r="F5953" i="1"/>
  <c r="M5954" i="1"/>
  <c r="L746" i="1"/>
  <c r="L709" i="1" s="1"/>
  <c r="M747" i="1"/>
  <c r="M643" i="1"/>
  <c r="I642" i="1"/>
  <c r="I514" i="1" s="1"/>
  <c r="F4913" i="1"/>
  <c r="M4914" i="1"/>
  <c r="L2274" i="1"/>
  <c r="L2243" i="1" s="1"/>
  <c r="L2235" i="1" s="1"/>
  <c r="F1429" i="1"/>
  <c r="M1430" i="1"/>
  <c r="I2320" i="1"/>
  <c r="M2321" i="1"/>
  <c r="F4873" i="1"/>
  <c r="M4901" i="1"/>
  <c r="L1820" i="1"/>
  <c r="M1820" i="1" s="1"/>
  <c r="M1821" i="1"/>
  <c r="M5250" i="1"/>
  <c r="L5232" i="1"/>
  <c r="L5231" i="1" s="1"/>
  <c r="F5405" i="1"/>
  <c r="F5404" i="1" s="1"/>
  <c r="I2364" i="1"/>
  <c r="M2365" i="1"/>
  <c r="F5349" i="1"/>
  <c r="M5350" i="1"/>
  <c r="F5375" i="1"/>
  <c r="M5375" i="1" s="1"/>
  <c r="M5376" i="1"/>
  <c r="M2446" i="1"/>
  <c r="L2445" i="1"/>
  <c r="M2445" i="1" s="1"/>
  <c r="M4874" i="1"/>
  <c r="L4873" i="1"/>
  <c r="L4872" i="1" s="1"/>
  <c r="L4871" i="1" s="1"/>
  <c r="F3366" i="1"/>
  <c r="M3366" i="1" s="1"/>
  <c r="M3367" i="1"/>
  <c r="M701" i="1"/>
  <c r="I700" i="1"/>
  <c r="M700" i="1" s="1"/>
  <c r="I5264" i="1"/>
  <c r="M5265" i="1"/>
  <c r="L1600" i="1"/>
  <c r="M1601" i="1"/>
  <c r="I694" i="1"/>
  <c r="M695" i="1"/>
  <c r="M2473" i="1"/>
  <c r="L2472" i="1"/>
  <c r="F1111" i="1"/>
  <c r="M1112" i="1"/>
  <c r="F5610" i="1"/>
  <c r="M5610" i="1" s="1"/>
  <c r="M5611" i="1"/>
  <c r="I2652" i="1"/>
  <c r="M2653" i="1"/>
  <c r="L1041" i="1"/>
  <c r="M1041" i="1" s="1"/>
  <c r="M1042" i="1"/>
  <c r="F3071" i="1"/>
  <c r="M3072" i="1"/>
  <c r="I2350" i="1"/>
  <c r="M2351" i="1"/>
  <c r="F5384" i="1"/>
  <c r="M5385" i="1"/>
  <c r="I2502" i="1"/>
  <c r="M2503" i="1"/>
  <c r="L79" i="1"/>
  <c r="M80" i="1"/>
  <c r="M4220" i="1"/>
  <c r="F4219" i="1"/>
  <c r="M3405" i="1"/>
  <c r="I3404" i="1"/>
  <c r="I1993" i="1"/>
  <c r="M1994" i="1"/>
  <c r="M3240" i="1"/>
  <c r="L3239" i="1"/>
  <c r="M337" i="1"/>
  <c r="L336" i="1"/>
  <c r="M336" i="1" s="1"/>
  <c r="L6270" i="1"/>
  <c r="M6271" i="1"/>
  <c r="M1904" i="1"/>
  <c r="F1884" i="1"/>
  <c r="L1814" i="1"/>
  <c r="M1815" i="1"/>
  <c r="F3348" i="1"/>
  <c r="M3349" i="1"/>
  <c r="I2138" i="1"/>
  <c r="M2155" i="1"/>
  <c r="I5446" i="1"/>
  <c r="M5446" i="1" s="1"/>
  <c r="M5447" i="1"/>
  <c r="L2105" i="1"/>
  <c r="L2078" i="1" s="1"/>
  <c r="M2114" i="1"/>
  <c r="L4389" i="1"/>
  <c r="L1466" i="1"/>
  <c r="L1458" i="1" s="1"/>
  <c r="M1479" i="1"/>
  <c r="L5484" i="1"/>
  <c r="M5485" i="1"/>
  <c r="I1384" i="1"/>
  <c r="M1385" i="1"/>
  <c r="M5582" i="1"/>
  <c r="L5572" i="1"/>
  <c r="I1276" i="1"/>
  <c r="M1277" i="1"/>
  <c r="I2471" i="1"/>
  <c r="M2478" i="1"/>
  <c r="F111" i="1"/>
  <c r="M112" i="1"/>
  <c r="M2840" i="1"/>
  <c r="F1016" i="1"/>
  <c r="M1017" i="1"/>
  <c r="L273" i="1"/>
  <c r="M281" i="1"/>
  <c r="L1047" i="1"/>
  <c r="M1064" i="1"/>
  <c r="L4669" i="1"/>
  <c r="M4670" i="1"/>
  <c r="M480" i="1"/>
  <c r="L479" i="1"/>
  <c r="L151" i="1"/>
  <c r="M152" i="1"/>
  <c r="M395" i="1"/>
  <c r="I6234" i="1"/>
  <c r="M6235" i="1"/>
  <c r="F2699" i="1"/>
  <c r="M2700" i="1"/>
  <c r="I5638" i="1"/>
  <c r="M5688" i="1"/>
  <c r="M443" i="1"/>
  <c r="L442" i="1"/>
  <c r="M442" i="1" s="1"/>
  <c r="M555" i="1"/>
  <c r="L527" i="1"/>
  <c r="M2886" i="1"/>
  <c r="L2863" i="1"/>
  <c r="L429" i="1"/>
  <c r="M429" i="1" s="1"/>
  <c r="M430" i="1"/>
  <c r="M1215" i="1"/>
  <c r="I1214" i="1"/>
  <c r="L3782" i="1"/>
  <c r="M853" i="1"/>
  <c r="I852" i="1"/>
  <c r="I3416" i="1"/>
  <c r="M3423" i="1"/>
  <c r="I1161" i="1"/>
  <c r="M1162" i="1"/>
  <c r="L642" i="1"/>
  <c r="M649" i="1"/>
  <c r="I4060" i="1"/>
  <c r="M4060" i="1" s="1"/>
  <c r="M4061" i="1"/>
  <c r="L2489" i="1"/>
  <c r="L2488" i="1" s="1"/>
  <c r="M2496" i="1"/>
  <c r="M2489" i="1" s="1"/>
  <c r="L6285" i="1"/>
  <c r="M6286" i="1"/>
  <c r="F2444" i="1"/>
  <c r="L3245" i="1"/>
  <c r="M3274" i="1"/>
  <c r="L4112" i="1"/>
  <c r="M4112" i="1" s="1"/>
  <c r="M4113" i="1"/>
  <c r="M2625" i="1"/>
  <c r="L2602" i="1"/>
  <c r="L2588" i="1" s="1"/>
  <c r="I3879" i="1"/>
  <c r="M3880" i="1"/>
  <c r="F4389" i="1"/>
  <c r="I1047" i="1"/>
  <c r="M1104" i="1"/>
  <c r="F3823" i="1"/>
  <c r="F176" i="1"/>
  <c r="M3207" i="1"/>
  <c r="L3206" i="1"/>
  <c r="I1584" i="1"/>
  <c r="M1585" i="1"/>
  <c r="F3692" i="1"/>
  <c r="M3724" i="1"/>
  <c r="I251" i="1"/>
  <c r="M252" i="1"/>
  <c r="I1922" i="1"/>
  <c r="M1923" i="1"/>
  <c r="M100" i="1"/>
  <c r="F93" i="1"/>
  <c r="M4209" i="1"/>
  <c r="F1256" i="1"/>
  <c r="M1265" i="1"/>
  <c r="I5927" i="1"/>
  <c r="M5928" i="1"/>
  <c r="F4049" i="1"/>
  <c r="M4050" i="1"/>
  <c r="M3269" i="1"/>
  <c r="F3268" i="1"/>
  <c r="M3268" i="1" s="1"/>
  <c r="M1172" i="1"/>
  <c r="F1160" i="1"/>
  <c r="I3824" i="1"/>
  <c r="M3833" i="1"/>
  <c r="I2106" i="1"/>
  <c r="M2107" i="1"/>
  <c r="L4621" i="1"/>
  <c r="M4621" i="1" s="1"/>
  <c r="M4622" i="1"/>
  <c r="M1954" i="1"/>
  <c r="I1953" i="1"/>
  <c r="M1953" i="1" s="1"/>
  <c r="M4341" i="1"/>
  <c r="I4340" i="1"/>
  <c r="I3108" i="1"/>
  <c r="I3107" i="1" s="1"/>
  <c r="M3117" i="1"/>
  <c r="M6264" i="1"/>
  <c r="F6263" i="1"/>
  <c r="I3069" i="1"/>
  <c r="F1473" i="1"/>
  <c r="M1474" i="1"/>
  <c r="I2008" i="1"/>
  <c r="M2009" i="1"/>
  <c r="I5022" i="1"/>
  <c r="M5023" i="1"/>
  <c r="F2308" i="1"/>
  <c r="M2309" i="1"/>
  <c r="I5272" i="1"/>
  <c r="I5271" i="1" s="1"/>
  <c r="I5270" i="1" s="1"/>
  <c r="M5273" i="1"/>
  <c r="M344" i="1"/>
  <c r="I343" i="1"/>
  <c r="M343" i="1" s="1"/>
  <c r="L3039" i="1"/>
  <c r="F2588" i="1"/>
  <c r="M1968" i="1"/>
  <c r="I1967" i="1"/>
  <c r="M1967" i="1" s="1"/>
  <c r="F527" i="1"/>
  <c r="M528" i="1"/>
  <c r="F958" i="1"/>
  <c r="M959" i="1"/>
  <c r="F1542" i="1"/>
  <c r="M1542" i="1" s="1"/>
  <c r="M1543" i="1"/>
  <c r="I2377" i="1"/>
  <c r="M2378" i="1"/>
  <c r="I3387" i="1"/>
  <c r="M3388" i="1"/>
  <c r="M5126" i="1"/>
  <c r="I5056" i="1"/>
  <c r="M5591" i="1"/>
  <c r="F5571" i="1"/>
  <c r="F5482" i="1" s="1"/>
  <c r="F5474" i="1" s="1"/>
  <c r="L4693" i="1"/>
  <c r="M4694" i="1"/>
  <c r="L1837" i="1"/>
  <c r="F301" i="1"/>
  <c r="F249" i="1" s="1"/>
  <c r="I109" i="1"/>
  <c r="I2736" i="1"/>
  <c r="M2737" i="1"/>
  <c r="I5147" i="1"/>
  <c r="M5147" i="1" s="1"/>
  <c r="M5148" i="1"/>
  <c r="I5535" i="1"/>
  <c r="M5536" i="1"/>
  <c r="M515" i="1"/>
  <c r="L2033" i="1"/>
  <c r="M2034" i="1"/>
  <c r="I448" i="1"/>
  <c r="M449" i="1"/>
  <c r="L6217" i="1"/>
  <c r="M6218" i="1"/>
  <c r="M2757" i="1"/>
  <c r="I2756" i="1"/>
  <c r="I5339" i="1"/>
  <c r="M5340" i="1"/>
  <c r="I6207" i="1"/>
  <c r="M6208" i="1"/>
  <c r="I4001" i="1"/>
  <c r="M4002" i="1"/>
  <c r="M5314" i="1"/>
  <c r="L5272" i="1"/>
  <c r="M733" i="1"/>
  <c r="F710" i="1"/>
  <c r="I3468" i="1"/>
  <c r="M3469" i="1"/>
  <c r="F1609" i="1"/>
  <c r="M1610" i="1"/>
  <c r="I5616" i="1"/>
  <c r="M5617" i="1"/>
  <c r="I1352" i="1"/>
  <c r="M1353" i="1"/>
  <c r="F5056" i="1"/>
  <c r="M5057" i="1"/>
  <c r="L4144" i="1"/>
  <c r="M4315" i="1"/>
  <c r="I4291" i="1"/>
  <c r="F2397" i="1"/>
  <c r="M2398" i="1"/>
  <c r="I5198" i="1"/>
  <c r="M5199" i="1"/>
  <c r="I491" i="1"/>
  <c r="M492" i="1"/>
  <c r="M56" i="1"/>
  <c r="F14" i="1"/>
  <c r="M6027" i="1"/>
  <c r="L6026" i="1"/>
  <c r="M5432" i="1"/>
  <c r="I5405" i="1"/>
  <c r="I1204" i="1"/>
  <c r="M1205" i="1"/>
  <c r="I1527" i="1"/>
  <c r="M1528" i="1"/>
  <c r="M3494" i="1"/>
  <c r="F3493" i="1"/>
  <c r="L14" i="1"/>
  <c r="L13" i="1" s="1"/>
  <c r="M21" i="1"/>
  <c r="I6097" i="1"/>
  <c r="I4518" i="1"/>
  <c r="M4519" i="1"/>
  <c r="F795" i="1"/>
  <c r="M809" i="1"/>
  <c r="L3684" i="1"/>
  <c r="F3429" i="1"/>
  <c r="M3430" i="1"/>
  <c r="I2568" i="1"/>
  <c r="M2575" i="1"/>
  <c r="F3980" i="1"/>
  <c r="F3913" i="1"/>
  <c r="M2984" i="1"/>
  <c r="L4326" i="1"/>
  <c r="M4327" i="1"/>
  <c r="F3766" i="1"/>
  <c r="T1323" i="1" l="1"/>
  <c r="W1323" i="1" s="1"/>
  <c r="W4730" i="1"/>
  <c r="T6026" i="1"/>
  <c r="T6025" i="1" s="1"/>
  <c r="W6025" i="1" s="1"/>
  <c r="T6234" i="1"/>
  <c r="W6234" i="1" s="1"/>
  <c r="T6217" i="1"/>
  <c r="W6217" i="1" s="1"/>
  <c r="T14" i="1"/>
  <c r="W21" i="1"/>
  <c r="T2668" i="1"/>
  <c r="W2669" i="1"/>
  <c r="T2204" i="1"/>
  <c r="W2204" i="1" s="1"/>
  <c r="W2211" i="1"/>
  <c r="T5792" i="1"/>
  <c r="W5793" i="1"/>
  <c r="T4683" i="1"/>
  <c r="W4683" i="1" s="1"/>
  <c r="W4684" i="1"/>
  <c r="T4390" i="1"/>
  <c r="W4391" i="1"/>
  <c r="W3227" i="1"/>
  <c r="T3226" i="1"/>
  <c r="W3226" i="1" s="1"/>
  <c r="W2364" i="1"/>
  <c r="T2363" i="1"/>
  <c r="T2236" i="1"/>
  <c r="W2236" i="1" s="1"/>
  <c r="W2237" i="1"/>
  <c r="T4622" i="1"/>
  <c r="W4623" i="1"/>
  <c r="T2595" i="1"/>
  <c r="W2595" i="1" s="1"/>
  <c r="W2596" i="1"/>
  <c r="W2569" i="1"/>
  <c r="T2568" i="1"/>
  <c r="W2568" i="1" s="1"/>
  <c r="T1599" i="1"/>
  <c r="W1600" i="1"/>
  <c r="W1969" i="1"/>
  <c r="T1968" i="1"/>
  <c r="T4629" i="1"/>
  <c r="W4629" i="1" s="1"/>
  <c r="W4630" i="1"/>
  <c r="W2336" i="1"/>
  <c r="T2335" i="1"/>
  <c r="W3798" i="1"/>
  <c r="T3797" i="1"/>
  <c r="W2736" i="1"/>
  <c r="T2735" i="1"/>
  <c r="W6026" i="1"/>
  <c r="T5987" i="1"/>
  <c r="W5988" i="1"/>
  <c r="W3468" i="1"/>
  <c r="T3467" i="1"/>
  <c r="T85" i="1"/>
  <c r="W86" i="1"/>
  <c r="W1686" i="1"/>
  <c r="T1685" i="1"/>
  <c r="W1685" i="1" s="1"/>
  <c r="T4282" i="1"/>
  <c r="W4283" i="1"/>
  <c r="T3899" i="1"/>
  <c r="W3900" i="1"/>
  <c r="T3914" i="1"/>
  <c r="W3914" i="1" s="1"/>
  <c r="W3915" i="1"/>
  <c r="T4112" i="1"/>
  <c r="W4113" i="1"/>
  <c r="T1921" i="1"/>
  <c r="W1921" i="1" s="1"/>
  <c r="W1922" i="1"/>
  <c r="W3417" i="1"/>
  <c r="T3416" i="1"/>
  <c r="T5347" i="1"/>
  <c r="W5347" i="1" s="1"/>
  <c r="W5348" i="1"/>
  <c r="W3593" i="1"/>
  <c r="T3592" i="1"/>
  <c r="T5231" i="1"/>
  <c r="W5231" i="1" s="1"/>
  <c r="W5232" i="1"/>
  <c r="W3922" i="1"/>
  <c r="T3921" i="1"/>
  <c r="T5147" i="1"/>
  <c r="W5147" i="1" s="1"/>
  <c r="W5148" i="1"/>
  <c r="T158" i="1"/>
  <c r="W158" i="1" s="1"/>
  <c r="W159" i="1"/>
  <c r="W2350" i="1"/>
  <c r="T2349" i="1"/>
  <c r="W2490" i="1"/>
  <c r="T2489" i="1"/>
  <c r="W2489" i="1" s="1"/>
  <c r="W4637" i="1"/>
  <c r="W4092" i="1"/>
  <c r="T4091" i="1"/>
  <c r="W2126" i="1"/>
  <c r="T2125" i="1"/>
  <c r="W2125" i="1" s="1"/>
  <c r="T3404" i="1"/>
  <c r="W3405" i="1"/>
  <c r="T364" i="1"/>
  <c r="W1570" i="1"/>
  <c r="T1569" i="1"/>
  <c r="W3109" i="1"/>
  <c r="T3108" i="1"/>
  <c r="W1257" i="1"/>
  <c r="T1256" i="1"/>
  <c r="W1556" i="1"/>
  <c r="T1555" i="1"/>
  <c r="W2852" i="1"/>
  <c r="T2851" i="1"/>
  <c r="W2851" i="1" s="1"/>
  <c r="W3455" i="1"/>
  <c r="T3454" i="1"/>
  <c r="W2864" i="1"/>
  <c r="T2863" i="1"/>
  <c r="W3581" i="1"/>
  <c r="T3580" i="1"/>
  <c r="W3580" i="1" s="1"/>
  <c r="W1372" i="1"/>
  <c r="T1371" i="1"/>
  <c r="W1371" i="1" s="1"/>
  <c r="W694" i="1"/>
  <c r="T693" i="1"/>
  <c r="T1203" i="1"/>
  <c r="W1203" i="1" s="1"/>
  <c r="W1204" i="1"/>
  <c r="W2106" i="1"/>
  <c r="T2105" i="1"/>
  <c r="T951" i="1"/>
  <c r="W951" i="1" s="1"/>
  <c r="W958" i="1"/>
  <c r="T6263" i="1"/>
  <c r="W6263" i="1" s="1"/>
  <c r="W6270" i="1"/>
  <c r="T4037" i="1"/>
  <c r="W4037" i="1" s="1"/>
  <c r="W4038" i="1"/>
  <c r="N3539" i="1"/>
  <c r="W3540" i="1"/>
  <c r="T3878" i="1"/>
  <c r="W3878" i="1" s="1"/>
  <c r="W3879" i="1"/>
  <c r="W1384" i="1"/>
  <c r="T1383" i="1"/>
  <c r="T4693" i="1"/>
  <c r="W4693" i="1" s="1"/>
  <c r="W4694" i="1"/>
  <c r="W1866" i="1"/>
  <c r="T1850" i="1"/>
  <c r="W5022" i="1"/>
  <c r="T5021" i="1"/>
  <c r="W5021" i="1" s="1"/>
  <c r="T6156" i="1"/>
  <c r="W6156" i="1" s="1"/>
  <c r="W6157" i="1"/>
  <c r="W2808" i="1"/>
  <c r="T2807" i="1"/>
  <c r="W2502" i="1"/>
  <c r="T2501" i="1"/>
  <c r="T1526" i="1"/>
  <c r="W1526" i="1" s="1"/>
  <c r="W1527" i="1"/>
  <c r="T1543" i="1"/>
  <c r="W1544" i="1"/>
  <c r="T490" i="1"/>
  <c r="W490" i="1" s="1"/>
  <c r="W491" i="1"/>
  <c r="T5483" i="1"/>
  <c r="W5484" i="1"/>
  <c r="W1955" i="1"/>
  <c r="T1954" i="1"/>
  <c r="T4104" i="1"/>
  <c r="W4105" i="1"/>
  <c r="W3246" i="1"/>
  <c r="T3245" i="1"/>
  <c r="W1161" i="1"/>
  <c r="T1160" i="1"/>
  <c r="T5223" i="1"/>
  <c r="W5223" i="1" s="1"/>
  <c r="W5224" i="1"/>
  <c r="W1447" i="1"/>
  <c r="T1446" i="1"/>
  <c r="W1446" i="1" s="1"/>
  <c r="T4614" i="1"/>
  <c r="W4614" i="1" s="1"/>
  <c r="W4615" i="1"/>
  <c r="W2699" i="1"/>
  <c r="T2698" i="1"/>
  <c r="W2138" i="1"/>
  <c r="T2137" i="1"/>
  <c r="W3784" i="1"/>
  <c r="T3783" i="1"/>
  <c r="T3238" i="1"/>
  <c r="W3238" i="1" s="1"/>
  <c r="W3239" i="1"/>
  <c r="T4326" i="1"/>
  <c r="W4327" i="1"/>
  <c r="T6285" i="1"/>
  <c r="W6286" i="1"/>
  <c r="T6068" i="1"/>
  <c r="W6069" i="1"/>
  <c r="T5404" i="1"/>
  <c r="W5405" i="1"/>
  <c r="W4219" i="1"/>
  <c r="T4208" i="1"/>
  <c r="W4208" i="1" s="1"/>
  <c r="T5056" i="1"/>
  <c r="W5057" i="1"/>
  <c r="W1609" i="1"/>
  <c r="T1608" i="1"/>
  <c r="T6174" i="1"/>
  <c r="W6175" i="1"/>
  <c r="T5771" i="1"/>
  <c r="W5772" i="1"/>
  <c r="T5927" i="1"/>
  <c r="W5927" i="1" s="1"/>
  <c r="W5928" i="1"/>
  <c r="T4462" i="1"/>
  <c r="W4462" i="1" s="1"/>
  <c r="W4463" i="1"/>
  <c r="W4070" i="1"/>
  <c r="T4069" i="1"/>
  <c r="W1584" i="1"/>
  <c r="T1583" i="1"/>
  <c r="T272" i="1"/>
  <c r="W273" i="1"/>
  <c r="T5167" i="1"/>
  <c r="W5167" i="1" s="1"/>
  <c r="W5168" i="1"/>
  <c r="T5571" i="1"/>
  <c r="W5571" i="1" s="1"/>
  <c r="W5572" i="1"/>
  <c r="T2243" i="1"/>
  <c r="W2274" i="1"/>
  <c r="W709" i="1"/>
  <c r="T176" i="1"/>
  <c r="W177" i="1"/>
  <c r="T3040" i="1"/>
  <c r="W3041" i="1"/>
  <c r="T4049" i="1"/>
  <c r="W4050" i="1"/>
  <c r="T92" i="1"/>
  <c r="W92" i="1" s="1"/>
  <c r="W93" i="1"/>
  <c r="W1352" i="1"/>
  <c r="T1351" i="1"/>
  <c r="T3308" i="1"/>
  <c r="W3308" i="1" s="1"/>
  <c r="W3315" i="1"/>
  <c r="W1717" i="1"/>
  <c r="T1716" i="1"/>
  <c r="T4709" i="1"/>
  <c r="W4709" i="1" s="1"/>
  <c r="W4710" i="1"/>
  <c r="W1737" i="1"/>
  <c r="T1736" i="1"/>
  <c r="W1736" i="1" s="1"/>
  <c r="W3057" i="1"/>
  <c r="T3056" i="1"/>
  <c r="W2723" i="1"/>
  <c r="T2722" i="1"/>
  <c r="T435" i="1"/>
  <c r="W435" i="1" s="1"/>
  <c r="W448" i="1"/>
  <c r="T150" i="1"/>
  <c r="W150" i="1" s="1"/>
  <c r="W151" i="1"/>
  <c r="T5807" i="1"/>
  <c r="W5808" i="1"/>
  <c r="T3328" i="1"/>
  <c r="W3328" i="1" s="1"/>
  <c r="W3329" i="1"/>
  <c r="W3071" i="1"/>
  <c r="T3070" i="1"/>
  <c r="T3099" i="1"/>
  <c r="W3100" i="1"/>
  <c r="T110" i="1"/>
  <c r="W130" i="1"/>
  <c r="W5639" i="1"/>
  <c r="T5638" i="1"/>
  <c r="T3023" i="1"/>
  <c r="W3023" i="1" s="1"/>
  <c r="W3024" i="1"/>
  <c r="T5263" i="1"/>
  <c r="W5264" i="1"/>
  <c r="T3750" i="1"/>
  <c r="W3750" i="1" s="1"/>
  <c r="W3751" i="1"/>
  <c r="T2471" i="1"/>
  <c r="W2471" i="1" s="1"/>
  <c r="T2960" i="1"/>
  <c r="W2960" i="1" s="1"/>
  <c r="W2961" i="1"/>
  <c r="W3995" i="1"/>
  <c r="T3988" i="1"/>
  <c r="W5816" i="1"/>
  <c r="W2974" i="1"/>
  <c r="T2967" i="1"/>
  <c r="T2319" i="1"/>
  <c r="W2320" i="1"/>
  <c r="T4470" i="1"/>
  <c r="W4470" i="1" s="1"/>
  <c r="W4471" i="1"/>
  <c r="T336" i="1"/>
  <c r="W336" i="1" s="1"/>
  <c r="W337" i="1"/>
  <c r="W4517" i="1"/>
  <c r="T3386" i="1"/>
  <c r="W3386" i="1" s="1"/>
  <c r="W3387" i="1"/>
  <c r="T2651" i="1"/>
  <c r="W2651" i="1" s="1"/>
  <c r="W2652" i="1"/>
  <c r="T1236" i="1"/>
  <c r="W1236" i="1" s="1"/>
  <c r="W1237" i="1"/>
  <c r="T6006" i="1"/>
  <c r="W6007" i="1"/>
  <c r="T2376" i="1"/>
  <c r="W1749" i="1"/>
  <c r="T1748" i="1"/>
  <c r="W1839" i="1"/>
  <c r="T1838" i="1"/>
  <c r="W1838" i="1" s="1"/>
  <c r="T3981" i="1"/>
  <c r="W3981" i="1" s="1"/>
  <c r="W3982" i="1"/>
  <c r="W3702" i="1"/>
  <c r="T3692" i="1"/>
  <c r="T237" i="1"/>
  <c r="W238" i="1"/>
  <c r="T4061" i="1"/>
  <c r="W4062" i="1"/>
  <c r="W2446" i="1"/>
  <c r="T2445" i="1"/>
  <c r="T514" i="1"/>
  <c r="T5338" i="1"/>
  <c r="W5339" i="1"/>
  <c r="T4668" i="1"/>
  <c r="W4668" i="1" s="1"/>
  <c r="W4669" i="1"/>
  <c r="W2008" i="1"/>
  <c r="T2007" i="1"/>
  <c r="W3207" i="1"/>
  <c r="T3206" i="1"/>
  <c r="W3342" i="1"/>
  <c r="T3335" i="1"/>
  <c r="T3973" i="1"/>
  <c r="W3973" i="1" s="1"/>
  <c r="W3974" i="1"/>
  <c r="W2685" i="1"/>
  <c r="T2684" i="1"/>
  <c r="W2934" i="1"/>
  <c r="T2933" i="1"/>
  <c r="W2933" i="1" s="1"/>
  <c r="W3561" i="1"/>
  <c r="T3560" i="1"/>
  <c r="T5271" i="1"/>
  <c r="W5272" i="1"/>
  <c r="W3825" i="1"/>
  <c r="T3824" i="1"/>
  <c r="W1993" i="1"/>
  <c r="T1992" i="1"/>
  <c r="T1459" i="1"/>
  <c r="W1459" i="1" s="1"/>
  <c r="W1460" i="1"/>
  <c r="W3181" i="1"/>
  <c r="T3180" i="1"/>
  <c r="W3180" i="1" s="1"/>
  <c r="T5783" i="1"/>
  <c r="W5783" i="1" s="1"/>
  <c r="W5784" i="1"/>
  <c r="T1813" i="1"/>
  <c r="W1813" i="1" s="1"/>
  <c r="W1820" i="1"/>
  <c r="T2307" i="1"/>
  <c r="W2307" i="1" s="1"/>
  <c r="W2308" i="1"/>
  <c r="W2609" i="1"/>
  <c r="T2602" i="1"/>
  <c r="W303" i="1"/>
  <c r="T302" i="1"/>
  <c r="T2833" i="1"/>
  <c r="W2833" i="1" s="1"/>
  <c r="T1938" i="1"/>
  <c r="W1939" i="1"/>
  <c r="W4729" i="1"/>
  <c r="T795" i="1"/>
  <c r="W795" i="1" s="1"/>
  <c r="T1466" i="1"/>
  <c r="W1500" i="1"/>
  <c r="T4290" i="1"/>
  <c r="W4291" i="1"/>
  <c r="T5256" i="1"/>
  <c r="W5256" i="1" s="1"/>
  <c r="W5257" i="1"/>
  <c r="W1028" i="1"/>
  <c r="T1027" i="1"/>
  <c r="W1027" i="1" s="1"/>
  <c r="T3685" i="1"/>
  <c r="W3685" i="1" s="1"/>
  <c r="W3686" i="1"/>
  <c r="W3665" i="1"/>
  <c r="T3664" i="1"/>
  <c r="W3664" i="1" s="1"/>
  <c r="T394" i="1"/>
  <c r="W395" i="1"/>
  <c r="W2080" i="1"/>
  <c r="T2079" i="1"/>
  <c r="W2079" i="1" s="1"/>
  <c r="T5475" i="1"/>
  <c r="W5475" i="1" s="1"/>
  <c r="W5476" i="1"/>
  <c r="T78" i="1"/>
  <c r="W78" i="1" s="1"/>
  <c r="W79" i="1"/>
  <c r="W3812" i="1"/>
  <c r="T3811" i="1"/>
  <c r="W3431" i="1"/>
  <c r="T3430" i="1"/>
  <c r="T4872" i="1"/>
  <c r="T4241" i="1"/>
  <c r="W4241" i="1" s="1"/>
  <c r="W4242" i="1"/>
  <c r="T6097" i="1"/>
  <c r="W6098" i="1"/>
  <c r="T3767" i="1"/>
  <c r="W3768" i="1"/>
  <c r="T5197" i="1"/>
  <c r="W5198" i="1"/>
  <c r="M6175" i="1"/>
  <c r="M5169" i="1"/>
  <c r="H6310" i="1"/>
  <c r="G6310" i="1"/>
  <c r="M1238" i="1"/>
  <c r="J6310" i="1"/>
  <c r="O6310" i="1"/>
  <c r="M1839" i="1"/>
  <c r="F3877" i="1"/>
  <c r="K6310" i="1"/>
  <c r="P6310" i="1"/>
  <c r="S6310" i="1"/>
  <c r="L4103" i="1"/>
  <c r="M4103" i="1" s="1"/>
  <c r="M4145" i="1"/>
  <c r="U6310" i="1"/>
  <c r="R6310" i="1"/>
  <c r="L6098" i="1"/>
  <c r="L6097" i="1" s="1"/>
  <c r="L6096" i="1" s="1"/>
  <c r="Q6310" i="1"/>
  <c r="F5638" i="1"/>
  <c r="F5609" i="1" s="1"/>
  <c r="M159" i="1"/>
  <c r="M3671" i="1"/>
  <c r="I3664" i="1"/>
  <c r="M6069" i="1"/>
  <c r="L5816" i="1"/>
  <c r="M5816" i="1" s="1"/>
  <c r="L1027" i="1"/>
  <c r="L708" i="1" s="1"/>
  <c r="I4729" i="1"/>
  <c r="M4729" i="1" s="1"/>
  <c r="V6310" i="1"/>
  <c r="M5232" i="1"/>
  <c r="M177" i="1"/>
  <c r="M4913" i="1"/>
  <c r="M4730" i="1"/>
  <c r="I2967" i="1"/>
  <c r="M2967" i="1" s="1"/>
  <c r="I4241" i="1"/>
  <c r="M4241" i="1" s="1"/>
  <c r="M3782" i="1"/>
  <c r="M3783" i="1"/>
  <c r="F5987" i="1"/>
  <c r="M5988" i="1"/>
  <c r="I3308" i="1"/>
  <c r="M3308" i="1" s="1"/>
  <c r="I3245" i="1"/>
  <c r="F2833" i="1"/>
  <c r="M2833" i="1" s="1"/>
  <c r="I513" i="1"/>
  <c r="M4391" i="1"/>
  <c r="F2711" i="1"/>
  <c r="M2711" i="1" s="1"/>
  <c r="M2712" i="1"/>
  <c r="L85" i="1"/>
  <c r="M85" i="1" s="1"/>
  <c r="M86" i="1"/>
  <c r="L3664" i="1"/>
  <c r="M3665" i="1"/>
  <c r="M2274" i="1"/>
  <c r="L4037" i="1"/>
  <c r="M4037" i="1" s="1"/>
  <c r="M4038" i="1"/>
  <c r="L3108" i="1"/>
  <c r="L3107" i="1" s="1"/>
  <c r="M3107" i="1" s="1"/>
  <c r="M3109" i="1"/>
  <c r="M5772" i="1"/>
  <c r="L5771" i="1"/>
  <c r="L4080" i="1"/>
  <c r="M4080" i="1" s="1"/>
  <c r="M4081" i="1"/>
  <c r="I302" i="1"/>
  <c r="M302" i="1" s="1"/>
  <c r="M303" i="1"/>
  <c r="L3921" i="1"/>
  <c r="M2602" i="1"/>
  <c r="M642" i="1"/>
  <c r="F2137" i="1"/>
  <c r="L3988" i="1"/>
  <c r="L3845" i="1"/>
  <c r="M3846" i="1"/>
  <c r="L2850" i="1"/>
  <c r="L3981" i="1"/>
  <c r="M3981" i="1" s="1"/>
  <c r="M3982" i="1"/>
  <c r="L4068" i="1"/>
  <c r="M4068" i="1" s="1"/>
  <c r="M4069" i="1"/>
  <c r="M1686" i="1"/>
  <c r="L1685" i="1"/>
  <c r="I3023" i="1"/>
  <c r="M3023" i="1" s="1"/>
  <c r="M3024" i="1"/>
  <c r="L3416" i="1"/>
  <c r="L3415" i="1" s="1"/>
  <c r="M3417" i="1"/>
  <c r="I5223" i="1"/>
  <c r="M5223" i="1" s="1"/>
  <c r="M5224" i="1"/>
  <c r="F2722" i="1"/>
  <c r="M2723" i="1"/>
  <c r="I3328" i="1"/>
  <c r="M3328" i="1" s="1"/>
  <c r="M3329" i="1"/>
  <c r="L4683" i="1"/>
  <c r="M4683" i="1" s="1"/>
  <c r="M4684" i="1"/>
  <c r="M5476" i="1"/>
  <c r="L5475" i="1"/>
  <c r="M5475" i="1" s="1"/>
  <c r="M2685" i="1"/>
  <c r="L2684" i="1"/>
  <c r="L4709" i="1"/>
  <c r="M4709" i="1" s="1"/>
  <c r="M4710" i="1"/>
  <c r="I1981" i="1"/>
  <c r="M1981" i="1" s="1"/>
  <c r="M1982" i="1"/>
  <c r="F2243" i="1"/>
  <c r="M2243" i="1" s="1"/>
  <c r="M2256" i="1"/>
  <c r="L1370" i="1"/>
  <c r="M1446" i="1"/>
  <c r="I3056" i="1"/>
  <c r="M3057" i="1"/>
  <c r="I3750" i="1"/>
  <c r="M3750" i="1" s="1"/>
  <c r="M3751" i="1"/>
  <c r="I5256" i="1"/>
  <c r="M5256" i="1" s="1"/>
  <c r="M5257" i="1"/>
  <c r="F6006" i="1"/>
  <c r="M6007" i="1"/>
  <c r="I3040" i="1"/>
  <c r="M3041" i="1"/>
  <c r="I3767" i="1"/>
  <c r="M3768" i="1"/>
  <c r="F3443" i="1"/>
  <c r="M3443" i="1" s="1"/>
  <c r="M3444" i="1"/>
  <c r="M5682" i="1"/>
  <c r="L5638" i="1"/>
  <c r="L5609" i="1" s="1"/>
  <c r="L2335" i="1"/>
  <c r="M2336" i="1"/>
  <c r="F2236" i="1"/>
  <c r="M2236" i="1" s="1"/>
  <c r="M2237" i="1"/>
  <c r="F2204" i="1"/>
  <c r="M2224" i="1"/>
  <c r="I2204" i="1"/>
  <c r="M2211" i="1"/>
  <c r="M2909" i="1"/>
  <c r="I2863" i="1"/>
  <c r="M2863" i="1" s="1"/>
  <c r="I3335" i="1"/>
  <c r="M3342" i="1"/>
  <c r="M4614" i="1"/>
  <c r="L4469" i="1"/>
  <c r="F2933" i="1"/>
  <c r="F2850" i="1" s="1"/>
  <c r="M2934" i="1"/>
  <c r="I4282" i="1"/>
  <c r="M4283" i="1"/>
  <c r="F3539" i="1"/>
  <c r="M3540" i="1"/>
  <c r="F2807" i="1"/>
  <c r="M2807" i="1" s="1"/>
  <c r="M2808" i="1"/>
  <c r="I3592" i="1"/>
  <c r="M3593" i="1"/>
  <c r="I4462" i="1"/>
  <c r="M4462" i="1" s="1"/>
  <c r="M4463" i="1"/>
  <c r="I3797" i="1"/>
  <c r="M3798" i="1"/>
  <c r="M2940" i="1"/>
  <c r="I2933" i="1"/>
  <c r="M6050" i="1"/>
  <c r="F6026" i="1"/>
  <c r="F6025" i="1" s="1"/>
  <c r="F3454" i="1"/>
  <c r="M3455" i="1"/>
  <c r="M3702" i="1"/>
  <c r="I3692" i="1"/>
  <c r="L4637" i="1"/>
  <c r="M4637" i="1" s="1"/>
  <c r="M4638" i="1"/>
  <c r="F435" i="1"/>
  <c r="F393" i="1" s="1"/>
  <c r="M436" i="1"/>
  <c r="M5807" i="1"/>
  <c r="F5806" i="1"/>
  <c r="M5806" i="1" s="1"/>
  <c r="L2959" i="1"/>
  <c r="L1555" i="1"/>
  <c r="M1562" i="1"/>
  <c r="I4470" i="1"/>
  <c r="M4470" i="1" s="1"/>
  <c r="M4471" i="1"/>
  <c r="L514" i="1"/>
  <c r="L513" i="1" s="1"/>
  <c r="L3560" i="1"/>
  <c r="M3561" i="1"/>
  <c r="M2472" i="1"/>
  <c r="L2471" i="1"/>
  <c r="L2444" i="1" s="1"/>
  <c r="I2363" i="1"/>
  <c r="M2364" i="1"/>
  <c r="M2502" i="1"/>
  <c r="I2501" i="1"/>
  <c r="M2501" i="1" s="1"/>
  <c r="F3070" i="1"/>
  <c r="M3071" i="1"/>
  <c r="F1027" i="1"/>
  <c r="M1111" i="1"/>
  <c r="I5263" i="1"/>
  <c r="M5264" i="1"/>
  <c r="F4872" i="1"/>
  <c r="M4873" i="1"/>
  <c r="M1429" i="1"/>
  <c r="F1383" i="1"/>
  <c r="F1370" i="1" s="1"/>
  <c r="F5383" i="1"/>
  <c r="M5383" i="1" s="1"/>
  <c r="M5384" i="1"/>
  <c r="I2349" i="1"/>
  <c r="M2350" i="1"/>
  <c r="L1599" i="1"/>
  <c r="M1600" i="1"/>
  <c r="I2319" i="1"/>
  <c r="M2320" i="1"/>
  <c r="I2651" i="1"/>
  <c r="M2652" i="1"/>
  <c r="I693" i="1"/>
  <c r="M694" i="1"/>
  <c r="L301" i="1"/>
  <c r="F5348" i="1"/>
  <c r="M5349" i="1"/>
  <c r="M746" i="1"/>
  <c r="M5953" i="1"/>
  <c r="F5815" i="1"/>
  <c r="M2669" i="1"/>
  <c r="I2668" i="1"/>
  <c r="I3403" i="1"/>
  <c r="M3403" i="1" s="1"/>
  <c r="M3404" i="1"/>
  <c r="M4219" i="1"/>
  <c r="F4208" i="1"/>
  <c r="F4111" i="1" s="1"/>
  <c r="F4102" i="1" s="1"/>
  <c r="M79" i="1"/>
  <c r="L78" i="1"/>
  <c r="I2137" i="1"/>
  <c r="M2138" i="1"/>
  <c r="F1850" i="1"/>
  <c r="M1884" i="1"/>
  <c r="M6270" i="1"/>
  <c r="L6263" i="1"/>
  <c r="L6262" i="1" s="1"/>
  <c r="L6232" i="1" s="1"/>
  <c r="I1992" i="1"/>
  <c r="M1993" i="1"/>
  <c r="M1814" i="1"/>
  <c r="L1813" i="1"/>
  <c r="M3348" i="1"/>
  <c r="F3335" i="1"/>
  <c r="L3238" i="1"/>
  <c r="M3238" i="1" s="1"/>
  <c r="M3239" i="1"/>
  <c r="F110" i="1"/>
  <c r="M111" i="1"/>
  <c r="I1275" i="1"/>
  <c r="M1276" i="1"/>
  <c r="I1383" i="1"/>
  <c r="M1384" i="1"/>
  <c r="L5571" i="1"/>
  <c r="M5571" i="1" s="1"/>
  <c r="M5572" i="1"/>
  <c r="I2444" i="1"/>
  <c r="L5483" i="1"/>
  <c r="M5484" i="1"/>
  <c r="F1015" i="1"/>
  <c r="M1015" i="1" s="1"/>
  <c r="M1016" i="1"/>
  <c r="I6233" i="1"/>
  <c r="M6234" i="1"/>
  <c r="L150" i="1"/>
  <c r="M151" i="1"/>
  <c r="L4668" i="1"/>
  <c r="M4669" i="1"/>
  <c r="M273" i="1"/>
  <c r="L272" i="1"/>
  <c r="L435" i="1"/>
  <c r="M479" i="1"/>
  <c r="F2698" i="1"/>
  <c r="M2699" i="1"/>
  <c r="L394" i="1"/>
  <c r="M1161" i="1"/>
  <c r="I1160" i="1"/>
  <c r="M1160" i="1" s="1"/>
  <c r="M1214" i="1"/>
  <c r="I1213" i="1"/>
  <c r="M1213" i="1" s="1"/>
  <c r="I795" i="1"/>
  <c r="M795" i="1" s="1"/>
  <c r="M852" i="1"/>
  <c r="I3415" i="1"/>
  <c r="M6285" i="1"/>
  <c r="M1473" i="1"/>
  <c r="F1466" i="1"/>
  <c r="M2106" i="1"/>
  <c r="I2105" i="1"/>
  <c r="F6173" i="1"/>
  <c r="F6067" i="1" s="1"/>
  <c r="M6174" i="1"/>
  <c r="I5815" i="1"/>
  <c r="M5927" i="1"/>
  <c r="M251" i="1"/>
  <c r="I250" i="1"/>
  <c r="M1584" i="1"/>
  <c r="I1583" i="1"/>
  <c r="F175" i="1"/>
  <c r="M175" i="1" s="1"/>
  <c r="M176" i="1"/>
  <c r="F4289" i="1"/>
  <c r="M93" i="1"/>
  <c r="F92" i="1"/>
  <c r="M92" i="1" s="1"/>
  <c r="M3206" i="1"/>
  <c r="L3179" i="1"/>
  <c r="M3179" i="1" s="1"/>
  <c r="F3245" i="1"/>
  <c r="I3823" i="1"/>
  <c r="M3824" i="1"/>
  <c r="F4048" i="1"/>
  <c r="M4048" i="1" s="1"/>
  <c r="M4049" i="1"/>
  <c r="M1256" i="1"/>
  <c r="F1255" i="1"/>
  <c r="I1921" i="1"/>
  <c r="M1922" i="1"/>
  <c r="F3684" i="1"/>
  <c r="I1027" i="1"/>
  <c r="M1047" i="1"/>
  <c r="I3878" i="1"/>
  <c r="M3879" i="1"/>
  <c r="M1237" i="1"/>
  <c r="L1236" i="1"/>
  <c r="F6262" i="1"/>
  <c r="I4325" i="1"/>
  <c r="M4340" i="1"/>
  <c r="F1159" i="1"/>
  <c r="M4693" i="1"/>
  <c r="I2376" i="1"/>
  <c r="M2377" i="1"/>
  <c r="F514" i="1"/>
  <c r="M527" i="1"/>
  <c r="F2307" i="1"/>
  <c r="M2308" i="1"/>
  <c r="I5055" i="1"/>
  <c r="I5054" i="1" s="1"/>
  <c r="I3386" i="1"/>
  <c r="M3387" i="1"/>
  <c r="M5535" i="1"/>
  <c r="I5482" i="1"/>
  <c r="I5474" i="1" s="1"/>
  <c r="M2736" i="1"/>
  <c r="I2735" i="1"/>
  <c r="M2735" i="1" s="1"/>
  <c r="F951" i="1"/>
  <c r="M951" i="1" s="1"/>
  <c r="M958" i="1"/>
  <c r="I5021" i="1"/>
  <c r="M5022" i="1"/>
  <c r="I2007" i="1"/>
  <c r="M2008" i="1"/>
  <c r="L6025" i="1"/>
  <c r="F13" i="1"/>
  <c r="M14" i="1"/>
  <c r="M4144" i="1"/>
  <c r="L4111" i="1"/>
  <c r="L5271" i="1"/>
  <c r="M5272" i="1"/>
  <c r="M2756" i="1"/>
  <c r="I435" i="1"/>
  <c r="M448" i="1"/>
  <c r="M5198" i="1"/>
  <c r="I5197" i="1"/>
  <c r="F2375" i="1"/>
  <c r="M2397" i="1"/>
  <c r="I1351" i="1"/>
  <c r="M1352" i="1"/>
  <c r="F1608" i="1"/>
  <c r="M1609" i="1"/>
  <c r="M6207" i="1"/>
  <c r="I6173" i="1"/>
  <c r="I1203" i="1"/>
  <c r="M1204" i="1"/>
  <c r="M158" i="1"/>
  <c r="F3466" i="1"/>
  <c r="M3493" i="1"/>
  <c r="M5405" i="1"/>
  <c r="I5404" i="1"/>
  <c r="I4290" i="1"/>
  <c r="M4291" i="1"/>
  <c r="M710" i="1"/>
  <c r="F709" i="1"/>
  <c r="M709" i="1" s="1"/>
  <c r="M4518" i="1"/>
  <c r="I4517" i="1"/>
  <c r="I6096" i="1"/>
  <c r="I1526" i="1"/>
  <c r="M1527" i="1"/>
  <c r="M5231" i="1"/>
  <c r="I490" i="1"/>
  <c r="M490" i="1" s="1"/>
  <c r="M491" i="1"/>
  <c r="F5055" i="1"/>
  <c r="M5056" i="1"/>
  <c r="I5609" i="1"/>
  <c r="I5608" i="1" s="1"/>
  <c r="M5616" i="1"/>
  <c r="M3468" i="1"/>
  <c r="I3467" i="1"/>
  <c r="I3988" i="1"/>
  <c r="M4001" i="1"/>
  <c r="I5338" i="1"/>
  <c r="M5339" i="1"/>
  <c r="M6217" i="1"/>
  <c r="L6173" i="1"/>
  <c r="M2033" i="1"/>
  <c r="L2006" i="1"/>
  <c r="M4326" i="1"/>
  <c r="L4325" i="1"/>
  <c r="F5230" i="1"/>
  <c r="M2568" i="1"/>
  <c r="M3429" i="1"/>
  <c r="F5167" i="1"/>
  <c r="M5168" i="1"/>
  <c r="T6233" i="1" l="1"/>
  <c r="W6233" i="1" s="1"/>
  <c r="T4469" i="1"/>
  <c r="W4469" i="1" s="1"/>
  <c r="T5815" i="1"/>
  <c r="T4692" i="1"/>
  <c r="T5196" i="1"/>
  <c r="W5196" i="1" s="1"/>
  <c r="W5197" i="1"/>
  <c r="T6096" i="1"/>
  <c r="W6096" i="1" s="1"/>
  <c r="W6097" i="1"/>
  <c r="T3429" i="1"/>
  <c r="W3429" i="1" s="1"/>
  <c r="W3430" i="1"/>
  <c r="T1937" i="1"/>
  <c r="W1937" i="1" s="1"/>
  <c r="W1938" i="1"/>
  <c r="T2588" i="1"/>
  <c r="W2588" i="1" s="1"/>
  <c r="W2602" i="1"/>
  <c r="T1991" i="1"/>
  <c r="W1991" i="1" s="1"/>
  <c r="W1992" i="1"/>
  <c r="T3179" i="1"/>
  <c r="W3179" i="1" s="1"/>
  <c r="W3206" i="1"/>
  <c r="W514" i="1"/>
  <c r="T513" i="1"/>
  <c r="T4060" i="1"/>
  <c r="W4060" i="1" s="1"/>
  <c r="W4061" i="1"/>
  <c r="T2959" i="1"/>
  <c r="W2959" i="1" s="1"/>
  <c r="W2967" i="1"/>
  <c r="T3980" i="1"/>
  <c r="W3980" i="1" s="1"/>
  <c r="W3988" i="1"/>
  <c r="W5263" i="1"/>
  <c r="T5255" i="1"/>
  <c r="W5255" i="1" s="1"/>
  <c r="T3098" i="1"/>
  <c r="W3098" i="1" s="1"/>
  <c r="W3099" i="1"/>
  <c r="T4048" i="1"/>
  <c r="W4048" i="1" s="1"/>
  <c r="W4049" i="1"/>
  <c r="T175" i="1"/>
  <c r="W176" i="1"/>
  <c r="T2235" i="1"/>
  <c r="W2235" i="1" s="1"/>
  <c r="W2243" i="1"/>
  <c r="T5770" i="1"/>
  <c r="W5770" i="1" s="1"/>
  <c r="W5771" i="1"/>
  <c r="W6068" i="1"/>
  <c r="W4326" i="1"/>
  <c r="T4325" i="1"/>
  <c r="W4325" i="1" s="1"/>
  <c r="T2348" i="1"/>
  <c r="W2348" i="1" s="1"/>
  <c r="W2349" i="1"/>
  <c r="W2735" i="1"/>
  <c r="T2734" i="1"/>
  <c r="T2334" i="1"/>
  <c r="W2334" i="1" s="1"/>
  <c r="W2335" i="1"/>
  <c r="T1967" i="1"/>
  <c r="W1967" i="1" s="1"/>
  <c r="W1968" i="1"/>
  <c r="T2362" i="1"/>
  <c r="W2362" i="1" s="1"/>
  <c r="W2363" i="1"/>
  <c r="W4290" i="1"/>
  <c r="T5270" i="1"/>
  <c r="W5271" i="1"/>
  <c r="W2445" i="1"/>
  <c r="T2444" i="1"/>
  <c r="W2444" i="1" s="1"/>
  <c r="T1735" i="1"/>
  <c r="W1735" i="1" s="1"/>
  <c r="W1748" i="1"/>
  <c r="T6005" i="1"/>
  <c r="W6005" i="1" s="1"/>
  <c r="W6006" i="1"/>
  <c r="T3069" i="1"/>
  <c r="W3069" i="1" s="1"/>
  <c r="W3070" i="1"/>
  <c r="T3055" i="1"/>
  <c r="W3055" i="1" s="1"/>
  <c r="W3056" i="1"/>
  <c r="T4068" i="1"/>
  <c r="W4068" i="1" s="1"/>
  <c r="W4069" i="1"/>
  <c r="T2124" i="1"/>
  <c r="W2124" i="1" s="1"/>
  <c r="W2137" i="1"/>
  <c r="W1160" i="1"/>
  <c r="T1159" i="1"/>
  <c r="W1159" i="1" s="1"/>
  <c r="T2488" i="1"/>
  <c r="W2488" i="1" s="1"/>
  <c r="W2501" i="1"/>
  <c r="T1837" i="1"/>
  <c r="W1837" i="1" s="1"/>
  <c r="W1850" i="1"/>
  <c r="T1370" i="1"/>
  <c r="W1370" i="1" s="1"/>
  <c r="W1383" i="1"/>
  <c r="T2078" i="1"/>
  <c r="W2078" i="1" s="1"/>
  <c r="W2105" i="1"/>
  <c r="T692" i="1"/>
  <c r="W692" i="1" s="1"/>
  <c r="W693" i="1"/>
  <c r="T3453" i="1"/>
  <c r="W3453" i="1" s="1"/>
  <c r="W3454" i="1"/>
  <c r="T1554" i="1"/>
  <c r="W1554" i="1" s="1"/>
  <c r="W1555" i="1"/>
  <c r="W3108" i="1"/>
  <c r="T3107" i="1"/>
  <c r="T363" i="1"/>
  <c r="W363" i="1" s="1"/>
  <c r="W364" i="1"/>
  <c r="T4636" i="1"/>
  <c r="W4636" i="1" s="1"/>
  <c r="T4281" i="1"/>
  <c r="W4281" i="1" s="1"/>
  <c r="W4282" i="1"/>
  <c r="W85" i="1"/>
  <c r="T77" i="1"/>
  <c r="W77" i="1" s="1"/>
  <c r="T5986" i="1"/>
  <c r="W5986" i="1" s="1"/>
  <c r="W5987" i="1"/>
  <c r="T4621" i="1"/>
  <c r="W4621" i="1" s="1"/>
  <c r="W4622" i="1"/>
  <c r="T4389" i="1"/>
  <c r="W4389" i="1" s="1"/>
  <c r="W4390" i="1"/>
  <c r="T5791" i="1"/>
  <c r="W5791" i="1" s="1"/>
  <c r="W5792" i="1"/>
  <c r="T2667" i="1"/>
  <c r="W2667" i="1" s="1"/>
  <c r="W2668" i="1"/>
  <c r="T3766" i="1"/>
  <c r="W3766" i="1" s="1"/>
  <c r="W3767" i="1"/>
  <c r="T3810" i="1"/>
  <c r="W3810" i="1" s="1"/>
  <c r="W3811" i="1"/>
  <c r="W4692" i="1"/>
  <c r="W302" i="1"/>
  <c r="T301" i="1"/>
  <c r="W301" i="1" s="1"/>
  <c r="W3824" i="1"/>
  <c r="T3823" i="1"/>
  <c r="T3538" i="1"/>
  <c r="W3560" i="1"/>
  <c r="T2683" i="1"/>
  <c r="W2683" i="1" s="1"/>
  <c r="W2684" i="1"/>
  <c r="T3327" i="1"/>
  <c r="W3327" i="1" s="1"/>
  <c r="W3335" i="1"/>
  <c r="W2007" i="1"/>
  <c r="T2006" i="1"/>
  <c r="T236" i="1"/>
  <c r="W236" i="1" s="1"/>
  <c r="W237" i="1"/>
  <c r="W5815" i="1"/>
  <c r="T109" i="1"/>
  <c r="W109" i="1" s="1"/>
  <c r="W110" i="1"/>
  <c r="T5806" i="1"/>
  <c r="W5806" i="1" s="1"/>
  <c r="W5807" i="1"/>
  <c r="T3039" i="1"/>
  <c r="W3039" i="1" s="1"/>
  <c r="W3040" i="1"/>
  <c r="T708" i="1"/>
  <c r="W272" i="1"/>
  <c r="T250" i="1"/>
  <c r="T6173" i="1"/>
  <c r="W6173" i="1" s="1"/>
  <c r="W6174" i="1"/>
  <c r="T5055" i="1"/>
  <c r="W5056" i="1"/>
  <c r="T5374" i="1"/>
  <c r="W5374" i="1" s="1"/>
  <c r="W5404" i="1"/>
  <c r="W6285" i="1"/>
  <c r="T6262" i="1"/>
  <c r="T4103" i="1"/>
  <c r="W4103" i="1" s="1"/>
  <c r="W4104" i="1"/>
  <c r="T5482" i="1"/>
  <c r="W5483" i="1"/>
  <c r="T1542" i="1"/>
  <c r="W1542" i="1" s="1"/>
  <c r="W1543" i="1"/>
  <c r="N3538" i="1"/>
  <c r="N3465" i="1" s="1"/>
  <c r="N6310" i="1" s="1"/>
  <c r="W3539" i="1"/>
  <c r="T4090" i="1"/>
  <c r="W4090" i="1" s="1"/>
  <c r="W4091" i="1"/>
  <c r="T3913" i="1"/>
  <c r="W3913" i="1" s="1"/>
  <c r="W3921" i="1"/>
  <c r="T3579" i="1"/>
  <c r="W3579" i="1" s="1"/>
  <c r="W3592" i="1"/>
  <c r="T3415" i="1"/>
  <c r="W3415" i="1" s="1"/>
  <c r="W3416" i="1"/>
  <c r="W3467" i="1"/>
  <c r="T3466" i="1"/>
  <c r="T3796" i="1"/>
  <c r="W3796" i="1" s="1"/>
  <c r="W3797" i="1"/>
  <c r="T4871" i="1"/>
  <c r="W4871" i="1" s="1"/>
  <c r="W4872" i="1"/>
  <c r="T393" i="1"/>
  <c r="W393" i="1" s="1"/>
  <c r="W394" i="1"/>
  <c r="T1458" i="1"/>
  <c r="W1458" i="1" s="1"/>
  <c r="W1466" i="1"/>
  <c r="T5337" i="1"/>
  <c r="W5338" i="1"/>
  <c r="T3684" i="1"/>
  <c r="W3684" i="1" s="1"/>
  <c r="W3692" i="1"/>
  <c r="W2376" i="1"/>
  <c r="T2375" i="1"/>
  <c r="T2318" i="1"/>
  <c r="W2318" i="1" s="1"/>
  <c r="W2319" i="1"/>
  <c r="T5609" i="1"/>
  <c r="W5638" i="1"/>
  <c r="T2721" i="1"/>
  <c r="W2721" i="1" s="1"/>
  <c r="W2722" i="1"/>
  <c r="T1684" i="1"/>
  <c r="W1684" i="1" s="1"/>
  <c r="W1716" i="1"/>
  <c r="T1322" i="1"/>
  <c r="W1322" i="1" s="1"/>
  <c r="W1351" i="1"/>
  <c r="T1582" i="1"/>
  <c r="W1582" i="1" s="1"/>
  <c r="W1583" i="1"/>
  <c r="W1608" i="1"/>
  <c r="T1607" i="1"/>
  <c r="T3782" i="1"/>
  <c r="W3782" i="1" s="1"/>
  <c r="W3783" i="1"/>
  <c r="T2697" i="1"/>
  <c r="W2697" i="1" s="1"/>
  <c r="W2698" i="1"/>
  <c r="T3225" i="1"/>
  <c r="W3225" i="1" s="1"/>
  <c r="W3245" i="1"/>
  <c r="T1953" i="1"/>
  <c r="W1953" i="1" s="1"/>
  <c r="W1954" i="1"/>
  <c r="W2807" i="1"/>
  <c r="T2806" i="1"/>
  <c r="W2806" i="1" s="1"/>
  <c r="T2850" i="1"/>
  <c r="W2850" i="1" s="1"/>
  <c r="W2863" i="1"/>
  <c r="W1256" i="1"/>
  <c r="T1255" i="1"/>
  <c r="T1568" i="1"/>
  <c r="W1568" i="1" s="1"/>
  <c r="W1569" i="1"/>
  <c r="T3403" i="1"/>
  <c r="W3403" i="1" s="1"/>
  <c r="W3404" i="1"/>
  <c r="W4112" i="1"/>
  <c r="T4111" i="1"/>
  <c r="T3877" i="1"/>
  <c r="W3877" i="1" s="1"/>
  <c r="W3899" i="1"/>
  <c r="T1598" i="1"/>
  <c r="W1598" i="1" s="1"/>
  <c r="W1599" i="1"/>
  <c r="T13" i="1"/>
  <c r="W14" i="1"/>
  <c r="M6097" i="1"/>
  <c r="L6067" i="1"/>
  <c r="M6098" i="1"/>
  <c r="L5815" i="1"/>
  <c r="L5790" i="1" s="1"/>
  <c r="M3664" i="1"/>
  <c r="I4692" i="1"/>
  <c r="M3416" i="1"/>
  <c r="I4111" i="1"/>
  <c r="M4111" i="1" s="1"/>
  <c r="I3684" i="1"/>
  <c r="M3684" i="1" s="1"/>
  <c r="M3415" i="1"/>
  <c r="I2488" i="1"/>
  <c r="M2488" i="1" s="1"/>
  <c r="M2471" i="1"/>
  <c r="F3822" i="1"/>
  <c r="I301" i="1"/>
  <c r="M301" i="1" s="1"/>
  <c r="M5638" i="1"/>
  <c r="M6026" i="1"/>
  <c r="F5790" i="1"/>
  <c r="M6025" i="1"/>
  <c r="M3692" i="1"/>
  <c r="I3225" i="1"/>
  <c r="M6263" i="1"/>
  <c r="M5987" i="1"/>
  <c r="F5986" i="1"/>
  <c r="M5986" i="1" s="1"/>
  <c r="L2733" i="1"/>
  <c r="L3579" i="1"/>
  <c r="I2959" i="1"/>
  <c r="M2959" i="1" s="1"/>
  <c r="F2806" i="1"/>
  <c r="M2806" i="1" s="1"/>
  <c r="L4692" i="1"/>
  <c r="L4675" i="1" s="1"/>
  <c r="M3108" i="1"/>
  <c r="L3913" i="1"/>
  <c r="M3921" i="1"/>
  <c r="M1685" i="1"/>
  <c r="L1684" i="1"/>
  <c r="M1684" i="1" s="1"/>
  <c r="L3823" i="1"/>
  <c r="M3823" i="1" s="1"/>
  <c r="M3845" i="1"/>
  <c r="M5771" i="1"/>
  <c r="L5770" i="1"/>
  <c r="M5770" i="1" s="1"/>
  <c r="L3980" i="1"/>
  <c r="M2722" i="1"/>
  <c r="F2721" i="1"/>
  <c r="M2721" i="1" s="1"/>
  <c r="M2444" i="1"/>
  <c r="I4389" i="1"/>
  <c r="M4389" i="1" s="1"/>
  <c r="F2124" i="1"/>
  <c r="M2204" i="1"/>
  <c r="L2334" i="1"/>
  <c r="M2334" i="1" s="1"/>
  <c r="M2335" i="1"/>
  <c r="I3039" i="1"/>
  <c r="M3039" i="1" s="1"/>
  <c r="M3040" i="1"/>
  <c r="I3055" i="1"/>
  <c r="M3055" i="1" s="1"/>
  <c r="M3056" i="1"/>
  <c r="M3592" i="1"/>
  <c r="I3579" i="1"/>
  <c r="M3539" i="1"/>
  <c r="F3538" i="1"/>
  <c r="F3465" i="1" s="1"/>
  <c r="L2683" i="1"/>
  <c r="M2684" i="1"/>
  <c r="I3766" i="1"/>
  <c r="M3766" i="1" s="1"/>
  <c r="M3767" i="1"/>
  <c r="F6005" i="1"/>
  <c r="M6005" i="1" s="1"/>
  <c r="M6006" i="1"/>
  <c r="M4282" i="1"/>
  <c r="I4281" i="1"/>
  <c r="M4281" i="1" s="1"/>
  <c r="M2933" i="1"/>
  <c r="I2850" i="1"/>
  <c r="M2850" i="1" s="1"/>
  <c r="F3453" i="1"/>
  <c r="M3453" i="1" s="1"/>
  <c r="M3454" i="1"/>
  <c r="I3796" i="1"/>
  <c r="M3796" i="1" s="1"/>
  <c r="M3797" i="1"/>
  <c r="L3538" i="1"/>
  <c r="M3560" i="1"/>
  <c r="F5374" i="1"/>
  <c r="L1554" i="1"/>
  <c r="M1554" i="1" s="1"/>
  <c r="M1555" i="1"/>
  <c r="M5348" i="1"/>
  <c r="F5347" i="1"/>
  <c r="I2588" i="1"/>
  <c r="M2588" i="1" s="1"/>
  <c r="M2651" i="1"/>
  <c r="I2348" i="1"/>
  <c r="M2348" i="1" s="1"/>
  <c r="M2349" i="1"/>
  <c r="I5255" i="1"/>
  <c r="M5263" i="1"/>
  <c r="F3069" i="1"/>
  <c r="M3069" i="1" s="1"/>
  <c r="M3070" i="1"/>
  <c r="I2362" i="1"/>
  <c r="M2362" i="1" s="1"/>
  <c r="M2363" i="1"/>
  <c r="I2667" i="1"/>
  <c r="M2667" i="1" s="1"/>
  <c r="M2668" i="1"/>
  <c r="M693" i="1"/>
  <c r="I692" i="1"/>
  <c r="M692" i="1" s="1"/>
  <c r="I2318" i="1"/>
  <c r="M2318" i="1" s="1"/>
  <c r="M2319" i="1"/>
  <c r="L1598" i="1"/>
  <c r="M1599" i="1"/>
  <c r="F4871" i="1"/>
  <c r="F4675" i="1" s="1"/>
  <c r="M4872" i="1"/>
  <c r="M78" i="1"/>
  <c r="L77" i="1"/>
  <c r="F157" i="1"/>
  <c r="M157" i="1" s="1"/>
  <c r="M4208" i="1"/>
  <c r="M1813" i="1"/>
  <c r="M1735" i="1" s="1"/>
  <c r="L1735" i="1"/>
  <c r="L1606" i="1" s="1"/>
  <c r="I1991" i="1"/>
  <c r="M1991" i="1" s="1"/>
  <c r="M1992" i="1"/>
  <c r="F3327" i="1"/>
  <c r="M3335" i="1"/>
  <c r="I2124" i="1"/>
  <c r="M2137" i="1"/>
  <c r="F1837" i="1"/>
  <c r="M1850" i="1"/>
  <c r="L3225" i="1"/>
  <c r="L3106" i="1" s="1"/>
  <c r="M5483" i="1"/>
  <c r="L5482" i="1"/>
  <c r="M1275" i="1"/>
  <c r="I1255" i="1"/>
  <c r="M1255" i="1" s="1"/>
  <c r="I1370" i="1"/>
  <c r="M1370" i="1" s="1"/>
  <c r="M1383" i="1"/>
  <c r="F109" i="1"/>
  <c r="M110" i="1"/>
  <c r="F2697" i="1"/>
  <c r="M2697" i="1" s="1"/>
  <c r="M2698" i="1"/>
  <c r="L4636" i="1"/>
  <c r="M4636" i="1" s="1"/>
  <c r="M4668" i="1"/>
  <c r="M6233" i="1"/>
  <c r="I6232" i="1"/>
  <c r="M394" i="1"/>
  <c r="L393" i="1"/>
  <c r="L392" i="1" s="1"/>
  <c r="L250" i="1"/>
  <c r="L249" i="1" s="1"/>
  <c r="M272" i="1"/>
  <c r="L109" i="1"/>
  <c r="M150" i="1"/>
  <c r="I708" i="1"/>
  <c r="M1027" i="1"/>
  <c r="M1921" i="1"/>
  <c r="I1837" i="1"/>
  <c r="I5790" i="1"/>
  <c r="F1458" i="1"/>
  <c r="F1254" i="1" s="1"/>
  <c r="M1466" i="1"/>
  <c r="M3878" i="1"/>
  <c r="I3877" i="1"/>
  <c r="M3877" i="1" s="1"/>
  <c r="F6232" i="1"/>
  <c r="M6262" i="1"/>
  <c r="M1236" i="1"/>
  <c r="L707" i="1"/>
  <c r="F3225" i="1"/>
  <c r="M3245" i="1"/>
  <c r="M1583" i="1"/>
  <c r="I1582" i="1"/>
  <c r="M1582" i="1" s="1"/>
  <c r="M2105" i="1"/>
  <c r="I2078" i="1"/>
  <c r="M2078" i="1" s="1"/>
  <c r="M5021" i="1"/>
  <c r="I4871" i="1"/>
  <c r="M2307" i="1"/>
  <c r="F2235" i="1"/>
  <c r="M2376" i="1"/>
  <c r="I2375" i="1"/>
  <c r="M2375" i="1" s="1"/>
  <c r="M5055" i="1"/>
  <c r="I2734" i="1"/>
  <c r="M2734" i="1" s="1"/>
  <c r="M3386" i="1"/>
  <c r="I3327" i="1"/>
  <c r="F708" i="1"/>
  <c r="F707" i="1" s="1"/>
  <c r="M2007" i="1"/>
  <c r="I2006" i="1"/>
  <c r="F513" i="1"/>
  <c r="M514" i="1"/>
  <c r="M4517" i="1"/>
  <c r="I4469" i="1"/>
  <c r="M4469" i="1" s="1"/>
  <c r="M1203" i="1"/>
  <c r="I1159" i="1"/>
  <c r="M1608" i="1"/>
  <c r="F1607" i="1"/>
  <c r="I393" i="1"/>
  <c r="M435" i="1"/>
  <c r="L5270" i="1"/>
  <c r="M5271" i="1"/>
  <c r="I3980" i="1"/>
  <c r="M3988" i="1"/>
  <c r="I1458" i="1"/>
  <c r="M1526" i="1"/>
  <c r="M5404" i="1"/>
  <c r="I5374" i="1"/>
  <c r="F5608" i="1"/>
  <c r="M5609" i="1"/>
  <c r="M6173" i="1"/>
  <c r="I5196" i="1"/>
  <c r="M5196" i="1" s="1"/>
  <c r="M5197" i="1"/>
  <c r="I3466" i="1"/>
  <c r="M3467" i="1"/>
  <c r="M4290" i="1"/>
  <c r="I1322" i="1"/>
  <c r="M1351" i="1"/>
  <c r="F12" i="1"/>
  <c r="M13" i="1"/>
  <c r="M5338" i="1"/>
  <c r="I5337" i="1"/>
  <c r="M6096" i="1"/>
  <c r="I6067" i="1"/>
  <c r="L4102" i="1"/>
  <c r="F5054" i="1"/>
  <c r="M5054" i="1" s="1"/>
  <c r="M5167" i="1"/>
  <c r="M4325" i="1"/>
  <c r="W3538" i="1" l="1"/>
  <c r="M6067" i="1"/>
  <c r="T6067" i="1"/>
  <c r="W6067" i="1" s="1"/>
  <c r="W250" i="1"/>
  <c r="T249" i="1"/>
  <c r="W249" i="1" s="1"/>
  <c r="T3106" i="1"/>
  <c r="W3106" i="1" s="1"/>
  <c r="W3107" i="1"/>
  <c r="T392" i="1"/>
  <c r="W392" i="1" s="1"/>
  <c r="W513" i="1"/>
  <c r="T12" i="1"/>
  <c r="W13" i="1"/>
  <c r="T5608" i="1"/>
  <c r="W5608" i="1" s="1"/>
  <c r="W5609" i="1"/>
  <c r="W5337" i="1"/>
  <c r="T5336" i="1"/>
  <c r="W5336" i="1" s="1"/>
  <c r="T5474" i="1"/>
  <c r="W5474" i="1" s="1"/>
  <c r="W5482" i="1"/>
  <c r="W5055" i="1"/>
  <c r="T5054" i="1"/>
  <c r="W5054" i="1" s="1"/>
  <c r="T2005" i="1"/>
  <c r="W2005" i="1" s="1"/>
  <c r="W2006" i="1"/>
  <c r="T3822" i="1"/>
  <c r="W3822" i="1" s="1"/>
  <c r="W3823" i="1"/>
  <c r="T4675" i="1"/>
  <c r="W4675" i="1" s="1"/>
  <c r="T5230" i="1"/>
  <c r="W5230" i="1" s="1"/>
  <c r="W5270" i="1"/>
  <c r="T6232" i="1"/>
  <c r="W6232" i="1" s="1"/>
  <c r="W6262" i="1"/>
  <c r="T4102" i="1"/>
  <c r="W4102" i="1" s="1"/>
  <c r="W4111" i="1"/>
  <c r="W1607" i="1"/>
  <c r="T1606" i="1"/>
  <c r="W1606" i="1" s="1"/>
  <c r="T3465" i="1"/>
  <c r="W3465" i="1" s="1"/>
  <c r="W3466" i="1"/>
  <c r="T707" i="1"/>
  <c r="W707" i="1" s="1"/>
  <c r="W708" i="1"/>
  <c r="T5790" i="1"/>
  <c r="W5790" i="1" s="1"/>
  <c r="T4289" i="1"/>
  <c r="W4289" i="1" s="1"/>
  <c r="T2733" i="1"/>
  <c r="W2733" i="1" s="1"/>
  <c r="W2734" i="1"/>
  <c r="T1254" i="1"/>
  <c r="W1254" i="1" s="1"/>
  <c r="W1255" i="1"/>
  <c r="T2374" i="1"/>
  <c r="W2374" i="1" s="1"/>
  <c r="W2375" i="1"/>
  <c r="T157" i="1"/>
  <c r="W157" i="1" s="1"/>
  <c r="W175" i="1"/>
  <c r="M5815" i="1"/>
  <c r="M5790" i="1"/>
  <c r="I4675" i="1"/>
  <c r="M4675" i="1" s="1"/>
  <c r="I249" i="1"/>
  <c r="M249" i="1" s="1"/>
  <c r="M4692" i="1"/>
  <c r="M4871" i="1"/>
  <c r="M5374" i="1"/>
  <c r="F2733" i="1"/>
  <c r="I4289" i="1"/>
  <c r="M3579" i="1"/>
  <c r="M708" i="1"/>
  <c r="L2005" i="1"/>
  <c r="L4289" i="1"/>
  <c r="M2124" i="1"/>
  <c r="L5608" i="1"/>
  <c r="M5608" i="1" s="1"/>
  <c r="I3465" i="1"/>
  <c r="L3822" i="1"/>
  <c r="M3913" i="1"/>
  <c r="M2683" i="1"/>
  <c r="L2374" i="1"/>
  <c r="I4102" i="1"/>
  <c r="M4102" i="1" s="1"/>
  <c r="M3538" i="1"/>
  <c r="L3465" i="1"/>
  <c r="M1598" i="1"/>
  <c r="L1254" i="1"/>
  <c r="M5255" i="1"/>
  <c r="I5230" i="1"/>
  <c r="I2005" i="1"/>
  <c r="M5347" i="1"/>
  <c r="F5336" i="1"/>
  <c r="M77" i="1"/>
  <c r="L12" i="1"/>
  <c r="M12" i="1" s="1"/>
  <c r="F2374" i="1"/>
  <c r="I2374" i="1"/>
  <c r="M2006" i="1"/>
  <c r="M109" i="1"/>
  <c r="M5482" i="1"/>
  <c r="L5474" i="1"/>
  <c r="M5474" i="1" s="1"/>
  <c r="M1458" i="1"/>
  <c r="M6232" i="1"/>
  <c r="M250" i="1"/>
  <c r="I1606" i="1"/>
  <c r="M1837" i="1"/>
  <c r="M3225" i="1"/>
  <c r="F3106" i="1"/>
  <c r="I2733" i="1"/>
  <c r="M2235" i="1"/>
  <c r="F2005" i="1"/>
  <c r="I3106" i="1"/>
  <c r="M3327" i="1"/>
  <c r="F392" i="1"/>
  <c r="M513" i="1"/>
  <c r="M5337" i="1"/>
  <c r="I5336" i="1"/>
  <c r="I3822" i="1"/>
  <c r="M3980" i="1"/>
  <c r="I392" i="1"/>
  <c r="M393" i="1"/>
  <c r="M1159" i="1"/>
  <c r="I707" i="1"/>
  <c r="M707" i="1" s="1"/>
  <c r="M1322" i="1"/>
  <c r="I1254" i="1"/>
  <c r="L5230" i="1"/>
  <c r="M5270" i="1"/>
  <c r="F1606" i="1"/>
  <c r="M1607" i="1"/>
  <c r="M3466" i="1"/>
  <c r="W12" i="1" l="1"/>
  <c r="T6310" i="1"/>
  <c r="W6310" i="1" s="1"/>
  <c r="M4289" i="1"/>
  <c r="M2005" i="1"/>
  <c r="M2733" i="1"/>
  <c r="M3822" i="1"/>
  <c r="M1606" i="1"/>
  <c r="M1254" i="1"/>
  <c r="M3465" i="1"/>
  <c r="M2374" i="1"/>
  <c r="M5230" i="1"/>
  <c r="M5336" i="1"/>
  <c r="F6310" i="1"/>
  <c r="M3106" i="1"/>
  <c r="I6310" i="1"/>
  <c r="M392" i="1"/>
  <c r="L6310" i="1"/>
  <c r="M6310" i="1" l="1"/>
</calcChain>
</file>

<file path=xl/sharedStrings.xml><?xml version="1.0" encoding="utf-8"?>
<sst xmlns="http://schemas.openxmlformats.org/spreadsheetml/2006/main" count="29776" uniqueCount="1811">
  <si>
    <t>Ведомство</t>
  </si>
  <si>
    <t>Целевая статья</t>
  </si>
  <si>
    <t>Вид расходов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</si>
  <si>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</si>
  <si>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</si>
  <si>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</si>
  <si>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</si>
  <si>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</si>
  <si>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</si>
  <si>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</si>
  <si>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</si>
  <si>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</si>
  <si>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</si>
  <si>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</si>
  <si>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</si>
  <si>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</si>
  <si>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</si>
  <si>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</si>
  <si>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</si>
  <si>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</si>
  <si>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</si>
  <si>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</si>
  <si>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</si>
  <si>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</si>
  <si>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</si>
  <si>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</si>
  <si>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</si>
  <si>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</si>
  <si>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</si>
  <si>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</si>
  <si>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</si>
  <si>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</si>
  <si>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</si>
  <si>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</si>
  <si>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</si>
  <si>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</si>
  <si>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</si>
  <si>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</si>
  <si>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</si>
  <si>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</si>
  <si>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</si>
  <si>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</si>
  <si>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</si>
  <si>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</si>
  <si>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</si>
  <si>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</si>
  <si>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</si>
  <si>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</si>
  <si>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</si>
  <si>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</si>
  <si>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</si>
  <si>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</si>
  <si>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</si>
  <si>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</si>
  <si>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</si>
  <si>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</si>
  <si>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</si>
  <si>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</si>
  <si>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</si>
  <si>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</si>
  <si>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</si>
  <si>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</si>
  <si>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</si>
  <si>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</si>
  <si>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</si>
  <si>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</si>
  <si>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</si>
  <si>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</si>
  <si>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</si>
  <si>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</si>
  <si>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</si>
  <si>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</si>
  <si>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</si>
  <si>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</si>
  <si>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</si>
  <si>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</si>
  <si>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</si>
  <si>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</si>
  <si>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</si>
  <si>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</si>
  <si>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</si>
  <si>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</si>
  <si>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</si>
  <si>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</si>
  <si>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</si>
  <si>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</si>
  <si>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</si>
  <si>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</si>
  <si>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</si>
  <si>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</si>
  <si>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</si>
  <si>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</si>
  <si>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</si>
  <si>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</si>
  <si>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</si>
  <si>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</si>
  <si>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</si>
  <si>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</si>
  <si>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</si>
  <si>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</si>
  <si>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</si>
  <si>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</si>
  <si>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</si>
  <si>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</si>
  <si>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</si>
  <si>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</si>
  <si>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</si>
  <si>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</si>
  <si>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</si>
  <si>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</si>
  <si>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</si>
  <si>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</si>
  <si>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</si>
  <si>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</si>
  <si>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</si>
  <si>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</si>
  <si>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</si>
  <si>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</si>
  <si>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</si>
  <si>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</si>
  <si>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</si>
  <si>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</si>
  <si>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</si>
  <si>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</si>
  <si>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</si>
  <si>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</si>
  <si>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</si>
  <si>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</si>
  <si>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</si>
  <si>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</si>
  <si>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</si>
  <si>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</si>
  <si>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</si>
  <si>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</si>
  <si>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</si>
  <si>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</si>
  <si>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</si>
  <si>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</si>
  <si>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</si>
  <si>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</si>
  <si>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</si>
  <si>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</si>
  <si>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</si>
  <si>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</si>
  <si>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</si>
  <si>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</si>
  <si>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</si>
  <si>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</si>
  <si>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</si>
  <si>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</si>
  <si>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</si>
  <si>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</si>
  <si>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</si>
  <si>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</si>
  <si>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</si>
  <si>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</si>
  <si>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</si>
  <si>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</si>
  <si>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</si>
  <si>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</si>
  <si>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</si>
  <si>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</si>
  <si>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</si>
  <si>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</si>
  <si>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</si>
  <si>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</si>
  <si>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</si>
  <si>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</si>
  <si>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</si>
  <si>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</si>
  <si>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</si>
  <si>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</si>
  <si>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</si>
  <si>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</si>
  <si>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</si>
  <si>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</si>
  <si>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</si>
  <si>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</si>
  <si>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</si>
  <si>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</si>
  <si>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</si>
  <si>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</si>
  <si>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</si>
  <si>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</si>
  <si>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</si>
  <si>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</si>
  <si>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</si>
  <si>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</si>
  <si>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</si>
  <si>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</si>
  <si>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</si>
  <si>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</si>
  <si>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</si>
  <si>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</si>
  <si>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</si>
  <si>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</si>
  <si>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</si>
  <si>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</si>
  <si>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</si>
  <si>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</si>
  <si>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</si>
  <si>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</si>
  <si>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</si>
  <si>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</si>
  <si>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</si>
  <si>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</si>
  <si>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</si>
  <si>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</si>
  <si>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</si>
  <si>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</si>
  <si>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</si>
  <si>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</si>
  <si>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</si>
  <si>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</si>
  <si>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</si>
  <si>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</si>
  <si>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</si>
  <si>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</si>
  <si>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</si>
  <si>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</si>
  <si>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</si>
  <si>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</si>
  <si>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</si>
  <si>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</si>
  <si>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</si>
  <si>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</si>
  <si>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</si>
  <si>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</si>
  <si>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</si>
  <si>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</si>
  <si>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</si>
  <si>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</si>
  <si>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</si>
  <si>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</si>
  <si>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</si>
  <si>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</si>
  <si>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</si>
  <si>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</si>
  <si>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</si>
  <si>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</si>
  <si>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</si>
  <si>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</si>
  <si>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</si>
  <si>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</si>
  <si>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</si>
  <si>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</si>
  <si>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</si>
  <si>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</si>
  <si>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</si>
  <si>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</si>
  <si>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</si>
  <si>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</si>
  <si>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</si>
  <si>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</si>
  <si>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</si>
  <si>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</si>
  <si>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</si>
  <si>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</si>
  <si>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</si>
  <si>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</si>
  <si>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</si>
  <si>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</si>
  <si>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</si>
  <si>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</si>
  <si>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</si>
  <si>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</si>
  <si>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</si>
  <si>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</si>
  <si>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</si>
  <si>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</si>
  <si>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</si>
  <si>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</si>
  <si>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</si>
  <si>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</si>
  <si>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</si>
  <si>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</si>
  <si>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</si>
  <si>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</si>
  <si>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</si>
  <si>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</si>
  <si>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</si>
  <si>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</si>
  <si>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</si>
  <si>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</si>
  <si>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</si>
  <si>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</si>
  <si>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</si>
  <si>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</si>
  <si>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</si>
  <si>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</si>
  <si>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</si>
  <si>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</si>
  <si>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</si>
  <si>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</si>
  <si>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</si>
  <si>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</si>
  <si>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</si>
  <si>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</si>
  <si>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</si>
  <si>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</si>
  <si>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</si>
  <si>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</si>
  <si>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</si>
  <si>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</si>
  <si>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</si>
  <si>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</si>
  <si>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</si>
  <si>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</si>
  <si>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</si>
  <si>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</si>
  <si>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</si>
  <si>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</si>
  <si>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</si>
  <si>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</si>
  <si>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</si>
  <si>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</si>
  <si>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</si>
  <si>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</si>
  <si>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</si>
  <si>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</si>
  <si>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</si>
  <si>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</si>
  <si>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</si>
  <si>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</si>
  <si>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</si>
  <si>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</si>
  <si>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</si>
  <si>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</si>
  <si>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</si>
  <si>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</si>
  <si>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</si>
  <si>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</si>
  <si>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</si>
  <si>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</si>
  <si>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</si>
  <si>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</si>
  <si>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</si>
  <si>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</si>
  <si>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</si>
  <si>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</si>
  <si>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</si>
  <si>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</si>
  <si>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</si>
  <si>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</si>
  <si>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</si>
  <si>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</si>
  <si>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</si>
  <si>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</si>
  <si>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</si>
  <si>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</si>
  <si>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</si>
  <si>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</si>
  <si>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</si>
  <si>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</si>
  <si>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</si>
  <si>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</si>
  <si>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</si>
  <si>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</si>
  <si>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</si>
  <si>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</si>
  <si>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</si>
  <si>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</si>
  <si>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</si>
  <si>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</si>
  <si>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</si>
  <si>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</si>
  <si>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</si>
  <si>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</si>
  <si>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</si>
  <si>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</si>
  <si>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</si>
  <si>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</si>
  <si>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</si>
  <si>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</si>
  <si>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</si>
  <si>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</si>
  <si>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</si>
  <si>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</si>
  <si>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</si>
  <si>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</si>
  <si>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</si>
  <si>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</si>
  <si>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</si>
  <si>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</si>
  <si>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</si>
  <si>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</si>
  <si>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</si>
  <si>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</si>
  <si>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</si>
  <si>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</si>
  <si>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</si>
  <si>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</si>
  <si>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</si>
  <si>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</si>
  <si>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</si>
  <si>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</si>
  <si>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</si>
  <si>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</si>
  <si>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</si>
  <si>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</si>
  <si>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</si>
  <si>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</si>
  <si>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</si>
  <si>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</si>
  <si>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</si>
  <si>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</si>
  <si>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</si>
  <si>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</si>
  <si>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</si>
  <si>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</si>
  <si>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</si>
  <si>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</si>
  <si>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</si>
  <si>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</si>
  <si>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</si>
  <si>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</si>
  <si>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</si>
  <si>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</si>
  <si>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</si>
  <si>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</si>
  <si>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</si>
  <si>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</si>
  <si>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</si>
  <si>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</si>
  <si>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</si>
  <si>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</si>
  <si>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</si>
  <si>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</si>
  <si>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</si>
  <si>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</si>
  <si>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</si>
  <si>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</si>
  <si>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</si>
  <si>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</si>
  <si>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</si>
  <si>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</si>
  <si>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</si>
  <si>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</si>
  <si>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</si>
  <si>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</si>
  <si>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</si>
  <si>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</si>
  <si>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</si>
  <si>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</si>
  <si>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</si>
  <si>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</si>
  <si>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</si>
  <si>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</si>
  <si>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</si>
  <si>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</si>
  <si>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</si>
  <si>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</si>
  <si>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</si>
  <si>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</si>
  <si>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</si>
  <si>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</si>
  <si>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</si>
  <si>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</si>
  <si>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</si>
  <si>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</si>
  <si>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</si>
  <si>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</si>
  <si>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</si>
  <si>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</si>
  <si>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</si>
  <si>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</si>
  <si>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</si>
  <si>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</si>
  <si>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</si>
  <si>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</si>
  <si>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</si>
  <si>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</si>
  <si>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</si>
  <si>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</si>
  <si>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</si>
  <si>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</si>
  <si>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</si>
  <si>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</si>
  <si>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</si>
  <si>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</si>
  <si>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</si>
  <si>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</si>
  <si>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</si>
  <si>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</si>
  <si>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</si>
  <si>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</si>
  <si>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</si>
  <si>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</si>
  <si>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</si>
  <si>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</si>
  <si>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</si>
  <si>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</si>
  <si>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</si>
  <si>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</si>
  <si>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</si>
  <si>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</si>
  <si>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</si>
  <si>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</si>
  <si>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</si>
  <si>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</si>
  <si>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</si>
  <si>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</si>
  <si>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</si>
  <si>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</si>
  <si>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</si>
  <si>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</si>
  <si>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</si>
  <si>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</si>
  <si>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</si>
  <si>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</si>
  <si>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</si>
  <si>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</si>
  <si>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</si>
  <si>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</si>
  <si>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</si>
  <si>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</si>
  <si>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</si>
  <si>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</si>
  <si>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</si>
  <si>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</si>
  <si>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</si>
  <si>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</si>
  <si>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</si>
  <si>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</si>
  <si>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</si>
  <si>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</si>
  <si>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</si>
  <si>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</si>
  <si>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</si>
  <si>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</si>
  <si>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</si>
  <si>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</si>
  <si>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</si>
  <si>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</si>
  <si>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</si>
  <si>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</si>
  <si>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</si>
  <si>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</si>
  <si>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</si>
  <si>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</si>
  <si>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</si>
  <si>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</si>
  <si>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</si>
  <si>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</si>
  <si>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</si>
  <si>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</si>
  <si>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</si>
  <si>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</si>
  <si>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</si>
  <si>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</si>
  <si>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</si>
  <si>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</si>
  <si>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</si>
  <si>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</si>
  <si>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</si>
  <si>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</si>
  <si>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</si>
  <si>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</si>
  <si>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</si>
  <si>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</si>
  <si>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</si>
  <si>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</si>
  <si>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</si>
  <si>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</si>
  <si>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</si>
  <si>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</si>
  <si>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</si>
  <si>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</si>
  <si>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</si>
  <si>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</si>
  <si>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</si>
  <si>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</si>
  <si>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</si>
  <si>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</si>
  <si>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</si>
  <si>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</si>
  <si>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</si>
  <si>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</si>
  <si>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</si>
  <si>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</si>
  <si>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</si>
  <si>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</si>
  <si>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</si>
  <si>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</si>
  <si>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</si>
  <si>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</si>
  <si>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</si>
  <si>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</si>
  <si>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</si>
  <si>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</si>
  <si>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</si>
  <si>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</si>
  <si>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</si>
  <si>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</si>
  <si>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</si>
  <si>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</si>
  <si>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</si>
  <si>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</si>
  <si>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</si>
  <si>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</si>
  <si>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</si>
  <si>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</si>
  <si>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</si>
  <si>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</si>
  <si>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</si>
  <si>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</si>
  <si>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</si>
  <si>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</si>
  <si>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</si>
  <si>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</si>
  <si>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</si>
  <si>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</si>
  <si>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</si>
  <si>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</si>
  <si>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</si>
  <si>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</si>
  <si>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</si>
  <si>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</si>
  <si>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</si>
  <si>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</si>
  <si>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</si>
  <si>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</si>
  <si>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</si>
  <si>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</si>
  <si>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</si>
  <si>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</si>
  <si>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</si>
  <si>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</si>
  <si>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</si>
  <si>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</si>
  <si>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</si>
  <si>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</si>
  <si>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</si>
  <si>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</si>
  <si>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</si>
  <si>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</si>
  <si>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</si>
  <si>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</si>
  <si>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</si>
  <si>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</si>
  <si>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</si>
  <si>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</si>
  <si>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</si>
  <si>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</si>
  <si>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</si>
  <si>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</si>
  <si>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</si>
  <si>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</si>
  <si>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</si>
  <si>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</si>
  <si>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</si>
  <si>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</si>
  <si>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</si>
  <si>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</si>
  <si>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</si>
  <si>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</si>
  <si>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</si>
  <si>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</si>
  <si>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</si>
  <si>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</si>
  <si>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</si>
  <si>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</si>
  <si>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</si>
  <si>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</si>
  <si>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</si>
  <si>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</si>
  <si>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</si>
  <si>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</si>
  <si>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</si>
  <si>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</si>
  <si>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</si>
  <si>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</si>
  <si>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</si>
  <si>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</si>
  <si>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</si>
  <si>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</si>
  <si>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</si>
  <si>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</si>
  <si>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</si>
  <si>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</si>
  <si>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</si>
  <si>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</si>
  <si>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</si>
  <si>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</si>
  <si>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</si>
  <si>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</si>
  <si>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</si>
  <si>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</si>
  <si>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</si>
  <si>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</si>
  <si>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</si>
  <si>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</si>
  <si>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</si>
  <si>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</si>
  <si>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</si>
  <si>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</si>
  <si>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</si>
  <si>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</si>
  <si>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</si>
  <si>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</si>
  <si>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</si>
  <si>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</si>
  <si>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</si>
  <si>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</si>
  <si>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</si>
  <si>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</si>
  <si>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</si>
  <si>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</si>
  <si>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</si>
  <si>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</si>
  <si>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</si>
  <si>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</si>
  <si>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</si>
  <si>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</si>
  <si>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</si>
  <si>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</si>
  <si>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</si>
  <si>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</si>
  <si>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</si>
  <si>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</si>
  <si>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</si>
  <si>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</si>
  <si>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</si>
  <si>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</si>
  <si>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</si>
  <si>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</si>
  <si>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</si>
  <si>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</si>
  <si>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</si>
  <si>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</si>
  <si>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</si>
  <si>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</si>
  <si>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</si>
  <si>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</si>
  <si>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</si>
  <si>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</si>
  <si>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</si>
  <si>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</si>
  <si>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</si>
  <si>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</si>
  <si>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</si>
  <si>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</si>
  <si>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</si>
  <si>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</si>
  <si>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</si>
  <si>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</si>
  <si>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</si>
  <si>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</si>
  <si>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</si>
  <si>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</si>
  <si>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</si>
  <si>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</si>
  <si>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</si>
  <si>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</si>
  <si>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</si>
  <si>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</si>
  <si>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</si>
  <si>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</si>
  <si>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</si>
  <si>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</si>
  <si>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</si>
  <si>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</si>
  <si>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</si>
  <si>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</si>
  <si>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</si>
  <si>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</si>
  <si>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</si>
  <si>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</si>
  <si>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</si>
  <si>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</si>
  <si>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</si>
  <si>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</si>
  <si>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</si>
  <si>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</si>
  <si>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</si>
  <si>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</si>
  <si>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</si>
  <si>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</si>
  <si>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</si>
  <si>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</si>
  <si>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</si>
  <si>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</si>
  <si>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</si>
  <si>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</si>
  <si>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</si>
  <si>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</si>
  <si>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</si>
  <si>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</si>
  <si>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</si>
  <si>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</si>
  <si>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</si>
  <si>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</si>
  <si>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</si>
  <si>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</si>
  <si>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</si>
  <si>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</si>
  <si>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</si>
  <si>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</si>
  <si>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</si>
  <si>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</si>
  <si>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</si>
  <si>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</si>
  <si>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</si>
  <si>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</si>
  <si>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</si>
  <si>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</si>
  <si>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</si>
  <si>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</si>
  <si>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</si>
  <si>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</si>
  <si>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</si>
  <si>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</si>
  <si>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</si>
  <si>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</si>
  <si>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</si>
  <si>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</si>
  <si>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</si>
  <si>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</si>
  <si>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</si>
  <si>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</si>
  <si>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</si>
  <si>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</si>
  <si>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</si>
  <si>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</si>
  <si>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</si>
  <si>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</si>
  <si>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</si>
  <si>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</si>
  <si>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</si>
  <si>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</si>
  <si>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</si>
  <si>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</si>
  <si>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</si>
  <si>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</si>
  <si>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</si>
  <si>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</si>
  <si>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</si>
  <si>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</si>
  <si>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</si>
  <si>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</si>
  <si>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</si>
  <si>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</si>
  <si>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</si>
  <si>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</si>
  <si>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</si>
  <si>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</si>
  <si>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</si>
  <si>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</si>
  <si>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</si>
  <si>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</si>
  <si>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</si>
  <si>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</si>
  <si>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</si>
  <si>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</si>
  <si>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</si>
  <si>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</si>
  <si>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</si>
  <si>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</si>
  <si>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</si>
  <si>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</si>
  <si>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</si>
  <si>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</si>
  <si>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</si>
  <si>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</si>
  <si>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</si>
  <si>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</si>
  <si>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</si>
  <si>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</si>
  <si>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</si>
  <si>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</si>
  <si>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</si>
  <si>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</si>
  <si>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</si>
  <si>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</si>
  <si>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</si>
  <si>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</si>
  <si>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</si>
  <si>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</si>
  <si>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</si>
  <si>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</si>
  <si>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</si>
  <si>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</si>
  <si>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</si>
  <si>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</si>
  <si>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</si>
  <si>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</si>
  <si>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</si>
  <si>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</si>
  <si>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</si>
  <si>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</si>
  <si>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</si>
  <si>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</si>
  <si>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</si>
  <si>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</si>
  <si>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</si>
  <si>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</si>
  <si>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</si>
  <si>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</si>
  <si>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</si>
  <si>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</si>
  <si>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</si>
  <si>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</si>
  <si>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</si>
  <si>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</si>
  <si>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</si>
  <si>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</si>
  <si>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</si>
  <si>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</si>
  <si>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</si>
  <si>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</si>
  <si>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</si>
  <si>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</si>
  <si>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</si>
  <si>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</si>
  <si>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</si>
  <si>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</si>
  <si>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</si>
  <si>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</si>
  <si>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</si>
  <si>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</si>
  <si>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</si>
  <si>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</si>
  <si>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</si>
  <si>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</si>
  <si>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</si>
  <si>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</si>
  <si>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</si>
  <si>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</si>
  <si>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</si>
  <si>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</si>
  <si>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</si>
  <si>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</si>
  <si>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</si>
  <si>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</si>
  <si>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</si>
  <si>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</si>
  <si>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</si>
  <si>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</si>
  <si>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</si>
  <si>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</si>
  <si>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</si>
  <si>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</si>
  <si>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</si>
  <si>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</si>
  <si>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</si>
  <si>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</si>
  <si>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</si>
  <si>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</si>
  <si>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</si>
  <si>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</si>
  <si>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</si>
  <si>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</si>
  <si>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</si>
  <si>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</si>
  <si>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</si>
  <si>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</si>
  <si>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</si>
  <si>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</si>
  <si>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</si>
  <si>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</si>
  <si>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</si>
  <si>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</si>
  <si>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</si>
  <si>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</si>
  <si>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</si>
  <si>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</si>
  <si>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</si>
  <si>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</si>
  <si>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</si>
  <si>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</si>
  <si>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122042T150</t>
  </si>
  <si>
    <t>10106ST040</t>
  </si>
  <si>
    <t>10201ST200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</si>
  <si>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</si>
  <si>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</si>
  <si>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</si>
  <si>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</si>
  <si>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</si>
  <si>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</si>
  <si>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</si>
  <si>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102012T260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</si>
  <si>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</si>
  <si>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</si>
  <si>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</si>
  <si>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</si>
  <si>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</si>
  <si>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</si>
  <si>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</si>
  <si>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</si>
  <si>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</si>
  <si>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</si>
  <si>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</si>
  <si>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</si>
  <si>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</si>
  <si>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>1220171050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</si>
  <si>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</si>
  <si>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</si>
  <si>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</si>
  <si>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</si>
  <si>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</si>
  <si>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>0920200000</t>
  </si>
  <si>
    <t>0920270060</t>
  </si>
  <si>
    <t>0920270080</t>
  </si>
  <si>
    <t>0920270090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</si>
  <si>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</si>
  <si>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</si>
  <si>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</si>
  <si>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</si>
  <si>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</si>
  <si>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</si>
  <si>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</si>
  <si>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</si>
  <si>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</si>
  <si>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</si>
  <si>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</si>
  <si>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</si>
  <si>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</si>
  <si>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</si>
  <si>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</si>
  <si>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</si>
  <si>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</si>
  <si>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</si>
  <si>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</si>
  <si>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</si>
  <si>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</si>
  <si>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</si>
  <si>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</si>
  <si>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</si>
  <si>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</si>
  <si>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</si>
  <si>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</si>
  <si>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</si>
  <si>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</si>
  <si>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</si>
  <si>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</si>
  <si>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</si>
  <si>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</si>
  <si>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</si>
  <si>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</si>
  <si>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</si>
  <si>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</si>
  <si>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</si>
  <si>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</si>
  <si>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</si>
  <si>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</si>
  <si>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</si>
  <si>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</si>
  <si>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</si>
  <si>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</si>
  <si>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</si>
  <si>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</si>
  <si>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</si>
  <si>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</si>
  <si>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</si>
  <si>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</si>
  <si>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</si>
  <si>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</si>
  <si>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</si>
  <si>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</si>
  <si>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</si>
  <si>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</si>
  <si>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</si>
  <si>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</si>
  <si>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</si>
  <si>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</si>
  <si>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</si>
  <si>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</si>
  <si>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</si>
  <si>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</si>
  <si>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</si>
  <si>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</si>
  <si>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</si>
  <si>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</si>
  <si>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</si>
  <si>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</si>
  <si>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</si>
  <si>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</si>
  <si>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</si>
  <si>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</si>
  <si>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</si>
  <si>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</si>
  <si>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</si>
  <si>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</si>
  <si>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</si>
  <si>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</si>
  <si>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</si>
  <si>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</si>
  <si>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</si>
  <si>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</si>
  <si>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</si>
  <si>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</si>
  <si>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</si>
  <si>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</si>
  <si>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</si>
  <si>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</si>
  <si>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</si>
  <si>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</si>
  <si>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</si>
  <si>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</si>
  <si>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</si>
  <si>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</si>
  <si>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</si>
  <si>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</si>
  <si>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</si>
  <si>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</si>
  <si>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</si>
  <si>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</si>
  <si>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</si>
  <si>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</si>
  <si>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</si>
  <si>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</si>
  <si>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</si>
  <si>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</si>
  <si>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</si>
  <si>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</si>
  <si>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</si>
  <si>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</si>
  <si>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</si>
  <si>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</si>
  <si>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</si>
  <si>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</si>
  <si>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</si>
  <si>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</si>
  <si>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</si>
  <si>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</si>
  <si>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</si>
  <si>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</si>
  <si>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</si>
  <si>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</si>
  <si>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</si>
  <si>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</si>
  <si>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</si>
  <si>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</si>
  <si>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</si>
  <si>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</si>
  <si>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</si>
  <si>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</si>
  <si>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</si>
  <si>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</si>
  <si>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</si>
  <si>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</si>
  <si>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</si>
  <si>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</si>
  <si>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</si>
  <si>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</si>
  <si>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</si>
  <si>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</si>
  <si>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</si>
  <si>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</si>
  <si>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</si>
  <si>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</si>
  <si>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</si>
  <si>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</si>
  <si>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</si>
  <si>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</si>
  <si>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</si>
  <si>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</si>
  <si>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</si>
  <si>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</si>
  <si>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</si>
  <si>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</si>
  <si>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</si>
  <si>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</si>
  <si>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</si>
  <si>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</si>
  <si>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</si>
  <si>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</si>
  <si>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</si>
  <si>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</si>
  <si>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</si>
  <si>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</si>
  <si>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</si>
  <si>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</si>
  <si>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</si>
  <si>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</si>
  <si>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</si>
  <si>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</si>
  <si>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</si>
  <si>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</si>
  <si>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</si>
  <si>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</si>
  <si>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</si>
  <si>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</si>
  <si>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</si>
  <si>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</si>
  <si>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</si>
  <si>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</si>
  <si>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</si>
  <si>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</si>
  <si>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</si>
  <si>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</si>
  <si>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</si>
  <si>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</si>
  <si>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</si>
  <si>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</si>
  <si>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</si>
  <si>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</si>
  <si>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</si>
  <si>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</si>
  <si>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</si>
  <si>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</si>
  <si>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</si>
  <si>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</si>
  <si>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</si>
  <si>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</si>
  <si>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</si>
  <si>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</si>
  <si>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</si>
  <si>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</si>
  <si>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</si>
  <si>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</si>
  <si>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</si>
  <si>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</si>
  <si>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</si>
  <si>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</si>
  <si>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</si>
  <si>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</si>
  <si>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</si>
  <si>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</si>
  <si>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</si>
  <si>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</si>
  <si>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</si>
  <si>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</si>
  <si>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</si>
  <si>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</si>
  <si>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</si>
  <si>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</si>
  <si>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</si>
  <si>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</si>
  <si>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</si>
  <si>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</si>
  <si>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</si>
  <si>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</si>
  <si>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</si>
  <si>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</si>
  <si>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</si>
  <si>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</si>
  <si>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</si>
  <si>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</si>
  <si>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</si>
  <si>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</si>
  <si>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</si>
  <si>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</si>
  <si>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</si>
  <si>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</si>
  <si>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</si>
  <si>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</si>
  <si>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</si>
  <si>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</si>
  <si>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</si>
  <si>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</si>
  <si>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</si>
  <si>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</si>
  <si>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</si>
  <si>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</si>
  <si>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</si>
  <si>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</si>
  <si>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</si>
  <si>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</si>
  <si>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</si>
  <si>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</si>
  <si>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</si>
  <si>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</si>
  <si>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</si>
  <si>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</si>
  <si>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</si>
  <si>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</si>
  <si>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</si>
  <si>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</si>
  <si>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</si>
  <si>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</si>
  <si>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</si>
  <si>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</si>
  <si>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</si>
  <si>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</si>
  <si>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</si>
  <si>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</si>
  <si>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</si>
  <si>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</si>
  <si>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</si>
  <si>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</si>
  <si>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</si>
  <si>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</si>
  <si>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</si>
  <si>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</si>
  <si>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</si>
  <si>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</si>
  <si>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</si>
  <si>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</si>
  <si>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</si>
  <si>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</si>
  <si>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</si>
  <si>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</si>
  <si>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</si>
  <si>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</si>
  <si>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</si>
  <si>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</si>
  <si>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</si>
  <si>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</si>
  <si>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</si>
  <si>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</si>
  <si>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</si>
  <si>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</si>
  <si>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</si>
  <si>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</si>
  <si>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</si>
  <si>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</si>
  <si>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</si>
  <si>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</si>
  <si>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</si>
  <si>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</si>
  <si>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</si>
  <si>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</si>
  <si>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</si>
  <si>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</si>
  <si>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</si>
  <si>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</si>
  <si>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</si>
  <si>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</si>
  <si>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</si>
  <si>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</si>
  <si>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</si>
  <si>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Реконструкция здания МАОУ "СОШ № 93" г. Перми (пристройка нового корпуса)</t>
  </si>
  <si>
    <t>0820141590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</si>
  <si>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</si>
  <si>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</si>
  <si>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</si>
  <si>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</si>
  <si>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</si>
  <si>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</si>
  <si>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</si>
  <si>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</si>
  <si>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</si>
  <si>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</si>
  <si>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</si>
  <si>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</si>
  <si>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</si>
  <si>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</si>
  <si>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</si>
  <si>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</si>
  <si>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</si>
  <si>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</si>
  <si>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</si>
  <si>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</si>
  <si>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</si>
  <si>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</si>
  <si>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</si>
  <si>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</si>
  <si>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</si>
  <si>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</si>
  <si>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</si>
  <si>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</si>
  <si>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</si>
  <si>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</si>
  <si>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</si>
  <si>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</si>
  <si>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</si>
  <si>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</si>
  <si>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</si>
  <si>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</si>
  <si>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</si>
  <si>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</si>
  <si>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</si>
  <si>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</si>
  <si>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</si>
  <si>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</si>
  <si>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</si>
  <si>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</si>
  <si>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</si>
  <si>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</si>
  <si>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</si>
  <si>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</si>
  <si>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</si>
  <si>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</si>
  <si>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</si>
  <si>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</si>
  <si>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</si>
  <si>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</si>
  <si>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</si>
  <si>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</si>
  <si>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</si>
  <si>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</si>
  <si>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</si>
  <si>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</si>
  <si>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</si>
  <si>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</si>
  <si>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</si>
  <si>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</si>
  <si>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</si>
  <si>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</si>
  <si>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</si>
  <si>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</si>
  <si>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</si>
  <si>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</si>
  <si>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</si>
  <si>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</si>
  <si>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</si>
  <si>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</si>
  <si>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</si>
  <si>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</si>
  <si>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</si>
  <si>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</si>
  <si>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</si>
  <si>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</si>
  <si>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</si>
  <si>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</si>
  <si>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1810421860</t>
  </si>
  <si>
    <t>Призовые выплаты по конкурсу профессионального мастерства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</si>
  <si>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</si>
  <si>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</si>
  <si>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</si>
  <si>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</si>
  <si>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</si>
  <si>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</si>
  <si>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</si>
  <si>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</si>
  <si>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</si>
  <si>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</si>
  <si>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</si>
  <si>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</si>
  <si>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</si>
  <si>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</si>
  <si>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1220122020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</si>
  <si>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</si>
  <si>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</si>
  <si>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</si>
  <si>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</si>
  <si>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</si>
  <si>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</si>
  <si>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</si>
  <si>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</si>
  <si>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</si>
  <si>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</si>
  <si>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</si>
  <si>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</si>
  <si>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</si>
  <si>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</si>
  <si>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</si>
  <si>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</si>
  <si>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</si>
  <si>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</si>
  <si>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</si>
  <si>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</si>
  <si>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</si>
  <si>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</si>
  <si>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</si>
  <si>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</si>
  <si>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</si>
  <si>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</si>
  <si>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</si>
  <si>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</si>
  <si>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</si>
  <si>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</si>
  <si>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</si>
  <si>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</si>
  <si>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Основное мероприятие "Оказание финансовой поддержки малого и среднего предпринимательства"</t>
  </si>
  <si>
    <t>1010221380</t>
  </si>
  <si>
    <t>Содержание, ремонт и обследование искусственных дорожных сооружений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</si>
  <si>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</si>
  <si>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</si>
  <si>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</si>
  <si>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</si>
  <si>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</si>
  <si>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</si>
  <si>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</si>
  <si>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</si>
  <si>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</si>
  <si>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</si>
  <si>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</si>
  <si>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</si>
  <si>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</si>
  <si>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</si>
  <si>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</si>
  <si>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</si>
  <si>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</si>
  <si>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</si>
  <si>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</si>
  <si>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</si>
  <si>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</si>
  <si>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</si>
  <si>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</si>
  <si>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</si>
  <si>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</si>
  <si>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</si>
  <si>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Мероприятия по расселению жилищного фонда на территории города Перми, признанного аварийным после 01 января 2012 г.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</si>
  <si>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</si>
  <si>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</si>
  <si>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</si>
  <si>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</si>
  <si>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2010000000</t>
  </si>
  <si>
    <t>2010100000</t>
  </si>
  <si>
    <t>201012T260</t>
  </si>
  <si>
    <t>2010142580</t>
  </si>
  <si>
    <t>2010142600</t>
  </si>
  <si>
    <t>20101ST040</t>
  </si>
  <si>
    <t>20101ST04A</t>
  </si>
  <si>
    <t>20101ST04В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</si>
  <si>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</si>
  <si>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</si>
  <si>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</si>
  <si>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</si>
  <si>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</si>
  <si>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</si>
  <si>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</si>
  <si>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</si>
  <si>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</si>
  <si>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</si>
  <si>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2010200000</t>
  </si>
  <si>
    <t>2010243670</t>
  </si>
  <si>
    <t>20102SЖ410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</si>
  <si>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</si>
  <si>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</si>
  <si>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</si>
  <si>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</si>
  <si>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</si>
  <si>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</si>
  <si>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</si>
  <si>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</si>
  <si>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</si>
  <si>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</si>
  <si>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</si>
  <si>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</si>
  <si>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9490020600</t>
  </si>
  <si>
    <t>Мероприятия по проведению выборов в Пермскую городскую Думу</t>
  </si>
  <si>
    <t>Муниципальная программа "Развитие автомобильных дорог и дорожных сооружений в городе Перми"</t>
  </si>
  <si>
    <t>Подпрограмма "Совершенствование системы муниципальных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</si>
  <si>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</si>
  <si>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</si>
  <si>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</si>
  <si>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</si>
  <si>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</si>
  <si>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</si>
  <si>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14104SУ200</t>
  </si>
  <si>
    <t>Строительство (реконструкция) стадионов, межшкольных стадионов, спортивных площадок и иных спортивных объектов</t>
  </si>
  <si>
    <t>082022Ф230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</si>
  <si>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</si>
  <si>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</si>
  <si>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</si>
  <si>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</si>
  <si>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880</t>
  </si>
  <si>
    <t>Специальные расходы</t>
  </si>
  <si>
    <t>Сельское хозяйство и рыболовство</t>
  </si>
  <si>
    <t>тыс.руб.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</si>
  <si>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</si>
  <si>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</si>
  <si>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</si>
  <si>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Строительство спортивной площадки МАОУ "СОШ № 25" г. Перми по ул.Мильчакова, 22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</si>
  <si>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</si>
  <si>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</si>
  <si>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</si>
  <si>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</si>
  <si>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</si>
  <si>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</si>
  <si>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</si>
  <si>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Поправки ко 2 чтению</t>
  </si>
  <si>
    <t>1220571210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</si>
  <si>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</si>
  <si>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</si>
  <si>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</si>
  <si>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</si>
  <si>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</si>
  <si>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</si>
  <si>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</si>
  <si>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</si>
  <si>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</si>
  <si>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</si>
  <si>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</si>
  <si>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</si>
  <si>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</si>
  <si>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</si>
  <si>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</si>
  <si>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</si>
  <si>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</si>
  <si>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</si>
  <si>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</si>
  <si>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</si>
  <si>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0230243170</t>
  </si>
  <si>
    <t>0230243180</t>
  </si>
  <si>
    <t>0230243190</t>
  </si>
  <si>
    <t>0230243210</t>
  </si>
  <si>
    <t>0230243220</t>
  </si>
  <si>
    <t>0230243230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</si>
  <si>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</si>
  <si>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</si>
  <si>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</si>
  <si>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</si>
  <si>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</si>
  <si>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</si>
  <si>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</si>
  <si>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</si>
  <si>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</si>
  <si>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пустые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</si>
  <si>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</si>
  <si>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Капитальный ремонт трамвайных путей с устройством контактной сети трамвайной линии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</si>
  <si>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</si>
  <si>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Обеспечение условий для развития физической культуры и массового спорта</t>
  </si>
  <si>
    <t>2020122010</t>
  </si>
  <si>
    <t>919002Ф180</t>
  </si>
  <si>
    <t>Целевая субсидия на проведение мероприятий "Уроки о бюджете"</t>
  </si>
  <si>
    <t>101R1ST040</t>
  </si>
  <si>
    <t>10402ST280</t>
  </si>
  <si>
    <t>12203ST040</t>
  </si>
  <si>
    <t>083022Н420</t>
  </si>
  <si>
    <t>083032Н420</t>
  </si>
  <si>
    <t>уточнение февраль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</si>
  <si>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</si>
  <si>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</si>
  <si>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</si>
  <si>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</si>
  <si>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171G500000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</si>
  <si>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</si>
  <si>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</si>
  <si>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</si>
  <si>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</si>
  <si>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</si>
  <si>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</si>
  <si>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</si>
  <si>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</si>
  <si>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919002С460</t>
  </si>
  <si>
    <t>20101ST200</t>
  </si>
  <si>
    <t>034012К160</t>
  </si>
  <si>
    <t>Обеспечение музыкальными инструментами, оборудованием и материалами образовательных учреждений в сфере культуры</t>
  </si>
  <si>
    <t>Софинансирование проектов инициативного бюджетирования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</si>
  <si>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</si>
  <si>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</si>
  <si>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153032С020</t>
  </si>
  <si>
    <t>Обеспечение жильем молодых семей</t>
  </si>
  <si>
    <t>тыс. руб.</t>
  </si>
  <si>
    <t>91900SP040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</si>
  <si>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</si>
  <si>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+</t>
  </si>
  <si>
    <t>1410700000</t>
  </si>
  <si>
    <t>1410722070</t>
  </si>
  <si>
    <t>Разработка информационной системы обеспечения озеленительной деятельности города Перми</t>
  </si>
  <si>
    <t>Обустройство и содержание площадок для выгула и дрессировки собак</t>
  </si>
  <si>
    <t>1220222060</t>
  </si>
  <si>
    <t>Создание и сопровождение системы администрирования доходов</t>
  </si>
  <si>
    <t>Уточненный план</t>
  </si>
  <si>
    <t>В том числе</t>
  </si>
  <si>
    <t>средства бюджетов других уровней</t>
  </si>
  <si>
    <t>уточненный годовой план</t>
  </si>
  <si>
    <t>кассовый план</t>
  </si>
  <si>
    <t>бюджетные инвестиции</t>
  </si>
  <si>
    <t>03201L5170</t>
  </si>
  <si>
    <t>Поддержка творческой деятельности и техническое оснащение детских и кукольных театров</t>
  </si>
  <si>
    <t>033A154560</t>
  </si>
  <si>
    <t>Модернизация театров юного зрителя и театров кукол</t>
  </si>
  <si>
    <t>082012Н320</t>
  </si>
  <si>
    <t>Оснащение муниципальных общеобразовательных учреждений средствами обучения и воспитания</t>
  </si>
  <si>
    <t>171F500000</t>
  </si>
  <si>
    <t>171F552430</t>
  </si>
  <si>
    <t>1530351340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</si>
  <si>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</si>
  <si>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033A100000</t>
  </si>
  <si>
    <t>Основное мероприятие "Федеральный проект "Культурная среда"</t>
  </si>
  <si>
    <t>011012Р080</t>
  </si>
  <si>
    <t>20101SТ280</t>
  </si>
  <si>
    <t>Строительство спортивной площадки МАОУ "Многопрофильная школа "Приоритет" г. Перми по ул.Голева, 8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</si>
  <si>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</si>
  <si>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</si>
  <si>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Финансовое обеспечение затрат по проведению капитального ремонта фасадов многоквартирных домов города Перми</t>
  </si>
  <si>
    <t>Поддержка образования для детей с ограниченными возможностями здоровья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</si>
  <si>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</si>
  <si>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</si>
  <si>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Прикладные научные исследования в области охраны окружающей среды</t>
  </si>
  <si>
    <t>0820243300</t>
  </si>
  <si>
    <t>Строительство спортивной площадки МАОУ "Лицей №3" г. Перми по ул.Архитектора Свиязева,17</t>
  </si>
  <si>
    <t>11101SЖ410</t>
  </si>
  <si>
    <t>1720222030</t>
  </si>
  <si>
    <t>Обустройство мест (площадок) накопления твердых коммунальных отходов</t>
  </si>
  <si>
    <t>2010141920</t>
  </si>
  <si>
    <t>1530143260</t>
  </si>
  <si>
    <t>Приобретение жилья, изъятие жилых (нежилых) помещений в целях исполнения судебных решений</t>
  </si>
  <si>
    <t>083P500000</t>
  </si>
  <si>
    <t>083P552280</t>
  </si>
  <si>
    <t>Оснащение объектов спортивной инфраструктуры спортивно-технологическим оборудованием</t>
  </si>
  <si>
    <t>9190054690</t>
  </si>
  <si>
    <t>Проведение Всероссийской переписи населения 2020 года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</si>
  <si>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</si>
  <si>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</si>
  <si>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Основное мероприятие "Разработка и ведение информационной системы обеспечения озеленительной деятельности города Перми"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</si>
  <si>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</si>
  <si>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</si>
  <si>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</si>
  <si>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</si>
  <si>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0810143330</t>
  </si>
  <si>
    <t>Приобретение земельных участков по ул. 3-я Ключевая, 11 с расположенными на них объектами недвижимости</t>
  </si>
  <si>
    <t>1540000000</t>
  </si>
  <si>
    <t>Подпрограмма "Осуществление иных мероприятий в сфере жилищных отношений"</t>
  </si>
  <si>
    <t>1540100000</t>
  </si>
  <si>
    <t>Основное мероприятие "Реализация мероприятий в сфере жилищных отношений"</t>
  </si>
  <si>
    <t>1540122110</t>
  </si>
  <si>
    <t>Организация и выполнение мероприятий в сфере жилищных отношений</t>
  </si>
  <si>
    <t>0220122180</t>
  </si>
  <si>
    <t>Материально-техническое оснащение имущества, находящегося в муниципальной собственности, в области предупреждения и ликвидации чрезвычайных ситуаций и обеспечения мер пожарной безопасности на территории города Перми</t>
  </si>
  <si>
    <t>0340101060</t>
  </si>
  <si>
    <t>Целевая субсидия на повышение фонда оплаты труда</t>
  </si>
  <si>
    <t>0410101060</t>
  </si>
  <si>
    <t>0310101060</t>
  </si>
  <si>
    <t>0320101060</t>
  </si>
  <si>
    <t>0320201060</t>
  </si>
  <si>
    <t>0350101060</t>
  </si>
  <si>
    <t>0730101060</t>
  </si>
  <si>
    <t>0640201060</t>
  </si>
  <si>
    <t>0740101060</t>
  </si>
  <si>
    <t>0510301060</t>
  </si>
  <si>
    <t>1710800000</t>
  </si>
  <si>
    <t>Основное мероприятие "Организация горячего водоснабжения"</t>
  </si>
  <si>
    <t>1710822150</t>
  </si>
  <si>
    <t>Выполнение работ по организации горячего водоснабжения в многоквартирных домах в рамках исполнения судебных актов</t>
  </si>
  <si>
    <t>0930322120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</si>
  <si>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</si>
  <si>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9140001060</t>
  </si>
  <si>
    <t>0510401060</t>
  </si>
  <si>
    <t>0520201060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</si>
  <si>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</si>
  <si>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</si>
  <si>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</si>
  <si>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Администрация города Перми </t>
  </si>
  <si>
    <t>083032Н320</t>
  </si>
  <si>
    <t>0810143350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</si>
  <si>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</si>
  <si>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</si>
  <si>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</si>
  <si>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919002P110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</si>
  <si>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</si>
  <si>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Здание для муниципального автономного общеобразовательного учреждения с углублённым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</si>
  <si>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качественные дороги"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</si>
  <si>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</si>
  <si>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</si>
  <si>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</si>
  <si>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Реконструкция пересечения ул. Героев Хасана и Транссибирской магистрали (включая тоннель)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</si>
  <si>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</si>
  <si>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Снос многоквартирных домов, признанных аварийными и подлежащими сносу</t>
  </si>
  <si>
    <t>Утвержденный план по решению ПГД от 15.12.2020 № 261 (в ред. № 296 от 21.12.2021)</t>
  </si>
  <si>
    <t>0320222290</t>
  </si>
  <si>
    <t>Целевая субсидия на обустройство мест массового отдыха</t>
  </si>
  <si>
    <t>1010423170</t>
  </si>
  <si>
    <t>Паспортизация, инвентаризация сетей наружного освещения</t>
  </si>
  <si>
    <t>0350122260</t>
  </si>
  <si>
    <t>Подготовка документации, необходимой для принятия в муниципальную собственность бесхозяйных объектов монументального искусства</t>
  </si>
  <si>
    <t>1740122300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</si>
  <si>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</si>
  <si>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</si>
  <si>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</si>
  <si>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0510300940</t>
  </si>
  <si>
    <t>Целевая субсидия МАУ СШ "Урал-Грейт-Юниор" г. Перми на аренду земельного участка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</si>
  <si>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</si>
  <si>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</si>
  <si>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03201L517F</t>
  </si>
  <si>
    <t>Субсидии на поддержку творческой деятельности и техническое оснащение детских и кукольных театров за счет средств резервного фонда Правительства Российской Федерации</t>
  </si>
  <si>
    <t>08101SН073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</si>
  <si>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Евгения Пермяка, 8а</t>
  </si>
  <si>
    <t>919005549F</t>
  </si>
  <si>
    <t>Поощрение за достижение показателей деятельности управленческих команд</t>
  </si>
  <si>
    <t>20101ST150</t>
  </si>
  <si>
    <t>15101SЖ790</t>
  </si>
  <si>
    <t>Мероприятие по расселению признанного аварийным многоквартирного дома по адресу: г. Пермь, ул. Советская, д. 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</si>
  <si>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</si>
  <si>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/>
  </si>
  <si>
    <t>0113</t>
  </si>
  <si>
    <t>0309</t>
  </si>
  <si>
    <t>0314</t>
  </si>
  <si>
    <t>0106</t>
  </si>
  <si>
    <t>0111</t>
  </si>
  <si>
    <t>1301</t>
  </si>
  <si>
    <t>0412</t>
  </si>
  <si>
    <t>0405</t>
  </si>
  <si>
    <t>0407</t>
  </si>
  <si>
    <t>0603</t>
  </si>
  <si>
    <t>0604</t>
  </si>
  <si>
    <t>0605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</si>
  <si>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</si>
  <si>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</si>
  <si>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</si>
  <si>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</si>
  <si>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</si>
  <si>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</si>
  <si>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</si>
  <si>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</si>
  <si>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</si>
  <si>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</si>
  <si>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</si>
  <si>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1101</t>
  </si>
  <si>
    <t>1102</t>
  </si>
  <si>
    <t>0104</t>
  </si>
  <si>
    <t>0310</t>
  </si>
  <si>
    <t>0409</t>
  </si>
  <si>
    <t>0502</t>
  </si>
  <si>
    <t>0503</t>
  </si>
  <si>
    <t>0505</t>
  </si>
  <si>
    <t>0907</t>
  </si>
  <si>
    <t>0501</t>
  </si>
  <si>
    <t>0406</t>
  </si>
  <si>
    <t>0408</t>
  </si>
  <si>
    <t>1001</t>
  </si>
  <si>
    <t>0105</t>
  </si>
  <si>
    <t>0102</t>
  </si>
  <si>
    <t>1103</t>
  </si>
  <si>
    <t>1105</t>
  </si>
  <si>
    <t>0107</t>
  </si>
  <si>
    <t>0103</t>
  </si>
  <si>
    <t>Реконструкция здания МАДОУ "Детский сад "IT мир" г. Перми</t>
  </si>
  <si>
    <t>Исполнено</t>
  </si>
  <si>
    <t>% исполнения</t>
  </si>
  <si>
    <t>Приложение 3</t>
  </si>
  <si>
    <t>к решению Пермской городской Думы</t>
  </si>
  <si>
    <t>Раздел, подраздел</t>
  </si>
  <si>
    <t>0000</t>
  </si>
  <si>
    <t>Отчет об исполнении расходов бюджета города Перми по ведомственной структуре расходов бюджета города Перми за 2021 год</t>
  </si>
  <si>
    <t>от 24.05.2022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</si>
</sst>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#,##0.00000"/>
    <numFmt numFmtId="166" formatCode="#,##0.000_ ;\-#,##0.000\ "/>
    <numFmt numFmtId="167" formatCode="0.000"/>
    <numFmt numFmtId="168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/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49" fontId="1" fillId="2" borderId="1" xfId="0" applyNumberFormat="1" applyFont="1" applyFill="1" applyBorder="1" applyAlignment="1" applyProtection="1">
      <alignment horizontal="left" vertical="top" wrapText="1"/>
    </xf>
    <xf numFmtId="166" fontId="3" fillId="0" borderId="1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U6310"/>
  <sheetViews>
    <sheetView tabSelected="1" zoomScale="80" zoomScaleNormal="80" workbookViewId="0">
      <selection activeCell="E12" sqref="E12"/>
    </sheetView>
  </sheetViews>
  <sheetFormatPr defaultColWidth="9.109375" defaultRowHeight="15.6" x14ac:dyDescent="0.3"/>
  <cols>
    <col min="1" max="1" width="8" style="6" customWidth="1"/>
    <col min="2" max="2" width="11.109375" style="50" customWidth="1"/>
    <col min="3" max="3" width="13.44140625" style="6" customWidth="1"/>
    <col min="4" max="4" width="10.109375" style="1" customWidth="1"/>
    <col min="5" max="5" width="56.44140625" style="15" customWidth="1"/>
    <col min="6" max="7" width="18.33203125" style="1" hidden="1" customWidth="1"/>
    <col min="8" max="12" width="17" style="1" hidden="1" customWidth="1"/>
    <col min="13" max="13" width="18.33203125" style="1" hidden="1" customWidth="1"/>
    <col min="14" max="14" width="16.88671875" style="1" customWidth="1"/>
    <col min="15" max="15" width="17.88671875" style="1" hidden="1" customWidth="1"/>
    <col min="16" max="16" width="20.88671875" style="1" hidden="1" customWidth="1"/>
    <col min="17" max="17" width="18.33203125" style="1" hidden="1" customWidth="1"/>
    <col min="18" max="18" width="17.88671875" style="1" hidden="1" customWidth="1"/>
    <col min="19" max="19" width="17" style="1" hidden="1" customWidth="1"/>
    <col min="20" max="20" width="18" style="1" customWidth="1"/>
    <col min="21" max="21" width="20.33203125" style="1" hidden="1" customWidth="1"/>
    <col min="22" max="22" width="18.33203125" style="38" hidden="1" customWidth="1"/>
    <col min="23" max="23" width="14.33203125" style="38" customWidth="1"/>
    <col min="24" max="24" width="18.33203125" style="1" hidden="1" customWidth="1"/>
    <col min="25" max="25" width="16.6640625" style="2" customWidth="1"/>
    <col min="26" max="26" width="9.109375" style="2"/>
    <col min="27" max="27" width="11.6640625" style="2" customWidth="1"/>
    <col min="28" max="16384" width="9.109375" style="2"/>
  </cols>
  <sheetData>
    <row r="1" spans="1:24" ht="18" x14ac:dyDescent="0.3">
      <c r="N1" s="73" t="s">
        <v>1805</v>
      </c>
      <c r="O1" s="74"/>
      <c r="P1" s="74"/>
      <c r="Q1" s="74"/>
      <c r="R1" s="74"/>
      <c r="S1" s="74"/>
      <c r="T1" s="73"/>
      <c r="U1" s="74"/>
      <c r="V1" s="74"/>
      <c r="W1" s="73"/>
    </row>
    <row r="2" spans="1:24" ht="18" x14ac:dyDescent="0.3">
      <c r="N2" s="58" t="s">
        <v>1806</v>
      </c>
      <c r="O2" s="75"/>
      <c r="P2" s="75"/>
      <c r="Q2" s="75"/>
      <c r="R2" s="75"/>
      <c r="S2" s="75"/>
      <c r="T2" s="58"/>
      <c r="U2" s="75"/>
      <c r="V2" s="75"/>
      <c r="W2" s="58"/>
    </row>
    <row r="3" spans="1:24" ht="18" x14ac:dyDescent="0.3">
      <c r="N3" s="58" t="s">
        <v>1810</v>
      </c>
      <c r="O3" s="59"/>
      <c r="P3" s="59"/>
      <c r="Q3" s="59"/>
      <c r="R3" s="59"/>
      <c r="S3" s="59"/>
      <c r="T3" s="58"/>
      <c r="U3" s="54"/>
      <c r="V3" s="54"/>
      <c r="W3" s="57"/>
    </row>
    <row r="4" spans="1:24" x14ac:dyDescent="0.3">
      <c r="D4" s="2"/>
      <c r="E4" s="2"/>
      <c r="G4" s="21" t="s">
        <v>1029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T4" s="21"/>
      <c r="U4" s="21"/>
      <c r="V4" s="37"/>
      <c r="W4" s="21"/>
    </row>
    <row r="5" spans="1:24" ht="32.25" customHeight="1" x14ac:dyDescent="0.3">
      <c r="A5" s="76" t="s">
        <v>1809</v>
      </c>
      <c r="B5" s="76"/>
      <c r="C5" s="76"/>
      <c r="D5" s="76"/>
      <c r="E5" s="76"/>
      <c r="F5" s="77"/>
      <c r="G5" s="77"/>
      <c r="H5" s="77"/>
      <c r="I5" s="77"/>
      <c r="J5" s="77"/>
      <c r="K5" s="77"/>
      <c r="L5" s="77"/>
      <c r="M5" s="77"/>
      <c r="N5" s="76"/>
      <c r="O5" s="77"/>
      <c r="P5" s="77"/>
      <c r="Q5" s="77"/>
      <c r="R5" s="77"/>
      <c r="S5" s="77"/>
      <c r="T5" s="76"/>
      <c r="U5" s="77"/>
      <c r="V5" s="77"/>
      <c r="W5" s="76"/>
    </row>
    <row r="6" spans="1:24" ht="17.399999999999999" x14ac:dyDescent="0.3">
      <c r="A6" s="55"/>
      <c r="B6" s="55"/>
      <c r="C6" s="55"/>
      <c r="D6" s="55"/>
      <c r="E6" s="55"/>
      <c r="F6" s="56"/>
      <c r="G6" s="56"/>
      <c r="H6" s="56"/>
      <c r="I6" s="56"/>
      <c r="J6" s="56"/>
      <c r="K6" s="56"/>
      <c r="L6" s="56"/>
      <c r="M6" s="56"/>
      <c r="N6" s="55"/>
      <c r="O6" s="56"/>
      <c r="P6" s="56"/>
      <c r="Q6" s="56"/>
      <c r="R6" s="56"/>
      <c r="S6" s="56"/>
      <c r="T6" s="55"/>
      <c r="U6" s="56"/>
      <c r="V6" s="56"/>
      <c r="W6" s="55"/>
    </row>
    <row r="7" spans="1:24" x14ac:dyDescent="0.3">
      <c r="F7" s="16"/>
      <c r="G7" s="16"/>
      <c r="H7" s="16" t="s">
        <v>1542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46"/>
      <c r="V7" s="39" t="s">
        <v>1627</v>
      </c>
      <c r="W7" s="21" t="s">
        <v>1627</v>
      </c>
      <c r="X7" s="21"/>
    </row>
    <row r="8" spans="1:24" ht="6.75" customHeight="1" x14ac:dyDescent="0.3">
      <c r="A8" s="65" t="s">
        <v>0</v>
      </c>
      <c r="B8" s="78" t="s">
        <v>1807</v>
      </c>
      <c r="C8" s="65" t="s">
        <v>1</v>
      </c>
      <c r="D8" s="60" t="s">
        <v>2</v>
      </c>
      <c r="E8" s="60" t="s">
        <v>466</v>
      </c>
      <c r="F8" s="60" t="s">
        <v>3</v>
      </c>
      <c r="G8" s="60" t="s">
        <v>954</v>
      </c>
      <c r="H8" s="60" t="s">
        <v>1426</v>
      </c>
      <c r="I8" s="68" t="s">
        <v>1554</v>
      </c>
      <c r="J8" s="68"/>
      <c r="K8" s="68"/>
      <c r="L8" s="60" t="s">
        <v>1604</v>
      </c>
      <c r="M8" s="60" t="s">
        <v>1734</v>
      </c>
      <c r="N8" s="69" t="s">
        <v>1637</v>
      </c>
      <c r="O8" s="51"/>
      <c r="P8" s="68" t="s">
        <v>1638</v>
      </c>
      <c r="Q8" s="68"/>
      <c r="R8" s="68"/>
      <c r="S8" s="68"/>
      <c r="T8" s="84" t="s">
        <v>1803</v>
      </c>
      <c r="U8" s="72" t="s">
        <v>1638</v>
      </c>
      <c r="V8" s="81"/>
      <c r="W8" s="72" t="s">
        <v>1804</v>
      </c>
      <c r="X8" s="25"/>
    </row>
    <row r="9" spans="1:24" ht="11.25" customHeight="1" x14ac:dyDescent="0.3">
      <c r="A9" s="66"/>
      <c r="B9" s="79"/>
      <c r="C9" s="66"/>
      <c r="D9" s="63"/>
      <c r="E9" s="63"/>
      <c r="F9" s="63"/>
      <c r="G9" s="63"/>
      <c r="H9" s="63"/>
      <c r="I9" s="68"/>
      <c r="J9" s="68"/>
      <c r="K9" s="68"/>
      <c r="L9" s="63"/>
      <c r="M9" s="63"/>
      <c r="N9" s="70"/>
      <c r="O9" s="52"/>
      <c r="P9" s="62" t="s">
        <v>1639</v>
      </c>
      <c r="Q9" s="62"/>
      <c r="R9" s="62" t="s">
        <v>1642</v>
      </c>
      <c r="S9" s="62"/>
      <c r="T9" s="85"/>
      <c r="U9" s="72"/>
      <c r="V9" s="81"/>
      <c r="W9" s="72"/>
      <c r="X9" s="25"/>
    </row>
    <row r="10" spans="1:24" ht="7.5" customHeight="1" x14ac:dyDescent="0.3">
      <c r="A10" s="66"/>
      <c r="B10" s="79"/>
      <c r="C10" s="66"/>
      <c r="D10" s="63"/>
      <c r="E10" s="63"/>
      <c r="F10" s="63"/>
      <c r="G10" s="63"/>
      <c r="H10" s="63"/>
      <c r="I10" s="60" t="s">
        <v>3</v>
      </c>
      <c r="J10" s="60" t="s">
        <v>954</v>
      </c>
      <c r="K10" s="68" t="s">
        <v>1426</v>
      </c>
      <c r="L10" s="63"/>
      <c r="M10" s="63"/>
      <c r="N10" s="70"/>
      <c r="O10" s="52"/>
      <c r="P10" s="60" t="s">
        <v>1640</v>
      </c>
      <c r="Q10" s="60" t="s">
        <v>1641</v>
      </c>
      <c r="R10" s="60" t="s">
        <v>1640</v>
      </c>
      <c r="S10" s="60" t="s">
        <v>1641</v>
      </c>
      <c r="T10" s="85"/>
      <c r="U10" s="60" t="s">
        <v>1639</v>
      </c>
      <c r="V10" s="82" t="s">
        <v>1642</v>
      </c>
      <c r="W10" s="72"/>
      <c r="X10" s="25"/>
    </row>
    <row r="11" spans="1:24" ht="13.5" customHeight="1" x14ac:dyDescent="0.3">
      <c r="A11" s="67"/>
      <c r="B11" s="80"/>
      <c r="C11" s="67"/>
      <c r="D11" s="61"/>
      <c r="E11" s="61"/>
      <c r="F11" s="61"/>
      <c r="G11" s="61"/>
      <c r="H11" s="61"/>
      <c r="I11" s="61"/>
      <c r="J11" s="61"/>
      <c r="K11" s="68"/>
      <c r="L11" s="61"/>
      <c r="M11" s="61"/>
      <c r="N11" s="71"/>
      <c r="O11" s="52"/>
      <c r="P11" s="61"/>
      <c r="Q11" s="61"/>
      <c r="R11" s="61"/>
      <c r="S11" s="61"/>
      <c r="T11" s="86"/>
      <c r="U11" s="61"/>
      <c r="V11" s="83"/>
      <c r="W11" s="72"/>
      <c r="X11" s="25" t="s">
        <v>1591</v>
      </c>
    </row>
    <row r="12" spans="1:24" s="3" customFormat="1" ht="31.5" customHeight="1" x14ac:dyDescent="0.3">
      <c r="A12" s="7" t="s">
        <v>4</v>
      </c>
      <c r="B12" s="7"/>
      <c r="C12" s="7"/>
      <c r="D12" s="7"/>
      <c r="E12" s="18" t="s">
        <v>467</v>
      </c>
      <c r="F12" s="8">
        <f t="shared" ref="F12:L12" si="0">F13+F92+F77</f>
        <v>163617.69999999998</v>
      </c>
      <c r="G12" s="8">
        <f t="shared" si="0"/>
        <v>246035.5</v>
      </c>
      <c r="H12" s="8">
        <f t="shared" si="0"/>
        <v>155106.1</v>
      </c>
      <c r="I12" s="8">
        <f t="shared" si="0"/>
        <v>-1229.5999999999999</v>
      </c>
      <c r="J12" s="8">
        <f t="shared" si="0"/>
        <v>-840.8</v>
      </c>
      <c r="K12" s="8">
        <f t="shared" si="0"/>
        <v>-794.09999999999991</v>
      </c>
      <c r="L12" s="8">
        <f t="shared" si="0"/>
        <v>35888.097000000002</v>
      </c>
      <c r="M12" s="8">
        <f>F12+I12+L12</f>
        <v>198276.19699999999</v>
      </c>
      <c r="N12" s="8">
        <f t="shared" ref="N12:V12" si="1">N13+N92+N77</f>
        <v>224586.21229000002</v>
      </c>
      <c r="O12" s="8">
        <f>O13+O92+O77</f>
        <v>114871.39428000002</v>
      </c>
      <c r="P12" s="8">
        <f t="shared" si="1"/>
        <v>26323.71529</v>
      </c>
      <c r="Q12" s="8">
        <f t="shared" si="1"/>
        <v>0</v>
      </c>
      <c r="R12" s="8">
        <f t="shared" si="1"/>
        <v>13178</v>
      </c>
      <c r="S12" s="8">
        <f t="shared" si="1"/>
        <v>0</v>
      </c>
      <c r="T12" s="8">
        <f>T13+T92+T77</f>
        <v>219801.44839000001</v>
      </c>
      <c r="U12" s="8">
        <f t="shared" si="1"/>
        <v>24789.53716</v>
      </c>
      <c r="V12" s="40">
        <f t="shared" si="1"/>
        <v>13178</v>
      </c>
      <c r="W12" s="8">
        <f>T12/N12*100</f>
        <v>97.869520193954912</v>
      </c>
      <c r="X12" s="22"/>
    </row>
    <row r="13" spans="1:24" s="3" customFormat="1" ht="15.75" customHeight="1" x14ac:dyDescent="0.3">
      <c r="A13" s="7" t="s">
        <v>4</v>
      </c>
      <c r="B13" s="7" t="s">
        <v>5</v>
      </c>
      <c r="C13" s="7"/>
      <c r="D13" s="7"/>
      <c r="E13" s="18" t="s">
        <v>491</v>
      </c>
      <c r="F13" s="8">
        <f t="shared" ref="F13:L13" si="2">F14</f>
        <v>161448.4</v>
      </c>
      <c r="G13" s="8">
        <f t="shared" si="2"/>
        <v>155527.9</v>
      </c>
      <c r="H13" s="8">
        <f t="shared" si="2"/>
        <v>155106.1</v>
      </c>
      <c r="I13" s="8">
        <f t="shared" si="2"/>
        <v>-700.8</v>
      </c>
      <c r="J13" s="8">
        <f t="shared" si="2"/>
        <v>-840.8</v>
      </c>
      <c r="K13" s="8">
        <f t="shared" si="2"/>
        <v>-794.09999999999991</v>
      </c>
      <c r="L13" s="8">
        <f t="shared" si="2"/>
        <v>29165.648000000001</v>
      </c>
      <c r="M13" s="8">
        <f t="shared" ref="M13:M101" si="3">F13+I13+L13</f>
        <v>189913.24800000002</v>
      </c>
      <c r="N13" s="8">
        <f>N14</f>
        <v>190450.98810000002</v>
      </c>
      <c r="O13" s="8">
        <f>O14</f>
        <v>113248.93330000002</v>
      </c>
      <c r="P13" s="8">
        <f t="shared" ref="P13:V13" si="4">P14</f>
        <v>0</v>
      </c>
      <c r="Q13" s="8">
        <f t="shared" si="4"/>
        <v>0</v>
      </c>
      <c r="R13" s="8">
        <f t="shared" si="4"/>
        <v>13178</v>
      </c>
      <c r="S13" s="8">
        <f t="shared" si="4"/>
        <v>0</v>
      </c>
      <c r="T13" s="8">
        <f t="shared" si="4"/>
        <v>187923.20819999999</v>
      </c>
      <c r="U13" s="8">
        <f t="shared" si="4"/>
        <v>0</v>
      </c>
      <c r="V13" s="40">
        <f t="shared" si="4"/>
        <v>13178</v>
      </c>
      <c r="W13" s="8">
        <f t="shared" ref="W13:W76" si="5">T13/N13*100</f>
        <v>98.672739939436411</v>
      </c>
      <c r="X13" s="22"/>
    </row>
    <row r="14" spans="1:24" s="10" customFormat="1" ht="15.75" customHeight="1" x14ac:dyDescent="0.3">
      <c r="A14" s="9" t="s">
        <v>4</v>
      </c>
      <c r="B14" s="9" t="s">
        <v>1760</v>
      </c>
      <c r="C14" s="9"/>
      <c r="D14" s="9"/>
      <c r="E14" s="13" t="s">
        <v>506</v>
      </c>
      <c r="F14" s="11">
        <f t="shared" ref="F14:K14" si="6">F21+F48+F56+F68</f>
        <v>161448.4</v>
      </c>
      <c r="G14" s="11">
        <f t="shared" si="6"/>
        <v>155527.9</v>
      </c>
      <c r="H14" s="11">
        <f t="shared" si="6"/>
        <v>155106.1</v>
      </c>
      <c r="I14" s="11">
        <f t="shared" si="6"/>
        <v>-700.8</v>
      </c>
      <c r="J14" s="11">
        <f t="shared" si="6"/>
        <v>-840.8</v>
      </c>
      <c r="K14" s="11">
        <f t="shared" si="6"/>
        <v>-794.09999999999991</v>
      </c>
      <c r="L14" s="11">
        <f>L21+L48+L56+L68+L15</f>
        <v>29165.648000000001</v>
      </c>
      <c r="M14" s="11">
        <f t="shared" si="3"/>
        <v>189913.24800000002</v>
      </c>
      <c r="N14" s="11">
        <f>N21+N48+N56+N68+N15</f>
        <v>190450.98810000002</v>
      </c>
      <c r="O14" s="11">
        <f t="shared" ref="O14:V14" si="7">O21+O48+O56+O68+O15</f>
        <v>113248.93330000002</v>
      </c>
      <c r="P14" s="11">
        <f t="shared" si="7"/>
        <v>0</v>
      </c>
      <c r="Q14" s="11">
        <f t="shared" si="7"/>
        <v>0</v>
      </c>
      <c r="R14" s="11">
        <f t="shared" si="7"/>
        <v>13178</v>
      </c>
      <c r="S14" s="11">
        <f t="shared" si="7"/>
        <v>0</v>
      </c>
      <c r="T14" s="11">
        <f t="shared" si="7"/>
        <v>187923.20819999999</v>
      </c>
      <c r="U14" s="11">
        <f t="shared" si="7"/>
        <v>0</v>
      </c>
      <c r="V14" s="41">
        <f t="shared" si="7"/>
        <v>13178</v>
      </c>
      <c r="W14" s="11">
        <f t="shared" si="5"/>
        <v>98.672739939436411</v>
      </c>
      <c r="X14" s="26"/>
    </row>
    <row r="15" spans="1:24" ht="31.5" hidden="1" customHeight="1" x14ac:dyDescent="0.25">
      <c r="A15" s="4" t="s">
        <v>4</v>
      </c>
      <c r="B15" s="4" t="s">
        <v>1760</v>
      </c>
      <c r="C15" s="4" t="s">
        <v>649</v>
      </c>
      <c r="D15" s="4"/>
      <c r="E15" s="14" t="s">
        <v>1121</v>
      </c>
      <c r="F15" s="5"/>
      <c r="G15" s="5"/>
      <c r="H15" s="5"/>
      <c r="I15" s="5"/>
      <c r="J15" s="5"/>
      <c r="K15" s="5"/>
      <c r="L15" s="5">
        <f>L16</f>
        <v>0</v>
      </c>
      <c r="M15" s="5">
        <f t="shared" ref="M15:M20" si="8">L15</f>
        <v>0</v>
      </c>
      <c r="N15" s="5">
        <f>N16</f>
        <v>0</v>
      </c>
      <c r="O15" s="5">
        <f t="shared" ref="O15:V19" si="9">O16</f>
        <v>0</v>
      </c>
      <c r="P15" s="5">
        <f t="shared" si="9"/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42">
        <f t="shared" si="9"/>
        <v>0</v>
      </c>
      <c r="W15" s="5" t="e">
        <f t="shared" si="5"/>
        <v>#DIV/0!</v>
      </c>
      <c r="X15" s="25" t="s">
        <v>1591</v>
      </c>
    </row>
    <row r="16" spans="1:24" ht="31.5" hidden="1" customHeight="1" x14ac:dyDescent="0.25">
      <c r="A16" s="4" t="s">
        <v>4</v>
      </c>
      <c r="B16" s="4" t="s">
        <v>1760</v>
      </c>
      <c r="C16" s="4" t="s">
        <v>650</v>
      </c>
      <c r="D16" s="4"/>
      <c r="E16" s="14" t="s">
        <v>1122</v>
      </c>
      <c r="F16" s="5"/>
      <c r="G16" s="5"/>
      <c r="H16" s="5"/>
      <c r="I16" s="5"/>
      <c r="J16" s="5"/>
      <c r="K16" s="5"/>
      <c r="L16" s="5">
        <f>L17</f>
        <v>0</v>
      </c>
      <c r="M16" s="5">
        <f t="shared" si="8"/>
        <v>0</v>
      </c>
      <c r="N16" s="5">
        <f>N17</f>
        <v>0</v>
      </c>
      <c r="O16" s="5">
        <f t="shared" si="9"/>
        <v>0</v>
      </c>
      <c r="P16" s="5">
        <f t="shared" si="9"/>
        <v>0</v>
      </c>
      <c r="Q16" s="5">
        <f t="shared" si="9"/>
        <v>0</v>
      </c>
      <c r="R16" s="5">
        <f t="shared" si="9"/>
        <v>0</v>
      </c>
      <c r="S16" s="5">
        <f t="shared" si="9"/>
        <v>0</v>
      </c>
      <c r="T16" s="5">
        <f t="shared" si="9"/>
        <v>0</v>
      </c>
      <c r="U16" s="5">
        <f t="shared" si="9"/>
        <v>0</v>
      </c>
      <c r="V16" s="42">
        <f t="shared" si="9"/>
        <v>0</v>
      </c>
      <c r="W16" s="5" t="e">
        <f t="shared" si="5"/>
        <v>#DIV/0!</v>
      </c>
      <c r="X16" s="25" t="s">
        <v>1591</v>
      </c>
    </row>
    <row r="17" spans="1:24" ht="47.25" hidden="1" customHeight="1" x14ac:dyDescent="0.25">
      <c r="A17" s="4" t="s">
        <v>4</v>
      </c>
      <c r="B17" s="4" t="s">
        <v>1760</v>
      </c>
      <c r="C17" s="4" t="s">
        <v>651</v>
      </c>
      <c r="D17" s="4"/>
      <c r="E17" s="14" t="s">
        <v>1123</v>
      </c>
      <c r="F17" s="5"/>
      <c r="G17" s="5"/>
      <c r="H17" s="5"/>
      <c r="I17" s="5"/>
      <c r="J17" s="5"/>
      <c r="K17" s="5"/>
      <c r="L17" s="5">
        <f>L18</f>
        <v>0</v>
      </c>
      <c r="M17" s="5">
        <f t="shared" si="8"/>
        <v>0</v>
      </c>
      <c r="N17" s="5">
        <f>N18</f>
        <v>0</v>
      </c>
      <c r="O17" s="5">
        <f t="shared" si="9"/>
        <v>0</v>
      </c>
      <c r="P17" s="5">
        <f t="shared" si="9"/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42">
        <f t="shared" si="9"/>
        <v>0</v>
      </c>
      <c r="W17" s="5" t="e">
        <f t="shared" si="5"/>
        <v>#DIV/0!</v>
      </c>
      <c r="X17" s="25" t="s">
        <v>1591</v>
      </c>
    </row>
    <row r="18" spans="1:24" ht="47.25" hidden="1" customHeight="1" x14ac:dyDescent="0.25">
      <c r="A18" s="4" t="s">
        <v>4</v>
      </c>
      <c r="B18" s="4" t="s">
        <v>1760</v>
      </c>
      <c r="C18" s="4" t="s">
        <v>1685</v>
      </c>
      <c r="D18" s="4"/>
      <c r="E18" s="14" t="s">
        <v>1686</v>
      </c>
      <c r="F18" s="5"/>
      <c r="G18" s="5"/>
      <c r="H18" s="5"/>
      <c r="I18" s="5"/>
      <c r="J18" s="5"/>
      <c r="K18" s="5"/>
      <c r="L18" s="5">
        <f>L19</f>
        <v>0</v>
      </c>
      <c r="M18" s="5">
        <f t="shared" si="8"/>
        <v>0</v>
      </c>
      <c r="N18" s="5">
        <f>N19</f>
        <v>0</v>
      </c>
      <c r="O18" s="5">
        <f t="shared" si="9"/>
        <v>0</v>
      </c>
      <c r="P18" s="5">
        <f t="shared" si="9"/>
        <v>0</v>
      </c>
      <c r="Q18" s="5">
        <f t="shared" si="9"/>
        <v>0</v>
      </c>
      <c r="R18" s="5">
        <f t="shared" si="9"/>
        <v>0</v>
      </c>
      <c r="S18" s="5">
        <f t="shared" si="9"/>
        <v>0</v>
      </c>
      <c r="T18" s="5">
        <f t="shared" si="9"/>
        <v>0</v>
      </c>
      <c r="U18" s="5">
        <f t="shared" si="9"/>
        <v>0</v>
      </c>
      <c r="V18" s="42">
        <f t="shared" si="9"/>
        <v>0</v>
      </c>
      <c r="W18" s="5" t="e">
        <f t="shared" si="5"/>
        <v>#DIV/0!</v>
      </c>
      <c r="X18" s="25" t="s">
        <v>1591</v>
      </c>
    </row>
    <row r="19" spans="1:24" ht="31.5" hidden="1" customHeight="1" x14ac:dyDescent="0.25">
      <c r="A19" s="4" t="s">
        <v>4</v>
      </c>
      <c r="B19" s="4" t="s">
        <v>1760</v>
      </c>
      <c r="C19" s="4" t="s">
        <v>1685</v>
      </c>
      <c r="D19" s="4" t="s">
        <v>271</v>
      </c>
      <c r="E19" s="14" t="s">
        <v>539</v>
      </c>
      <c r="F19" s="5"/>
      <c r="G19" s="5"/>
      <c r="H19" s="5"/>
      <c r="I19" s="5"/>
      <c r="J19" s="5"/>
      <c r="K19" s="5"/>
      <c r="L19" s="5">
        <f>L20</f>
        <v>0</v>
      </c>
      <c r="M19" s="5">
        <f t="shared" si="8"/>
        <v>0</v>
      </c>
      <c r="N19" s="5">
        <f>N20</f>
        <v>0</v>
      </c>
      <c r="O19" s="5">
        <f t="shared" si="9"/>
        <v>0</v>
      </c>
      <c r="P19" s="5">
        <f t="shared" si="9"/>
        <v>0</v>
      </c>
      <c r="Q19" s="5">
        <f t="shared" si="9"/>
        <v>0</v>
      </c>
      <c r="R19" s="5">
        <f t="shared" si="9"/>
        <v>0</v>
      </c>
      <c r="S19" s="5">
        <f t="shared" si="9"/>
        <v>0</v>
      </c>
      <c r="T19" s="5">
        <f t="shared" si="9"/>
        <v>0</v>
      </c>
      <c r="U19" s="5">
        <f t="shared" si="9"/>
        <v>0</v>
      </c>
      <c r="V19" s="42">
        <f t="shared" si="9"/>
        <v>0</v>
      </c>
      <c r="W19" s="5" t="e">
        <f t="shared" si="5"/>
        <v>#DIV/0!</v>
      </c>
      <c r="X19" s="25" t="s">
        <v>1591</v>
      </c>
    </row>
    <row r="20" spans="1:24" ht="15.75" hidden="1" customHeight="1" x14ac:dyDescent="0.25">
      <c r="A20" s="4" t="s">
        <v>4</v>
      </c>
      <c r="B20" s="4" t="s">
        <v>1760</v>
      </c>
      <c r="C20" s="4" t="s">
        <v>1685</v>
      </c>
      <c r="D20" s="4" t="s">
        <v>270</v>
      </c>
      <c r="E20" s="14" t="s">
        <v>540</v>
      </c>
      <c r="F20" s="5"/>
      <c r="G20" s="5"/>
      <c r="H20" s="5"/>
      <c r="I20" s="5"/>
      <c r="J20" s="5"/>
      <c r="K20" s="5"/>
      <c r="L20" s="5">
        <f>20000-20000</f>
        <v>0</v>
      </c>
      <c r="M20" s="5">
        <f t="shared" si="8"/>
        <v>0</v>
      </c>
      <c r="N20" s="5">
        <v>0</v>
      </c>
      <c r="O20" s="5">
        <v>0</v>
      </c>
      <c r="P20" s="5">
        <v>0</v>
      </c>
      <c r="Q20" s="5">
        <v>0</v>
      </c>
      <c r="R20" s="5">
        <f>N20</f>
        <v>0</v>
      </c>
      <c r="S20" s="5">
        <f>O20</f>
        <v>0</v>
      </c>
      <c r="T20" s="5">
        <v>0</v>
      </c>
      <c r="U20" s="5">
        <v>0</v>
      </c>
      <c r="V20" s="42">
        <v>0</v>
      </c>
      <c r="W20" s="5" t="e">
        <f t="shared" si="5"/>
        <v>#DIV/0!</v>
      </c>
      <c r="X20" s="25" t="s">
        <v>1591</v>
      </c>
    </row>
    <row r="21" spans="1:24" ht="31.5" customHeight="1" x14ac:dyDescent="0.3">
      <c r="A21" s="4" t="s">
        <v>4</v>
      </c>
      <c r="B21" s="4" t="s">
        <v>1760</v>
      </c>
      <c r="C21" s="4" t="s">
        <v>7</v>
      </c>
      <c r="D21" s="4"/>
      <c r="E21" s="14" t="s">
        <v>1205</v>
      </c>
      <c r="F21" s="5">
        <f t="shared" ref="F21:L21" si="10">F22+F33</f>
        <v>103945.3</v>
      </c>
      <c r="G21" s="5">
        <f t="shared" si="10"/>
        <v>98077.4</v>
      </c>
      <c r="H21" s="5">
        <f t="shared" si="10"/>
        <v>97720.1</v>
      </c>
      <c r="I21" s="5">
        <f t="shared" si="10"/>
        <v>-700.8</v>
      </c>
      <c r="J21" s="5">
        <f t="shared" si="10"/>
        <v>-840.8</v>
      </c>
      <c r="K21" s="5">
        <f t="shared" si="10"/>
        <v>-794.09999999999991</v>
      </c>
      <c r="L21" s="5">
        <f t="shared" si="10"/>
        <v>12971.422999999999</v>
      </c>
      <c r="M21" s="5">
        <f t="shared" si="3"/>
        <v>116215.923</v>
      </c>
      <c r="N21" s="5">
        <f>N22+N33</f>
        <v>111036.86016000001</v>
      </c>
      <c r="O21" s="5">
        <f>O22+O33</f>
        <v>69060.522370000006</v>
      </c>
      <c r="P21" s="5">
        <f t="shared" ref="P21:V21" si="11">P22+P33</f>
        <v>0</v>
      </c>
      <c r="Q21" s="5">
        <f t="shared" si="11"/>
        <v>0</v>
      </c>
      <c r="R21" s="5">
        <f t="shared" si="11"/>
        <v>0</v>
      </c>
      <c r="S21" s="5">
        <f t="shared" si="11"/>
        <v>0</v>
      </c>
      <c r="T21" s="5">
        <f>T22+T33</f>
        <v>108553.95961999999</v>
      </c>
      <c r="U21" s="5">
        <f t="shared" si="11"/>
        <v>0</v>
      </c>
      <c r="V21" s="42">
        <f t="shared" si="11"/>
        <v>0</v>
      </c>
      <c r="W21" s="5">
        <f t="shared" si="5"/>
        <v>97.763895217838254</v>
      </c>
      <c r="X21" s="27"/>
    </row>
    <row r="22" spans="1:24" ht="31.5" customHeight="1" x14ac:dyDescent="0.3">
      <c r="A22" s="4" t="s">
        <v>4</v>
      </c>
      <c r="B22" s="4" t="s">
        <v>1760</v>
      </c>
      <c r="C22" s="4" t="s">
        <v>8</v>
      </c>
      <c r="D22" s="4"/>
      <c r="E22" s="14" t="s">
        <v>1206</v>
      </c>
      <c r="F22" s="5">
        <f t="shared" ref="F22:L22" si="12">F23</f>
        <v>4474.0999999999995</v>
      </c>
      <c r="G22" s="5">
        <f t="shared" si="12"/>
        <v>4649.2</v>
      </c>
      <c r="H22" s="5">
        <f t="shared" si="12"/>
        <v>4291.8999999999996</v>
      </c>
      <c r="I22" s="5">
        <f t="shared" si="12"/>
        <v>0</v>
      </c>
      <c r="J22" s="5">
        <f t="shared" si="12"/>
        <v>-140</v>
      </c>
      <c r="K22" s="5">
        <f t="shared" si="12"/>
        <v>-93.3</v>
      </c>
      <c r="L22" s="5">
        <f t="shared" si="12"/>
        <v>-755</v>
      </c>
      <c r="M22" s="5">
        <f t="shared" si="3"/>
        <v>3719.0999999999995</v>
      </c>
      <c r="N22" s="5">
        <f>N23</f>
        <v>2706.9409999999998</v>
      </c>
      <c r="O22" s="5">
        <f>O23</f>
        <v>2391.4847599999998</v>
      </c>
      <c r="P22" s="5">
        <f t="shared" ref="P22:V22" si="13">P23+P34</f>
        <v>0</v>
      </c>
      <c r="Q22" s="5">
        <f t="shared" si="13"/>
        <v>0</v>
      </c>
      <c r="R22" s="5">
        <f t="shared" si="13"/>
        <v>0</v>
      </c>
      <c r="S22" s="5">
        <f t="shared" si="13"/>
        <v>0</v>
      </c>
      <c r="T22" s="5">
        <f>T23</f>
        <v>2699.2329999999997</v>
      </c>
      <c r="U22" s="5">
        <f t="shared" si="13"/>
        <v>0</v>
      </c>
      <c r="V22" s="42">
        <f t="shared" si="13"/>
        <v>0</v>
      </c>
      <c r="W22" s="5">
        <f t="shared" si="5"/>
        <v>99.715250535567634</v>
      </c>
      <c r="X22" s="27"/>
    </row>
    <row r="23" spans="1:24" ht="63" customHeight="1" x14ac:dyDescent="0.3">
      <c r="A23" s="4" t="s">
        <v>4</v>
      </c>
      <c r="B23" s="4" t="s">
        <v>1760</v>
      </c>
      <c r="C23" s="4" t="s">
        <v>9</v>
      </c>
      <c r="D23" s="4"/>
      <c r="E23" s="14" t="s">
        <v>1207</v>
      </c>
      <c r="F23" s="5">
        <f t="shared" ref="F23:L23" si="14">F27+F24</f>
        <v>4474.0999999999995</v>
      </c>
      <c r="G23" s="5">
        <f t="shared" si="14"/>
        <v>4649.2</v>
      </c>
      <c r="H23" s="5">
        <f t="shared" si="14"/>
        <v>4291.8999999999996</v>
      </c>
      <c r="I23" s="5">
        <f t="shared" si="14"/>
        <v>0</v>
      </c>
      <c r="J23" s="5">
        <f t="shared" si="14"/>
        <v>-140</v>
      </c>
      <c r="K23" s="5">
        <f t="shared" si="14"/>
        <v>-93.3</v>
      </c>
      <c r="L23" s="5">
        <f t="shared" si="14"/>
        <v>-755</v>
      </c>
      <c r="M23" s="5">
        <f t="shared" si="3"/>
        <v>3719.0999999999995</v>
      </c>
      <c r="N23" s="5">
        <f>N27+N24</f>
        <v>2706.9409999999998</v>
      </c>
      <c r="O23" s="5">
        <f>O27+O24</f>
        <v>2391.4847599999998</v>
      </c>
      <c r="P23" s="5">
        <f t="shared" ref="P23:V23" si="15">P24</f>
        <v>0</v>
      </c>
      <c r="Q23" s="5">
        <f t="shared" si="15"/>
        <v>0</v>
      </c>
      <c r="R23" s="5">
        <f t="shared" si="15"/>
        <v>0</v>
      </c>
      <c r="S23" s="5">
        <f t="shared" si="15"/>
        <v>0</v>
      </c>
      <c r="T23" s="5">
        <f>T27+T24</f>
        <v>2699.2329999999997</v>
      </c>
      <c r="U23" s="5">
        <f t="shared" si="15"/>
        <v>0</v>
      </c>
      <c r="V23" s="42">
        <f t="shared" si="15"/>
        <v>0</v>
      </c>
      <c r="W23" s="5">
        <f t="shared" si="5"/>
        <v>99.715250535567634</v>
      </c>
      <c r="X23" s="27"/>
    </row>
    <row r="24" spans="1:24" ht="31.5" customHeight="1" x14ac:dyDescent="0.3">
      <c r="A24" s="4" t="s">
        <v>4</v>
      </c>
      <c r="B24" s="4" t="s">
        <v>1760</v>
      </c>
      <c r="C24" s="4" t="s">
        <v>400</v>
      </c>
      <c r="D24" s="4"/>
      <c r="E24" s="14" t="s">
        <v>776</v>
      </c>
      <c r="F24" s="5">
        <f t="shared" ref="F24:L25" si="16">F25</f>
        <v>716.8</v>
      </c>
      <c r="G24" s="5">
        <f t="shared" si="16"/>
        <v>506.8</v>
      </c>
      <c r="H24" s="5">
        <f t="shared" si="16"/>
        <v>506.8</v>
      </c>
      <c r="I24" s="5">
        <f t="shared" si="16"/>
        <v>0</v>
      </c>
      <c r="J24" s="5">
        <f t="shared" si="16"/>
        <v>0</v>
      </c>
      <c r="K24" s="5">
        <f t="shared" si="16"/>
        <v>0</v>
      </c>
      <c r="L24" s="5">
        <f t="shared" si="16"/>
        <v>0</v>
      </c>
      <c r="M24" s="5">
        <f t="shared" si="3"/>
        <v>716.8</v>
      </c>
      <c r="N24" s="5">
        <f>N25</f>
        <v>631.22500000000002</v>
      </c>
      <c r="O24" s="5">
        <f>O25</f>
        <v>377.82499999999999</v>
      </c>
      <c r="P24" s="5">
        <f t="shared" ref="P24:V24" si="17">P28+P25</f>
        <v>0</v>
      </c>
      <c r="Q24" s="5">
        <f t="shared" si="17"/>
        <v>0</v>
      </c>
      <c r="R24" s="5">
        <f t="shared" si="17"/>
        <v>0</v>
      </c>
      <c r="S24" s="5">
        <f t="shared" si="17"/>
        <v>0</v>
      </c>
      <c r="T24" s="5">
        <f>T25</f>
        <v>631.22500000000002</v>
      </c>
      <c r="U24" s="5">
        <f t="shared" si="17"/>
        <v>0</v>
      </c>
      <c r="V24" s="42">
        <f t="shared" si="17"/>
        <v>0</v>
      </c>
      <c r="W24" s="5">
        <f t="shared" si="5"/>
        <v>100</v>
      </c>
      <c r="X24" s="27"/>
    </row>
    <row r="25" spans="1:24" ht="31.5" customHeight="1" x14ac:dyDescent="0.3">
      <c r="A25" s="4" t="s">
        <v>4</v>
      </c>
      <c r="B25" s="4" t="s">
        <v>1760</v>
      </c>
      <c r="C25" s="4" t="s">
        <v>400</v>
      </c>
      <c r="D25" s="4" t="s">
        <v>11</v>
      </c>
      <c r="E25" s="14" t="s">
        <v>531</v>
      </c>
      <c r="F25" s="5">
        <f t="shared" si="16"/>
        <v>716.8</v>
      </c>
      <c r="G25" s="5">
        <f t="shared" si="16"/>
        <v>506.8</v>
      </c>
      <c r="H25" s="5">
        <f t="shared" si="16"/>
        <v>506.8</v>
      </c>
      <c r="I25" s="5">
        <f t="shared" si="16"/>
        <v>0</v>
      </c>
      <c r="J25" s="5">
        <f t="shared" si="16"/>
        <v>0</v>
      </c>
      <c r="K25" s="5">
        <f t="shared" si="16"/>
        <v>0</v>
      </c>
      <c r="L25" s="5">
        <f t="shared" si="16"/>
        <v>0</v>
      </c>
      <c r="M25" s="5">
        <f t="shared" si="3"/>
        <v>716.8</v>
      </c>
      <c r="N25" s="5">
        <f>N26</f>
        <v>631.22500000000002</v>
      </c>
      <c r="O25" s="5">
        <f>O26</f>
        <v>377.82499999999999</v>
      </c>
      <c r="P25" s="5">
        <f t="shared" ref="P25:V26" si="18">P26</f>
        <v>0</v>
      </c>
      <c r="Q25" s="5">
        <f t="shared" si="18"/>
        <v>0</v>
      </c>
      <c r="R25" s="5">
        <f t="shared" si="18"/>
        <v>0</v>
      </c>
      <c r="S25" s="5">
        <f t="shared" si="18"/>
        <v>0</v>
      </c>
      <c r="T25" s="5">
        <f>T26</f>
        <v>631.22500000000002</v>
      </c>
      <c r="U25" s="5">
        <f t="shared" si="18"/>
        <v>0</v>
      </c>
      <c r="V25" s="42">
        <f t="shared" si="18"/>
        <v>0</v>
      </c>
      <c r="W25" s="5">
        <f t="shared" si="5"/>
        <v>100</v>
      </c>
      <c r="X25" s="27"/>
    </row>
    <row r="26" spans="1:24" ht="31.5" customHeight="1" x14ac:dyDescent="0.3">
      <c r="A26" s="4" t="s">
        <v>4</v>
      </c>
      <c r="B26" s="4" t="s">
        <v>1760</v>
      </c>
      <c r="C26" s="4" t="s">
        <v>400</v>
      </c>
      <c r="D26" s="4" t="s">
        <v>12</v>
      </c>
      <c r="E26" s="14" t="s">
        <v>532</v>
      </c>
      <c r="F26" s="5">
        <v>716.8</v>
      </c>
      <c r="G26" s="5">
        <v>506.8</v>
      </c>
      <c r="H26" s="5">
        <v>506.8</v>
      </c>
      <c r="I26" s="5"/>
      <c r="J26" s="5"/>
      <c r="K26" s="5"/>
      <c r="L26" s="5"/>
      <c r="M26" s="5">
        <f t="shared" si="3"/>
        <v>716.8</v>
      </c>
      <c r="N26" s="5">
        <v>631.22500000000002</v>
      </c>
      <c r="O26" s="5">
        <v>377.82499999999999</v>
      </c>
      <c r="P26" s="5">
        <f t="shared" si="18"/>
        <v>0</v>
      </c>
      <c r="Q26" s="5">
        <f t="shared" si="18"/>
        <v>0</v>
      </c>
      <c r="R26" s="5">
        <f t="shared" si="18"/>
        <v>0</v>
      </c>
      <c r="S26" s="5">
        <f t="shared" si="18"/>
        <v>0</v>
      </c>
      <c r="T26" s="5">
        <v>631.22500000000002</v>
      </c>
      <c r="U26" s="5">
        <f t="shared" si="18"/>
        <v>0</v>
      </c>
      <c r="V26" s="42">
        <f t="shared" si="18"/>
        <v>0</v>
      </c>
      <c r="W26" s="5">
        <f t="shared" si="5"/>
        <v>100</v>
      </c>
      <c r="X26" s="27"/>
    </row>
    <row r="27" spans="1:24" ht="63" customHeight="1" x14ac:dyDescent="0.3">
      <c r="A27" s="4" t="s">
        <v>4</v>
      </c>
      <c r="B27" s="4" t="s">
        <v>1760</v>
      </c>
      <c r="C27" s="4" t="s">
        <v>10</v>
      </c>
      <c r="D27" s="4"/>
      <c r="E27" s="14" t="s">
        <v>777</v>
      </c>
      <c r="F27" s="5">
        <f t="shared" ref="F27:L27" si="19">F28+F30</f>
        <v>3757.2999999999997</v>
      </c>
      <c r="G27" s="5">
        <f t="shared" si="19"/>
        <v>4142.3999999999996</v>
      </c>
      <c r="H27" s="5">
        <f t="shared" si="19"/>
        <v>3785.1</v>
      </c>
      <c r="I27" s="5">
        <f t="shared" si="19"/>
        <v>0</v>
      </c>
      <c r="J27" s="5">
        <f t="shared" si="19"/>
        <v>-140</v>
      </c>
      <c r="K27" s="5">
        <f t="shared" si="19"/>
        <v>-93.3</v>
      </c>
      <c r="L27" s="5">
        <f t="shared" si="19"/>
        <v>-755</v>
      </c>
      <c r="M27" s="5">
        <f t="shared" si="3"/>
        <v>3002.2999999999997</v>
      </c>
      <c r="N27" s="5">
        <f>N28+N30</f>
        <v>2075.7159999999999</v>
      </c>
      <c r="O27" s="5">
        <f>O28+O30</f>
        <v>2013.65976</v>
      </c>
      <c r="P27" s="5">
        <v>0</v>
      </c>
      <c r="Q27" s="5">
        <v>0</v>
      </c>
      <c r="R27" s="5">
        <v>0</v>
      </c>
      <c r="S27" s="5">
        <v>0</v>
      </c>
      <c r="T27" s="5">
        <f>T28+T30</f>
        <v>2068.0079999999998</v>
      </c>
      <c r="U27" s="5">
        <v>0</v>
      </c>
      <c r="V27" s="42">
        <v>0</v>
      </c>
      <c r="W27" s="5">
        <f t="shared" si="5"/>
        <v>99.628658255753678</v>
      </c>
      <c r="X27" s="27"/>
    </row>
    <row r="28" spans="1:24" ht="31.5" customHeight="1" x14ac:dyDescent="0.3">
      <c r="A28" s="4" t="s">
        <v>4</v>
      </c>
      <c r="B28" s="4" t="s">
        <v>1760</v>
      </c>
      <c r="C28" s="4" t="s">
        <v>10</v>
      </c>
      <c r="D28" s="4" t="s">
        <v>11</v>
      </c>
      <c r="E28" s="14" t="s">
        <v>531</v>
      </c>
      <c r="F28" s="5">
        <f t="shared" ref="F28:L28" si="20">F29</f>
        <v>3296.6</v>
      </c>
      <c r="G28" s="5">
        <f t="shared" si="20"/>
        <v>3681.7</v>
      </c>
      <c r="H28" s="5">
        <f t="shared" si="20"/>
        <v>3324.4</v>
      </c>
      <c r="I28" s="5">
        <f t="shared" si="20"/>
        <v>0</v>
      </c>
      <c r="J28" s="5">
        <f t="shared" si="20"/>
        <v>-140</v>
      </c>
      <c r="K28" s="5">
        <f t="shared" si="20"/>
        <v>-93.3</v>
      </c>
      <c r="L28" s="5">
        <f t="shared" si="20"/>
        <v>-755</v>
      </c>
      <c r="M28" s="5">
        <f t="shared" si="3"/>
        <v>2541.6</v>
      </c>
      <c r="N28" s="5">
        <f>N29</f>
        <v>1998.7159999999999</v>
      </c>
      <c r="O28" s="5">
        <f>O29</f>
        <v>1980.0250000000001</v>
      </c>
      <c r="P28" s="5">
        <f t="shared" ref="P28:V28" si="21">P29+P31</f>
        <v>0</v>
      </c>
      <c r="Q28" s="5">
        <f t="shared" si="21"/>
        <v>0</v>
      </c>
      <c r="R28" s="5">
        <f t="shared" si="21"/>
        <v>0</v>
      </c>
      <c r="S28" s="5">
        <f t="shared" si="21"/>
        <v>0</v>
      </c>
      <c r="T28" s="5">
        <f>T29</f>
        <v>1991.038</v>
      </c>
      <c r="U28" s="5">
        <f t="shared" si="21"/>
        <v>0</v>
      </c>
      <c r="V28" s="42">
        <f t="shared" si="21"/>
        <v>0</v>
      </c>
      <c r="W28" s="5">
        <f t="shared" si="5"/>
        <v>99.615853377868604</v>
      </c>
      <c r="X28" s="27"/>
    </row>
    <row r="29" spans="1:24" ht="31.5" customHeight="1" x14ac:dyDescent="0.3">
      <c r="A29" s="4" t="s">
        <v>4</v>
      </c>
      <c r="B29" s="4" t="s">
        <v>1760</v>
      </c>
      <c r="C29" s="4" t="s">
        <v>10</v>
      </c>
      <c r="D29" s="4" t="s">
        <v>12</v>
      </c>
      <c r="E29" s="14" t="s">
        <v>532</v>
      </c>
      <c r="F29" s="5">
        <v>3296.6</v>
      </c>
      <c r="G29" s="5">
        <v>3681.7</v>
      </c>
      <c r="H29" s="5">
        <v>3324.4</v>
      </c>
      <c r="I29" s="5"/>
      <c r="J29" s="5">
        <v>-140</v>
      </c>
      <c r="K29" s="5">
        <v>-93.3</v>
      </c>
      <c r="L29" s="5">
        <v>-755</v>
      </c>
      <c r="M29" s="5">
        <f t="shared" si="3"/>
        <v>2541.6</v>
      </c>
      <c r="N29" s="5">
        <v>1998.7159999999999</v>
      </c>
      <c r="O29" s="5">
        <v>1980.0250000000001</v>
      </c>
      <c r="P29" s="5">
        <f t="shared" ref="P29:V29" si="22">P30</f>
        <v>0</v>
      </c>
      <c r="Q29" s="5">
        <f t="shared" si="22"/>
        <v>0</v>
      </c>
      <c r="R29" s="5">
        <f t="shared" si="22"/>
        <v>0</v>
      </c>
      <c r="S29" s="5">
        <f t="shared" si="22"/>
        <v>0</v>
      </c>
      <c r="T29" s="5">
        <v>1991.038</v>
      </c>
      <c r="U29" s="5">
        <f t="shared" si="22"/>
        <v>0</v>
      </c>
      <c r="V29" s="42">
        <f t="shared" si="22"/>
        <v>0</v>
      </c>
      <c r="W29" s="5">
        <f t="shared" si="5"/>
        <v>99.615853377868604</v>
      </c>
      <c r="X29" s="27"/>
    </row>
    <row r="30" spans="1:24" ht="15.75" customHeight="1" x14ac:dyDescent="0.3">
      <c r="A30" s="4" t="s">
        <v>4</v>
      </c>
      <c r="B30" s="4" t="s">
        <v>1760</v>
      </c>
      <c r="C30" s="4" t="s">
        <v>10</v>
      </c>
      <c r="D30" s="4" t="s">
        <v>13</v>
      </c>
      <c r="E30" s="14" t="s">
        <v>547</v>
      </c>
      <c r="F30" s="5">
        <f t="shared" ref="F30:L30" si="23">F31+F32</f>
        <v>460.7</v>
      </c>
      <c r="G30" s="5">
        <f t="shared" si="23"/>
        <v>460.7</v>
      </c>
      <c r="H30" s="5">
        <f t="shared" si="23"/>
        <v>460.7</v>
      </c>
      <c r="I30" s="5">
        <f t="shared" si="23"/>
        <v>0</v>
      </c>
      <c r="J30" s="5">
        <f t="shared" si="23"/>
        <v>0</v>
      </c>
      <c r="K30" s="5">
        <f t="shared" si="23"/>
        <v>0</v>
      </c>
      <c r="L30" s="5">
        <f t="shared" si="23"/>
        <v>0</v>
      </c>
      <c r="M30" s="5">
        <f t="shared" si="3"/>
        <v>460.7</v>
      </c>
      <c r="N30" s="5">
        <f>N31+N32</f>
        <v>77</v>
      </c>
      <c r="O30" s="5">
        <f>O31+O32</f>
        <v>33.63476</v>
      </c>
      <c r="P30" s="5">
        <v>0</v>
      </c>
      <c r="Q30" s="5">
        <v>0</v>
      </c>
      <c r="R30" s="5">
        <v>0</v>
      </c>
      <c r="S30" s="5">
        <v>0</v>
      </c>
      <c r="T30" s="5">
        <f>T31+T32</f>
        <v>76.97</v>
      </c>
      <c r="U30" s="5">
        <v>0</v>
      </c>
      <c r="V30" s="42">
        <v>0</v>
      </c>
      <c r="W30" s="5">
        <f t="shared" si="5"/>
        <v>99.961038961038966</v>
      </c>
      <c r="X30" s="27"/>
    </row>
    <row r="31" spans="1:24" ht="15.75" customHeight="1" x14ac:dyDescent="0.3">
      <c r="A31" s="4" t="s">
        <v>4</v>
      </c>
      <c r="B31" s="4" t="s">
        <v>1760</v>
      </c>
      <c r="C31" s="4" t="s">
        <v>10</v>
      </c>
      <c r="D31" s="4" t="s">
        <v>14</v>
      </c>
      <c r="E31" s="14" t="s">
        <v>549</v>
      </c>
      <c r="F31" s="5">
        <v>445.2</v>
      </c>
      <c r="G31" s="5">
        <v>445.2</v>
      </c>
      <c r="H31" s="5">
        <v>445.2</v>
      </c>
      <c r="I31" s="5"/>
      <c r="J31" s="5"/>
      <c r="K31" s="5"/>
      <c r="L31" s="5"/>
      <c r="M31" s="5">
        <f t="shared" si="3"/>
        <v>445.2</v>
      </c>
      <c r="N31" s="5">
        <v>61.5</v>
      </c>
      <c r="O31" s="5">
        <v>22.00976</v>
      </c>
      <c r="P31" s="5">
        <f t="shared" ref="P31:V31" si="24">P32+P33</f>
        <v>0</v>
      </c>
      <c r="Q31" s="5">
        <f t="shared" si="24"/>
        <v>0</v>
      </c>
      <c r="R31" s="5">
        <f t="shared" si="24"/>
        <v>0</v>
      </c>
      <c r="S31" s="5">
        <f t="shared" si="24"/>
        <v>0</v>
      </c>
      <c r="T31" s="5">
        <v>61.5</v>
      </c>
      <c r="U31" s="5">
        <f t="shared" si="24"/>
        <v>0</v>
      </c>
      <c r="V31" s="42">
        <f t="shared" si="24"/>
        <v>0</v>
      </c>
      <c r="W31" s="5">
        <f t="shared" si="5"/>
        <v>100</v>
      </c>
      <c r="X31" s="27"/>
    </row>
    <row r="32" spans="1:24" ht="15.75" customHeight="1" x14ac:dyDescent="0.3">
      <c r="A32" s="4" t="s">
        <v>4</v>
      </c>
      <c r="B32" s="4" t="s">
        <v>1760</v>
      </c>
      <c r="C32" s="4" t="s">
        <v>10</v>
      </c>
      <c r="D32" s="4" t="s">
        <v>20</v>
      </c>
      <c r="E32" s="14" t="s">
        <v>550</v>
      </c>
      <c r="F32" s="5">
        <v>15.5</v>
      </c>
      <c r="G32" s="5">
        <v>15.5</v>
      </c>
      <c r="H32" s="5">
        <v>15.5</v>
      </c>
      <c r="I32" s="5"/>
      <c r="J32" s="5"/>
      <c r="K32" s="5"/>
      <c r="L32" s="5"/>
      <c r="M32" s="5">
        <f t="shared" si="3"/>
        <v>15.5</v>
      </c>
      <c r="N32" s="5">
        <v>15.5</v>
      </c>
      <c r="O32" s="5">
        <v>11.625</v>
      </c>
      <c r="P32" s="5">
        <v>0</v>
      </c>
      <c r="Q32" s="5">
        <v>0</v>
      </c>
      <c r="R32" s="5">
        <v>0</v>
      </c>
      <c r="S32" s="5">
        <v>0</v>
      </c>
      <c r="T32" s="5">
        <v>15.47</v>
      </c>
      <c r="U32" s="5">
        <v>0</v>
      </c>
      <c r="V32" s="42">
        <v>0</v>
      </c>
      <c r="W32" s="5">
        <f t="shared" si="5"/>
        <v>99.806451612903231</v>
      </c>
      <c r="X32" s="27"/>
    </row>
    <row r="33" spans="1:24" ht="31.5" customHeight="1" x14ac:dyDescent="0.3">
      <c r="A33" s="4" t="s">
        <v>4</v>
      </c>
      <c r="B33" s="4" t="s">
        <v>1760</v>
      </c>
      <c r="C33" s="4" t="s">
        <v>15</v>
      </c>
      <c r="D33" s="4"/>
      <c r="E33" s="14" t="s">
        <v>1208</v>
      </c>
      <c r="F33" s="5">
        <f t="shared" ref="F33:L33" si="25">F34</f>
        <v>99471.2</v>
      </c>
      <c r="G33" s="5">
        <f t="shared" si="25"/>
        <v>93428.2</v>
      </c>
      <c r="H33" s="5">
        <f t="shared" si="25"/>
        <v>93428.200000000012</v>
      </c>
      <c r="I33" s="5">
        <f t="shared" si="25"/>
        <v>-700.8</v>
      </c>
      <c r="J33" s="5">
        <f t="shared" si="25"/>
        <v>-700.8</v>
      </c>
      <c r="K33" s="5">
        <f t="shared" si="25"/>
        <v>-700.8</v>
      </c>
      <c r="L33" s="5">
        <f t="shared" si="25"/>
        <v>13726.422999999999</v>
      </c>
      <c r="M33" s="5">
        <f t="shared" si="3"/>
        <v>112496.82299999999</v>
      </c>
      <c r="N33" s="5">
        <f>N34</f>
        <v>108329.91916</v>
      </c>
      <c r="O33" s="5">
        <f>O34</f>
        <v>66669.037609999999</v>
      </c>
      <c r="P33" s="5">
        <v>0</v>
      </c>
      <c r="Q33" s="5">
        <v>0</v>
      </c>
      <c r="R33" s="5">
        <v>0</v>
      </c>
      <c r="S33" s="5">
        <v>0</v>
      </c>
      <c r="T33" s="5">
        <f>T34</f>
        <v>105854.72662</v>
      </c>
      <c r="U33" s="5">
        <v>0</v>
      </c>
      <c r="V33" s="42">
        <v>0</v>
      </c>
      <c r="W33" s="5">
        <f t="shared" si="5"/>
        <v>97.715134877610112</v>
      </c>
      <c r="X33" s="27"/>
    </row>
    <row r="34" spans="1:24" ht="31.5" customHeight="1" x14ac:dyDescent="0.3">
      <c r="A34" s="4" t="s">
        <v>4</v>
      </c>
      <c r="B34" s="4" t="s">
        <v>1760</v>
      </c>
      <c r="C34" s="4" t="s">
        <v>16</v>
      </c>
      <c r="D34" s="4"/>
      <c r="E34" s="14" t="s">
        <v>1209</v>
      </c>
      <c r="F34" s="5">
        <f t="shared" ref="F34:L34" si="26">F35+F42</f>
        <v>99471.2</v>
      </c>
      <c r="G34" s="5">
        <f t="shared" si="26"/>
        <v>93428.2</v>
      </c>
      <c r="H34" s="5">
        <f t="shared" si="26"/>
        <v>93428.200000000012</v>
      </c>
      <c r="I34" s="5">
        <f t="shared" si="26"/>
        <v>-700.8</v>
      </c>
      <c r="J34" s="5">
        <f t="shared" si="26"/>
        <v>-700.8</v>
      </c>
      <c r="K34" s="5">
        <f t="shared" si="26"/>
        <v>-700.8</v>
      </c>
      <c r="L34" s="5">
        <f t="shared" si="26"/>
        <v>13726.422999999999</v>
      </c>
      <c r="M34" s="5">
        <f t="shared" si="3"/>
        <v>112496.82299999999</v>
      </c>
      <c r="N34" s="5">
        <f>N35+N42</f>
        <v>108329.91916</v>
      </c>
      <c r="O34" s="5">
        <f>O35+O42</f>
        <v>66669.037609999999</v>
      </c>
      <c r="P34" s="5">
        <f t="shared" ref="P34:V34" si="27">P35</f>
        <v>0</v>
      </c>
      <c r="Q34" s="5">
        <f t="shared" si="27"/>
        <v>0</v>
      </c>
      <c r="R34" s="5">
        <f t="shared" si="27"/>
        <v>0</v>
      </c>
      <c r="S34" s="5">
        <f t="shared" si="27"/>
        <v>0</v>
      </c>
      <c r="T34" s="5">
        <f>T35+T42</f>
        <v>105854.72662</v>
      </c>
      <c r="U34" s="5">
        <f t="shared" si="27"/>
        <v>0</v>
      </c>
      <c r="V34" s="42">
        <f t="shared" si="27"/>
        <v>0</v>
      </c>
      <c r="W34" s="5">
        <f t="shared" si="5"/>
        <v>97.715134877610112</v>
      </c>
      <c r="X34" s="27"/>
    </row>
    <row r="35" spans="1:24" ht="47.25" customHeight="1" x14ac:dyDescent="0.3">
      <c r="A35" s="4" t="s">
        <v>4</v>
      </c>
      <c r="B35" s="4" t="s">
        <v>1760</v>
      </c>
      <c r="C35" s="4" t="s">
        <v>17</v>
      </c>
      <c r="D35" s="4"/>
      <c r="E35" s="14" t="s">
        <v>565</v>
      </c>
      <c r="F35" s="5">
        <f t="shared" ref="F35:L35" si="28">F36+F38+F40</f>
        <v>34520.399999999994</v>
      </c>
      <c r="G35" s="5">
        <f t="shared" si="28"/>
        <v>34519.199999999997</v>
      </c>
      <c r="H35" s="5">
        <f t="shared" si="28"/>
        <v>34519.200000000004</v>
      </c>
      <c r="I35" s="5">
        <f t="shared" si="28"/>
        <v>0</v>
      </c>
      <c r="J35" s="5">
        <f t="shared" si="28"/>
        <v>0</v>
      </c>
      <c r="K35" s="5">
        <f t="shared" si="28"/>
        <v>0</v>
      </c>
      <c r="L35" s="5">
        <f t="shared" si="28"/>
        <v>2808.5780000000004</v>
      </c>
      <c r="M35" s="5">
        <f t="shared" si="3"/>
        <v>37328.977999999996</v>
      </c>
      <c r="N35" s="5">
        <f>N36+N38+N40</f>
        <v>37280.266600000003</v>
      </c>
      <c r="O35" s="5">
        <f>O36+O38+O40</f>
        <v>25088.946599999999</v>
      </c>
      <c r="P35" s="5">
        <f t="shared" ref="P35:V35" si="29">P36+P43</f>
        <v>0</v>
      </c>
      <c r="Q35" s="5">
        <f t="shared" si="29"/>
        <v>0</v>
      </c>
      <c r="R35" s="5">
        <f t="shared" si="29"/>
        <v>0</v>
      </c>
      <c r="S35" s="5">
        <f t="shared" si="29"/>
        <v>0</v>
      </c>
      <c r="T35" s="5">
        <f>T36+T38+T40</f>
        <v>37151.206699999995</v>
      </c>
      <c r="U35" s="5">
        <f t="shared" si="29"/>
        <v>0</v>
      </c>
      <c r="V35" s="42">
        <f t="shared" si="29"/>
        <v>0</v>
      </c>
      <c r="W35" s="5">
        <f t="shared" si="5"/>
        <v>99.653811756807528</v>
      </c>
      <c r="X35" s="27"/>
    </row>
    <row r="36" spans="1:24" ht="78.75" customHeight="1" x14ac:dyDescent="0.3">
      <c r="A36" s="4" t="s">
        <v>4</v>
      </c>
      <c r="B36" s="4" t="s">
        <v>1760</v>
      </c>
      <c r="C36" s="4" t="s">
        <v>17</v>
      </c>
      <c r="D36" s="4" t="s">
        <v>18</v>
      </c>
      <c r="E36" s="14" t="s">
        <v>528</v>
      </c>
      <c r="F36" s="5">
        <f t="shared" ref="F36:L36" si="30">F37</f>
        <v>27831.899999999998</v>
      </c>
      <c r="G36" s="5">
        <f t="shared" si="30"/>
        <v>27831.5</v>
      </c>
      <c r="H36" s="5">
        <f t="shared" si="30"/>
        <v>27831.3</v>
      </c>
      <c r="I36" s="5">
        <f t="shared" si="30"/>
        <v>0</v>
      </c>
      <c r="J36" s="5">
        <f t="shared" si="30"/>
        <v>0</v>
      </c>
      <c r="K36" s="5">
        <f t="shared" si="30"/>
        <v>0</v>
      </c>
      <c r="L36" s="5">
        <f t="shared" si="30"/>
        <v>531.20000000000005</v>
      </c>
      <c r="M36" s="5">
        <f t="shared" si="3"/>
        <v>28363.1</v>
      </c>
      <c r="N36" s="5">
        <f>N37</f>
        <v>28487.333330000001</v>
      </c>
      <c r="O36" s="5">
        <f>O37</f>
        <v>20129.2</v>
      </c>
      <c r="P36" s="5">
        <f t="shared" ref="P36:V36" si="31">P37+P39+P41</f>
        <v>0</v>
      </c>
      <c r="Q36" s="5">
        <f t="shared" si="31"/>
        <v>0</v>
      </c>
      <c r="R36" s="5">
        <f t="shared" si="31"/>
        <v>0</v>
      </c>
      <c r="S36" s="5">
        <f t="shared" si="31"/>
        <v>0</v>
      </c>
      <c r="T36" s="5">
        <f>T37</f>
        <v>28479.197349999999</v>
      </c>
      <c r="U36" s="5">
        <f t="shared" si="31"/>
        <v>0</v>
      </c>
      <c r="V36" s="42">
        <f t="shared" si="31"/>
        <v>0</v>
      </c>
      <c r="W36" s="5">
        <f t="shared" si="5"/>
        <v>99.971440008421439</v>
      </c>
      <c r="X36" s="27"/>
    </row>
    <row r="37" spans="1:24" ht="15.75" customHeight="1" x14ac:dyDescent="0.3">
      <c r="A37" s="4" t="s">
        <v>4</v>
      </c>
      <c r="B37" s="4" t="s">
        <v>1760</v>
      </c>
      <c r="C37" s="4" t="s">
        <v>17</v>
      </c>
      <c r="D37" s="4" t="s">
        <v>19</v>
      </c>
      <c r="E37" s="14" t="s">
        <v>529</v>
      </c>
      <c r="F37" s="5">
        <v>27831.899999999998</v>
      </c>
      <c r="G37" s="5">
        <v>27831.5</v>
      </c>
      <c r="H37" s="5">
        <v>27831.3</v>
      </c>
      <c r="I37" s="5"/>
      <c r="J37" s="5"/>
      <c r="K37" s="5"/>
      <c r="L37" s="5">
        <f>327.3+203.9</f>
        <v>531.20000000000005</v>
      </c>
      <c r="M37" s="5">
        <f t="shared" si="3"/>
        <v>28363.1</v>
      </c>
      <c r="N37" s="5">
        <v>28487.333330000001</v>
      </c>
      <c r="O37" s="5">
        <v>20129.2</v>
      </c>
      <c r="P37" s="5">
        <f t="shared" ref="P37:V37" si="32">P38</f>
        <v>0</v>
      </c>
      <c r="Q37" s="5">
        <f t="shared" si="32"/>
        <v>0</v>
      </c>
      <c r="R37" s="5">
        <f t="shared" si="32"/>
        <v>0</v>
      </c>
      <c r="S37" s="5">
        <f t="shared" si="32"/>
        <v>0</v>
      </c>
      <c r="T37" s="5">
        <v>28479.197349999999</v>
      </c>
      <c r="U37" s="5">
        <f t="shared" si="32"/>
        <v>0</v>
      </c>
      <c r="V37" s="42">
        <f t="shared" si="32"/>
        <v>0</v>
      </c>
      <c r="W37" s="5">
        <f t="shared" si="5"/>
        <v>99.971440008421439</v>
      </c>
      <c r="X37" s="27"/>
    </row>
    <row r="38" spans="1:24" ht="31.5" customHeight="1" x14ac:dyDescent="0.3">
      <c r="A38" s="4" t="s">
        <v>4</v>
      </c>
      <c r="B38" s="4" t="s">
        <v>1760</v>
      </c>
      <c r="C38" s="4" t="s">
        <v>17</v>
      </c>
      <c r="D38" s="4" t="s">
        <v>11</v>
      </c>
      <c r="E38" s="14" t="s">
        <v>531</v>
      </c>
      <c r="F38" s="5">
        <f t="shared" ref="F38:L38" si="33">F39</f>
        <v>6351</v>
      </c>
      <c r="G38" s="5">
        <f t="shared" si="33"/>
        <v>6454.5</v>
      </c>
      <c r="H38" s="5">
        <f t="shared" si="33"/>
        <v>6463</v>
      </c>
      <c r="I38" s="5">
        <f t="shared" si="33"/>
        <v>0</v>
      </c>
      <c r="J38" s="5">
        <f t="shared" si="33"/>
        <v>0</v>
      </c>
      <c r="K38" s="5">
        <f t="shared" si="33"/>
        <v>0</v>
      </c>
      <c r="L38" s="5">
        <f t="shared" si="33"/>
        <v>2277.3780000000002</v>
      </c>
      <c r="M38" s="5">
        <f t="shared" si="3"/>
        <v>8628.3780000000006</v>
      </c>
      <c r="N38" s="5">
        <f>N39</f>
        <v>8305.4332699999995</v>
      </c>
      <c r="O38" s="5">
        <f>O39</f>
        <v>4674.0465999999997</v>
      </c>
      <c r="P38" s="5">
        <v>0</v>
      </c>
      <c r="Q38" s="5">
        <v>0</v>
      </c>
      <c r="R38" s="5">
        <v>0</v>
      </c>
      <c r="S38" s="5">
        <v>0</v>
      </c>
      <c r="T38" s="5">
        <f>T39</f>
        <v>8223.2413500000002</v>
      </c>
      <c r="U38" s="5">
        <v>0</v>
      </c>
      <c r="V38" s="42">
        <v>0</v>
      </c>
      <c r="W38" s="5">
        <f t="shared" si="5"/>
        <v>99.01038371716399</v>
      </c>
      <c r="X38" s="27"/>
    </row>
    <row r="39" spans="1:24" ht="31.5" customHeight="1" x14ac:dyDescent="0.3">
      <c r="A39" s="4" t="s">
        <v>4</v>
      </c>
      <c r="B39" s="4" t="s">
        <v>1760</v>
      </c>
      <c r="C39" s="4" t="s">
        <v>17</v>
      </c>
      <c r="D39" s="4" t="s">
        <v>12</v>
      </c>
      <c r="E39" s="14" t="s">
        <v>532</v>
      </c>
      <c r="F39" s="5">
        <v>6351</v>
      </c>
      <c r="G39" s="5">
        <v>6454.5</v>
      </c>
      <c r="H39" s="5">
        <v>6463</v>
      </c>
      <c r="I39" s="5"/>
      <c r="J39" s="5"/>
      <c r="K39" s="5"/>
      <c r="L39" s="5">
        <f>2256.878+20.5</f>
        <v>2277.3780000000002</v>
      </c>
      <c r="M39" s="5">
        <f t="shared" si="3"/>
        <v>8628.3780000000006</v>
      </c>
      <c r="N39" s="5">
        <v>8305.4332699999995</v>
      </c>
      <c r="O39" s="5">
        <v>4674.0465999999997</v>
      </c>
      <c r="P39" s="5">
        <f t="shared" ref="P39:V39" si="34">P40</f>
        <v>0</v>
      </c>
      <c r="Q39" s="5">
        <f t="shared" si="34"/>
        <v>0</v>
      </c>
      <c r="R39" s="5">
        <f t="shared" si="34"/>
        <v>0</v>
      </c>
      <c r="S39" s="5">
        <f t="shared" si="34"/>
        <v>0</v>
      </c>
      <c r="T39" s="5">
        <v>8223.2413500000002</v>
      </c>
      <c r="U39" s="5">
        <f t="shared" si="34"/>
        <v>0</v>
      </c>
      <c r="V39" s="42">
        <f t="shared" si="34"/>
        <v>0</v>
      </c>
      <c r="W39" s="5">
        <f t="shared" si="5"/>
        <v>99.01038371716399</v>
      </c>
      <c r="X39" s="27"/>
    </row>
    <row r="40" spans="1:24" ht="15.75" customHeight="1" x14ac:dyDescent="0.3">
      <c r="A40" s="4" t="s">
        <v>4</v>
      </c>
      <c r="B40" s="4" t="s">
        <v>1760</v>
      </c>
      <c r="C40" s="4" t="s">
        <v>17</v>
      </c>
      <c r="D40" s="4" t="s">
        <v>13</v>
      </c>
      <c r="E40" s="14" t="s">
        <v>547</v>
      </c>
      <c r="F40" s="5">
        <f t="shared" ref="F40:L40" si="35">F41</f>
        <v>337.5</v>
      </c>
      <c r="G40" s="5">
        <f t="shared" si="35"/>
        <v>233.2</v>
      </c>
      <c r="H40" s="5">
        <f t="shared" si="35"/>
        <v>224.9</v>
      </c>
      <c r="I40" s="5">
        <f t="shared" si="35"/>
        <v>0</v>
      </c>
      <c r="J40" s="5">
        <f t="shared" si="35"/>
        <v>0</v>
      </c>
      <c r="K40" s="5">
        <f t="shared" si="35"/>
        <v>0</v>
      </c>
      <c r="L40" s="5">
        <f t="shared" si="35"/>
        <v>0</v>
      </c>
      <c r="M40" s="5">
        <f t="shared" si="3"/>
        <v>337.5</v>
      </c>
      <c r="N40" s="5">
        <f>N41</f>
        <v>487.5</v>
      </c>
      <c r="O40" s="5">
        <f>O41</f>
        <v>285.7</v>
      </c>
      <c r="P40" s="5">
        <v>0</v>
      </c>
      <c r="Q40" s="5">
        <v>0</v>
      </c>
      <c r="R40" s="5">
        <v>0</v>
      </c>
      <c r="S40" s="5">
        <v>0</v>
      </c>
      <c r="T40" s="5">
        <f>T41</f>
        <v>448.76799999999997</v>
      </c>
      <c r="U40" s="5">
        <v>0</v>
      </c>
      <c r="V40" s="42">
        <v>0</v>
      </c>
      <c r="W40" s="5">
        <f t="shared" si="5"/>
        <v>92.054974358974349</v>
      </c>
      <c r="X40" s="27"/>
    </row>
    <row r="41" spans="1:24" ht="15.75" customHeight="1" x14ac:dyDescent="0.3">
      <c r="A41" s="4" t="s">
        <v>4</v>
      </c>
      <c r="B41" s="4" t="s">
        <v>1760</v>
      </c>
      <c r="C41" s="4" t="s">
        <v>17</v>
      </c>
      <c r="D41" s="4" t="s">
        <v>20</v>
      </c>
      <c r="E41" s="14" t="s">
        <v>550</v>
      </c>
      <c r="F41" s="5">
        <v>337.5</v>
      </c>
      <c r="G41" s="5">
        <v>233.2</v>
      </c>
      <c r="H41" s="5">
        <v>224.9</v>
      </c>
      <c r="I41" s="5"/>
      <c r="J41" s="5"/>
      <c r="K41" s="5"/>
      <c r="L41" s="5"/>
      <c r="M41" s="5">
        <f t="shared" si="3"/>
        <v>337.5</v>
      </c>
      <c r="N41" s="5">
        <v>487.5</v>
      </c>
      <c r="O41" s="5">
        <v>285.7</v>
      </c>
      <c r="P41" s="5">
        <f t="shared" ref="P41:V41" si="36">P42</f>
        <v>0</v>
      </c>
      <c r="Q41" s="5">
        <f t="shared" si="36"/>
        <v>0</v>
      </c>
      <c r="R41" s="5">
        <f t="shared" si="36"/>
        <v>0</v>
      </c>
      <c r="S41" s="5">
        <f t="shared" si="36"/>
        <v>0</v>
      </c>
      <c r="T41" s="5">
        <v>448.76799999999997</v>
      </c>
      <c r="U41" s="5">
        <f t="shared" si="36"/>
        <v>0</v>
      </c>
      <c r="V41" s="42">
        <f t="shared" si="36"/>
        <v>0</v>
      </c>
      <c r="W41" s="5">
        <f t="shared" si="5"/>
        <v>92.054974358974349</v>
      </c>
      <c r="X41" s="27"/>
    </row>
    <row r="42" spans="1:24" ht="31.5" customHeight="1" x14ac:dyDescent="0.3">
      <c r="A42" s="4" t="s">
        <v>4</v>
      </c>
      <c r="B42" s="4" t="s">
        <v>1760</v>
      </c>
      <c r="C42" s="4" t="s">
        <v>21</v>
      </c>
      <c r="D42" s="4"/>
      <c r="E42" s="14" t="s">
        <v>778</v>
      </c>
      <c r="F42" s="5">
        <f t="shared" ref="F42:L43" si="37">F43</f>
        <v>64950.8</v>
      </c>
      <c r="G42" s="5">
        <f t="shared" si="37"/>
        <v>58909</v>
      </c>
      <c r="H42" s="5">
        <f t="shared" si="37"/>
        <v>58909</v>
      </c>
      <c r="I42" s="5">
        <f t="shared" si="37"/>
        <v>-700.8</v>
      </c>
      <c r="J42" s="5">
        <f t="shared" si="37"/>
        <v>-700.8</v>
      </c>
      <c r="K42" s="5">
        <f t="shared" si="37"/>
        <v>-700.8</v>
      </c>
      <c r="L42" s="5">
        <f t="shared" si="37"/>
        <v>10917.844999999999</v>
      </c>
      <c r="M42" s="5">
        <f t="shared" si="3"/>
        <v>75167.845000000001</v>
      </c>
      <c r="N42" s="5">
        <f>N43+N45</f>
        <v>71049.652560000002</v>
      </c>
      <c r="O42" s="5">
        <f>O43+O45</f>
        <v>41580.091010000004</v>
      </c>
      <c r="P42" s="5">
        <v>0</v>
      </c>
      <c r="Q42" s="5">
        <v>0</v>
      </c>
      <c r="R42" s="5">
        <v>0</v>
      </c>
      <c r="S42" s="5">
        <v>0</v>
      </c>
      <c r="T42" s="5">
        <f>T43+T45</f>
        <v>68703.519920000006</v>
      </c>
      <c r="U42" s="5">
        <v>0</v>
      </c>
      <c r="V42" s="42">
        <v>0</v>
      </c>
      <c r="W42" s="5">
        <f t="shared" si="5"/>
        <v>96.69789709665541</v>
      </c>
      <c r="X42" s="27"/>
    </row>
    <row r="43" spans="1:24" ht="31.5" customHeight="1" x14ac:dyDescent="0.3">
      <c r="A43" s="4" t="s">
        <v>4</v>
      </c>
      <c r="B43" s="4" t="s">
        <v>1760</v>
      </c>
      <c r="C43" s="4" t="s">
        <v>21</v>
      </c>
      <c r="D43" s="4" t="s">
        <v>11</v>
      </c>
      <c r="E43" s="14" t="s">
        <v>531</v>
      </c>
      <c r="F43" s="5">
        <f t="shared" si="37"/>
        <v>64950.8</v>
      </c>
      <c r="G43" s="5">
        <f t="shared" si="37"/>
        <v>58909</v>
      </c>
      <c r="H43" s="5">
        <f t="shared" si="37"/>
        <v>58909</v>
      </c>
      <c r="I43" s="5">
        <f t="shared" si="37"/>
        <v>-700.8</v>
      </c>
      <c r="J43" s="5">
        <f t="shared" si="37"/>
        <v>-700.8</v>
      </c>
      <c r="K43" s="5">
        <f t="shared" si="37"/>
        <v>-700.8</v>
      </c>
      <c r="L43" s="5">
        <f t="shared" si="37"/>
        <v>10917.844999999999</v>
      </c>
      <c r="M43" s="5">
        <f t="shared" si="3"/>
        <v>75167.845000000001</v>
      </c>
      <c r="N43" s="5">
        <f>N44</f>
        <v>70510.371859999999</v>
      </c>
      <c r="O43" s="5">
        <f>O44</f>
        <v>41076.121050000002</v>
      </c>
      <c r="P43" s="5">
        <f t="shared" ref="P43:V43" si="38">P44+P46</f>
        <v>0</v>
      </c>
      <c r="Q43" s="5">
        <f t="shared" si="38"/>
        <v>0</v>
      </c>
      <c r="R43" s="5">
        <f t="shared" si="38"/>
        <v>0</v>
      </c>
      <c r="S43" s="5">
        <f t="shared" si="38"/>
        <v>0</v>
      </c>
      <c r="T43" s="5">
        <f>T44</f>
        <v>68164.239220000003</v>
      </c>
      <c r="U43" s="5">
        <f t="shared" si="38"/>
        <v>0</v>
      </c>
      <c r="V43" s="42">
        <f t="shared" si="38"/>
        <v>0</v>
      </c>
      <c r="W43" s="5">
        <f t="shared" si="5"/>
        <v>96.672641799906685</v>
      </c>
      <c r="X43" s="27"/>
    </row>
    <row r="44" spans="1:24" ht="31.5" customHeight="1" x14ac:dyDescent="0.3">
      <c r="A44" s="4" t="s">
        <v>4</v>
      </c>
      <c r="B44" s="4" t="s">
        <v>1760</v>
      </c>
      <c r="C44" s="4" t="s">
        <v>21</v>
      </c>
      <c r="D44" s="4" t="s">
        <v>12</v>
      </c>
      <c r="E44" s="14" t="s">
        <v>532</v>
      </c>
      <c r="F44" s="5">
        <v>64950.8</v>
      </c>
      <c r="G44" s="5">
        <v>58909</v>
      </c>
      <c r="H44" s="5">
        <v>58909</v>
      </c>
      <c r="I44" s="5">
        <v>-700.8</v>
      </c>
      <c r="J44" s="5">
        <v>-700.8</v>
      </c>
      <c r="K44" s="5">
        <v>-700.8</v>
      </c>
      <c r="L44" s="5">
        <f>9999.116+2077.096-492.769-6.568-1267.755+1933.584-189.619-1135.24</f>
        <v>10917.844999999999</v>
      </c>
      <c r="M44" s="5">
        <f t="shared" si="3"/>
        <v>75167.845000000001</v>
      </c>
      <c r="N44" s="5">
        <v>70510.371859999999</v>
      </c>
      <c r="O44" s="5">
        <v>41076.121050000002</v>
      </c>
      <c r="P44" s="5">
        <f t="shared" ref="P44:V44" si="39">P45</f>
        <v>0</v>
      </c>
      <c r="Q44" s="5">
        <f t="shared" si="39"/>
        <v>0</v>
      </c>
      <c r="R44" s="5">
        <f t="shared" si="39"/>
        <v>0</v>
      </c>
      <c r="S44" s="5">
        <f t="shared" si="39"/>
        <v>0</v>
      </c>
      <c r="T44" s="5">
        <v>68164.239220000003</v>
      </c>
      <c r="U44" s="5">
        <f t="shared" si="39"/>
        <v>0</v>
      </c>
      <c r="V44" s="42">
        <f t="shared" si="39"/>
        <v>0</v>
      </c>
      <c r="W44" s="5">
        <f t="shared" si="5"/>
        <v>96.672641799906685</v>
      </c>
      <c r="X44" s="27"/>
    </row>
    <row r="45" spans="1:24" ht="15.75" customHeight="1" x14ac:dyDescent="0.3">
      <c r="A45" s="4" t="s">
        <v>4</v>
      </c>
      <c r="B45" s="4" t="s">
        <v>1760</v>
      </c>
      <c r="C45" s="4" t="s">
        <v>21</v>
      </c>
      <c r="D45" s="4" t="s">
        <v>13</v>
      </c>
      <c r="E45" s="14" t="s">
        <v>547</v>
      </c>
      <c r="F45" s="5"/>
      <c r="G45" s="5"/>
      <c r="H45" s="5"/>
      <c r="I45" s="5"/>
      <c r="J45" s="5"/>
      <c r="K45" s="5"/>
      <c r="L45" s="5"/>
      <c r="M45" s="5">
        <f>M46</f>
        <v>0</v>
      </c>
      <c r="N45" s="5">
        <f>N46+N47</f>
        <v>539.28070000000002</v>
      </c>
      <c r="O45" s="5">
        <f>O46+O47</f>
        <v>503.96996000000001</v>
      </c>
      <c r="P45" s="5">
        <f t="shared" ref="P45:V45" si="40">P46+P47</f>
        <v>0</v>
      </c>
      <c r="Q45" s="5">
        <f t="shared" si="40"/>
        <v>0</v>
      </c>
      <c r="R45" s="5">
        <f t="shared" si="40"/>
        <v>0</v>
      </c>
      <c r="S45" s="5">
        <f t="shared" si="40"/>
        <v>0</v>
      </c>
      <c r="T45" s="5">
        <f>T46+T47</f>
        <v>539.28070000000002</v>
      </c>
      <c r="U45" s="5">
        <f t="shared" si="40"/>
        <v>0</v>
      </c>
      <c r="V45" s="42">
        <f t="shared" si="40"/>
        <v>0</v>
      </c>
      <c r="W45" s="5">
        <f t="shared" si="5"/>
        <v>100</v>
      </c>
      <c r="X45" s="27"/>
    </row>
    <row r="46" spans="1:24" ht="15.75" customHeight="1" x14ac:dyDescent="0.3">
      <c r="A46" s="4" t="s">
        <v>4</v>
      </c>
      <c r="B46" s="4" t="s">
        <v>1760</v>
      </c>
      <c r="C46" s="4" t="s">
        <v>21</v>
      </c>
      <c r="D46" s="4" t="s">
        <v>14</v>
      </c>
      <c r="E46" s="14" t="s">
        <v>549</v>
      </c>
      <c r="F46" s="5"/>
      <c r="G46" s="5"/>
      <c r="H46" s="5"/>
      <c r="I46" s="5"/>
      <c r="J46" s="5"/>
      <c r="K46" s="5"/>
      <c r="L46" s="5"/>
      <c r="M46" s="5">
        <v>0</v>
      </c>
      <c r="N46" s="5">
        <v>439.28070000000002</v>
      </c>
      <c r="O46" s="5">
        <v>403.96996000000001</v>
      </c>
      <c r="P46" s="5">
        <f t="shared" ref="P46:U46" si="41">P48</f>
        <v>0</v>
      </c>
      <c r="Q46" s="5">
        <f t="shared" si="41"/>
        <v>0</v>
      </c>
      <c r="R46" s="5">
        <v>0</v>
      </c>
      <c r="S46" s="5">
        <f t="shared" si="41"/>
        <v>0</v>
      </c>
      <c r="T46" s="5">
        <v>439.28070000000002</v>
      </c>
      <c r="U46" s="5">
        <f t="shared" si="41"/>
        <v>0</v>
      </c>
      <c r="V46" s="42">
        <v>0</v>
      </c>
      <c r="W46" s="5">
        <f t="shared" si="5"/>
        <v>100</v>
      </c>
      <c r="X46" s="27"/>
    </row>
    <row r="47" spans="1:24" ht="15.75" customHeight="1" x14ac:dyDescent="0.3">
      <c r="A47" s="4" t="s">
        <v>4</v>
      </c>
      <c r="B47" s="4" t="s">
        <v>1760</v>
      </c>
      <c r="C47" s="4" t="s">
        <v>21</v>
      </c>
      <c r="D47" s="4" t="s">
        <v>20</v>
      </c>
      <c r="E47" s="14" t="s">
        <v>550</v>
      </c>
      <c r="F47" s="5"/>
      <c r="G47" s="5"/>
      <c r="H47" s="5"/>
      <c r="I47" s="5"/>
      <c r="J47" s="5"/>
      <c r="K47" s="5"/>
      <c r="L47" s="5"/>
      <c r="M47" s="5">
        <v>0</v>
      </c>
      <c r="N47" s="5">
        <v>100</v>
      </c>
      <c r="O47" s="5">
        <v>100</v>
      </c>
      <c r="P47" s="5">
        <v>0</v>
      </c>
      <c r="Q47" s="5">
        <v>0</v>
      </c>
      <c r="R47" s="5">
        <v>0</v>
      </c>
      <c r="S47" s="5">
        <v>0</v>
      </c>
      <c r="T47" s="5">
        <v>100</v>
      </c>
      <c r="U47" s="5">
        <v>0</v>
      </c>
      <c r="V47" s="42">
        <v>0</v>
      </c>
      <c r="W47" s="5">
        <f t="shared" si="5"/>
        <v>100</v>
      </c>
      <c r="X47" s="27"/>
    </row>
    <row r="48" spans="1:24" ht="31.5" customHeight="1" x14ac:dyDescent="0.3">
      <c r="A48" s="4" t="s">
        <v>4</v>
      </c>
      <c r="B48" s="4" t="s">
        <v>1760</v>
      </c>
      <c r="C48" s="4" t="s">
        <v>22</v>
      </c>
      <c r="D48" s="4"/>
      <c r="E48" s="14" t="s">
        <v>802</v>
      </c>
      <c r="F48" s="5">
        <f t="shared" ref="F48:L51" si="42">F49</f>
        <v>210.4</v>
      </c>
      <c r="G48" s="5">
        <f t="shared" si="42"/>
        <v>157.80000000000001</v>
      </c>
      <c r="H48" s="5">
        <f t="shared" si="42"/>
        <v>93.3</v>
      </c>
      <c r="I48" s="5">
        <f t="shared" si="42"/>
        <v>0</v>
      </c>
      <c r="J48" s="5">
        <f t="shared" si="42"/>
        <v>0</v>
      </c>
      <c r="K48" s="5">
        <f t="shared" si="42"/>
        <v>0</v>
      </c>
      <c r="L48" s="5">
        <f t="shared" si="42"/>
        <v>13630.725</v>
      </c>
      <c r="M48" s="5">
        <f t="shared" si="3"/>
        <v>13841.125</v>
      </c>
      <c r="N48" s="5">
        <f t="shared" ref="N48:T48" si="43">N49</f>
        <v>13843.136699999999</v>
      </c>
      <c r="O48" s="5">
        <f t="shared" si="43"/>
        <v>665.13670000000002</v>
      </c>
      <c r="P48" s="5">
        <f t="shared" si="43"/>
        <v>0</v>
      </c>
      <c r="Q48" s="5">
        <f t="shared" si="43"/>
        <v>0</v>
      </c>
      <c r="R48" s="5">
        <f t="shared" si="43"/>
        <v>13178</v>
      </c>
      <c r="S48" s="5">
        <f t="shared" si="43"/>
        <v>0</v>
      </c>
      <c r="T48" s="5">
        <f t="shared" si="43"/>
        <v>13843.136699999999</v>
      </c>
      <c r="U48" s="5">
        <v>0</v>
      </c>
      <c r="V48" s="42">
        <f>V49</f>
        <v>13178</v>
      </c>
      <c r="W48" s="5">
        <f t="shared" si="5"/>
        <v>100</v>
      </c>
      <c r="X48" s="27"/>
    </row>
    <row r="49" spans="1:24" ht="15.75" customHeight="1" x14ac:dyDescent="0.3">
      <c r="A49" s="4" t="s">
        <v>4</v>
      </c>
      <c r="B49" s="4" t="s">
        <v>1760</v>
      </c>
      <c r="C49" s="4" t="s">
        <v>23</v>
      </c>
      <c r="D49" s="4"/>
      <c r="E49" s="14" t="s">
        <v>809</v>
      </c>
      <c r="F49" s="5">
        <f t="shared" si="42"/>
        <v>210.4</v>
      </c>
      <c r="G49" s="5">
        <f t="shared" si="42"/>
        <v>157.80000000000001</v>
      </c>
      <c r="H49" s="5">
        <f t="shared" si="42"/>
        <v>93.3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>L50+L53</f>
        <v>13630.725</v>
      </c>
      <c r="M49" s="5">
        <f t="shared" si="3"/>
        <v>13841.125</v>
      </c>
      <c r="N49" s="5">
        <f>N50+N53</f>
        <v>13843.136699999999</v>
      </c>
      <c r="O49" s="5">
        <f t="shared" ref="O49:V49" si="44">O50+O53</f>
        <v>665.13670000000002</v>
      </c>
      <c r="P49" s="5">
        <f t="shared" si="44"/>
        <v>0</v>
      </c>
      <c r="Q49" s="5">
        <f t="shared" si="44"/>
        <v>0</v>
      </c>
      <c r="R49" s="5">
        <f t="shared" si="44"/>
        <v>13178</v>
      </c>
      <c r="S49" s="5">
        <f t="shared" si="44"/>
        <v>0</v>
      </c>
      <c r="T49" s="5">
        <f t="shared" si="44"/>
        <v>13843.136699999999</v>
      </c>
      <c r="U49" s="5">
        <f t="shared" si="44"/>
        <v>0</v>
      </c>
      <c r="V49" s="42">
        <f t="shared" si="44"/>
        <v>13178</v>
      </c>
      <c r="W49" s="5">
        <f t="shared" si="5"/>
        <v>100</v>
      </c>
      <c r="X49" s="27"/>
    </row>
    <row r="50" spans="1:24" ht="31.5" customHeight="1" x14ac:dyDescent="0.3">
      <c r="A50" s="4" t="s">
        <v>4</v>
      </c>
      <c r="B50" s="4" t="s">
        <v>1760</v>
      </c>
      <c r="C50" s="4" t="s">
        <v>24</v>
      </c>
      <c r="D50" s="4"/>
      <c r="E50" s="14" t="s">
        <v>1521</v>
      </c>
      <c r="F50" s="5">
        <f t="shared" si="42"/>
        <v>210.4</v>
      </c>
      <c r="G50" s="5">
        <f t="shared" si="42"/>
        <v>157.80000000000001</v>
      </c>
      <c r="H50" s="5">
        <f t="shared" si="42"/>
        <v>93.3</v>
      </c>
      <c r="I50" s="5">
        <f t="shared" si="42"/>
        <v>0</v>
      </c>
      <c r="J50" s="5">
        <f t="shared" si="42"/>
        <v>0</v>
      </c>
      <c r="K50" s="5">
        <f t="shared" si="42"/>
        <v>0</v>
      </c>
      <c r="L50" s="5">
        <f t="shared" si="42"/>
        <v>452.72500000000002</v>
      </c>
      <c r="M50" s="5">
        <f t="shared" si="3"/>
        <v>663.125</v>
      </c>
      <c r="N50" s="5">
        <f>N51</f>
        <v>665.13670000000002</v>
      </c>
      <c r="O50" s="5">
        <f>O51</f>
        <v>665.13670000000002</v>
      </c>
      <c r="P50" s="5">
        <f t="shared" ref="P50:V51" si="45">P51</f>
        <v>0</v>
      </c>
      <c r="Q50" s="5">
        <f t="shared" si="45"/>
        <v>0</v>
      </c>
      <c r="R50" s="5">
        <f t="shared" si="45"/>
        <v>0</v>
      </c>
      <c r="S50" s="5">
        <f t="shared" si="45"/>
        <v>0</v>
      </c>
      <c r="T50" s="5">
        <f>T51</f>
        <v>665.13670000000002</v>
      </c>
      <c r="U50" s="5">
        <f t="shared" si="45"/>
        <v>0</v>
      </c>
      <c r="V50" s="42">
        <f t="shared" si="45"/>
        <v>0</v>
      </c>
      <c r="W50" s="5">
        <f t="shared" si="5"/>
        <v>100</v>
      </c>
      <c r="X50" s="27"/>
    </row>
    <row r="51" spans="1:24" ht="15.75" customHeight="1" x14ac:dyDescent="0.3">
      <c r="A51" s="4" t="s">
        <v>4</v>
      </c>
      <c r="B51" s="4" t="s">
        <v>1760</v>
      </c>
      <c r="C51" s="4" t="s">
        <v>24</v>
      </c>
      <c r="D51" s="4" t="s">
        <v>13</v>
      </c>
      <c r="E51" s="14" t="s">
        <v>547</v>
      </c>
      <c r="F51" s="5">
        <f t="shared" si="42"/>
        <v>210.4</v>
      </c>
      <c r="G51" s="5">
        <f t="shared" si="42"/>
        <v>157.80000000000001</v>
      </c>
      <c r="H51" s="5">
        <f t="shared" si="42"/>
        <v>93.3</v>
      </c>
      <c r="I51" s="5">
        <f t="shared" si="42"/>
        <v>0</v>
      </c>
      <c r="J51" s="5">
        <f t="shared" si="42"/>
        <v>0</v>
      </c>
      <c r="K51" s="5">
        <f t="shared" si="42"/>
        <v>0</v>
      </c>
      <c r="L51" s="5">
        <f t="shared" si="42"/>
        <v>452.72500000000002</v>
      </c>
      <c r="M51" s="5">
        <f t="shared" si="3"/>
        <v>663.125</v>
      </c>
      <c r="N51" s="5">
        <f>N52</f>
        <v>665.13670000000002</v>
      </c>
      <c r="O51" s="5">
        <f>O52</f>
        <v>665.13670000000002</v>
      </c>
      <c r="P51" s="5">
        <f t="shared" si="45"/>
        <v>0</v>
      </c>
      <c r="Q51" s="5">
        <f t="shared" si="45"/>
        <v>0</v>
      </c>
      <c r="R51" s="5">
        <f t="shared" si="45"/>
        <v>0</v>
      </c>
      <c r="S51" s="5">
        <f t="shared" si="45"/>
        <v>0</v>
      </c>
      <c r="T51" s="5">
        <f>T52</f>
        <v>665.13670000000002</v>
      </c>
      <c r="U51" s="5">
        <f t="shared" si="45"/>
        <v>0</v>
      </c>
      <c r="V51" s="42">
        <f t="shared" si="45"/>
        <v>0</v>
      </c>
      <c r="W51" s="5">
        <f t="shared" si="5"/>
        <v>100</v>
      </c>
      <c r="X51" s="27"/>
    </row>
    <row r="52" spans="1:24" ht="15.75" customHeight="1" x14ac:dyDescent="0.3">
      <c r="A52" s="4" t="s">
        <v>4</v>
      </c>
      <c r="B52" s="4" t="s">
        <v>1760</v>
      </c>
      <c r="C52" s="4" t="s">
        <v>24</v>
      </c>
      <c r="D52" s="4" t="s">
        <v>20</v>
      </c>
      <c r="E52" s="14" t="s">
        <v>550</v>
      </c>
      <c r="F52" s="5">
        <v>210.4</v>
      </c>
      <c r="G52" s="5">
        <v>157.80000000000001</v>
      </c>
      <c r="H52" s="5">
        <v>93.3</v>
      </c>
      <c r="I52" s="5"/>
      <c r="J52" s="5"/>
      <c r="K52" s="5"/>
      <c r="L52" s="5">
        <v>452.72500000000002</v>
      </c>
      <c r="M52" s="5">
        <f t="shared" si="3"/>
        <v>663.125</v>
      </c>
      <c r="N52" s="5">
        <v>665.13670000000002</v>
      </c>
      <c r="O52" s="5">
        <v>665.13670000000002</v>
      </c>
      <c r="P52" s="5">
        <f>P56</f>
        <v>0</v>
      </c>
      <c r="Q52" s="5">
        <f>Q56</f>
        <v>0</v>
      </c>
      <c r="R52" s="5">
        <f>R56</f>
        <v>0</v>
      </c>
      <c r="S52" s="5">
        <f>S56</f>
        <v>0</v>
      </c>
      <c r="T52" s="5">
        <v>665.13670000000002</v>
      </c>
      <c r="U52" s="5">
        <f>U56</f>
        <v>0</v>
      </c>
      <c r="V52" s="42">
        <f>V56</f>
        <v>0</v>
      </c>
      <c r="W52" s="5">
        <f t="shared" si="5"/>
        <v>100</v>
      </c>
      <c r="X52" s="27"/>
    </row>
    <row r="53" spans="1:24" ht="47.25" customHeight="1" x14ac:dyDescent="0.3">
      <c r="A53" s="4" t="s">
        <v>4</v>
      </c>
      <c r="B53" s="4" t="s">
        <v>1760</v>
      </c>
      <c r="C53" s="4" t="s">
        <v>1662</v>
      </c>
      <c r="D53" s="4"/>
      <c r="E53" s="14" t="s">
        <v>1663</v>
      </c>
      <c r="F53" s="5"/>
      <c r="G53" s="5"/>
      <c r="H53" s="5"/>
      <c r="I53" s="5"/>
      <c r="J53" s="5"/>
      <c r="K53" s="5"/>
      <c r="L53" s="5">
        <f>L54</f>
        <v>13178</v>
      </c>
      <c r="M53" s="5">
        <f>L53</f>
        <v>13178</v>
      </c>
      <c r="N53" s="5">
        <f t="shared" ref="N53:V54" si="46">N54</f>
        <v>13178</v>
      </c>
      <c r="O53" s="5">
        <f t="shared" si="46"/>
        <v>0</v>
      </c>
      <c r="P53" s="5">
        <f t="shared" si="46"/>
        <v>0</v>
      </c>
      <c r="Q53" s="5">
        <f t="shared" si="46"/>
        <v>0</v>
      </c>
      <c r="R53" s="5">
        <f t="shared" si="46"/>
        <v>13178</v>
      </c>
      <c r="S53" s="5">
        <f t="shared" si="46"/>
        <v>0</v>
      </c>
      <c r="T53" s="5">
        <f t="shared" si="46"/>
        <v>13178</v>
      </c>
      <c r="U53" s="5">
        <f t="shared" si="46"/>
        <v>0</v>
      </c>
      <c r="V53" s="42">
        <f t="shared" si="46"/>
        <v>13178</v>
      </c>
      <c r="W53" s="5">
        <f t="shared" si="5"/>
        <v>100</v>
      </c>
      <c r="X53" s="27"/>
    </row>
    <row r="54" spans="1:24" ht="31.5" customHeight="1" x14ac:dyDescent="0.3">
      <c r="A54" s="4" t="s">
        <v>4</v>
      </c>
      <c r="B54" s="4" t="s">
        <v>1760</v>
      </c>
      <c r="C54" s="4" t="s">
        <v>1662</v>
      </c>
      <c r="D54" s="4" t="s">
        <v>271</v>
      </c>
      <c r="E54" s="14" t="s">
        <v>539</v>
      </c>
      <c r="F54" s="5"/>
      <c r="G54" s="5"/>
      <c r="H54" s="5"/>
      <c r="I54" s="5"/>
      <c r="J54" s="5"/>
      <c r="K54" s="5"/>
      <c r="L54" s="5">
        <f>L55</f>
        <v>13178</v>
      </c>
      <c r="M54" s="5">
        <f>L54</f>
        <v>13178</v>
      </c>
      <c r="N54" s="5">
        <f t="shared" si="46"/>
        <v>13178</v>
      </c>
      <c r="O54" s="5">
        <f t="shared" si="46"/>
        <v>0</v>
      </c>
      <c r="P54" s="5">
        <f t="shared" si="46"/>
        <v>0</v>
      </c>
      <c r="Q54" s="5">
        <f t="shared" si="46"/>
        <v>0</v>
      </c>
      <c r="R54" s="5">
        <f t="shared" si="46"/>
        <v>13178</v>
      </c>
      <c r="S54" s="5">
        <f t="shared" si="46"/>
        <v>0</v>
      </c>
      <c r="T54" s="5">
        <f t="shared" si="46"/>
        <v>13178</v>
      </c>
      <c r="U54" s="5">
        <f t="shared" si="46"/>
        <v>0</v>
      </c>
      <c r="V54" s="42">
        <f t="shared" si="46"/>
        <v>13178</v>
      </c>
      <c r="W54" s="5">
        <f t="shared" si="5"/>
        <v>100</v>
      </c>
      <c r="X54" s="27"/>
    </row>
    <row r="55" spans="1:24" ht="15.75" customHeight="1" x14ac:dyDescent="0.3">
      <c r="A55" s="4" t="s">
        <v>4</v>
      </c>
      <c r="B55" s="4" t="s">
        <v>1760</v>
      </c>
      <c r="C55" s="4" t="s">
        <v>1662</v>
      </c>
      <c r="D55" s="4" t="s">
        <v>270</v>
      </c>
      <c r="E55" s="14" t="s">
        <v>540</v>
      </c>
      <c r="F55" s="5"/>
      <c r="G55" s="5"/>
      <c r="H55" s="5"/>
      <c r="I55" s="5"/>
      <c r="J55" s="5"/>
      <c r="K55" s="5"/>
      <c r="L55" s="5">
        <f>13200-22</f>
        <v>13178</v>
      </c>
      <c r="M55" s="5">
        <f>L55</f>
        <v>13178</v>
      </c>
      <c r="N55" s="5">
        <v>13178</v>
      </c>
      <c r="O55" s="5">
        <v>0</v>
      </c>
      <c r="P55" s="5">
        <v>0</v>
      </c>
      <c r="Q55" s="5">
        <v>0</v>
      </c>
      <c r="R55" s="5">
        <f>N55</f>
        <v>13178</v>
      </c>
      <c r="S55" s="5">
        <f>O55</f>
        <v>0</v>
      </c>
      <c r="T55" s="5">
        <v>13178</v>
      </c>
      <c r="U55" s="5">
        <v>0</v>
      </c>
      <c r="V55" s="42">
        <f>T55</f>
        <v>13178</v>
      </c>
      <c r="W55" s="5">
        <f t="shared" si="5"/>
        <v>100</v>
      </c>
      <c r="X55" s="27"/>
    </row>
    <row r="56" spans="1:24" ht="31.5" customHeight="1" x14ac:dyDescent="0.3">
      <c r="A56" s="4" t="s">
        <v>4</v>
      </c>
      <c r="B56" s="4" t="s">
        <v>1760</v>
      </c>
      <c r="C56" s="4" t="s">
        <v>25</v>
      </c>
      <c r="D56" s="4"/>
      <c r="E56" s="14" t="s">
        <v>834</v>
      </c>
      <c r="F56" s="5">
        <f t="shared" ref="F56:L59" si="47">F57</f>
        <v>57292.7</v>
      </c>
      <c r="G56" s="5">
        <f t="shared" si="47"/>
        <v>57292.7</v>
      </c>
      <c r="H56" s="5">
        <f t="shared" si="47"/>
        <v>57292.7</v>
      </c>
      <c r="I56" s="5">
        <f t="shared" si="47"/>
        <v>0</v>
      </c>
      <c r="J56" s="5">
        <f t="shared" si="47"/>
        <v>0</v>
      </c>
      <c r="K56" s="5">
        <f t="shared" si="47"/>
        <v>0</v>
      </c>
      <c r="L56" s="5">
        <f t="shared" si="47"/>
        <v>2563.5</v>
      </c>
      <c r="M56" s="5">
        <f t="shared" si="3"/>
        <v>59856.2</v>
      </c>
      <c r="N56" s="5">
        <f t="shared" ref="N56:O59" si="48">N57</f>
        <v>59822.350480000001</v>
      </c>
      <c r="O56" s="5">
        <f t="shared" si="48"/>
        <v>38722.801899999999</v>
      </c>
      <c r="P56" s="5">
        <v>0</v>
      </c>
      <c r="Q56" s="5">
        <v>0</v>
      </c>
      <c r="R56" s="5">
        <v>0</v>
      </c>
      <c r="S56" s="5">
        <v>0</v>
      </c>
      <c r="T56" s="5">
        <f>T57</f>
        <v>59777.509040000004</v>
      </c>
      <c r="U56" s="5">
        <v>0</v>
      </c>
      <c r="V56" s="42">
        <v>0</v>
      </c>
      <c r="W56" s="5">
        <f t="shared" si="5"/>
        <v>99.925042330098705</v>
      </c>
      <c r="X56" s="27"/>
    </row>
    <row r="57" spans="1:24" ht="31.5" customHeight="1" x14ac:dyDescent="0.3">
      <c r="A57" s="4" t="s">
        <v>4</v>
      </c>
      <c r="B57" s="4" t="s">
        <v>1760</v>
      </c>
      <c r="C57" s="4" t="s">
        <v>26</v>
      </c>
      <c r="D57" s="4"/>
      <c r="E57" s="14" t="s">
        <v>837</v>
      </c>
      <c r="F57" s="5">
        <f t="shared" ref="F57:L57" si="49">F58+F61</f>
        <v>57292.7</v>
      </c>
      <c r="G57" s="5">
        <f t="shared" si="49"/>
        <v>57292.7</v>
      </c>
      <c r="H57" s="5">
        <f t="shared" si="49"/>
        <v>57292.7</v>
      </c>
      <c r="I57" s="5">
        <f t="shared" si="49"/>
        <v>0</v>
      </c>
      <c r="J57" s="5">
        <f t="shared" si="49"/>
        <v>0</v>
      </c>
      <c r="K57" s="5">
        <f t="shared" si="49"/>
        <v>0</v>
      </c>
      <c r="L57" s="5">
        <f t="shared" si="49"/>
        <v>2563.5</v>
      </c>
      <c r="M57" s="5">
        <f t="shared" si="3"/>
        <v>59856.2</v>
      </c>
      <c r="N57" s="5">
        <f>N58+N61</f>
        <v>59822.350480000001</v>
      </c>
      <c r="O57" s="5">
        <f>O58+O61</f>
        <v>38722.801899999999</v>
      </c>
      <c r="P57" s="5">
        <f t="shared" ref="P57:V60" si="50">P58</f>
        <v>0</v>
      </c>
      <c r="Q57" s="5">
        <f t="shared" si="50"/>
        <v>0</v>
      </c>
      <c r="R57" s="5">
        <f t="shared" si="50"/>
        <v>0</v>
      </c>
      <c r="S57" s="5">
        <f t="shared" si="50"/>
        <v>0</v>
      </c>
      <c r="T57" s="5">
        <f>T58+T61</f>
        <v>59777.509040000004</v>
      </c>
      <c r="U57" s="5">
        <f t="shared" si="50"/>
        <v>0</v>
      </c>
      <c r="V57" s="42">
        <f t="shared" si="50"/>
        <v>0</v>
      </c>
      <c r="W57" s="5">
        <f t="shared" si="5"/>
        <v>99.925042330098705</v>
      </c>
      <c r="X57" s="27"/>
    </row>
    <row r="58" spans="1:24" ht="31.5" customHeight="1" x14ac:dyDescent="0.3">
      <c r="A58" s="4" t="s">
        <v>4</v>
      </c>
      <c r="B58" s="4" t="s">
        <v>1760</v>
      </c>
      <c r="C58" s="4" t="s">
        <v>27</v>
      </c>
      <c r="D58" s="4"/>
      <c r="E58" s="14" t="s">
        <v>827</v>
      </c>
      <c r="F58" s="5">
        <f t="shared" si="47"/>
        <v>53326.6</v>
      </c>
      <c r="G58" s="5">
        <f t="shared" si="47"/>
        <v>53326.6</v>
      </c>
      <c r="H58" s="5">
        <f t="shared" si="47"/>
        <v>53326.6</v>
      </c>
      <c r="I58" s="5">
        <f t="shared" si="47"/>
        <v>0</v>
      </c>
      <c r="J58" s="5">
        <f t="shared" si="47"/>
        <v>0</v>
      </c>
      <c r="K58" s="5">
        <f t="shared" si="47"/>
        <v>0</v>
      </c>
      <c r="L58" s="5">
        <f t="shared" si="47"/>
        <v>2008.9</v>
      </c>
      <c r="M58" s="5">
        <f t="shared" si="3"/>
        <v>55335.5</v>
      </c>
      <c r="N58" s="5">
        <f t="shared" si="48"/>
        <v>55952.861210000003</v>
      </c>
      <c r="O58" s="5">
        <f t="shared" si="48"/>
        <v>35857.040000000001</v>
      </c>
      <c r="P58" s="5">
        <f t="shared" ref="P58:V58" si="51">P59+P62</f>
        <v>0</v>
      </c>
      <c r="Q58" s="5">
        <f t="shared" si="51"/>
        <v>0</v>
      </c>
      <c r="R58" s="5">
        <f t="shared" si="51"/>
        <v>0</v>
      </c>
      <c r="S58" s="5">
        <f t="shared" si="51"/>
        <v>0</v>
      </c>
      <c r="T58" s="5">
        <f>T59</f>
        <v>55908.034070000002</v>
      </c>
      <c r="U58" s="5">
        <f t="shared" si="51"/>
        <v>0</v>
      </c>
      <c r="V58" s="42">
        <f t="shared" si="51"/>
        <v>0</v>
      </c>
      <c r="W58" s="5">
        <f t="shared" si="5"/>
        <v>99.919884097022745</v>
      </c>
      <c r="X58" s="27"/>
    </row>
    <row r="59" spans="1:24" ht="78.75" customHeight="1" x14ac:dyDescent="0.3">
      <c r="A59" s="4" t="s">
        <v>4</v>
      </c>
      <c r="B59" s="4" t="s">
        <v>1760</v>
      </c>
      <c r="C59" s="4" t="s">
        <v>27</v>
      </c>
      <c r="D59" s="4" t="s">
        <v>18</v>
      </c>
      <c r="E59" s="14" t="s">
        <v>528</v>
      </c>
      <c r="F59" s="5">
        <f t="shared" si="47"/>
        <v>53326.6</v>
      </c>
      <c r="G59" s="5">
        <f t="shared" si="47"/>
        <v>53326.6</v>
      </c>
      <c r="H59" s="5">
        <f t="shared" si="47"/>
        <v>53326.6</v>
      </c>
      <c r="I59" s="5">
        <f t="shared" si="47"/>
        <v>0</v>
      </c>
      <c r="J59" s="5">
        <f t="shared" si="47"/>
        <v>0</v>
      </c>
      <c r="K59" s="5">
        <f t="shared" si="47"/>
        <v>0</v>
      </c>
      <c r="L59" s="5">
        <f t="shared" si="47"/>
        <v>2008.9</v>
      </c>
      <c r="M59" s="5">
        <f t="shared" si="3"/>
        <v>55335.5</v>
      </c>
      <c r="N59" s="5">
        <f t="shared" si="48"/>
        <v>55952.861210000003</v>
      </c>
      <c r="O59" s="5">
        <f t="shared" si="48"/>
        <v>35857.040000000001</v>
      </c>
      <c r="P59" s="5">
        <f t="shared" si="50"/>
        <v>0</v>
      </c>
      <c r="Q59" s="5">
        <f t="shared" si="50"/>
        <v>0</v>
      </c>
      <c r="R59" s="5">
        <f t="shared" si="50"/>
        <v>0</v>
      </c>
      <c r="S59" s="5">
        <f t="shared" si="50"/>
        <v>0</v>
      </c>
      <c r="T59" s="5">
        <f>T60</f>
        <v>55908.034070000002</v>
      </c>
      <c r="U59" s="5">
        <f t="shared" si="50"/>
        <v>0</v>
      </c>
      <c r="V59" s="42">
        <f t="shared" si="50"/>
        <v>0</v>
      </c>
      <c r="W59" s="5">
        <f t="shared" si="5"/>
        <v>99.919884097022745</v>
      </c>
      <c r="X59" s="27"/>
    </row>
    <row r="60" spans="1:24" ht="31.5" customHeight="1" x14ac:dyDescent="0.3">
      <c r="A60" s="4" t="s">
        <v>4</v>
      </c>
      <c r="B60" s="4" t="s">
        <v>1760</v>
      </c>
      <c r="C60" s="4" t="s">
        <v>27</v>
      </c>
      <c r="D60" s="4" t="s">
        <v>28</v>
      </c>
      <c r="E60" s="14" t="s">
        <v>530</v>
      </c>
      <c r="F60" s="5">
        <v>53326.6</v>
      </c>
      <c r="G60" s="5">
        <v>53326.6</v>
      </c>
      <c r="H60" s="5">
        <v>53326.6</v>
      </c>
      <c r="I60" s="5"/>
      <c r="J60" s="5"/>
      <c r="K60" s="5"/>
      <c r="L60" s="5">
        <f>559.9+1449</f>
        <v>2008.9</v>
      </c>
      <c r="M60" s="5">
        <f t="shared" si="3"/>
        <v>55335.5</v>
      </c>
      <c r="N60" s="5">
        <v>55952.861210000003</v>
      </c>
      <c r="O60" s="5">
        <v>35857.040000000001</v>
      </c>
      <c r="P60" s="5">
        <f t="shared" si="50"/>
        <v>0</v>
      </c>
      <c r="Q60" s="5">
        <f t="shared" si="50"/>
        <v>0</v>
      </c>
      <c r="R60" s="5">
        <f t="shared" si="50"/>
        <v>0</v>
      </c>
      <c r="S60" s="5">
        <f t="shared" si="50"/>
        <v>0</v>
      </c>
      <c r="T60" s="5">
        <v>55908.034070000002</v>
      </c>
      <c r="U60" s="5">
        <f t="shared" si="50"/>
        <v>0</v>
      </c>
      <c r="V60" s="42">
        <f t="shared" si="50"/>
        <v>0</v>
      </c>
      <c r="W60" s="5">
        <f t="shared" si="5"/>
        <v>99.919884097022745</v>
      </c>
      <c r="X60" s="27"/>
    </row>
    <row r="61" spans="1:24" ht="31.5" customHeight="1" x14ac:dyDescent="0.3">
      <c r="A61" s="4" t="s">
        <v>4</v>
      </c>
      <c r="B61" s="4" t="s">
        <v>1760</v>
      </c>
      <c r="C61" s="4" t="s">
        <v>29</v>
      </c>
      <c r="D61" s="4"/>
      <c r="E61" s="14" t="s">
        <v>828</v>
      </c>
      <c r="F61" s="5">
        <f t="shared" ref="F61:L61" si="52">F62+F64</f>
        <v>3966.1000000000004</v>
      </c>
      <c r="G61" s="5">
        <f t="shared" si="52"/>
        <v>3966.1000000000004</v>
      </c>
      <c r="H61" s="5">
        <f t="shared" si="52"/>
        <v>3966.1000000000004</v>
      </c>
      <c r="I61" s="5">
        <f t="shared" si="52"/>
        <v>0</v>
      </c>
      <c r="J61" s="5">
        <f t="shared" si="52"/>
        <v>0</v>
      </c>
      <c r="K61" s="5">
        <f t="shared" si="52"/>
        <v>0</v>
      </c>
      <c r="L61" s="5">
        <f t="shared" si="52"/>
        <v>554.6</v>
      </c>
      <c r="M61" s="5">
        <f t="shared" si="3"/>
        <v>4520.7000000000007</v>
      </c>
      <c r="N61" s="5">
        <f>N62+N64+N66</f>
        <v>3869.48927</v>
      </c>
      <c r="O61" s="5">
        <f t="shared" ref="O61:V61" si="53">O62+O64+O66</f>
        <v>2865.7619</v>
      </c>
      <c r="P61" s="5">
        <f t="shared" si="53"/>
        <v>0</v>
      </c>
      <c r="Q61" s="5">
        <f t="shared" si="53"/>
        <v>0</v>
      </c>
      <c r="R61" s="5">
        <f t="shared" si="53"/>
        <v>0</v>
      </c>
      <c r="S61" s="5">
        <f t="shared" si="53"/>
        <v>0</v>
      </c>
      <c r="T61" s="5">
        <f t="shared" si="53"/>
        <v>3869.4749699999998</v>
      </c>
      <c r="U61" s="5">
        <f t="shared" si="53"/>
        <v>0</v>
      </c>
      <c r="V61" s="5">
        <f t="shared" si="53"/>
        <v>0</v>
      </c>
      <c r="W61" s="5">
        <f t="shared" si="5"/>
        <v>99.999630442184937</v>
      </c>
      <c r="X61" s="27"/>
    </row>
    <row r="62" spans="1:24" ht="78.75" customHeight="1" x14ac:dyDescent="0.3">
      <c r="A62" s="4" t="s">
        <v>4</v>
      </c>
      <c r="B62" s="4" t="s">
        <v>1760</v>
      </c>
      <c r="C62" s="4" t="s">
        <v>29</v>
      </c>
      <c r="D62" s="4" t="s">
        <v>18</v>
      </c>
      <c r="E62" s="14" t="s">
        <v>528</v>
      </c>
      <c r="F62" s="5">
        <f t="shared" ref="F62:L62" si="54">F63</f>
        <v>83.3</v>
      </c>
      <c r="G62" s="5">
        <f t="shared" si="54"/>
        <v>83.3</v>
      </c>
      <c r="H62" s="5">
        <f t="shared" si="54"/>
        <v>83.3</v>
      </c>
      <c r="I62" s="5">
        <f t="shared" si="54"/>
        <v>0</v>
      </c>
      <c r="J62" s="5">
        <f t="shared" si="54"/>
        <v>0</v>
      </c>
      <c r="K62" s="5">
        <f t="shared" si="54"/>
        <v>0</v>
      </c>
      <c r="L62" s="5">
        <f t="shared" si="54"/>
        <v>0</v>
      </c>
      <c r="M62" s="5">
        <f t="shared" si="3"/>
        <v>83.3</v>
      </c>
      <c r="N62" s="5">
        <f>N63</f>
        <v>31.668099999999999</v>
      </c>
      <c r="O62" s="5">
        <f>O63</f>
        <v>65.305000000000007</v>
      </c>
      <c r="P62" s="5">
        <f t="shared" ref="P62:V62" si="55">P63+P65</f>
        <v>0</v>
      </c>
      <c r="Q62" s="5">
        <f t="shared" si="55"/>
        <v>0</v>
      </c>
      <c r="R62" s="5">
        <f t="shared" si="55"/>
        <v>0</v>
      </c>
      <c r="S62" s="5">
        <f t="shared" si="55"/>
        <v>0</v>
      </c>
      <c r="T62" s="5">
        <f>T63</f>
        <v>31.668099999999999</v>
      </c>
      <c r="U62" s="5">
        <f t="shared" si="55"/>
        <v>0</v>
      </c>
      <c r="V62" s="42">
        <f t="shared" si="55"/>
        <v>0</v>
      </c>
      <c r="W62" s="5">
        <f t="shared" si="5"/>
        <v>100</v>
      </c>
      <c r="X62" s="27"/>
    </row>
    <row r="63" spans="1:24" ht="31.5" customHeight="1" x14ac:dyDescent="0.3">
      <c r="A63" s="4" t="s">
        <v>4</v>
      </c>
      <c r="B63" s="4" t="s">
        <v>1760</v>
      </c>
      <c r="C63" s="4" t="s">
        <v>29</v>
      </c>
      <c r="D63" s="4" t="s">
        <v>28</v>
      </c>
      <c r="E63" s="14" t="s">
        <v>530</v>
      </c>
      <c r="F63" s="5">
        <v>83.3</v>
      </c>
      <c r="G63" s="5">
        <v>83.3</v>
      </c>
      <c r="H63" s="5">
        <v>83.3</v>
      </c>
      <c r="I63" s="5"/>
      <c r="J63" s="5"/>
      <c r="K63" s="5"/>
      <c r="L63" s="5"/>
      <c r="M63" s="5">
        <f t="shared" si="3"/>
        <v>83.3</v>
      </c>
      <c r="N63" s="5">
        <v>31.668099999999999</v>
      </c>
      <c r="O63" s="5">
        <v>65.305000000000007</v>
      </c>
      <c r="P63" s="5">
        <f t="shared" ref="P63:V63" si="56">P64</f>
        <v>0</v>
      </c>
      <c r="Q63" s="5">
        <f t="shared" si="56"/>
        <v>0</v>
      </c>
      <c r="R63" s="5">
        <f t="shared" si="56"/>
        <v>0</v>
      </c>
      <c r="S63" s="5">
        <f t="shared" si="56"/>
        <v>0</v>
      </c>
      <c r="T63" s="5">
        <v>31.668099999999999</v>
      </c>
      <c r="U63" s="5">
        <f t="shared" si="56"/>
        <v>0</v>
      </c>
      <c r="V63" s="42">
        <f t="shared" si="56"/>
        <v>0</v>
      </c>
      <c r="W63" s="5">
        <f t="shared" si="5"/>
        <v>100</v>
      </c>
      <c r="X63" s="27"/>
    </row>
    <row r="64" spans="1:24" ht="31.5" customHeight="1" x14ac:dyDescent="0.3">
      <c r="A64" s="4" t="s">
        <v>4</v>
      </c>
      <c r="B64" s="4" t="s">
        <v>1760</v>
      </c>
      <c r="C64" s="4" t="s">
        <v>29</v>
      </c>
      <c r="D64" s="4" t="s">
        <v>11</v>
      </c>
      <c r="E64" s="14" t="s">
        <v>531</v>
      </c>
      <c r="F64" s="5">
        <f t="shared" ref="F64:L64" si="57">F65</f>
        <v>3882.8</v>
      </c>
      <c r="G64" s="5">
        <f t="shared" si="57"/>
        <v>3882.8</v>
      </c>
      <c r="H64" s="5">
        <f t="shared" si="57"/>
        <v>3882.8</v>
      </c>
      <c r="I64" s="5">
        <f t="shared" si="57"/>
        <v>0</v>
      </c>
      <c r="J64" s="5">
        <f t="shared" si="57"/>
        <v>0</v>
      </c>
      <c r="K64" s="5">
        <f t="shared" si="57"/>
        <v>0</v>
      </c>
      <c r="L64" s="5">
        <f t="shared" si="57"/>
        <v>554.6</v>
      </c>
      <c r="M64" s="5">
        <f t="shared" si="3"/>
        <v>4437.4000000000005</v>
      </c>
      <c r="N64" s="5">
        <f>N65</f>
        <v>3767.8211700000002</v>
      </c>
      <c r="O64" s="5">
        <f>O65</f>
        <v>2800.4569000000001</v>
      </c>
      <c r="P64" s="5">
        <v>0</v>
      </c>
      <c r="Q64" s="5">
        <v>0</v>
      </c>
      <c r="R64" s="5">
        <v>0</v>
      </c>
      <c r="S64" s="5">
        <v>0</v>
      </c>
      <c r="T64" s="5">
        <f>T65</f>
        <v>3767.8068699999999</v>
      </c>
      <c r="U64" s="5">
        <v>0</v>
      </c>
      <c r="V64" s="42">
        <v>0</v>
      </c>
      <c r="W64" s="5">
        <f t="shared" si="5"/>
        <v>99.999620470310163</v>
      </c>
      <c r="X64" s="27"/>
    </row>
    <row r="65" spans="1:24" ht="31.5" customHeight="1" x14ac:dyDescent="0.3">
      <c r="A65" s="4" t="s">
        <v>4</v>
      </c>
      <c r="B65" s="4" t="s">
        <v>1760</v>
      </c>
      <c r="C65" s="4" t="s">
        <v>29</v>
      </c>
      <c r="D65" s="4" t="s">
        <v>12</v>
      </c>
      <c r="E65" s="14" t="s">
        <v>532</v>
      </c>
      <c r="F65" s="5">
        <v>3882.8</v>
      </c>
      <c r="G65" s="5">
        <v>3882.8</v>
      </c>
      <c r="H65" s="5">
        <v>3882.8</v>
      </c>
      <c r="I65" s="5"/>
      <c r="J65" s="5"/>
      <c r="K65" s="5"/>
      <c r="L65" s="5">
        <v>554.6</v>
      </c>
      <c r="M65" s="5">
        <f t="shared" si="3"/>
        <v>4437.4000000000005</v>
      </c>
      <c r="N65" s="5">
        <v>3767.8211700000002</v>
      </c>
      <c r="O65" s="5">
        <v>2800.4569000000001</v>
      </c>
      <c r="P65" s="5">
        <f t="shared" ref="P65:V65" si="58">P68</f>
        <v>0</v>
      </c>
      <c r="Q65" s="5">
        <f t="shared" si="58"/>
        <v>0</v>
      </c>
      <c r="R65" s="5">
        <f t="shared" si="58"/>
        <v>0</v>
      </c>
      <c r="S65" s="5">
        <f t="shared" si="58"/>
        <v>0</v>
      </c>
      <c r="T65" s="5">
        <v>3767.8068699999999</v>
      </c>
      <c r="U65" s="5">
        <f t="shared" si="58"/>
        <v>0</v>
      </c>
      <c r="V65" s="42">
        <f t="shared" si="58"/>
        <v>0</v>
      </c>
      <c r="W65" s="5">
        <f t="shared" si="5"/>
        <v>99.999620470310163</v>
      </c>
      <c r="X65" s="27"/>
    </row>
    <row r="66" spans="1:24" x14ac:dyDescent="0.3">
      <c r="A66" s="4" t="s">
        <v>4</v>
      </c>
      <c r="B66" s="4" t="s">
        <v>1760</v>
      </c>
      <c r="C66" s="4" t="s">
        <v>29</v>
      </c>
      <c r="D66" s="4" t="s">
        <v>13</v>
      </c>
      <c r="E66" s="14" t="s">
        <v>547</v>
      </c>
      <c r="F66" s="5"/>
      <c r="G66" s="5"/>
      <c r="H66" s="5"/>
      <c r="I66" s="5"/>
      <c r="J66" s="5"/>
      <c r="K66" s="5"/>
      <c r="L66" s="5"/>
      <c r="M66" s="5">
        <f>M67</f>
        <v>0</v>
      </c>
      <c r="N66" s="5">
        <f t="shared" ref="N66:V66" si="59">N67</f>
        <v>70</v>
      </c>
      <c r="O66" s="5">
        <f t="shared" si="59"/>
        <v>0</v>
      </c>
      <c r="P66" s="5">
        <f t="shared" si="59"/>
        <v>0</v>
      </c>
      <c r="Q66" s="5">
        <f t="shared" si="59"/>
        <v>0</v>
      </c>
      <c r="R66" s="5">
        <f t="shared" si="59"/>
        <v>0</v>
      </c>
      <c r="S66" s="5">
        <f t="shared" si="59"/>
        <v>0</v>
      </c>
      <c r="T66" s="5">
        <f t="shared" si="59"/>
        <v>70</v>
      </c>
      <c r="U66" s="5">
        <f t="shared" si="59"/>
        <v>0</v>
      </c>
      <c r="V66" s="5">
        <f t="shared" si="59"/>
        <v>0</v>
      </c>
      <c r="W66" s="5">
        <f t="shared" si="5"/>
        <v>100</v>
      </c>
      <c r="X66" s="27"/>
    </row>
    <row r="67" spans="1:24" x14ac:dyDescent="0.3">
      <c r="A67" s="4" t="s">
        <v>4</v>
      </c>
      <c r="B67" s="4" t="s">
        <v>1760</v>
      </c>
      <c r="C67" s="4" t="s">
        <v>29</v>
      </c>
      <c r="D67" s="4" t="s">
        <v>20</v>
      </c>
      <c r="E67" s="14" t="s">
        <v>550</v>
      </c>
      <c r="F67" s="5"/>
      <c r="G67" s="5"/>
      <c r="H67" s="5"/>
      <c r="I67" s="5"/>
      <c r="J67" s="5"/>
      <c r="K67" s="5"/>
      <c r="L67" s="5"/>
      <c r="M67" s="5">
        <v>0</v>
      </c>
      <c r="N67" s="5">
        <v>70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70</v>
      </c>
      <c r="U67" s="5">
        <v>0</v>
      </c>
      <c r="V67" s="5">
        <v>0</v>
      </c>
      <c r="W67" s="5">
        <f t="shared" si="5"/>
        <v>100</v>
      </c>
      <c r="X67" s="27"/>
    </row>
    <row r="68" spans="1:24" ht="47.25" customHeight="1" x14ac:dyDescent="0.3">
      <c r="A68" s="4" t="s">
        <v>4</v>
      </c>
      <c r="B68" s="4" t="s">
        <v>1760</v>
      </c>
      <c r="C68" s="4" t="s">
        <v>38</v>
      </c>
      <c r="D68" s="4"/>
      <c r="E68" s="14" t="s">
        <v>838</v>
      </c>
      <c r="F68" s="5">
        <f t="shared" ref="F68:L68" si="60">F73</f>
        <v>0</v>
      </c>
      <c r="G68" s="5">
        <f t="shared" si="60"/>
        <v>0</v>
      </c>
      <c r="H68" s="5">
        <f t="shared" si="60"/>
        <v>0</v>
      </c>
      <c r="I68" s="5">
        <f t="shared" si="60"/>
        <v>0</v>
      </c>
      <c r="J68" s="5">
        <f t="shared" si="60"/>
        <v>0</v>
      </c>
      <c r="K68" s="5">
        <f t="shared" si="60"/>
        <v>0</v>
      </c>
      <c r="L68" s="5">
        <f t="shared" si="60"/>
        <v>0</v>
      </c>
      <c r="M68" s="5">
        <f t="shared" si="3"/>
        <v>0</v>
      </c>
      <c r="N68" s="5">
        <f>N73+N69</f>
        <v>5748.6407600000002</v>
      </c>
      <c r="O68" s="5">
        <f>O73+O69</f>
        <v>4800.4723300000005</v>
      </c>
      <c r="P68" s="5">
        <f t="shared" ref="P68:V68" si="61">P73+P69</f>
        <v>0</v>
      </c>
      <c r="Q68" s="5">
        <f t="shared" si="61"/>
        <v>0</v>
      </c>
      <c r="R68" s="5">
        <f t="shared" si="61"/>
        <v>0</v>
      </c>
      <c r="S68" s="5">
        <f t="shared" si="61"/>
        <v>0</v>
      </c>
      <c r="T68" s="5">
        <f>T73+T69</f>
        <v>5748.6028399999996</v>
      </c>
      <c r="U68" s="5">
        <f t="shared" si="61"/>
        <v>0</v>
      </c>
      <c r="V68" s="42">
        <f t="shared" si="61"/>
        <v>0</v>
      </c>
      <c r="W68" s="5">
        <f t="shared" si="5"/>
        <v>99.999340365808479</v>
      </c>
      <c r="X68" s="27"/>
    </row>
    <row r="69" spans="1:24" ht="31.5" customHeight="1" x14ac:dyDescent="0.3">
      <c r="A69" s="4" t="s">
        <v>4</v>
      </c>
      <c r="B69" s="4" t="s">
        <v>1760</v>
      </c>
      <c r="C69" s="4" t="s">
        <v>45</v>
      </c>
      <c r="D69" s="4"/>
      <c r="E69" s="14" t="s">
        <v>839</v>
      </c>
      <c r="F69" s="5"/>
      <c r="G69" s="5"/>
      <c r="H69" s="5"/>
      <c r="I69" s="5"/>
      <c r="J69" s="5"/>
      <c r="K69" s="5"/>
      <c r="L69" s="5"/>
      <c r="M69" s="5">
        <f t="shared" ref="M69:R70" si="62">M70</f>
        <v>0</v>
      </c>
      <c r="N69" s="5">
        <f t="shared" si="62"/>
        <v>5713.6978399999998</v>
      </c>
      <c r="O69" s="5">
        <f t="shared" si="62"/>
        <v>4765.5294100000001</v>
      </c>
      <c r="P69" s="5">
        <f t="shared" si="62"/>
        <v>0</v>
      </c>
      <c r="Q69" s="5">
        <f t="shared" si="62"/>
        <v>0</v>
      </c>
      <c r="R69" s="5">
        <f t="shared" si="62"/>
        <v>0</v>
      </c>
      <c r="S69" s="5">
        <f t="shared" ref="S69:T71" si="63">S70</f>
        <v>0</v>
      </c>
      <c r="T69" s="5">
        <f t="shared" si="63"/>
        <v>5713.6978399999998</v>
      </c>
      <c r="U69" s="5">
        <f t="shared" ref="U69:V71" si="64">U70</f>
        <v>0</v>
      </c>
      <c r="V69" s="42">
        <f t="shared" si="64"/>
        <v>0</v>
      </c>
      <c r="W69" s="5">
        <f t="shared" si="5"/>
        <v>100</v>
      </c>
      <c r="X69" s="27"/>
    </row>
    <row r="70" spans="1:24" ht="31.5" customHeight="1" x14ac:dyDescent="0.3">
      <c r="A70" s="4" t="s">
        <v>4</v>
      </c>
      <c r="B70" s="4" t="s">
        <v>1760</v>
      </c>
      <c r="C70" s="4" t="s">
        <v>46</v>
      </c>
      <c r="D70" s="4"/>
      <c r="E70" s="14" t="s">
        <v>840</v>
      </c>
      <c r="F70" s="5"/>
      <c r="G70" s="5"/>
      <c r="H70" s="5"/>
      <c r="I70" s="5"/>
      <c r="J70" s="5"/>
      <c r="K70" s="5"/>
      <c r="L70" s="5"/>
      <c r="M70" s="5">
        <f t="shared" si="62"/>
        <v>0</v>
      </c>
      <c r="N70" s="5">
        <f t="shared" si="62"/>
        <v>5713.6978399999998</v>
      </c>
      <c r="O70" s="5">
        <f t="shared" si="62"/>
        <v>4765.5294100000001</v>
      </c>
      <c r="P70" s="5">
        <f t="shared" si="62"/>
        <v>0</v>
      </c>
      <c r="Q70" s="5">
        <f t="shared" si="62"/>
        <v>0</v>
      </c>
      <c r="R70" s="5">
        <f t="shared" si="62"/>
        <v>0</v>
      </c>
      <c r="S70" s="5">
        <f t="shared" si="63"/>
        <v>0</v>
      </c>
      <c r="T70" s="5">
        <f t="shared" si="63"/>
        <v>5713.6978399999998</v>
      </c>
      <c r="U70" s="5">
        <f t="shared" si="64"/>
        <v>0</v>
      </c>
      <c r="V70" s="42">
        <f t="shared" si="64"/>
        <v>0</v>
      </c>
      <c r="W70" s="5">
        <f t="shared" si="5"/>
        <v>100</v>
      </c>
      <c r="X70" s="27"/>
    </row>
    <row r="71" spans="1:24" ht="15.75" customHeight="1" x14ac:dyDescent="0.3">
      <c r="A71" s="4" t="s">
        <v>4</v>
      </c>
      <c r="B71" s="4" t="s">
        <v>1760</v>
      </c>
      <c r="C71" s="4" t="s">
        <v>46</v>
      </c>
      <c r="D71" s="4" t="s">
        <v>13</v>
      </c>
      <c r="E71" s="14" t="s">
        <v>547</v>
      </c>
      <c r="F71" s="5"/>
      <c r="G71" s="5"/>
      <c r="H71" s="5"/>
      <c r="I71" s="5"/>
      <c r="J71" s="5"/>
      <c r="K71" s="5"/>
      <c r="L71" s="5"/>
      <c r="M71" s="5">
        <f>M73</f>
        <v>0</v>
      </c>
      <c r="N71" s="5">
        <f>N72</f>
        <v>5713.6978399999998</v>
      </c>
      <c r="O71" s="5">
        <f>O72</f>
        <v>4765.5294100000001</v>
      </c>
      <c r="P71" s="5">
        <f>P72</f>
        <v>0</v>
      </c>
      <c r="Q71" s="5">
        <f>Q72</f>
        <v>0</v>
      </c>
      <c r="R71" s="5">
        <f>R72</f>
        <v>0</v>
      </c>
      <c r="S71" s="5">
        <f t="shared" si="63"/>
        <v>0</v>
      </c>
      <c r="T71" s="5">
        <f>T72</f>
        <v>5713.6978399999998</v>
      </c>
      <c r="U71" s="5">
        <f t="shared" si="64"/>
        <v>0</v>
      </c>
      <c r="V71" s="42">
        <f t="shared" si="64"/>
        <v>0</v>
      </c>
      <c r="W71" s="5">
        <f t="shared" si="5"/>
        <v>100</v>
      </c>
      <c r="X71" s="27"/>
    </row>
    <row r="72" spans="1:24" ht="15.75" customHeight="1" x14ac:dyDescent="0.3">
      <c r="A72" s="4" t="s">
        <v>4</v>
      </c>
      <c r="B72" s="4" t="s">
        <v>1760</v>
      </c>
      <c r="C72" s="4" t="s">
        <v>46</v>
      </c>
      <c r="D72" s="4" t="s">
        <v>14</v>
      </c>
      <c r="E72" s="14" t="s">
        <v>549</v>
      </c>
      <c r="F72" s="5"/>
      <c r="G72" s="5"/>
      <c r="H72" s="5"/>
      <c r="I72" s="5"/>
      <c r="J72" s="5"/>
      <c r="K72" s="5"/>
      <c r="L72" s="5"/>
      <c r="M72" s="5">
        <v>0</v>
      </c>
      <c r="N72" s="5">
        <v>5713.6978399999998</v>
      </c>
      <c r="O72" s="5">
        <v>4765.5294100000001</v>
      </c>
      <c r="P72" s="5">
        <v>0</v>
      </c>
      <c r="Q72" s="5">
        <v>0</v>
      </c>
      <c r="R72" s="5">
        <v>0</v>
      </c>
      <c r="S72" s="5">
        <v>0</v>
      </c>
      <c r="T72" s="5">
        <v>5713.6978399999998</v>
      </c>
      <c r="U72" s="5">
        <v>0</v>
      </c>
      <c r="V72" s="42">
        <v>0</v>
      </c>
      <c r="W72" s="5">
        <f t="shared" si="5"/>
        <v>100</v>
      </c>
      <c r="X72" s="27"/>
    </row>
    <row r="73" spans="1:24" ht="47.25" customHeight="1" x14ac:dyDescent="0.3">
      <c r="A73" s="4" t="s">
        <v>4</v>
      </c>
      <c r="B73" s="4" t="s">
        <v>1760</v>
      </c>
      <c r="C73" s="4" t="s">
        <v>1355</v>
      </c>
      <c r="D73" s="4"/>
      <c r="E73" s="14" t="s">
        <v>1357</v>
      </c>
      <c r="F73" s="5">
        <f t="shared" ref="F73:L75" si="65">F74</f>
        <v>0</v>
      </c>
      <c r="G73" s="5">
        <f t="shared" si="65"/>
        <v>0</v>
      </c>
      <c r="H73" s="5">
        <f t="shared" si="65"/>
        <v>0</v>
      </c>
      <c r="I73" s="5">
        <f t="shared" si="65"/>
        <v>0</v>
      </c>
      <c r="J73" s="5">
        <f t="shared" si="65"/>
        <v>0</v>
      </c>
      <c r="K73" s="5">
        <f t="shared" si="65"/>
        <v>0</v>
      </c>
      <c r="L73" s="5">
        <f t="shared" si="65"/>
        <v>0</v>
      </c>
      <c r="M73" s="5">
        <f t="shared" si="3"/>
        <v>0</v>
      </c>
      <c r="N73" s="5">
        <f t="shared" ref="N73:O75" si="66">N74</f>
        <v>34.942920000000001</v>
      </c>
      <c r="O73" s="5">
        <f t="shared" si="66"/>
        <v>34.942920000000001</v>
      </c>
      <c r="P73" s="5">
        <f t="shared" ref="P73:V75" si="67">P74</f>
        <v>0</v>
      </c>
      <c r="Q73" s="5">
        <f t="shared" si="67"/>
        <v>0</v>
      </c>
      <c r="R73" s="5">
        <f t="shared" si="67"/>
        <v>0</v>
      </c>
      <c r="S73" s="5">
        <f t="shared" si="67"/>
        <v>0</v>
      </c>
      <c r="T73" s="5">
        <f t="shared" si="67"/>
        <v>34.905000000000001</v>
      </c>
      <c r="U73" s="5">
        <f t="shared" si="67"/>
        <v>0</v>
      </c>
      <c r="V73" s="42">
        <f t="shared" si="67"/>
        <v>0</v>
      </c>
      <c r="W73" s="5">
        <f t="shared" si="5"/>
        <v>99.891480162505019</v>
      </c>
      <c r="X73" s="27"/>
    </row>
    <row r="74" spans="1:24" ht="31.5" customHeight="1" x14ac:dyDescent="0.3">
      <c r="A74" s="4" t="s">
        <v>4</v>
      </c>
      <c r="B74" s="4" t="s">
        <v>1760</v>
      </c>
      <c r="C74" s="4" t="s">
        <v>1356</v>
      </c>
      <c r="D74" s="4"/>
      <c r="E74" s="14" t="s">
        <v>1358</v>
      </c>
      <c r="F74" s="5">
        <f t="shared" si="65"/>
        <v>0</v>
      </c>
      <c r="G74" s="5">
        <f t="shared" si="65"/>
        <v>0</v>
      </c>
      <c r="H74" s="5">
        <f t="shared" si="65"/>
        <v>0</v>
      </c>
      <c r="I74" s="5">
        <f t="shared" si="65"/>
        <v>0</v>
      </c>
      <c r="J74" s="5">
        <f t="shared" si="65"/>
        <v>0</v>
      </c>
      <c r="K74" s="5">
        <f t="shared" si="65"/>
        <v>0</v>
      </c>
      <c r="L74" s="5">
        <f t="shared" si="65"/>
        <v>0</v>
      </c>
      <c r="M74" s="5">
        <f t="shared" si="3"/>
        <v>0</v>
      </c>
      <c r="N74" s="5">
        <f t="shared" si="66"/>
        <v>34.942920000000001</v>
      </c>
      <c r="O74" s="5">
        <f t="shared" si="66"/>
        <v>34.942920000000001</v>
      </c>
      <c r="P74" s="5">
        <f t="shared" si="67"/>
        <v>0</v>
      </c>
      <c r="Q74" s="5">
        <f t="shared" si="67"/>
        <v>0</v>
      </c>
      <c r="R74" s="5">
        <f t="shared" si="67"/>
        <v>0</v>
      </c>
      <c r="S74" s="5">
        <f t="shared" si="67"/>
        <v>0</v>
      </c>
      <c r="T74" s="5">
        <f t="shared" si="67"/>
        <v>34.905000000000001</v>
      </c>
      <c r="U74" s="5">
        <f t="shared" si="67"/>
        <v>0</v>
      </c>
      <c r="V74" s="42">
        <f t="shared" si="67"/>
        <v>0</v>
      </c>
      <c r="W74" s="5">
        <f t="shared" si="5"/>
        <v>99.891480162505019</v>
      </c>
      <c r="X74" s="27"/>
    </row>
    <row r="75" spans="1:24" ht="31.5" customHeight="1" x14ac:dyDescent="0.3">
      <c r="A75" s="4" t="s">
        <v>4</v>
      </c>
      <c r="B75" s="4" t="s">
        <v>1760</v>
      </c>
      <c r="C75" s="4" t="s">
        <v>1356</v>
      </c>
      <c r="D75" s="4" t="s">
        <v>11</v>
      </c>
      <c r="E75" s="14" t="s">
        <v>531</v>
      </c>
      <c r="F75" s="5">
        <f t="shared" si="65"/>
        <v>0</v>
      </c>
      <c r="G75" s="5">
        <f t="shared" si="65"/>
        <v>0</v>
      </c>
      <c r="H75" s="5">
        <f t="shared" si="65"/>
        <v>0</v>
      </c>
      <c r="I75" s="5">
        <f t="shared" si="65"/>
        <v>0</v>
      </c>
      <c r="J75" s="5">
        <f t="shared" si="65"/>
        <v>0</v>
      </c>
      <c r="K75" s="5">
        <f t="shared" si="65"/>
        <v>0</v>
      </c>
      <c r="L75" s="5">
        <f t="shared" si="65"/>
        <v>0</v>
      </c>
      <c r="M75" s="5">
        <f t="shared" si="3"/>
        <v>0</v>
      </c>
      <c r="N75" s="5">
        <f t="shared" si="66"/>
        <v>34.942920000000001</v>
      </c>
      <c r="O75" s="5">
        <f t="shared" si="66"/>
        <v>34.942920000000001</v>
      </c>
      <c r="P75" s="5">
        <f t="shared" si="67"/>
        <v>0</v>
      </c>
      <c r="Q75" s="5">
        <f t="shared" si="67"/>
        <v>0</v>
      </c>
      <c r="R75" s="5">
        <f t="shared" si="67"/>
        <v>0</v>
      </c>
      <c r="S75" s="5">
        <f t="shared" si="67"/>
        <v>0</v>
      </c>
      <c r="T75" s="5">
        <f t="shared" si="67"/>
        <v>34.905000000000001</v>
      </c>
      <c r="U75" s="5">
        <f t="shared" si="67"/>
        <v>0</v>
      </c>
      <c r="V75" s="42">
        <f t="shared" si="67"/>
        <v>0</v>
      </c>
      <c r="W75" s="5">
        <f t="shared" si="5"/>
        <v>99.891480162505019</v>
      </c>
      <c r="X75" s="27"/>
    </row>
    <row r="76" spans="1:24" ht="31.5" customHeight="1" x14ac:dyDescent="0.3">
      <c r="A76" s="4" t="s">
        <v>4</v>
      </c>
      <c r="B76" s="4" t="s">
        <v>1760</v>
      </c>
      <c r="C76" s="4" t="s">
        <v>1356</v>
      </c>
      <c r="D76" s="4" t="s">
        <v>12</v>
      </c>
      <c r="E76" s="14" t="s">
        <v>532</v>
      </c>
      <c r="F76" s="5"/>
      <c r="G76" s="5"/>
      <c r="H76" s="5"/>
      <c r="I76" s="5"/>
      <c r="J76" s="5"/>
      <c r="K76" s="5"/>
      <c r="L76" s="5"/>
      <c r="M76" s="5">
        <f t="shared" si="3"/>
        <v>0</v>
      </c>
      <c r="N76" s="5">
        <v>34.942920000000001</v>
      </c>
      <c r="O76" s="5">
        <v>34.942920000000001</v>
      </c>
      <c r="P76" s="5">
        <v>0</v>
      </c>
      <c r="Q76" s="5">
        <v>0</v>
      </c>
      <c r="R76" s="5">
        <v>0</v>
      </c>
      <c r="S76" s="5">
        <v>0</v>
      </c>
      <c r="T76" s="5">
        <v>34.905000000000001</v>
      </c>
      <c r="U76" s="5">
        <v>0</v>
      </c>
      <c r="V76" s="42">
        <v>0</v>
      </c>
      <c r="W76" s="5">
        <f t="shared" si="5"/>
        <v>99.891480162505019</v>
      </c>
      <c r="X76" s="27"/>
    </row>
    <row r="77" spans="1:24" ht="31.5" customHeight="1" x14ac:dyDescent="0.3">
      <c r="A77" s="7" t="s">
        <v>4</v>
      </c>
      <c r="B77" s="7" t="s">
        <v>76</v>
      </c>
      <c r="C77" s="7"/>
      <c r="D77" s="7"/>
      <c r="E77" s="18" t="s">
        <v>492</v>
      </c>
      <c r="F77" s="8">
        <f t="shared" ref="F77:K77" si="68">F85</f>
        <v>2169.3000000000002</v>
      </c>
      <c r="G77" s="8">
        <f t="shared" si="68"/>
        <v>0</v>
      </c>
      <c r="H77" s="8">
        <f t="shared" si="68"/>
        <v>0</v>
      </c>
      <c r="I77" s="8">
        <f t="shared" si="68"/>
        <v>-528.79999999999995</v>
      </c>
      <c r="J77" s="8">
        <f t="shared" si="68"/>
        <v>0</v>
      </c>
      <c r="K77" s="8">
        <f t="shared" si="68"/>
        <v>0</v>
      </c>
      <c r="L77" s="8">
        <f>L85+L78</f>
        <v>6722.4490000000005</v>
      </c>
      <c r="M77" s="8">
        <f t="shared" si="3"/>
        <v>8362.9490000000005</v>
      </c>
      <c r="N77" s="8">
        <f>N85+N78</f>
        <v>34135.224190000001</v>
      </c>
      <c r="O77" s="8">
        <f t="shared" ref="O77:V77" si="69">O85+O78</f>
        <v>1622.4609800000001</v>
      </c>
      <c r="P77" s="8">
        <f t="shared" si="69"/>
        <v>26323.71529</v>
      </c>
      <c r="Q77" s="8">
        <f t="shared" si="69"/>
        <v>0</v>
      </c>
      <c r="R77" s="8">
        <f t="shared" si="69"/>
        <v>0</v>
      </c>
      <c r="S77" s="8">
        <f t="shared" si="69"/>
        <v>0</v>
      </c>
      <c r="T77" s="8">
        <f t="shared" si="69"/>
        <v>31878.24019</v>
      </c>
      <c r="U77" s="8">
        <f t="shared" si="69"/>
        <v>24789.53716</v>
      </c>
      <c r="V77" s="40">
        <f t="shared" si="69"/>
        <v>0</v>
      </c>
      <c r="W77" s="8">
        <f t="shared" ref="W77:W140" si="70">T77/N77*100</f>
        <v>93.38810846110924</v>
      </c>
      <c r="X77" s="22"/>
    </row>
    <row r="78" spans="1:24" s="10" customFormat="1" ht="15.75" customHeight="1" x14ac:dyDescent="0.3">
      <c r="A78" s="9" t="s">
        <v>4</v>
      </c>
      <c r="B78" s="9" t="s">
        <v>1761</v>
      </c>
      <c r="C78" s="9"/>
      <c r="D78" s="9"/>
      <c r="E78" s="13" t="s">
        <v>1550</v>
      </c>
      <c r="F78" s="8"/>
      <c r="G78" s="8"/>
      <c r="H78" s="8"/>
      <c r="I78" s="8"/>
      <c r="J78" s="8"/>
      <c r="K78" s="8"/>
      <c r="L78" s="11">
        <f t="shared" ref="L78:L83" si="71">L79</f>
        <v>6722.4490000000005</v>
      </c>
      <c r="M78" s="11">
        <f>L78</f>
        <v>6722.4490000000005</v>
      </c>
      <c r="N78" s="11">
        <f t="shared" ref="N78:N83" si="72">N79</f>
        <v>6189.04792</v>
      </c>
      <c r="O78" s="11">
        <f t="shared" ref="O78:V83" si="73">O79</f>
        <v>0</v>
      </c>
      <c r="P78" s="11">
        <f t="shared" si="73"/>
        <v>0</v>
      </c>
      <c r="Q78" s="11">
        <f t="shared" si="73"/>
        <v>0</v>
      </c>
      <c r="R78" s="11">
        <f t="shared" si="73"/>
        <v>0</v>
      </c>
      <c r="S78" s="11">
        <f t="shared" si="73"/>
        <v>0</v>
      </c>
      <c r="T78" s="11">
        <f t="shared" si="73"/>
        <v>5466.2420499999998</v>
      </c>
      <c r="U78" s="11">
        <f t="shared" si="73"/>
        <v>0</v>
      </c>
      <c r="V78" s="41">
        <f t="shared" si="73"/>
        <v>0</v>
      </c>
      <c r="W78" s="11">
        <f t="shared" si="70"/>
        <v>88.321210639454861</v>
      </c>
      <c r="X78" s="36"/>
    </row>
    <row r="79" spans="1:24" ht="15.75" customHeight="1" x14ac:dyDescent="0.3">
      <c r="A79" s="4" t="s">
        <v>4</v>
      </c>
      <c r="B79" s="4" t="s">
        <v>1761</v>
      </c>
      <c r="C79" s="4" t="s">
        <v>125</v>
      </c>
      <c r="D79" s="4"/>
      <c r="E79" s="14" t="s">
        <v>1049</v>
      </c>
      <c r="F79" s="8"/>
      <c r="G79" s="8"/>
      <c r="H79" s="8"/>
      <c r="I79" s="8"/>
      <c r="J79" s="8"/>
      <c r="K79" s="8"/>
      <c r="L79" s="5">
        <f t="shared" si="71"/>
        <v>6722.4490000000005</v>
      </c>
      <c r="M79" s="5">
        <f t="shared" ref="M79:M84" si="74">L79</f>
        <v>6722.4490000000005</v>
      </c>
      <c r="N79" s="5">
        <f t="shared" si="72"/>
        <v>6189.04792</v>
      </c>
      <c r="O79" s="5">
        <f t="shared" si="73"/>
        <v>0</v>
      </c>
      <c r="P79" s="5">
        <f t="shared" si="73"/>
        <v>0</v>
      </c>
      <c r="Q79" s="5">
        <f t="shared" si="73"/>
        <v>0</v>
      </c>
      <c r="R79" s="5">
        <f t="shared" si="73"/>
        <v>0</v>
      </c>
      <c r="S79" s="5">
        <f t="shared" si="73"/>
        <v>0</v>
      </c>
      <c r="T79" s="5">
        <f t="shared" si="73"/>
        <v>5466.2420499999998</v>
      </c>
      <c r="U79" s="5">
        <f t="shared" si="73"/>
        <v>0</v>
      </c>
      <c r="V79" s="42">
        <f t="shared" si="73"/>
        <v>0</v>
      </c>
      <c r="W79" s="5">
        <f t="shared" si="70"/>
        <v>88.321210639454861</v>
      </c>
      <c r="X79" s="22"/>
    </row>
    <row r="80" spans="1:24" ht="63" customHeight="1" x14ac:dyDescent="0.3">
      <c r="A80" s="4" t="s">
        <v>4</v>
      </c>
      <c r="B80" s="4" t="s">
        <v>1761</v>
      </c>
      <c r="C80" s="4" t="s">
        <v>188</v>
      </c>
      <c r="D80" s="4"/>
      <c r="E80" s="14" t="s">
        <v>1054</v>
      </c>
      <c r="F80" s="8"/>
      <c r="G80" s="8"/>
      <c r="H80" s="8"/>
      <c r="I80" s="8"/>
      <c r="J80" s="8"/>
      <c r="K80" s="8"/>
      <c r="L80" s="5">
        <f t="shared" si="71"/>
        <v>6722.4490000000005</v>
      </c>
      <c r="M80" s="5">
        <f t="shared" si="74"/>
        <v>6722.4490000000005</v>
      </c>
      <c r="N80" s="5">
        <f t="shared" si="72"/>
        <v>6189.04792</v>
      </c>
      <c r="O80" s="5">
        <f t="shared" si="73"/>
        <v>0</v>
      </c>
      <c r="P80" s="5">
        <f t="shared" si="73"/>
        <v>0</v>
      </c>
      <c r="Q80" s="5">
        <f t="shared" si="73"/>
        <v>0</v>
      </c>
      <c r="R80" s="5">
        <f t="shared" si="73"/>
        <v>0</v>
      </c>
      <c r="S80" s="5">
        <f t="shared" si="73"/>
        <v>0</v>
      </c>
      <c r="T80" s="5">
        <f t="shared" si="73"/>
        <v>5466.2420499999998</v>
      </c>
      <c r="U80" s="5">
        <f t="shared" si="73"/>
        <v>0</v>
      </c>
      <c r="V80" s="42">
        <f t="shared" si="73"/>
        <v>0</v>
      </c>
      <c r="W80" s="5">
        <f t="shared" si="70"/>
        <v>88.321210639454861</v>
      </c>
      <c r="X80" s="22"/>
    </row>
    <row r="81" spans="1:24" ht="63" customHeight="1" x14ac:dyDescent="0.3">
      <c r="A81" s="4" t="s">
        <v>4</v>
      </c>
      <c r="B81" s="4" t="s">
        <v>1761</v>
      </c>
      <c r="C81" s="4" t="s">
        <v>339</v>
      </c>
      <c r="D81" s="4"/>
      <c r="E81" s="14" t="s">
        <v>1055</v>
      </c>
      <c r="F81" s="8"/>
      <c r="G81" s="8"/>
      <c r="H81" s="8"/>
      <c r="I81" s="8"/>
      <c r="J81" s="8"/>
      <c r="K81" s="8"/>
      <c r="L81" s="5">
        <f t="shared" si="71"/>
        <v>6722.4490000000005</v>
      </c>
      <c r="M81" s="5">
        <f t="shared" si="74"/>
        <v>6722.4490000000005</v>
      </c>
      <c r="N81" s="5">
        <f t="shared" si="72"/>
        <v>6189.04792</v>
      </c>
      <c r="O81" s="5">
        <f t="shared" si="73"/>
        <v>0</v>
      </c>
      <c r="P81" s="5">
        <f t="shared" si="73"/>
        <v>0</v>
      </c>
      <c r="Q81" s="5">
        <f t="shared" si="73"/>
        <v>0</v>
      </c>
      <c r="R81" s="5">
        <f t="shared" si="73"/>
        <v>0</v>
      </c>
      <c r="S81" s="5">
        <f t="shared" si="73"/>
        <v>0</v>
      </c>
      <c r="T81" s="5">
        <f t="shared" si="73"/>
        <v>5466.2420499999998</v>
      </c>
      <c r="U81" s="5">
        <f t="shared" si="73"/>
        <v>0</v>
      </c>
      <c r="V81" s="42">
        <f t="shared" si="73"/>
        <v>0</v>
      </c>
      <c r="W81" s="5">
        <f t="shared" si="70"/>
        <v>88.321210639454861</v>
      </c>
      <c r="X81" s="22"/>
    </row>
    <row r="82" spans="1:24" ht="78.75" customHeight="1" x14ac:dyDescent="0.3">
      <c r="A82" s="4" t="s">
        <v>4</v>
      </c>
      <c r="B82" s="4" t="s">
        <v>1761</v>
      </c>
      <c r="C82" s="4" t="s">
        <v>1693</v>
      </c>
      <c r="D82" s="4"/>
      <c r="E82" s="14" t="s">
        <v>1694</v>
      </c>
      <c r="F82" s="8"/>
      <c r="G82" s="8"/>
      <c r="H82" s="8"/>
      <c r="I82" s="8"/>
      <c r="J82" s="8"/>
      <c r="K82" s="8"/>
      <c r="L82" s="5">
        <f t="shared" si="71"/>
        <v>6722.4490000000005</v>
      </c>
      <c r="M82" s="5">
        <f t="shared" si="74"/>
        <v>6722.4490000000005</v>
      </c>
      <c r="N82" s="5">
        <f t="shared" si="72"/>
        <v>6189.04792</v>
      </c>
      <c r="O82" s="5">
        <f t="shared" si="73"/>
        <v>0</v>
      </c>
      <c r="P82" s="5">
        <f t="shared" si="73"/>
        <v>0</v>
      </c>
      <c r="Q82" s="5">
        <f t="shared" si="73"/>
        <v>0</v>
      </c>
      <c r="R82" s="5">
        <f t="shared" si="73"/>
        <v>0</v>
      </c>
      <c r="S82" s="5">
        <f t="shared" si="73"/>
        <v>0</v>
      </c>
      <c r="T82" s="5">
        <f t="shared" si="73"/>
        <v>5466.2420499999998</v>
      </c>
      <c r="U82" s="5">
        <f t="shared" si="73"/>
        <v>0</v>
      </c>
      <c r="V82" s="42">
        <f t="shared" si="73"/>
        <v>0</v>
      </c>
      <c r="W82" s="5">
        <f t="shared" si="70"/>
        <v>88.321210639454861</v>
      </c>
      <c r="X82" s="22"/>
    </row>
    <row r="83" spans="1:24" ht="31.5" customHeight="1" x14ac:dyDescent="0.3">
      <c r="A83" s="4" t="s">
        <v>4</v>
      </c>
      <c r="B83" s="4" t="s">
        <v>1761</v>
      </c>
      <c r="C83" s="4" t="s">
        <v>1693</v>
      </c>
      <c r="D83" s="4" t="s">
        <v>11</v>
      </c>
      <c r="E83" s="14" t="s">
        <v>531</v>
      </c>
      <c r="F83" s="8"/>
      <c r="G83" s="8"/>
      <c r="H83" s="8"/>
      <c r="I83" s="8"/>
      <c r="J83" s="8"/>
      <c r="K83" s="8"/>
      <c r="L83" s="5">
        <f t="shared" si="71"/>
        <v>6722.4490000000005</v>
      </c>
      <c r="M83" s="5">
        <f t="shared" si="74"/>
        <v>6722.4490000000005</v>
      </c>
      <c r="N83" s="5">
        <f t="shared" si="72"/>
        <v>6189.04792</v>
      </c>
      <c r="O83" s="5">
        <f t="shared" si="73"/>
        <v>0</v>
      </c>
      <c r="P83" s="5">
        <f t="shared" si="73"/>
        <v>0</v>
      </c>
      <c r="Q83" s="5">
        <f t="shared" si="73"/>
        <v>0</v>
      </c>
      <c r="R83" s="5">
        <f t="shared" si="73"/>
        <v>0</v>
      </c>
      <c r="S83" s="5">
        <f t="shared" si="73"/>
        <v>0</v>
      </c>
      <c r="T83" s="5">
        <f t="shared" si="73"/>
        <v>5466.2420499999998</v>
      </c>
      <c r="U83" s="5">
        <f t="shared" si="73"/>
        <v>0</v>
      </c>
      <c r="V83" s="42">
        <f t="shared" si="73"/>
        <v>0</v>
      </c>
      <c r="W83" s="5">
        <f t="shared" si="70"/>
        <v>88.321210639454861</v>
      </c>
      <c r="X83" s="22"/>
    </row>
    <row r="84" spans="1:24" ht="31.5" customHeight="1" x14ac:dyDescent="0.3">
      <c r="A84" s="4" t="s">
        <v>4</v>
      </c>
      <c r="B84" s="4" t="s">
        <v>1761</v>
      </c>
      <c r="C84" s="4" t="s">
        <v>1693</v>
      </c>
      <c r="D84" s="4" t="s">
        <v>12</v>
      </c>
      <c r="E84" s="14" t="s">
        <v>532</v>
      </c>
      <c r="F84" s="8"/>
      <c r="G84" s="8"/>
      <c r="H84" s="8"/>
      <c r="I84" s="8"/>
      <c r="J84" s="8"/>
      <c r="K84" s="8"/>
      <c r="L84" s="5">
        <f>7013.6-291.151</f>
        <v>6722.4490000000005</v>
      </c>
      <c r="M84" s="5">
        <f t="shared" si="74"/>
        <v>6722.4490000000005</v>
      </c>
      <c r="N84" s="5">
        <v>6189.04792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5466.2420499999998</v>
      </c>
      <c r="U84" s="5">
        <v>0</v>
      </c>
      <c r="V84" s="42">
        <v>0</v>
      </c>
      <c r="W84" s="5">
        <f t="shared" si="70"/>
        <v>88.321210639454861</v>
      </c>
      <c r="X84" s="22"/>
    </row>
    <row r="85" spans="1:24" s="10" customFormat="1" ht="31.5" customHeight="1" x14ac:dyDescent="0.3">
      <c r="A85" s="9" t="s">
        <v>4</v>
      </c>
      <c r="B85" s="9" t="s">
        <v>1762</v>
      </c>
      <c r="C85" s="9"/>
      <c r="D85" s="9"/>
      <c r="E85" s="13" t="s">
        <v>507</v>
      </c>
      <c r="F85" s="11">
        <f t="shared" ref="F85:L90" si="75">F86</f>
        <v>2169.3000000000002</v>
      </c>
      <c r="G85" s="11">
        <f t="shared" si="75"/>
        <v>0</v>
      </c>
      <c r="H85" s="11">
        <f t="shared" si="75"/>
        <v>0</v>
      </c>
      <c r="I85" s="11">
        <f t="shared" si="75"/>
        <v>-528.79999999999995</v>
      </c>
      <c r="J85" s="11">
        <f t="shared" si="75"/>
        <v>0</v>
      </c>
      <c r="K85" s="11">
        <f t="shared" si="75"/>
        <v>0</v>
      </c>
      <c r="L85" s="11">
        <f t="shared" si="75"/>
        <v>0</v>
      </c>
      <c r="M85" s="11">
        <f t="shared" si="3"/>
        <v>1640.5000000000002</v>
      </c>
      <c r="N85" s="11">
        <f t="shared" ref="N85:O90" si="76">N86</f>
        <v>27946.17627</v>
      </c>
      <c r="O85" s="11">
        <f t="shared" si="76"/>
        <v>1622.4609800000001</v>
      </c>
      <c r="P85" s="11">
        <f t="shared" ref="P85:V90" si="77">P86</f>
        <v>26323.71529</v>
      </c>
      <c r="Q85" s="11">
        <f t="shared" si="77"/>
        <v>0</v>
      </c>
      <c r="R85" s="11">
        <f t="shared" si="77"/>
        <v>0</v>
      </c>
      <c r="S85" s="11">
        <f t="shared" si="77"/>
        <v>0</v>
      </c>
      <c r="T85" s="11">
        <f t="shared" si="77"/>
        <v>26411.99814</v>
      </c>
      <c r="U85" s="11">
        <f t="shared" si="77"/>
        <v>24789.53716</v>
      </c>
      <c r="V85" s="41">
        <f t="shared" si="77"/>
        <v>0</v>
      </c>
      <c r="W85" s="11">
        <f t="shared" si="70"/>
        <v>94.510239557721079</v>
      </c>
      <c r="X85" s="26"/>
    </row>
    <row r="86" spans="1:24" ht="31.5" customHeight="1" x14ac:dyDescent="0.3">
      <c r="A86" s="4" t="s">
        <v>4</v>
      </c>
      <c r="B86" s="4" t="s">
        <v>1762</v>
      </c>
      <c r="C86" s="4" t="s">
        <v>7</v>
      </c>
      <c r="D86" s="4"/>
      <c r="E86" s="14" t="s">
        <v>1205</v>
      </c>
      <c r="F86" s="5">
        <f t="shared" si="75"/>
        <v>2169.3000000000002</v>
      </c>
      <c r="G86" s="5">
        <f t="shared" si="75"/>
        <v>0</v>
      </c>
      <c r="H86" s="5">
        <f t="shared" si="75"/>
        <v>0</v>
      </c>
      <c r="I86" s="5">
        <f t="shared" si="75"/>
        <v>-528.79999999999995</v>
      </c>
      <c r="J86" s="5">
        <f t="shared" si="75"/>
        <v>0</v>
      </c>
      <c r="K86" s="5">
        <f t="shared" si="75"/>
        <v>0</v>
      </c>
      <c r="L86" s="5">
        <f t="shared" si="75"/>
        <v>0</v>
      </c>
      <c r="M86" s="5">
        <f t="shared" si="3"/>
        <v>1640.5000000000002</v>
      </c>
      <c r="N86" s="5">
        <f t="shared" si="76"/>
        <v>27946.17627</v>
      </c>
      <c r="O86" s="5">
        <f t="shared" si="76"/>
        <v>1622.4609800000001</v>
      </c>
      <c r="P86" s="5">
        <f t="shared" si="77"/>
        <v>26323.71529</v>
      </c>
      <c r="Q86" s="5">
        <f t="shared" si="77"/>
        <v>0</v>
      </c>
      <c r="R86" s="5">
        <f t="shared" si="77"/>
        <v>0</v>
      </c>
      <c r="S86" s="5">
        <f t="shared" si="77"/>
        <v>0</v>
      </c>
      <c r="T86" s="5">
        <f t="shared" si="77"/>
        <v>26411.99814</v>
      </c>
      <c r="U86" s="5">
        <f t="shared" si="77"/>
        <v>24789.53716</v>
      </c>
      <c r="V86" s="42">
        <f t="shared" si="77"/>
        <v>0</v>
      </c>
      <c r="W86" s="5">
        <f t="shared" si="70"/>
        <v>94.510239557721079</v>
      </c>
      <c r="X86" s="27"/>
    </row>
    <row r="87" spans="1:24" ht="31.5" customHeight="1" x14ac:dyDescent="0.3">
      <c r="A87" s="4" t="s">
        <v>4</v>
      </c>
      <c r="B87" s="4" t="s">
        <v>1762</v>
      </c>
      <c r="C87" s="4" t="s">
        <v>15</v>
      </c>
      <c r="D87" s="4"/>
      <c r="E87" s="14" t="s">
        <v>1208</v>
      </c>
      <c r="F87" s="5">
        <f t="shared" si="75"/>
        <v>2169.3000000000002</v>
      </c>
      <c r="G87" s="5">
        <f t="shared" si="75"/>
        <v>0</v>
      </c>
      <c r="H87" s="5">
        <f t="shared" si="75"/>
        <v>0</v>
      </c>
      <c r="I87" s="5">
        <f t="shared" si="75"/>
        <v>-528.79999999999995</v>
      </c>
      <c r="J87" s="5">
        <f t="shared" si="75"/>
        <v>0</v>
      </c>
      <c r="K87" s="5">
        <f t="shared" si="75"/>
        <v>0</v>
      </c>
      <c r="L87" s="5">
        <f t="shared" si="75"/>
        <v>0</v>
      </c>
      <c r="M87" s="5">
        <f t="shared" si="3"/>
        <v>1640.5000000000002</v>
      </c>
      <c r="N87" s="5">
        <f t="shared" si="76"/>
        <v>27946.17627</v>
      </c>
      <c r="O87" s="5">
        <f t="shared" si="76"/>
        <v>1622.4609800000001</v>
      </c>
      <c r="P87" s="5">
        <f t="shared" si="77"/>
        <v>26323.71529</v>
      </c>
      <c r="Q87" s="5">
        <f t="shared" si="77"/>
        <v>0</v>
      </c>
      <c r="R87" s="5">
        <f t="shared" si="77"/>
        <v>0</v>
      </c>
      <c r="S87" s="5">
        <f t="shared" si="77"/>
        <v>0</v>
      </c>
      <c r="T87" s="5">
        <f t="shared" si="77"/>
        <v>26411.99814</v>
      </c>
      <c r="U87" s="5">
        <f t="shared" si="77"/>
        <v>24789.53716</v>
      </c>
      <c r="V87" s="42">
        <f t="shared" si="77"/>
        <v>0</v>
      </c>
      <c r="W87" s="5">
        <f t="shared" si="70"/>
        <v>94.510239557721079</v>
      </c>
      <c r="X87" s="27"/>
    </row>
    <row r="88" spans="1:24" ht="31.5" customHeight="1" x14ac:dyDescent="0.3">
      <c r="A88" s="4" t="s">
        <v>4</v>
      </c>
      <c r="B88" s="4" t="s">
        <v>1762</v>
      </c>
      <c r="C88" s="4" t="s">
        <v>16</v>
      </c>
      <c r="D88" s="4"/>
      <c r="E88" s="14" t="s">
        <v>1209</v>
      </c>
      <c r="F88" s="5">
        <f t="shared" si="75"/>
        <v>2169.3000000000002</v>
      </c>
      <c r="G88" s="5">
        <f t="shared" si="75"/>
        <v>0</v>
      </c>
      <c r="H88" s="5">
        <f t="shared" si="75"/>
        <v>0</v>
      </c>
      <c r="I88" s="5">
        <f t="shared" si="75"/>
        <v>-528.79999999999995</v>
      </c>
      <c r="J88" s="5">
        <f t="shared" si="75"/>
        <v>0</v>
      </c>
      <c r="K88" s="5">
        <f t="shared" si="75"/>
        <v>0</v>
      </c>
      <c r="L88" s="5">
        <f t="shared" si="75"/>
        <v>0</v>
      </c>
      <c r="M88" s="5">
        <f t="shared" si="3"/>
        <v>1640.5000000000002</v>
      </c>
      <c r="N88" s="5">
        <f t="shared" si="76"/>
        <v>27946.17627</v>
      </c>
      <c r="O88" s="5">
        <f t="shared" si="76"/>
        <v>1622.4609800000001</v>
      </c>
      <c r="P88" s="5">
        <f t="shared" si="77"/>
        <v>26323.71529</v>
      </c>
      <c r="Q88" s="5">
        <f t="shared" si="77"/>
        <v>0</v>
      </c>
      <c r="R88" s="5">
        <f t="shared" si="77"/>
        <v>0</v>
      </c>
      <c r="S88" s="5">
        <f t="shared" si="77"/>
        <v>0</v>
      </c>
      <c r="T88" s="5">
        <f t="shared" si="77"/>
        <v>26411.99814</v>
      </c>
      <c r="U88" s="5">
        <f t="shared" si="77"/>
        <v>24789.53716</v>
      </c>
      <c r="V88" s="42">
        <f t="shared" si="77"/>
        <v>0</v>
      </c>
      <c r="W88" s="5">
        <f t="shared" si="70"/>
        <v>94.510239557721079</v>
      </c>
      <c r="X88" s="27"/>
    </row>
    <row r="89" spans="1:24" ht="31.5" customHeight="1" x14ac:dyDescent="0.3">
      <c r="A89" s="4" t="s">
        <v>4</v>
      </c>
      <c r="B89" s="4" t="s">
        <v>1762</v>
      </c>
      <c r="C89" s="4" t="s">
        <v>1331</v>
      </c>
      <c r="D89" s="4"/>
      <c r="E89" s="14" t="s">
        <v>1330</v>
      </c>
      <c r="F89" s="5">
        <f t="shared" si="75"/>
        <v>2169.3000000000002</v>
      </c>
      <c r="G89" s="5">
        <f t="shared" si="75"/>
        <v>0</v>
      </c>
      <c r="H89" s="5">
        <f t="shared" si="75"/>
        <v>0</v>
      </c>
      <c r="I89" s="5">
        <f t="shared" si="75"/>
        <v>-528.79999999999995</v>
      </c>
      <c r="J89" s="5">
        <f t="shared" si="75"/>
        <v>0</v>
      </c>
      <c r="K89" s="5">
        <f t="shared" si="75"/>
        <v>0</v>
      </c>
      <c r="L89" s="5">
        <f t="shared" si="75"/>
        <v>0</v>
      </c>
      <c r="M89" s="5">
        <f t="shared" si="3"/>
        <v>1640.5000000000002</v>
      </c>
      <c r="N89" s="5">
        <f t="shared" si="76"/>
        <v>27946.17627</v>
      </c>
      <c r="O89" s="5">
        <f t="shared" si="76"/>
        <v>1622.4609800000001</v>
      </c>
      <c r="P89" s="5">
        <f t="shared" si="77"/>
        <v>26323.71529</v>
      </c>
      <c r="Q89" s="5">
        <f t="shared" si="77"/>
        <v>0</v>
      </c>
      <c r="R89" s="5">
        <f t="shared" si="77"/>
        <v>0</v>
      </c>
      <c r="S89" s="5">
        <f t="shared" si="77"/>
        <v>0</v>
      </c>
      <c r="T89" s="5">
        <f t="shared" si="77"/>
        <v>26411.99814</v>
      </c>
      <c r="U89" s="5">
        <f t="shared" si="77"/>
        <v>24789.53716</v>
      </c>
      <c r="V89" s="42">
        <f t="shared" si="77"/>
        <v>0</v>
      </c>
      <c r="W89" s="5">
        <f t="shared" si="70"/>
        <v>94.510239557721079</v>
      </c>
      <c r="X89" s="27"/>
    </row>
    <row r="90" spans="1:24" ht="31.5" customHeight="1" x14ac:dyDescent="0.3">
      <c r="A90" s="4" t="s">
        <v>4</v>
      </c>
      <c r="B90" s="4" t="s">
        <v>1762</v>
      </c>
      <c r="C90" s="4" t="s">
        <v>1331</v>
      </c>
      <c r="D90" s="4" t="s">
        <v>11</v>
      </c>
      <c r="E90" s="14" t="s">
        <v>531</v>
      </c>
      <c r="F90" s="5">
        <f t="shared" si="75"/>
        <v>2169.3000000000002</v>
      </c>
      <c r="G90" s="5">
        <f t="shared" si="75"/>
        <v>0</v>
      </c>
      <c r="H90" s="5">
        <f t="shared" si="75"/>
        <v>0</v>
      </c>
      <c r="I90" s="5">
        <f t="shared" si="75"/>
        <v>-528.79999999999995</v>
      </c>
      <c r="J90" s="5">
        <f t="shared" si="75"/>
        <v>0</v>
      </c>
      <c r="K90" s="5">
        <f t="shared" si="75"/>
        <v>0</v>
      </c>
      <c r="L90" s="5">
        <f t="shared" si="75"/>
        <v>0</v>
      </c>
      <c r="M90" s="5">
        <f t="shared" si="3"/>
        <v>1640.5000000000002</v>
      </c>
      <c r="N90" s="5">
        <f t="shared" si="76"/>
        <v>27946.17627</v>
      </c>
      <c r="O90" s="5">
        <f t="shared" si="76"/>
        <v>1622.4609800000001</v>
      </c>
      <c r="P90" s="5">
        <f t="shared" si="77"/>
        <v>26323.71529</v>
      </c>
      <c r="Q90" s="5">
        <f t="shared" si="77"/>
        <v>0</v>
      </c>
      <c r="R90" s="5">
        <f t="shared" si="77"/>
        <v>0</v>
      </c>
      <c r="S90" s="5">
        <f t="shared" si="77"/>
        <v>0</v>
      </c>
      <c r="T90" s="5">
        <f t="shared" si="77"/>
        <v>26411.99814</v>
      </c>
      <c r="U90" s="5">
        <f t="shared" si="77"/>
        <v>24789.53716</v>
      </c>
      <c r="V90" s="42">
        <f t="shared" si="77"/>
        <v>0</v>
      </c>
      <c r="W90" s="5">
        <f t="shared" si="70"/>
        <v>94.510239557721079</v>
      </c>
      <c r="X90" s="27"/>
    </row>
    <row r="91" spans="1:24" ht="31.5" customHeight="1" x14ac:dyDescent="0.3">
      <c r="A91" s="4" t="s">
        <v>4</v>
      </c>
      <c r="B91" s="4" t="s">
        <v>1762</v>
      </c>
      <c r="C91" s="4" t="s">
        <v>1331</v>
      </c>
      <c r="D91" s="4" t="s">
        <v>12</v>
      </c>
      <c r="E91" s="14" t="s">
        <v>532</v>
      </c>
      <c r="F91" s="5">
        <v>2169.3000000000002</v>
      </c>
      <c r="G91" s="5"/>
      <c r="H91" s="5"/>
      <c r="I91" s="5">
        <v>-528.79999999999995</v>
      </c>
      <c r="J91" s="5"/>
      <c r="K91" s="5"/>
      <c r="L91" s="5"/>
      <c r="M91" s="5">
        <f t="shared" si="3"/>
        <v>1640.5000000000002</v>
      </c>
      <c r="N91" s="5">
        <v>27946.17627</v>
      </c>
      <c r="O91" s="5">
        <v>1622.4609800000001</v>
      </c>
      <c r="P91" s="5">
        <v>26323.71529</v>
      </c>
      <c r="Q91" s="5">
        <v>0</v>
      </c>
      <c r="R91" s="5">
        <v>0</v>
      </c>
      <c r="S91" s="5">
        <v>0</v>
      </c>
      <c r="T91" s="5">
        <v>26411.99814</v>
      </c>
      <c r="U91" s="5">
        <v>24789.53716</v>
      </c>
      <c r="V91" s="42">
        <v>0</v>
      </c>
      <c r="W91" s="5">
        <f t="shared" si="70"/>
        <v>94.510239557721079</v>
      </c>
      <c r="X91" s="27"/>
    </row>
    <row r="92" spans="1:24" s="3" customFormat="1" ht="15.75" hidden="1" customHeight="1" x14ac:dyDescent="0.25">
      <c r="A92" s="7" t="s">
        <v>4</v>
      </c>
      <c r="B92" s="7" t="s">
        <v>30</v>
      </c>
      <c r="C92" s="7"/>
      <c r="D92" s="7"/>
      <c r="E92" s="18" t="s">
        <v>493</v>
      </c>
      <c r="F92" s="8">
        <f t="shared" ref="F92:L92" si="78">F93</f>
        <v>0</v>
      </c>
      <c r="G92" s="8">
        <f t="shared" si="78"/>
        <v>90507.6</v>
      </c>
      <c r="H92" s="8">
        <f t="shared" si="78"/>
        <v>0</v>
      </c>
      <c r="I92" s="8">
        <f t="shared" si="78"/>
        <v>0</v>
      </c>
      <c r="J92" s="8">
        <f t="shared" si="78"/>
        <v>0</v>
      </c>
      <c r="K92" s="8">
        <f t="shared" si="78"/>
        <v>0</v>
      </c>
      <c r="L92" s="8">
        <f t="shared" si="78"/>
        <v>0</v>
      </c>
      <c r="M92" s="8">
        <f t="shared" si="3"/>
        <v>0</v>
      </c>
      <c r="N92" s="8">
        <f t="shared" ref="N92:V92" si="79">N93</f>
        <v>0</v>
      </c>
      <c r="O92" s="8">
        <f t="shared" si="79"/>
        <v>0</v>
      </c>
      <c r="P92" s="8">
        <f t="shared" si="79"/>
        <v>0</v>
      </c>
      <c r="Q92" s="8">
        <f t="shared" si="79"/>
        <v>0</v>
      </c>
      <c r="R92" s="8">
        <f t="shared" si="79"/>
        <v>0</v>
      </c>
      <c r="S92" s="8">
        <f t="shared" si="79"/>
        <v>0</v>
      </c>
      <c r="T92" s="8">
        <f t="shared" si="79"/>
        <v>0</v>
      </c>
      <c r="U92" s="8">
        <f t="shared" si="79"/>
        <v>0</v>
      </c>
      <c r="V92" s="40">
        <f t="shared" si="79"/>
        <v>0</v>
      </c>
      <c r="W92" s="8" t="e">
        <f t="shared" si="70"/>
        <v>#DIV/0!</v>
      </c>
      <c r="X92" s="27" t="s">
        <v>1591</v>
      </c>
    </row>
    <row r="93" spans="1:24" s="10" customFormat="1" ht="15.75" hidden="1" customHeight="1" x14ac:dyDescent="0.25">
      <c r="A93" s="9" t="s">
        <v>4</v>
      </c>
      <c r="B93" s="9" t="s">
        <v>1794</v>
      </c>
      <c r="C93" s="9"/>
      <c r="D93" s="9"/>
      <c r="E93" s="13" t="s">
        <v>509</v>
      </c>
      <c r="F93" s="11">
        <f t="shared" ref="F93:L93" si="80">F100+F94</f>
        <v>0</v>
      </c>
      <c r="G93" s="11">
        <f t="shared" si="80"/>
        <v>90507.6</v>
      </c>
      <c r="H93" s="11">
        <f t="shared" si="80"/>
        <v>0</v>
      </c>
      <c r="I93" s="11">
        <f t="shared" si="80"/>
        <v>0</v>
      </c>
      <c r="J93" s="11">
        <f t="shared" si="80"/>
        <v>0</v>
      </c>
      <c r="K93" s="11">
        <f t="shared" si="80"/>
        <v>0</v>
      </c>
      <c r="L93" s="11">
        <f t="shared" si="80"/>
        <v>0</v>
      </c>
      <c r="M93" s="11">
        <f t="shared" si="3"/>
        <v>0</v>
      </c>
      <c r="N93" s="11">
        <f>N100+N94</f>
        <v>0</v>
      </c>
      <c r="O93" s="11">
        <f>O100+O94</f>
        <v>0</v>
      </c>
      <c r="P93" s="11">
        <f t="shared" ref="P93:V93" si="81">P100+P94</f>
        <v>0</v>
      </c>
      <c r="Q93" s="11">
        <f t="shared" si="81"/>
        <v>0</v>
      </c>
      <c r="R93" s="11">
        <f t="shared" si="81"/>
        <v>0</v>
      </c>
      <c r="S93" s="11">
        <f t="shared" si="81"/>
        <v>0</v>
      </c>
      <c r="T93" s="11">
        <f t="shared" si="81"/>
        <v>0</v>
      </c>
      <c r="U93" s="11">
        <f t="shared" si="81"/>
        <v>0</v>
      </c>
      <c r="V93" s="41">
        <f t="shared" si="81"/>
        <v>0</v>
      </c>
      <c r="W93" s="11" t="e">
        <f t="shared" si="70"/>
        <v>#DIV/0!</v>
      </c>
      <c r="X93" s="27" t="s">
        <v>1591</v>
      </c>
    </row>
    <row r="94" spans="1:24" ht="31.5" hidden="1" customHeight="1" x14ac:dyDescent="0.25">
      <c r="A94" s="4" t="s">
        <v>4</v>
      </c>
      <c r="B94" s="4" t="s">
        <v>1794</v>
      </c>
      <c r="C94" s="4" t="s">
        <v>199</v>
      </c>
      <c r="D94" s="4"/>
      <c r="E94" s="14" t="s">
        <v>979</v>
      </c>
      <c r="F94" s="5">
        <f t="shared" ref="F94:L98" si="82">F95</f>
        <v>0</v>
      </c>
      <c r="G94" s="5">
        <f t="shared" si="82"/>
        <v>0</v>
      </c>
      <c r="H94" s="5">
        <f t="shared" si="82"/>
        <v>0</v>
      </c>
      <c r="I94" s="5">
        <f t="shared" si="82"/>
        <v>0</v>
      </c>
      <c r="J94" s="5">
        <f t="shared" si="82"/>
        <v>0</v>
      </c>
      <c r="K94" s="5">
        <f t="shared" si="82"/>
        <v>0</v>
      </c>
      <c r="L94" s="5">
        <f t="shared" si="82"/>
        <v>0</v>
      </c>
      <c r="M94" s="5">
        <f t="shared" si="3"/>
        <v>0</v>
      </c>
      <c r="N94" s="5">
        <f t="shared" ref="N94:O98" si="83">N95</f>
        <v>0</v>
      </c>
      <c r="O94" s="5">
        <f t="shared" si="83"/>
        <v>0</v>
      </c>
      <c r="P94" s="5">
        <f t="shared" ref="P94:V98" si="84">P95</f>
        <v>0</v>
      </c>
      <c r="Q94" s="5">
        <f t="shared" si="84"/>
        <v>0</v>
      </c>
      <c r="R94" s="5">
        <f t="shared" si="84"/>
        <v>0</v>
      </c>
      <c r="S94" s="5">
        <f t="shared" si="84"/>
        <v>0</v>
      </c>
      <c r="T94" s="5">
        <f t="shared" si="84"/>
        <v>0</v>
      </c>
      <c r="U94" s="5">
        <f t="shared" si="84"/>
        <v>0</v>
      </c>
      <c r="V94" s="42">
        <f t="shared" si="84"/>
        <v>0</v>
      </c>
      <c r="W94" s="5" t="e">
        <f t="shared" si="70"/>
        <v>#DIV/0!</v>
      </c>
      <c r="X94" s="27" t="s">
        <v>1591</v>
      </c>
    </row>
    <row r="95" spans="1:24" ht="63" hidden="1" customHeight="1" x14ac:dyDescent="0.25">
      <c r="A95" s="4" t="s">
        <v>4</v>
      </c>
      <c r="B95" s="4" t="s">
        <v>1794</v>
      </c>
      <c r="C95" s="4" t="s">
        <v>303</v>
      </c>
      <c r="D95" s="4"/>
      <c r="E95" s="14" t="s">
        <v>1260</v>
      </c>
      <c r="F95" s="5">
        <f t="shared" si="82"/>
        <v>0</v>
      </c>
      <c r="G95" s="5">
        <f t="shared" si="82"/>
        <v>0</v>
      </c>
      <c r="H95" s="5">
        <f t="shared" si="82"/>
        <v>0</v>
      </c>
      <c r="I95" s="5">
        <f t="shared" si="82"/>
        <v>0</v>
      </c>
      <c r="J95" s="5">
        <f t="shared" si="82"/>
        <v>0</v>
      </c>
      <c r="K95" s="5">
        <f t="shared" si="82"/>
        <v>0</v>
      </c>
      <c r="L95" s="5">
        <f t="shared" si="82"/>
        <v>0</v>
      </c>
      <c r="M95" s="5">
        <f t="shared" si="3"/>
        <v>0</v>
      </c>
      <c r="N95" s="5">
        <f t="shared" si="83"/>
        <v>0</v>
      </c>
      <c r="O95" s="5">
        <f t="shared" si="83"/>
        <v>0</v>
      </c>
      <c r="P95" s="5">
        <f t="shared" si="84"/>
        <v>0</v>
      </c>
      <c r="Q95" s="5">
        <f t="shared" si="84"/>
        <v>0</v>
      </c>
      <c r="R95" s="5">
        <f t="shared" si="84"/>
        <v>0</v>
      </c>
      <c r="S95" s="5">
        <f t="shared" si="84"/>
        <v>0</v>
      </c>
      <c r="T95" s="5">
        <f t="shared" si="84"/>
        <v>0</v>
      </c>
      <c r="U95" s="5">
        <f t="shared" si="84"/>
        <v>0</v>
      </c>
      <c r="V95" s="42">
        <f t="shared" si="84"/>
        <v>0</v>
      </c>
      <c r="W95" s="5" t="e">
        <f t="shared" si="70"/>
        <v>#DIV/0!</v>
      </c>
      <c r="X95" s="27" t="s">
        <v>1591</v>
      </c>
    </row>
    <row r="96" spans="1:24" ht="47.25" hidden="1" customHeight="1" x14ac:dyDescent="0.25">
      <c r="A96" s="4" t="s">
        <v>4</v>
      </c>
      <c r="B96" s="4" t="s">
        <v>1794</v>
      </c>
      <c r="C96" s="4" t="s">
        <v>302</v>
      </c>
      <c r="D96" s="4"/>
      <c r="E96" s="14" t="s">
        <v>1261</v>
      </c>
      <c r="F96" s="5">
        <f t="shared" si="82"/>
        <v>0</v>
      </c>
      <c r="G96" s="5">
        <f t="shared" si="82"/>
        <v>0</v>
      </c>
      <c r="H96" s="5">
        <f t="shared" si="82"/>
        <v>0</v>
      </c>
      <c r="I96" s="5">
        <f t="shared" si="82"/>
        <v>0</v>
      </c>
      <c r="J96" s="5">
        <f t="shared" si="82"/>
        <v>0</v>
      </c>
      <c r="K96" s="5">
        <f t="shared" si="82"/>
        <v>0</v>
      </c>
      <c r="L96" s="5">
        <f t="shared" si="82"/>
        <v>0</v>
      </c>
      <c r="M96" s="5">
        <f t="shared" si="3"/>
        <v>0</v>
      </c>
      <c r="N96" s="5">
        <f t="shared" si="83"/>
        <v>0</v>
      </c>
      <c r="O96" s="5">
        <f t="shared" si="83"/>
        <v>0</v>
      </c>
      <c r="P96" s="5">
        <f t="shared" si="84"/>
        <v>0</v>
      </c>
      <c r="Q96" s="5">
        <f t="shared" si="84"/>
        <v>0</v>
      </c>
      <c r="R96" s="5">
        <f t="shared" si="84"/>
        <v>0</v>
      </c>
      <c r="S96" s="5">
        <f t="shared" si="84"/>
        <v>0</v>
      </c>
      <c r="T96" s="5">
        <f t="shared" si="84"/>
        <v>0</v>
      </c>
      <c r="U96" s="5">
        <f t="shared" si="84"/>
        <v>0</v>
      </c>
      <c r="V96" s="42">
        <f t="shared" si="84"/>
        <v>0</v>
      </c>
      <c r="W96" s="5" t="e">
        <f t="shared" si="70"/>
        <v>#DIV/0!</v>
      </c>
      <c r="X96" s="27" t="s">
        <v>1591</v>
      </c>
    </row>
    <row r="97" spans="1:24" ht="126" hidden="1" customHeight="1" x14ac:dyDescent="0.25">
      <c r="A97" s="4" t="s">
        <v>4</v>
      </c>
      <c r="B97" s="4" t="s">
        <v>1794</v>
      </c>
      <c r="C97" s="4" t="s">
        <v>980</v>
      </c>
      <c r="D97" s="4"/>
      <c r="E97" s="14" t="s">
        <v>1387</v>
      </c>
      <c r="F97" s="5">
        <f t="shared" si="82"/>
        <v>0</v>
      </c>
      <c r="G97" s="5">
        <f t="shared" si="82"/>
        <v>0</v>
      </c>
      <c r="H97" s="5">
        <f t="shared" si="82"/>
        <v>0</v>
      </c>
      <c r="I97" s="5">
        <f t="shared" si="82"/>
        <v>0</v>
      </c>
      <c r="J97" s="5">
        <f t="shared" si="82"/>
        <v>0</v>
      </c>
      <c r="K97" s="5">
        <f t="shared" si="82"/>
        <v>0</v>
      </c>
      <c r="L97" s="5">
        <f t="shared" si="82"/>
        <v>0</v>
      </c>
      <c r="M97" s="5">
        <f t="shared" si="3"/>
        <v>0</v>
      </c>
      <c r="N97" s="5">
        <f t="shared" si="83"/>
        <v>0</v>
      </c>
      <c r="O97" s="5">
        <f t="shared" si="83"/>
        <v>0</v>
      </c>
      <c r="P97" s="5">
        <f t="shared" si="84"/>
        <v>0</v>
      </c>
      <c r="Q97" s="5">
        <f t="shared" si="84"/>
        <v>0</v>
      </c>
      <c r="R97" s="5">
        <f t="shared" si="84"/>
        <v>0</v>
      </c>
      <c r="S97" s="5">
        <f t="shared" si="84"/>
        <v>0</v>
      </c>
      <c r="T97" s="5">
        <f t="shared" si="84"/>
        <v>0</v>
      </c>
      <c r="U97" s="5">
        <f t="shared" si="84"/>
        <v>0</v>
      </c>
      <c r="V97" s="42">
        <f t="shared" si="84"/>
        <v>0</v>
      </c>
      <c r="W97" s="5" t="e">
        <f t="shared" si="70"/>
        <v>#DIV/0!</v>
      </c>
      <c r="X97" s="27" t="s">
        <v>1591</v>
      </c>
    </row>
    <row r="98" spans="1:24" ht="31.5" hidden="1" customHeight="1" x14ac:dyDescent="0.25">
      <c r="A98" s="4" t="s">
        <v>4</v>
      </c>
      <c r="B98" s="4" t="s">
        <v>1794</v>
      </c>
      <c r="C98" s="4" t="s">
        <v>980</v>
      </c>
      <c r="D98" s="4" t="s">
        <v>271</v>
      </c>
      <c r="E98" s="14" t="s">
        <v>539</v>
      </c>
      <c r="F98" s="5">
        <f t="shared" si="82"/>
        <v>0</v>
      </c>
      <c r="G98" s="5">
        <f t="shared" si="82"/>
        <v>0</v>
      </c>
      <c r="H98" s="5">
        <f t="shared" si="82"/>
        <v>0</v>
      </c>
      <c r="I98" s="5">
        <f t="shared" si="82"/>
        <v>0</v>
      </c>
      <c r="J98" s="5">
        <f t="shared" si="82"/>
        <v>0</v>
      </c>
      <c r="K98" s="5">
        <f t="shared" si="82"/>
        <v>0</v>
      </c>
      <c r="L98" s="5">
        <f t="shared" si="82"/>
        <v>0</v>
      </c>
      <c r="M98" s="5">
        <f t="shared" si="3"/>
        <v>0</v>
      </c>
      <c r="N98" s="5">
        <f t="shared" si="83"/>
        <v>0</v>
      </c>
      <c r="O98" s="5">
        <f t="shared" si="83"/>
        <v>0</v>
      </c>
      <c r="P98" s="5">
        <f t="shared" si="84"/>
        <v>0</v>
      </c>
      <c r="Q98" s="5">
        <f t="shared" si="84"/>
        <v>0</v>
      </c>
      <c r="R98" s="5">
        <f t="shared" si="84"/>
        <v>0</v>
      </c>
      <c r="S98" s="5">
        <f t="shared" si="84"/>
        <v>0</v>
      </c>
      <c r="T98" s="5">
        <f t="shared" si="84"/>
        <v>0</v>
      </c>
      <c r="U98" s="5">
        <f t="shared" si="84"/>
        <v>0</v>
      </c>
      <c r="V98" s="42">
        <f t="shared" si="84"/>
        <v>0</v>
      </c>
      <c r="W98" s="5" t="e">
        <f t="shared" si="70"/>
        <v>#DIV/0!</v>
      </c>
      <c r="X98" s="27" t="s">
        <v>1591</v>
      </c>
    </row>
    <row r="99" spans="1:24" ht="15.75" hidden="1" customHeight="1" x14ac:dyDescent="0.25">
      <c r="A99" s="4" t="s">
        <v>4</v>
      </c>
      <c r="B99" s="4" t="s">
        <v>1794</v>
      </c>
      <c r="C99" s="4" t="s">
        <v>980</v>
      </c>
      <c r="D99" s="4" t="s">
        <v>270</v>
      </c>
      <c r="E99" s="14" t="s">
        <v>540</v>
      </c>
      <c r="F99" s="5"/>
      <c r="G99" s="5"/>
      <c r="H99" s="5"/>
      <c r="I99" s="5"/>
      <c r="J99" s="5"/>
      <c r="K99" s="5"/>
      <c r="L99" s="5"/>
      <c r="M99" s="5">
        <f t="shared" si="3"/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42">
        <v>0</v>
      </c>
      <c r="W99" s="5" t="e">
        <f t="shared" si="70"/>
        <v>#DIV/0!</v>
      </c>
      <c r="X99" s="27" t="s">
        <v>1591</v>
      </c>
    </row>
    <row r="100" spans="1:24" ht="47.25" hidden="1" customHeight="1" x14ac:dyDescent="0.25">
      <c r="A100" s="4" t="s">
        <v>4</v>
      </c>
      <c r="B100" s="4" t="s">
        <v>1794</v>
      </c>
      <c r="C100" s="4" t="s">
        <v>32</v>
      </c>
      <c r="D100" s="4"/>
      <c r="E100" s="14" t="s">
        <v>1173</v>
      </c>
      <c r="F100" s="5">
        <f t="shared" ref="F100:L101" si="85">F101</f>
        <v>0</v>
      </c>
      <c r="G100" s="5">
        <f t="shared" si="85"/>
        <v>90507.6</v>
      </c>
      <c r="H100" s="5">
        <f t="shared" si="85"/>
        <v>0</v>
      </c>
      <c r="I100" s="5">
        <f t="shared" si="85"/>
        <v>0</v>
      </c>
      <c r="J100" s="5">
        <f t="shared" si="85"/>
        <v>0</v>
      </c>
      <c r="K100" s="5">
        <f t="shared" si="85"/>
        <v>0</v>
      </c>
      <c r="L100" s="5">
        <f t="shared" si="85"/>
        <v>0</v>
      </c>
      <c r="M100" s="5">
        <f t="shared" si="3"/>
        <v>0</v>
      </c>
      <c r="N100" s="5">
        <f t="shared" ref="N100:V101" si="86">N101</f>
        <v>0</v>
      </c>
      <c r="O100" s="5">
        <f t="shared" si="86"/>
        <v>0</v>
      </c>
      <c r="P100" s="5">
        <f t="shared" si="86"/>
        <v>0</v>
      </c>
      <c r="Q100" s="5">
        <f t="shared" si="86"/>
        <v>0</v>
      </c>
      <c r="R100" s="5">
        <f t="shared" si="86"/>
        <v>0</v>
      </c>
      <c r="S100" s="5">
        <f t="shared" si="86"/>
        <v>0</v>
      </c>
      <c r="T100" s="5">
        <f t="shared" si="86"/>
        <v>0</v>
      </c>
      <c r="U100" s="5">
        <f t="shared" si="86"/>
        <v>0</v>
      </c>
      <c r="V100" s="42">
        <f t="shared" si="86"/>
        <v>0</v>
      </c>
      <c r="W100" s="5" t="e">
        <f t="shared" si="70"/>
        <v>#DIV/0!</v>
      </c>
      <c r="X100" s="27" t="s">
        <v>1591</v>
      </c>
    </row>
    <row r="101" spans="1:24" ht="47.25" hidden="1" customHeight="1" x14ac:dyDescent="0.25">
      <c r="A101" s="4" t="s">
        <v>4</v>
      </c>
      <c r="B101" s="4" t="s">
        <v>1794</v>
      </c>
      <c r="C101" s="4" t="s">
        <v>33</v>
      </c>
      <c r="D101" s="4"/>
      <c r="E101" s="14" t="s">
        <v>1174</v>
      </c>
      <c r="F101" s="5">
        <f t="shared" si="85"/>
        <v>0</v>
      </c>
      <c r="G101" s="5">
        <f t="shared" si="85"/>
        <v>90507.6</v>
      </c>
      <c r="H101" s="5">
        <f t="shared" si="85"/>
        <v>0</v>
      </c>
      <c r="I101" s="5">
        <f t="shared" si="85"/>
        <v>0</v>
      </c>
      <c r="J101" s="5">
        <f t="shared" si="85"/>
        <v>0</v>
      </c>
      <c r="K101" s="5">
        <f t="shared" si="85"/>
        <v>0</v>
      </c>
      <c r="L101" s="5">
        <f t="shared" si="85"/>
        <v>0</v>
      </c>
      <c r="M101" s="5">
        <f t="shared" si="3"/>
        <v>0</v>
      </c>
      <c r="N101" s="5">
        <f t="shared" si="86"/>
        <v>0</v>
      </c>
      <c r="O101" s="5">
        <f t="shared" si="86"/>
        <v>0</v>
      </c>
      <c r="P101" s="5">
        <f t="shared" si="86"/>
        <v>0</v>
      </c>
      <c r="Q101" s="5">
        <f t="shared" si="86"/>
        <v>0</v>
      </c>
      <c r="R101" s="5">
        <f t="shared" si="86"/>
        <v>0</v>
      </c>
      <c r="S101" s="5">
        <f t="shared" si="86"/>
        <v>0</v>
      </c>
      <c r="T101" s="5">
        <f t="shared" si="86"/>
        <v>0</v>
      </c>
      <c r="U101" s="5">
        <f t="shared" si="86"/>
        <v>0</v>
      </c>
      <c r="V101" s="42">
        <f t="shared" si="86"/>
        <v>0</v>
      </c>
      <c r="W101" s="5" t="e">
        <f t="shared" si="70"/>
        <v>#DIV/0!</v>
      </c>
      <c r="X101" s="27" t="s">
        <v>1591</v>
      </c>
    </row>
    <row r="102" spans="1:24" ht="47.25" hidden="1" customHeight="1" x14ac:dyDescent="0.25">
      <c r="A102" s="4" t="s">
        <v>4</v>
      </c>
      <c r="B102" s="4" t="s">
        <v>1794</v>
      </c>
      <c r="C102" s="4" t="s">
        <v>34</v>
      </c>
      <c r="D102" s="4"/>
      <c r="E102" s="14" t="s">
        <v>1178</v>
      </c>
      <c r="F102" s="5">
        <f t="shared" ref="F102:L102" si="87">F103+F106</f>
        <v>0</v>
      </c>
      <c r="G102" s="5">
        <f>G103+G106</f>
        <v>90507.6</v>
      </c>
      <c r="H102" s="5">
        <f t="shared" si="87"/>
        <v>0</v>
      </c>
      <c r="I102" s="5">
        <f t="shared" si="87"/>
        <v>0</v>
      </c>
      <c r="J102" s="5">
        <f t="shared" si="87"/>
        <v>0</v>
      </c>
      <c r="K102" s="5">
        <f t="shared" si="87"/>
        <v>0</v>
      </c>
      <c r="L102" s="5">
        <f t="shared" si="87"/>
        <v>0</v>
      </c>
      <c r="M102" s="5">
        <f t="shared" ref="M102:M168" si="88">F102+I102+L102</f>
        <v>0</v>
      </c>
      <c r="N102" s="5">
        <f>N103+N106</f>
        <v>0</v>
      </c>
      <c r="O102" s="5">
        <f>O103+O106</f>
        <v>0</v>
      </c>
      <c r="P102" s="5">
        <f t="shared" ref="P102:V102" si="89">P103+P106</f>
        <v>0</v>
      </c>
      <c r="Q102" s="5">
        <f t="shared" si="89"/>
        <v>0</v>
      </c>
      <c r="R102" s="5">
        <f t="shared" si="89"/>
        <v>0</v>
      </c>
      <c r="S102" s="5">
        <f t="shared" si="89"/>
        <v>0</v>
      </c>
      <c r="T102" s="5">
        <f t="shared" si="89"/>
        <v>0</v>
      </c>
      <c r="U102" s="5">
        <f t="shared" si="89"/>
        <v>0</v>
      </c>
      <c r="V102" s="42">
        <f t="shared" si="89"/>
        <v>0</v>
      </c>
      <c r="W102" s="5" t="e">
        <f t="shared" si="70"/>
        <v>#DIV/0!</v>
      </c>
      <c r="X102" s="27" t="s">
        <v>1591</v>
      </c>
    </row>
    <row r="103" spans="1:24" ht="63" hidden="1" customHeight="1" x14ac:dyDescent="0.25">
      <c r="A103" s="4" t="s">
        <v>4</v>
      </c>
      <c r="B103" s="4" t="s">
        <v>1794</v>
      </c>
      <c r="C103" s="4" t="s">
        <v>970</v>
      </c>
      <c r="D103" s="4"/>
      <c r="E103" s="14" t="s">
        <v>624</v>
      </c>
      <c r="F103" s="5">
        <f t="shared" ref="F103:L104" si="90">F104</f>
        <v>0</v>
      </c>
      <c r="G103" s="5">
        <f t="shared" si="90"/>
        <v>0</v>
      </c>
      <c r="H103" s="5">
        <f t="shared" si="90"/>
        <v>0</v>
      </c>
      <c r="I103" s="5">
        <f t="shared" si="90"/>
        <v>0</v>
      </c>
      <c r="J103" s="5">
        <f t="shared" si="90"/>
        <v>0</v>
      </c>
      <c r="K103" s="5">
        <f t="shared" si="90"/>
        <v>0</v>
      </c>
      <c r="L103" s="5">
        <f t="shared" si="90"/>
        <v>0</v>
      </c>
      <c r="M103" s="5">
        <f t="shared" si="88"/>
        <v>0</v>
      </c>
      <c r="N103" s="5">
        <f>N104</f>
        <v>0</v>
      </c>
      <c r="O103" s="5">
        <f>O104</f>
        <v>0</v>
      </c>
      <c r="P103" s="5">
        <f t="shared" ref="P103:V104" si="91">P104</f>
        <v>0</v>
      </c>
      <c r="Q103" s="5">
        <f t="shared" si="91"/>
        <v>0</v>
      </c>
      <c r="R103" s="5">
        <f t="shared" si="91"/>
        <v>0</v>
      </c>
      <c r="S103" s="5">
        <f t="shared" si="91"/>
        <v>0</v>
      </c>
      <c r="T103" s="5">
        <f t="shared" si="91"/>
        <v>0</v>
      </c>
      <c r="U103" s="5">
        <f t="shared" si="91"/>
        <v>0</v>
      </c>
      <c r="V103" s="42">
        <f t="shared" si="91"/>
        <v>0</v>
      </c>
      <c r="W103" s="5" t="e">
        <f t="shared" si="70"/>
        <v>#DIV/0!</v>
      </c>
      <c r="X103" s="27" t="s">
        <v>1591</v>
      </c>
    </row>
    <row r="104" spans="1:24" ht="31.5" hidden="1" customHeight="1" x14ac:dyDescent="0.25">
      <c r="A104" s="4" t="s">
        <v>4</v>
      </c>
      <c r="B104" s="4" t="s">
        <v>1794</v>
      </c>
      <c r="C104" s="4" t="s">
        <v>970</v>
      </c>
      <c r="D104" s="4" t="s">
        <v>11</v>
      </c>
      <c r="E104" s="14" t="s">
        <v>531</v>
      </c>
      <c r="F104" s="5">
        <f t="shared" si="90"/>
        <v>0</v>
      </c>
      <c r="G104" s="5">
        <f t="shared" si="90"/>
        <v>0</v>
      </c>
      <c r="H104" s="5">
        <f t="shared" si="90"/>
        <v>0</v>
      </c>
      <c r="I104" s="5">
        <f t="shared" si="90"/>
        <v>0</v>
      </c>
      <c r="J104" s="5">
        <f t="shared" si="90"/>
        <v>0</v>
      </c>
      <c r="K104" s="5">
        <f t="shared" si="90"/>
        <v>0</v>
      </c>
      <c r="L104" s="5">
        <f t="shared" si="90"/>
        <v>0</v>
      </c>
      <c r="M104" s="5">
        <f t="shared" si="88"/>
        <v>0</v>
      </c>
      <c r="N104" s="5">
        <f>N105</f>
        <v>0</v>
      </c>
      <c r="O104" s="5">
        <f>O105</f>
        <v>0</v>
      </c>
      <c r="P104" s="5">
        <f t="shared" si="91"/>
        <v>0</v>
      </c>
      <c r="Q104" s="5">
        <f t="shared" si="91"/>
        <v>0</v>
      </c>
      <c r="R104" s="5">
        <f t="shared" si="91"/>
        <v>0</v>
      </c>
      <c r="S104" s="5">
        <f t="shared" si="91"/>
        <v>0</v>
      </c>
      <c r="T104" s="5">
        <f t="shared" si="91"/>
        <v>0</v>
      </c>
      <c r="U104" s="5">
        <f t="shared" si="91"/>
        <v>0</v>
      </c>
      <c r="V104" s="42">
        <f t="shared" si="91"/>
        <v>0</v>
      </c>
      <c r="W104" s="5" t="e">
        <f t="shared" si="70"/>
        <v>#DIV/0!</v>
      </c>
      <c r="X104" s="27" t="s">
        <v>1591</v>
      </c>
    </row>
    <row r="105" spans="1:24" ht="31.5" hidden="1" customHeight="1" x14ac:dyDescent="0.25">
      <c r="A105" s="4" t="s">
        <v>4</v>
      </c>
      <c r="B105" s="4" t="s">
        <v>1794</v>
      </c>
      <c r="C105" s="4" t="s">
        <v>970</v>
      </c>
      <c r="D105" s="4" t="s">
        <v>12</v>
      </c>
      <c r="E105" s="14" t="s">
        <v>532</v>
      </c>
      <c r="F105" s="5"/>
      <c r="G105" s="5"/>
      <c r="H105" s="5"/>
      <c r="I105" s="5"/>
      <c r="J105" s="5"/>
      <c r="K105" s="5"/>
      <c r="L105" s="5"/>
      <c r="M105" s="5">
        <f t="shared" si="88"/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42">
        <v>0</v>
      </c>
      <c r="W105" s="5" t="e">
        <f t="shared" si="70"/>
        <v>#DIV/0!</v>
      </c>
      <c r="X105" s="27" t="s">
        <v>1591</v>
      </c>
    </row>
    <row r="106" spans="1:24" ht="110.25" hidden="1" customHeight="1" x14ac:dyDescent="0.25">
      <c r="A106" s="4" t="s">
        <v>4</v>
      </c>
      <c r="B106" s="4" t="s">
        <v>1794</v>
      </c>
      <c r="C106" s="4" t="s">
        <v>974</v>
      </c>
      <c r="D106" s="4"/>
      <c r="E106" s="14" t="s">
        <v>1386</v>
      </c>
      <c r="F106" s="5">
        <f t="shared" ref="F106:L107" si="92">F107</f>
        <v>0</v>
      </c>
      <c r="G106" s="5">
        <f t="shared" si="92"/>
        <v>90507.6</v>
      </c>
      <c r="H106" s="5">
        <f t="shared" si="92"/>
        <v>0</v>
      </c>
      <c r="I106" s="5">
        <f t="shared" si="92"/>
        <v>0</v>
      </c>
      <c r="J106" s="5">
        <f t="shared" si="92"/>
        <v>0</v>
      </c>
      <c r="K106" s="5">
        <f t="shared" si="92"/>
        <v>0</v>
      </c>
      <c r="L106" s="5">
        <f t="shared" si="92"/>
        <v>0</v>
      </c>
      <c r="M106" s="5">
        <f t="shared" si="88"/>
        <v>0</v>
      </c>
      <c r="N106" s="5">
        <f>N107</f>
        <v>0</v>
      </c>
      <c r="O106" s="5">
        <f>O107</f>
        <v>0</v>
      </c>
      <c r="P106" s="5">
        <f t="shared" ref="P106:V107" si="93">P107</f>
        <v>0</v>
      </c>
      <c r="Q106" s="5">
        <f t="shared" si="93"/>
        <v>0</v>
      </c>
      <c r="R106" s="5">
        <f t="shared" si="93"/>
        <v>0</v>
      </c>
      <c r="S106" s="5">
        <f t="shared" si="93"/>
        <v>0</v>
      </c>
      <c r="T106" s="5">
        <f t="shared" si="93"/>
        <v>0</v>
      </c>
      <c r="U106" s="5">
        <f t="shared" si="93"/>
        <v>0</v>
      </c>
      <c r="V106" s="42">
        <f t="shared" si="93"/>
        <v>0</v>
      </c>
      <c r="W106" s="5" t="e">
        <f t="shared" si="70"/>
        <v>#DIV/0!</v>
      </c>
      <c r="X106" s="27" t="s">
        <v>1591</v>
      </c>
    </row>
    <row r="107" spans="1:24" ht="31.5" hidden="1" customHeight="1" x14ac:dyDescent="0.3">
      <c r="A107" s="4" t="s">
        <v>4</v>
      </c>
      <c r="B107" s="4" t="s">
        <v>1794</v>
      </c>
      <c r="C107" s="4" t="s">
        <v>974</v>
      </c>
      <c r="D107" s="4" t="s">
        <v>11</v>
      </c>
      <c r="E107" s="14" t="s">
        <v>531</v>
      </c>
      <c r="F107" s="5">
        <f t="shared" si="92"/>
        <v>0</v>
      </c>
      <c r="G107" s="5">
        <f t="shared" si="92"/>
        <v>90507.6</v>
      </c>
      <c r="H107" s="5">
        <f t="shared" si="92"/>
        <v>0</v>
      </c>
      <c r="I107" s="5">
        <f t="shared" si="92"/>
        <v>0</v>
      </c>
      <c r="J107" s="5">
        <f t="shared" si="92"/>
        <v>0</v>
      </c>
      <c r="K107" s="5">
        <f t="shared" si="92"/>
        <v>0</v>
      </c>
      <c r="L107" s="5">
        <f t="shared" si="92"/>
        <v>0</v>
      </c>
      <c r="M107" s="5">
        <f t="shared" si="88"/>
        <v>0</v>
      </c>
      <c r="N107" s="5">
        <f>N108</f>
        <v>0</v>
      </c>
      <c r="O107" s="5">
        <f>O108</f>
        <v>0</v>
      </c>
      <c r="P107" s="5">
        <f t="shared" si="93"/>
        <v>0</v>
      </c>
      <c r="Q107" s="5">
        <f t="shared" si="93"/>
        <v>0</v>
      </c>
      <c r="R107" s="5">
        <f t="shared" si="93"/>
        <v>0</v>
      </c>
      <c r="S107" s="5">
        <f t="shared" si="93"/>
        <v>0</v>
      </c>
      <c r="T107" s="5">
        <f t="shared" si="93"/>
        <v>0</v>
      </c>
      <c r="U107" s="5">
        <f t="shared" si="93"/>
        <v>0</v>
      </c>
      <c r="V107" s="42">
        <f t="shared" si="93"/>
        <v>0</v>
      </c>
      <c r="W107" s="5" t="e">
        <f t="shared" si="70"/>
        <v>#DIV/0!</v>
      </c>
      <c r="X107" s="27" t="s">
        <v>1591</v>
      </c>
    </row>
    <row r="108" spans="1:24" ht="31.5" hidden="1" customHeight="1" x14ac:dyDescent="0.3">
      <c r="A108" s="4" t="s">
        <v>4</v>
      </c>
      <c r="B108" s="4" t="s">
        <v>1794</v>
      </c>
      <c r="C108" s="4" t="s">
        <v>974</v>
      </c>
      <c r="D108" s="4" t="s">
        <v>12</v>
      </c>
      <c r="E108" s="14" t="s">
        <v>532</v>
      </c>
      <c r="F108" s="5"/>
      <c r="G108" s="5">
        <v>90507.6</v>
      </c>
      <c r="H108" s="5"/>
      <c r="I108" s="5"/>
      <c r="J108" s="5"/>
      <c r="K108" s="5"/>
      <c r="L108" s="5"/>
      <c r="M108" s="5">
        <f t="shared" si="88"/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42">
        <v>0</v>
      </c>
      <c r="W108" s="5" t="e">
        <f t="shared" si="70"/>
        <v>#DIV/0!</v>
      </c>
      <c r="X108" s="27" t="s">
        <v>1591</v>
      </c>
    </row>
    <row r="109" spans="1:24" s="3" customFormat="1" ht="31.5" customHeight="1" x14ac:dyDescent="0.3">
      <c r="A109" s="7" t="s">
        <v>35</v>
      </c>
      <c r="B109" s="7" t="s">
        <v>1759</v>
      </c>
      <c r="C109" s="7"/>
      <c r="D109" s="7"/>
      <c r="E109" s="18" t="s">
        <v>468</v>
      </c>
      <c r="F109" s="8">
        <f t="shared" ref="F109:L109" si="94">F110+F150</f>
        <v>347441</v>
      </c>
      <c r="G109" s="8">
        <f t="shared" si="94"/>
        <v>373378.4</v>
      </c>
      <c r="H109" s="8">
        <f t="shared" si="94"/>
        <v>469185.3</v>
      </c>
      <c r="I109" s="8">
        <f t="shared" si="94"/>
        <v>0</v>
      </c>
      <c r="J109" s="8">
        <f t="shared" si="94"/>
        <v>0</v>
      </c>
      <c r="K109" s="8">
        <f t="shared" si="94"/>
        <v>0</v>
      </c>
      <c r="L109" s="8">
        <f t="shared" si="94"/>
        <v>-74176.082999999999</v>
      </c>
      <c r="M109" s="8">
        <f t="shared" si="88"/>
        <v>273264.91700000002</v>
      </c>
      <c r="N109" s="8">
        <f>N110+N150</f>
        <v>245888.99537999998</v>
      </c>
      <c r="O109" s="8">
        <f>O110+O150</f>
        <v>149901.51483000003</v>
      </c>
      <c r="P109" s="8">
        <f t="shared" ref="P109:V109" si="95">P110+P150</f>
        <v>0</v>
      </c>
      <c r="Q109" s="8">
        <f t="shared" si="95"/>
        <v>0</v>
      </c>
      <c r="R109" s="8">
        <f t="shared" si="95"/>
        <v>0</v>
      </c>
      <c r="S109" s="8">
        <f t="shared" si="95"/>
        <v>0</v>
      </c>
      <c r="T109" s="8">
        <f t="shared" si="95"/>
        <v>231879.67636000001</v>
      </c>
      <c r="U109" s="8">
        <f t="shared" si="95"/>
        <v>0</v>
      </c>
      <c r="V109" s="40">
        <f t="shared" si="95"/>
        <v>0</v>
      </c>
      <c r="W109" s="8">
        <f t="shared" si="70"/>
        <v>94.302583977640069</v>
      </c>
      <c r="X109" s="22"/>
    </row>
    <row r="110" spans="1:24" s="3" customFormat="1" ht="15.75" customHeight="1" x14ac:dyDescent="0.3">
      <c r="A110" s="7" t="s">
        <v>35</v>
      </c>
      <c r="B110" s="7" t="s">
        <v>5</v>
      </c>
      <c r="C110" s="7"/>
      <c r="D110" s="7"/>
      <c r="E110" s="18" t="s">
        <v>491</v>
      </c>
      <c r="F110" s="8">
        <f t="shared" ref="F110:L110" si="96">F111+F124+F130</f>
        <v>329178.3</v>
      </c>
      <c r="G110" s="8">
        <f t="shared" si="96"/>
        <v>258347.5</v>
      </c>
      <c r="H110" s="8">
        <f t="shared" si="96"/>
        <v>258401</v>
      </c>
      <c r="I110" s="8">
        <f t="shared" si="96"/>
        <v>0</v>
      </c>
      <c r="J110" s="8">
        <f t="shared" si="96"/>
        <v>0</v>
      </c>
      <c r="K110" s="8">
        <f t="shared" si="96"/>
        <v>0</v>
      </c>
      <c r="L110" s="8">
        <f t="shared" si="96"/>
        <v>-56806.491999999998</v>
      </c>
      <c r="M110" s="8">
        <f t="shared" si="88"/>
        <v>272371.80799999996</v>
      </c>
      <c r="N110" s="8">
        <f>N111+N124+N130</f>
        <v>244995.88637999998</v>
      </c>
      <c r="O110" s="8">
        <f>O111+O124+O130</f>
        <v>149244.84214000002</v>
      </c>
      <c r="P110" s="8">
        <f t="shared" ref="P110:V110" si="97">P111+P124+P130</f>
        <v>0</v>
      </c>
      <c r="Q110" s="8">
        <f t="shared" si="97"/>
        <v>0</v>
      </c>
      <c r="R110" s="8">
        <f t="shared" si="97"/>
        <v>0</v>
      </c>
      <c r="S110" s="8">
        <f t="shared" si="97"/>
        <v>0</v>
      </c>
      <c r="T110" s="8">
        <f t="shared" si="97"/>
        <v>230986.56776000001</v>
      </c>
      <c r="U110" s="8">
        <f t="shared" si="97"/>
        <v>0</v>
      </c>
      <c r="V110" s="40">
        <f t="shared" si="97"/>
        <v>0</v>
      </c>
      <c r="W110" s="8">
        <f t="shared" si="70"/>
        <v>94.281814757382961</v>
      </c>
      <c r="X110" s="22"/>
    </row>
    <row r="111" spans="1:24" s="10" customFormat="1" ht="47.25" customHeight="1" x14ac:dyDescent="0.3">
      <c r="A111" s="9" t="s">
        <v>35</v>
      </c>
      <c r="B111" s="9" t="s">
        <v>1763</v>
      </c>
      <c r="C111" s="9"/>
      <c r="D111" s="9"/>
      <c r="E111" s="13" t="s">
        <v>503</v>
      </c>
      <c r="F111" s="11">
        <f t="shared" ref="F111:L112" si="98">F112</f>
        <v>121107.5</v>
      </c>
      <c r="G111" s="11">
        <f t="shared" si="98"/>
        <v>121107.5</v>
      </c>
      <c r="H111" s="11">
        <f t="shared" si="98"/>
        <v>121107.5</v>
      </c>
      <c r="I111" s="11">
        <f t="shared" si="98"/>
        <v>0</v>
      </c>
      <c r="J111" s="11">
        <f t="shared" si="98"/>
        <v>0</v>
      </c>
      <c r="K111" s="11">
        <f t="shared" si="98"/>
        <v>0</v>
      </c>
      <c r="L111" s="11">
        <f t="shared" si="98"/>
        <v>1204.8</v>
      </c>
      <c r="M111" s="11">
        <f t="shared" si="88"/>
        <v>122312.3</v>
      </c>
      <c r="N111" s="11">
        <f>N112</f>
        <v>122329.3</v>
      </c>
      <c r="O111" s="11">
        <f>O112</f>
        <v>77934.720990000002</v>
      </c>
      <c r="P111" s="11">
        <f t="shared" ref="P111:V112" si="99">P112</f>
        <v>0</v>
      </c>
      <c r="Q111" s="11">
        <f t="shared" si="99"/>
        <v>0</v>
      </c>
      <c r="R111" s="11">
        <f t="shared" si="99"/>
        <v>0</v>
      </c>
      <c r="S111" s="11">
        <f t="shared" si="99"/>
        <v>0</v>
      </c>
      <c r="T111" s="11">
        <f t="shared" si="99"/>
        <v>122328.0785</v>
      </c>
      <c r="U111" s="11">
        <f t="shared" si="99"/>
        <v>0</v>
      </c>
      <c r="V111" s="41">
        <f t="shared" si="99"/>
        <v>0</v>
      </c>
      <c r="W111" s="11">
        <f t="shared" si="70"/>
        <v>99.999001465715892</v>
      </c>
      <c r="X111" s="26"/>
    </row>
    <row r="112" spans="1:24" ht="31.5" customHeight="1" x14ac:dyDescent="0.3">
      <c r="A112" s="4" t="s">
        <v>35</v>
      </c>
      <c r="B112" s="4" t="s">
        <v>1763</v>
      </c>
      <c r="C112" s="4" t="s">
        <v>25</v>
      </c>
      <c r="D112" s="4"/>
      <c r="E112" s="14" t="s">
        <v>834</v>
      </c>
      <c r="F112" s="5">
        <f t="shared" si="98"/>
        <v>121107.5</v>
      </c>
      <c r="G112" s="5">
        <f t="shared" si="98"/>
        <v>121107.5</v>
      </c>
      <c r="H112" s="5">
        <f t="shared" si="98"/>
        <v>121107.5</v>
      </c>
      <c r="I112" s="5">
        <f t="shared" si="98"/>
        <v>0</v>
      </c>
      <c r="J112" s="5">
        <f t="shared" si="98"/>
        <v>0</v>
      </c>
      <c r="K112" s="5">
        <f t="shared" si="98"/>
        <v>0</v>
      </c>
      <c r="L112" s="5">
        <f t="shared" si="98"/>
        <v>1204.8</v>
      </c>
      <c r="M112" s="5">
        <f t="shared" si="88"/>
        <v>122312.3</v>
      </c>
      <c r="N112" s="5">
        <f>N113</f>
        <v>122329.3</v>
      </c>
      <c r="O112" s="5">
        <f>O113</f>
        <v>77934.720990000002</v>
      </c>
      <c r="P112" s="5">
        <f t="shared" si="99"/>
        <v>0</v>
      </c>
      <c r="Q112" s="5">
        <f t="shared" si="99"/>
        <v>0</v>
      </c>
      <c r="R112" s="5">
        <f t="shared" si="99"/>
        <v>0</v>
      </c>
      <c r="S112" s="5">
        <f t="shared" si="99"/>
        <v>0</v>
      </c>
      <c r="T112" s="5">
        <f t="shared" si="99"/>
        <v>122328.0785</v>
      </c>
      <c r="U112" s="5">
        <f t="shared" si="99"/>
        <v>0</v>
      </c>
      <c r="V112" s="42">
        <f t="shared" si="99"/>
        <v>0</v>
      </c>
      <c r="W112" s="5">
        <f t="shared" si="70"/>
        <v>99.999001465715892</v>
      </c>
      <c r="X112" s="27"/>
    </row>
    <row r="113" spans="1:24" ht="31.5" customHeight="1" x14ac:dyDescent="0.3">
      <c r="A113" s="4" t="s">
        <v>35</v>
      </c>
      <c r="B113" s="4" t="s">
        <v>1763</v>
      </c>
      <c r="C113" s="4" t="s">
        <v>26</v>
      </c>
      <c r="D113" s="4"/>
      <c r="E113" s="14" t="s">
        <v>837</v>
      </c>
      <c r="F113" s="5">
        <f t="shared" ref="F113:L113" si="100">F114+F117</f>
        <v>121107.5</v>
      </c>
      <c r="G113" s="5">
        <f t="shared" si="100"/>
        <v>121107.5</v>
      </c>
      <c r="H113" s="5">
        <f t="shared" si="100"/>
        <v>121107.5</v>
      </c>
      <c r="I113" s="5">
        <f t="shared" si="100"/>
        <v>0</v>
      </c>
      <c r="J113" s="5">
        <f t="shared" si="100"/>
        <v>0</v>
      </c>
      <c r="K113" s="5">
        <f t="shared" si="100"/>
        <v>0</v>
      </c>
      <c r="L113" s="5">
        <f t="shared" si="100"/>
        <v>1204.8</v>
      </c>
      <c r="M113" s="5">
        <f t="shared" si="88"/>
        <v>122312.3</v>
      </c>
      <c r="N113" s="5">
        <f>N114+N117</f>
        <v>122329.3</v>
      </c>
      <c r="O113" s="5">
        <f>O114+O117</f>
        <v>77934.720990000002</v>
      </c>
      <c r="P113" s="5">
        <f t="shared" ref="P113:V113" si="101">P114+P117</f>
        <v>0</v>
      </c>
      <c r="Q113" s="5">
        <f t="shared" si="101"/>
        <v>0</v>
      </c>
      <c r="R113" s="5">
        <f t="shared" si="101"/>
        <v>0</v>
      </c>
      <c r="S113" s="5">
        <f t="shared" si="101"/>
        <v>0</v>
      </c>
      <c r="T113" s="5">
        <f t="shared" si="101"/>
        <v>122328.0785</v>
      </c>
      <c r="U113" s="5">
        <f t="shared" si="101"/>
        <v>0</v>
      </c>
      <c r="V113" s="42">
        <f t="shared" si="101"/>
        <v>0</v>
      </c>
      <c r="W113" s="5">
        <f t="shared" si="70"/>
        <v>99.999001465715892</v>
      </c>
      <c r="X113" s="27"/>
    </row>
    <row r="114" spans="1:24" ht="31.5" customHeight="1" x14ac:dyDescent="0.3">
      <c r="A114" s="4" t="s">
        <v>35</v>
      </c>
      <c r="B114" s="4" t="s">
        <v>1763</v>
      </c>
      <c r="C114" s="4" t="s">
        <v>27</v>
      </c>
      <c r="D114" s="4"/>
      <c r="E114" s="14" t="s">
        <v>827</v>
      </c>
      <c r="F114" s="5">
        <f t="shared" ref="F114:L115" si="102">F115</f>
        <v>114739.5</v>
      </c>
      <c r="G114" s="5">
        <f t="shared" si="102"/>
        <v>114739.5</v>
      </c>
      <c r="H114" s="5">
        <f t="shared" si="102"/>
        <v>114739.5</v>
      </c>
      <c r="I114" s="5">
        <f t="shared" si="102"/>
        <v>0</v>
      </c>
      <c r="J114" s="5">
        <f t="shared" si="102"/>
        <v>0</v>
      </c>
      <c r="K114" s="5">
        <f t="shared" si="102"/>
        <v>0</v>
      </c>
      <c r="L114" s="5">
        <f t="shared" si="102"/>
        <v>1204.8</v>
      </c>
      <c r="M114" s="5">
        <f t="shared" si="88"/>
        <v>115944.3</v>
      </c>
      <c r="N114" s="5">
        <f>N115</f>
        <v>117244.64756</v>
      </c>
      <c r="O114" s="5">
        <f>O115</f>
        <v>75180.55</v>
      </c>
      <c r="P114" s="5">
        <f t="shared" ref="P114:V115" si="103">P115</f>
        <v>0</v>
      </c>
      <c r="Q114" s="5">
        <f t="shared" si="103"/>
        <v>0</v>
      </c>
      <c r="R114" s="5">
        <f t="shared" si="103"/>
        <v>0</v>
      </c>
      <c r="S114" s="5">
        <f t="shared" si="103"/>
        <v>0</v>
      </c>
      <c r="T114" s="5">
        <f t="shared" si="103"/>
        <v>117243.42608</v>
      </c>
      <c r="U114" s="5">
        <f t="shared" si="103"/>
        <v>0</v>
      </c>
      <c r="V114" s="42">
        <f t="shared" si="103"/>
        <v>0</v>
      </c>
      <c r="W114" s="5">
        <f t="shared" si="70"/>
        <v>99.998958178453847</v>
      </c>
      <c r="X114" s="27"/>
    </row>
    <row r="115" spans="1:24" ht="78.75" customHeight="1" x14ac:dyDescent="0.3">
      <c r="A115" s="4" t="s">
        <v>35</v>
      </c>
      <c r="B115" s="4" t="s">
        <v>1763</v>
      </c>
      <c r="C115" s="4" t="s">
        <v>27</v>
      </c>
      <c r="D115" s="4" t="s">
        <v>18</v>
      </c>
      <c r="E115" s="14" t="s">
        <v>528</v>
      </c>
      <c r="F115" s="5">
        <f t="shared" si="102"/>
        <v>114739.5</v>
      </c>
      <c r="G115" s="5">
        <f t="shared" si="102"/>
        <v>114739.5</v>
      </c>
      <c r="H115" s="5">
        <f t="shared" si="102"/>
        <v>114739.5</v>
      </c>
      <c r="I115" s="5">
        <f t="shared" si="102"/>
        <v>0</v>
      </c>
      <c r="J115" s="5">
        <f t="shared" si="102"/>
        <v>0</v>
      </c>
      <c r="K115" s="5">
        <f t="shared" si="102"/>
        <v>0</v>
      </c>
      <c r="L115" s="5">
        <f t="shared" si="102"/>
        <v>1204.8</v>
      </c>
      <c r="M115" s="5">
        <f t="shared" si="88"/>
        <v>115944.3</v>
      </c>
      <c r="N115" s="5">
        <f>N116</f>
        <v>117244.64756</v>
      </c>
      <c r="O115" s="5">
        <f>O116</f>
        <v>75180.55</v>
      </c>
      <c r="P115" s="5">
        <f t="shared" si="103"/>
        <v>0</v>
      </c>
      <c r="Q115" s="5">
        <f t="shared" si="103"/>
        <v>0</v>
      </c>
      <c r="R115" s="5">
        <f t="shared" si="103"/>
        <v>0</v>
      </c>
      <c r="S115" s="5">
        <f t="shared" si="103"/>
        <v>0</v>
      </c>
      <c r="T115" s="5">
        <f t="shared" si="103"/>
        <v>117243.42608</v>
      </c>
      <c r="U115" s="5">
        <f t="shared" si="103"/>
        <v>0</v>
      </c>
      <c r="V115" s="42">
        <f t="shared" si="103"/>
        <v>0</v>
      </c>
      <c r="W115" s="5">
        <f t="shared" si="70"/>
        <v>99.998958178453847</v>
      </c>
      <c r="X115" s="27"/>
    </row>
    <row r="116" spans="1:24" ht="31.5" customHeight="1" x14ac:dyDescent="0.3">
      <c r="A116" s="4" t="s">
        <v>35</v>
      </c>
      <c r="B116" s="4" t="s">
        <v>1763</v>
      </c>
      <c r="C116" s="4" t="s">
        <v>27</v>
      </c>
      <c r="D116" s="4" t="s">
        <v>28</v>
      </c>
      <c r="E116" s="14" t="s">
        <v>530</v>
      </c>
      <c r="F116" s="5">
        <v>114739.5</v>
      </c>
      <c r="G116" s="5">
        <v>114739.5</v>
      </c>
      <c r="H116" s="5">
        <v>114739.5</v>
      </c>
      <c r="I116" s="5"/>
      <c r="J116" s="5"/>
      <c r="K116" s="5"/>
      <c r="L116" s="5">
        <v>1204.8</v>
      </c>
      <c r="M116" s="5">
        <f t="shared" si="88"/>
        <v>115944.3</v>
      </c>
      <c r="N116" s="5">
        <v>117244.64756</v>
      </c>
      <c r="O116" s="5">
        <v>75180.55</v>
      </c>
      <c r="P116" s="5">
        <v>0</v>
      </c>
      <c r="Q116" s="5">
        <v>0</v>
      </c>
      <c r="R116" s="5">
        <v>0</v>
      </c>
      <c r="S116" s="5">
        <v>0</v>
      </c>
      <c r="T116" s="5">
        <v>117243.42608</v>
      </c>
      <c r="U116" s="5">
        <v>0</v>
      </c>
      <c r="V116" s="42">
        <v>0</v>
      </c>
      <c r="W116" s="5">
        <f t="shared" si="70"/>
        <v>99.998958178453847</v>
      </c>
      <c r="X116" s="27"/>
    </row>
    <row r="117" spans="1:24" ht="31.5" customHeight="1" x14ac:dyDescent="0.3">
      <c r="A117" s="4" t="s">
        <v>35</v>
      </c>
      <c r="B117" s="4" t="s">
        <v>1763</v>
      </c>
      <c r="C117" s="4" t="s">
        <v>29</v>
      </c>
      <c r="D117" s="4"/>
      <c r="E117" s="14" t="s">
        <v>828</v>
      </c>
      <c r="F117" s="5">
        <f t="shared" ref="F117:L117" si="104">F118+F120+F122</f>
        <v>6368</v>
      </c>
      <c r="G117" s="5">
        <f t="shared" si="104"/>
        <v>6368</v>
      </c>
      <c r="H117" s="5">
        <f t="shared" si="104"/>
        <v>6368</v>
      </c>
      <c r="I117" s="5">
        <f t="shared" si="104"/>
        <v>0</v>
      </c>
      <c r="J117" s="5">
        <f t="shared" si="104"/>
        <v>0</v>
      </c>
      <c r="K117" s="5">
        <f t="shared" si="104"/>
        <v>0</v>
      </c>
      <c r="L117" s="5">
        <f t="shared" si="104"/>
        <v>0</v>
      </c>
      <c r="M117" s="5">
        <f t="shared" si="88"/>
        <v>6368</v>
      </c>
      <c r="N117" s="5">
        <f>N118+N120+N122</f>
        <v>5084.6524400000008</v>
      </c>
      <c r="O117" s="5">
        <f>O118+O120+O122</f>
        <v>2754.1709900000001</v>
      </c>
      <c r="P117" s="5">
        <f t="shared" ref="P117:V117" si="105">P118+P120+P122</f>
        <v>0</v>
      </c>
      <c r="Q117" s="5">
        <f t="shared" si="105"/>
        <v>0</v>
      </c>
      <c r="R117" s="5">
        <f t="shared" si="105"/>
        <v>0</v>
      </c>
      <c r="S117" s="5">
        <f t="shared" si="105"/>
        <v>0</v>
      </c>
      <c r="T117" s="5">
        <f t="shared" si="105"/>
        <v>5084.6524200000003</v>
      </c>
      <c r="U117" s="5">
        <f t="shared" si="105"/>
        <v>0</v>
      </c>
      <c r="V117" s="42">
        <f t="shared" si="105"/>
        <v>0</v>
      </c>
      <c r="W117" s="5">
        <f t="shared" si="70"/>
        <v>99.999999606659443</v>
      </c>
      <c r="X117" s="27"/>
    </row>
    <row r="118" spans="1:24" ht="78.75" customHeight="1" x14ac:dyDescent="0.3">
      <c r="A118" s="4" t="s">
        <v>35</v>
      </c>
      <c r="B118" s="4" t="s">
        <v>1763</v>
      </c>
      <c r="C118" s="4" t="s">
        <v>29</v>
      </c>
      <c r="D118" s="4" t="s">
        <v>18</v>
      </c>
      <c r="E118" s="14" t="s">
        <v>528</v>
      </c>
      <c r="F118" s="5">
        <f t="shared" ref="F118:L118" si="106">F119</f>
        <v>327.7</v>
      </c>
      <c r="G118" s="5">
        <f t="shared" si="106"/>
        <v>327.7</v>
      </c>
      <c r="H118" s="5">
        <f t="shared" si="106"/>
        <v>327.7</v>
      </c>
      <c r="I118" s="5">
        <f t="shared" si="106"/>
        <v>0</v>
      </c>
      <c r="J118" s="5">
        <f t="shared" si="106"/>
        <v>0</v>
      </c>
      <c r="K118" s="5">
        <f t="shared" si="106"/>
        <v>0</v>
      </c>
      <c r="L118" s="5">
        <f t="shared" si="106"/>
        <v>0</v>
      </c>
      <c r="M118" s="5">
        <f t="shared" si="88"/>
        <v>327.7</v>
      </c>
      <c r="N118" s="5">
        <f>N119</f>
        <v>3.35493</v>
      </c>
      <c r="O118" s="5">
        <f>O119</f>
        <v>2.4374699999999998</v>
      </c>
      <c r="P118" s="5">
        <f t="shared" ref="P118:V118" si="107">P119</f>
        <v>0</v>
      </c>
      <c r="Q118" s="5">
        <f t="shared" si="107"/>
        <v>0</v>
      </c>
      <c r="R118" s="5">
        <f t="shared" si="107"/>
        <v>0</v>
      </c>
      <c r="S118" s="5">
        <f t="shared" si="107"/>
        <v>0</v>
      </c>
      <c r="T118" s="5">
        <f t="shared" si="107"/>
        <v>3.35493</v>
      </c>
      <c r="U118" s="5">
        <f t="shared" si="107"/>
        <v>0</v>
      </c>
      <c r="V118" s="42">
        <f t="shared" si="107"/>
        <v>0</v>
      </c>
      <c r="W118" s="5">
        <f t="shared" si="70"/>
        <v>100</v>
      </c>
      <c r="X118" s="27"/>
    </row>
    <row r="119" spans="1:24" ht="31.5" customHeight="1" x14ac:dyDescent="0.3">
      <c r="A119" s="4" t="s">
        <v>35</v>
      </c>
      <c r="B119" s="4" t="s">
        <v>1763</v>
      </c>
      <c r="C119" s="4" t="s">
        <v>29</v>
      </c>
      <c r="D119" s="4" t="s">
        <v>28</v>
      </c>
      <c r="E119" s="14" t="s">
        <v>530</v>
      </c>
      <c r="F119" s="5">
        <v>327.7</v>
      </c>
      <c r="G119" s="5">
        <v>327.7</v>
      </c>
      <c r="H119" s="5">
        <v>327.7</v>
      </c>
      <c r="I119" s="5"/>
      <c r="J119" s="5"/>
      <c r="K119" s="5"/>
      <c r="L119" s="5"/>
      <c r="M119" s="5">
        <f t="shared" si="88"/>
        <v>327.7</v>
      </c>
      <c r="N119" s="5">
        <v>3.35493</v>
      </c>
      <c r="O119" s="5">
        <v>2.4374699999999998</v>
      </c>
      <c r="P119" s="5">
        <v>0</v>
      </c>
      <c r="Q119" s="5">
        <v>0</v>
      </c>
      <c r="R119" s="5">
        <v>0</v>
      </c>
      <c r="S119" s="5">
        <v>0</v>
      </c>
      <c r="T119" s="5">
        <v>3.35493</v>
      </c>
      <c r="U119" s="5">
        <v>0</v>
      </c>
      <c r="V119" s="42">
        <v>0</v>
      </c>
      <c r="W119" s="5">
        <f t="shared" si="70"/>
        <v>100</v>
      </c>
      <c r="X119" s="27"/>
    </row>
    <row r="120" spans="1:24" ht="31.5" customHeight="1" x14ac:dyDescent="0.3">
      <c r="A120" s="4" t="s">
        <v>35</v>
      </c>
      <c r="B120" s="4" t="s">
        <v>1763</v>
      </c>
      <c r="C120" s="4" t="s">
        <v>29</v>
      </c>
      <c r="D120" s="4" t="s">
        <v>11</v>
      </c>
      <c r="E120" s="14" t="s">
        <v>531</v>
      </c>
      <c r="F120" s="5">
        <f t="shared" ref="F120:L120" si="108">F121</f>
        <v>5995.3</v>
      </c>
      <c r="G120" s="5">
        <f t="shared" si="108"/>
        <v>5995.3</v>
      </c>
      <c r="H120" s="5">
        <f t="shared" si="108"/>
        <v>5995.3</v>
      </c>
      <c r="I120" s="5">
        <f t="shared" si="108"/>
        <v>0</v>
      </c>
      <c r="J120" s="5">
        <f t="shared" si="108"/>
        <v>0</v>
      </c>
      <c r="K120" s="5">
        <f t="shared" si="108"/>
        <v>0</v>
      </c>
      <c r="L120" s="5">
        <f t="shared" si="108"/>
        <v>0</v>
      </c>
      <c r="M120" s="5">
        <f t="shared" si="88"/>
        <v>5995.3</v>
      </c>
      <c r="N120" s="5">
        <f>N121</f>
        <v>5036.2975100000003</v>
      </c>
      <c r="O120" s="5">
        <f>O121</f>
        <v>2706.7335200000002</v>
      </c>
      <c r="P120" s="5">
        <f t="shared" ref="P120:V120" si="109">P121</f>
        <v>0</v>
      </c>
      <c r="Q120" s="5">
        <f t="shared" si="109"/>
        <v>0</v>
      </c>
      <c r="R120" s="5">
        <f t="shared" si="109"/>
        <v>0</v>
      </c>
      <c r="S120" s="5">
        <f t="shared" si="109"/>
        <v>0</v>
      </c>
      <c r="T120" s="5">
        <f t="shared" si="109"/>
        <v>5036.2974899999999</v>
      </c>
      <c r="U120" s="5">
        <f t="shared" si="109"/>
        <v>0</v>
      </c>
      <c r="V120" s="42">
        <f t="shared" si="109"/>
        <v>0</v>
      </c>
      <c r="W120" s="5">
        <f t="shared" si="70"/>
        <v>99.999999602882866</v>
      </c>
      <c r="X120" s="27"/>
    </row>
    <row r="121" spans="1:24" ht="31.5" customHeight="1" x14ac:dyDescent="0.3">
      <c r="A121" s="4" t="s">
        <v>35</v>
      </c>
      <c r="B121" s="4" t="s">
        <v>1763</v>
      </c>
      <c r="C121" s="4" t="s">
        <v>29</v>
      </c>
      <c r="D121" s="4" t="s">
        <v>12</v>
      </c>
      <c r="E121" s="14" t="s">
        <v>532</v>
      </c>
      <c r="F121" s="5">
        <v>5995.3</v>
      </c>
      <c r="G121" s="5">
        <v>5995.3</v>
      </c>
      <c r="H121" s="5">
        <v>5995.3</v>
      </c>
      <c r="I121" s="5"/>
      <c r="J121" s="5"/>
      <c r="K121" s="5"/>
      <c r="L121" s="5"/>
      <c r="M121" s="5">
        <f t="shared" si="88"/>
        <v>5995.3</v>
      </c>
      <c r="N121" s="5">
        <v>5036.2975100000003</v>
      </c>
      <c r="O121" s="5">
        <v>2706.7335200000002</v>
      </c>
      <c r="P121" s="5">
        <v>0</v>
      </c>
      <c r="Q121" s="5">
        <v>0</v>
      </c>
      <c r="R121" s="5">
        <v>0</v>
      </c>
      <c r="S121" s="5">
        <v>0</v>
      </c>
      <c r="T121" s="5">
        <v>5036.2974899999999</v>
      </c>
      <c r="U121" s="5">
        <v>0</v>
      </c>
      <c r="V121" s="42">
        <v>0</v>
      </c>
      <c r="W121" s="5">
        <f t="shared" si="70"/>
        <v>99.999999602882866</v>
      </c>
      <c r="X121" s="27"/>
    </row>
    <row r="122" spans="1:24" ht="15.75" customHeight="1" x14ac:dyDescent="0.3">
      <c r="A122" s="4" t="s">
        <v>35</v>
      </c>
      <c r="B122" s="4" t="s">
        <v>1763</v>
      </c>
      <c r="C122" s="4" t="s">
        <v>29</v>
      </c>
      <c r="D122" s="4" t="s">
        <v>13</v>
      </c>
      <c r="E122" s="14" t="s">
        <v>547</v>
      </c>
      <c r="F122" s="5">
        <f t="shared" ref="F122:L122" si="110">F123</f>
        <v>45</v>
      </c>
      <c r="G122" s="5">
        <f t="shared" si="110"/>
        <v>45</v>
      </c>
      <c r="H122" s="5">
        <f t="shared" si="110"/>
        <v>45</v>
      </c>
      <c r="I122" s="5">
        <f t="shared" si="110"/>
        <v>0</v>
      </c>
      <c r="J122" s="5">
        <f t="shared" si="110"/>
        <v>0</v>
      </c>
      <c r="K122" s="5">
        <f t="shared" si="110"/>
        <v>0</v>
      </c>
      <c r="L122" s="5">
        <f t="shared" si="110"/>
        <v>0</v>
      </c>
      <c r="M122" s="5">
        <f t="shared" si="88"/>
        <v>45</v>
      </c>
      <c r="N122" s="5">
        <f>N123</f>
        <v>45</v>
      </c>
      <c r="O122" s="5">
        <f>O123</f>
        <v>45</v>
      </c>
      <c r="P122" s="5">
        <f t="shared" ref="P122:V122" si="111">P123</f>
        <v>0</v>
      </c>
      <c r="Q122" s="5">
        <f t="shared" si="111"/>
        <v>0</v>
      </c>
      <c r="R122" s="5">
        <f t="shared" si="111"/>
        <v>0</v>
      </c>
      <c r="S122" s="5">
        <f t="shared" si="111"/>
        <v>0</v>
      </c>
      <c r="T122" s="5">
        <f t="shared" si="111"/>
        <v>45</v>
      </c>
      <c r="U122" s="5">
        <f t="shared" si="111"/>
        <v>0</v>
      </c>
      <c r="V122" s="42">
        <f t="shared" si="111"/>
        <v>0</v>
      </c>
      <c r="W122" s="5">
        <f t="shared" si="70"/>
        <v>100</v>
      </c>
      <c r="X122" s="27"/>
    </row>
    <row r="123" spans="1:24" ht="15.75" customHeight="1" x14ac:dyDescent="0.3">
      <c r="A123" s="4" t="s">
        <v>35</v>
      </c>
      <c r="B123" s="4" t="s">
        <v>1763</v>
      </c>
      <c r="C123" s="4" t="s">
        <v>29</v>
      </c>
      <c r="D123" s="4" t="s">
        <v>20</v>
      </c>
      <c r="E123" s="14" t="s">
        <v>550</v>
      </c>
      <c r="F123" s="5">
        <v>45</v>
      </c>
      <c r="G123" s="5">
        <v>45</v>
      </c>
      <c r="H123" s="5">
        <v>45</v>
      </c>
      <c r="I123" s="5"/>
      <c r="J123" s="5"/>
      <c r="K123" s="5"/>
      <c r="L123" s="5"/>
      <c r="M123" s="5">
        <f t="shared" si="88"/>
        <v>45</v>
      </c>
      <c r="N123" s="5">
        <v>45</v>
      </c>
      <c r="O123" s="5">
        <v>45</v>
      </c>
      <c r="P123" s="5">
        <v>0</v>
      </c>
      <c r="Q123" s="5">
        <v>0</v>
      </c>
      <c r="R123" s="5">
        <v>0</v>
      </c>
      <c r="S123" s="5">
        <v>0</v>
      </c>
      <c r="T123" s="5">
        <v>45</v>
      </c>
      <c r="U123" s="5">
        <v>0</v>
      </c>
      <c r="V123" s="42">
        <v>0</v>
      </c>
      <c r="W123" s="5">
        <f t="shared" si="70"/>
        <v>100</v>
      </c>
      <c r="X123" s="27"/>
    </row>
    <row r="124" spans="1:24" s="10" customFormat="1" ht="15.75" customHeight="1" x14ac:dyDescent="0.3">
      <c r="A124" s="9" t="s">
        <v>35</v>
      </c>
      <c r="B124" s="9" t="s">
        <v>1764</v>
      </c>
      <c r="C124" s="9"/>
      <c r="D124" s="9"/>
      <c r="E124" s="13" t="s">
        <v>505</v>
      </c>
      <c r="F124" s="11">
        <f t="shared" ref="F124:L128" si="112">F125</f>
        <v>78600</v>
      </c>
      <c r="G124" s="11">
        <f t="shared" si="112"/>
        <v>28600</v>
      </c>
      <c r="H124" s="11">
        <f t="shared" si="112"/>
        <v>28600</v>
      </c>
      <c r="I124" s="11">
        <f t="shared" si="112"/>
        <v>0</v>
      </c>
      <c r="J124" s="11">
        <f t="shared" si="112"/>
        <v>0</v>
      </c>
      <c r="K124" s="11">
        <f t="shared" si="112"/>
        <v>0</v>
      </c>
      <c r="L124" s="11">
        <f t="shared" si="112"/>
        <v>-40522.498999999996</v>
      </c>
      <c r="M124" s="11">
        <f t="shared" si="88"/>
        <v>38077.501000000004</v>
      </c>
      <c r="N124" s="11">
        <f t="shared" ref="N124:O128" si="113">N125</f>
        <v>13909.11642</v>
      </c>
      <c r="O124" s="11">
        <f t="shared" si="113"/>
        <v>0</v>
      </c>
      <c r="P124" s="11">
        <f t="shared" ref="P124:V128" si="114">P125</f>
        <v>0</v>
      </c>
      <c r="Q124" s="11">
        <f t="shared" si="114"/>
        <v>0</v>
      </c>
      <c r="R124" s="11">
        <f t="shared" si="114"/>
        <v>0</v>
      </c>
      <c r="S124" s="11">
        <f t="shared" si="114"/>
        <v>0</v>
      </c>
      <c r="T124" s="11">
        <f t="shared" si="114"/>
        <v>0</v>
      </c>
      <c r="U124" s="11">
        <f t="shared" si="114"/>
        <v>0</v>
      </c>
      <c r="V124" s="41">
        <f t="shared" si="114"/>
        <v>0</v>
      </c>
      <c r="W124" s="11">
        <f t="shared" si="70"/>
        <v>0</v>
      </c>
      <c r="X124" s="26"/>
    </row>
    <row r="125" spans="1:24" ht="47.25" customHeight="1" x14ac:dyDescent="0.3">
      <c r="A125" s="4" t="s">
        <v>35</v>
      </c>
      <c r="B125" s="4" t="s">
        <v>1764</v>
      </c>
      <c r="C125" s="4" t="s">
        <v>38</v>
      </c>
      <c r="D125" s="4"/>
      <c r="E125" s="14" t="s">
        <v>838</v>
      </c>
      <c r="F125" s="5">
        <f t="shared" si="112"/>
        <v>78600</v>
      </c>
      <c r="G125" s="5">
        <f t="shared" si="112"/>
        <v>28600</v>
      </c>
      <c r="H125" s="5">
        <f t="shared" si="112"/>
        <v>28600</v>
      </c>
      <c r="I125" s="5">
        <f t="shared" si="112"/>
        <v>0</v>
      </c>
      <c r="J125" s="5">
        <f t="shared" si="112"/>
        <v>0</v>
      </c>
      <c r="K125" s="5">
        <f t="shared" si="112"/>
        <v>0</v>
      </c>
      <c r="L125" s="5">
        <f t="shared" si="112"/>
        <v>-40522.498999999996</v>
      </c>
      <c r="M125" s="5">
        <f t="shared" si="88"/>
        <v>38077.501000000004</v>
      </c>
      <c r="N125" s="5">
        <f t="shared" si="113"/>
        <v>13909.11642</v>
      </c>
      <c r="O125" s="5">
        <f t="shared" si="113"/>
        <v>0</v>
      </c>
      <c r="P125" s="5">
        <f t="shared" si="114"/>
        <v>0</v>
      </c>
      <c r="Q125" s="5">
        <f t="shared" si="114"/>
        <v>0</v>
      </c>
      <c r="R125" s="5">
        <f t="shared" si="114"/>
        <v>0</v>
      </c>
      <c r="S125" s="5">
        <f t="shared" si="114"/>
        <v>0</v>
      </c>
      <c r="T125" s="5">
        <f t="shared" si="114"/>
        <v>0</v>
      </c>
      <c r="U125" s="5">
        <f t="shared" si="114"/>
        <v>0</v>
      </c>
      <c r="V125" s="42">
        <f t="shared" si="114"/>
        <v>0</v>
      </c>
      <c r="W125" s="5">
        <f t="shared" si="70"/>
        <v>0</v>
      </c>
      <c r="X125" s="27"/>
    </row>
    <row r="126" spans="1:24" ht="15.75" customHeight="1" x14ac:dyDescent="0.3">
      <c r="A126" s="4" t="s">
        <v>35</v>
      </c>
      <c r="B126" s="4" t="s">
        <v>1764</v>
      </c>
      <c r="C126" s="4" t="s">
        <v>39</v>
      </c>
      <c r="D126" s="4"/>
      <c r="E126" s="14" t="s">
        <v>841</v>
      </c>
      <c r="F126" s="5">
        <f t="shared" si="112"/>
        <v>78600</v>
      </c>
      <c r="G126" s="5">
        <f t="shared" si="112"/>
        <v>28600</v>
      </c>
      <c r="H126" s="5">
        <f t="shared" si="112"/>
        <v>28600</v>
      </c>
      <c r="I126" s="5">
        <f t="shared" si="112"/>
        <v>0</v>
      </c>
      <c r="J126" s="5">
        <f t="shared" si="112"/>
        <v>0</v>
      </c>
      <c r="K126" s="5">
        <f t="shared" si="112"/>
        <v>0</v>
      </c>
      <c r="L126" s="5">
        <f t="shared" si="112"/>
        <v>-40522.498999999996</v>
      </c>
      <c r="M126" s="5">
        <f t="shared" si="88"/>
        <v>38077.501000000004</v>
      </c>
      <c r="N126" s="5">
        <f t="shared" si="113"/>
        <v>13909.11642</v>
      </c>
      <c r="O126" s="5">
        <f t="shared" si="113"/>
        <v>0</v>
      </c>
      <c r="P126" s="5">
        <f t="shared" si="114"/>
        <v>0</v>
      </c>
      <c r="Q126" s="5">
        <f t="shared" si="114"/>
        <v>0</v>
      </c>
      <c r="R126" s="5">
        <f t="shared" si="114"/>
        <v>0</v>
      </c>
      <c r="S126" s="5">
        <f t="shared" si="114"/>
        <v>0</v>
      </c>
      <c r="T126" s="5">
        <f t="shared" si="114"/>
        <v>0</v>
      </c>
      <c r="U126" s="5">
        <f t="shared" si="114"/>
        <v>0</v>
      </c>
      <c r="V126" s="42">
        <f t="shared" si="114"/>
        <v>0</v>
      </c>
      <c r="W126" s="5">
        <f t="shared" si="70"/>
        <v>0</v>
      </c>
      <c r="X126" s="27"/>
    </row>
    <row r="127" spans="1:24" ht="15.75" customHeight="1" x14ac:dyDescent="0.3">
      <c r="A127" s="4" t="s">
        <v>35</v>
      </c>
      <c r="B127" s="4" t="s">
        <v>1764</v>
      </c>
      <c r="C127" s="4" t="s">
        <v>40</v>
      </c>
      <c r="D127" s="4"/>
      <c r="E127" s="14" t="s">
        <v>842</v>
      </c>
      <c r="F127" s="5">
        <f t="shared" si="112"/>
        <v>78600</v>
      </c>
      <c r="G127" s="5">
        <f t="shared" si="112"/>
        <v>28600</v>
      </c>
      <c r="H127" s="5">
        <f t="shared" si="112"/>
        <v>28600</v>
      </c>
      <c r="I127" s="5">
        <f t="shared" si="112"/>
        <v>0</v>
      </c>
      <c r="J127" s="5">
        <f t="shared" si="112"/>
        <v>0</v>
      </c>
      <c r="K127" s="5">
        <f t="shared" si="112"/>
        <v>0</v>
      </c>
      <c r="L127" s="5">
        <f t="shared" si="112"/>
        <v>-40522.498999999996</v>
      </c>
      <c r="M127" s="5">
        <f t="shared" si="88"/>
        <v>38077.501000000004</v>
      </c>
      <c r="N127" s="5">
        <f t="shared" si="113"/>
        <v>13909.11642</v>
      </c>
      <c r="O127" s="5">
        <f t="shared" si="113"/>
        <v>0</v>
      </c>
      <c r="P127" s="5">
        <f t="shared" si="114"/>
        <v>0</v>
      </c>
      <c r="Q127" s="5">
        <f t="shared" si="114"/>
        <v>0</v>
      </c>
      <c r="R127" s="5">
        <f t="shared" si="114"/>
        <v>0</v>
      </c>
      <c r="S127" s="5">
        <f t="shared" si="114"/>
        <v>0</v>
      </c>
      <c r="T127" s="5">
        <f t="shared" si="114"/>
        <v>0</v>
      </c>
      <c r="U127" s="5">
        <f t="shared" si="114"/>
        <v>0</v>
      </c>
      <c r="V127" s="42">
        <f t="shared" si="114"/>
        <v>0</v>
      </c>
      <c r="W127" s="5">
        <f t="shared" si="70"/>
        <v>0</v>
      </c>
      <c r="X127" s="27"/>
    </row>
    <row r="128" spans="1:24" ht="15.75" customHeight="1" x14ac:dyDescent="0.3">
      <c r="A128" s="4" t="s">
        <v>35</v>
      </c>
      <c r="B128" s="4" t="s">
        <v>1764</v>
      </c>
      <c r="C128" s="4" t="s">
        <v>40</v>
      </c>
      <c r="D128" s="4" t="s">
        <v>13</v>
      </c>
      <c r="E128" s="14" t="s">
        <v>547</v>
      </c>
      <c r="F128" s="5">
        <f t="shared" si="112"/>
        <v>78600</v>
      </c>
      <c r="G128" s="5">
        <f t="shared" si="112"/>
        <v>28600</v>
      </c>
      <c r="H128" s="5">
        <f t="shared" si="112"/>
        <v>28600</v>
      </c>
      <c r="I128" s="5">
        <f t="shared" si="112"/>
        <v>0</v>
      </c>
      <c r="J128" s="5">
        <f t="shared" si="112"/>
        <v>0</v>
      </c>
      <c r="K128" s="5">
        <f t="shared" si="112"/>
        <v>0</v>
      </c>
      <c r="L128" s="5">
        <f t="shared" si="112"/>
        <v>-40522.498999999996</v>
      </c>
      <c r="M128" s="5">
        <f t="shared" si="88"/>
        <v>38077.501000000004</v>
      </c>
      <c r="N128" s="5">
        <f t="shared" si="113"/>
        <v>13909.11642</v>
      </c>
      <c r="O128" s="5">
        <f t="shared" si="113"/>
        <v>0</v>
      </c>
      <c r="P128" s="5">
        <f t="shared" si="114"/>
        <v>0</v>
      </c>
      <c r="Q128" s="5">
        <f t="shared" si="114"/>
        <v>0</v>
      </c>
      <c r="R128" s="5">
        <f t="shared" si="114"/>
        <v>0</v>
      </c>
      <c r="S128" s="5">
        <f t="shared" si="114"/>
        <v>0</v>
      </c>
      <c r="T128" s="5">
        <f t="shared" si="114"/>
        <v>0</v>
      </c>
      <c r="U128" s="5">
        <f t="shared" si="114"/>
        <v>0</v>
      </c>
      <c r="V128" s="42">
        <f t="shared" si="114"/>
        <v>0</v>
      </c>
      <c r="W128" s="5">
        <f t="shared" si="70"/>
        <v>0</v>
      </c>
      <c r="X128" s="27"/>
    </row>
    <row r="129" spans="1:24" ht="15.75" customHeight="1" x14ac:dyDescent="0.3">
      <c r="A129" s="4" t="s">
        <v>35</v>
      </c>
      <c r="B129" s="4" t="s">
        <v>1764</v>
      </c>
      <c r="C129" s="4" t="s">
        <v>40</v>
      </c>
      <c r="D129" s="4" t="s">
        <v>41</v>
      </c>
      <c r="E129" s="14" t="s">
        <v>552</v>
      </c>
      <c r="F129" s="5">
        <v>78600</v>
      </c>
      <c r="G129" s="5">
        <v>28600</v>
      </c>
      <c r="H129" s="5">
        <v>28600</v>
      </c>
      <c r="I129" s="5"/>
      <c r="J129" s="5"/>
      <c r="K129" s="5"/>
      <c r="L129" s="5">
        <f>-30522.499-10000</f>
        <v>-40522.498999999996</v>
      </c>
      <c r="M129" s="5">
        <f t="shared" si="88"/>
        <v>38077.501000000004</v>
      </c>
      <c r="N129" s="5">
        <v>13909.11642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42">
        <v>0</v>
      </c>
      <c r="W129" s="5">
        <f t="shared" si="70"/>
        <v>0</v>
      </c>
      <c r="X129" s="27"/>
    </row>
    <row r="130" spans="1:24" s="10" customFormat="1" ht="15.75" customHeight="1" x14ac:dyDescent="0.3">
      <c r="A130" s="9" t="s">
        <v>35</v>
      </c>
      <c r="B130" s="9" t="s">
        <v>1760</v>
      </c>
      <c r="C130" s="9"/>
      <c r="D130" s="9"/>
      <c r="E130" s="13" t="s">
        <v>506</v>
      </c>
      <c r="F130" s="11">
        <f t="shared" ref="F130:L130" si="115">F131+F145</f>
        <v>129470.8</v>
      </c>
      <c r="G130" s="11">
        <f t="shared" si="115"/>
        <v>108639.99999999999</v>
      </c>
      <c r="H130" s="11">
        <f t="shared" si="115"/>
        <v>108693.49999999999</v>
      </c>
      <c r="I130" s="11">
        <f t="shared" si="115"/>
        <v>0</v>
      </c>
      <c r="J130" s="11">
        <f t="shared" si="115"/>
        <v>0</v>
      </c>
      <c r="K130" s="11">
        <f t="shared" si="115"/>
        <v>0</v>
      </c>
      <c r="L130" s="11">
        <f t="shared" si="115"/>
        <v>-17488.793000000001</v>
      </c>
      <c r="M130" s="11">
        <f t="shared" si="88"/>
        <v>111982.007</v>
      </c>
      <c r="N130" s="11">
        <f>N131+N145</f>
        <v>108757.46996</v>
      </c>
      <c r="O130" s="11">
        <f>O131+O145</f>
        <v>71310.121150000006</v>
      </c>
      <c r="P130" s="11">
        <f t="shared" ref="P130:V130" si="116">P131+P145</f>
        <v>0</v>
      </c>
      <c r="Q130" s="11">
        <f t="shared" si="116"/>
        <v>0</v>
      </c>
      <c r="R130" s="11">
        <f t="shared" si="116"/>
        <v>0</v>
      </c>
      <c r="S130" s="11">
        <f t="shared" si="116"/>
        <v>0</v>
      </c>
      <c r="T130" s="11">
        <f t="shared" si="116"/>
        <v>108658.48926</v>
      </c>
      <c r="U130" s="11">
        <f t="shared" si="116"/>
        <v>0</v>
      </c>
      <c r="V130" s="41">
        <f t="shared" si="116"/>
        <v>0</v>
      </c>
      <c r="W130" s="11">
        <f t="shared" si="70"/>
        <v>99.908989515813118</v>
      </c>
      <c r="X130" s="26"/>
    </row>
    <row r="131" spans="1:24" ht="31.5" customHeight="1" x14ac:dyDescent="0.3">
      <c r="A131" s="4" t="s">
        <v>35</v>
      </c>
      <c r="B131" s="4" t="s">
        <v>1760</v>
      </c>
      <c r="C131" s="4" t="s">
        <v>22</v>
      </c>
      <c r="D131" s="4"/>
      <c r="E131" s="14" t="s">
        <v>802</v>
      </c>
      <c r="F131" s="5">
        <f t="shared" ref="F131:L131" si="117">F132+F138</f>
        <v>109470.8</v>
      </c>
      <c r="G131" s="5">
        <f t="shared" si="117"/>
        <v>108639.99999999999</v>
      </c>
      <c r="H131" s="5">
        <f t="shared" si="117"/>
        <v>108693.49999999999</v>
      </c>
      <c r="I131" s="5">
        <f t="shared" si="117"/>
        <v>0</v>
      </c>
      <c r="J131" s="5">
        <f t="shared" si="117"/>
        <v>0</v>
      </c>
      <c r="K131" s="5">
        <f t="shared" si="117"/>
        <v>0</v>
      </c>
      <c r="L131" s="5">
        <f t="shared" si="117"/>
        <v>-713.33000000000015</v>
      </c>
      <c r="M131" s="5">
        <f t="shared" si="88"/>
        <v>108757.47</v>
      </c>
      <c r="N131" s="5">
        <f>N132+N138</f>
        <v>108757.46996</v>
      </c>
      <c r="O131" s="5">
        <f>O132+O138</f>
        <v>71310.121150000006</v>
      </c>
      <c r="P131" s="5">
        <f t="shared" ref="P131:V131" si="118">P132+P138</f>
        <v>0</v>
      </c>
      <c r="Q131" s="5">
        <f t="shared" si="118"/>
        <v>0</v>
      </c>
      <c r="R131" s="5">
        <f t="shared" si="118"/>
        <v>0</v>
      </c>
      <c r="S131" s="5">
        <f t="shared" si="118"/>
        <v>0</v>
      </c>
      <c r="T131" s="5">
        <f t="shared" si="118"/>
        <v>108658.48926</v>
      </c>
      <c r="U131" s="5">
        <f t="shared" si="118"/>
        <v>0</v>
      </c>
      <c r="V131" s="42">
        <f t="shared" si="118"/>
        <v>0</v>
      </c>
      <c r="W131" s="5">
        <f t="shared" si="70"/>
        <v>99.908989515813118</v>
      </c>
      <c r="X131" s="27"/>
    </row>
    <row r="132" spans="1:24" ht="15.75" customHeight="1" x14ac:dyDescent="0.3">
      <c r="A132" s="4" t="s">
        <v>35</v>
      </c>
      <c r="B132" s="4" t="s">
        <v>1760</v>
      </c>
      <c r="C132" s="4" t="s">
        <v>42</v>
      </c>
      <c r="D132" s="4"/>
      <c r="E132" s="14" t="s">
        <v>874</v>
      </c>
      <c r="F132" s="5">
        <f t="shared" ref="F132:L132" si="119">F133</f>
        <v>105907.8</v>
      </c>
      <c r="G132" s="5">
        <f t="shared" si="119"/>
        <v>105907.79999999999</v>
      </c>
      <c r="H132" s="5">
        <f t="shared" si="119"/>
        <v>105961.29999999999</v>
      </c>
      <c r="I132" s="5">
        <f t="shared" si="119"/>
        <v>0</v>
      </c>
      <c r="J132" s="5">
        <f t="shared" si="119"/>
        <v>0</v>
      </c>
      <c r="K132" s="5">
        <f t="shared" si="119"/>
        <v>0</v>
      </c>
      <c r="L132" s="5">
        <f t="shared" si="119"/>
        <v>-581.13000000000011</v>
      </c>
      <c r="M132" s="5">
        <f t="shared" si="88"/>
        <v>105326.67</v>
      </c>
      <c r="N132" s="5">
        <f>N133</f>
        <v>105326.66996</v>
      </c>
      <c r="O132" s="5">
        <f>O133</f>
        <v>69179.321150000003</v>
      </c>
      <c r="P132" s="5">
        <f t="shared" ref="P132:V132" si="120">P133</f>
        <v>0</v>
      </c>
      <c r="Q132" s="5">
        <f t="shared" si="120"/>
        <v>0</v>
      </c>
      <c r="R132" s="5">
        <f t="shared" si="120"/>
        <v>0</v>
      </c>
      <c r="S132" s="5">
        <f t="shared" si="120"/>
        <v>0</v>
      </c>
      <c r="T132" s="5">
        <f t="shared" si="120"/>
        <v>105227.68926</v>
      </c>
      <c r="U132" s="5">
        <f t="shared" si="120"/>
        <v>0</v>
      </c>
      <c r="V132" s="42">
        <f t="shared" si="120"/>
        <v>0</v>
      </c>
      <c r="W132" s="5">
        <f t="shared" si="70"/>
        <v>99.906025036168344</v>
      </c>
      <c r="X132" s="27"/>
    </row>
    <row r="133" spans="1:24" ht="47.25" customHeight="1" x14ac:dyDescent="0.3">
      <c r="A133" s="4" t="s">
        <v>35</v>
      </c>
      <c r="B133" s="4" t="s">
        <v>1760</v>
      </c>
      <c r="C133" s="4" t="s">
        <v>43</v>
      </c>
      <c r="D133" s="4"/>
      <c r="E133" s="14" t="s">
        <v>565</v>
      </c>
      <c r="F133" s="5">
        <f t="shared" ref="F133:L133" si="121">F134+F136</f>
        <v>105907.8</v>
      </c>
      <c r="G133" s="5">
        <f t="shared" si="121"/>
        <v>105907.79999999999</v>
      </c>
      <c r="H133" s="5">
        <f t="shared" si="121"/>
        <v>105961.29999999999</v>
      </c>
      <c r="I133" s="5">
        <f t="shared" si="121"/>
        <v>0</v>
      </c>
      <c r="J133" s="5">
        <f t="shared" si="121"/>
        <v>0</v>
      </c>
      <c r="K133" s="5">
        <f t="shared" si="121"/>
        <v>0</v>
      </c>
      <c r="L133" s="5">
        <f t="shared" si="121"/>
        <v>-581.13000000000011</v>
      </c>
      <c r="M133" s="5">
        <f t="shared" si="88"/>
        <v>105326.67</v>
      </c>
      <c r="N133" s="5">
        <f>N134+N136</f>
        <v>105326.66996</v>
      </c>
      <c r="O133" s="5">
        <f>O134+O136</f>
        <v>69179.321150000003</v>
      </c>
      <c r="P133" s="5">
        <f t="shared" ref="P133:V133" si="122">P134+P136</f>
        <v>0</v>
      </c>
      <c r="Q133" s="5">
        <f t="shared" si="122"/>
        <v>0</v>
      </c>
      <c r="R133" s="5">
        <f t="shared" si="122"/>
        <v>0</v>
      </c>
      <c r="S133" s="5">
        <f t="shared" si="122"/>
        <v>0</v>
      </c>
      <c r="T133" s="5">
        <f t="shared" si="122"/>
        <v>105227.68926</v>
      </c>
      <c r="U133" s="5">
        <f t="shared" si="122"/>
        <v>0</v>
      </c>
      <c r="V133" s="42">
        <f t="shared" si="122"/>
        <v>0</v>
      </c>
      <c r="W133" s="5">
        <f t="shared" si="70"/>
        <v>99.906025036168344</v>
      </c>
      <c r="X133" s="27"/>
    </row>
    <row r="134" spans="1:24" ht="78.75" customHeight="1" x14ac:dyDescent="0.3">
      <c r="A134" s="4" t="s">
        <v>35</v>
      </c>
      <c r="B134" s="4" t="s">
        <v>1760</v>
      </c>
      <c r="C134" s="4" t="s">
        <v>43</v>
      </c>
      <c r="D134" s="4" t="s">
        <v>18</v>
      </c>
      <c r="E134" s="14" t="s">
        <v>528</v>
      </c>
      <c r="F134" s="5">
        <f t="shared" ref="F134:L134" si="123">F135</f>
        <v>91147.5</v>
      </c>
      <c r="G134" s="5">
        <f t="shared" si="123"/>
        <v>91147.299999999988</v>
      </c>
      <c r="H134" s="5">
        <f t="shared" si="123"/>
        <v>91146.799999999988</v>
      </c>
      <c r="I134" s="5">
        <f t="shared" si="123"/>
        <v>0</v>
      </c>
      <c r="J134" s="5">
        <f t="shared" si="123"/>
        <v>0</v>
      </c>
      <c r="K134" s="5">
        <f t="shared" si="123"/>
        <v>0</v>
      </c>
      <c r="L134" s="5">
        <f t="shared" si="123"/>
        <v>957</v>
      </c>
      <c r="M134" s="5">
        <f t="shared" si="88"/>
        <v>92104.5</v>
      </c>
      <c r="N134" s="5">
        <f>N135</f>
        <v>93188.936300000001</v>
      </c>
      <c r="O134" s="5">
        <f>O135</f>
        <v>60663.517500000002</v>
      </c>
      <c r="P134" s="5">
        <f t="shared" ref="P134:V134" si="124">P135</f>
        <v>0</v>
      </c>
      <c r="Q134" s="5">
        <f t="shared" si="124"/>
        <v>0</v>
      </c>
      <c r="R134" s="5">
        <f t="shared" si="124"/>
        <v>0</v>
      </c>
      <c r="S134" s="5">
        <f t="shared" si="124"/>
        <v>0</v>
      </c>
      <c r="T134" s="5">
        <f t="shared" si="124"/>
        <v>93089.955600000001</v>
      </c>
      <c r="U134" s="5">
        <f t="shared" si="124"/>
        <v>0</v>
      </c>
      <c r="V134" s="42">
        <f t="shared" si="124"/>
        <v>0</v>
      </c>
      <c r="W134" s="5">
        <f t="shared" si="70"/>
        <v>99.89378492347916</v>
      </c>
      <c r="X134" s="27"/>
    </row>
    <row r="135" spans="1:24" ht="15.75" customHeight="1" x14ac:dyDescent="0.3">
      <c r="A135" s="4" t="s">
        <v>35</v>
      </c>
      <c r="B135" s="4" t="s">
        <v>1760</v>
      </c>
      <c r="C135" s="4" t="s">
        <v>43</v>
      </c>
      <c r="D135" s="4" t="s">
        <v>19</v>
      </c>
      <c r="E135" s="14" t="s">
        <v>529</v>
      </c>
      <c r="F135" s="5">
        <v>91147.5</v>
      </c>
      <c r="G135" s="5">
        <v>91147.299999999988</v>
      </c>
      <c r="H135" s="5">
        <v>91146.799999999988</v>
      </c>
      <c r="I135" s="5"/>
      <c r="J135" s="5"/>
      <c r="K135" s="5"/>
      <c r="L135" s="5">
        <v>957</v>
      </c>
      <c r="M135" s="5">
        <f t="shared" si="88"/>
        <v>92104.5</v>
      </c>
      <c r="N135" s="5">
        <v>93188.936300000001</v>
      </c>
      <c r="O135" s="5">
        <v>60663.517500000002</v>
      </c>
      <c r="P135" s="5">
        <v>0</v>
      </c>
      <c r="Q135" s="5">
        <v>0</v>
      </c>
      <c r="R135" s="5">
        <v>0</v>
      </c>
      <c r="S135" s="5">
        <v>0</v>
      </c>
      <c r="T135" s="5">
        <v>93089.955600000001</v>
      </c>
      <c r="U135" s="5">
        <v>0</v>
      </c>
      <c r="V135" s="42">
        <v>0</v>
      </c>
      <c r="W135" s="5">
        <f t="shared" si="70"/>
        <v>99.89378492347916</v>
      </c>
      <c r="X135" s="27"/>
    </row>
    <row r="136" spans="1:24" ht="31.5" customHeight="1" x14ac:dyDescent="0.3">
      <c r="A136" s="4" t="s">
        <v>35</v>
      </c>
      <c r="B136" s="4" t="s">
        <v>1760</v>
      </c>
      <c r="C136" s="4" t="s">
        <v>43</v>
      </c>
      <c r="D136" s="4" t="s">
        <v>11</v>
      </c>
      <c r="E136" s="14" t="s">
        <v>531</v>
      </c>
      <c r="F136" s="5">
        <f t="shared" ref="F136:L136" si="125">F137</f>
        <v>14760.3</v>
      </c>
      <c r="G136" s="5">
        <f t="shared" si="125"/>
        <v>14760.5</v>
      </c>
      <c r="H136" s="5">
        <f t="shared" si="125"/>
        <v>14814.5</v>
      </c>
      <c r="I136" s="5">
        <f t="shared" si="125"/>
        <v>0</v>
      </c>
      <c r="J136" s="5">
        <f t="shared" si="125"/>
        <v>0</v>
      </c>
      <c r="K136" s="5">
        <f t="shared" si="125"/>
        <v>0</v>
      </c>
      <c r="L136" s="5">
        <f t="shared" si="125"/>
        <v>-1538.13</v>
      </c>
      <c r="M136" s="5">
        <f t="shared" si="88"/>
        <v>13222.169999999998</v>
      </c>
      <c r="N136" s="5">
        <f>N137</f>
        <v>12137.73366</v>
      </c>
      <c r="O136" s="5">
        <f>O137</f>
        <v>8515.8036499999998</v>
      </c>
      <c r="P136" s="5">
        <f t="shared" ref="P136:V136" si="126">P137</f>
        <v>0</v>
      </c>
      <c r="Q136" s="5">
        <f t="shared" si="126"/>
        <v>0</v>
      </c>
      <c r="R136" s="5">
        <f t="shared" si="126"/>
        <v>0</v>
      </c>
      <c r="S136" s="5">
        <f t="shared" si="126"/>
        <v>0</v>
      </c>
      <c r="T136" s="5">
        <f t="shared" si="126"/>
        <v>12137.73366</v>
      </c>
      <c r="U136" s="5">
        <f t="shared" si="126"/>
        <v>0</v>
      </c>
      <c r="V136" s="42">
        <f t="shared" si="126"/>
        <v>0</v>
      </c>
      <c r="W136" s="5">
        <f t="shared" si="70"/>
        <v>100</v>
      </c>
      <c r="X136" s="27"/>
    </row>
    <row r="137" spans="1:24" ht="31.5" customHeight="1" x14ac:dyDescent="0.3">
      <c r="A137" s="4" t="s">
        <v>35</v>
      </c>
      <c r="B137" s="4" t="s">
        <v>1760</v>
      </c>
      <c r="C137" s="4" t="s">
        <v>43</v>
      </c>
      <c r="D137" s="4" t="s">
        <v>12</v>
      </c>
      <c r="E137" s="14" t="s">
        <v>532</v>
      </c>
      <c r="F137" s="5">
        <v>14760.3</v>
      </c>
      <c r="G137" s="5">
        <v>14760.5</v>
      </c>
      <c r="H137" s="5">
        <v>14814.5</v>
      </c>
      <c r="I137" s="5"/>
      <c r="J137" s="5"/>
      <c r="K137" s="5"/>
      <c r="L137" s="5">
        <v>-1538.13</v>
      </c>
      <c r="M137" s="5">
        <f t="shared" si="88"/>
        <v>13222.169999999998</v>
      </c>
      <c r="N137" s="5">
        <v>12137.73366</v>
      </c>
      <c r="O137" s="5">
        <v>8515.8036499999998</v>
      </c>
      <c r="P137" s="5">
        <v>0</v>
      </c>
      <c r="Q137" s="5">
        <v>0</v>
      </c>
      <c r="R137" s="5">
        <v>0</v>
      </c>
      <c r="S137" s="5">
        <v>0</v>
      </c>
      <c r="T137" s="5">
        <v>12137.73366</v>
      </c>
      <c r="U137" s="5">
        <v>0</v>
      </c>
      <c r="V137" s="42">
        <v>0</v>
      </c>
      <c r="W137" s="5">
        <f t="shared" si="70"/>
        <v>100</v>
      </c>
      <c r="X137" s="27"/>
    </row>
    <row r="138" spans="1:24" ht="15.75" customHeight="1" x14ac:dyDescent="0.3">
      <c r="A138" s="4" t="s">
        <v>35</v>
      </c>
      <c r="B138" s="4" t="s">
        <v>1760</v>
      </c>
      <c r="C138" s="4" t="s">
        <v>23</v>
      </c>
      <c r="D138" s="4"/>
      <c r="E138" s="14" t="s">
        <v>809</v>
      </c>
      <c r="F138" s="5">
        <f t="shared" ref="F138:L140" si="127">F139</f>
        <v>3563</v>
      </c>
      <c r="G138" s="5">
        <f t="shared" si="127"/>
        <v>2732.2</v>
      </c>
      <c r="H138" s="5">
        <f t="shared" si="127"/>
        <v>2732.2</v>
      </c>
      <c r="I138" s="5">
        <f t="shared" si="127"/>
        <v>0</v>
      </c>
      <c r="J138" s="5">
        <f t="shared" si="127"/>
        <v>0</v>
      </c>
      <c r="K138" s="5">
        <f t="shared" si="127"/>
        <v>0</v>
      </c>
      <c r="L138" s="5">
        <f t="shared" si="127"/>
        <v>-132.19999999999999</v>
      </c>
      <c r="M138" s="5">
        <f t="shared" si="88"/>
        <v>3430.8</v>
      </c>
      <c r="N138" s="5">
        <f>N139+N142</f>
        <v>3430.8</v>
      </c>
      <c r="O138" s="5">
        <f>O139+O142</f>
        <v>2130.8000000000002</v>
      </c>
      <c r="P138" s="5">
        <f t="shared" ref="P138:V138" si="128">P139+P142</f>
        <v>0</v>
      </c>
      <c r="Q138" s="5">
        <f t="shared" si="128"/>
        <v>0</v>
      </c>
      <c r="R138" s="5">
        <f t="shared" si="128"/>
        <v>0</v>
      </c>
      <c r="S138" s="5">
        <f t="shared" si="128"/>
        <v>0</v>
      </c>
      <c r="T138" s="5">
        <f>T139+T142</f>
        <v>3430.8</v>
      </c>
      <c r="U138" s="5">
        <f t="shared" si="128"/>
        <v>0</v>
      </c>
      <c r="V138" s="42">
        <f t="shared" si="128"/>
        <v>0</v>
      </c>
      <c r="W138" s="5">
        <f t="shared" si="70"/>
        <v>100</v>
      </c>
      <c r="X138" s="27"/>
    </row>
    <row r="139" spans="1:24" ht="31.5" customHeight="1" x14ac:dyDescent="0.3">
      <c r="A139" s="4" t="s">
        <v>35</v>
      </c>
      <c r="B139" s="4" t="s">
        <v>1760</v>
      </c>
      <c r="C139" s="4" t="s">
        <v>44</v>
      </c>
      <c r="D139" s="4"/>
      <c r="E139" s="14" t="s">
        <v>810</v>
      </c>
      <c r="F139" s="5">
        <f t="shared" si="127"/>
        <v>3563</v>
      </c>
      <c r="G139" s="5">
        <f t="shared" si="127"/>
        <v>2732.2</v>
      </c>
      <c r="H139" s="5">
        <f t="shared" si="127"/>
        <v>2732.2</v>
      </c>
      <c r="I139" s="5">
        <f t="shared" si="127"/>
        <v>0</v>
      </c>
      <c r="J139" s="5">
        <f t="shared" si="127"/>
        <v>0</v>
      </c>
      <c r="K139" s="5">
        <f t="shared" si="127"/>
        <v>0</v>
      </c>
      <c r="L139" s="5">
        <f t="shared" si="127"/>
        <v>-132.19999999999999</v>
      </c>
      <c r="M139" s="5">
        <f t="shared" si="88"/>
        <v>3430.8</v>
      </c>
      <c r="N139" s="5">
        <f>N140</f>
        <v>3430.8</v>
      </c>
      <c r="O139" s="5">
        <f>O140</f>
        <v>2130.8000000000002</v>
      </c>
      <c r="P139" s="5">
        <f t="shared" ref="P139:V140" si="129">P140</f>
        <v>0</v>
      </c>
      <c r="Q139" s="5">
        <f t="shared" si="129"/>
        <v>0</v>
      </c>
      <c r="R139" s="5">
        <f t="shared" si="129"/>
        <v>0</v>
      </c>
      <c r="S139" s="5">
        <f t="shared" si="129"/>
        <v>0</v>
      </c>
      <c r="T139" s="5">
        <f t="shared" si="129"/>
        <v>3430.8</v>
      </c>
      <c r="U139" s="5">
        <f t="shared" si="129"/>
        <v>0</v>
      </c>
      <c r="V139" s="42">
        <f t="shared" si="129"/>
        <v>0</v>
      </c>
      <c r="W139" s="5">
        <f t="shared" si="70"/>
        <v>100</v>
      </c>
      <c r="X139" s="27"/>
    </row>
    <row r="140" spans="1:24" ht="31.5" customHeight="1" x14ac:dyDescent="0.3">
      <c r="A140" s="4" t="s">
        <v>35</v>
      </c>
      <c r="B140" s="4" t="s">
        <v>1760</v>
      </c>
      <c r="C140" s="4" t="s">
        <v>44</v>
      </c>
      <c r="D140" s="4" t="s">
        <v>11</v>
      </c>
      <c r="E140" s="14" t="s">
        <v>531</v>
      </c>
      <c r="F140" s="5">
        <f t="shared" si="127"/>
        <v>3563</v>
      </c>
      <c r="G140" s="5">
        <f t="shared" si="127"/>
        <v>2732.2</v>
      </c>
      <c r="H140" s="5">
        <f t="shared" si="127"/>
        <v>2732.2</v>
      </c>
      <c r="I140" s="5">
        <f t="shared" si="127"/>
        <v>0</v>
      </c>
      <c r="J140" s="5">
        <f t="shared" si="127"/>
        <v>0</v>
      </c>
      <c r="K140" s="5">
        <f t="shared" si="127"/>
        <v>0</v>
      </c>
      <c r="L140" s="5">
        <f t="shared" si="127"/>
        <v>-132.19999999999999</v>
      </c>
      <c r="M140" s="5">
        <f t="shared" si="88"/>
        <v>3430.8</v>
      </c>
      <c r="N140" s="5">
        <f>N141</f>
        <v>3430.8</v>
      </c>
      <c r="O140" s="5">
        <f>O141</f>
        <v>2130.8000000000002</v>
      </c>
      <c r="P140" s="5">
        <f t="shared" si="129"/>
        <v>0</v>
      </c>
      <c r="Q140" s="5">
        <f t="shared" si="129"/>
        <v>0</v>
      </c>
      <c r="R140" s="5">
        <f t="shared" si="129"/>
        <v>0</v>
      </c>
      <c r="S140" s="5">
        <f t="shared" si="129"/>
        <v>0</v>
      </c>
      <c r="T140" s="5">
        <f t="shared" si="129"/>
        <v>3430.8</v>
      </c>
      <c r="U140" s="5">
        <f t="shared" si="129"/>
        <v>0</v>
      </c>
      <c r="V140" s="42">
        <f t="shared" si="129"/>
        <v>0</v>
      </c>
      <c r="W140" s="5">
        <f t="shared" si="70"/>
        <v>100</v>
      </c>
      <c r="X140" s="27"/>
    </row>
    <row r="141" spans="1:24" ht="31.5" customHeight="1" x14ac:dyDescent="0.3">
      <c r="A141" s="4" t="s">
        <v>35</v>
      </c>
      <c r="B141" s="4" t="s">
        <v>1760</v>
      </c>
      <c r="C141" s="4" t="s">
        <v>44</v>
      </c>
      <c r="D141" s="4" t="s">
        <v>12</v>
      </c>
      <c r="E141" s="14" t="s">
        <v>532</v>
      </c>
      <c r="F141" s="5">
        <v>3563</v>
      </c>
      <c r="G141" s="5">
        <v>2732.2</v>
      </c>
      <c r="H141" s="5">
        <v>2732.2</v>
      </c>
      <c r="I141" s="5"/>
      <c r="J141" s="5"/>
      <c r="K141" s="5"/>
      <c r="L141" s="5">
        <v>-132.19999999999999</v>
      </c>
      <c r="M141" s="5">
        <f t="shared" si="88"/>
        <v>3430.8</v>
      </c>
      <c r="N141" s="5">
        <v>3430.8</v>
      </c>
      <c r="O141" s="5">
        <v>2130.8000000000002</v>
      </c>
      <c r="P141" s="5">
        <v>0</v>
      </c>
      <c r="Q141" s="5">
        <v>0</v>
      </c>
      <c r="R141" s="5">
        <v>0</v>
      </c>
      <c r="S141" s="5">
        <v>0</v>
      </c>
      <c r="T141" s="5">
        <v>3430.8</v>
      </c>
      <c r="U141" s="5">
        <v>0</v>
      </c>
      <c r="V141" s="42">
        <v>0</v>
      </c>
      <c r="W141" s="5">
        <f t="shared" ref="W141:W204" si="130">T141/N141*100</f>
        <v>100</v>
      </c>
      <c r="X141" s="27"/>
    </row>
    <row r="142" spans="1:24" ht="63" hidden="1" customHeight="1" x14ac:dyDescent="0.25">
      <c r="A142" s="4" t="s">
        <v>35</v>
      </c>
      <c r="B142" s="4" t="s">
        <v>1760</v>
      </c>
      <c r="C142" s="4" t="s">
        <v>1628</v>
      </c>
      <c r="D142" s="4"/>
      <c r="E142" s="14" t="s">
        <v>1629</v>
      </c>
      <c r="F142" s="5"/>
      <c r="G142" s="5"/>
      <c r="H142" s="5"/>
      <c r="I142" s="5"/>
      <c r="J142" s="5"/>
      <c r="K142" s="5"/>
      <c r="L142" s="5"/>
      <c r="M142" s="5">
        <f t="shared" ref="M142:O143" si="131">M143</f>
        <v>0</v>
      </c>
      <c r="N142" s="5">
        <f t="shared" si="131"/>
        <v>0</v>
      </c>
      <c r="O142" s="5">
        <f t="shared" si="131"/>
        <v>0</v>
      </c>
      <c r="P142" s="5">
        <f t="shared" ref="P142:V143" si="132">P143</f>
        <v>0</v>
      </c>
      <c r="Q142" s="5">
        <f t="shared" si="132"/>
        <v>0</v>
      </c>
      <c r="R142" s="5">
        <f t="shared" si="132"/>
        <v>0</v>
      </c>
      <c r="S142" s="5">
        <f t="shared" si="132"/>
        <v>0</v>
      </c>
      <c r="T142" s="5">
        <f t="shared" si="132"/>
        <v>0</v>
      </c>
      <c r="U142" s="5">
        <f t="shared" si="132"/>
        <v>0</v>
      </c>
      <c r="V142" s="42">
        <f t="shared" si="132"/>
        <v>0</v>
      </c>
      <c r="W142" s="5" t="e">
        <f t="shared" si="130"/>
        <v>#DIV/0!</v>
      </c>
      <c r="X142" s="25" t="s">
        <v>1591</v>
      </c>
    </row>
    <row r="143" spans="1:24" ht="31.5" hidden="1" customHeight="1" x14ac:dyDescent="0.25">
      <c r="A143" s="4" t="s">
        <v>35</v>
      </c>
      <c r="B143" s="4" t="s">
        <v>1760</v>
      </c>
      <c r="C143" s="4" t="s">
        <v>1628</v>
      </c>
      <c r="D143" s="4" t="s">
        <v>11</v>
      </c>
      <c r="E143" s="14" t="s">
        <v>531</v>
      </c>
      <c r="F143" s="5"/>
      <c r="G143" s="5"/>
      <c r="H143" s="5"/>
      <c r="I143" s="5"/>
      <c r="J143" s="5"/>
      <c r="K143" s="5"/>
      <c r="L143" s="5"/>
      <c r="M143" s="5">
        <f t="shared" si="131"/>
        <v>0</v>
      </c>
      <c r="N143" s="5">
        <f t="shared" si="131"/>
        <v>0</v>
      </c>
      <c r="O143" s="5">
        <f t="shared" si="131"/>
        <v>0</v>
      </c>
      <c r="P143" s="5">
        <f t="shared" si="132"/>
        <v>0</v>
      </c>
      <c r="Q143" s="5">
        <f t="shared" si="132"/>
        <v>0</v>
      </c>
      <c r="R143" s="5">
        <f t="shared" si="132"/>
        <v>0</v>
      </c>
      <c r="S143" s="5">
        <f t="shared" si="132"/>
        <v>0</v>
      </c>
      <c r="T143" s="5">
        <f t="shared" si="132"/>
        <v>0</v>
      </c>
      <c r="U143" s="5">
        <f t="shared" si="132"/>
        <v>0</v>
      </c>
      <c r="V143" s="42">
        <f t="shared" si="132"/>
        <v>0</v>
      </c>
      <c r="W143" s="5" t="e">
        <f t="shared" si="130"/>
        <v>#DIV/0!</v>
      </c>
      <c r="X143" s="25" t="s">
        <v>1591</v>
      </c>
    </row>
    <row r="144" spans="1:24" ht="31.5" hidden="1" customHeight="1" x14ac:dyDescent="0.25">
      <c r="A144" s="4" t="s">
        <v>35</v>
      </c>
      <c r="B144" s="4" t="s">
        <v>1760</v>
      </c>
      <c r="C144" s="4" t="s">
        <v>1628</v>
      </c>
      <c r="D144" s="4" t="s">
        <v>12</v>
      </c>
      <c r="E144" s="14" t="s">
        <v>532</v>
      </c>
      <c r="F144" s="5"/>
      <c r="G144" s="5"/>
      <c r="H144" s="5"/>
      <c r="I144" s="5"/>
      <c r="J144" s="5"/>
      <c r="K144" s="5"/>
      <c r="L144" s="5"/>
      <c r="M144" s="5">
        <v>0</v>
      </c>
      <c r="N144" s="5">
        <v>0</v>
      </c>
      <c r="O144" s="5">
        <v>0</v>
      </c>
      <c r="P144" s="5">
        <f>N144</f>
        <v>0</v>
      </c>
      <c r="Q144" s="5">
        <f>O144</f>
        <v>0</v>
      </c>
      <c r="R144" s="5">
        <v>0</v>
      </c>
      <c r="S144" s="5">
        <v>0</v>
      </c>
      <c r="T144" s="5">
        <v>0</v>
      </c>
      <c r="U144" s="5">
        <v>0</v>
      </c>
      <c r="V144" s="42">
        <v>0</v>
      </c>
      <c r="W144" s="5" t="e">
        <f t="shared" si="130"/>
        <v>#DIV/0!</v>
      </c>
      <c r="X144" s="25" t="s">
        <v>1591</v>
      </c>
    </row>
    <row r="145" spans="1:25" ht="47.25" hidden="1" customHeight="1" x14ac:dyDescent="0.25">
      <c r="A145" s="4" t="s">
        <v>35</v>
      </c>
      <c r="B145" s="4" t="s">
        <v>1760</v>
      </c>
      <c r="C145" s="4" t="s">
        <v>38</v>
      </c>
      <c r="D145" s="4"/>
      <c r="E145" s="14" t="s">
        <v>838</v>
      </c>
      <c r="F145" s="5">
        <f t="shared" ref="F145:L148" si="133">F146</f>
        <v>20000</v>
      </c>
      <c r="G145" s="5">
        <f t="shared" si="133"/>
        <v>0</v>
      </c>
      <c r="H145" s="5">
        <f t="shared" si="133"/>
        <v>0</v>
      </c>
      <c r="I145" s="5">
        <f t="shared" si="133"/>
        <v>0</v>
      </c>
      <c r="J145" s="5">
        <f t="shared" si="133"/>
        <v>0</v>
      </c>
      <c r="K145" s="5">
        <f t="shared" si="133"/>
        <v>0</v>
      </c>
      <c r="L145" s="5">
        <f t="shared" si="133"/>
        <v>-16775.463</v>
      </c>
      <c r="M145" s="5">
        <f t="shared" si="88"/>
        <v>3224.5370000000003</v>
      </c>
      <c r="N145" s="5">
        <f t="shared" ref="N145:O148" si="134">N146</f>
        <v>0</v>
      </c>
      <c r="O145" s="5">
        <f t="shared" si="134"/>
        <v>0</v>
      </c>
      <c r="P145" s="5">
        <f t="shared" ref="P145:V148" si="135">P146</f>
        <v>0</v>
      </c>
      <c r="Q145" s="5">
        <f t="shared" si="135"/>
        <v>0</v>
      </c>
      <c r="R145" s="5">
        <f t="shared" si="135"/>
        <v>0</v>
      </c>
      <c r="S145" s="5">
        <f t="shared" si="135"/>
        <v>0</v>
      </c>
      <c r="T145" s="5">
        <f t="shared" si="135"/>
        <v>0</v>
      </c>
      <c r="U145" s="5">
        <f t="shared" si="135"/>
        <v>0</v>
      </c>
      <c r="V145" s="42">
        <f t="shared" si="135"/>
        <v>0</v>
      </c>
      <c r="W145" s="5" t="e">
        <f t="shared" si="130"/>
        <v>#DIV/0!</v>
      </c>
      <c r="X145" s="25" t="s">
        <v>1591</v>
      </c>
    </row>
    <row r="146" spans="1:25" ht="31.5" hidden="1" customHeight="1" x14ac:dyDescent="0.25">
      <c r="A146" s="4" t="s">
        <v>35</v>
      </c>
      <c r="B146" s="4" t="s">
        <v>1760</v>
      </c>
      <c r="C146" s="4" t="s">
        <v>45</v>
      </c>
      <c r="D146" s="4"/>
      <c r="E146" s="14" t="s">
        <v>839</v>
      </c>
      <c r="F146" s="5">
        <f t="shared" si="133"/>
        <v>20000</v>
      </c>
      <c r="G146" s="5">
        <f t="shared" si="133"/>
        <v>0</v>
      </c>
      <c r="H146" s="5">
        <f t="shared" si="133"/>
        <v>0</v>
      </c>
      <c r="I146" s="5">
        <f t="shared" si="133"/>
        <v>0</v>
      </c>
      <c r="J146" s="5">
        <f t="shared" si="133"/>
        <v>0</v>
      </c>
      <c r="K146" s="5">
        <f t="shared" si="133"/>
        <v>0</v>
      </c>
      <c r="L146" s="5">
        <f t="shared" si="133"/>
        <v>-16775.463</v>
      </c>
      <c r="M146" s="5">
        <f t="shared" si="88"/>
        <v>3224.5370000000003</v>
      </c>
      <c r="N146" s="5">
        <f t="shared" si="134"/>
        <v>0</v>
      </c>
      <c r="O146" s="5">
        <f t="shared" si="134"/>
        <v>0</v>
      </c>
      <c r="P146" s="5">
        <f t="shared" si="135"/>
        <v>0</v>
      </c>
      <c r="Q146" s="5">
        <f t="shared" si="135"/>
        <v>0</v>
      </c>
      <c r="R146" s="5">
        <f t="shared" si="135"/>
        <v>0</v>
      </c>
      <c r="S146" s="5">
        <f t="shared" si="135"/>
        <v>0</v>
      </c>
      <c r="T146" s="5">
        <f t="shared" si="135"/>
        <v>0</v>
      </c>
      <c r="U146" s="5">
        <f t="shared" si="135"/>
        <v>0</v>
      </c>
      <c r="V146" s="42">
        <f t="shared" si="135"/>
        <v>0</v>
      </c>
      <c r="W146" s="5" t="e">
        <f t="shared" si="130"/>
        <v>#DIV/0!</v>
      </c>
      <c r="X146" s="25" t="s">
        <v>1591</v>
      </c>
    </row>
    <row r="147" spans="1:25" ht="31.5" hidden="1" customHeight="1" x14ac:dyDescent="0.25">
      <c r="A147" s="4" t="s">
        <v>35</v>
      </c>
      <c r="B147" s="4" t="s">
        <v>1760</v>
      </c>
      <c r="C147" s="4" t="s">
        <v>46</v>
      </c>
      <c r="D147" s="4"/>
      <c r="E147" s="14" t="s">
        <v>840</v>
      </c>
      <c r="F147" s="5">
        <f t="shared" si="133"/>
        <v>20000</v>
      </c>
      <c r="G147" s="5">
        <f t="shared" si="133"/>
        <v>0</v>
      </c>
      <c r="H147" s="5">
        <f t="shared" si="133"/>
        <v>0</v>
      </c>
      <c r="I147" s="5">
        <f t="shared" si="133"/>
        <v>0</v>
      </c>
      <c r="J147" s="5">
        <f t="shared" si="133"/>
        <v>0</v>
      </c>
      <c r="K147" s="5">
        <f t="shared" si="133"/>
        <v>0</v>
      </c>
      <c r="L147" s="5">
        <f t="shared" si="133"/>
        <v>-16775.463</v>
      </c>
      <c r="M147" s="5">
        <f t="shared" si="88"/>
        <v>3224.5370000000003</v>
      </c>
      <c r="N147" s="5">
        <f t="shared" si="134"/>
        <v>0</v>
      </c>
      <c r="O147" s="5">
        <f t="shared" si="134"/>
        <v>0</v>
      </c>
      <c r="P147" s="5">
        <f t="shared" si="135"/>
        <v>0</v>
      </c>
      <c r="Q147" s="5">
        <f t="shared" si="135"/>
        <v>0</v>
      </c>
      <c r="R147" s="5">
        <f t="shared" si="135"/>
        <v>0</v>
      </c>
      <c r="S147" s="5">
        <f t="shared" si="135"/>
        <v>0</v>
      </c>
      <c r="T147" s="5">
        <f t="shared" si="135"/>
        <v>0</v>
      </c>
      <c r="U147" s="5">
        <f t="shared" si="135"/>
        <v>0</v>
      </c>
      <c r="V147" s="42">
        <f t="shared" si="135"/>
        <v>0</v>
      </c>
      <c r="W147" s="5" t="e">
        <f t="shared" si="130"/>
        <v>#DIV/0!</v>
      </c>
      <c r="X147" s="25" t="s">
        <v>1591</v>
      </c>
    </row>
    <row r="148" spans="1:25" ht="15.75" hidden="1" customHeight="1" x14ac:dyDescent="0.3">
      <c r="A148" s="4" t="s">
        <v>35</v>
      </c>
      <c r="B148" s="4" t="s">
        <v>1760</v>
      </c>
      <c r="C148" s="4" t="s">
        <v>46</v>
      </c>
      <c r="D148" s="4" t="s">
        <v>13</v>
      </c>
      <c r="E148" s="14" t="s">
        <v>547</v>
      </c>
      <c r="F148" s="5">
        <f t="shared" si="133"/>
        <v>20000</v>
      </c>
      <c r="G148" s="5">
        <f t="shared" si="133"/>
        <v>0</v>
      </c>
      <c r="H148" s="5">
        <f t="shared" si="133"/>
        <v>0</v>
      </c>
      <c r="I148" s="5">
        <f t="shared" si="133"/>
        <v>0</v>
      </c>
      <c r="J148" s="5">
        <f t="shared" si="133"/>
        <v>0</v>
      </c>
      <c r="K148" s="5">
        <f t="shared" si="133"/>
        <v>0</v>
      </c>
      <c r="L148" s="5">
        <f t="shared" si="133"/>
        <v>-16775.463</v>
      </c>
      <c r="M148" s="5">
        <f t="shared" si="88"/>
        <v>3224.5370000000003</v>
      </c>
      <c r="N148" s="5">
        <f t="shared" si="134"/>
        <v>0</v>
      </c>
      <c r="O148" s="5">
        <f t="shared" si="134"/>
        <v>0</v>
      </c>
      <c r="P148" s="5">
        <f t="shared" si="135"/>
        <v>0</v>
      </c>
      <c r="Q148" s="5">
        <f t="shared" si="135"/>
        <v>0</v>
      </c>
      <c r="R148" s="5">
        <f t="shared" si="135"/>
        <v>0</v>
      </c>
      <c r="S148" s="5">
        <f t="shared" si="135"/>
        <v>0</v>
      </c>
      <c r="T148" s="5">
        <f t="shared" si="135"/>
        <v>0</v>
      </c>
      <c r="U148" s="5">
        <f t="shared" si="135"/>
        <v>0</v>
      </c>
      <c r="V148" s="42">
        <f t="shared" si="135"/>
        <v>0</v>
      </c>
      <c r="W148" s="5" t="e">
        <f t="shared" si="130"/>
        <v>#DIV/0!</v>
      </c>
      <c r="X148" s="25" t="s">
        <v>1591</v>
      </c>
    </row>
    <row r="149" spans="1:25" ht="15.75" hidden="1" customHeight="1" x14ac:dyDescent="0.3">
      <c r="A149" s="4" t="s">
        <v>35</v>
      </c>
      <c r="B149" s="4" t="s">
        <v>1760</v>
      </c>
      <c r="C149" s="4" t="s">
        <v>46</v>
      </c>
      <c r="D149" s="4" t="s">
        <v>14</v>
      </c>
      <c r="E149" s="14" t="s">
        <v>549</v>
      </c>
      <c r="F149" s="5">
        <f>40000-20000</f>
        <v>20000</v>
      </c>
      <c r="G149" s="5"/>
      <c r="H149" s="5"/>
      <c r="I149" s="5"/>
      <c r="J149" s="5"/>
      <c r="K149" s="5"/>
      <c r="L149" s="5">
        <f>1825.476-18600.939</f>
        <v>-16775.463</v>
      </c>
      <c r="M149" s="5">
        <f t="shared" si="88"/>
        <v>3224.5370000000003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42">
        <v>0</v>
      </c>
      <c r="W149" s="5" t="e">
        <f t="shared" si="130"/>
        <v>#DIV/0!</v>
      </c>
      <c r="X149" s="25" t="s">
        <v>1591</v>
      </c>
    </row>
    <row r="150" spans="1:25" s="3" customFormat="1" ht="31.5" customHeight="1" x14ac:dyDescent="0.3">
      <c r="A150" s="7" t="s">
        <v>35</v>
      </c>
      <c r="B150" s="7" t="s">
        <v>6</v>
      </c>
      <c r="C150" s="7"/>
      <c r="D150" s="7"/>
      <c r="E150" s="18" t="s">
        <v>545</v>
      </c>
      <c r="F150" s="8">
        <f t="shared" ref="F150:L155" si="136">F151</f>
        <v>18262.7</v>
      </c>
      <c r="G150" s="8">
        <f t="shared" si="136"/>
        <v>115030.9</v>
      </c>
      <c r="H150" s="8">
        <f t="shared" si="136"/>
        <v>210784.3</v>
      </c>
      <c r="I150" s="8">
        <f t="shared" si="136"/>
        <v>0</v>
      </c>
      <c r="J150" s="8">
        <f t="shared" si="136"/>
        <v>0</v>
      </c>
      <c r="K150" s="8">
        <f t="shared" si="136"/>
        <v>0</v>
      </c>
      <c r="L150" s="8">
        <f t="shared" si="136"/>
        <v>-17369.591</v>
      </c>
      <c r="M150" s="8">
        <f t="shared" si="88"/>
        <v>893.10900000000038</v>
      </c>
      <c r="N150" s="8">
        <f t="shared" ref="N150:O155" si="137">N151</f>
        <v>893.10900000000004</v>
      </c>
      <c r="O150" s="8">
        <f t="shared" si="137"/>
        <v>656.67268999999999</v>
      </c>
      <c r="P150" s="8">
        <f t="shared" ref="P150:V155" si="138">P151</f>
        <v>0</v>
      </c>
      <c r="Q150" s="8">
        <f t="shared" si="138"/>
        <v>0</v>
      </c>
      <c r="R150" s="8">
        <f t="shared" si="138"/>
        <v>0</v>
      </c>
      <c r="S150" s="8">
        <f t="shared" si="138"/>
        <v>0</v>
      </c>
      <c r="T150" s="8">
        <f t="shared" si="138"/>
        <v>893.10860000000002</v>
      </c>
      <c r="U150" s="8">
        <f t="shared" si="138"/>
        <v>0</v>
      </c>
      <c r="V150" s="40">
        <f t="shared" si="138"/>
        <v>0</v>
      </c>
      <c r="W150" s="8">
        <f t="shared" si="130"/>
        <v>99.999955212633623</v>
      </c>
      <c r="X150" s="22"/>
    </row>
    <row r="151" spans="1:25" s="10" customFormat="1" ht="31.5" customHeight="1" x14ac:dyDescent="0.3">
      <c r="A151" s="9" t="s">
        <v>35</v>
      </c>
      <c r="B151" s="9" t="s">
        <v>1765</v>
      </c>
      <c r="C151" s="9"/>
      <c r="D151" s="9"/>
      <c r="E151" s="13" t="s">
        <v>1553</v>
      </c>
      <c r="F151" s="11">
        <f t="shared" si="136"/>
        <v>18262.7</v>
      </c>
      <c r="G151" s="11">
        <f t="shared" si="136"/>
        <v>115030.9</v>
      </c>
      <c r="H151" s="11">
        <f t="shared" si="136"/>
        <v>210784.3</v>
      </c>
      <c r="I151" s="11">
        <f t="shared" si="136"/>
        <v>0</v>
      </c>
      <c r="J151" s="11">
        <f t="shared" si="136"/>
        <v>0</v>
      </c>
      <c r="K151" s="11">
        <f t="shared" si="136"/>
        <v>0</v>
      </c>
      <c r="L151" s="11">
        <f t="shared" si="136"/>
        <v>-17369.591</v>
      </c>
      <c r="M151" s="11">
        <f t="shared" si="88"/>
        <v>893.10900000000038</v>
      </c>
      <c r="N151" s="11">
        <f t="shared" si="137"/>
        <v>893.10900000000004</v>
      </c>
      <c r="O151" s="11">
        <f t="shared" si="137"/>
        <v>656.67268999999999</v>
      </c>
      <c r="P151" s="11">
        <f t="shared" si="138"/>
        <v>0</v>
      </c>
      <c r="Q151" s="11">
        <f t="shared" si="138"/>
        <v>0</v>
      </c>
      <c r="R151" s="11">
        <f t="shared" si="138"/>
        <v>0</v>
      </c>
      <c r="S151" s="11">
        <f t="shared" si="138"/>
        <v>0</v>
      </c>
      <c r="T151" s="11">
        <f t="shared" si="138"/>
        <v>893.10860000000002</v>
      </c>
      <c r="U151" s="11">
        <f t="shared" si="138"/>
        <v>0</v>
      </c>
      <c r="V151" s="41">
        <f t="shared" si="138"/>
        <v>0</v>
      </c>
      <c r="W151" s="11">
        <f t="shared" si="130"/>
        <v>99.999955212633623</v>
      </c>
      <c r="X151" s="26"/>
    </row>
    <row r="152" spans="1:25" ht="31.5" customHeight="1" x14ac:dyDescent="0.3">
      <c r="A152" s="4" t="s">
        <v>35</v>
      </c>
      <c r="B152" s="4" t="s">
        <v>1765</v>
      </c>
      <c r="C152" s="4" t="s">
        <v>22</v>
      </c>
      <c r="D152" s="4"/>
      <c r="E152" s="14" t="s">
        <v>802</v>
      </c>
      <c r="F152" s="5">
        <f t="shared" si="136"/>
        <v>18262.7</v>
      </c>
      <c r="G152" s="5">
        <f t="shared" si="136"/>
        <v>115030.9</v>
      </c>
      <c r="H152" s="5">
        <f t="shared" si="136"/>
        <v>210784.3</v>
      </c>
      <c r="I152" s="5">
        <f t="shared" si="136"/>
        <v>0</v>
      </c>
      <c r="J152" s="5">
        <f t="shared" si="136"/>
        <v>0</v>
      </c>
      <c r="K152" s="5">
        <f t="shared" si="136"/>
        <v>0</v>
      </c>
      <c r="L152" s="5">
        <f t="shared" si="136"/>
        <v>-17369.591</v>
      </c>
      <c r="M152" s="5">
        <f t="shared" si="88"/>
        <v>893.10900000000038</v>
      </c>
      <c r="N152" s="5">
        <f t="shared" si="137"/>
        <v>893.10900000000004</v>
      </c>
      <c r="O152" s="5">
        <f t="shared" si="137"/>
        <v>656.67268999999999</v>
      </c>
      <c r="P152" s="5">
        <f t="shared" si="138"/>
        <v>0</v>
      </c>
      <c r="Q152" s="5">
        <f t="shared" si="138"/>
        <v>0</v>
      </c>
      <c r="R152" s="5">
        <f t="shared" si="138"/>
        <v>0</v>
      </c>
      <c r="S152" s="5">
        <f t="shared" si="138"/>
        <v>0</v>
      </c>
      <c r="T152" s="5">
        <f t="shared" si="138"/>
        <v>893.10860000000002</v>
      </c>
      <c r="U152" s="5">
        <f t="shared" si="138"/>
        <v>0</v>
      </c>
      <c r="V152" s="42">
        <f t="shared" si="138"/>
        <v>0</v>
      </c>
      <c r="W152" s="5">
        <f t="shared" si="130"/>
        <v>99.999955212633623</v>
      </c>
      <c r="X152" s="27"/>
    </row>
    <row r="153" spans="1:25" ht="15.75" customHeight="1" x14ac:dyDescent="0.3">
      <c r="A153" s="4" t="s">
        <v>35</v>
      </c>
      <c r="B153" s="4" t="s">
        <v>1765</v>
      </c>
      <c r="C153" s="4" t="s">
        <v>23</v>
      </c>
      <c r="D153" s="4"/>
      <c r="E153" s="14" t="s">
        <v>809</v>
      </c>
      <c r="F153" s="5">
        <f t="shared" si="136"/>
        <v>18262.7</v>
      </c>
      <c r="G153" s="5">
        <f t="shared" si="136"/>
        <v>115030.9</v>
      </c>
      <c r="H153" s="5">
        <f t="shared" si="136"/>
        <v>210784.3</v>
      </c>
      <c r="I153" s="5">
        <f t="shared" si="136"/>
        <v>0</v>
      </c>
      <c r="J153" s="5">
        <f t="shared" si="136"/>
        <v>0</v>
      </c>
      <c r="K153" s="5">
        <f t="shared" si="136"/>
        <v>0</v>
      </c>
      <c r="L153" s="5">
        <f t="shared" si="136"/>
        <v>-17369.591</v>
      </c>
      <c r="M153" s="5">
        <f t="shared" si="88"/>
        <v>893.10900000000038</v>
      </c>
      <c r="N153" s="5">
        <f t="shared" si="137"/>
        <v>893.10900000000004</v>
      </c>
      <c r="O153" s="5">
        <f t="shared" si="137"/>
        <v>656.67268999999999</v>
      </c>
      <c r="P153" s="5">
        <f t="shared" si="138"/>
        <v>0</v>
      </c>
      <c r="Q153" s="5">
        <f t="shared" si="138"/>
        <v>0</v>
      </c>
      <c r="R153" s="5">
        <f t="shared" si="138"/>
        <v>0</v>
      </c>
      <c r="S153" s="5">
        <f t="shared" si="138"/>
        <v>0</v>
      </c>
      <c r="T153" s="5">
        <f t="shared" si="138"/>
        <v>893.10860000000002</v>
      </c>
      <c r="U153" s="5">
        <f t="shared" si="138"/>
        <v>0</v>
      </c>
      <c r="V153" s="42">
        <f t="shared" si="138"/>
        <v>0</v>
      </c>
      <c r="W153" s="5">
        <f t="shared" si="130"/>
        <v>99.999955212633623</v>
      </c>
      <c r="X153" s="27"/>
    </row>
    <row r="154" spans="1:25" ht="31.5" customHeight="1" x14ac:dyDescent="0.3">
      <c r="A154" s="4" t="s">
        <v>35</v>
      </c>
      <c r="B154" s="4" t="s">
        <v>1765</v>
      </c>
      <c r="C154" s="4" t="s">
        <v>47</v>
      </c>
      <c r="D154" s="4"/>
      <c r="E154" s="14" t="s">
        <v>817</v>
      </c>
      <c r="F154" s="5">
        <f t="shared" si="136"/>
        <v>18262.7</v>
      </c>
      <c r="G154" s="5">
        <f t="shared" si="136"/>
        <v>115030.9</v>
      </c>
      <c r="H154" s="5">
        <f t="shared" si="136"/>
        <v>210784.3</v>
      </c>
      <c r="I154" s="5">
        <f t="shared" si="136"/>
        <v>0</v>
      </c>
      <c r="J154" s="5">
        <f t="shared" si="136"/>
        <v>0</v>
      </c>
      <c r="K154" s="5">
        <f t="shared" si="136"/>
        <v>0</v>
      </c>
      <c r="L154" s="5">
        <f t="shared" si="136"/>
        <v>-17369.591</v>
      </c>
      <c r="M154" s="5">
        <f t="shared" si="88"/>
        <v>893.10900000000038</v>
      </c>
      <c r="N154" s="5">
        <f t="shared" si="137"/>
        <v>893.10900000000004</v>
      </c>
      <c r="O154" s="5">
        <f t="shared" si="137"/>
        <v>656.67268999999999</v>
      </c>
      <c r="P154" s="5">
        <f t="shared" si="138"/>
        <v>0</v>
      </c>
      <c r="Q154" s="5">
        <f t="shared" si="138"/>
        <v>0</v>
      </c>
      <c r="R154" s="5">
        <f t="shared" si="138"/>
        <v>0</v>
      </c>
      <c r="S154" s="5">
        <f t="shared" si="138"/>
        <v>0</v>
      </c>
      <c r="T154" s="5">
        <f t="shared" si="138"/>
        <v>893.10860000000002</v>
      </c>
      <c r="U154" s="5">
        <f t="shared" si="138"/>
        <v>0</v>
      </c>
      <c r="V154" s="42">
        <f t="shared" si="138"/>
        <v>0</v>
      </c>
      <c r="W154" s="5">
        <f t="shared" si="130"/>
        <v>99.999955212633623</v>
      </c>
      <c r="X154" s="27"/>
    </row>
    <row r="155" spans="1:25" ht="31.5" customHeight="1" x14ac:dyDescent="0.3">
      <c r="A155" s="4" t="s">
        <v>35</v>
      </c>
      <c r="B155" s="4" t="s">
        <v>1765</v>
      </c>
      <c r="C155" s="4" t="s">
        <v>47</v>
      </c>
      <c r="D155" s="4" t="s">
        <v>48</v>
      </c>
      <c r="E155" s="14" t="s">
        <v>545</v>
      </c>
      <c r="F155" s="5">
        <f t="shared" si="136"/>
        <v>18262.7</v>
      </c>
      <c r="G155" s="5">
        <f t="shared" si="136"/>
        <v>115030.9</v>
      </c>
      <c r="H155" s="5">
        <f t="shared" si="136"/>
        <v>210784.3</v>
      </c>
      <c r="I155" s="5">
        <f t="shared" si="136"/>
        <v>0</v>
      </c>
      <c r="J155" s="5">
        <f t="shared" si="136"/>
        <v>0</v>
      </c>
      <c r="K155" s="5">
        <f t="shared" si="136"/>
        <v>0</v>
      </c>
      <c r="L155" s="5">
        <f t="shared" si="136"/>
        <v>-17369.591</v>
      </c>
      <c r="M155" s="5">
        <f t="shared" si="88"/>
        <v>893.10900000000038</v>
      </c>
      <c r="N155" s="5">
        <f t="shared" si="137"/>
        <v>893.10900000000004</v>
      </c>
      <c r="O155" s="5">
        <f t="shared" si="137"/>
        <v>656.67268999999999</v>
      </c>
      <c r="P155" s="5">
        <f t="shared" si="138"/>
        <v>0</v>
      </c>
      <c r="Q155" s="5">
        <f t="shared" si="138"/>
        <v>0</v>
      </c>
      <c r="R155" s="5">
        <f t="shared" si="138"/>
        <v>0</v>
      </c>
      <c r="S155" s="5">
        <f t="shared" si="138"/>
        <v>0</v>
      </c>
      <c r="T155" s="5">
        <f t="shared" si="138"/>
        <v>893.10860000000002</v>
      </c>
      <c r="U155" s="5">
        <f t="shared" si="138"/>
        <v>0</v>
      </c>
      <c r="V155" s="42">
        <f t="shared" si="138"/>
        <v>0</v>
      </c>
      <c r="W155" s="5">
        <f t="shared" si="130"/>
        <v>99.999955212633623</v>
      </c>
      <c r="X155" s="27"/>
    </row>
    <row r="156" spans="1:25" ht="15.75" customHeight="1" x14ac:dyDescent="0.3">
      <c r="A156" s="4" t="s">
        <v>35</v>
      </c>
      <c r="B156" s="4" t="s">
        <v>1765</v>
      </c>
      <c r="C156" s="4" t="s">
        <v>47</v>
      </c>
      <c r="D156" s="4" t="s">
        <v>49</v>
      </c>
      <c r="E156" s="14" t="s">
        <v>546</v>
      </c>
      <c r="F156" s="5">
        <v>18262.7</v>
      </c>
      <c r="G156" s="5">
        <v>115030.9</v>
      </c>
      <c r="H156" s="5">
        <v>210784.3</v>
      </c>
      <c r="I156" s="5"/>
      <c r="J156" s="5"/>
      <c r="K156" s="5"/>
      <c r="L156" s="5">
        <f>-3200.003+367.167-10000-4536.755</f>
        <v>-17369.591</v>
      </c>
      <c r="M156" s="5">
        <f t="shared" si="88"/>
        <v>893.10900000000038</v>
      </c>
      <c r="N156" s="5">
        <v>893.10900000000004</v>
      </c>
      <c r="O156" s="5">
        <v>656.67268999999999</v>
      </c>
      <c r="P156" s="5">
        <v>0</v>
      </c>
      <c r="Q156" s="5">
        <v>0</v>
      </c>
      <c r="R156" s="5">
        <v>0</v>
      </c>
      <c r="S156" s="5">
        <v>0</v>
      </c>
      <c r="T156" s="5">
        <v>893.10860000000002</v>
      </c>
      <c r="U156" s="5">
        <v>0</v>
      </c>
      <c r="V156" s="42">
        <v>0</v>
      </c>
      <c r="W156" s="5">
        <f t="shared" si="130"/>
        <v>99.999955212633623</v>
      </c>
      <c r="X156" s="27"/>
    </row>
    <row r="157" spans="1:25" s="3" customFormat="1" ht="31.5" customHeight="1" x14ac:dyDescent="0.3">
      <c r="A157" s="7" t="s">
        <v>50</v>
      </c>
      <c r="B157" s="7" t="s">
        <v>1759</v>
      </c>
      <c r="C157" s="7"/>
      <c r="D157" s="7"/>
      <c r="E157" s="18" t="s">
        <v>469</v>
      </c>
      <c r="F157" s="8">
        <f t="shared" ref="F157:L157" si="139">F158+F175</f>
        <v>129443.6</v>
      </c>
      <c r="G157" s="8">
        <f t="shared" si="139"/>
        <v>131729.1</v>
      </c>
      <c r="H157" s="8">
        <f t="shared" si="139"/>
        <v>131729.1</v>
      </c>
      <c r="I157" s="8">
        <f t="shared" si="139"/>
        <v>-2069.1999999999998</v>
      </c>
      <c r="J157" s="8">
        <f t="shared" si="139"/>
        <v>-2042.8</v>
      </c>
      <c r="K157" s="8">
        <f t="shared" si="139"/>
        <v>-1908.5</v>
      </c>
      <c r="L157" s="8">
        <f t="shared" si="139"/>
        <v>4617.8590000000004</v>
      </c>
      <c r="M157" s="8">
        <f t="shared" si="88"/>
        <v>131992.25900000002</v>
      </c>
      <c r="N157" s="8">
        <f>N158+N175</f>
        <v>131992.25899999999</v>
      </c>
      <c r="O157" s="8">
        <f>O158+O175</f>
        <v>87455.513089999993</v>
      </c>
      <c r="P157" s="8">
        <f t="shared" ref="P157:V157" si="140">P158+P175</f>
        <v>0</v>
      </c>
      <c r="Q157" s="8">
        <f t="shared" si="140"/>
        <v>0</v>
      </c>
      <c r="R157" s="8">
        <f t="shared" si="140"/>
        <v>0</v>
      </c>
      <c r="S157" s="8">
        <f t="shared" si="140"/>
        <v>0</v>
      </c>
      <c r="T157" s="8">
        <f t="shared" si="140"/>
        <v>131195.74978000001</v>
      </c>
      <c r="U157" s="8">
        <f t="shared" si="140"/>
        <v>0</v>
      </c>
      <c r="V157" s="40">
        <f t="shared" si="140"/>
        <v>0</v>
      </c>
      <c r="W157" s="8">
        <f t="shared" si="130"/>
        <v>99.396548535471325</v>
      </c>
      <c r="X157" s="22"/>
    </row>
    <row r="158" spans="1:25" s="3" customFormat="1" ht="15.75" customHeight="1" x14ac:dyDescent="0.3">
      <c r="A158" s="7" t="s">
        <v>50</v>
      </c>
      <c r="B158" s="7" t="s">
        <v>5</v>
      </c>
      <c r="C158" s="7"/>
      <c r="D158" s="7"/>
      <c r="E158" s="18" t="s">
        <v>491</v>
      </c>
      <c r="F158" s="8">
        <f t="shared" ref="F158:L160" si="141">F159</f>
        <v>81043.600000000006</v>
      </c>
      <c r="G158" s="8">
        <f t="shared" si="141"/>
        <v>81043.600000000006</v>
      </c>
      <c r="H158" s="8">
        <f t="shared" si="141"/>
        <v>81043.600000000006</v>
      </c>
      <c r="I158" s="8">
        <f t="shared" si="141"/>
        <v>0</v>
      </c>
      <c r="J158" s="8">
        <f t="shared" si="141"/>
        <v>0</v>
      </c>
      <c r="K158" s="8">
        <f t="shared" si="141"/>
        <v>0</v>
      </c>
      <c r="L158" s="8">
        <f t="shared" si="141"/>
        <v>-1699.6</v>
      </c>
      <c r="M158" s="8">
        <f t="shared" si="88"/>
        <v>79344</v>
      </c>
      <c r="N158" s="8">
        <f t="shared" ref="N158:O160" si="142">N159</f>
        <v>79319.986949999991</v>
      </c>
      <c r="O158" s="8">
        <f t="shared" si="142"/>
        <v>54670.1567</v>
      </c>
      <c r="P158" s="8">
        <f t="shared" ref="P158:V160" si="143">P159</f>
        <v>0</v>
      </c>
      <c r="Q158" s="8">
        <f t="shared" si="143"/>
        <v>0</v>
      </c>
      <c r="R158" s="8">
        <f t="shared" si="143"/>
        <v>0</v>
      </c>
      <c r="S158" s="8">
        <f t="shared" si="143"/>
        <v>0</v>
      </c>
      <c r="T158" s="8">
        <f t="shared" si="143"/>
        <v>78927.173859999995</v>
      </c>
      <c r="U158" s="8">
        <f t="shared" si="143"/>
        <v>0</v>
      </c>
      <c r="V158" s="40">
        <f t="shared" si="143"/>
        <v>0</v>
      </c>
      <c r="W158" s="8">
        <f t="shared" si="130"/>
        <v>99.50477413687976</v>
      </c>
      <c r="X158" s="22"/>
    </row>
    <row r="159" spans="1:25" s="10" customFormat="1" ht="15.75" customHeight="1" x14ac:dyDescent="0.3">
      <c r="A159" s="9" t="s">
        <v>50</v>
      </c>
      <c r="B159" s="9" t="s">
        <v>1760</v>
      </c>
      <c r="C159" s="9"/>
      <c r="D159" s="9"/>
      <c r="E159" s="13" t="s">
        <v>506</v>
      </c>
      <c r="F159" s="11">
        <f t="shared" ref="F159:L159" si="144">F160+F170</f>
        <v>81043.600000000006</v>
      </c>
      <c r="G159" s="11">
        <f t="shared" si="144"/>
        <v>81043.600000000006</v>
      </c>
      <c r="H159" s="11">
        <f t="shared" si="144"/>
        <v>81043.600000000006</v>
      </c>
      <c r="I159" s="11">
        <f t="shared" si="144"/>
        <v>0</v>
      </c>
      <c r="J159" s="11">
        <f t="shared" si="144"/>
        <v>0</v>
      </c>
      <c r="K159" s="11">
        <f t="shared" si="144"/>
        <v>0</v>
      </c>
      <c r="L159" s="11">
        <f t="shared" si="144"/>
        <v>-1699.6</v>
      </c>
      <c r="M159" s="11">
        <f t="shared" si="88"/>
        <v>79344</v>
      </c>
      <c r="N159" s="11">
        <f>N160+N170</f>
        <v>79319.986949999991</v>
      </c>
      <c r="O159" s="11">
        <f>O160+O170</f>
        <v>54670.1567</v>
      </c>
      <c r="P159" s="11">
        <f t="shared" ref="P159:V159" si="145">P160+P170</f>
        <v>0</v>
      </c>
      <c r="Q159" s="11">
        <f t="shared" si="145"/>
        <v>0</v>
      </c>
      <c r="R159" s="11">
        <f t="shared" si="145"/>
        <v>0</v>
      </c>
      <c r="S159" s="11">
        <f t="shared" si="145"/>
        <v>0</v>
      </c>
      <c r="T159" s="11">
        <f t="shared" si="145"/>
        <v>78927.173859999995</v>
      </c>
      <c r="U159" s="11">
        <f t="shared" si="145"/>
        <v>0</v>
      </c>
      <c r="V159" s="41">
        <f t="shared" si="145"/>
        <v>0</v>
      </c>
      <c r="W159" s="11">
        <f t="shared" si="130"/>
        <v>99.50477413687976</v>
      </c>
      <c r="X159" s="26"/>
      <c r="Y159" s="2"/>
    </row>
    <row r="160" spans="1:25" ht="31.5" customHeight="1" x14ac:dyDescent="0.3">
      <c r="A160" s="4" t="s">
        <v>50</v>
      </c>
      <c r="B160" s="4" t="s">
        <v>1760</v>
      </c>
      <c r="C160" s="4" t="s">
        <v>25</v>
      </c>
      <c r="D160" s="4"/>
      <c r="E160" s="14" t="s">
        <v>834</v>
      </c>
      <c r="F160" s="5">
        <f t="shared" si="141"/>
        <v>81043.600000000006</v>
      </c>
      <c r="G160" s="5">
        <f t="shared" si="141"/>
        <v>81043.600000000006</v>
      </c>
      <c r="H160" s="5">
        <f t="shared" si="141"/>
        <v>81043.600000000006</v>
      </c>
      <c r="I160" s="5">
        <f t="shared" si="141"/>
        <v>0</v>
      </c>
      <c r="J160" s="5">
        <f t="shared" si="141"/>
        <v>0</v>
      </c>
      <c r="K160" s="5">
        <f t="shared" si="141"/>
        <v>0</v>
      </c>
      <c r="L160" s="5">
        <f t="shared" si="141"/>
        <v>-1699.6</v>
      </c>
      <c r="M160" s="5">
        <f t="shared" si="88"/>
        <v>79344</v>
      </c>
      <c r="N160" s="5">
        <f t="shared" si="142"/>
        <v>79226.577149999997</v>
      </c>
      <c r="O160" s="5">
        <f t="shared" si="142"/>
        <v>54576.746899999998</v>
      </c>
      <c r="P160" s="5">
        <f t="shared" si="143"/>
        <v>0</v>
      </c>
      <c r="Q160" s="5">
        <f t="shared" si="143"/>
        <v>0</v>
      </c>
      <c r="R160" s="5">
        <f t="shared" si="143"/>
        <v>0</v>
      </c>
      <c r="S160" s="5">
        <f t="shared" si="143"/>
        <v>0</v>
      </c>
      <c r="T160" s="5">
        <f t="shared" si="143"/>
        <v>78833.764060000001</v>
      </c>
      <c r="U160" s="5">
        <f t="shared" si="143"/>
        <v>0</v>
      </c>
      <c r="V160" s="42">
        <f t="shared" si="143"/>
        <v>0</v>
      </c>
      <c r="W160" s="5">
        <f t="shared" si="130"/>
        <v>99.504190255176255</v>
      </c>
      <c r="X160" s="27"/>
    </row>
    <row r="161" spans="1:24" ht="31.5" customHeight="1" x14ac:dyDescent="0.3">
      <c r="A161" s="4" t="s">
        <v>50</v>
      </c>
      <c r="B161" s="4" t="s">
        <v>1760</v>
      </c>
      <c r="C161" s="4" t="s">
        <v>26</v>
      </c>
      <c r="D161" s="4"/>
      <c r="E161" s="14" t="s">
        <v>837</v>
      </c>
      <c r="F161" s="5">
        <f t="shared" ref="F161:L161" si="146">F162+F165</f>
        <v>81043.600000000006</v>
      </c>
      <c r="G161" s="5">
        <f t="shared" si="146"/>
        <v>81043.600000000006</v>
      </c>
      <c r="H161" s="5">
        <f t="shared" si="146"/>
        <v>81043.600000000006</v>
      </c>
      <c r="I161" s="5">
        <f t="shared" si="146"/>
        <v>0</v>
      </c>
      <c r="J161" s="5">
        <f t="shared" si="146"/>
        <v>0</v>
      </c>
      <c r="K161" s="5">
        <f t="shared" si="146"/>
        <v>0</v>
      </c>
      <c r="L161" s="5">
        <f t="shared" si="146"/>
        <v>-1699.6</v>
      </c>
      <c r="M161" s="5">
        <f t="shared" si="88"/>
        <v>79344</v>
      </c>
      <c r="N161" s="5">
        <f>N162+N165</f>
        <v>79226.577149999997</v>
      </c>
      <c r="O161" s="5">
        <f>O162+O165</f>
        <v>54576.746899999998</v>
      </c>
      <c r="P161" s="5">
        <f t="shared" ref="P161:V161" si="147">P162+P165</f>
        <v>0</v>
      </c>
      <c r="Q161" s="5">
        <f t="shared" si="147"/>
        <v>0</v>
      </c>
      <c r="R161" s="5">
        <f t="shared" si="147"/>
        <v>0</v>
      </c>
      <c r="S161" s="5">
        <f t="shared" si="147"/>
        <v>0</v>
      </c>
      <c r="T161" s="5">
        <f t="shared" si="147"/>
        <v>78833.764060000001</v>
      </c>
      <c r="U161" s="5">
        <f t="shared" si="147"/>
        <v>0</v>
      </c>
      <c r="V161" s="42">
        <f t="shared" si="147"/>
        <v>0</v>
      </c>
      <c r="W161" s="5">
        <f t="shared" si="130"/>
        <v>99.504190255176255</v>
      </c>
      <c r="X161" s="27"/>
    </row>
    <row r="162" spans="1:24" ht="31.5" customHeight="1" x14ac:dyDescent="0.3">
      <c r="A162" s="4" t="s">
        <v>50</v>
      </c>
      <c r="B162" s="4" t="s">
        <v>1760</v>
      </c>
      <c r="C162" s="4" t="s">
        <v>27</v>
      </c>
      <c r="D162" s="4"/>
      <c r="E162" s="14" t="s">
        <v>827</v>
      </c>
      <c r="F162" s="5">
        <f t="shared" ref="F162:L163" si="148">F163</f>
        <v>76479.600000000006</v>
      </c>
      <c r="G162" s="5">
        <f t="shared" si="148"/>
        <v>76479.600000000006</v>
      </c>
      <c r="H162" s="5">
        <f t="shared" si="148"/>
        <v>76479.600000000006</v>
      </c>
      <c r="I162" s="5">
        <f t="shared" si="148"/>
        <v>0</v>
      </c>
      <c r="J162" s="5">
        <f t="shared" si="148"/>
        <v>0</v>
      </c>
      <c r="K162" s="5">
        <f t="shared" si="148"/>
        <v>0</v>
      </c>
      <c r="L162" s="5">
        <f t="shared" si="148"/>
        <v>-1520.3</v>
      </c>
      <c r="M162" s="5">
        <f t="shared" si="88"/>
        <v>74959.3</v>
      </c>
      <c r="N162" s="5">
        <f>N163</f>
        <v>75219.921900000001</v>
      </c>
      <c r="O162" s="5">
        <f>O163</f>
        <v>52037.9</v>
      </c>
      <c r="P162" s="5">
        <f t="shared" ref="P162:V163" si="149">P163</f>
        <v>0</v>
      </c>
      <c r="Q162" s="5">
        <f t="shared" si="149"/>
        <v>0</v>
      </c>
      <c r="R162" s="5">
        <f t="shared" si="149"/>
        <v>0</v>
      </c>
      <c r="S162" s="5">
        <f t="shared" si="149"/>
        <v>0</v>
      </c>
      <c r="T162" s="5">
        <f t="shared" si="149"/>
        <v>74827.973570000002</v>
      </c>
      <c r="U162" s="5">
        <f t="shared" si="149"/>
        <v>0</v>
      </c>
      <c r="V162" s="42">
        <f t="shared" si="149"/>
        <v>0</v>
      </c>
      <c r="W162" s="5">
        <f t="shared" si="130"/>
        <v>99.478930155602825</v>
      </c>
      <c r="X162" s="27"/>
    </row>
    <row r="163" spans="1:24" ht="78.75" customHeight="1" x14ac:dyDescent="0.3">
      <c r="A163" s="4" t="s">
        <v>50</v>
      </c>
      <c r="B163" s="4" t="s">
        <v>1760</v>
      </c>
      <c r="C163" s="4" t="s">
        <v>27</v>
      </c>
      <c r="D163" s="4" t="s">
        <v>18</v>
      </c>
      <c r="E163" s="14" t="s">
        <v>528</v>
      </c>
      <c r="F163" s="5">
        <f t="shared" si="148"/>
        <v>76479.600000000006</v>
      </c>
      <c r="G163" s="5">
        <f t="shared" si="148"/>
        <v>76479.600000000006</v>
      </c>
      <c r="H163" s="5">
        <f t="shared" si="148"/>
        <v>76479.600000000006</v>
      </c>
      <c r="I163" s="5">
        <f t="shared" si="148"/>
        <v>0</v>
      </c>
      <c r="J163" s="5">
        <f t="shared" si="148"/>
        <v>0</v>
      </c>
      <c r="K163" s="5">
        <f t="shared" si="148"/>
        <v>0</v>
      </c>
      <c r="L163" s="5">
        <f t="shared" si="148"/>
        <v>-1520.3</v>
      </c>
      <c r="M163" s="5">
        <f t="shared" si="88"/>
        <v>74959.3</v>
      </c>
      <c r="N163" s="5">
        <f>N164</f>
        <v>75219.921900000001</v>
      </c>
      <c r="O163" s="5">
        <f>O164</f>
        <v>52037.9</v>
      </c>
      <c r="P163" s="5">
        <f t="shared" si="149"/>
        <v>0</v>
      </c>
      <c r="Q163" s="5">
        <f t="shared" si="149"/>
        <v>0</v>
      </c>
      <c r="R163" s="5">
        <f t="shared" si="149"/>
        <v>0</v>
      </c>
      <c r="S163" s="5">
        <f t="shared" si="149"/>
        <v>0</v>
      </c>
      <c r="T163" s="5">
        <f t="shared" si="149"/>
        <v>74827.973570000002</v>
      </c>
      <c r="U163" s="5">
        <f t="shared" si="149"/>
        <v>0</v>
      </c>
      <c r="V163" s="42">
        <f t="shared" si="149"/>
        <v>0</v>
      </c>
      <c r="W163" s="5">
        <f t="shared" si="130"/>
        <v>99.478930155602825</v>
      </c>
      <c r="X163" s="27"/>
    </row>
    <row r="164" spans="1:24" ht="31.5" customHeight="1" x14ac:dyDescent="0.3">
      <c r="A164" s="4" t="s">
        <v>50</v>
      </c>
      <c r="B164" s="4" t="s">
        <v>1760</v>
      </c>
      <c r="C164" s="4" t="s">
        <v>27</v>
      </c>
      <c r="D164" s="4" t="s">
        <v>28</v>
      </c>
      <c r="E164" s="14" t="s">
        <v>530</v>
      </c>
      <c r="F164" s="5">
        <v>76479.600000000006</v>
      </c>
      <c r="G164" s="5">
        <v>76479.600000000006</v>
      </c>
      <c r="H164" s="5">
        <v>76479.600000000006</v>
      </c>
      <c r="I164" s="5"/>
      <c r="J164" s="5"/>
      <c r="K164" s="5"/>
      <c r="L164" s="5">
        <f>-2284.5+764.2</f>
        <v>-1520.3</v>
      </c>
      <c r="M164" s="5">
        <f t="shared" si="88"/>
        <v>74959.3</v>
      </c>
      <c r="N164" s="5">
        <v>75219.921900000001</v>
      </c>
      <c r="O164" s="5">
        <v>52037.9</v>
      </c>
      <c r="P164" s="5">
        <v>0</v>
      </c>
      <c r="Q164" s="5">
        <v>0</v>
      </c>
      <c r="R164" s="5">
        <v>0</v>
      </c>
      <c r="S164" s="5">
        <v>0</v>
      </c>
      <c r="T164" s="5">
        <v>74827.973570000002</v>
      </c>
      <c r="U164" s="5">
        <v>0</v>
      </c>
      <c r="V164" s="42">
        <v>0</v>
      </c>
      <c r="W164" s="5">
        <f t="shared" si="130"/>
        <v>99.478930155602825</v>
      </c>
      <c r="X164" s="27"/>
    </row>
    <row r="165" spans="1:24" ht="31.5" customHeight="1" x14ac:dyDescent="0.3">
      <c r="A165" s="4" t="s">
        <v>50</v>
      </c>
      <c r="B165" s="4" t="s">
        <v>1760</v>
      </c>
      <c r="C165" s="4" t="s">
        <v>29</v>
      </c>
      <c r="D165" s="4"/>
      <c r="E165" s="14" t="s">
        <v>828</v>
      </c>
      <c r="F165" s="5">
        <f t="shared" ref="F165:L165" si="150">F166+F168</f>
        <v>4564</v>
      </c>
      <c r="G165" s="5">
        <f t="shared" si="150"/>
        <v>4564</v>
      </c>
      <c r="H165" s="5">
        <f t="shared" si="150"/>
        <v>4564</v>
      </c>
      <c r="I165" s="5">
        <f t="shared" si="150"/>
        <v>0</v>
      </c>
      <c r="J165" s="5">
        <f t="shared" si="150"/>
        <v>0</v>
      </c>
      <c r="K165" s="5">
        <f t="shared" si="150"/>
        <v>0</v>
      </c>
      <c r="L165" s="5">
        <f t="shared" si="150"/>
        <v>-179.3</v>
      </c>
      <c r="M165" s="5">
        <f t="shared" si="88"/>
        <v>4384.7</v>
      </c>
      <c r="N165" s="5">
        <f>N166+N168</f>
        <v>4006.6552499999998</v>
      </c>
      <c r="O165" s="5">
        <f>O166+O168</f>
        <v>2538.8469</v>
      </c>
      <c r="P165" s="5">
        <f t="shared" ref="P165:V165" si="151">P166+P168</f>
        <v>0</v>
      </c>
      <c r="Q165" s="5">
        <f t="shared" si="151"/>
        <v>0</v>
      </c>
      <c r="R165" s="5">
        <f t="shared" si="151"/>
        <v>0</v>
      </c>
      <c r="S165" s="5">
        <f t="shared" si="151"/>
        <v>0</v>
      </c>
      <c r="T165" s="5">
        <f t="shared" si="151"/>
        <v>4005.7904899999999</v>
      </c>
      <c r="U165" s="5">
        <f t="shared" si="151"/>
        <v>0</v>
      </c>
      <c r="V165" s="42">
        <f t="shared" si="151"/>
        <v>0</v>
      </c>
      <c r="W165" s="5">
        <f t="shared" si="130"/>
        <v>99.978416910214577</v>
      </c>
      <c r="X165" s="27"/>
    </row>
    <row r="166" spans="1:24" ht="78.75" customHeight="1" x14ac:dyDescent="0.3">
      <c r="A166" s="4" t="s">
        <v>50</v>
      </c>
      <c r="B166" s="4" t="s">
        <v>1760</v>
      </c>
      <c r="C166" s="4" t="s">
        <v>29</v>
      </c>
      <c r="D166" s="4" t="s">
        <v>18</v>
      </c>
      <c r="E166" s="14" t="s">
        <v>528</v>
      </c>
      <c r="F166" s="5">
        <f t="shared" ref="F166:L166" si="152">F167</f>
        <v>275</v>
      </c>
      <c r="G166" s="5">
        <f t="shared" si="152"/>
        <v>275</v>
      </c>
      <c r="H166" s="5">
        <f t="shared" si="152"/>
        <v>275</v>
      </c>
      <c r="I166" s="5">
        <f t="shared" si="152"/>
        <v>0</v>
      </c>
      <c r="J166" s="5">
        <f t="shared" si="152"/>
        <v>0</v>
      </c>
      <c r="K166" s="5">
        <f t="shared" si="152"/>
        <v>0</v>
      </c>
      <c r="L166" s="5">
        <f t="shared" si="152"/>
        <v>0</v>
      </c>
      <c r="M166" s="5">
        <f t="shared" si="88"/>
        <v>275</v>
      </c>
      <c r="N166" s="5">
        <f>N167</f>
        <v>449.17316</v>
      </c>
      <c r="O166" s="5">
        <f>O167</f>
        <v>381.47465999999997</v>
      </c>
      <c r="P166" s="5">
        <f t="shared" ref="P166:V166" si="153">P167</f>
        <v>0</v>
      </c>
      <c r="Q166" s="5">
        <f t="shared" si="153"/>
        <v>0</v>
      </c>
      <c r="R166" s="5">
        <f t="shared" si="153"/>
        <v>0</v>
      </c>
      <c r="S166" s="5">
        <f t="shared" si="153"/>
        <v>0</v>
      </c>
      <c r="T166" s="5">
        <f t="shared" si="153"/>
        <v>448.30840000000001</v>
      </c>
      <c r="U166" s="5">
        <f t="shared" si="153"/>
        <v>0</v>
      </c>
      <c r="V166" s="42">
        <f t="shared" si="153"/>
        <v>0</v>
      </c>
      <c r="W166" s="5">
        <f t="shared" si="130"/>
        <v>99.80747736574466</v>
      </c>
      <c r="X166" s="27"/>
    </row>
    <row r="167" spans="1:24" ht="31.5" customHeight="1" x14ac:dyDescent="0.3">
      <c r="A167" s="4" t="s">
        <v>50</v>
      </c>
      <c r="B167" s="4" t="s">
        <v>1760</v>
      </c>
      <c r="C167" s="4" t="s">
        <v>29</v>
      </c>
      <c r="D167" s="4" t="s">
        <v>28</v>
      </c>
      <c r="E167" s="14" t="s">
        <v>530</v>
      </c>
      <c r="F167" s="5">
        <v>275</v>
      </c>
      <c r="G167" s="5">
        <v>275</v>
      </c>
      <c r="H167" s="5">
        <v>275</v>
      </c>
      <c r="I167" s="5"/>
      <c r="J167" s="5"/>
      <c r="K167" s="5"/>
      <c r="L167" s="5"/>
      <c r="M167" s="5">
        <f t="shared" si="88"/>
        <v>275</v>
      </c>
      <c r="N167" s="5">
        <v>449.17316</v>
      </c>
      <c r="O167" s="5">
        <v>381.47465999999997</v>
      </c>
      <c r="P167" s="5">
        <v>0</v>
      </c>
      <c r="Q167" s="5">
        <v>0</v>
      </c>
      <c r="R167" s="5">
        <v>0</v>
      </c>
      <c r="S167" s="5">
        <v>0</v>
      </c>
      <c r="T167" s="5">
        <v>448.30840000000001</v>
      </c>
      <c r="U167" s="5">
        <v>0</v>
      </c>
      <c r="V167" s="42">
        <v>0</v>
      </c>
      <c r="W167" s="5">
        <f t="shared" si="130"/>
        <v>99.80747736574466</v>
      </c>
      <c r="X167" s="27"/>
    </row>
    <row r="168" spans="1:24" ht="31.5" customHeight="1" x14ac:dyDescent="0.3">
      <c r="A168" s="4" t="s">
        <v>50</v>
      </c>
      <c r="B168" s="4" t="s">
        <v>1760</v>
      </c>
      <c r="C168" s="4" t="s">
        <v>29</v>
      </c>
      <c r="D168" s="4" t="s">
        <v>11</v>
      </c>
      <c r="E168" s="14" t="s">
        <v>531</v>
      </c>
      <c r="F168" s="5">
        <f t="shared" ref="F168:L168" si="154">F169</f>
        <v>4289</v>
      </c>
      <c r="G168" s="5">
        <f t="shared" si="154"/>
        <v>4289</v>
      </c>
      <c r="H168" s="5">
        <f t="shared" si="154"/>
        <v>4289</v>
      </c>
      <c r="I168" s="5">
        <f t="shared" si="154"/>
        <v>0</v>
      </c>
      <c r="J168" s="5">
        <f t="shared" si="154"/>
        <v>0</v>
      </c>
      <c r="K168" s="5">
        <f t="shared" si="154"/>
        <v>0</v>
      </c>
      <c r="L168" s="5">
        <f t="shared" si="154"/>
        <v>-179.3</v>
      </c>
      <c r="M168" s="5">
        <f t="shared" si="88"/>
        <v>4109.7</v>
      </c>
      <c r="N168" s="5">
        <f>N169</f>
        <v>3557.48209</v>
      </c>
      <c r="O168" s="5">
        <f>O169</f>
        <v>2157.3722400000001</v>
      </c>
      <c r="P168" s="5">
        <f t="shared" ref="P168:V168" si="155">P169</f>
        <v>0</v>
      </c>
      <c r="Q168" s="5">
        <f t="shared" si="155"/>
        <v>0</v>
      </c>
      <c r="R168" s="5">
        <f t="shared" si="155"/>
        <v>0</v>
      </c>
      <c r="S168" s="5">
        <f t="shared" si="155"/>
        <v>0</v>
      </c>
      <c r="T168" s="5">
        <f t="shared" si="155"/>
        <v>3557.48209</v>
      </c>
      <c r="U168" s="5">
        <f t="shared" si="155"/>
        <v>0</v>
      </c>
      <c r="V168" s="42">
        <f t="shared" si="155"/>
        <v>0</v>
      </c>
      <c r="W168" s="5">
        <f t="shared" si="130"/>
        <v>100</v>
      </c>
      <c r="X168" s="27"/>
    </row>
    <row r="169" spans="1:24" ht="31.5" customHeight="1" x14ac:dyDescent="0.3">
      <c r="A169" s="4" t="s">
        <v>50</v>
      </c>
      <c r="B169" s="4" t="s">
        <v>1760</v>
      </c>
      <c r="C169" s="4" t="s">
        <v>29</v>
      </c>
      <c r="D169" s="4" t="s">
        <v>12</v>
      </c>
      <c r="E169" s="14" t="s">
        <v>532</v>
      </c>
      <c r="F169" s="5">
        <v>4289</v>
      </c>
      <c r="G169" s="5">
        <v>4289</v>
      </c>
      <c r="H169" s="5">
        <v>4289</v>
      </c>
      <c r="I169" s="5"/>
      <c r="J169" s="5"/>
      <c r="K169" s="5"/>
      <c r="L169" s="5">
        <v>-179.3</v>
      </c>
      <c r="M169" s="5">
        <f t="shared" ref="M169:M238" si="156">F169+I169+L169</f>
        <v>4109.7</v>
      </c>
      <c r="N169" s="5">
        <v>3557.48209</v>
      </c>
      <c r="O169" s="5">
        <v>2157.3722400000001</v>
      </c>
      <c r="P169" s="5">
        <v>0</v>
      </c>
      <c r="Q169" s="5">
        <v>0</v>
      </c>
      <c r="R169" s="5">
        <v>0</v>
      </c>
      <c r="S169" s="5">
        <v>0</v>
      </c>
      <c r="T169" s="5">
        <v>3557.48209</v>
      </c>
      <c r="U169" s="5">
        <v>0</v>
      </c>
      <c r="V169" s="42">
        <v>0</v>
      </c>
      <c r="W169" s="5">
        <f t="shared" si="130"/>
        <v>100</v>
      </c>
      <c r="X169" s="27"/>
    </row>
    <row r="170" spans="1:24" ht="47.25" customHeight="1" x14ac:dyDescent="0.3">
      <c r="A170" s="4" t="s">
        <v>50</v>
      </c>
      <c r="B170" s="4" t="s">
        <v>1760</v>
      </c>
      <c r="C170" s="4" t="s">
        <v>38</v>
      </c>
      <c r="D170" s="4"/>
      <c r="E170" s="14" t="s">
        <v>838</v>
      </c>
      <c r="F170" s="5">
        <f t="shared" ref="F170:L173" si="157">F171</f>
        <v>0</v>
      </c>
      <c r="G170" s="5">
        <f t="shared" si="157"/>
        <v>0</v>
      </c>
      <c r="H170" s="5">
        <f t="shared" si="157"/>
        <v>0</v>
      </c>
      <c r="I170" s="5">
        <f t="shared" si="157"/>
        <v>0</v>
      </c>
      <c r="J170" s="5">
        <f t="shared" si="157"/>
        <v>0</v>
      </c>
      <c r="K170" s="5">
        <f t="shared" si="157"/>
        <v>0</v>
      </c>
      <c r="L170" s="5">
        <f t="shared" si="157"/>
        <v>0</v>
      </c>
      <c r="M170" s="5">
        <f t="shared" si="156"/>
        <v>0</v>
      </c>
      <c r="N170" s="5">
        <f t="shared" ref="N170:O173" si="158">N171</f>
        <v>93.409800000000004</v>
      </c>
      <c r="O170" s="5">
        <f t="shared" si="158"/>
        <v>93.409800000000004</v>
      </c>
      <c r="P170" s="5">
        <f t="shared" ref="P170:V173" si="159">P171</f>
        <v>0</v>
      </c>
      <c r="Q170" s="5">
        <f t="shared" si="159"/>
        <v>0</v>
      </c>
      <c r="R170" s="5">
        <f t="shared" si="159"/>
        <v>0</v>
      </c>
      <c r="S170" s="5">
        <f t="shared" si="159"/>
        <v>0</v>
      </c>
      <c r="T170" s="5">
        <f t="shared" si="159"/>
        <v>93.409800000000004</v>
      </c>
      <c r="U170" s="5">
        <f t="shared" si="159"/>
        <v>0</v>
      </c>
      <c r="V170" s="42">
        <f t="shared" si="159"/>
        <v>0</v>
      </c>
      <c r="W170" s="5">
        <f t="shared" si="130"/>
        <v>100</v>
      </c>
      <c r="X170" s="27"/>
    </row>
    <row r="171" spans="1:24" ht="47.25" customHeight="1" x14ac:dyDescent="0.3">
      <c r="A171" s="4" t="s">
        <v>50</v>
      </c>
      <c r="B171" s="4" t="s">
        <v>1760</v>
      </c>
      <c r="C171" s="4" t="s">
        <v>1355</v>
      </c>
      <c r="D171" s="4"/>
      <c r="E171" s="14" t="s">
        <v>1357</v>
      </c>
      <c r="F171" s="5">
        <f t="shared" si="157"/>
        <v>0</v>
      </c>
      <c r="G171" s="5">
        <f t="shared" si="157"/>
        <v>0</v>
      </c>
      <c r="H171" s="5">
        <f t="shared" si="157"/>
        <v>0</v>
      </c>
      <c r="I171" s="5">
        <f t="shared" si="157"/>
        <v>0</v>
      </c>
      <c r="J171" s="5">
        <f t="shared" si="157"/>
        <v>0</v>
      </c>
      <c r="K171" s="5">
        <f t="shared" si="157"/>
        <v>0</v>
      </c>
      <c r="L171" s="5">
        <f t="shared" si="157"/>
        <v>0</v>
      </c>
      <c r="M171" s="5">
        <f t="shared" si="156"/>
        <v>0</v>
      </c>
      <c r="N171" s="5">
        <f t="shared" si="158"/>
        <v>93.409800000000004</v>
      </c>
      <c r="O171" s="5">
        <f t="shared" si="158"/>
        <v>93.409800000000004</v>
      </c>
      <c r="P171" s="5">
        <f t="shared" si="159"/>
        <v>0</v>
      </c>
      <c r="Q171" s="5">
        <f t="shared" si="159"/>
        <v>0</v>
      </c>
      <c r="R171" s="5">
        <f t="shared" si="159"/>
        <v>0</v>
      </c>
      <c r="S171" s="5">
        <f t="shared" si="159"/>
        <v>0</v>
      </c>
      <c r="T171" s="5">
        <f t="shared" si="159"/>
        <v>93.409800000000004</v>
      </c>
      <c r="U171" s="5">
        <f t="shared" si="159"/>
        <v>0</v>
      </c>
      <c r="V171" s="42">
        <f t="shared" si="159"/>
        <v>0</v>
      </c>
      <c r="W171" s="5">
        <f t="shared" si="130"/>
        <v>100</v>
      </c>
      <c r="X171" s="27"/>
    </row>
    <row r="172" spans="1:24" ht="31.5" customHeight="1" x14ac:dyDescent="0.3">
      <c r="A172" s="4" t="s">
        <v>50</v>
      </c>
      <c r="B172" s="4" t="s">
        <v>1760</v>
      </c>
      <c r="C172" s="4" t="s">
        <v>1356</v>
      </c>
      <c r="D172" s="4"/>
      <c r="E172" s="14" t="s">
        <v>1358</v>
      </c>
      <c r="F172" s="5">
        <f t="shared" si="157"/>
        <v>0</v>
      </c>
      <c r="G172" s="5">
        <f t="shared" si="157"/>
        <v>0</v>
      </c>
      <c r="H172" s="5">
        <f t="shared" si="157"/>
        <v>0</v>
      </c>
      <c r="I172" s="5">
        <f t="shared" si="157"/>
        <v>0</v>
      </c>
      <c r="J172" s="5">
        <f t="shared" si="157"/>
        <v>0</v>
      </c>
      <c r="K172" s="5">
        <f t="shared" si="157"/>
        <v>0</v>
      </c>
      <c r="L172" s="5">
        <f t="shared" si="157"/>
        <v>0</v>
      </c>
      <c r="M172" s="5">
        <f t="shared" si="156"/>
        <v>0</v>
      </c>
      <c r="N172" s="5">
        <f t="shared" si="158"/>
        <v>93.409800000000004</v>
      </c>
      <c r="O172" s="5">
        <f t="shared" si="158"/>
        <v>93.409800000000004</v>
      </c>
      <c r="P172" s="5">
        <f t="shared" si="159"/>
        <v>0</v>
      </c>
      <c r="Q172" s="5">
        <f t="shared" si="159"/>
        <v>0</v>
      </c>
      <c r="R172" s="5">
        <f t="shared" si="159"/>
        <v>0</v>
      </c>
      <c r="S172" s="5">
        <f t="shared" si="159"/>
        <v>0</v>
      </c>
      <c r="T172" s="5">
        <f t="shared" si="159"/>
        <v>93.409800000000004</v>
      </c>
      <c r="U172" s="5">
        <f t="shared" si="159"/>
        <v>0</v>
      </c>
      <c r="V172" s="42">
        <f t="shared" si="159"/>
        <v>0</v>
      </c>
      <c r="W172" s="5">
        <f t="shared" si="130"/>
        <v>100</v>
      </c>
      <c r="X172" s="27"/>
    </row>
    <row r="173" spans="1:24" ht="31.5" customHeight="1" x14ac:dyDescent="0.3">
      <c r="A173" s="4" t="s">
        <v>50</v>
      </c>
      <c r="B173" s="4" t="s">
        <v>1760</v>
      </c>
      <c r="C173" s="4" t="s">
        <v>1356</v>
      </c>
      <c r="D173" s="4" t="s">
        <v>11</v>
      </c>
      <c r="E173" s="14" t="s">
        <v>531</v>
      </c>
      <c r="F173" s="5">
        <f t="shared" si="157"/>
        <v>0</v>
      </c>
      <c r="G173" s="5">
        <f t="shared" si="157"/>
        <v>0</v>
      </c>
      <c r="H173" s="5">
        <f t="shared" si="157"/>
        <v>0</v>
      </c>
      <c r="I173" s="5">
        <f t="shared" si="157"/>
        <v>0</v>
      </c>
      <c r="J173" s="5">
        <f t="shared" si="157"/>
        <v>0</v>
      </c>
      <c r="K173" s="5">
        <f t="shared" si="157"/>
        <v>0</v>
      </c>
      <c r="L173" s="5">
        <f t="shared" si="157"/>
        <v>0</v>
      </c>
      <c r="M173" s="5">
        <f t="shared" si="156"/>
        <v>0</v>
      </c>
      <c r="N173" s="5">
        <f t="shared" si="158"/>
        <v>93.409800000000004</v>
      </c>
      <c r="O173" s="5">
        <f t="shared" si="158"/>
        <v>93.409800000000004</v>
      </c>
      <c r="P173" s="5">
        <f t="shared" si="159"/>
        <v>0</v>
      </c>
      <c r="Q173" s="5">
        <f t="shared" si="159"/>
        <v>0</v>
      </c>
      <c r="R173" s="5">
        <f t="shared" si="159"/>
        <v>0</v>
      </c>
      <c r="S173" s="5">
        <f t="shared" si="159"/>
        <v>0</v>
      </c>
      <c r="T173" s="5">
        <f t="shared" si="159"/>
        <v>93.409800000000004</v>
      </c>
      <c r="U173" s="5">
        <f t="shared" si="159"/>
        <v>0</v>
      </c>
      <c r="V173" s="42">
        <f t="shared" si="159"/>
        <v>0</v>
      </c>
      <c r="W173" s="5">
        <f t="shared" si="130"/>
        <v>100</v>
      </c>
      <c r="X173" s="27"/>
    </row>
    <row r="174" spans="1:24" ht="31.5" customHeight="1" x14ac:dyDescent="0.3">
      <c r="A174" s="4" t="s">
        <v>50</v>
      </c>
      <c r="B174" s="4" t="s">
        <v>1760</v>
      </c>
      <c r="C174" s="4" t="s">
        <v>1356</v>
      </c>
      <c r="D174" s="4" t="s">
        <v>12</v>
      </c>
      <c r="E174" s="14" t="s">
        <v>532</v>
      </c>
      <c r="F174" s="5"/>
      <c r="G174" s="5"/>
      <c r="H174" s="5"/>
      <c r="I174" s="5"/>
      <c r="J174" s="5"/>
      <c r="K174" s="5"/>
      <c r="L174" s="5"/>
      <c r="M174" s="5">
        <f t="shared" si="156"/>
        <v>0</v>
      </c>
      <c r="N174" s="5">
        <v>93.409800000000004</v>
      </c>
      <c r="O174" s="5">
        <v>93.409800000000004</v>
      </c>
      <c r="P174" s="5">
        <v>0</v>
      </c>
      <c r="Q174" s="5">
        <v>0</v>
      </c>
      <c r="R174" s="5">
        <v>0</v>
      </c>
      <c r="S174" s="5">
        <v>0</v>
      </c>
      <c r="T174" s="5">
        <v>93.409800000000004</v>
      </c>
      <c r="U174" s="5">
        <v>0</v>
      </c>
      <c r="V174" s="42">
        <v>0</v>
      </c>
      <c r="W174" s="5">
        <f t="shared" si="130"/>
        <v>100</v>
      </c>
      <c r="X174" s="27"/>
    </row>
    <row r="175" spans="1:24" s="3" customFormat="1" ht="15.75" customHeight="1" x14ac:dyDescent="0.3">
      <c r="A175" s="7" t="s">
        <v>50</v>
      </c>
      <c r="B175" s="7" t="s">
        <v>30</v>
      </c>
      <c r="C175" s="7"/>
      <c r="D175" s="7"/>
      <c r="E175" s="18" t="s">
        <v>493</v>
      </c>
      <c r="F175" s="8">
        <f t="shared" ref="F175:L175" si="160">F176</f>
        <v>48399.999999999993</v>
      </c>
      <c r="G175" s="8">
        <f t="shared" si="160"/>
        <v>50685.499999999993</v>
      </c>
      <c r="H175" s="8">
        <f t="shared" si="160"/>
        <v>50685.5</v>
      </c>
      <c r="I175" s="8">
        <f t="shared" si="160"/>
        <v>-2069.1999999999998</v>
      </c>
      <c r="J175" s="8">
        <f t="shared" si="160"/>
        <v>-2042.8</v>
      </c>
      <c r="K175" s="8">
        <f t="shared" si="160"/>
        <v>-1908.5</v>
      </c>
      <c r="L175" s="8">
        <f t="shared" si="160"/>
        <v>6317.4590000000007</v>
      </c>
      <c r="M175" s="8">
        <f t="shared" si="156"/>
        <v>52648.258999999998</v>
      </c>
      <c r="N175" s="8">
        <f>N176</f>
        <v>52672.27205</v>
      </c>
      <c r="O175" s="8">
        <f>O176</f>
        <v>32785.356390000001</v>
      </c>
      <c r="P175" s="8">
        <f t="shared" ref="P175:V175" si="161">P176</f>
        <v>0</v>
      </c>
      <c r="Q175" s="8">
        <f t="shared" si="161"/>
        <v>0</v>
      </c>
      <c r="R175" s="8">
        <f t="shared" si="161"/>
        <v>0</v>
      </c>
      <c r="S175" s="8">
        <f t="shared" si="161"/>
        <v>0</v>
      </c>
      <c r="T175" s="8">
        <f t="shared" si="161"/>
        <v>52268.575920000003</v>
      </c>
      <c r="U175" s="8">
        <f t="shared" si="161"/>
        <v>0</v>
      </c>
      <c r="V175" s="40">
        <f t="shared" si="161"/>
        <v>0</v>
      </c>
      <c r="W175" s="8">
        <f t="shared" si="130"/>
        <v>99.233569932930209</v>
      </c>
      <c r="X175" s="22"/>
    </row>
    <row r="176" spans="1:24" s="10" customFormat="1" ht="15.75" customHeight="1" x14ac:dyDescent="0.3">
      <c r="A176" s="9" t="s">
        <v>50</v>
      </c>
      <c r="B176" s="9" t="s">
        <v>1766</v>
      </c>
      <c r="C176" s="9"/>
      <c r="D176" s="9"/>
      <c r="E176" s="13" t="s">
        <v>511</v>
      </c>
      <c r="F176" s="11">
        <f t="shared" ref="F176:L176" si="162">F177+F227</f>
        <v>48399.999999999993</v>
      </c>
      <c r="G176" s="11">
        <f t="shared" si="162"/>
        <v>50685.499999999993</v>
      </c>
      <c r="H176" s="11">
        <f t="shared" si="162"/>
        <v>50685.5</v>
      </c>
      <c r="I176" s="11">
        <f t="shared" si="162"/>
        <v>-2069.1999999999998</v>
      </c>
      <c r="J176" s="11">
        <f t="shared" si="162"/>
        <v>-2042.8</v>
      </c>
      <c r="K176" s="11">
        <f t="shared" si="162"/>
        <v>-1908.5</v>
      </c>
      <c r="L176" s="11">
        <f t="shared" si="162"/>
        <v>6317.4590000000007</v>
      </c>
      <c r="M176" s="11">
        <f t="shared" si="156"/>
        <v>52648.258999999998</v>
      </c>
      <c r="N176" s="11">
        <f>N177+N227</f>
        <v>52672.27205</v>
      </c>
      <c r="O176" s="11">
        <f>O177+O227</f>
        <v>32785.356390000001</v>
      </c>
      <c r="P176" s="11">
        <f t="shared" ref="P176:V176" si="163">P177+P227</f>
        <v>0</v>
      </c>
      <c r="Q176" s="11">
        <f t="shared" si="163"/>
        <v>0</v>
      </c>
      <c r="R176" s="11">
        <f t="shared" si="163"/>
        <v>0</v>
      </c>
      <c r="S176" s="11">
        <f t="shared" si="163"/>
        <v>0</v>
      </c>
      <c r="T176" s="11">
        <f t="shared" si="163"/>
        <v>52268.575920000003</v>
      </c>
      <c r="U176" s="11">
        <f t="shared" si="163"/>
        <v>0</v>
      </c>
      <c r="V176" s="41">
        <f t="shared" si="163"/>
        <v>0</v>
      </c>
      <c r="W176" s="11">
        <f t="shared" si="130"/>
        <v>99.233569932930209</v>
      </c>
      <c r="X176" s="26"/>
    </row>
    <row r="177" spans="1:24" ht="31.5" customHeight="1" x14ac:dyDescent="0.3">
      <c r="A177" s="4" t="s">
        <v>50</v>
      </c>
      <c r="B177" s="4" t="s">
        <v>1766</v>
      </c>
      <c r="C177" s="4" t="s">
        <v>51</v>
      </c>
      <c r="D177" s="4"/>
      <c r="E177" s="14" t="s">
        <v>1237</v>
      </c>
      <c r="F177" s="5">
        <f t="shared" ref="F177:L177" si="164">F178+F208+F212+F219</f>
        <v>48399.999999999993</v>
      </c>
      <c r="G177" s="5">
        <f t="shared" si="164"/>
        <v>50685.499999999993</v>
      </c>
      <c r="H177" s="5">
        <f t="shared" si="164"/>
        <v>50685.5</v>
      </c>
      <c r="I177" s="5">
        <f t="shared" si="164"/>
        <v>-2069.1999999999998</v>
      </c>
      <c r="J177" s="5">
        <f t="shared" si="164"/>
        <v>-2042.8</v>
      </c>
      <c r="K177" s="5">
        <f t="shared" si="164"/>
        <v>-1908.5</v>
      </c>
      <c r="L177" s="5">
        <f t="shared" si="164"/>
        <v>3152.2080000000005</v>
      </c>
      <c r="M177" s="5">
        <f t="shared" si="156"/>
        <v>49483.007999999994</v>
      </c>
      <c r="N177" s="5">
        <f>N178+N208+N212+N219</f>
        <v>48576.078889999997</v>
      </c>
      <c r="O177" s="5">
        <f>O178+O208+O212+O219</f>
        <v>32180.333890000002</v>
      </c>
      <c r="P177" s="5">
        <f t="shared" ref="P177:V177" si="165">P178+P208+P212+P219</f>
        <v>0</v>
      </c>
      <c r="Q177" s="5">
        <f t="shared" si="165"/>
        <v>0</v>
      </c>
      <c r="R177" s="5">
        <f t="shared" si="165"/>
        <v>0</v>
      </c>
      <c r="S177" s="5">
        <f t="shared" si="165"/>
        <v>0</v>
      </c>
      <c r="T177" s="5">
        <f t="shared" si="165"/>
        <v>48172.383040000001</v>
      </c>
      <c r="U177" s="5">
        <f t="shared" si="165"/>
        <v>0</v>
      </c>
      <c r="V177" s="42">
        <f t="shared" si="165"/>
        <v>0</v>
      </c>
      <c r="W177" s="5">
        <f t="shared" si="130"/>
        <v>99.168941052417665</v>
      </c>
      <c r="X177" s="27"/>
    </row>
    <row r="178" spans="1:24" ht="63" customHeight="1" x14ac:dyDescent="0.3">
      <c r="A178" s="4" t="s">
        <v>50</v>
      </c>
      <c r="B178" s="4" t="s">
        <v>1766</v>
      </c>
      <c r="C178" s="4" t="s">
        <v>52</v>
      </c>
      <c r="D178" s="4"/>
      <c r="E178" s="14" t="s">
        <v>1238</v>
      </c>
      <c r="F178" s="5">
        <f t="shared" ref="F178:L178" si="166">F179+F189+F195+F204</f>
        <v>38150.399999999994</v>
      </c>
      <c r="G178" s="5">
        <f t="shared" si="166"/>
        <v>38150.399999999994</v>
      </c>
      <c r="H178" s="5">
        <f t="shared" si="166"/>
        <v>38150.400000000001</v>
      </c>
      <c r="I178" s="5">
        <f t="shared" si="166"/>
        <v>-561.29999999999995</v>
      </c>
      <c r="J178" s="5">
        <f t="shared" si="166"/>
        <v>-662.8</v>
      </c>
      <c r="K178" s="5">
        <f t="shared" si="166"/>
        <v>-651.6</v>
      </c>
      <c r="L178" s="5">
        <f t="shared" si="166"/>
        <v>3274.9700000000003</v>
      </c>
      <c r="M178" s="5">
        <f t="shared" si="156"/>
        <v>40864.069999999992</v>
      </c>
      <c r="N178" s="5">
        <f>N179+N189+N195+N204</f>
        <v>40337.5674</v>
      </c>
      <c r="O178" s="5">
        <f>O179+O189+O195+O204</f>
        <v>27580.588509999998</v>
      </c>
      <c r="P178" s="5">
        <f t="shared" ref="P178:V178" si="167">P179+P189+P195+P204</f>
        <v>0</v>
      </c>
      <c r="Q178" s="5">
        <f t="shared" si="167"/>
        <v>0</v>
      </c>
      <c r="R178" s="5">
        <f t="shared" si="167"/>
        <v>0</v>
      </c>
      <c r="S178" s="5">
        <f t="shared" si="167"/>
        <v>0</v>
      </c>
      <c r="T178" s="5">
        <f t="shared" si="167"/>
        <v>40207.5674</v>
      </c>
      <c r="U178" s="5">
        <f t="shared" si="167"/>
        <v>0</v>
      </c>
      <c r="V178" s="42">
        <f t="shared" si="167"/>
        <v>0</v>
      </c>
      <c r="W178" s="5">
        <f t="shared" si="130"/>
        <v>99.677719782378347</v>
      </c>
      <c r="X178" s="27"/>
    </row>
    <row r="179" spans="1:24" ht="31.5" customHeight="1" x14ac:dyDescent="0.3">
      <c r="A179" s="4" t="s">
        <v>50</v>
      </c>
      <c r="B179" s="4" t="s">
        <v>1766</v>
      </c>
      <c r="C179" s="4" t="s">
        <v>53</v>
      </c>
      <c r="D179" s="4"/>
      <c r="E179" s="14" t="s">
        <v>1239</v>
      </c>
      <c r="F179" s="5">
        <f t="shared" ref="F179:L179" si="168">F180</f>
        <v>37137.799999999996</v>
      </c>
      <c r="G179" s="5">
        <f t="shared" si="168"/>
        <v>37137.799999999996</v>
      </c>
      <c r="H179" s="5">
        <f t="shared" si="168"/>
        <v>37137.800000000003</v>
      </c>
      <c r="I179" s="5">
        <f t="shared" si="168"/>
        <v>-509.9</v>
      </c>
      <c r="J179" s="5">
        <f t="shared" si="168"/>
        <v>-620.4</v>
      </c>
      <c r="K179" s="5">
        <f t="shared" si="168"/>
        <v>-618.1</v>
      </c>
      <c r="L179" s="5">
        <f t="shared" si="168"/>
        <v>226.05600000000004</v>
      </c>
      <c r="M179" s="5">
        <f t="shared" si="156"/>
        <v>36853.955999999991</v>
      </c>
      <c r="N179" s="5">
        <f>N180</f>
        <v>36847.483500000002</v>
      </c>
      <c r="O179" s="5">
        <f>O180</f>
        <v>26429.411859999997</v>
      </c>
      <c r="P179" s="5">
        <f t="shared" ref="P179:V179" si="169">P180</f>
        <v>0</v>
      </c>
      <c r="Q179" s="5">
        <f t="shared" si="169"/>
        <v>0</v>
      </c>
      <c r="R179" s="5">
        <f t="shared" si="169"/>
        <v>0</v>
      </c>
      <c r="S179" s="5">
        <f t="shared" si="169"/>
        <v>0</v>
      </c>
      <c r="T179" s="5">
        <f t="shared" si="169"/>
        <v>36847.483500000002</v>
      </c>
      <c r="U179" s="5">
        <f t="shared" si="169"/>
        <v>0</v>
      </c>
      <c r="V179" s="42">
        <f t="shared" si="169"/>
        <v>0</v>
      </c>
      <c r="W179" s="5">
        <f t="shared" si="130"/>
        <v>100</v>
      </c>
      <c r="X179" s="27"/>
    </row>
    <row r="180" spans="1:24" ht="47.25" customHeight="1" x14ac:dyDescent="0.3">
      <c r="A180" s="4" t="s">
        <v>50</v>
      </c>
      <c r="B180" s="4" t="s">
        <v>1766</v>
      </c>
      <c r="C180" s="4" t="s">
        <v>54</v>
      </c>
      <c r="D180" s="4"/>
      <c r="E180" s="14" t="s">
        <v>565</v>
      </c>
      <c r="F180" s="5">
        <f t="shared" ref="F180:L180" si="170">F181+F183+F187+F185</f>
        <v>37137.799999999996</v>
      </c>
      <c r="G180" s="5">
        <f t="shared" si="170"/>
        <v>37137.799999999996</v>
      </c>
      <c r="H180" s="5">
        <f t="shared" si="170"/>
        <v>37137.800000000003</v>
      </c>
      <c r="I180" s="5">
        <f t="shared" si="170"/>
        <v>-509.9</v>
      </c>
      <c r="J180" s="5">
        <f t="shared" si="170"/>
        <v>-620.4</v>
      </c>
      <c r="K180" s="5">
        <f t="shared" si="170"/>
        <v>-618.1</v>
      </c>
      <c r="L180" s="5">
        <f t="shared" si="170"/>
        <v>226.05600000000004</v>
      </c>
      <c r="M180" s="5">
        <f t="shared" si="156"/>
        <v>36853.955999999991</v>
      </c>
      <c r="N180" s="5">
        <f>N181+N183+N187+N185</f>
        <v>36847.483500000002</v>
      </c>
      <c r="O180" s="5">
        <f>O181+O183+O187+O185</f>
        <v>26429.411859999997</v>
      </c>
      <c r="P180" s="5">
        <f t="shared" ref="P180:V180" si="171">P181+P183+P187+P185</f>
        <v>0</v>
      </c>
      <c r="Q180" s="5">
        <f t="shared" si="171"/>
        <v>0</v>
      </c>
      <c r="R180" s="5">
        <f t="shared" si="171"/>
        <v>0</v>
      </c>
      <c r="S180" s="5">
        <f t="shared" si="171"/>
        <v>0</v>
      </c>
      <c r="T180" s="5">
        <f t="shared" si="171"/>
        <v>36847.483500000002</v>
      </c>
      <c r="U180" s="5">
        <f t="shared" si="171"/>
        <v>0</v>
      </c>
      <c r="V180" s="42">
        <f t="shared" si="171"/>
        <v>0</v>
      </c>
      <c r="W180" s="5">
        <f t="shared" si="130"/>
        <v>100</v>
      </c>
      <c r="X180" s="27"/>
    </row>
    <row r="181" spans="1:24" ht="78.75" customHeight="1" x14ac:dyDescent="0.3">
      <c r="A181" s="4" t="s">
        <v>50</v>
      </c>
      <c r="B181" s="4" t="s">
        <v>1766</v>
      </c>
      <c r="C181" s="4" t="s">
        <v>54</v>
      </c>
      <c r="D181" s="4" t="s">
        <v>18</v>
      </c>
      <c r="E181" s="14" t="s">
        <v>528</v>
      </c>
      <c r="F181" s="5">
        <f t="shared" ref="F181:L181" si="172">F182</f>
        <v>32639.399999999998</v>
      </c>
      <c r="G181" s="5">
        <f t="shared" si="172"/>
        <v>32644.6</v>
      </c>
      <c r="H181" s="5">
        <f t="shared" si="172"/>
        <v>32650.6</v>
      </c>
      <c r="I181" s="5">
        <f t="shared" si="172"/>
        <v>0</v>
      </c>
      <c r="J181" s="5">
        <f t="shared" si="172"/>
        <v>0</v>
      </c>
      <c r="K181" s="5">
        <f t="shared" si="172"/>
        <v>0</v>
      </c>
      <c r="L181" s="5">
        <f t="shared" si="172"/>
        <v>341.6</v>
      </c>
      <c r="M181" s="5">
        <f t="shared" si="156"/>
        <v>32981</v>
      </c>
      <c r="N181" s="5">
        <f>N182</f>
        <v>26646.895710000001</v>
      </c>
      <c r="O181" s="5">
        <f>O182</f>
        <v>23715.572499999998</v>
      </c>
      <c r="P181" s="5">
        <f t="shared" ref="P181:V181" si="173">P182</f>
        <v>0</v>
      </c>
      <c r="Q181" s="5">
        <f t="shared" si="173"/>
        <v>0</v>
      </c>
      <c r="R181" s="5">
        <f t="shared" si="173"/>
        <v>0</v>
      </c>
      <c r="S181" s="5">
        <f t="shared" si="173"/>
        <v>0</v>
      </c>
      <c r="T181" s="5">
        <f t="shared" si="173"/>
        <v>26646.895710000001</v>
      </c>
      <c r="U181" s="5">
        <f t="shared" si="173"/>
        <v>0</v>
      </c>
      <c r="V181" s="42">
        <f t="shared" si="173"/>
        <v>0</v>
      </c>
      <c r="W181" s="5">
        <f t="shared" si="130"/>
        <v>100</v>
      </c>
      <c r="X181" s="27"/>
    </row>
    <row r="182" spans="1:24" ht="15.75" customHeight="1" x14ac:dyDescent="0.3">
      <c r="A182" s="4" t="s">
        <v>50</v>
      </c>
      <c r="B182" s="4" t="s">
        <v>1766</v>
      </c>
      <c r="C182" s="4" t="s">
        <v>54</v>
      </c>
      <c r="D182" s="4" t="s">
        <v>19</v>
      </c>
      <c r="E182" s="14" t="s">
        <v>529</v>
      </c>
      <c r="F182" s="5">
        <v>32639.399999999998</v>
      </c>
      <c r="G182" s="5">
        <v>32644.6</v>
      </c>
      <c r="H182" s="5">
        <v>32650.6</v>
      </c>
      <c r="I182" s="5"/>
      <c r="J182" s="5"/>
      <c r="K182" s="5"/>
      <c r="L182" s="5">
        <v>341.6</v>
      </c>
      <c r="M182" s="5">
        <f t="shared" si="156"/>
        <v>32981</v>
      </c>
      <c r="N182" s="5">
        <v>26646.895710000001</v>
      </c>
      <c r="O182" s="5">
        <v>23715.572499999998</v>
      </c>
      <c r="P182" s="5">
        <v>0</v>
      </c>
      <c r="Q182" s="5">
        <v>0</v>
      </c>
      <c r="R182" s="5">
        <v>0</v>
      </c>
      <c r="S182" s="5">
        <v>0</v>
      </c>
      <c r="T182" s="5">
        <v>26646.895710000001</v>
      </c>
      <c r="U182" s="5">
        <v>0</v>
      </c>
      <c r="V182" s="42">
        <v>0</v>
      </c>
      <c r="W182" s="5">
        <f t="shared" si="130"/>
        <v>100</v>
      </c>
      <c r="X182" s="27"/>
    </row>
    <row r="183" spans="1:24" ht="31.5" customHeight="1" x14ac:dyDescent="0.3">
      <c r="A183" s="4" t="s">
        <v>50</v>
      </c>
      <c r="B183" s="4" t="s">
        <v>1766</v>
      </c>
      <c r="C183" s="4" t="s">
        <v>54</v>
      </c>
      <c r="D183" s="4" t="s">
        <v>11</v>
      </c>
      <c r="E183" s="14" t="s">
        <v>531</v>
      </c>
      <c r="F183" s="5">
        <f t="shared" ref="F183:L183" si="174">F184</f>
        <v>4427.5</v>
      </c>
      <c r="G183" s="5">
        <f t="shared" si="174"/>
        <v>4423</v>
      </c>
      <c r="H183" s="5">
        <f t="shared" si="174"/>
        <v>4417.8</v>
      </c>
      <c r="I183" s="5">
        <f t="shared" si="174"/>
        <v>-509.9</v>
      </c>
      <c r="J183" s="5">
        <f t="shared" si="174"/>
        <v>-620.4</v>
      </c>
      <c r="K183" s="5">
        <f t="shared" si="174"/>
        <v>-618.1</v>
      </c>
      <c r="L183" s="5">
        <f t="shared" si="174"/>
        <v>-115.544</v>
      </c>
      <c r="M183" s="5">
        <f t="shared" si="156"/>
        <v>3802.056</v>
      </c>
      <c r="N183" s="5">
        <f>N184</f>
        <v>2973.3977300000001</v>
      </c>
      <c r="O183" s="5">
        <f>O184</f>
        <v>2645.4503599999998</v>
      </c>
      <c r="P183" s="5">
        <f t="shared" ref="P183:V183" si="175">P184</f>
        <v>0</v>
      </c>
      <c r="Q183" s="5">
        <f t="shared" si="175"/>
        <v>0</v>
      </c>
      <c r="R183" s="5">
        <f t="shared" si="175"/>
        <v>0</v>
      </c>
      <c r="S183" s="5">
        <f t="shared" si="175"/>
        <v>0</v>
      </c>
      <c r="T183" s="5">
        <f t="shared" si="175"/>
        <v>2973.3977300000001</v>
      </c>
      <c r="U183" s="5">
        <f t="shared" si="175"/>
        <v>0</v>
      </c>
      <c r="V183" s="42">
        <f t="shared" si="175"/>
        <v>0</v>
      </c>
      <c r="W183" s="5">
        <f t="shared" si="130"/>
        <v>100</v>
      </c>
      <c r="X183" s="27"/>
    </row>
    <row r="184" spans="1:24" ht="31.5" customHeight="1" x14ac:dyDescent="0.3">
      <c r="A184" s="4" t="s">
        <v>50</v>
      </c>
      <c r="B184" s="4" t="s">
        <v>1766</v>
      </c>
      <c r="C184" s="4" t="s">
        <v>54</v>
      </c>
      <c r="D184" s="4" t="s">
        <v>12</v>
      </c>
      <c r="E184" s="14" t="s">
        <v>532</v>
      </c>
      <c r="F184" s="5">
        <v>4427.5</v>
      </c>
      <c r="G184" s="5">
        <v>4423</v>
      </c>
      <c r="H184" s="5">
        <v>4417.8</v>
      </c>
      <c r="I184" s="5">
        <v>-509.9</v>
      </c>
      <c r="J184" s="5">
        <v>-620.4</v>
      </c>
      <c r="K184" s="5">
        <v>-618.1</v>
      </c>
      <c r="L184" s="5">
        <f>-14.074-101.47</f>
        <v>-115.544</v>
      </c>
      <c r="M184" s="5">
        <f t="shared" si="156"/>
        <v>3802.056</v>
      </c>
      <c r="N184" s="5">
        <v>2973.3977300000001</v>
      </c>
      <c r="O184" s="5">
        <v>2645.4503599999998</v>
      </c>
      <c r="P184" s="5">
        <v>0</v>
      </c>
      <c r="Q184" s="5">
        <v>0</v>
      </c>
      <c r="R184" s="5">
        <v>0</v>
      </c>
      <c r="S184" s="5">
        <v>0</v>
      </c>
      <c r="T184" s="5">
        <v>2973.3977300000001</v>
      </c>
      <c r="U184" s="5">
        <v>0</v>
      </c>
      <c r="V184" s="42">
        <v>0</v>
      </c>
      <c r="W184" s="5">
        <f t="shared" si="130"/>
        <v>100</v>
      </c>
      <c r="X184" s="27"/>
    </row>
    <row r="185" spans="1:24" ht="31.5" customHeight="1" x14ac:dyDescent="0.3">
      <c r="A185" s="4" t="s">
        <v>50</v>
      </c>
      <c r="B185" s="4" t="s">
        <v>1766</v>
      </c>
      <c r="C185" s="4" t="s">
        <v>54</v>
      </c>
      <c r="D185" s="4" t="s">
        <v>87</v>
      </c>
      <c r="E185" s="14" t="s">
        <v>541</v>
      </c>
      <c r="F185" s="5">
        <f t="shared" ref="F185:L185" si="176">F186</f>
        <v>0</v>
      </c>
      <c r="G185" s="5">
        <f t="shared" si="176"/>
        <v>0</v>
      </c>
      <c r="H185" s="5">
        <f t="shared" si="176"/>
        <v>0</v>
      </c>
      <c r="I185" s="5">
        <f t="shared" si="176"/>
        <v>0</v>
      </c>
      <c r="J185" s="5">
        <f t="shared" si="176"/>
        <v>0</v>
      </c>
      <c r="K185" s="5">
        <f t="shared" si="176"/>
        <v>0</v>
      </c>
      <c r="L185" s="5">
        <f t="shared" si="176"/>
        <v>0</v>
      </c>
      <c r="M185" s="5">
        <f t="shared" si="156"/>
        <v>0</v>
      </c>
      <c r="N185" s="5">
        <f>N186</f>
        <v>7151.3030600000002</v>
      </c>
      <c r="O185" s="5">
        <f>O186</f>
        <v>0</v>
      </c>
      <c r="P185" s="5">
        <f t="shared" ref="P185:V185" si="177">P186</f>
        <v>0</v>
      </c>
      <c r="Q185" s="5">
        <f t="shared" si="177"/>
        <v>0</v>
      </c>
      <c r="R185" s="5">
        <f t="shared" si="177"/>
        <v>0</v>
      </c>
      <c r="S185" s="5">
        <f t="shared" si="177"/>
        <v>0</v>
      </c>
      <c r="T185" s="5">
        <f t="shared" si="177"/>
        <v>7151.3030600000002</v>
      </c>
      <c r="U185" s="5">
        <f t="shared" si="177"/>
        <v>0</v>
      </c>
      <c r="V185" s="42">
        <f t="shared" si="177"/>
        <v>0</v>
      </c>
      <c r="W185" s="5">
        <f t="shared" si="130"/>
        <v>100</v>
      </c>
      <c r="X185" s="27"/>
    </row>
    <row r="186" spans="1:24" ht="15.75" customHeight="1" x14ac:dyDescent="0.3">
      <c r="A186" s="4" t="s">
        <v>50</v>
      </c>
      <c r="B186" s="4" t="s">
        <v>1766</v>
      </c>
      <c r="C186" s="4" t="s">
        <v>54</v>
      </c>
      <c r="D186" s="4" t="s">
        <v>121</v>
      </c>
      <c r="E186" s="14" t="s">
        <v>542</v>
      </c>
      <c r="F186" s="5"/>
      <c r="G186" s="5"/>
      <c r="H186" s="5"/>
      <c r="I186" s="5"/>
      <c r="J186" s="5"/>
      <c r="K186" s="5"/>
      <c r="L186" s="5"/>
      <c r="M186" s="5">
        <f t="shared" si="156"/>
        <v>0</v>
      </c>
      <c r="N186" s="5">
        <v>7151.3030600000002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7151.3030600000002</v>
      </c>
      <c r="U186" s="5">
        <v>0</v>
      </c>
      <c r="V186" s="42">
        <v>0</v>
      </c>
      <c r="W186" s="5">
        <f t="shared" si="130"/>
        <v>100</v>
      </c>
      <c r="X186" s="27"/>
    </row>
    <row r="187" spans="1:24" ht="15.75" customHeight="1" x14ac:dyDescent="0.3">
      <c r="A187" s="4" t="s">
        <v>50</v>
      </c>
      <c r="B187" s="4" t="s">
        <v>1766</v>
      </c>
      <c r="C187" s="4" t="s">
        <v>54</v>
      </c>
      <c r="D187" s="4" t="s">
        <v>13</v>
      </c>
      <c r="E187" s="14" t="s">
        <v>547</v>
      </c>
      <c r="F187" s="5">
        <f t="shared" ref="F187:L187" si="178">F188</f>
        <v>70.900000000000006</v>
      </c>
      <c r="G187" s="5">
        <f t="shared" si="178"/>
        <v>70.2</v>
      </c>
      <c r="H187" s="5">
        <f t="shared" si="178"/>
        <v>69.400000000000006</v>
      </c>
      <c r="I187" s="5">
        <f t="shared" si="178"/>
        <v>0</v>
      </c>
      <c r="J187" s="5">
        <f t="shared" si="178"/>
        <v>0</v>
      </c>
      <c r="K187" s="5">
        <f t="shared" si="178"/>
        <v>0</v>
      </c>
      <c r="L187" s="5">
        <f t="shared" si="178"/>
        <v>0</v>
      </c>
      <c r="M187" s="5">
        <f t="shared" si="156"/>
        <v>70.900000000000006</v>
      </c>
      <c r="N187" s="5">
        <f>N188</f>
        <v>75.887</v>
      </c>
      <c r="O187" s="5">
        <f>O188</f>
        <v>68.388999999999996</v>
      </c>
      <c r="P187" s="5">
        <f t="shared" ref="P187:V187" si="179">P188</f>
        <v>0</v>
      </c>
      <c r="Q187" s="5">
        <f t="shared" si="179"/>
        <v>0</v>
      </c>
      <c r="R187" s="5">
        <f t="shared" si="179"/>
        <v>0</v>
      </c>
      <c r="S187" s="5">
        <f t="shared" si="179"/>
        <v>0</v>
      </c>
      <c r="T187" s="5">
        <f t="shared" si="179"/>
        <v>75.887</v>
      </c>
      <c r="U187" s="5">
        <f t="shared" si="179"/>
        <v>0</v>
      </c>
      <c r="V187" s="42">
        <f t="shared" si="179"/>
        <v>0</v>
      </c>
      <c r="W187" s="5">
        <f t="shared" si="130"/>
        <v>100</v>
      </c>
      <c r="X187" s="27"/>
    </row>
    <row r="188" spans="1:24" ht="15.75" customHeight="1" x14ac:dyDescent="0.3">
      <c r="A188" s="4" t="s">
        <v>50</v>
      </c>
      <c r="B188" s="4" t="s">
        <v>1766</v>
      </c>
      <c r="C188" s="4" t="s">
        <v>54</v>
      </c>
      <c r="D188" s="4" t="s">
        <v>20</v>
      </c>
      <c r="E188" s="14" t="s">
        <v>550</v>
      </c>
      <c r="F188" s="5">
        <v>70.900000000000006</v>
      </c>
      <c r="G188" s="5">
        <v>70.2</v>
      </c>
      <c r="H188" s="5">
        <v>69.400000000000006</v>
      </c>
      <c r="I188" s="5"/>
      <c r="J188" s="5"/>
      <c r="K188" s="5"/>
      <c r="L188" s="5"/>
      <c r="M188" s="5">
        <f t="shared" si="156"/>
        <v>70.900000000000006</v>
      </c>
      <c r="N188" s="5">
        <v>75.887</v>
      </c>
      <c r="O188" s="5">
        <v>68.388999999999996</v>
      </c>
      <c r="P188" s="5">
        <v>0</v>
      </c>
      <c r="Q188" s="5">
        <v>0</v>
      </c>
      <c r="R188" s="5">
        <v>0</v>
      </c>
      <c r="S188" s="5">
        <v>0</v>
      </c>
      <c r="T188" s="5">
        <v>75.887</v>
      </c>
      <c r="U188" s="5">
        <v>0</v>
      </c>
      <c r="V188" s="42">
        <v>0</v>
      </c>
      <c r="W188" s="5">
        <f t="shared" si="130"/>
        <v>100</v>
      </c>
      <c r="X188" s="27"/>
    </row>
    <row r="189" spans="1:24" ht="31.5" customHeight="1" x14ac:dyDescent="0.3">
      <c r="A189" s="4" t="s">
        <v>50</v>
      </c>
      <c r="B189" s="4" t="s">
        <v>1766</v>
      </c>
      <c r="C189" s="4" t="s">
        <v>55</v>
      </c>
      <c r="D189" s="4"/>
      <c r="E189" s="14" t="s">
        <v>1240</v>
      </c>
      <c r="F189" s="5">
        <f t="shared" ref="F189:L191" si="180">F190</f>
        <v>0</v>
      </c>
      <c r="G189" s="5">
        <f t="shared" si="180"/>
        <v>0</v>
      </c>
      <c r="H189" s="5">
        <f t="shared" si="180"/>
        <v>0</v>
      </c>
      <c r="I189" s="5">
        <f t="shared" si="180"/>
        <v>0</v>
      </c>
      <c r="J189" s="5">
        <f t="shared" si="180"/>
        <v>0</v>
      </c>
      <c r="K189" s="5">
        <f t="shared" si="180"/>
        <v>0</v>
      </c>
      <c r="L189" s="5">
        <f t="shared" si="180"/>
        <v>3440.0140000000001</v>
      </c>
      <c r="M189" s="5">
        <f t="shared" si="156"/>
        <v>3440.0140000000001</v>
      </c>
      <c r="N189" s="5">
        <f t="shared" ref="N189:O191" si="181">N190</f>
        <v>3006.5632500000002</v>
      </c>
      <c r="O189" s="5">
        <f t="shared" si="181"/>
        <v>511.59</v>
      </c>
      <c r="P189" s="5">
        <f t="shared" ref="P189:V191" si="182">P190</f>
        <v>0</v>
      </c>
      <c r="Q189" s="5">
        <f t="shared" si="182"/>
        <v>0</v>
      </c>
      <c r="R189" s="5">
        <f t="shared" si="182"/>
        <v>0</v>
      </c>
      <c r="S189" s="5">
        <f t="shared" si="182"/>
        <v>0</v>
      </c>
      <c r="T189" s="5">
        <f t="shared" si="182"/>
        <v>3006.5632500000002</v>
      </c>
      <c r="U189" s="5">
        <f t="shared" si="182"/>
        <v>0</v>
      </c>
      <c r="V189" s="42">
        <f t="shared" si="182"/>
        <v>0</v>
      </c>
      <c r="W189" s="5">
        <f t="shared" si="130"/>
        <v>100</v>
      </c>
      <c r="X189" s="27"/>
    </row>
    <row r="190" spans="1:24" ht="31.5" customHeight="1" x14ac:dyDescent="0.3">
      <c r="A190" s="4" t="s">
        <v>50</v>
      </c>
      <c r="B190" s="4" t="s">
        <v>1766</v>
      </c>
      <c r="C190" s="4" t="s">
        <v>56</v>
      </c>
      <c r="D190" s="4"/>
      <c r="E190" s="14" t="s">
        <v>793</v>
      </c>
      <c r="F190" s="5">
        <f t="shared" si="180"/>
        <v>0</v>
      </c>
      <c r="G190" s="5">
        <f t="shared" si="180"/>
        <v>0</v>
      </c>
      <c r="H190" s="5">
        <f t="shared" si="180"/>
        <v>0</v>
      </c>
      <c r="I190" s="5">
        <f t="shared" si="180"/>
        <v>0</v>
      </c>
      <c r="J190" s="5">
        <f t="shared" si="180"/>
        <v>0</v>
      </c>
      <c r="K190" s="5">
        <f t="shared" si="180"/>
        <v>0</v>
      </c>
      <c r="L190" s="5">
        <f t="shared" si="180"/>
        <v>3440.0140000000001</v>
      </c>
      <c r="M190" s="5">
        <f t="shared" si="156"/>
        <v>3440.0140000000001</v>
      </c>
      <c r="N190" s="5">
        <f>N191+N193</f>
        <v>3006.5632500000002</v>
      </c>
      <c r="O190" s="5">
        <f t="shared" ref="O190:V190" si="183">O191+O193</f>
        <v>511.59</v>
      </c>
      <c r="P190" s="5">
        <f t="shared" si="183"/>
        <v>0</v>
      </c>
      <c r="Q190" s="5">
        <f t="shared" si="183"/>
        <v>0</v>
      </c>
      <c r="R190" s="5">
        <f t="shared" si="183"/>
        <v>0</v>
      </c>
      <c r="S190" s="5">
        <f t="shared" si="183"/>
        <v>0</v>
      </c>
      <c r="T190" s="5">
        <f t="shared" si="183"/>
        <v>3006.5632500000002</v>
      </c>
      <c r="U190" s="5">
        <f t="shared" si="183"/>
        <v>0</v>
      </c>
      <c r="V190" s="5">
        <f t="shared" si="183"/>
        <v>0</v>
      </c>
      <c r="W190" s="5">
        <f t="shared" si="130"/>
        <v>100</v>
      </c>
      <c r="X190" s="27"/>
    </row>
    <row r="191" spans="1:24" ht="31.5" customHeight="1" x14ac:dyDescent="0.3">
      <c r="A191" s="4" t="s">
        <v>50</v>
      </c>
      <c r="B191" s="4" t="s">
        <v>1766</v>
      </c>
      <c r="C191" s="4" t="s">
        <v>56</v>
      </c>
      <c r="D191" s="4" t="s">
        <v>11</v>
      </c>
      <c r="E191" s="14" t="s">
        <v>531</v>
      </c>
      <c r="F191" s="5">
        <f t="shared" si="180"/>
        <v>0</v>
      </c>
      <c r="G191" s="5">
        <f t="shared" si="180"/>
        <v>0</v>
      </c>
      <c r="H191" s="5">
        <f t="shared" si="180"/>
        <v>0</v>
      </c>
      <c r="I191" s="5">
        <f t="shared" si="180"/>
        <v>0</v>
      </c>
      <c r="J191" s="5">
        <f t="shared" si="180"/>
        <v>0</v>
      </c>
      <c r="K191" s="5">
        <f t="shared" si="180"/>
        <v>0</v>
      </c>
      <c r="L191" s="5">
        <f t="shared" si="180"/>
        <v>3440.0140000000001</v>
      </c>
      <c r="M191" s="5">
        <f t="shared" si="156"/>
        <v>3440.0140000000001</v>
      </c>
      <c r="N191" s="5">
        <f t="shared" si="181"/>
        <v>508.1336</v>
      </c>
      <c r="O191" s="5">
        <f t="shared" si="181"/>
        <v>511.59</v>
      </c>
      <c r="P191" s="5">
        <f t="shared" si="182"/>
        <v>0</v>
      </c>
      <c r="Q191" s="5">
        <f t="shared" si="182"/>
        <v>0</v>
      </c>
      <c r="R191" s="5">
        <f t="shared" si="182"/>
        <v>0</v>
      </c>
      <c r="S191" s="5">
        <f t="shared" si="182"/>
        <v>0</v>
      </c>
      <c r="T191" s="5">
        <f t="shared" si="182"/>
        <v>508.1336</v>
      </c>
      <c r="U191" s="5">
        <f t="shared" si="182"/>
        <v>0</v>
      </c>
      <c r="V191" s="42">
        <f t="shared" si="182"/>
        <v>0</v>
      </c>
      <c r="W191" s="5">
        <f t="shared" si="130"/>
        <v>100</v>
      </c>
      <c r="X191" s="27"/>
    </row>
    <row r="192" spans="1:24" ht="31.5" customHeight="1" x14ac:dyDescent="0.3">
      <c r="A192" s="4" t="s">
        <v>50</v>
      </c>
      <c r="B192" s="4" t="s">
        <v>1766</v>
      </c>
      <c r="C192" s="4" t="s">
        <v>56</v>
      </c>
      <c r="D192" s="4" t="s">
        <v>12</v>
      </c>
      <c r="E192" s="14" t="s">
        <v>532</v>
      </c>
      <c r="F192" s="5"/>
      <c r="G192" s="5"/>
      <c r="H192" s="5"/>
      <c r="I192" s="5"/>
      <c r="J192" s="5"/>
      <c r="K192" s="5"/>
      <c r="L192" s="5">
        <f>3790.636-7.716-342.906</f>
        <v>3440.0140000000001</v>
      </c>
      <c r="M192" s="5">
        <f t="shared" si="156"/>
        <v>3440.0140000000001</v>
      </c>
      <c r="N192" s="5">
        <v>508.1336</v>
      </c>
      <c r="O192" s="5">
        <v>511.59</v>
      </c>
      <c r="P192" s="5">
        <v>0</v>
      </c>
      <c r="Q192" s="5">
        <v>0</v>
      </c>
      <c r="R192" s="5">
        <v>0</v>
      </c>
      <c r="S192" s="5">
        <v>0</v>
      </c>
      <c r="T192" s="5">
        <v>508.1336</v>
      </c>
      <c r="U192" s="5">
        <v>0</v>
      </c>
      <c r="V192" s="42">
        <v>0</v>
      </c>
      <c r="W192" s="5">
        <f t="shared" si="130"/>
        <v>100</v>
      </c>
      <c r="X192" s="27"/>
    </row>
    <row r="193" spans="1:25" ht="31.5" customHeight="1" x14ac:dyDescent="0.3">
      <c r="A193" s="4" t="s">
        <v>50</v>
      </c>
      <c r="B193" s="4" t="s">
        <v>1766</v>
      </c>
      <c r="C193" s="4" t="s">
        <v>56</v>
      </c>
      <c r="D193" s="4" t="s">
        <v>87</v>
      </c>
      <c r="E193" s="14" t="s">
        <v>541</v>
      </c>
      <c r="F193" s="5"/>
      <c r="G193" s="5"/>
      <c r="H193" s="5"/>
      <c r="I193" s="5"/>
      <c r="J193" s="5"/>
      <c r="K193" s="5"/>
      <c r="L193" s="5"/>
      <c r="M193" s="5">
        <f>M194</f>
        <v>0</v>
      </c>
      <c r="N193" s="5">
        <f t="shared" ref="N193:V193" si="184">N194</f>
        <v>2498.42965</v>
      </c>
      <c r="O193" s="5">
        <f t="shared" si="184"/>
        <v>0</v>
      </c>
      <c r="P193" s="5">
        <f t="shared" si="184"/>
        <v>0</v>
      </c>
      <c r="Q193" s="5">
        <f t="shared" si="184"/>
        <v>0</v>
      </c>
      <c r="R193" s="5">
        <f t="shared" si="184"/>
        <v>0</v>
      </c>
      <c r="S193" s="5">
        <f t="shared" si="184"/>
        <v>0</v>
      </c>
      <c r="T193" s="5">
        <f t="shared" si="184"/>
        <v>2498.42965</v>
      </c>
      <c r="U193" s="5">
        <f t="shared" si="184"/>
        <v>0</v>
      </c>
      <c r="V193" s="5">
        <f t="shared" si="184"/>
        <v>0</v>
      </c>
      <c r="W193" s="5">
        <f t="shared" si="130"/>
        <v>100</v>
      </c>
      <c r="X193" s="27"/>
    </row>
    <row r="194" spans="1:25" x14ac:dyDescent="0.3">
      <c r="A194" s="4" t="s">
        <v>50</v>
      </c>
      <c r="B194" s="4" t="s">
        <v>1766</v>
      </c>
      <c r="C194" s="4" t="s">
        <v>56</v>
      </c>
      <c r="D194" s="4" t="s">
        <v>121</v>
      </c>
      <c r="E194" s="14" t="s">
        <v>542</v>
      </c>
      <c r="F194" s="5"/>
      <c r="G194" s="5"/>
      <c r="H194" s="5"/>
      <c r="I194" s="5"/>
      <c r="J194" s="5"/>
      <c r="K194" s="5"/>
      <c r="L194" s="5"/>
      <c r="M194" s="5">
        <v>0</v>
      </c>
      <c r="N194" s="5">
        <v>2498.42965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2498.42965</v>
      </c>
      <c r="U194" s="5">
        <v>0</v>
      </c>
      <c r="V194" s="5">
        <v>0</v>
      </c>
      <c r="W194" s="5">
        <f t="shared" si="130"/>
        <v>100</v>
      </c>
      <c r="X194" s="27"/>
    </row>
    <row r="195" spans="1:25" ht="47.25" customHeight="1" x14ac:dyDescent="0.3">
      <c r="A195" s="4" t="s">
        <v>50</v>
      </c>
      <c r="B195" s="4" t="s">
        <v>1766</v>
      </c>
      <c r="C195" s="4" t="s">
        <v>57</v>
      </c>
      <c r="D195" s="4"/>
      <c r="E195" s="14" t="s">
        <v>1241</v>
      </c>
      <c r="F195" s="5">
        <f t="shared" ref="F195:L195" si="185">F196+F199</f>
        <v>1012.5999999999999</v>
      </c>
      <c r="G195" s="5">
        <f t="shared" si="185"/>
        <v>1012.5999999999999</v>
      </c>
      <c r="H195" s="5">
        <f t="shared" si="185"/>
        <v>1012.5999999999999</v>
      </c>
      <c r="I195" s="5">
        <f t="shared" si="185"/>
        <v>-51.4</v>
      </c>
      <c r="J195" s="5">
        <f t="shared" si="185"/>
        <v>-42.4</v>
      </c>
      <c r="K195" s="5">
        <f t="shared" si="185"/>
        <v>-33.5</v>
      </c>
      <c r="L195" s="5">
        <f t="shared" si="185"/>
        <v>-391.09999999999997</v>
      </c>
      <c r="M195" s="5">
        <f t="shared" si="156"/>
        <v>570.09999999999991</v>
      </c>
      <c r="N195" s="5">
        <f>N196+N199</f>
        <v>483.52064999999999</v>
      </c>
      <c r="O195" s="5">
        <f>O196+O199</f>
        <v>639.58664999999996</v>
      </c>
      <c r="P195" s="5">
        <f t="shared" ref="P195:V195" si="186">P196+P199</f>
        <v>0</v>
      </c>
      <c r="Q195" s="5">
        <f t="shared" si="186"/>
        <v>0</v>
      </c>
      <c r="R195" s="5">
        <f t="shared" si="186"/>
        <v>0</v>
      </c>
      <c r="S195" s="5">
        <f t="shared" si="186"/>
        <v>0</v>
      </c>
      <c r="T195" s="5">
        <f t="shared" si="186"/>
        <v>353.52064999999999</v>
      </c>
      <c r="U195" s="5">
        <f t="shared" si="186"/>
        <v>0</v>
      </c>
      <c r="V195" s="42">
        <f t="shared" si="186"/>
        <v>0</v>
      </c>
      <c r="W195" s="5">
        <f t="shared" si="130"/>
        <v>73.113868042657543</v>
      </c>
      <c r="X195" s="27"/>
    </row>
    <row r="196" spans="1:25" ht="31.5" customHeight="1" x14ac:dyDescent="0.3">
      <c r="A196" s="4" t="s">
        <v>50</v>
      </c>
      <c r="B196" s="4" t="s">
        <v>1766</v>
      </c>
      <c r="C196" s="4" t="s">
        <v>58</v>
      </c>
      <c r="D196" s="4"/>
      <c r="E196" s="14" t="s">
        <v>794</v>
      </c>
      <c r="F196" s="5">
        <f t="shared" ref="F196:L197" si="187">F197</f>
        <v>262.5</v>
      </c>
      <c r="G196" s="5">
        <f t="shared" si="187"/>
        <v>262.5</v>
      </c>
      <c r="H196" s="5">
        <f t="shared" si="187"/>
        <v>262.5</v>
      </c>
      <c r="I196" s="5">
        <f t="shared" si="187"/>
        <v>-51.4</v>
      </c>
      <c r="J196" s="5">
        <f t="shared" si="187"/>
        <v>-42.4</v>
      </c>
      <c r="K196" s="5">
        <f t="shared" si="187"/>
        <v>-33.5</v>
      </c>
      <c r="L196" s="5">
        <f t="shared" si="187"/>
        <v>0</v>
      </c>
      <c r="M196" s="5">
        <f t="shared" si="156"/>
        <v>211.1</v>
      </c>
      <c r="N196" s="5">
        <f>N197</f>
        <v>184.52064999999999</v>
      </c>
      <c r="O196" s="5">
        <f>O197</f>
        <v>184.52064999999999</v>
      </c>
      <c r="P196" s="5">
        <f t="shared" ref="P196:V197" si="188">P197</f>
        <v>0</v>
      </c>
      <c r="Q196" s="5">
        <f t="shared" si="188"/>
        <v>0</v>
      </c>
      <c r="R196" s="5">
        <f t="shared" si="188"/>
        <v>0</v>
      </c>
      <c r="S196" s="5">
        <f t="shared" si="188"/>
        <v>0</v>
      </c>
      <c r="T196" s="5">
        <f t="shared" si="188"/>
        <v>184.52064999999999</v>
      </c>
      <c r="U196" s="5">
        <f t="shared" si="188"/>
        <v>0</v>
      </c>
      <c r="V196" s="42">
        <f t="shared" si="188"/>
        <v>0</v>
      </c>
      <c r="W196" s="5">
        <f t="shared" si="130"/>
        <v>100</v>
      </c>
      <c r="X196" s="27"/>
    </row>
    <row r="197" spans="1:25" ht="31.5" customHeight="1" x14ac:dyDescent="0.3">
      <c r="A197" s="4" t="s">
        <v>50</v>
      </c>
      <c r="B197" s="4" t="s">
        <v>1766</v>
      </c>
      <c r="C197" s="4" t="s">
        <v>58</v>
      </c>
      <c r="D197" s="4" t="s">
        <v>11</v>
      </c>
      <c r="E197" s="14" t="s">
        <v>531</v>
      </c>
      <c r="F197" s="5">
        <f t="shared" si="187"/>
        <v>262.5</v>
      </c>
      <c r="G197" s="5">
        <f t="shared" si="187"/>
        <v>262.5</v>
      </c>
      <c r="H197" s="5">
        <f t="shared" si="187"/>
        <v>262.5</v>
      </c>
      <c r="I197" s="5">
        <f t="shared" si="187"/>
        <v>-51.4</v>
      </c>
      <c r="J197" s="5">
        <f t="shared" si="187"/>
        <v>-42.4</v>
      </c>
      <c r="K197" s="5">
        <f t="shared" si="187"/>
        <v>-33.5</v>
      </c>
      <c r="L197" s="5">
        <f t="shared" si="187"/>
        <v>0</v>
      </c>
      <c r="M197" s="5">
        <f t="shared" si="156"/>
        <v>211.1</v>
      </c>
      <c r="N197" s="5">
        <f>N198</f>
        <v>184.52064999999999</v>
      </c>
      <c r="O197" s="5">
        <f>O198</f>
        <v>184.52064999999999</v>
      </c>
      <c r="P197" s="5">
        <f t="shared" si="188"/>
        <v>0</v>
      </c>
      <c r="Q197" s="5">
        <f t="shared" si="188"/>
        <v>0</v>
      </c>
      <c r="R197" s="5">
        <f t="shared" si="188"/>
        <v>0</v>
      </c>
      <c r="S197" s="5">
        <f t="shared" si="188"/>
        <v>0</v>
      </c>
      <c r="T197" s="5">
        <f t="shared" si="188"/>
        <v>184.52064999999999</v>
      </c>
      <c r="U197" s="5">
        <f t="shared" si="188"/>
        <v>0</v>
      </c>
      <c r="V197" s="42">
        <f t="shared" si="188"/>
        <v>0</v>
      </c>
      <c r="W197" s="5">
        <f t="shared" si="130"/>
        <v>100</v>
      </c>
      <c r="X197" s="27"/>
    </row>
    <row r="198" spans="1:25" ht="31.5" customHeight="1" x14ac:dyDescent="0.3">
      <c r="A198" s="4" t="s">
        <v>50</v>
      </c>
      <c r="B198" s="4" t="s">
        <v>1766</v>
      </c>
      <c r="C198" s="4" t="s">
        <v>58</v>
      </c>
      <c r="D198" s="4" t="s">
        <v>12</v>
      </c>
      <c r="E198" s="14" t="s">
        <v>532</v>
      </c>
      <c r="F198" s="5">
        <v>262.5</v>
      </c>
      <c r="G198" s="5">
        <v>262.5</v>
      </c>
      <c r="H198" s="5">
        <v>262.5</v>
      </c>
      <c r="I198" s="5">
        <v>-51.4</v>
      </c>
      <c r="J198" s="5">
        <v>-42.4</v>
      </c>
      <c r="K198" s="5">
        <v>-33.5</v>
      </c>
      <c r="L198" s="5"/>
      <c r="M198" s="5">
        <f t="shared" si="156"/>
        <v>211.1</v>
      </c>
      <c r="N198" s="5">
        <v>184.52064999999999</v>
      </c>
      <c r="O198" s="5">
        <v>184.52064999999999</v>
      </c>
      <c r="P198" s="5">
        <v>0</v>
      </c>
      <c r="Q198" s="5">
        <v>0</v>
      </c>
      <c r="R198" s="5">
        <v>0</v>
      </c>
      <c r="S198" s="5">
        <v>0</v>
      </c>
      <c r="T198" s="5">
        <v>184.52064999999999</v>
      </c>
      <c r="U198" s="5">
        <v>0</v>
      </c>
      <c r="V198" s="42">
        <v>0</v>
      </c>
      <c r="W198" s="5">
        <f t="shared" si="130"/>
        <v>100</v>
      </c>
      <c r="X198" s="27"/>
    </row>
    <row r="199" spans="1:25" ht="31.5" customHeight="1" x14ac:dyDescent="0.3">
      <c r="A199" s="4" t="s">
        <v>50</v>
      </c>
      <c r="B199" s="4" t="s">
        <v>1766</v>
      </c>
      <c r="C199" s="4" t="s">
        <v>59</v>
      </c>
      <c r="D199" s="4"/>
      <c r="E199" s="14" t="s">
        <v>795</v>
      </c>
      <c r="F199" s="5">
        <f t="shared" ref="F199:L199" si="189">F200+F202</f>
        <v>750.09999999999991</v>
      </c>
      <c r="G199" s="5">
        <f t="shared" si="189"/>
        <v>750.09999999999991</v>
      </c>
      <c r="H199" s="5">
        <f t="shared" si="189"/>
        <v>750.09999999999991</v>
      </c>
      <c r="I199" s="5">
        <f t="shared" si="189"/>
        <v>0</v>
      </c>
      <c r="J199" s="5">
        <f t="shared" si="189"/>
        <v>0</v>
      </c>
      <c r="K199" s="5">
        <f t="shared" si="189"/>
        <v>0</v>
      </c>
      <c r="L199" s="5">
        <f t="shared" si="189"/>
        <v>-391.09999999999997</v>
      </c>
      <c r="M199" s="5">
        <f t="shared" si="156"/>
        <v>358.99999999999994</v>
      </c>
      <c r="N199" s="5">
        <f>N200+N202</f>
        <v>299</v>
      </c>
      <c r="O199" s="5">
        <f>O200+O202</f>
        <v>455.06600000000003</v>
      </c>
      <c r="P199" s="5">
        <f t="shared" ref="P199:V199" si="190">P200+P202</f>
        <v>0</v>
      </c>
      <c r="Q199" s="5">
        <f t="shared" si="190"/>
        <v>0</v>
      </c>
      <c r="R199" s="5">
        <f t="shared" si="190"/>
        <v>0</v>
      </c>
      <c r="S199" s="5">
        <f t="shared" si="190"/>
        <v>0</v>
      </c>
      <c r="T199" s="5">
        <f t="shared" si="190"/>
        <v>169</v>
      </c>
      <c r="U199" s="5">
        <f t="shared" si="190"/>
        <v>0</v>
      </c>
      <c r="V199" s="42">
        <f t="shared" si="190"/>
        <v>0</v>
      </c>
      <c r="W199" s="5">
        <f t="shared" si="130"/>
        <v>56.521739130434781</v>
      </c>
      <c r="X199" s="27"/>
    </row>
    <row r="200" spans="1:25" ht="31.5" customHeight="1" x14ac:dyDescent="0.3">
      <c r="A200" s="4" t="s">
        <v>50</v>
      </c>
      <c r="B200" s="4" t="s">
        <v>1766</v>
      </c>
      <c r="C200" s="4" t="s">
        <v>59</v>
      </c>
      <c r="D200" s="4" t="s">
        <v>11</v>
      </c>
      <c r="E200" s="14" t="s">
        <v>531</v>
      </c>
      <c r="F200" s="5">
        <f t="shared" ref="F200:L200" si="191">F201</f>
        <v>480.9</v>
      </c>
      <c r="G200" s="5">
        <f t="shared" si="191"/>
        <v>480.9</v>
      </c>
      <c r="H200" s="5">
        <f t="shared" si="191"/>
        <v>480.9</v>
      </c>
      <c r="I200" s="5">
        <f t="shared" si="191"/>
        <v>0</v>
      </c>
      <c r="J200" s="5">
        <f t="shared" si="191"/>
        <v>0</v>
      </c>
      <c r="K200" s="5">
        <f t="shared" si="191"/>
        <v>0</v>
      </c>
      <c r="L200" s="5">
        <f t="shared" si="191"/>
        <v>-290.89999999999998</v>
      </c>
      <c r="M200" s="5">
        <f t="shared" si="156"/>
        <v>190</v>
      </c>
      <c r="N200" s="5">
        <f>N201</f>
        <v>130</v>
      </c>
      <c r="O200" s="5">
        <f>O201</f>
        <v>253.166</v>
      </c>
      <c r="P200" s="5">
        <f t="shared" ref="P200:V200" si="192">P201</f>
        <v>0</v>
      </c>
      <c r="Q200" s="5">
        <f t="shared" si="192"/>
        <v>0</v>
      </c>
      <c r="R200" s="5">
        <f t="shared" si="192"/>
        <v>0</v>
      </c>
      <c r="S200" s="5">
        <f t="shared" si="192"/>
        <v>0</v>
      </c>
      <c r="T200" s="5">
        <f t="shared" si="192"/>
        <v>100</v>
      </c>
      <c r="U200" s="5">
        <f t="shared" si="192"/>
        <v>0</v>
      </c>
      <c r="V200" s="42">
        <f t="shared" si="192"/>
        <v>0</v>
      </c>
      <c r="W200" s="5">
        <f t="shared" si="130"/>
        <v>76.923076923076934</v>
      </c>
      <c r="X200" s="27"/>
    </row>
    <row r="201" spans="1:25" ht="31.5" customHeight="1" x14ac:dyDescent="0.3">
      <c r="A201" s="4" t="s">
        <v>50</v>
      </c>
      <c r="B201" s="4" t="s">
        <v>1766</v>
      </c>
      <c r="C201" s="4" t="s">
        <v>59</v>
      </c>
      <c r="D201" s="4" t="s">
        <v>12</v>
      </c>
      <c r="E201" s="14" t="s">
        <v>532</v>
      </c>
      <c r="F201" s="5">
        <v>480.9</v>
      </c>
      <c r="G201" s="5">
        <v>480.9</v>
      </c>
      <c r="H201" s="5">
        <v>480.9</v>
      </c>
      <c r="I201" s="5"/>
      <c r="J201" s="5"/>
      <c r="K201" s="5"/>
      <c r="L201" s="5">
        <v>-290.89999999999998</v>
      </c>
      <c r="M201" s="5">
        <f t="shared" si="156"/>
        <v>190</v>
      </c>
      <c r="N201" s="5">
        <v>130</v>
      </c>
      <c r="O201" s="5">
        <v>253.166</v>
      </c>
      <c r="P201" s="5">
        <v>0</v>
      </c>
      <c r="Q201" s="5">
        <v>0</v>
      </c>
      <c r="R201" s="5">
        <v>0</v>
      </c>
      <c r="S201" s="5">
        <v>0</v>
      </c>
      <c r="T201" s="5">
        <v>100</v>
      </c>
      <c r="U201" s="5">
        <v>0</v>
      </c>
      <c r="V201" s="42">
        <v>0</v>
      </c>
      <c r="W201" s="5">
        <f t="shared" si="130"/>
        <v>76.923076923076934</v>
      </c>
      <c r="X201" s="27"/>
    </row>
    <row r="202" spans="1:25" ht="15.75" customHeight="1" x14ac:dyDescent="0.3">
      <c r="A202" s="4" t="s">
        <v>50</v>
      </c>
      <c r="B202" s="4" t="s">
        <v>1766</v>
      </c>
      <c r="C202" s="4" t="s">
        <v>59</v>
      </c>
      <c r="D202" s="4" t="s">
        <v>13</v>
      </c>
      <c r="E202" s="14" t="s">
        <v>547</v>
      </c>
      <c r="F202" s="5">
        <f t="shared" ref="F202:L202" si="193">F203</f>
        <v>269.2</v>
      </c>
      <c r="G202" s="5">
        <f t="shared" si="193"/>
        <v>269.2</v>
      </c>
      <c r="H202" s="5">
        <f t="shared" si="193"/>
        <v>269.2</v>
      </c>
      <c r="I202" s="5">
        <f t="shared" si="193"/>
        <v>0</v>
      </c>
      <c r="J202" s="5">
        <f t="shared" si="193"/>
        <v>0</v>
      </c>
      <c r="K202" s="5">
        <f t="shared" si="193"/>
        <v>0</v>
      </c>
      <c r="L202" s="5">
        <f t="shared" si="193"/>
        <v>-100.2</v>
      </c>
      <c r="M202" s="5">
        <f t="shared" si="156"/>
        <v>169</v>
      </c>
      <c r="N202" s="5">
        <f>N203</f>
        <v>169</v>
      </c>
      <c r="O202" s="5">
        <f>O203</f>
        <v>201.9</v>
      </c>
      <c r="P202" s="5">
        <f t="shared" ref="P202:V202" si="194">P203</f>
        <v>0</v>
      </c>
      <c r="Q202" s="5">
        <f t="shared" si="194"/>
        <v>0</v>
      </c>
      <c r="R202" s="5">
        <f t="shared" si="194"/>
        <v>0</v>
      </c>
      <c r="S202" s="5">
        <f t="shared" si="194"/>
        <v>0</v>
      </c>
      <c r="T202" s="5">
        <f t="shared" si="194"/>
        <v>69</v>
      </c>
      <c r="U202" s="5">
        <f t="shared" si="194"/>
        <v>0</v>
      </c>
      <c r="V202" s="42">
        <f t="shared" si="194"/>
        <v>0</v>
      </c>
      <c r="W202" s="5">
        <f t="shared" si="130"/>
        <v>40.828402366863905</v>
      </c>
      <c r="X202" s="27"/>
    </row>
    <row r="203" spans="1:25" ht="15.75" customHeight="1" x14ac:dyDescent="0.3">
      <c r="A203" s="4" t="s">
        <v>50</v>
      </c>
      <c r="B203" s="4" t="s">
        <v>1766</v>
      </c>
      <c r="C203" s="4" t="s">
        <v>59</v>
      </c>
      <c r="D203" s="4" t="s">
        <v>14</v>
      </c>
      <c r="E203" s="14" t="s">
        <v>549</v>
      </c>
      <c r="F203" s="5">
        <v>269.2</v>
      </c>
      <c r="G203" s="5">
        <v>269.2</v>
      </c>
      <c r="H203" s="5">
        <v>269.2</v>
      </c>
      <c r="I203" s="5"/>
      <c r="J203" s="5"/>
      <c r="K203" s="5"/>
      <c r="L203" s="5">
        <v>-100.2</v>
      </c>
      <c r="M203" s="5">
        <f t="shared" si="156"/>
        <v>169</v>
      </c>
      <c r="N203" s="5">
        <v>169</v>
      </c>
      <c r="O203" s="5">
        <v>201.9</v>
      </c>
      <c r="P203" s="5">
        <v>0</v>
      </c>
      <c r="Q203" s="5">
        <v>0</v>
      </c>
      <c r="R203" s="5">
        <v>0</v>
      </c>
      <c r="S203" s="5">
        <v>0</v>
      </c>
      <c r="T203" s="5">
        <v>69</v>
      </c>
      <c r="U203" s="5">
        <v>0</v>
      </c>
      <c r="V203" s="42">
        <v>0</v>
      </c>
      <c r="W203" s="5">
        <f t="shared" si="130"/>
        <v>40.828402366863905</v>
      </c>
      <c r="X203" s="27"/>
    </row>
    <row r="204" spans="1:25" ht="47.25" hidden="1" customHeight="1" x14ac:dyDescent="0.25">
      <c r="A204" s="4" t="s">
        <v>50</v>
      </c>
      <c r="B204" s="4" t="s">
        <v>1766</v>
      </c>
      <c r="C204" s="4" t="s">
        <v>1382</v>
      </c>
      <c r="D204" s="4"/>
      <c r="E204" s="14" t="s">
        <v>1404</v>
      </c>
      <c r="F204" s="5">
        <f t="shared" ref="F204:L206" si="195">F205</f>
        <v>0</v>
      </c>
      <c r="G204" s="5">
        <f t="shared" si="195"/>
        <v>0</v>
      </c>
      <c r="H204" s="5">
        <f t="shared" si="195"/>
        <v>0</v>
      </c>
      <c r="I204" s="5">
        <f t="shared" si="195"/>
        <v>0</v>
      </c>
      <c r="J204" s="5">
        <f t="shared" si="195"/>
        <v>0</v>
      </c>
      <c r="K204" s="5">
        <f t="shared" si="195"/>
        <v>0</v>
      </c>
      <c r="L204" s="5">
        <f t="shared" si="195"/>
        <v>0</v>
      </c>
      <c r="M204" s="5">
        <f t="shared" si="156"/>
        <v>0</v>
      </c>
      <c r="N204" s="5">
        <f t="shared" ref="N204:O206" si="196">N205</f>
        <v>0</v>
      </c>
      <c r="O204" s="5">
        <f t="shared" si="196"/>
        <v>0</v>
      </c>
      <c r="P204" s="5">
        <f t="shared" ref="P204:V206" si="197">P205</f>
        <v>0</v>
      </c>
      <c r="Q204" s="5">
        <f t="shared" si="197"/>
        <v>0</v>
      </c>
      <c r="R204" s="5">
        <f t="shared" si="197"/>
        <v>0</v>
      </c>
      <c r="S204" s="5">
        <f t="shared" si="197"/>
        <v>0</v>
      </c>
      <c r="T204" s="5">
        <f t="shared" si="197"/>
        <v>0</v>
      </c>
      <c r="U204" s="5">
        <f t="shared" si="197"/>
        <v>0</v>
      </c>
      <c r="V204" s="42">
        <f t="shared" si="197"/>
        <v>0</v>
      </c>
      <c r="W204" s="5" t="e">
        <f t="shared" si="130"/>
        <v>#DIV/0!</v>
      </c>
      <c r="X204" s="27" t="s">
        <v>1591</v>
      </c>
      <c r="Y204" s="2" t="s">
        <v>1630</v>
      </c>
    </row>
    <row r="205" spans="1:25" ht="31.5" hidden="1" customHeight="1" x14ac:dyDescent="0.25">
      <c r="A205" s="4" t="s">
        <v>50</v>
      </c>
      <c r="B205" s="4" t="s">
        <v>1766</v>
      </c>
      <c r="C205" s="4" t="s">
        <v>1406</v>
      </c>
      <c r="D205" s="4"/>
      <c r="E205" s="14" t="s">
        <v>1405</v>
      </c>
      <c r="F205" s="5">
        <f t="shared" si="195"/>
        <v>0</v>
      </c>
      <c r="G205" s="5">
        <f t="shared" si="195"/>
        <v>0</v>
      </c>
      <c r="H205" s="5">
        <f t="shared" si="195"/>
        <v>0</v>
      </c>
      <c r="I205" s="5">
        <f t="shared" si="195"/>
        <v>0</v>
      </c>
      <c r="J205" s="5">
        <f t="shared" si="195"/>
        <v>0</v>
      </c>
      <c r="K205" s="5">
        <f t="shared" si="195"/>
        <v>0</v>
      </c>
      <c r="L205" s="5">
        <f t="shared" si="195"/>
        <v>0</v>
      </c>
      <c r="M205" s="5">
        <f t="shared" si="156"/>
        <v>0</v>
      </c>
      <c r="N205" s="5">
        <f t="shared" si="196"/>
        <v>0</v>
      </c>
      <c r="O205" s="5">
        <f t="shared" si="196"/>
        <v>0</v>
      </c>
      <c r="P205" s="5">
        <f t="shared" si="197"/>
        <v>0</v>
      </c>
      <c r="Q205" s="5">
        <f t="shared" si="197"/>
        <v>0</v>
      </c>
      <c r="R205" s="5">
        <f t="shared" si="197"/>
        <v>0</v>
      </c>
      <c r="S205" s="5">
        <f t="shared" si="197"/>
        <v>0</v>
      </c>
      <c r="T205" s="5">
        <f t="shared" si="197"/>
        <v>0</v>
      </c>
      <c r="U205" s="5">
        <f t="shared" si="197"/>
        <v>0</v>
      </c>
      <c r="V205" s="42">
        <f t="shared" si="197"/>
        <v>0</v>
      </c>
      <c r="W205" s="5" t="e">
        <f t="shared" ref="W205:W268" si="198">T205/N205*100</f>
        <v>#DIV/0!</v>
      </c>
      <c r="X205" s="27" t="s">
        <v>1591</v>
      </c>
      <c r="Y205" s="2" t="s">
        <v>1630</v>
      </c>
    </row>
    <row r="206" spans="1:25" ht="31.5" hidden="1" customHeight="1" x14ac:dyDescent="0.25">
      <c r="A206" s="4" t="s">
        <v>50</v>
      </c>
      <c r="B206" s="4" t="s">
        <v>1766</v>
      </c>
      <c r="C206" s="4" t="s">
        <v>1406</v>
      </c>
      <c r="D206" s="4" t="s">
        <v>11</v>
      </c>
      <c r="E206" s="14" t="s">
        <v>531</v>
      </c>
      <c r="F206" s="5">
        <f t="shared" si="195"/>
        <v>0</v>
      </c>
      <c r="G206" s="5">
        <f t="shared" si="195"/>
        <v>0</v>
      </c>
      <c r="H206" s="5">
        <f t="shared" si="195"/>
        <v>0</v>
      </c>
      <c r="I206" s="5">
        <f t="shared" si="195"/>
        <v>0</v>
      </c>
      <c r="J206" s="5">
        <f t="shared" si="195"/>
        <v>0</v>
      </c>
      <c r="K206" s="5">
        <f t="shared" si="195"/>
        <v>0</v>
      </c>
      <c r="L206" s="5">
        <f t="shared" si="195"/>
        <v>0</v>
      </c>
      <c r="M206" s="5">
        <f t="shared" si="156"/>
        <v>0</v>
      </c>
      <c r="N206" s="5">
        <f t="shared" si="196"/>
        <v>0</v>
      </c>
      <c r="O206" s="5">
        <f t="shared" si="196"/>
        <v>0</v>
      </c>
      <c r="P206" s="5">
        <f t="shared" si="197"/>
        <v>0</v>
      </c>
      <c r="Q206" s="5">
        <f t="shared" si="197"/>
        <v>0</v>
      </c>
      <c r="R206" s="5">
        <f t="shared" si="197"/>
        <v>0</v>
      </c>
      <c r="S206" s="5">
        <f t="shared" si="197"/>
        <v>0</v>
      </c>
      <c r="T206" s="5">
        <f t="shared" si="197"/>
        <v>0</v>
      </c>
      <c r="U206" s="5">
        <f t="shared" si="197"/>
        <v>0</v>
      </c>
      <c r="V206" s="42">
        <f t="shared" si="197"/>
        <v>0</v>
      </c>
      <c r="W206" s="5" t="e">
        <f t="shared" si="198"/>
        <v>#DIV/0!</v>
      </c>
      <c r="X206" s="27" t="s">
        <v>1591</v>
      </c>
      <c r="Y206" s="2" t="s">
        <v>1630</v>
      </c>
    </row>
    <row r="207" spans="1:25" ht="31.5" hidden="1" customHeight="1" x14ac:dyDescent="0.25">
      <c r="A207" s="4" t="s">
        <v>50</v>
      </c>
      <c r="B207" s="4" t="s">
        <v>1766</v>
      </c>
      <c r="C207" s="4" t="s">
        <v>1406</v>
      </c>
      <c r="D207" s="4" t="s">
        <v>12</v>
      </c>
      <c r="E207" s="14" t="s">
        <v>532</v>
      </c>
      <c r="F207" s="5"/>
      <c r="G207" s="5"/>
      <c r="H207" s="5"/>
      <c r="I207" s="5"/>
      <c r="J207" s="5"/>
      <c r="K207" s="5"/>
      <c r="L207" s="5"/>
      <c r="M207" s="5">
        <f t="shared" si="156"/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42">
        <v>0</v>
      </c>
      <c r="W207" s="5" t="e">
        <f t="shared" si="198"/>
        <v>#DIV/0!</v>
      </c>
      <c r="X207" s="27" t="s">
        <v>1591</v>
      </c>
      <c r="Y207" s="2" t="s">
        <v>1630</v>
      </c>
    </row>
    <row r="208" spans="1:25" ht="31.5" hidden="1" customHeight="1" x14ac:dyDescent="0.25">
      <c r="A208" s="4" t="s">
        <v>50</v>
      </c>
      <c r="B208" s="4" t="s">
        <v>1766</v>
      </c>
      <c r="C208" s="4" t="s">
        <v>60</v>
      </c>
      <c r="D208" s="4"/>
      <c r="E208" s="14" t="s">
        <v>1242</v>
      </c>
      <c r="F208" s="5">
        <f t="shared" ref="F208:L210" si="199">F209</f>
        <v>0</v>
      </c>
      <c r="G208" s="5">
        <f t="shared" si="199"/>
        <v>0</v>
      </c>
      <c r="H208" s="5">
        <f t="shared" si="199"/>
        <v>0</v>
      </c>
      <c r="I208" s="5">
        <f t="shared" si="199"/>
        <v>0</v>
      </c>
      <c r="J208" s="5">
        <f t="shared" si="199"/>
        <v>0</v>
      </c>
      <c r="K208" s="5">
        <f t="shared" si="199"/>
        <v>0</v>
      </c>
      <c r="L208" s="5">
        <f t="shared" si="199"/>
        <v>0</v>
      </c>
      <c r="M208" s="5">
        <f t="shared" si="156"/>
        <v>0</v>
      </c>
      <c r="N208" s="5">
        <f t="shared" ref="N208:O210" si="200">N209</f>
        <v>0</v>
      </c>
      <c r="O208" s="5">
        <f t="shared" si="200"/>
        <v>0</v>
      </c>
      <c r="P208" s="5">
        <f t="shared" ref="P208:V210" si="201">P209</f>
        <v>0</v>
      </c>
      <c r="Q208" s="5">
        <f t="shared" si="201"/>
        <v>0</v>
      </c>
      <c r="R208" s="5">
        <f t="shared" si="201"/>
        <v>0</v>
      </c>
      <c r="S208" s="5">
        <f t="shared" si="201"/>
        <v>0</v>
      </c>
      <c r="T208" s="5">
        <f t="shared" si="201"/>
        <v>0</v>
      </c>
      <c r="U208" s="5">
        <f t="shared" si="201"/>
        <v>0</v>
      </c>
      <c r="V208" s="42">
        <f t="shared" si="201"/>
        <v>0</v>
      </c>
      <c r="W208" s="5" t="e">
        <f t="shared" si="198"/>
        <v>#DIV/0!</v>
      </c>
      <c r="X208" s="27" t="s">
        <v>1591</v>
      </c>
      <c r="Y208" s="2" t="s">
        <v>1630</v>
      </c>
    </row>
    <row r="209" spans="1:25" ht="31.5" hidden="1" customHeight="1" x14ac:dyDescent="0.25">
      <c r="A209" s="4" t="s">
        <v>50</v>
      </c>
      <c r="B209" s="4" t="s">
        <v>1766</v>
      </c>
      <c r="C209" s="4" t="s">
        <v>61</v>
      </c>
      <c r="D209" s="4"/>
      <c r="E209" s="14" t="s">
        <v>1243</v>
      </c>
      <c r="F209" s="5">
        <f t="shared" si="199"/>
        <v>0</v>
      </c>
      <c r="G209" s="5">
        <f t="shared" si="199"/>
        <v>0</v>
      </c>
      <c r="H209" s="5">
        <f t="shared" si="199"/>
        <v>0</v>
      </c>
      <c r="I209" s="5">
        <f t="shared" si="199"/>
        <v>0</v>
      </c>
      <c r="J209" s="5">
        <f t="shared" si="199"/>
        <v>0</v>
      </c>
      <c r="K209" s="5">
        <f t="shared" si="199"/>
        <v>0</v>
      </c>
      <c r="L209" s="5">
        <f t="shared" si="199"/>
        <v>0</v>
      </c>
      <c r="M209" s="5">
        <f t="shared" si="156"/>
        <v>0</v>
      </c>
      <c r="N209" s="5">
        <f t="shared" si="200"/>
        <v>0</v>
      </c>
      <c r="O209" s="5">
        <f t="shared" si="200"/>
        <v>0</v>
      </c>
      <c r="P209" s="5">
        <f t="shared" si="201"/>
        <v>0</v>
      </c>
      <c r="Q209" s="5">
        <f t="shared" si="201"/>
        <v>0</v>
      </c>
      <c r="R209" s="5">
        <f t="shared" si="201"/>
        <v>0</v>
      </c>
      <c r="S209" s="5">
        <f t="shared" si="201"/>
        <v>0</v>
      </c>
      <c r="T209" s="5">
        <f t="shared" si="201"/>
        <v>0</v>
      </c>
      <c r="U209" s="5">
        <f t="shared" si="201"/>
        <v>0</v>
      </c>
      <c r="V209" s="42">
        <f t="shared" si="201"/>
        <v>0</v>
      </c>
      <c r="W209" s="5" t="e">
        <f t="shared" si="198"/>
        <v>#DIV/0!</v>
      </c>
      <c r="X209" s="27" t="s">
        <v>1591</v>
      </c>
      <c r="Y209" s="2" t="s">
        <v>1630</v>
      </c>
    </row>
    <row r="210" spans="1:25" ht="31.5" hidden="1" customHeight="1" x14ac:dyDescent="0.3">
      <c r="A210" s="4" t="s">
        <v>50</v>
      </c>
      <c r="B210" s="4" t="s">
        <v>1766</v>
      </c>
      <c r="C210" s="4" t="s">
        <v>61</v>
      </c>
      <c r="D210" s="4" t="s">
        <v>11</v>
      </c>
      <c r="E210" s="14" t="s">
        <v>531</v>
      </c>
      <c r="F210" s="5">
        <f t="shared" si="199"/>
        <v>0</v>
      </c>
      <c r="G210" s="5">
        <f t="shared" si="199"/>
        <v>0</v>
      </c>
      <c r="H210" s="5">
        <f t="shared" si="199"/>
        <v>0</v>
      </c>
      <c r="I210" s="5">
        <f t="shared" si="199"/>
        <v>0</v>
      </c>
      <c r="J210" s="5">
        <f t="shared" si="199"/>
        <v>0</v>
      </c>
      <c r="K210" s="5">
        <f t="shared" si="199"/>
        <v>0</v>
      </c>
      <c r="L210" s="5">
        <f t="shared" si="199"/>
        <v>0</v>
      </c>
      <c r="M210" s="5">
        <f t="shared" si="156"/>
        <v>0</v>
      </c>
      <c r="N210" s="5">
        <f t="shared" si="200"/>
        <v>0</v>
      </c>
      <c r="O210" s="5">
        <f t="shared" si="200"/>
        <v>0</v>
      </c>
      <c r="P210" s="5">
        <f t="shared" si="201"/>
        <v>0</v>
      </c>
      <c r="Q210" s="5">
        <f t="shared" si="201"/>
        <v>0</v>
      </c>
      <c r="R210" s="5">
        <f t="shared" si="201"/>
        <v>0</v>
      </c>
      <c r="S210" s="5">
        <f t="shared" si="201"/>
        <v>0</v>
      </c>
      <c r="T210" s="5">
        <f t="shared" si="201"/>
        <v>0</v>
      </c>
      <c r="U210" s="5">
        <f t="shared" si="201"/>
        <v>0</v>
      </c>
      <c r="V210" s="42">
        <f t="shared" si="201"/>
        <v>0</v>
      </c>
      <c r="W210" s="5" t="e">
        <f t="shared" si="198"/>
        <v>#DIV/0!</v>
      </c>
      <c r="X210" s="27" t="s">
        <v>1591</v>
      </c>
      <c r="Y210" s="2" t="s">
        <v>1630</v>
      </c>
    </row>
    <row r="211" spans="1:25" ht="31.5" hidden="1" customHeight="1" x14ac:dyDescent="0.3">
      <c r="A211" s="4" t="s">
        <v>50</v>
      </c>
      <c r="B211" s="4" t="s">
        <v>1766</v>
      </c>
      <c r="C211" s="4" t="s">
        <v>61</v>
      </c>
      <c r="D211" s="4" t="s">
        <v>12</v>
      </c>
      <c r="E211" s="14" t="s">
        <v>532</v>
      </c>
      <c r="F211" s="5"/>
      <c r="G211" s="5"/>
      <c r="H211" s="5"/>
      <c r="I211" s="5"/>
      <c r="J211" s="5"/>
      <c r="K211" s="5"/>
      <c r="L211" s="5"/>
      <c r="M211" s="5">
        <f t="shared" si="156"/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42">
        <v>0</v>
      </c>
      <c r="W211" s="5" t="e">
        <f t="shared" si="198"/>
        <v>#DIV/0!</v>
      </c>
      <c r="X211" s="27" t="s">
        <v>1591</v>
      </c>
      <c r="Y211" s="2" t="s">
        <v>1630</v>
      </c>
    </row>
    <row r="212" spans="1:25" ht="31.5" customHeight="1" x14ac:dyDescent="0.3">
      <c r="A212" s="4" t="s">
        <v>50</v>
      </c>
      <c r="B212" s="4" t="s">
        <v>1766</v>
      </c>
      <c r="C212" s="4" t="s">
        <v>62</v>
      </c>
      <c r="D212" s="4"/>
      <c r="E212" s="14" t="s">
        <v>1244</v>
      </c>
      <c r="F212" s="5">
        <f t="shared" ref="F212:K214" si="202">F213</f>
        <v>55</v>
      </c>
      <c r="G212" s="5">
        <f t="shared" si="202"/>
        <v>0</v>
      </c>
      <c r="H212" s="5">
        <f t="shared" si="202"/>
        <v>0</v>
      </c>
      <c r="I212" s="5">
        <f>I213</f>
        <v>-12.399999999999999</v>
      </c>
      <c r="J212" s="5">
        <f t="shared" ref="J212:L214" si="203">J213</f>
        <v>0</v>
      </c>
      <c r="K212" s="5">
        <f t="shared" si="203"/>
        <v>0</v>
      </c>
      <c r="L212" s="5">
        <f t="shared" si="203"/>
        <v>144.49800000000002</v>
      </c>
      <c r="M212" s="5">
        <f t="shared" si="156"/>
        <v>187.09800000000001</v>
      </c>
      <c r="N212" s="5">
        <f>N213</f>
        <v>139.17909</v>
      </c>
      <c r="O212" s="5">
        <f t="shared" ref="O212:T212" si="204">O213</f>
        <v>191.51750000000001</v>
      </c>
      <c r="P212" s="5">
        <f t="shared" si="204"/>
        <v>0</v>
      </c>
      <c r="Q212" s="5">
        <f t="shared" si="204"/>
        <v>0</v>
      </c>
      <c r="R212" s="5">
        <f t="shared" si="204"/>
        <v>0</v>
      </c>
      <c r="S212" s="5">
        <f t="shared" si="204"/>
        <v>0</v>
      </c>
      <c r="T212" s="5">
        <f t="shared" si="204"/>
        <v>116.913</v>
      </c>
      <c r="U212" s="5">
        <f t="shared" ref="P212:V214" si="205">U213</f>
        <v>0</v>
      </c>
      <c r="V212" s="42">
        <f t="shared" si="205"/>
        <v>0</v>
      </c>
      <c r="W212" s="5">
        <f t="shared" si="198"/>
        <v>84.00184251815412</v>
      </c>
      <c r="X212" s="27"/>
    </row>
    <row r="213" spans="1:25" ht="31.5" customHeight="1" x14ac:dyDescent="0.3">
      <c r="A213" s="4" t="s">
        <v>50</v>
      </c>
      <c r="B213" s="4" t="s">
        <v>1766</v>
      </c>
      <c r="C213" s="4" t="s">
        <v>63</v>
      </c>
      <c r="D213" s="4"/>
      <c r="E213" s="14" t="s">
        <v>967</v>
      </c>
      <c r="F213" s="5">
        <f t="shared" si="202"/>
        <v>55</v>
      </c>
      <c r="G213" s="5">
        <f t="shared" si="202"/>
        <v>0</v>
      </c>
      <c r="H213" s="5">
        <f t="shared" si="202"/>
        <v>0</v>
      </c>
      <c r="I213" s="5">
        <f>I214+I216</f>
        <v>-12.399999999999999</v>
      </c>
      <c r="J213" s="5">
        <f>J214+J216</f>
        <v>0</v>
      </c>
      <c r="K213" s="5">
        <f>K214+K216</f>
        <v>0</v>
      </c>
      <c r="L213" s="5">
        <f>L214+L216</f>
        <v>144.49800000000002</v>
      </c>
      <c r="M213" s="5">
        <f t="shared" si="156"/>
        <v>187.09800000000001</v>
      </c>
      <c r="N213" s="5">
        <f>N216</f>
        <v>139.17909</v>
      </c>
      <c r="O213" s="5">
        <f t="shared" ref="O213:T213" si="206">O216</f>
        <v>191.51750000000001</v>
      </c>
      <c r="P213" s="5">
        <f t="shared" si="206"/>
        <v>0</v>
      </c>
      <c r="Q213" s="5">
        <f t="shared" si="206"/>
        <v>0</v>
      </c>
      <c r="R213" s="5">
        <f t="shared" si="206"/>
        <v>0</v>
      </c>
      <c r="S213" s="5">
        <f t="shared" si="206"/>
        <v>0</v>
      </c>
      <c r="T213" s="5">
        <f t="shared" si="206"/>
        <v>116.913</v>
      </c>
      <c r="U213" s="5">
        <f t="shared" si="205"/>
        <v>0</v>
      </c>
      <c r="V213" s="42">
        <f t="shared" si="205"/>
        <v>0</v>
      </c>
      <c r="W213" s="5">
        <f t="shared" si="198"/>
        <v>84.00184251815412</v>
      </c>
      <c r="X213" s="27"/>
    </row>
    <row r="214" spans="1:25" ht="31.5" hidden="1" customHeight="1" x14ac:dyDescent="0.3">
      <c r="A214" s="4" t="s">
        <v>50</v>
      </c>
      <c r="B214" s="4" t="s">
        <v>1766</v>
      </c>
      <c r="C214" s="4" t="s">
        <v>63</v>
      </c>
      <c r="D214" s="4" t="s">
        <v>11</v>
      </c>
      <c r="E214" s="14" t="s">
        <v>531</v>
      </c>
      <c r="F214" s="5">
        <f t="shared" si="202"/>
        <v>55</v>
      </c>
      <c r="G214" s="5">
        <f t="shared" si="202"/>
        <v>0</v>
      </c>
      <c r="H214" s="5">
        <f t="shared" si="202"/>
        <v>0</v>
      </c>
      <c r="I214" s="5">
        <f t="shared" si="202"/>
        <v>-55</v>
      </c>
      <c r="J214" s="5">
        <f t="shared" si="202"/>
        <v>0</v>
      </c>
      <c r="K214" s="5">
        <f t="shared" si="202"/>
        <v>0</v>
      </c>
      <c r="L214" s="5">
        <f t="shared" si="203"/>
        <v>0</v>
      </c>
      <c r="M214" s="5">
        <f t="shared" si="156"/>
        <v>0</v>
      </c>
      <c r="N214" s="5">
        <f>N215</f>
        <v>0</v>
      </c>
      <c r="O214" s="5">
        <f>O215</f>
        <v>0</v>
      </c>
      <c r="P214" s="5">
        <f t="shared" si="205"/>
        <v>0</v>
      </c>
      <c r="Q214" s="5">
        <f t="shared" si="205"/>
        <v>0</v>
      </c>
      <c r="R214" s="5">
        <f t="shared" si="205"/>
        <v>0</v>
      </c>
      <c r="S214" s="5">
        <f t="shared" si="205"/>
        <v>0</v>
      </c>
      <c r="T214" s="5">
        <f t="shared" si="205"/>
        <v>0</v>
      </c>
      <c r="U214" s="5">
        <f t="shared" si="205"/>
        <v>0</v>
      </c>
      <c r="V214" s="42">
        <f t="shared" si="205"/>
        <v>0</v>
      </c>
      <c r="W214" s="5" t="e">
        <f t="shared" si="198"/>
        <v>#DIV/0!</v>
      </c>
      <c r="X214" s="27" t="s">
        <v>1591</v>
      </c>
      <c r="Y214" s="2" t="s">
        <v>1630</v>
      </c>
    </row>
    <row r="215" spans="1:25" ht="31.5" hidden="1" customHeight="1" x14ac:dyDescent="0.3">
      <c r="A215" s="4" t="s">
        <v>50</v>
      </c>
      <c r="B215" s="4" t="s">
        <v>1766</v>
      </c>
      <c r="C215" s="4" t="s">
        <v>63</v>
      </c>
      <c r="D215" s="4" t="s">
        <v>12</v>
      </c>
      <c r="E215" s="14" t="s">
        <v>532</v>
      </c>
      <c r="F215" s="5">
        <v>55</v>
      </c>
      <c r="G215" s="5"/>
      <c r="H215" s="5"/>
      <c r="I215" s="5">
        <f>-12.4-42.6</f>
        <v>-55</v>
      </c>
      <c r="J215" s="5"/>
      <c r="K215" s="5"/>
      <c r="L215" s="5"/>
      <c r="M215" s="5">
        <f t="shared" si="156"/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42">
        <v>0</v>
      </c>
      <c r="W215" s="5" t="e">
        <f t="shared" si="198"/>
        <v>#DIV/0!</v>
      </c>
      <c r="X215" s="27" t="s">
        <v>1591</v>
      </c>
      <c r="Y215" s="2" t="s">
        <v>1630</v>
      </c>
    </row>
    <row r="216" spans="1:25" ht="31.5" customHeight="1" x14ac:dyDescent="0.3">
      <c r="A216" s="4" t="s">
        <v>50</v>
      </c>
      <c r="B216" s="4" t="s">
        <v>1766</v>
      </c>
      <c r="C216" s="4" t="s">
        <v>1561</v>
      </c>
      <c r="D216" s="4"/>
      <c r="E216" s="14" t="s">
        <v>1562</v>
      </c>
      <c r="F216" s="5"/>
      <c r="G216" s="5"/>
      <c r="H216" s="5"/>
      <c r="I216" s="5">
        <f t="shared" ref="I216:L217" si="207">I217</f>
        <v>42.6</v>
      </c>
      <c r="J216" s="5">
        <f t="shared" si="207"/>
        <v>0</v>
      </c>
      <c r="K216" s="5">
        <f t="shared" si="207"/>
        <v>0</v>
      </c>
      <c r="L216" s="5">
        <f t="shared" si="207"/>
        <v>144.49800000000002</v>
      </c>
      <c r="M216" s="5">
        <f t="shared" si="156"/>
        <v>187.09800000000001</v>
      </c>
      <c r="N216" s="5">
        <f>N217</f>
        <v>139.17909</v>
      </c>
      <c r="O216" s="5">
        <f>O217</f>
        <v>191.51750000000001</v>
      </c>
      <c r="P216" s="5">
        <f t="shared" ref="P216:V217" si="208">P217</f>
        <v>0</v>
      </c>
      <c r="Q216" s="5">
        <f t="shared" si="208"/>
        <v>0</v>
      </c>
      <c r="R216" s="5">
        <f t="shared" si="208"/>
        <v>0</v>
      </c>
      <c r="S216" s="5">
        <f t="shared" si="208"/>
        <v>0</v>
      </c>
      <c r="T216" s="5">
        <f>T217</f>
        <v>116.913</v>
      </c>
      <c r="U216" s="5">
        <f t="shared" si="208"/>
        <v>0</v>
      </c>
      <c r="V216" s="42">
        <f t="shared" si="208"/>
        <v>0</v>
      </c>
      <c r="W216" s="5">
        <f t="shared" si="198"/>
        <v>84.00184251815412</v>
      </c>
      <c r="X216" s="27"/>
    </row>
    <row r="217" spans="1:25" ht="31.5" customHeight="1" x14ac:dyDescent="0.3">
      <c r="A217" s="4" t="s">
        <v>50</v>
      </c>
      <c r="B217" s="4" t="s">
        <v>1766</v>
      </c>
      <c r="C217" s="4" t="s">
        <v>1561</v>
      </c>
      <c r="D217" s="4" t="s">
        <v>11</v>
      </c>
      <c r="E217" s="14" t="s">
        <v>531</v>
      </c>
      <c r="F217" s="5"/>
      <c r="G217" s="5"/>
      <c r="H217" s="5"/>
      <c r="I217" s="5">
        <f t="shared" si="207"/>
        <v>42.6</v>
      </c>
      <c r="J217" s="5">
        <f t="shared" si="207"/>
        <v>0</v>
      </c>
      <c r="K217" s="5">
        <f t="shared" si="207"/>
        <v>0</v>
      </c>
      <c r="L217" s="5">
        <f t="shared" si="207"/>
        <v>144.49800000000002</v>
      </c>
      <c r="M217" s="5">
        <f t="shared" si="156"/>
        <v>187.09800000000001</v>
      </c>
      <c r="N217" s="5">
        <f>N218</f>
        <v>139.17909</v>
      </c>
      <c r="O217" s="5">
        <f>O218</f>
        <v>191.51750000000001</v>
      </c>
      <c r="P217" s="5">
        <f t="shared" si="208"/>
        <v>0</v>
      </c>
      <c r="Q217" s="5">
        <f t="shared" si="208"/>
        <v>0</v>
      </c>
      <c r="R217" s="5">
        <f t="shared" si="208"/>
        <v>0</v>
      </c>
      <c r="S217" s="5">
        <f t="shared" si="208"/>
        <v>0</v>
      </c>
      <c r="T217" s="5">
        <f>T218</f>
        <v>116.913</v>
      </c>
      <c r="U217" s="5">
        <f t="shared" si="208"/>
        <v>0</v>
      </c>
      <c r="V217" s="42">
        <f t="shared" si="208"/>
        <v>0</v>
      </c>
      <c r="W217" s="5">
        <f t="shared" si="198"/>
        <v>84.00184251815412</v>
      </c>
      <c r="X217" s="27"/>
    </row>
    <row r="218" spans="1:25" ht="31.5" customHeight="1" x14ac:dyDescent="0.3">
      <c r="A218" s="4" t="s">
        <v>50</v>
      </c>
      <c r="B218" s="4" t="s">
        <v>1766</v>
      </c>
      <c r="C218" s="4" t="s">
        <v>1561</v>
      </c>
      <c r="D218" s="4" t="s">
        <v>12</v>
      </c>
      <c r="E218" s="14" t="s">
        <v>532</v>
      </c>
      <c r="F218" s="5"/>
      <c r="G218" s="5"/>
      <c r="H218" s="5"/>
      <c r="I218" s="5">
        <v>42.6</v>
      </c>
      <c r="J218" s="5"/>
      <c r="K218" s="5"/>
      <c r="L218" s="5">
        <f>326.264-181.766</f>
        <v>144.49800000000002</v>
      </c>
      <c r="M218" s="5">
        <f t="shared" si="156"/>
        <v>187.09800000000001</v>
      </c>
      <c r="N218" s="5">
        <v>139.17909</v>
      </c>
      <c r="O218" s="5">
        <v>191.51750000000001</v>
      </c>
      <c r="P218" s="5">
        <v>0</v>
      </c>
      <c r="Q218" s="5">
        <v>0</v>
      </c>
      <c r="R218" s="5">
        <v>0</v>
      </c>
      <c r="S218" s="5">
        <v>0</v>
      </c>
      <c r="T218" s="5">
        <v>116.913</v>
      </c>
      <c r="U218" s="5">
        <v>0</v>
      </c>
      <c r="V218" s="42">
        <v>0</v>
      </c>
      <c r="W218" s="5">
        <f t="shared" si="198"/>
        <v>84.00184251815412</v>
      </c>
      <c r="X218" s="27"/>
    </row>
    <row r="219" spans="1:25" ht="63" customHeight="1" x14ac:dyDescent="0.3">
      <c r="A219" s="4" t="s">
        <v>50</v>
      </c>
      <c r="B219" s="4" t="s">
        <v>1766</v>
      </c>
      <c r="C219" s="4" t="s">
        <v>64</v>
      </c>
      <c r="D219" s="4"/>
      <c r="E219" s="14" t="s">
        <v>1245</v>
      </c>
      <c r="F219" s="5">
        <f t="shared" ref="F219:L219" si="209">F220</f>
        <v>10194.6</v>
      </c>
      <c r="G219" s="5">
        <f t="shared" si="209"/>
        <v>12535.1</v>
      </c>
      <c r="H219" s="5">
        <f t="shared" si="209"/>
        <v>12535.1</v>
      </c>
      <c r="I219" s="5">
        <f t="shared" si="209"/>
        <v>-1495.5</v>
      </c>
      <c r="J219" s="5">
        <f t="shared" si="209"/>
        <v>-1380</v>
      </c>
      <c r="K219" s="5">
        <f t="shared" si="209"/>
        <v>-1256.9000000000001</v>
      </c>
      <c r="L219" s="5">
        <f t="shared" si="209"/>
        <v>-267.26</v>
      </c>
      <c r="M219" s="5">
        <f t="shared" si="156"/>
        <v>8431.84</v>
      </c>
      <c r="N219" s="5">
        <f>N220</f>
        <v>8099.3323999999993</v>
      </c>
      <c r="O219" s="5">
        <f>O220</f>
        <v>4408.2278800000004</v>
      </c>
      <c r="P219" s="5">
        <f t="shared" ref="P219:V219" si="210">P220</f>
        <v>0</v>
      </c>
      <c r="Q219" s="5">
        <f t="shared" si="210"/>
        <v>0</v>
      </c>
      <c r="R219" s="5">
        <f t="shared" si="210"/>
        <v>0</v>
      </c>
      <c r="S219" s="5">
        <f t="shared" si="210"/>
        <v>0</v>
      </c>
      <c r="T219" s="5">
        <f t="shared" si="210"/>
        <v>7847.9026400000002</v>
      </c>
      <c r="U219" s="5">
        <f t="shared" si="210"/>
        <v>0</v>
      </c>
      <c r="V219" s="42">
        <f t="shared" si="210"/>
        <v>0</v>
      </c>
      <c r="W219" s="5">
        <f t="shared" si="198"/>
        <v>96.895673031026618</v>
      </c>
      <c r="X219" s="27"/>
    </row>
    <row r="220" spans="1:25" ht="47.25" customHeight="1" x14ac:dyDescent="0.3">
      <c r="A220" s="4" t="s">
        <v>50</v>
      </c>
      <c r="B220" s="4" t="s">
        <v>1766</v>
      </c>
      <c r="C220" s="4" t="s">
        <v>65</v>
      </c>
      <c r="D220" s="4"/>
      <c r="E220" s="14" t="s">
        <v>1246</v>
      </c>
      <c r="F220" s="5">
        <f t="shared" ref="F220:L220" si="211">F221+F224</f>
        <v>10194.6</v>
      </c>
      <c r="G220" s="5">
        <f t="shared" si="211"/>
        <v>12535.1</v>
      </c>
      <c r="H220" s="5">
        <f t="shared" si="211"/>
        <v>12535.1</v>
      </c>
      <c r="I220" s="5">
        <f t="shared" si="211"/>
        <v>-1495.5</v>
      </c>
      <c r="J220" s="5">
        <f t="shared" si="211"/>
        <v>-1380</v>
      </c>
      <c r="K220" s="5">
        <f t="shared" si="211"/>
        <v>-1256.9000000000001</v>
      </c>
      <c r="L220" s="5">
        <f t="shared" si="211"/>
        <v>-267.26</v>
      </c>
      <c r="M220" s="5">
        <f t="shared" si="156"/>
        <v>8431.84</v>
      </c>
      <c r="N220" s="5">
        <f>N221+N224</f>
        <v>8099.3323999999993</v>
      </c>
      <c r="O220" s="5">
        <f>O221+O224</f>
        <v>4408.2278800000004</v>
      </c>
      <c r="P220" s="5">
        <f t="shared" ref="P220:V220" si="212">P221+P224</f>
        <v>0</v>
      </c>
      <c r="Q220" s="5">
        <f t="shared" si="212"/>
        <v>0</v>
      </c>
      <c r="R220" s="5">
        <f t="shared" si="212"/>
        <v>0</v>
      </c>
      <c r="S220" s="5">
        <f t="shared" si="212"/>
        <v>0</v>
      </c>
      <c r="T220" s="5">
        <f t="shared" si="212"/>
        <v>7847.9026400000002</v>
      </c>
      <c r="U220" s="5">
        <f t="shared" si="212"/>
        <v>0</v>
      </c>
      <c r="V220" s="42">
        <f t="shared" si="212"/>
        <v>0</v>
      </c>
      <c r="W220" s="5">
        <f t="shared" si="198"/>
        <v>96.895673031026618</v>
      </c>
      <c r="X220" s="27"/>
    </row>
    <row r="221" spans="1:25" ht="47.25" customHeight="1" x14ac:dyDescent="0.3">
      <c r="A221" s="4" t="s">
        <v>50</v>
      </c>
      <c r="B221" s="4" t="s">
        <v>1766</v>
      </c>
      <c r="C221" s="4" t="s">
        <v>66</v>
      </c>
      <c r="D221" s="4"/>
      <c r="E221" s="14" t="s">
        <v>796</v>
      </c>
      <c r="F221" s="5">
        <f t="shared" ref="F221:L222" si="213">F222</f>
        <v>4382.6000000000004</v>
      </c>
      <c r="G221" s="5">
        <f t="shared" si="213"/>
        <v>4382.6000000000004</v>
      </c>
      <c r="H221" s="5">
        <f t="shared" si="213"/>
        <v>4382.6000000000004</v>
      </c>
      <c r="I221" s="5">
        <f t="shared" si="213"/>
        <v>-1495.5</v>
      </c>
      <c r="J221" s="5">
        <f t="shared" si="213"/>
        <v>-1380</v>
      </c>
      <c r="K221" s="5">
        <f t="shared" si="213"/>
        <v>-1256.9000000000001</v>
      </c>
      <c r="L221" s="5">
        <f t="shared" si="213"/>
        <v>-267.26</v>
      </c>
      <c r="M221" s="5">
        <f t="shared" si="156"/>
        <v>2619.84</v>
      </c>
      <c r="N221" s="5">
        <f>N222</f>
        <v>2309.3323999999998</v>
      </c>
      <c r="O221" s="5">
        <f>O222</f>
        <v>1613.2278799999999</v>
      </c>
      <c r="P221" s="5">
        <f t="shared" ref="P221:V222" si="214">P222</f>
        <v>0</v>
      </c>
      <c r="Q221" s="5">
        <f t="shared" si="214"/>
        <v>0</v>
      </c>
      <c r="R221" s="5">
        <f t="shared" si="214"/>
        <v>0</v>
      </c>
      <c r="S221" s="5">
        <f t="shared" si="214"/>
        <v>0</v>
      </c>
      <c r="T221" s="5">
        <f t="shared" si="214"/>
        <v>2057.9026399999998</v>
      </c>
      <c r="U221" s="5">
        <f t="shared" si="214"/>
        <v>0</v>
      </c>
      <c r="V221" s="42">
        <f t="shared" si="214"/>
        <v>0</v>
      </c>
      <c r="W221" s="5">
        <f t="shared" si="198"/>
        <v>89.112448255608413</v>
      </c>
      <c r="X221" s="27"/>
    </row>
    <row r="222" spans="1:25" ht="31.5" customHeight="1" x14ac:dyDescent="0.3">
      <c r="A222" s="4" t="s">
        <v>50</v>
      </c>
      <c r="B222" s="4" t="s">
        <v>1766</v>
      </c>
      <c r="C222" s="4" t="s">
        <v>66</v>
      </c>
      <c r="D222" s="4" t="s">
        <v>11</v>
      </c>
      <c r="E222" s="14" t="s">
        <v>531</v>
      </c>
      <c r="F222" s="5">
        <f t="shared" si="213"/>
        <v>4382.6000000000004</v>
      </c>
      <c r="G222" s="5">
        <f t="shared" si="213"/>
        <v>4382.6000000000004</v>
      </c>
      <c r="H222" s="5">
        <f t="shared" si="213"/>
        <v>4382.6000000000004</v>
      </c>
      <c r="I222" s="5">
        <f t="shared" si="213"/>
        <v>-1495.5</v>
      </c>
      <c r="J222" s="5">
        <f t="shared" si="213"/>
        <v>-1380</v>
      </c>
      <c r="K222" s="5">
        <f t="shared" si="213"/>
        <v>-1256.9000000000001</v>
      </c>
      <c r="L222" s="5">
        <f t="shared" si="213"/>
        <v>-267.26</v>
      </c>
      <c r="M222" s="5">
        <f t="shared" si="156"/>
        <v>2619.84</v>
      </c>
      <c r="N222" s="5">
        <f>N223</f>
        <v>2309.3323999999998</v>
      </c>
      <c r="O222" s="5">
        <f>O223</f>
        <v>1613.2278799999999</v>
      </c>
      <c r="P222" s="5">
        <f t="shared" si="214"/>
        <v>0</v>
      </c>
      <c r="Q222" s="5">
        <f t="shared" si="214"/>
        <v>0</v>
      </c>
      <c r="R222" s="5">
        <f t="shared" si="214"/>
        <v>0</v>
      </c>
      <c r="S222" s="5">
        <f t="shared" si="214"/>
        <v>0</v>
      </c>
      <c r="T222" s="5">
        <f t="shared" si="214"/>
        <v>2057.9026399999998</v>
      </c>
      <c r="U222" s="5">
        <f t="shared" si="214"/>
        <v>0</v>
      </c>
      <c r="V222" s="42">
        <f t="shared" si="214"/>
        <v>0</v>
      </c>
      <c r="W222" s="5">
        <f t="shared" si="198"/>
        <v>89.112448255608413</v>
      </c>
      <c r="X222" s="27"/>
    </row>
    <row r="223" spans="1:25" ht="31.5" customHeight="1" x14ac:dyDescent="0.3">
      <c r="A223" s="4" t="s">
        <v>50</v>
      </c>
      <c r="B223" s="4" t="s">
        <v>1766</v>
      </c>
      <c r="C223" s="4" t="s">
        <v>66</v>
      </c>
      <c r="D223" s="4" t="s">
        <v>12</v>
      </c>
      <c r="E223" s="14" t="s">
        <v>532</v>
      </c>
      <c r="F223" s="5">
        <v>4382.6000000000004</v>
      </c>
      <c r="G223" s="5">
        <v>4382.6000000000004</v>
      </c>
      <c r="H223" s="5">
        <v>4382.6000000000004</v>
      </c>
      <c r="I223" s="5">
        <v>-1495.5</v>
      </c>
      <c r="J223" s="5">
        <v>-1380</v>
      </c>
      <c r="K223" s="5">
        <v>-1256.9000000000001</v>
      </c>
      <c r="L223" s="5">
        <v>-267.26</v>
      </c>
      <c r="M223" s="5">
        <f t="shared" si="156"/>
        <v>2619.84</v>
      </c>
      <c r="N223" s="5">
        <v>2309.3323999999998</v>
      </c>
      <c r="O223" s="5">
        <v>1613.2278799999999</v>
      </c>
      <c r="P223" s="5">
        <v>0</v>
      </c>
      <c r="Q223" s="5">
        <v>0</v>
      </c>
      <c r="R223" s="5">
        <v>0</v>
      </c>
      <c r="S223" s="5">
        <v>0</v>
      </c>
      <c r="T223" s="5">
        <v>2057.9026399999998</v>
      </c>
      <c r="U223" s="5">
        <v>0</v>
      </c>
      <c r="V223" s="42">
        <v>0</v>
      </c>
      <c r="W223" s="5">
        <f t="shared" si="198"/>
        <v>89.112448255608413</v>
      </c>
      <c r="X223" s="27"/>
    </row>
    <row r="224" spans="1:25" ht="47.25" customHeight="1" x14ac:dyDescent="0.3">
      <c r="A224" s="4" t="s">
        <v>50</v>
      </c>
      <c r="B224" s="4" t="s">
        <v>1766</v>
      </c>
      <c r="C224" s="4" t="s">
        <v>67</v>
      </c>
      <c r="D224" s="4"/>
      <c r="E224" s="14" t="s">
        <v>797</v>
      </c>
      <c r="F224" s="5">
        <f t="shared" ref="F224:L225" si="215">F225</f>
        <v>5812</v>
      </c>
      <c r="G224" s="5">
        <f t="shared" si="215"/>
        <v>8152.5</v>
      </c>
      <c r="H224" s="5">
        <f t="shared" si="215"/>
        <v>8152.5</v>
      </c>
      <c r="I224" s="5">
        <f t="shared" si="215"/>
        <v>0</v>
      </c>
      <c r="J224" s="5">
        <f t="shared" si="215"/>
        <v>0</v>
      </c>
      <c r="K224" s="5">
        <f t="shared" si="215"/>
        <v>0</v>
      </c>
      <c r="L224" s="5">
        <f t="shared" si="215"/>
        <v>0</v>
      </c>
      <c r="M224" s="5">
        <f t="shared" si="156"/>
        <v>5812</v>
      </c>
      <c r="N224" s="5">
        <f>N225</f>
        <v>5790</v>
      </c>
      <c r="O224" s="5">
        <f>O225</f>
        <v>2795</v>
      </c>
      <c r="P224" s="5">
        <f t="shared" ref="P224:V225" si="216">P225</f>
        <v>0</v>
      </c>
      <c r="Q224" s="5">
        <f t="shared" si="216"/>
        <v>0</v>
      </c>
      <c r="R224" s="5">
        <f t="shared" si="216"/>
        <v>0</v>
      </c>
      <c r="S224" s="5">
        <f t="shared" si="216"/>
        <v>0</v>
      </c>
      <c r="T224" s="5">
        <f t="shared" si="216"/>
        <v>5790</v>
      </c>
      <c r="U224" s="5">
        <f t="shared" si="216"/>
        <v>0</v>
      </c>
      <c r="V224" s="42">
        <f t="shared" si="216"/>
        <v>0</v>
      </c>
      <c r="W224" s="5">
        <f t="shared" si="198"/>
        <v>100</v>
      </c>
      <c r="X224" s="27"/>
    </row>
    <row r="225" spans="1:24" ht="31.5" customHeight="1" x14ac:dyDescent="0.3">
      <c r="A225" s="4" t="s">
        <v>50</v>
      </c>
      <c r="B225" s="4" t="s">
        <v>1766</v>
      </c>
      <c r="C225" s="4" t="s">
        <v>67</v>
      </c>
      <c r="D225" s="4" t="s">
        <v>11</v>
      </c>
      <c r="E225" s="14" t="s">
        <v>531</v>
      </c>
      <c r="F225" s="5">
        <f t="shared" si="215"/>
        <v>5812</v>
      </c>
      <c r="G225" s="5">
        <f t="shared" si="215"/>
        <v>8152.5</v>
      </c>
      <c r="H225" s="5">
        <f t="shared" si="215"/>
        <v>8152.5</v>
      </c>
      <c r="I225" s="5">
        <f t="shared" si="215"/>
        <v>0</v>
      </c>
      <c r="J225" s="5">
        <f t="shared" si="215"/>
        <v>0</v>
      </c>
      <c r="K225" s="5">
        <f t="shared" si="215"/>
        <v>0</v>
      </c>
      <c r="L225" s="5">
        <f t="shared" si="215"/>
        <v>0</v>
      </c>
      <c r="M225" s="5">
        <f t="shared" si="156"/>
        <v>5812</v>
      </c>
      <c r="N225" s="5">
        <f>N226</f>
        <v>5790</v>
      </c>
      <c r="O225" s="5">
        <f>O226</f>
        <v>2795</v>
      </c>
      <c r="P225" s="5">
        <f t="shared" si="216"/>
        <v>0</v>
      </c>
      <c r="Q225" s="5">
        <f t="shared" si="216"/>
        <v>0</v>
      </c>
      <c r="R225" s="5">
        <f t="shared" si="216"/>
        <v>0</v>
      </c>
      <c r="S225" s="5">
        <f t="shared" si="216"/>
        <v>0</v>
      </c>
      <c r="T225" s="5">
        <f t="shared" si="216"/>
        <v>5790</v>
      </c>
      <c r="U225" s="5">
        <f t="shared" si="216"/>
        <v>0</v>
      </c>
      <c r="V225" s="42">
        <f t="shared" si="216"/>
        <v>0</v>
      </c>
      <c r="W225" s="5">
        <f t="shared" si="198"/>
        <v>100</v>
      </c>
      <c r="X225" s="27"/>
    </row>
    <row r="226" spans="1:24" ht="31.5" customHeight="1" x14ac:dyDescent="0.3">
      <c r="A226" s="4" t="s">
        <v>50</v>
      </c>
      <c r="B226" s="4" t="s">
        <v>1766</v>
      </c>
      <c r="C226" s="4" t="s">
        <v>67</v>
      </c>
      <c r="D226" s="4" t="s">
        <v>12</v>
      </c>
      <c r="E226" s="14" t="s">
        <v>532</v>
      </c>
      <c r="F226" s="5">
        <v>5812</v>
      </c>
      <c r="G226" s="5">
        <v>8152.5</v>
      </c>
      <c r="H226" s="5">
        <v>8152.5</v>
      </c>
      <c r="I226" s="5"/>
      <c r="J226" s="5"/>
      <c r="K226" s="5"/>
      <c r="L226" s="5"/>
      <c r="M226" s="5">
        <f t="shared" si="156"/>
        <v>5812</v>
      </c>
      <c r="N226" s="5">
        <v>5790</v>
      </c>
      <c r="O226" s="5">
        <v>2795</v>
      </c>
      <c r="P226" s="5">
        <v>0</v>
      </c>
      <c r="Q226" s="5">
        <v>0</v>
      </c>
      <c r="R226" s="5">
        <v>0</v>
      </c>
      <c r="S226" s="5">
        <v>0</v>
      </c>
      <c r="T226" s="5">
        <v>5790</v>
      </c>
      <c r="U226" s="5">
        <v>0</v>
      </c>
      <c r="V226" s="42">
        <v>0</v>
      </c>
      <c r="W226" s="5">
        <f t="shared" si="198"/>
        <v>100</v>
      </c>
      <c r="X226" s="27"/>
    </row>
    <row r="227" spans="1:24" ht="47.25" customHeight="1" x14ac:dyDescent="0.3">
      <c r="A227" s="4" t="s">
        <v>50</v>
      </c>
      <c r="B227" s="4" t="s">
        <v>1766</v>
      </c>
      <c r="C227" s="4" t="s">
        <v>38</v>
      </c>
      <c r="D227" s="4"/>
      <c r="E227" s="14" t="s">
        <v>838</v>
      </c>
      <c r="F227" s="5">
        <f t="shared" ref="F227:K227" si="217">F232</f>
        <v>0</v>
      </c>
      <c r="G227" s="5">
        <f t="shared" si="217"/>
        <v>0</v>
      </c>
      <c r="H227" s="5">
        <f t="shared" si="217"/>
        <v>0</v>
      </c>
      <c r="I227" s="5">
        <f t="shared" si="217"/>
        <v>0</v>
      </c>
      <c r="J227" s="5">
        <f t="shared" si="217"/>
        <v>0</v>
      </c>
      <c r="K227" s="5">
        <f t="shared" si="217"/>
        <v>0</v>
      </c>
      <c r="L227" s="5">
        <f>L228</f>
        <v>3165.2510000000002</v>
      </c>
      <c r="M227" s="5">
        <f t="shared" si="156"/>
        <v>3165.2510000000002</v>
      </c>
      <c r="N227" s="5">
        <f>N232+N228</f>
        <v>4096.1931599999998</v>
      </c>
      <c r="O227" s="5">
        <f>O232+O228</f>
        <v>605.02250000000004</v>
      </c>
      <c r="P227" s="5">
        <f t="shared" ref="P227:V227" si="218">P232+P228</f>
        <v>0</v>
      </c>
      <c r="Q227" s="5">
        <f t="shared" si="218"/>
        <v>0</v>
      </c>
      <c r="R227" s="5">
        <f t="shared" si="218"/>
        <v>0</v>
      </c>
      <c r="S227" s="5">
        <f t="shared" si="218"/>
        <v>0</v>
      </c>
      <c r="T227" s="5">
        <f>T232+T228</f>
        <v>4096.1928799999996</v>
      </c>
      <c r="U227" s="5">
        <f t="shared" si="218"/>
        <v>0</v>
      </c>
      <c r="V227" s="42">
        <f t="shared" si="218"/>
        <v>0</v>
      </c>
      <c r="W227" s="5">
        <f t="shared" si="198"/>
        <v>99.999993164384847</v>
      </c>
      <c r="X227" s="27"/>
    </row>
    <row r="228" spans="1:24" ht="31.5" customHeight="1" x14ac:dyDescent="0.3">
      <c r="A228" s="4" t="s">
        <v>50</v>
      </c>
      <c r="B228" s="4" t="s">
        <v>1766</v>
      </c>
      <c r="C228" s="4" t="s">
        <v>45</v>
      </c>
      <c r="D228" s="4"/>
      <c r="E228" s="14" t="s">
        <v>839</v>
      </c>
      <c r="F228" s="5"/>
      <c r="G228" s="5"/>
      <c r="H228" s="5"/>
      <c r="I228" s="5"/>
      <c r="J228" s="5"/>
      <c r="K228" s="5"/>
      <c r="L228" s="5">
        <f>L229</f>
        <v>3165.2510000000002</v>
      </c>
      <c r="M228" s="5">
        <f>M229</f>
        <v>3165.2510000000002</v>
      </c>
      <c r="N228" s="5">
        <f t="shared" ref="N228:V230" si="219">N229</f>
        <v>4096.1931599999998</v>
      </c>
      <c r="O228" s="5">
        <f t="shared" si="219"/>
        <v>605.02250000000004</v>
      </c>
      <c r="P228" s="5">
        <f t="shared" si="219"/>
        <v>0</v>
      </c>
      <c r="Q228" s="5">
        <f t="shared" si="219"/>
        <v>0</v>
      </c>
      <c r="R228" s="5">
        <f t="shared" si="219"/>
        <v>0</v>
      </c>
      <c r="S228" s="5">
        <f t="shared" si="219"/>
        <v>0</v>
      </c>
      <c r="T228" s="5">
        <f t="shared" si="219"/>
        <v>4096.1928799999996</v>
      </c>
      <c r="U228" s="5">
        <f t="shared" si="219"/>
        <v>0</v>
      </c>
      <c r="V228" s="42">
        <f t="shared" si="219"/>
        <v>0</v>
      </c>
      <c r="W228" s="5">
        <f t="shared" si="198"/>
        <v>99.999993164384847</v>
      </c>
      <c r="X228" s="27"/>
    </row>
    <row r="229" spans="1:24" ht="31.5" customHeight="1" x14ac:dyDescent="0.3">
      <c r="A229" s="4" t="s">
        <v>50</v>
      </c>
      <c r="B229" s="4" t="s">
        <v>1766</v>
      </c>
      <c r="C229" s="4" t="s">
        <v>46</v>
      </c>
      <c r="D229" s="4"/>
      <c r="E229" s="14" t="s">
        <v>840</v>
      </c>
      <c r="F229" s="5"/>
      <c r="G229" s="5"/>
      <c r="H229" s="5"/>
      <c r="I229" s="5"/>
      <c r="J229" s="5"/>
      <c r="K229" s="5"/>
      <c r="L229" s="5">
        <f>L230</f>
        <v>3165.2510000000002</v>
      </c>
      <c r="M229" s="5">
        <f>M230</f>
        <v>3165.2510000000002</v>
      </c>
      <c r="N229" s="5">
        <f t="shared" si="219"/>
        <v>4096.1931599999998</v>
      </c>
      <c r="O229" s="5">
        <f t="shared" si="219"/>
        <v>605.02250000000004</v>
      </c>
      <c r="P229" s="5">
        <f t="shared" si="219"/>
        <v>0</v>
      </c>
      <c r="Q229" s="5">
        <f t="shared" si="219"/>
        <v>0</v>
      </c>
      <c r="R229" s="5">
        <f t="shared" si="219"/>
        <v>0</v>
      </c>
      <c r="S229" s="5">
        <f t="shared" si="219"/>
        <v>0</v>
      </c>
      <c r="T229" s="5">
        <f t="shared" si="219"/>
        <v>4096.1928799999996</v>
      </c>
      <c r="U229" s="5">
        <f t="shared" si="219"/>
        <v>0</v>
      </c>
      <c r="V229" s="42">
        <f t="shared" si="219"/>
        <v>0</v>
      </c>
      <c r="W229" s="5">
        <f t="shared" si="198"/>
        <v>99.999993164384847</v>
      </c>
      <c r="X229" s="27"/>
    </row>
    <row r="230" spans="1:24" ht="15.75" customHeight="1" x14ac:dyDescent="0.3">
      <c r="A230" s="4" t="s">
        <v>50</v>
      </c>
      <c r="B230" s="4" t="s">
        <v>1766</v>
      </c>
      <c r="C230" s="4" t="s">
        <v>46</v>
      </c>
      <c r="D230" s="4" t="s">
        <v>13</v>
      </c>
      <c r="E230" s="14" t="s">
        <v>547</v>
      </c>
      <c r="F230" s="5"/>
      <c r="G230" s="5"/>
      <c r="H230" s="5"/>
      <c r="I230" s="5"/>
      <c r="J230" s="5"/>
      <c r="K230" s="5"/>
      <c r="L230" s="5">
        <f>L231</f>
        <v>3165.2510000000002</v>
      </c>
      <c r="M230" s="5">
        <f>M231</f>
        <v>3165.2510000000002</v>
      </c>
      <c r="N230" s="5">
        <f t="shared" si="219"/>
        <v>4096.1931599999998</v>
      </c>
      <c r="O230" s="5">
        <f t="shared" si="219"/>
        <v>605.02250000000004</v>
      </c>
      <c r="P230" s="5">
        <f t="shared" si="219"/>
        <v>0</v>
      </c>
      <c r="Q230" s="5">
        <f t="shared" si="219"/>
        <v>0</v>
      </c>
      <c r="R230" s="5">
        <f t="shared" si="219"/>
        <v>0</v>
      </c>
      <c r="S230" s="5">
        <f t="shared" si="219"/>
        <v>0</v>
      </c>
      <c r="T230" s="5">
        <f t="shared" si="219"/>
        <v>4096.1928799999996</v>
      </c>
      <c r="U230" s="5">
        <f t="shared" si="219"/>
        <v>0</v>
      </c>
      <c r="V230" s="42">
        <f t="shared" si="219"/>
        <v>0</v>
      </c>
      <c r="W230" s="5">
        <f t="shared" si="198"/>
        <v>99.999993164384847</v>
      </c>
      <c r="X230" s="27"/>
    </row>
    <row r="231" spans="1:24" ht="15.75" customHeight="1" x14ac:dyDescent="0.3">
      <c r="A231" s="4" t="s">
        <v>50</v>
      </c>
      <c r="B231" s="4" t="s">
        <v>1766</v>
      </c>
      <c r="C231" s="4" t="s">
        <v>46</v>
      </c>
      <c r="D231" s="4" t="s">
        <v>14</v>
      </c>
      <c r="E231" s="14" t="s">
        <v>549</v>
      </c>
      <c r="F231" s="5"/>
      <c r="G231" s="5"/>
      <c r="H231" s="5"/>
      <c r="I231" s="5"/>
      <c r="J231" s="5"/>
      <c r="K231" s="5"/>
      <c r="L231" s="5">
        <v>3165.2510000000002</v>
      </c>
      <c r="M231" s="5">
        <f>L231</f>
        <v>3165.2510000000002</v>
      </c>
      <c r="N231" s="5">
        <v>4096.1931599999998</v>
      </c>
      <c r="O231" s="5">
        <v>605.02250000000004</v>
      </c>
      <c r="P231" s="5">
        <v>0</v>
      </c>
      <c r="Q231" s="5">
        <v>0</v>
      </c>
      <c r="R231" s="5">
        <v>0</v>
      </c>
      <c r="S231" s="5">
        <v>0</v>
      </c>
      <c r="T231" s="5">
        <v>4096.1928799999996</v>
      </c>
      <c r="U231" s="5">
        <v>0</v>
      </c>
      <c r="V231" s="42">
        <v>0</v>
      </c>
      <c r="W231" s="5">
        <f t="shared" si="198"/>
        <v>99.999993164384847</v>
      </c>
      <c r="X231" s="27"/>
    </row>
    <row r="232" spans="1:24" ht="47.25" hidden="1" customHeight="1" x14ac:dyDescent="0.25">
      <c r="A232" s="4" t="s">
        <v>50</v>
      </c>
      <c r="B232" s="4" t="s">
        <v>1766</v>
      </c>
      <c r="C232" s="4" t="s">
        <v>1355</v>
      </c>
      <c r="D232" s="4"/>
      <c r="E232" s="14" t="s">
        <v>1357</v>
      </c>
      <c r="F232" s="5">
        <f t="shared" ref="F232:L234" si="220">F233</f>
        <v>0</v>
      </c>
      <c r="G232" s="5">
        <f t="shared" si="220"/>
        <v>0</v>
      </c>
      <c r="H232" s="5">
        <f t="shared" si="220"/>
        <v>0</v>
      </c>
      <c r="I232" s="5">
        <f t="shared" si="220"/>
        <v>0</v>
      </c>
      <c r="J232" s="5">
        <f t="shared" si="220"/>
        <v>0</v>
      </c>
      <c r="K232" s="5">
        <f t="shared" si="220"/>
        <v>0</v>
      </c>
      <c r="L232" s="5">
        <f t="shared" si="220"/>
        <v>0</v>
      </c>
      <c r="M232" s="5">
        <f t="shared" si="156"/>
        <v>0</v>
      </c>
      <c r="N232" s="5">
        <f t="shared" ref="N232:O234" si="221">N233</f>
        <v>0</v>
      </c>
      <c r="O232" s="5">
        <f t="shared" si="221"/>
        <v>0</v>
      </c>
      <c r="P232" s="5">
        <f t="shared" ref="P232:V234" si="222">P233</f>
        <v>0</v>
      </c>
      <c r="Q232" s="5">
        <f t="shared" si="222"/>
        <v>0</v>
      </c>
      <c r="R232" s="5">
        <f t="shared" si="222"/>
        <v>0</v>
      </c>
      <c r="S232" s="5">
        <f t="shared" si="222"/>
        <v>0</v>
      </c>
      <c r="T232" s="5">
        <f t="shared" si="222"/>
        <v>0</v>
      </c>
      <c r="U232" s="5">
        <f t="shared" si="222"/>
        <v>0</v>
      </c>
      <c r="V232" s="42">
        <f t="shared" si="222"/>
        <v>0</v>
      </c>
      <c r="W232" s="5" t="e">
        <f t="shared" si="198"/>
        <v>#DIV/0!</v>
      </c>
      <c r="X232" s="27" t="s">
        <v>1591</v>
      </c>
    </row>
    <row r="233" spans="1:24" ht="31.5" hidden="1" customHeight="1" x14ac:dyDescent="0.25">
      <c r="A233" s="4" t="s">
        <v>50</v>
      </c>
      <c r="B233" s="4" t="s">
        <v>1766</v>
      </c>
      <c r="C233" s="4" t="s">
        <v>1356</v>
      </c>
      <c r="D233" s="4"/>
      <c r="E233" s="14" t="s">
        <v>1358</v>
      </c>
      <c r="F233" s="5">
        <f t="shared" si="220"/>
        <v>0</v>
      </c>
      <c r="G233" s="5">
        <f t="shared" si="220"/>
        <v>0</v>
      </c>
      <c r="H233" s="5">
        <f t="shared" si="220"/>
        <v>0</v>
      </c>
      <c r="I233" s="5">
        <f t="shared" si="220"/>
        <v>0</v>
      </c>
      <c r="J233" s="5">
        <f t="shared" si="220"/>
        <v>0</v>
      </c>
      <c r="K233" s="5">
        <f t="shared" si="220"/>
        <v>0</v>
      </c>
      <c r="L233" s="5">
        <f t="shared" si="220"/>
        <v>0</v>
      </c>
      <c r="M233" s="5">
        <f t="shared" si="156"/>
        <v>0</v>
      </c>
      <c r="N233" s="5">
        <f t="shared" si="221"/>
        <v>0</v>
      </c>
      <c r="O233" s="5">
        <f t="shared" si="221"/>
        <v>0</v>
      </c>
      <c r="P233" s="5">
        <f t="shared" si="222"/>
        <v>0</v>
      </c>
      <c r="Q233" s="5">
        <f t="shared" si="222"/>
        <v>0</v>
      </c>
      <c r="R233" s="5">
        <f t="shared" si="222"/>
        <v>0</v>
      </c>
      <c r="S233" s="5">
        <f t="shared" si="222"/>
        <v>0</v>
      </c>
      <c r="T233" s="5">
        <f t="shared" si="222"/>
        <v>0</v>
      </c>
      <c r="U233" s="5">
        <f t="shared" si="222"/>
        <v>0</v>
      </c>
      <c r="V233" s="42">
        <f t="shared" si="222"/>
        <v>0</v>
      </c>
      <c r="W233" s="5" t="e">
        <f t="shared" si="198"/>
        <v>#DIV/0!</v>
      </c>
      <c r="X233" s="27" t="s">
        <v>1591</v>
      </c>
    </row>
    <row r="234" spans="1:24" ht="31.5" hidden="1" customHeight="1" x14ac:dyDescent="0.3">
      <c r="A234" s="4" t="s">
        <v>50</v>
      </c>
      <c r="B234" s="4" t="s">
        <v>1766</v>
      </c>
      <c r="C234" s="4" t="s">
        <v>1356</v>
      </c>
      <c r="D234" s="4" t="s">
        <v>11</v>
      </c>
      <c r="E234" s="14" t="s">
        <v>531</v>
      </c>
      <c r="F234" s="5">
        <f t="shared" si="220"/>
        <v>0</v>
      </c>
      <c r="G234" s="5">
        <f t="shared" si="220"/>
        <v>0</v>
      </c>
      <c r="H234" s="5">
        <f t="shared" si="220"/>
        <v>0</v>
      </c>
      <c r="I234" s="5">
        <f t="shared" si="220"/>
        <v>0</v>
      </c>
      <c r="J234" s="5">
        <f t="shared" si="220"/>
        <v>0</v>
      </c>
      <c r="K234" s="5">
        <f t="shared" si="220"/>
        <v>0</v>
      </c>
      <c r="L234" s="5">
        <f t="shared" si="220"/>
        <v>0</v>
      </c>
      <c r="M234" s="5">
        <f t="shared" si="156"/>
        <v>0</v>
      </c>
      <c r="N234" s="5">
        <f t="shared" si="221"/>
        <v>0</v>
      </c>
      <c r="O234" s="5">
        <f t="shared" si="221"/>
        <v>0</v>
      </c>
      <c r="P234" s="5">
        <f t="shared" si="222"/>
        <v>0</v>
      </c>
      <c r="Q234" s="5">
        <f t="shared" si="222"/>
        <v>0</v>
      </c>
      <c r="R234" s="5">
        <f t="shared" si="222"/>
        <v>0</v>
      </c>
      <c r="S234" s="5">
        <f t="shared" si="222"/>
        <v>0</v>
      </c>
      <c r="T234" s="5">
        <f t="shared" si="222"/>
        <v>0</v>
      </c>
      <c r="U234" s="5">
        <f t="shared" si="222"/>
        <v>0</v>
      </c>
      <c r="V234" s="42">
        <f t="shared" si="222"/>
        <v>0</v>
      </c>
      <c r="W234" s="5" t="e">
        <f t="shared" si="198"/>
        <v>#DIV/0!</v>
      </c>
      <c r="X234" s="27" t="s">
        <v>1591</v>
      </c>
    </row>
    <row r="235" spans="1:24" ht="31.5" hidden="1" customHeight="1" x14ac:dyDescent="0.3">
      <c r="A235" s="4" t="s">
        <v>50</v>
      </c>
      <c r="B235" s="4" t="s">
        <v>1766</v>
      </c>
      <c r="C235" s="4" t="s">
        <v>1356</v>
      </c>
      <c r="D235" s="4" t="s">
        <v>12</v>
      </c>
      <c r="E235" s="14" t="s">
        <v>532</v>
      </c>
      <c r="F235" s="5"/>
      <c r="G235" s="5"/>
      <c r="H235" s="5"/>
      <c r="I235" s="5"/>
      <c r="J235" s="5"/>
      <c r="K235" s="5"/>
      <c r="L235" s="5"/>
      <c r="M235" s="5">
        <f t="shared" si="156"/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42">
        <v>0</v>
      </c>
      <c r="W235" s="5" t="e">
        <f t="shared" si="198"/>
        <v>#DIV/0!</v>
      </c>
      <c r="X235" s="27" t="s">
        <v>1591</v>
      </c>
    </row>
    <row r="236" spans="1:24" s="3" customFormat="1" ht="31.5" customHeight="1" x14ac:dyDescent="0.3">
      <c r="A236" s="7" t="s">
        <v>885</v>
      </c>
      <c r="B236" s="7" t="s">
        <v>1759</v>
      </c>
      <c r="C236" s="7"/>
      <c r="D236" s="7"/>
      <c r="E236" s="18" t="s">
        <v>888</v>
      </c>
      <c r="F236" s="8">
        <f t="shared" ref="F236:L240" si="223">F237</f>
        <v>51587.6</v>
      </c>
      <c r="G236" s="8">
        <f t="shared" si="223"/>
        <v>56746.399999999994</v>
      </c>
      <c r="H236" s="8">
        <f t="shared" si="223"/>
        <v>56746.399999999994</v>
      </c>
      <c r="I236" s="8">
        <f t="shared" si="223"/>
        <v>0</v>
      </c>
      <c r="J236" s="8">
        <f t="shared" si="223"/>
        <v>0</v>
      </c>
      <c r="K236" s="8">
        <f t="shared" si="223"/>
        <v>0</v>
      </c>
      <c r="L236" s="8">
        <f t="shared" si="223"/>
        <v>0</v>
      </c>
      <c r="M236" s="8">
        <f t="shared" si="156"/>
        <v>51587.6</v>
      </c>
      <c r="N236" s="8">
        <f t="shared" ref="N236:O240" si="224">N237</f>
        <v>51587.6</v>
      </c>
      <c r="O236" s="8">
        <f t="shared" si="224"/>
        <v>32754.107460000003</v>
      </c>
      <c r="P236" s="8">
        <f t="shared" ref="P236:V240" si="225">P237</f>
        <v>51587.6</v>
      </c>
      <c r="Q236" s="8">
        <f t="shared" si="225"/>
        <v>32754.107460000003</v>
      </c>
      <c r="R236" s="8">
        <f t="shared" si="225"/>
        <v>0</v>
      </c>
      <c r="S236" s="8">
        <f t="shared" si="225"/>
        <v>0</v>
      </c>
      <c r="T236" s="8">
        <f t="shared" si="225"/>
        <v>51581.421760000005</v>
      </c>
      <c r="U236" s="8">
        <f t="shared" si="225"/>
        <v>51581.421760000005</v>
      </c>
      <c r="V236" s="40">
        <f t="shared" si="225"/>
        <v>0</v>
      </c>
      <c r="W236" s="8">
        <f t="shared" si="198"/>
        <v>99.988023788662403</v>
      </c>
      <c r="X236" s="22"/>
    </row>
    <row r="237" spans="1:24" s="3" customFormat="1" ht="15.75" customHeight="1" x14ac:dyDescent="0.3">
      <c r="A237" s="7" t="s">
        <v>885</v>
      </c>
      <c r="B237" s="7" t="s">
        <v>5</v>
      </c>
      <c r="C237" s="7"/>
      <c r="D237" s="7"/>
      <c r="E237" s="18" t="s">
        <v>491</v>
      </c>
      <c r="F237" s="8">
        <f t="shared" si="223"/>
        <v>51587.6</v>
      </c>
      <c r="G237" s="8">
        <f t="shared" si="223"/>
        <v>56746.399999999994</v>
      </c>
      <c r="H237" s="8">
        <f t="shared" si="223"/>
        <v>56746.399999999994</v>
      </c>
      <c r="I237" s="8">
        <f t="shared" si="223"/>
        <v>0</v>
      </c>
      <c r="J237" s="8">
        <f t="shared" si="223"/>
        <v>0</v>
      </c>
      <c r="K237" s="8">
        <f t="shared" si="223"/>
        <v>0</v>
      </c>
      <c r="L237" s="8">
        <f t="shared" si="223"/>
        <v>0</v>
      </c>
      <c r="M237" s="8">
        <f t="shared" si="156"/>
        <v>51587.6</v>
      </c>
      <c r="N237" s="8">
        <f t="shared" si="224"/>
        <v>51587.6</v>
      </c>
      <c r="O237" s="8">
        <f t="shared" si="224"/>
        <v>32754.107460000003</v>
      </c>
      <c r="P237" s="8">
        <f t="shared" si="225"/>
        <v>51587.6</v>
      </c>
      <c r="Q237" s="8">
        <f t="shared" si="225"/>
        <v>32754.107460000003</v>
      </c>
      <c r="R237" s="8">
        <f t="shared" si="225"/>
        <v>0</v>
      </c>
      <c r="S237" s="8">
        <f t="shared" si="225"/>
        <v>0</v>
      </c>
      <c r="T237" s="8">
        <f t="shared" si="225"/>
        <v>51581.421760000005</v>
      </c>
      <c r="U237" s="8">
        <f t="shared" si="225"/>
        <v>51581.421760000005</v>
      </c>
      <c r="V237" s="40">
        <f t="shared" si="225"/>
        <v>0</v>
      </c>
      <c r="W237" s="8">
        <f t="shared" si="198"/>
        <v>99.988023788662403</v>
      </c>
      <c r="X237" s="22"/>
    </row>
    <row r="238" spans="1:24" s="10" customFormat="1" ht="15.75" customHeight="1" x14ac:dyDescent="0.3">
      <c r="A238" s="9" t="s">
        <v>885</v>
      </c>
      <c r="B238" s="9" t="s">
        <v>1760</v>
      </c>
      <c r="C238" s="9"/>
      <c r="D238" s="9"/>
      <c r="E238" s="13" t="s">
        <v>506</v>
      </c>
      <c r="F238" s="11">
        <f t="shared" si="223"/>
        <v>51587.6</v>
      </c>
      <c r="G238" s="11">
        <f t="shared" si="223"/>
        <v>56746.399999999994</v>
      </c>
      <c r="H238" s="11">
        <f t="shared" si="223"/>
        <v>56746.399999999994</v>
      </c>
      <c r="I238" s="11">
        <f t="shared" si="223"/>
        <v>0</v>
      </c>
      <c r="J238" s="11">
        <f t="shared" si="223"/>
        <v>0</v>
      </c>
      <c r="K238" s="11">
        <f t="shared" si="223"/>
        <v>0</v>
      </c>
      <c r="L238" s="11">
        <f t="shared" si="223"/>
        <v>0</v>
      </c>
      <c r="M238" s="11">
        <f t="shared" si="156"/>
        <v>51587.6</v>
      </c>
      <c r="N238" s="11">
        <f t="shared" si="224"/>
        <v>51587.6</v>
      </c>
      <c r="O238" s="11">
        <f t="shared" si="224"/>
        <v>32754.107460000003</v>
      </c>
      <c r="P238" s="11">
        <f t="shared" si="225"/>
        <v>51587.6</v>
      </c>
      <c r="Q238" s="11">
        <f t="shared" si="225"/>
        <v>32754.107460000003</v>
      </c>
      <c r="R238" s="11">
        <f t="shared" si="225"/>
        <v>0</v>
      </c>
      <c r="S238" s="11">
        <f t="shared" si="225"/>
        <v>0</v>
      </c>
      <c r="T238" s="11">
        <f t="shared" si="225"/>
        <v>51581.421760000005</v>
      </c>
      <c r="U238" s="11">
        <f t="shared" si="225"/>
        <v>51581.421760000005</v>
      </c>
      <c r="V238" s="41">
        <f t="shared" si="225"/>
        <v>0</v>
      </c>
      <c r="W238" s="11">
        <f t="shared" si="198"/>
        <v>99.988023788662403</v>
      </c>
      <c r="X238" s="26"/>
    </row>
    <row r="239" spans="1:24" ht="31.5" customHeight="1" x14ac:dyDescent="0.3">
      <c r="A239" s="4" t="s">
        <v>885</v>
      </c>
      <c r="B239" s="4" t="s">
        <v>1760</v>
      </c>
      <c r="C239" s="4" t="s">
        <v>22</v>
      </c>
      <c r="D239" s="4"/>
      <c r="E239" s="14" t="s">
        <v>802</v>
      </c>
      <c r="F239" s="5">
        <f t="shared" si="223"/>
        <v>51587.6</v>
      </c>
      <c r="G239" s="5">
        <f t="shared" si="223"/>
        <v>56746.399999999994</v>
      </c>
      <c r="H239" s="5">
        <f t="shared" si="223"/>
        <v>56746.399999999994</v>
      </c>
      <c r="I239" s="5">
        <f t="shared" si="223"/>
        <v>0</v>
      </c>
      <c r="J239" s="5">
        <f t="shared" si="223"/>
        <v>0</v>
      </c>
      <c r="K239" s="5">
        <f t="shared" si="223"/>
        <v>0</v>
      </c>
      <c r="L239" s="5">
        <f t="shared" si="223"/>
        <v>0</v>
      </c>
      <c r="M239" s="5">
        <f t="shared" ref="M239:M306" si="226">F239+I239+L239</f>
        <v>51587.6</v>
      </c>
      <c r="N239" s="5">
        <f t="shared" si="224"/>
        <v>51587.6</v>
      </c>
      <c r="O239" s="5">
        <f t="shared" si="224"/>
        <v>32754.107460000003</v>
      </c>
      <c r="P239" s="5">
        <f t="shared" si="225"/>
        <v>51587.6</v>
      </c>
      <c r="Q239" s="5">
        <f t="shared" si="225"/>
        <v>32754.107460000003</v>
      </c>
      <c r="R239" s="5">
        <f t="shared" si="225"/>
        <v>0</v>
      </c>
      <c r="S239" s="5">
        <f t="shared" si="225"/>
        <v>0</v>
      </c>
      <c r="T239" s="5">
        <f t="shared" si="225"/>
        <v>51581.421760000005</v>
      </c>
      <c r="U239" s="5">
        <f t="shared" si="225"/>
        <v>51581.421760000005</v>
      </c>
      <c r="V239" s="42">
        <f t="shared" si="225"/>
        <v>0</v>
      </c>
      <c r="W239" s="5">
        <f t="shared" si="198"/>
        <v>99.988023788662403</v>
      </c>
      <c r="X239" s="27"/>
    </row>
    <row r="240" spans="1:24" ht="15.75" customHeight="1" x14ac:dyDescent="0.3">
      <c r="A240" s="4" t="s">
        <v>885</v>
      </c>
      <c r="B240" s="4" t="s">
        <v>1760</v>
      </c>
      <c r="C240" s="4" t="s">
        <v>23</v>
      </c>
      <c r="D240" s="4"/>
      <c r="E240" s="14" t="s">
        <v>809</v>
      </c>
      <c r="F240" s="5">
        <f t="shared" si="223"/>
        <v>51587.6</v>
      </c>
      <c r="G240" s="5">
        <f t="shared" si="223"/>
        <v>56746.399999999994</v>
      </c>
      <c r="H240" s="5">
        <f t="shared" si="223"/>
        <v>56746.399999999994</v>
      </c>
      <c r="I240" s="5">
        <f t="shared" si="223"/>
        <v>0</v>
      </c>
      <c r="J240" s="5">
        <f t="shared" si="223"/>
        <v>0</v>
      </c>
      <c r="K240" s="5">
        <f t="shared" si="223"/>
        <v>0</v>
      </c>
      <c r="L240" s="5">
        <f t="shared" si="223"/>
        <v>0</v>
      </c>
      <c r="M240" s="5">
        <f t="shared" si="226"/>
        <v>51587.6</v>
      </c>
      <c r="N240" s="5">
        <f t="shared" si="224"/>
        <v>51587.6</v>
      </c>
      <c r="O240" s="5">
        <f t="shared" si="224"/>
        <v>32754.107460000003</v>
      </c>
      <c r="P240" s="5">
        <f t="shared" si="225"/>
        <v>51587.6</v>
      </c>
      <c r="Q240" s="5">
        <f t="shared" si="225"/>
        <v>32754.107460000003</v>
      </c>
      <c r="R240" s="5">
        <f t="shared" si="225"/>
        <v>0</v>
      </c>
      <c r="S240" s="5">
        <f t="shared" si="225"/>
        <v>0</v>
      </c>
      <c r="T240" s="5">
        <f t="shared" si="225"/>
        <v>51581.421760000005</v>
      </c>
      <c r="U240" s="5">
        <f t="shared" si="225"/>
        <v>51581.421760000005</v>
      </c>
      <c r="V240" s="42">
        <f t="shared" si="225"/>
        <v>0</v>
      </c>
      <c r="W240" s="5">
        <f t="shared" si="198"/>
        <v>99.988023788662403</v>
      </c>
      <c r="X240" s="27"/>
    </row>
    <row r="241" spans="1:255" ht="31.5" customHeight="1" x14ac:dyDescent="0.3">
      <c r="A241" s="4" t="s">
        <v>885</v>
      </c>
      <c r="B241" s="4" t="s">
        <v>1760</v>
      </c>
      <c r="C241" s="4" t="s">
        <v>886</v>
      </c>
      <c r="D241" s="4"/>
      <c r="E241" s="14" t="s">
        <v>887</v>
      </c>
      <c r="F241" s="5">
        <f t="shared" ref="F241:L241" si="227">F242+F244+F246</f>
        <v>51587.6</v>
      </c>
      <c r="G241" s="5">
        <f t="shared" si="227"/>
        <v>56746.399999999994</v>
      </c>
      <c r="H241" s="5">
        <f t="shared" si="227"/>
        <v>56746.399999999994</v>
      </c>
      <c r="I241" s="5">
        <f t="shared" si="227"/>
        <v>0</v>
      </c>
      <c r="J241" s="5">
        <f t="shared" si="227"/>
        <v>0</v>
      </c>
      <c r="K241" s="5">
        <f t="shared" si="227"/>
        <v>0</v>
      </c>
      <c r="L241" s="5">
        <f t="shared" si="227"/>
        <v>0</v>
      </c>
      <c r="M241" s="5">
        <f t="shared" si="226"/>
        <v>51587.6</v>
      </c>
      <c r="N241" s="5">
        <f>N242+N244+N246</f>
        <v>51587.6</v>
      </c>
      <c r="O241" s="5">
        <f>O242+O244+O246</f>
        <v>32754.107460000003</v>
      </c>
      <c r="P241" s="5">
        <f t="shared" ref="P241:V241" si="228">P242+P244+P246</f>
        <v>51587.6</v>
      </c>
      <c r="Q241" s="5">
        <f t="shared" si="228"/>
        <v>32754.107460000003</v>
      </c>
      <c r="R241" s="5">
        <f t="shared" si="228"/>
        <v>0</v>
      </c>
      <c r="S241" s="5">
        <f t="shared" si="228"/>
        <v>0</v>
      </c>
      <c r="T241" s="5">
        <f t="shared" si="228"/>
        <v>51581.421760000005</v>
      </c>
      <c r="U241" s="5">
        <f t="shared" si="228"/>
        <v>51581.421760000005</v>
      </c>
      <c r="V241" s="42">
        <f t="shared" si="228"/>
        <v>0</v>
      </c>
      <c r="W241" s="5">
        <f t="shared" si="198"/>
        <v>99.988023788662403</v>
      </c>
      <c r="X241" s="27"/>
    </row>
    <row r="242" spans="1:255" ht="78.75" customHeight="1" x14ac:dyDescent="0.3">
      <c r="A242" s="4" t="s">
        <v>885</v>
      </c>
      <c r="B242" s="4" t="s">
        <v>1760</v>
      </c>
      <c r="C242" s="4" t="s">
        <v>886</v>
      </c>
      <c r="D242" s="4" t="s">
        <v>18</v>
      </c>
      <c r="E242" s="14" t="s">
        <v>528</v>
      </c>
      <c r="F242" s="5">
        <f t="shared" ref="F242:L242" si="229">F243</f>
        <v>37450.199999999997</v>
      </c>
      <c r="G242" s="5">
        <f t="shared" si="229"/>
        <v>37450.199999999997</v>
      </c>
      <c r="H242" s="5">
        <f t="shared" si="229"/>
        <v>37450.199999999997</v>
      </c>
      <c r="I242" s="5">
        <f t="shared" si="229"/>
        <v>0</v>
      </c>
      <c r="J242" s="5">
        <f t="shared" si="229"/>
        <v>0</v>
      </c>
      <c r="K242" s="5">
        <f t="shared" si="229"/>
        <v>0</v>
      </c>
      <c r="L242" s="5">
        <f t="shared" si="229"/>
        <v>0</v>
      </c>
      <c r="M242" s="5">
        <f t="shared" si="226"/>
        <v>37450.199999999997</v>
      </c>
      <c r="N242" s="5">
        <f>N243</f>
        <v>40630.804580000004</v>
      </c>
      <c r="O242" s="5">
        <f>O243</f>
        <v>26619.159080000001</v>
      </c>
      <c r="P242" s="5">
        <f t="shared" ref="P242:V242" si="230">P243</f>
        <v>40630.804580000004</v>
      </c>
      <c r="Q242" s="5">
        <f t="shared" si="230"/>
        <v>26619.159080000001</v>
      </c>
      <c r="R242" s="5">
        <f t="shared" si="230"/>
        <v>0</v>
      </c>
      <c r="S242" s="5">
        <f t="shared" si="230"/>
        <v>0</v>
      </c>
      <c r="T242" s="5">
        <f t="shared" si="230"/>
        <v>40624.626340000003</v>
      </c>
      <c r="U242" s="5">
        <f t="shared" si="230"/>
        <v>40624.626340000003</v>
      </c>
      <c r="V242" s="42">
        <f t="shared" si="230"/>
        <v>0</v>
      </c>
      <c r="W242" s="5">
        <f t="shared" si="198"/>
        <v>99.984794197250423</v>
      </c>
      <c r="X242" s="27"/>
    </row>
    <row r="243" spans="1:255" ht="31.5" customHeight="1" x14ac:dyDescent="0.3">
      <c r="A243" s="4" t="s">
        <v>885</v>
      </c>
      <c r="B243" s="4" t="s">
        <v>1760</v>
      </c>
      <c r="C243" s="4" t="s">
        <v>886</v>
      </c>
      <c r="D243" s="4" t="s">
        <v>28</v>
      </c>
      <c r="E243" s="14" t="s">
        <v>530</v>
      </c>
      <c r="F243" s="5">
        <v>37450.199999999997</v>
      </c>
      <c r="G243" s="5">
        <v>37450.199999999997</v>
      </c>
      <c r="H243" s="5">
        <v>37450.199999999997</v>
      </c>
      <c r="I243" s="5"/>
      <c r="J243" s="5"/>
      <c r="K243" s="5"/>
      <c r="L243" s="5"/>
      <c r="M243" s="5">
        <f t="shared" si="226"/>
        <v>37450.199999999997</v>
      </c>
      <c r="N243" s="5">
        <v>40630.804580000004</v>
      </c>
      <c r="O243" s="5">
        <v>26619.159080000001</v>
      </c>
      <c r="P243" s="5">
        <f>N243</f>
        <v>40630.804580000004</v>
      </c>
      <c r="Q243" s="5">
        <f>O243</f>
        <v>26619.159080000001</v>
      </c>
      <c r="R243" s="5">
        <v>0</v>
      </c>
      <c r="S243" s="5">
        <v>0</v>
      </c>
      <c r="T243" s="5">
        <v>40624.626340000003</v>
      </c>
      <c r="U243" s="5">
        <f>T243</f>
        <v>40624.626340000003</v>
      </c>
      <c r="V243" s="42">
        <v>0</v>
      </c>
      <c r="W243" s="5">
        <f t="shared" si="198"/>
        <v>99.984794197250423</v>
      </c>
      <c r="X243" s="27"/>
    </row>
    <row r="244" spans="1:255" ht="31.5" customHeight="1" x14ac:dyDescent="0.3">
      <c r="A244" s="4" t="s">
        <v>885</v>
      </c>
      <c r="B244" s="4" t="s">
        <v>1760</v>
      </c>
      <c r="C244" s="4" t="s">
        <v>886</v>
      </c>
      <c r="D244" s="4" t="s">
        <v>11</v>
      </c>
      <c r="E244" s="14" t="s">
        <v>531</v>
      </c>
      <c r="F244" s="5">
        <f t="shared" ref="F244:L244" si="231">F245</f>
        <v>14057.4</v>
      </c>
      <c r="G244" s="5">
        <f t="shared" si="231"/>
        <v>19216.2</v>
      </c>
      <c r="H244" s="5">
        <f t="shared" si="231"/>
        <v>19216.2</v>
      </c>
      <c r="I244" s="5">
        <f t="shared" si="231"/>
        <v>0</v>
      </c>
      <c r="J244" s="5">
        <f t="shared" si="231"/>
        <v>0</v>
      </c>
      <c r="K244" s="5">
        <f t="shared" si="231"/>
        <v>0</v>
      </c>
      <c r="L244" s="5">
        <f t="shared" si="231"/>
        <v>0</v>
      </c>
      <c r="M244" s="5">
        <f t="shared" si="226"/>
        <v>14057.4</v>
      </c>
      <c r="N244" s="5">
        <f>N245</f>
        <v>10856.16185</v>
      </c>
      <c r="O244" s="5">
        <f>O245</f>
        <v>6079.45838</v>
      </c>
      <c r="P244" s="5">
        <f t="shared" ref="P244:V244" si="232">P245</f>
        <v>10856.16185</v>
      </c>
      <c r="Q244" s="5">
        <f t="shared" si="232"/>
        <v>6079.45838</v>
      </c>
      <c r="R244" s="5">
        <f t="shared" si="232"/>
        <v>0</v>
      </c>
      <c r="S244" s="5">
        <f t="shared" si="232"/>
        <v>0</v>
      </c>
      <c r="T244" s="5">
        <f t="shared" si="232"/>
        <v>10856.16185</v>
      </c>
      <c r="U244" s="5">
        <f t="shared" si="232"/>
        <v>10856.16185</v>
      </c>
      <c r="V244" s="42">
        <f t="shared" si="232"/>
        <v>0</v>
      </c>
      <c r="W244" s="5">
        <f t="shared" si="198"/>
        <v>100</v>
      </c>
      <c r="X244" s="27"/>
    </row>
    <row r="245" spans="1:255" ht="31.5" customHeight="1" x14ac:dyDescent="0.3">
      <c r="A245" s="4" t="s">
        <v>885</v>
      </c>
      <c r="B245" s="4" t="s">
        <v>1760</v>
      </c>
      <c r="C245" s="4" t="s">
        <v>886</v>
      </c>
      <c r="D245" s="4" t="s">
        <v>12</v>
      </c>
      <c r="E245" s="14" t="s">
        <v>532</v>
      </c>
      <c r="F245" s="5">
        <v>14057.4</v>
      </c>
      <c r="G245" s="5">
        <v>19216.2</v>
      </c>
      <c r="H245" s="5">
        <v>19216.2</v>
      </c>
      <c r="I245" s="5"/>
      <c r="J245" s="5"/>
      <c r="K245" s="5"/>
      <c r="L245" s="5"/>
      <c r="M245" s="5">
        <f t="shared" si="226"/>
        <v>14057.4</v>
      </c>
      <c r="N245" s="5">
        <v>10856.16185</v>
      </c>
      <c r="O245" s="5">
        <v>6079.45838</v>
      </c>
      <c r="P245" s="5">
        <f>N245</f>
        <v>10856.16185</v>
      </c>
      <c r="Q245" s="5">
        <f>O245</f>
        <v>6079.45838</v>
      </c>
      <c r="R245" s="5">
        <v>0</v>
      </c>
      <c r="S245" s="5">
        <v>0</v>
      </c>
      <c r="T245" s="5">
        <v>10856.16185</v>
      </c>
      <c r="U245" s="5">
        <f>T245</f>
        <v>10856.16185</v>
      </c>
      <c r="V245" s="42">
        <v>0</v>
      </c>
      <c r="W245" s="5">
        <f t="shared" si="198"/>
        <v>100</v>
      </c>
      <c r="X245" s="27"/>
    </row>
    <row r="246" spans="1:255" ht="15.75" customHeight="1" x14ac:dyDescent="0.3">
      <c r="A246" s="4" t="s">
        <v>885</v>
      </c>
      <c r="B246" s="4" t="s">
        <v>1760</v>
      </c>
      <c r="C246" s="4" t="s">
        <v>886</v>
      </c>
      <c r="D246" s="4" t="s">
        <v>13</v>
      </c>
      <c r="E246" s="14" t="s">
        <v>547</v>
      </c>
      <c r="F246" s="5">
        <f t="shared" ref="F246:L246" si="233">F248</f>
        <v>80</v>
      </c>
      <c r="G246" s="5">
        <f t="shared" si="233"/>
        <v>80</v>
      </c>
      <c r="H246" s="5">
        <f t="shared" si="233"/>
        <v>80</v>
      </c>
      <c r="I246" s="5">
        <f t="shared" si="233"/>
        <v>0</v>
      </c>
      <c r="J246" s="5">
        <f t="shared" si="233"/>
        <v>0</v>
      </c>
      <c r="K246" s="5">
        <f t="shared" si="233"/>
        <v>0</v>
      </c>
      <c r="L246" s="5">
        <f t="shared" si="233"/>
        <v>0</v>
      </c>
      <c r="M246" s="5">
        <f t="shared" si="226"/>
        <v>80</v>
      </c>
      <c r="N246" s="5">
        <f>N248+N247</f>
        <v>100.63356999999999</v>
      </c>
      <c r="O246" s="5">
        <f>O248+O247</f>
        <v>55.49</v>
      </c>
      <c r="P246" s="5">
        <f t="shared" ref="P246:V246" si="234">P248+P247</f>
        <v>100.63356999999999</v>
      </c>
      <c r="Q246" s="5">
        <f t="shared" si="234"/>
        <v>55.49</v>
      </c>
      <c r="R246" s="5">
        <f t="shared" si="234"/>
        <v>0</v>
      </c>
      <c r="S246" s="5">
        <f t="shared" si="234"/>
        <v>0</v>
      </c>
      <c r="T246" s="5">
        <f>T248+T247</f>
        <v>100.63356999999999</v>
      </c>
      <c r="U246" s="5">
        <f t="shared" si="234"/>
        <v>100.63356999999999</v>
      </c>
      <c r="V246" s="42">
        <f t="shared" si="234"/>
        <v>0</v>
      </c>
      <c r="W246" s="5">
        <f t="shared" si="198"/>
        <v>100</v>
      </c>
      <c r="X246" s="27"/>
    </row>
    <row r="247" spans="1:255" ht="15.75" customHeight="1" x14ac:dyDescent="0.3">
      <c r="A247" s="4" t="s">
        <v>885</v>
      </c>
      <c r="B247" s="4" t="s">
        <v>1760</v>
      </c>
      <c r="C247" s="4" t="s">
        <v>886</v>
      </c>
      <c r="D247" s="4" t="s">
        <v>14</v>
      </c>
      <c r="E247" s="14" t="s">
        <v>549</v>
      </c>
      <c r="F247" s="5"/>
      <c r="G247" s="5"/>
      <c r="H247" s="5"/>
      <c r="I247" s="5"/>
      <c r="J247" s="5"/>
      <c r="K247" s="5"/>
      <c r="L247" s="5"/>
      <c r="M247" s="5">
        <v>0</v>
      </c>
      <c r="N247" s="5">
        <v>58</v>
      </c>
      <c r="O247" s="5">
        <v>12</v>
      </c>
      <c r="P247" s="5">
        <f>N247</f>
        <v>58</v>
      </c>
      <c r="Q247" s="5">
        <f>O247</f>
        <v>12</v>
      </c>
      <c r="R247" s="5">
        <v>0</v>
      </c>
      <c r="S247" s="5">
        <v>0</v>
      </c>
      <c r="T247" s="5">
        <v>58</v>
      </c>
      <c r="U247" s="5">
        <f>T247</f>
        <v>58</v>
      </c>
      <c r="V247" s="42">
        <v>0</v>
      </c>
      <c r="W247" s="5">
        <f t="shared" si="198"/>
        <v>100</v>
      </c>
      <c r="X247" s="27"/>
    </row>
    <row r="248" spans="1:255" ht="15.75" customHeight="1" x14ac:dyDescent="0.3">
      <c r="A248" s="4" t="s">
        <v>885</v>
      </c>
      <c r="B248" s="4" t="s">
        <v>1760</v>
      </c>
      <c r="C248" s="4" t="s">
        <v>886</v>
      </c>
      <c r="D248" s="4" t="s">
        <v>20</v>
      </c>
      <c r="E248" s="14" t="s">
        <v>550</v>
      </c>
      <c r="F248" s="5">
        <v>80</v>
      </c>
      <c r="G248" s="5">
        <v>80</v>
      </c>
      <c r="H248" s="5">
        <v>80</v>
      </c>
      <c r="I248" s="5"/>
      <c r="J248" s="5"/>
      <c r="K248" s="5"/>
      <c r="L248" s="5"/>
      <c r="M248" s="5">
        <f t="shared" si="226"/>
        <v>80</v>
      </c>
      <c r="N248" s="5">
        <v>42.633569999999999</v>
      </c>
      <c r="O248" s="5">
        <v>43.49</v>
      </c>
      <c r="P248" s="5">
        <f>N248</f>
        <v>42.633569999999999</v>
      </c>
      <c r="Q248" s="5">
        <f>O248</f>
        <v>43.49</v>
      </c>
      <c r="R248" s="5">
        <v>0</v>
      </c>
      <c r="S248" s="5">
        <v>0</v>
      </c>
      <c r="T248" s="5">
        <v>42.633569999999999</v>
      </c>
      <c r="U248" s="5">
        <f>T248</f>
        <v>42.633569999999999</v>
      </c>
      <c r="V248" s="42">
        <v>0</v>
      </c>
      <c r="W248" s="5">
        <f t="shared" si="198"/>
        <v>100</v>
      </c>
      <c r="X248" s="27"/>
    </row>
    <row r="249" spans="1:255" s="3" customFormat="1" ht="31.5" customHeight="1" x14ac:dyDescent="0.3">
      <c r="A249" s="7" t="s">
        <v>68</v>
      </c>
      <c r="B249" s="7" t="s">
        <v>1759</v>
      </c>
      <c r="C249" s="7"/>
      <c r="D249" s="7"/>
      <c r="E249" s="18" t="s">
        <v>470</v>
      </c>
      <c r="F249" s="8">
        <f t="shared" ref="F249:L249" si="235">F250+F301+F363</f>
        <v>111910.6</v>
      </c>
      <c r="G249" s="8">
        <f t="shared" si="235"/>
        <v>111910.6</v>
      </c>
      <c r="H249" s="8">
        <f t="shared" si="235"/>
        <v>111910.6</v>
      </c>
      <c r="I249" s="8">
        <f t="shared" si="235"/>
        <v>0</v>
      </c>
      <c r="J249" s="8">
        <f t="shared" si="235"/>
        <v>0</v>
      </c>
      <c r="K249" s="8">
        <f t="shared" si="235"/>
        <v>0</v>
      </c>
      <c r="L249" s="8">
        <f t="shared" si="235"/>
        <v>22780.824999999997</v>
      </c>
      <c r="M249" s="8">
        <f t="shared" si="226"/>
        <v>134691.42499999999</v>
      </c>
      <c r="N249" s="8">
        <f>N250+N301+N363</f>
        <v>134705.353</v>
      </c>
      <c r="O249" s="8">
        <f>O250+O301+O363</f>
        <v>82847.567999999999</v>
      </c>
      <c r="P249" s="8">
        <f t="shared" ref="P249:V249" si="236">P250+P301+P363</f>
        <v>23587.627999999997</v>
      </c>
      <c r="Q249" s="8">
        <f t="shared" si="236"/>
        <v>17667.079999999998</v>
      </c>
      <c r="R249" s="8">
        <f t="shared" si="236"/>
        <v>0</v>
      </c>
      <c r="S249" s="8">
        <f t="shared" si="236"/>
        <v>0</v>
      </c>
      <c r="T249" s="8">
        <f t="shared" si="236"/>
        <v>133664.54187000002</v>
      </c>
      <c r="U249" s="8">
        <f t="shared" si="236"/>
        <v>23531.996349999998</v>
      </c>
      <c r="V249" s="40">
        <f t="shared" si="236"/>
        <v>0</v>
      </c>
      <c r="W249" s="8">
        <f t="shared" si="198"/>
        <v>99.227342413036851</v>
      </c>
      <c r="X249" s="22"/>
    </row>
    <row r="250" spans="1:255" s="3" customFormat="1" ht="15.75" customHeight="1" x14ac:dyDescent="0.3">
      <c r="A250" s="7" t="s">
        <v>68</v>
      </c>
      <c r="B250" s="7" t="s">
        <v>30</v>
      </c>
      <c r="C250" s="7"/>
      <c r="D250" s="7"/>
      <c r="E250" s="18" t="s">
        <v>493</v>
      </c>
      <c r="F250" s="8">
        <f t="shared" ref="F250:L250" si="237">F272+F251</f>
        <v>91583.3</v>
      </c>
      <c r="G250" s="8">
        <f t="shared" si="237"/>
        <v>91583.3</v>
      </c>
      <c r="H250" s="8">
        <f t="shared" si="237"/>
        <v>91583.3</v>
      </c>
      <c r="I250" s="8">
        <f t="shared" si="237"/>
        <v>0</v>
      </c>
      <c r="J250" s="8">
        <f t="shared" si="237"/>
        <v>0</v>
      </c>
      <c r="K250" s="8">
        <f t="shared" si="237"/>
        <v>0</v>
      </c>
      <c r="L250" s="8">
        <f t="shared" si="237"/>
        <v>7990.5459999999985</v>
      </c>
      <c r="M250" s="8">
        <f t="shared" si="226"/>
        <v>99573.846000000005</v>
      </c>
      <c r="N250" s="8">
        <f>N272+N251</f>
        <v>99721.55799999999</v>
      </c>
      <c r="O250" s="8">
        <f>O272+O251</f>
        <v>66924.497999999992</v>
      </c>
      <c r="P250" s="8">
        <f t="shared" ref="P250:V250" si="238">P272+P251</f>
        <v>23253.811999999998</v>
      </c>
      <c r="Q250" s="8">
        <f t="shared" si="238"/>
        <v>17439.879999999997</v>
      </c>
      <c r="R250" s="8">
        <f t="shared" si="238"/>
        <v>0</v>
      </c>
      <c r="S250" s="8">
        <f t="shared" si="238"/>
        <v>0</v>
      </c>
      <c r="T250" s="8">
        <f>T272+T251</f>
        <v>98839.238930000007</v>
      </c>
      <c r="U250" s="8">
        <f t="shared" si="238"/>
        <v>23198.475179999998</v>
      </c>
      <c r="V250" s="40">
        <f t="shared" si="238"/>
        <v>0</v>
      </c>
      <c r="W250" s="8">
        <f t="shared" si="198"/>
        <v>99.115217323419685</v>
      </c>
      <c r="X250" s="22"/>
    </row>
    <row r="251" spans="1:255" s="3" customFormat="1" ht="15.75" customHeight="1" x14ac:dyDescent="0.3">
      <c r="A251" s="9" t="s">
        <v>68</v>
      </c>
      <c r="B251" s="9" t="s">
        <v>1767</v>
      </c>
      <c r="C251" s="9"/>
      <c r="D251" s="9"/>
      <c r="E251" s="19" t="s">
        <v>1541</v>
      </c>
      <c r="F251" s="11">
        <f>F252</f>
        <v>49020.2</v>
      </c>
      <c r="G251" s="11">
        <f t="shared" ref="G251:L252" si="239">G252</f>
        <v>49020.2</v>
      </c>
      <c r="H251" s="11">
        <f t="shared" si="239"/>
        <v>49020.2</v>
      </c>
      <c r="I251" s="11">
        <f t="shared" si="239"/>
        <v>0</v>
      </c>
      <c r="J251" s="11">
        <f t="shared" si="239"/>
        <v>0</v>
      </c>
      <c r="K251" s="11">
        <f t="shared" si="239"/>
        <v>0</v>
      </c>
      <c r="L251" s="11">
        <f t="shared" si="239"/>
        <v>185.13200000000001</v>
      </c>
      <c r="M251" s="11">
        <f t="shared" si="226"/>
        <v>49205.331999999995</v>
      </c>
      <c r="N251" s="11">
        <f>N252</f>
        <v>49216.043999999994</v>
      </c>
      <c r="O251" s="11">
        <f>O252</f>
        <v>33420.879999999997</v>
      </c>
      <c r="P251" s="11">
        <f t="shared" ref="P251:V252" si="240">P252</f>
        <v>23253.811999999998</v>
      </c>
      <c r="Q251" s="11">
        <f t="shared" si="240"/>
        <v>17439.879999999997</v>
      </c>
      <c r="R251" s="11">
        <f t="shared" si="240"/>
        <v>0</v>
      </c>
      <c r="S251" s="11">
        <f t="shared" si="240"/>
        <v>0</v>
      </c>
      <c r="T251" s="11">
        <f t="shared" si="240"/>
        <v>49000.664510000002</v>
      </c>
      <c r="U251" s="11">
        <f t="shared" si="240"/>
        <v>23198.475179999998</v>
      </c>
      <c r="V251" s="41">
        <f t="shared" si="240"/>
        <v>0</v>
      </c>
      <c r="W251" s="11">
        <f t="shared" si="198"/>
        <v>99.562379515915595</v>
      </c>
      <c r="X251" s="26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</row>
    <row r="252" spans="1:255" ht="31.5" customHeight="1" x14ac:dyDescent="0.3">
      <c r="A252" s="4" t="s">
        <v>68</v>
      </c>
      <c r="B252" s="4" t="s">
        <v>1767</v>
      </c>
      <c r="C252" s="4" t="s">
        <v>22</v>
      </c>
      <c r="D252" s="4"/>
      <c r="E252" s="14" t="s">
        <v>802</v>
      </c>
      <c r="F252" s="5">
        <f>F253</f>
        <v>49020.2</v>
      </c>
      <c r="G252" s="5">
        <f t="shared" si="239"/>
        <v>49020.2</v>
      </c>
      <c r="H252" s="5">
        <f t="shared" si="239"/>
        <v>49020.2</v>
      </c>
      <c r="I252" s="5">
        <f t="shared" si="239"/>
        <v>0</v>
      </c>
      <c r="J252" s="5">
        <f t="shared" si="239"/>
        <v>0</v>
      </c>
      <c r="K252" s="5">
        <f t="shared" si="239"/>
        <v>0</v>
      </c>
      <c r="L252" s="5">
        <f t="shared" si="239"/>
        <v>185.13200000000001</v>
      </c>
      <c r="M252" s="5">
        <f t="shared" si="226"/>
        <v>49205.331999999995</v>
      </c>
      <c r="N252" s="5">
        <f>N253</f>
        <v>49216.043999999994</v>
      </c>
      <c r="O252" s="5">
        <f>O253</f>
        <v>33420.879999999997</v>
      </c>
      <c r="P252" s="5">
        <f t="shared" si="240"/>
        <v>23253.811999999998</v>
      </c>
      <c r="Q252" s="5">
        <f t="shared" si="240"/>
        <v>17439.879999999997</v>
      </c>
      <c r="R252" s="5">
        <f t="shared" si="240"/>
        <v>0</v>
      </c>
      <c r="S252" s="5">
        <f t="shared" si="240"/>
        <v>0</v>
      </c>
      <c r="T252" s="5">
        <f t="shared" si="240"/>
        <v>49000.664510000002</v>
      </c>
      <c r="U252" s="5">
        <f t="shared" si="240"/>
        <v>23198.475179999998</v>
      </c>
      <c r="V252" s="42">
        <f t="shared" si="240"/>
        <v>0</v>
      </c>
      <c r="W252" s="5">
        <f t="shared" si="198"/>
        <v>99.562379515915595</v>
      </c>
      <c r="X252" s="27"/>
    </row>
    <row r="253" spans="1:255" ht="47.25" customHeight="1" x14ac:dyDescent="0.3">
      <c r="A253" s="4" t="s">
        <v>68</v>
      </c>
      <c r="B253" s="4" t="s">
        <v>1767</v>
      </c>
      <c r="C253" s="4" t="s">
        <v>96</v>
      </c>
      <c r="D253" s="4"/>
      <c r="E253" s="14" t="s">
        <v>1038</v>
      </c>
      <c r="F253" s="5">
        <f t="shared" ref="F253:L253" si="241">F254+F262+F267</f>
        <v>49020.2</v>
      </c>
      <c r="G253" s="5">
        <f t="shared" si="241"/>
        <v>49020.2</v>
      </c>
      <c r="H253" s="5">
        <f t="shared" si="241"/>
        <v>49020.2</v>
      </c>
      <c r="I253" s="5">
        <f t="shared" si="241"/>
        <v>0</v>
      </c>
      <c r="J253" s="5">
        <f t="shared" si="241"/>
        <v>0</v>
      </c>
      <c r="K253" s="5">
        <f t="shared" si="241"/>
        <v>0</v>
      </c>
      <c r="L253" s="5">
        <f t="shared" si="241"/>
        <v>185.13200000000001</v>
      </c>
      <c r="M253" s="5">
        <f t="shared" si="226"/>
        <v>49205.331999999995</v>
      </c>
      <c r="N253" s="5">
        <f>N254+N262+N267</f>
        <v>49216.043999999994</v>
      </c>
      <c r="O253" s="5">
        <f>O254+O262+O267</f>
        <v>33420.879999999997</v>
      </c>
      <c r="P253" s="5">
        <f t="shared" ref="P253:V253" si="242">P254+P262+P267</f>
        <v>23253.811999999998</v>
      </c>
      <c r="Q253" s="5">
        <f t="shared" si="242"/>
        <v>17439.879999999997</v>
      </c>
      <c r="R253" s="5">
        <f t="shared" si="242"/>
        <v>0</v>
      </c>
      <c r="S253" s="5">
        <f t="shared" si="242"/>
        <v>0</v>
      </c>
      <c r="T253" s="5">
        <f>T254+T262+T267</f>
        <v>49000.664510000002</v>
      </c>
      <c r="U253" s="5">
        <f t="shared" si="242"/>
        <v>23198.475179999998</v>
      </c>
      <c r="V253" s="42">
        <f t="shared" si="242"/>
        <v>0</v>
      </c>
      <c r="W253" s="5">
        <f t="shared" si="198"/>
        <v>99.562379515915595</v>
      </c>
      <c r="X253" s="27"/>
    </row>
    <row r="254" spans="1:255" ht="34.5" customHeight="1" x14ac:dyDescent="0.3">
      <c r="A254" s="4" t="s">
        <v>68</v>
      </c>
      <c r="B254" s="4" t="s">
        <v>1767</v>
      </c>
      <c r="C254" s="4" t="s">
        <v>93</v>
      </c>
      <c r="D254" s="4"/>
      <c r="E254" s="14" t="s">
        <v>565</v>
      </c>
      <c r="F254" s="5">
        <f t="shared" ref="F254:L254" si="243">F255+F257+F259</f>
        <v>25777.100000000002</v>
      </c>
      <c r="G254" s="5">
        <f t="shared" si="243"/>
        <v>25777.100000000002</v>
      </c>
      <c r="H254" s="5">
        <f t="shared" si="243"/>
        <v>25777.100000000002</v>
      </c>
      <c r="I254" s="5">
        <f t="shared" si="243"/>
        <v>0</v>
      </c>
      <c r="J254" s="5">
        <f t="shared" si="243"/>
        <v>0</v>
      </c>
      <c r="K254" s="5">
        <f t="shared" si="243"/>
        <v>0</v>
      </c>
      <c r="L254" s="5">
        <f t="shared" si="243"/>
        <v>185.13200000000001</v>
      </c>
      <c r="M254" s="5">
        <f t="shared" si="226"/>
        <v>25962.232000000004</v>
      </c>
      <c r="N254" s="5">
        <f>N255+N257+N259</f>
        <v>25962.232</v>
      </c>
      <c r="O254" s="5">
        <f>O255+O257+O259</f>
        <v>15981</v>
      </c>
      <c r="P254" s="5">
        <f t="shared" ref="P254:V254" si="244">P255+P257+P259</f>
        <v>0</v>
      </c>
      <c r="Q254" s="5">
        <f t="shared" si="244"/>
        <v>0</v>
      </c>
      <c r="R254" s="5">
        <f t="shared" si="244"/>
        <v>0</v>
      </c>
      <c r="S254" s="5">
        <f t="shared" si="244"/>
        <v>0</v>
      </c>
      <c r="T254" s="5">
        <f>T255+T257+T259</f>
        <v>25802.189330000001</v>
      </c>
      <c r="U254" s="5">
        <f t="shared" si="244"/>
        <v>0</v>
      </c>
      <c r="V254" s="42">
        <f t="shared" si="244"/>
        <v>0</v>
      </c>
      <c r="W254" s="5">
        <f t="shared" si="198"/>
        <v>99.383555812920861</v>
      </c>
      <c r="X254" s="27"/>
    </row>
    <row r="255" spans="1:255" ht="78.75" customHeight="1" x14ac:dyDescent="0.3">
      <c r="A255" s="4" t="s">
        <v>68</v>
      </c>
      <c r="B255" s="4" t="s">
        <v>1767</v>
      </c>
      <c r="C255" s="4" t="s">
        <v>93</v>
      </c>
      <c r="D255" s="4" t="s">
        <v>18</v>
      </c>
      <c r="E255" s="14" t="s">
        <v>528</v>
      </c>
      <c r="F255" s="5">
        <f t="shared" ref="F255:L255" si="245">F256</f>
        <v>18140.2</v>
      </c>
      <c r="G255" s="5">
        <f t="shared" si="245"/>
        <v>18140.2</v>
      </c>
      <c r="H255" s="5">
        <f t="shared" si="245"/>
        <v>18140.2</v>
      </c>
      <c r="I255" s="5">
        <f t="shared" si="245"/>
        <v>0</v>
      </c>
      <c r="J255" s="5">
        <f t="shared" si="245"/>
        <v>0</v>
      </c>
      <c r="K255" s="5">
        <f t="shared" si="245"/>
        <v>0</v>
      </c>
      <c r="L255" s="5">
        <f t="shared" si="245"/>
        <v>190.5</v>
      </c>
      <c r="M255" s="5">
        <f t="shared" si="226"/>
        <v>18330.7</v>
      </c>
      <c r="N255" s="5">
        <f>N256</f>
        <v>18622.588510000001</v>
      </c>
      <c r="O255" s="5">
        <f>O256</f>
        <v>12884.5</v>
      </c>
      <c r="P255" s="5">
        <f t="shared" ref="P255:V255" si="246">P256</f>
        <v>0</v>
      </c>
      <c r="Q255" s="5">
        <f t="shared" si="246"/>
        <v>0</v>
      </c>
      <c r="R255" s="5">
        <f t="shared" si="246"/>
        <v>0</v>
      </c>
      <c r="S255" s="5">
        <f t="shared" si="246"/>
        <v>0</v>
      </c>
      <c r="T255" s="5">
        <f>T256</f>
        <v>18564.205239999999</v>
      </c>
      <c r="U255" s="5">
        <f t="shared" si="246"/>
        <v>0</v>
      </c>
      <c r="V255" s="42">
        <f t="shared" si="246"/>
        <v>0</v>
      </c>
      <c r="W255" s="5">
        <f t="shared" si="198"/>
        <v>99.686492186794268</v>
      </c>
      <c r="X255" s="27"/>
    </row>
    <row r="256" spans="1:255" ht="15.75" customHeight="1" x14ac:dyDescent="0.3">
      <c r="A256" s="4" t="s">
        <v>68</v>
      </c>
      <c r="B256" s="4" t="s">
        <v>1767</v>
      </c>
      <c r="C256" s="4" t="s">
        <v>93</v>
      </c>
      <c r="D256" s="4" t="s">
        <v>19</v>
      </c>
      <c r="E256" s="14" t="s">
        <v>529</v>
      </c>
      <c r="F256" s="5">
        <v>18140.2</v>
      </c>
      <c r="G256" s="5">
        <v>18140.2</v>
      </c>
      <c r="H256" s="5">
        <v>18140.2</v>
      </c>
      <c r="I256" s="5"/>
      <c r="J256" s="5"/>
      <c r="K256" s="5"/>
      <c r="L256" s="5">
        <v>190.5</v>
      </c>
      <c r="M256" s="5">
        <f t="shared" si="226"/>
        <v>18330.7</v>
      </c>
      <c r="N256" s="5">
        <v>18622.588510000001</v>
      </c>
      <c r="O256" s="5">
        <v>12884.5</v>
      </c>
      <c r="P256" s="5">
        <v>0</v>
      </c>
      <c r="Q256" s="5">
        <v>0</v>
      </c>
      <c r="R256" s="5">
        <v>0</v>
      </c>
      <c r="S256" s="5">
        <v>0</v>
      </c>
      <c r="T256" s="5">
        <v>18564.205239999999</v>
      </c>
      <c r="U256" s="5">
        <v>0</v>
      </c>
      <c r="V256" s="42">
        <v>0</v>
      </c>
      <c r="W256" s="5">
        <f t="shared" si="198"/>
        <v>99.686492186794268</v>
      </c>
      <c r="X256" s="27"/>
    </row>
    <row r="257" spans="1:24" ht="31.5" customHeight="1" x14ac:dyDescent="0.3">
      <c r="A257" s="4" t="s">
        <v>68</v>
      </c>
      <c r="B257" s="4" t="s">
        <v>1767</v>
      </c>
      <c r="C257" s="4" t="s">
        <v>93</v>
      </c>
      <c r="D257" s="4" t="s">
        <v>11</v>
      </c>
      <c r="E257" s="14" t="s">
        <v>531</v>
      </c>
      <c r="F257" s="5">
        <f t="shared" ref="F257:L257" si="247">F258</f>
        <v>6669.5</v>
      </c>
      <c r="G257" s="5">
        <f t="shared" si="247"/>
        <v>6669.5</v>
      </c>
      <c r="H257" s="5">
        <f t="shared" si="247"/>
        <v>6669.5</v>
      </c>
      <c r="I257" s="5">
        <f t="shared" si="247"/>
        <v>0</v>
      </c>
      <c r="J257" s="5">
        <f t="shared" si="247"/>
        <v>0</v>
      </c>
      <c r="K257" s="5">
        <f t="shared" si="247"/>
        <v>0</v>
      </c>
      <c r="L257" s="5">
        <f t="shared" si="247"/>
        <v>-5.3680000000000003</v>
      </c>
      <c r="M257" s="5">
        <f t="shared" si="226"/>
        <v>6664.1319999999996</v>
      </c>
      <c r="N257" s="5">
        <f>N258</f>
        <v>6353.8834900000002</v>
      </c>
      <c r="O257" s="5">
        <f>O258</f>
        <v>2464.8000000000002</v>
      </c>
      <c r="P257" s="5">
        <f t="shared" ref="P257:V257" si="248">P258</f>
        <v>0</v>
      </c>
      <c r="Q257" s="5">
        <f t="shared" si="248"/>
        <v>0</v>
      </c>
      <c r="R257" s="5">
        <f t="shared" si="248"/>
        <v>0</v>
      </c>
      <c r="S257" s="5">
        <f t="shared" si="248"/>
        <v>0</v>
      </c>
      <c r="T257" s="5">
        <f>T258</f>
        <v>6255.22235</v>
      </c>
      <c r="U257" s="5">
        <f t="shared" si="248"/>
        <v>0</v>
      </c>
      <c r="V257" s="42">
        <f t="shared" si="248"/>
        <v>0</v>
      </c>
      <c r="W257" s="5">
        <f t="shared" si="198"/>
        <v>98.447230891858865</v>
      </c>
      <c r="X257" s="27"/>
    </row>
    <row r="258" spans="1:24" ht="31.5" customHeight="1" x14ac:dyDescent="0.3">
      <c r="A258" s="4" t="s">
        <v>68</v>
      </c>
      <c r="B258" s="4" t="s">
        <v>1767</v>
      </c>
      <c r="C258" s="4" t="s">
        <v>93</v>
      </c>
      <c r="D258" s="4" t="s">
        <v>12</v>
      </c>
      <c r="E258" s="14" t="s">
        <v>532</v>
      </c>
      <c r="F258" s="5">
        <v>6669.5</v>
      </c>
      <c r="G258" s="5">
        <v>6669.5</v>
      </c>
      <c r="H258" s="5">
        <v>6669.5</v>
      </c>
      <c r="I258" s="5"/>
      <c r="J258" s="5"/>
      <c r="K258" s="5"/>
      <c r="L258" s="5">
        <v>-5.3680000000000003</v>
      </c>
      <c r="M258" s="5">
        <f t="shared" si="226"/>
        <v>6664.1319999999996</v>
      </c>
      <c r="N258" s="5">
        <v>6353.8834900000002</v>
      </c>
      <c r="O258" s="5">
        <v>2464.8000000000002</v>
      </c>
      <c r="P258" s="5">
        <v>0</v>
      </c>
      <c r="Q258" s="5">
        <v>0</v>
      </c>
      <c r="R258" s="5">
        <v>0</v>
      </c>
      <c r="S258" s="5">
        <v>0</v>
      </c>
      <c r="T258" s="5">
        <v>6255.22235</v>
      </c>
      <c r="U258" s="5">
        <v>0</v>
      </c>
      <c r="V258" s="42">
        <v>0</v>
      </c>
      <c r="W258" s="5">
        <f t="shared" si="198"/>
        <v>98.447230891858865</v>
      </c>
      <c r="X258" s="27"/>
    </row>
    <row r="259" spans="1:24" ht="15.75" customHeight="1" x14ac:dyDescent="0.3">
      <c r="A259" s="4" t="s">
        <v>68</v>
      </c>
      <c r="B259" s="4" t="s">
        <v>1767</v>
      </c>
      <c r="C259" s="4" t="s">
        <v>93</v>
      </c>
      <c r="D259" s="4" t="s">
        <v>13</v>
      </c>
      <c r="E259" s="14" t="s">
        <v>547</v>
      </c>
      <c r="F259" s="5">
        <f t="shared" ref="F259:L259" si="249">F261</f>
        <v>967.4</v>
      </c>
      <c r="G259" s="5">
        <f t="shared" si="249"/>
        <v>967.4</v>
      </c>
      <c r="H259" s="5">
        <f t="shared" si="249"/>
        <v>967.4</v>
      </c>
      <c r="I259" s="5">
        <f t="shared" si="249"/>
        <v>0</v>
      </c>
      <c r="J259" s="5">
        <f t="shared" si="249"/>
        <v>0</v>
      </c>
      <c r="K259" s="5">
        <f t="shared" si="249"/>
        <v>0</v>
      </c>
      <c r="L259" s="5">
        <f t="shared" si="249"/>
        <v>0</v>
      </c>
      <c r="M259" s="5">
        <f>F259+I259+L259+M260</f>
        <v>967.4</v>
      </c>
      <c r="N259" s="5">
        <f>N261+N260</f>
        <v>985.76</v>
      </c>
      <c r="O259" s="5">
        <f>O261+O260</f>
        <v>631.70000000000005</v>
      </c>
      <c r="P259" s="5">
        <f t="shared" ref="P259:V259" si="250">P261+P260</f>
        <v>0</v>
      </c>
      <c r="Q259" s="5">
        <f t="shared" si="250"/>
        <v>0</v>
      </c>
      <c r="R259" s="5">
        <f t="shared" si="250"/>
        <v>0</v>
      </c>
      <c r="S259" s="5">
        <f t="shared" si="250"/>
        <v>0</v>
      </c>
      <c r="T259" s="5">
        <f t="shared" si="250"/>
        <v>982.76174000000003</v>
      </c>
      <c r="U259" s="5">
        <f t="shared" si="250"/>
        <v>0</v>
      </c>
      <c r="V259" s="42">
        <f t="shared" si="250"/>
        <v>0</v>
      </c>
      <c r="W259" s="5">
        <f t="shared" si="198"/>
        <v>99.695842801493271</v>
      </c>
      <c r="X259" s="27"/>
    </row>
    <row r="260" spans="1:24" ht="15.75" customHeight="1" x14ac:dyDescent="0.3">
      <c r="A260" s="4" t="s">
        <v>68</v>
      </c>
      <c r="B260" s="4" t="s">
        <v>1767</v>
      </c>
      <c r="C260" s="4" t="s">
        <v>93</v>
      </c>
      <c r="D260" s="4" t="s">
        <v>14</v>
      </c>
      <c r="E260" s="14" t="s">
        <v>549</v>
      </c>
      <c r="F260" s="5"/>
      <c r="G260" s="5"/>
      <c r="H260" s="5"/>
      <c r="I260" s="5"/>
      <c r="J260" s="5"/>
      <c r="K260" s="5"/>
      <c r="L260" s="5"/>
      <c r="M260" s="5">
        <v>0</v>
      </c>
      <c r="N260" s="5">
        <v>27.776299999999999</v>
      </c>
      <c r="O260" s="5">
        <v>27.776299999999999</v>
      </c>
      <c r="P260" s="5">
        <v>0</v>
      </c>
      <c r="Q260" s="5">
        <v>0</v>
      </c>
      <c r="R260" s="5">
        <v>0</v>
      </c>
      <c r="S260" s="5">
        <v>0</v>
      </c>
      <c r="T260" s="5">
        <v>27.776299999999999</v>
      </c>
      <c r="U260" s="5">
        <v>0</v>
      </c>
      <c r="V260" s="42">
        <v>0</v>
      </c>
      <c r="W260" s="5">
        <f t="shared" si="198"/>
        <v>100</v>
      </c>
      <c r="X260" s="27"/>
    </row>
    <row r="261" spans="1:24" ht="15.75" customHeight="1" x14ac:dyDescent="0.3">
      <c r="A261" s="4" t="s">
        <v>68</v>
      </c>
      <c r="B261" s="4" t="s">
        <v>1767</v>
      </c>
      <c r="C261" s="4" t="s">
        <v>93</v>
      </c>
      <c r="D261" s="4" t="s">
        <v>20</v>
      </c>
      <c r="E261" s="14" t="s">
        <v>550</v>
      </c>
      <c r="F261" s="5">
        <v>967.4</v>
      </c>
      <c r="G261" s="5">
        <v>967.4</v>
      </c>
      <c r="H261" s="5">
        <v>967.4</v>
      </c>
      <c r="I261" s="5"/>
      <c r="J261" s="5"/>
      <c r="K261" s="5"/>
      <c r="L261" s="5"/>
      <c r="M261" s="5">
        <f t="shared" si="226"/>
        <v>967.4</v>
      </c>
      <c r="N261" s="5">
        <v>957.9837</v>
      </c>
      <c r="O261" s="5">
        <v>603.92370000000005</v>
      </c>
      <c r="P261" s="5">
        <v>0</v>
      </c>
      <c r="Q261" s="5">
        <v>0</v>
      </c>
      <c r="R261" s="5">
        <v>0</v>
      </c>
      <c r="S261" s="5">
        <v>0</v>
      </c>
      <c r="T261" s="5">
        <v>954.98544000000004</v>
      </c>
      <c r="U261" s="5">
        <v>0</v>
      </c>
      <c r="V261" s="42">
        <v>0</v>
      </c>
      <c r="W261" s="5">
        <f t="shared" si="198"/>
        <v>99.687023902389996</v>
      </c>
      <c r="X261" s="27"/>
    </row>
    <row r="262" spans="1:24" ht="47.25" customHeight="1" x14ac:dyDescent="0.3">
      <c r="A262" s="4" t="s">
        <v>68</v>
      </c>
      <c r="B262" s="4" t="s">
        <v>1767</v>
      </c>
      <c r="C262" s="4" t="s">
        <v>94</v>
      </c>
      <c r="D262" s="4"/>
      <c r="E262" s="14" t="s">
        <v>1354</v>
      </c>
      <c r="F262" s="5">
        <f t="shared" ref="F262:L262" si="251">F263+F265</f>
        <v>22213.1</v>
      </c>
      <c r="G262" s="5">
        <f t="shared" si="251"/>
        <v>22213.1</v>
      </c>
      <c r="H262" s="5">
        <f t="shared" si="251"/>
        <v>22213.1</v>
      </c>
      <c r="I262" s="5">
        <f t="shared" si="251"/>
        <v>0</v>
      </c>
      <c r="J262" s="5">
        <f t="shared" si="251"/>
        <v>0</v>
      </c>
      <c r="K262" s="5">
        <f t="shared" si="251"/>
        <v>0</v>
      </c>
      <c r="L262" s="5">
        <f t="shared" si="251"/>
        <v>0</v>
      </c>
      <c r="M262" s="5">
        <f t="shared" si="226"/>
        <v>22213.1</v>
      </c>
      <c r="N262" s="5">
        <f>N263+N265</f>
        <v>22213.1</v>
      </c>
      <c r="O262" s="5">
        <f>O263+O265</f>
        <v>16714.28</v>
      </c>
      <c r="P262" s="5">
        <f t="shared" ref="P262:V262" si="252">P263+P265</f>
        <v>22213.1</v>
      </c>
      <c r="Q262" s="5">
        <f t="shared" si="252"/>
        <v>16714.28</v>
      </c>
      <c r="R262" s="5">
        <f t="shared" si="252"/>
        <v>0</v>
      </c>
      <c r="S262" s="5">
        <f t="shared" si="252"/>
        <v>0</v>
      </c>
      <c r="T262" s="5">
        <f>T263+T265</f>
        <v>22157.763179999998</v>
      </c>
      <c r="U262" s="5">
        <f t="shared" si="252"/>
        <v>22157.763179999998</v>
      </c>
      <c r="V262" s="42">
        <f t="shared" si="252"/>
        <v>0</v>
      </c>
      <c r="W262" s="5">
        <f t="shared" si="198"/>
        <v>99.750882047080324</v>
      </c>
      <c r="X262" s="27"/>
    </row>
    <row r="263" spans="1:24" ht="78.75" customHeight="1" x14ac:dyDescent="0.3">
      <c r="A263" s="4" t="s">
        <v>68</v>
      </c>
      <c r="B263" s="4" t="s">
        <v>1767</v>
      </c>
      <c r="C263" s="4" t="s">
        <v>94</v>
      </c>
      <c r="D263" s="4" t="s">
        <v>18</v>
      </c>
      <c r="E263" s="14" t="s">
        <v>528</v>
      </c>
      <c r="F263" s="5">
        <f t="shared" ref="F263:L263" si="253">F264</f>
        <v>3477.8999999999996</v>
      </c>
      <c r="G263" s="5">
        <f t="shared" si="253"/>
        <v>3477.8999999999996</v>
      </c>
      <c r="H263" s="5">
        <f t="shared" si="253"/>
        <v>3477.8999999999996</v>
      </c>
      <c r="I263" s="5">
        <f t="shared" si="253"/>
        <v>0</v>
      </c>
      <c r="J263" s="5">
        <f t="shared" si="253"/>
        <v>0</v>
      </c>
      <c r="K263" s="5">
        <f t="shared" si="253"/>
        <v>0</v>
      </c>
      <c r="L263" s="5">
        <f t="shared" si="253"/>
        <v>0</v>
      </c>
      <c r="M263" s="5">
        <f t="shared" si="226"/>
        <v>3477.8999999999996</v>
      </c>
      <c r="N263" s="5">
        <f>N264</f>
        <v>3610.06214</v>
      </c>
      <c r="O263" s="5">
        <f>O264</f>
        <v>2517.3000000000002</v>
      </c>
      <c r="P263" s="5">
        <f t="shared" ref="P263:V263" si="254">P264</f>
        <v>3610.06214</v>
      </c>
      <c r="Q263" s="5">
        <f t="shared" si="254"/>
        <v>2517.3000000000002</v>
      </c>
      <c r="R263" s="5">
        <f t="shared" si="254"/>
        <v>0</v>
      </c>
      <c r="S263" s="5">
        <f t="shared" si="254"/>
        <v>0</v>
      </c>
      <c r="T263" s="5">
        <f>T264</f>
        <v>3572.35142</v>
      </c>
      <c r="U263" s="5">
        <f t="shared" si="254"/>
        <v>3572.35142</v>
      </c>
      <c r="V263" s="42">
        <f t="shared" si="254"/>
        <v>0</v>
      </c>
      <c r="W263" s="5">
        <f t="shared" si="198"/>
        <v>98.955399698466124</v>
      </c>
      <c r="X263" s="27"/>
    </row>
    <row r="264" spans="1:24" ht="15.75" customHeight="1" x14ac:dyDescent="0.3">
      <c r="A264" s="4" t="s">
        <v>68</v>
      </c>
      <c r="B264" s="4" t="s">
        <v>1767</v>
      </c>
      <c r="C264" s="4" t="s">
        <v>94</v>
      </c>
      <c r="D264" s="4" t="s">
        <v>19</v>
      </c>
      <c r="E264" s="14" t="s">
        <v>529</v>
      </c>
      <c r="F264" s="5">
        <v>3477.8999999999996</v>
      </c>
      <c r="G264" s="5">
        <v>3477.8999999999996</v>
      </c>
      <c r="H264" s="5">
        <v>3477.8999999999996</v>
      </c>
      <c r="I264" s="5"/>
      <c r="J264" s="5"/>
      <c r="K264" s="5"/>
      <c r="L264" s="5"/>
      <c r="M264" s="5">
        <f t="shared" si="226"/>
        <v>3477.8999999999996</v>
      </c>
      <c r="N264" s="5">
        <v>3610.06214</v>
      </c>
      <c r="O264" s="5">
        <v>2517.3000000000002</v>
      </c>
      <c r="P264" s="5">
        <f>N264</f>
        <v>3610.06214</v>
      </c>
      <c r="Q264" s="5">
        <f>O264</f>
        <v>2517.3000000000002</v>
      </c>
      <c r="R264" s="5">
        <v>0</v>
      </c>
      <c r="S264" s="5">
        <v>0</v>
      </c>
      <c r="T264" s="5">
        <v>3572.35142</v>
      </c>
      <c r="U264" s="5">
        <f>T264</f>
        <v>3572.35142</v>
      </c>
      <c r="V264" s="42">
        <v>0</v>
      </c>
      <c r="W264" s="5">
        <f t="shared" si="198"/>
        <v>98.955399698466124</v>
      </c>
      <c r="X264" s="27"/>
    </row>
    <row r="265" spans="1:24" ht="31.5" customHeight="1" x14ac:dyDescent="0.3">
      <c r="A265" s="4" t="s">
        <v>68</v>
      </c>
      <c r="B265" s="4" t="s">
        <v>1767</v>
      </c>
      <c r="C265" s="4" t="s">
        <v>94</v>
      </c>
      <c r="D265" s="4" t="s">
        <v>11</v>
      </c>
      <c r="E265" s="14" t="s">
        <v>531</v>
      </c>
      <c r="F265" s="5">
        <f t="shared" ref="F265:L265" si="255">F266</f>
        <v>18735.2</v>
      </c>
      <c r="G265" s="5">
        <f t="shared" si="255"/>
        <v>18735.2</v>
      </c>
      <c r="H265" s="5">
        <f t="shared" si="255"/>
        <v>18735.2</v>
      </c>
      <c r="I265" s="5">
        <f t="shared" si="255"/>
        <v>0</v>
      </c>
      <c r="J265" s="5">
        <f t="shared" si="255"/>
        <v>0</v>
      </c>
      <c r="K265" s="5">
        <f t="shared" si="255"/>
        <v>0</v>
      </c>
      <c r="L265" s="5">
        <f t="shared" si="255"/>
        <v>0</v>
      </c>
      <c r="M265" s="5">
        <f t="shared" si="226"/>
        <v>18735.2</v>
      </c>
      <c r="N265" s="5">
        <f>N266</f>
        <v>18603.03786</v>
      </c>
      <c r="O265" s="5">
        <f>O266</f>
        <v>14196.98</v>
      </c>
      <c r="P265" s="5">
        <f t="shared" ref="P265:V265" si="256">P266</f>
        <v>18603.03786</v>
      </c>
      <c r="Q265" s="5">
        <f t="shared" si="256"/>
        <v>14196.98</v>
      </c>
      <c r="R265" s="5">
        <f t="shared" si="256"/>
        <v>0</v>
      </c>
      <c r="S265" s="5">
        <f t="shared" si="256"/>
        <v>0</v>
      </c>
      <c r="T265" s="5">
        <f>T266</f>
        <v>18585.411759999999</v>
      </c>
      <c r="U265" s="5">
        <f t="shared" si="256"/>
        <v>18585.411759999999</v>
      </c>
      <c r="V265" s="42">
        <f t="shared" si="256"/>
        <v>0</v>
      </c>
      <c r="W265" s="5">
        <f t="shared" si="198"/>
        <v>99.905251496381126</v>
      </c>
      <c r="X265" s="27"/>
    </row>
    <row r="266" spans="1:24" ht="31.5" customHeight="1" x14ac:dyDescent="0.3">
      <c r="A266" s="4" t="s">
        <v>68</v>
      </c>
      <c r="B266" s="4" t="s">
        <v>1767</v>
      </c>
      <c r="C266" s="4" t="s">
        <v>94</v>
      </c>
      <c r="D266" s="4" t="s">
        <v>12</v>
      </c>
      <c r="E266" s="14" t="s">
        <v>532</v>
      </c>
      <c r="F266" s="5">
        <v>18735.2</v>
      </c>
      <c r="G266" s="5">
        <v>18735.2</v>
      </c>
      <c r="H266" s="5">
        <v>18735.2</v>
      </c>
      <c r="I266" s="5"/>
      <c r="J266" s="5"/>
      <c r="K266" s="5"/>
      <c r="L266" s="5"/>
      <c r="M266" s="5">
        <f t="shared" si="226"/>
        <v>18735.2</v>
      </c>
      <c r="N266" s="5">
        <v>18603.03786</v>
      </c>
      <c r="O266" s="5">
        <v>14196.98</v>
      </c>
      <c r="P266" s="5">
        <f>N266</f>
        <v>18603.03786</v>
      </c>
      <c r="Q266" s="5">
        <f>O266</f>
        <v>14196.98</v>
      </c>
      <c r="R266" s="5">
        <v>0</v>
      </c>
      <c r="S266" s="5">
        <v>0</v>
      </c>
      <c r="T266" s="5">
        <v>18585.411759999999</v>
      </c>
      <c r="U266" s="5">
        <f>T266</f>
        <v>18585.411759999999</v>
      </c>
      <c r="V266" s="42">
        <v>0</v>
      </c>
      <c r="W266" s="5">
        <f t="shared" si="198"/>
        <v>99.905251496381126</v>
      </c>
      <c r="X266" s="27"/>
    </row>
    <row r="267" spans="1:24" ht="63" customHeight="1" x14ac:dyDescent="0.3">
      <c r="A267" s="4" t="s">
        <v>68</v>
      </c>
      <c r="B267" s="4" t="s">
        <v>1767</v>
      </c>
      <c r="C267" s="4" t="s">
        <v>95</v>
      </c>
      <c r="D267" s="4"/>
      <c r="E267" s="14" t="s">
        <v>1385</v>
      </c>
      <c r="F267" s="5">
        <f t="shared" ref="F267:L267" si="257">F268+F270</f>
        <v>1030</v>
      </c>
      <c r="G267" s="5">
        <f t="shared" si="257"/>
        <v>1030</v>
      </c>
      <c r="H267" s="5">
        <f t="shared" si="257"/>
        <v>1030</v>
      </c>
      <c r="I267" s="5">
        <f t="shared" si="257"/>
        <v>0</v>
      </c>
      <c r="J267" s="5">
        <f t="shared" si="257"/>
        <v>0</v>
      </c>
      <c r="K267" s="5">
        <f t="shared" si="257"/>
        <v>0</v>
      </c>
      <c r="L267" s="5">
        <f t="shared" si="257"/>
        <v>0</v>
      </c>
      <c r="M267" s="5">
        <f t="shared" si="226"/>
        <v>1030</v>
      </c>
      <c r="N267" s="5">
        <f>N268+N270</f>
        <v>1040.712</v>
      </c>
      <c r="O267" s="5">
        <f>O268+O270</f>
        <v>725.6</v>
      </c>
      <c r="P267" s="5">
        <f t="shared" ref="P267:V267" si="258">P268+P270</f>
        <v>1040.712</v>
      </c>
      <c r="Q267" s="5">
        <f t="shared" si="258"/>
        <v>725.6</v>
      </c>
      <c r="R267" s="5">
        <f t="shared" si="258"/>
        <v>0</v>
      </c>
      <c r="S267" s="5">
        <f t="shared" si="258"/>
        <v>0</v>
      </c>
      <c r="T267" s="5">
        <f>T268+T270</f>
        <v>1040.712</v>
      </c>
      <c r="U267" s="5">
        <f t="shared" si="258"/>
        <v>1040.712</v>
      </c>
      <c r="V267" s="42">
        <f t="shared" si="258"/>
        <v>0</v>
      </c>
      <c r="W267" s="5">
        <f t="shared" si="198"/>
        <v>100</v>
      </c>
      <c r="X267" s="27"/>
    </row>
    <row r="268" spans="1:24" ht="78.75" customHeight="1" x14ac:dyDescent="0.3">
      <c r="A268" s="4" t="s">
        <v>68</v>
      </c>
      <c r="B268" s="4" t="s">
        <v>1767</v>
      </c>
      <c r="C268" s="4" t="s">
        <v>95</v>
      </c>
      <c r="D268" s="4" t="s">
        <v>18</v>
      </c>
      <c r="E268" s="14" t="s">
        <v>528</v>
      </c>
      <c r="F268" s="5">
        <f t="shared" ref="F268:L268" si="259">F269</f>
        <v>1016.3</v>
      </c>
      <c r="G268" s="5">
        <f t="shared" si="259"/>
        <v>1016.3</v>
      </c>
      <c r="H268" s="5">
        <f t="shared" si="259"/>
        <v>1016.3</v>
      </c>
      <c r="I268" s="5">
        <f t="shared" si="259"/>
        <v>0</v>
      </c>
      <c r="J268" s="5">
        <f t="shared" si="259"/>
        <v>0</v>
      </c>
      <c r="K268" s="5">
        <f t="shared" si="259"/>
        <v>0</v>
      </c>
      <c r="L268" s="5">
        <f t="shared" si="259"/>
        <v>0</v>
      </c>
      <c r="M268" s="5">
        <f t="shared" si="226"/>
        <v>1016.3</v>
      </c>
      <c r="N268" s="5">
        <f>N269</f>
        <v>1027.0119999999999</v>
      </c>
      <c r="O268" s="5">
        <f>O269</f>
        <v>711.9</v>
      </c>
      <c r="P268" s="5">
        <f t="shared" ref="P268:V268" si="260">P269</f>
        <v>1027.0119999999999</v>
      </c>
      <c r="Q268" s="5">
        <f t="shared" si="260"/>
        <v>711.9</v>
      </c>
      <c r="R268" s="5">
        <f t="shared" si="260"/>
        <v>0</v>
      </c>
      <c r="S268" s="5">
        <f t="shared" si="260"/>
        <v>0</v>
      </c>
      <c r="T268" s="5">
        <f>T269</f>
        <v>1027.0119999999999</v>
      </c>
      <c r="U268" s="5">
        <f t="shared" si="260"/>
        <v>1027.0119999999999</v>
      </c>
      <c r="V268" s="42">
        <f t="shared" si="260"/>
        <v>0</v>
      </c>
      <c r="W268" s="5">
        <f t="shared" si="198"/>
        <v>100</v>
      </c>
      <c r="X268" s="27"/>
    </row>
    <row r="269" spans="1:24" ht="15.75" customHeight="1" x14ac:dyDescent="0.3">
      <c r="A269" s="4" t="s">
        <v>68</v>
      </c>
      <c r="B269" s="4" t="s">
        <v>1767</v>
      </c>
      <c r="C269" s="4" t="s">
        <v>95</v>
      </c>
      <c r="D269" s="4" t="s">
        <v>19</v>
      </c>
      <c r="E269" s="14" t="s">
        <v>529</v>
      </c>
      <c r="F269" s="5">
        <v>1016.3</v>
      </c>
      <c r="G269" s="5">
        <v>1016.3</v>
      </c>
      <c r="H269" s="5">
        <v>1016.3</v>
      </c>
      <c r="I269" s="5"/>
      <c r="J269" s="5"/>
      <c r="K269" s="5"/>
      <c r="L269" s="5"/>
      <c r="M269" s="5">
        <f t="shared" si="226"/>
        <v>1016.3</v>
      </c>
      <c r="N269" s="5">
        <v>1027.0119999999999</v>
      </c>
      <c r="O269" s="5">
        <v>711.9</v>
      </c>
      <c r="P269" s="5">
        <f>N269</f>
        <v>1027.0119999999999</v>
      </c>
      <c r="Q269" s="5">
        <f>O269</f>
        <v>711.9</v>
      </c>
      <c r="R269" s="5">
        <v>0</v>
      </c>
      <c r="S269" s="5">
        <v>0</v>
      </c>
      <c r="T269" s="5">
        <v>1027.0119999999999</v>
      </c>
      <c r="U269" s="5">
        <f>T269</f>
        <v>1027.0119999999999</v>
      </c>
      <c r="V269" s="42">
        <v>0</v>
      </c>
      <c r="W269" s="5">
        <f t="shared" ref="W269:W332" si="261">T269/N269*100</f>
        <v>100</v>
      </c>
      <c r="X269" s="27"/>
    </row>
    <row r="270" spans="1:24" ht="31.5" customHeight="1" x14ac:dyDescent="0.3">
      <c r="A270" s="4" t="s">
        <v>68</v>
      </c>
      <c r="B270" s="4" t="s">
        <v>1767</v>
      </c>
      <c r="C270" s="4" t="s">
        <v>95</v>
      </c>
      <c r="D270" s="4" t="s">
        <v>11</v>
      </c>
      <c r="E270" s="14" t="s">
        <v>531</v>
      </c>
      <c r="F270" s="5">
        <f t="shared" ref="F270:L270" si="262">F271</f>
        <v>13.7</v>
      </c>
      <c r="G270" s="5">
        <f t="shared" si="262"/>
        <v>13.7</v>
      </c>
      <c r="H270" s="5">
        <f t="shared" si="262"/>
        <v>13.7</v>
      </c>
      <c r="I270" s="5">
        <f t="shared" si="262"/>
        <v>0</v>
      </c>
      <c r="J270" s="5">
        <f t="shared" si="262"/>
        <v>0</v>
      </c>
      <c r="K270" s="5">
        <f t="shared" si="262"/>
        <v>0</v>
      </c>
      <c r="L270" s="5">
        <f t="shared" si="262"/>
        <v>0</v>
      </c>
      <c r="M270" s="5">
        <f t="shared" si="226"/>
        <v>13.7</v>
      </c>
      <c r="N270" s="5">
        <f>N271</f>
        <v>13.7</v>
      </c>
      <c r="O270" s="5">
        <f>O271</f>
        <v>13.7</v>
      </c>
      <c r="P270" s="5">
        <f t="shared" ref="P270:V270" si="263">P271</f>
        <v>13.7</v>
      </c>
      <c r="Q270" s="5">
        <f t="shared" si="263"/>
        <v>13.7</v>
      </c>
      <c r="R270" s="5">
        <f t="shared" si="263"/>
        <v>0</v>
      </c>
      <c r="S270" s="5">
        <f t="shared" si="263"/>
        <v>0</v>
      </c>
      <c r="T270" s="5">
        <f>T271</f>
        <v>13.7</v>
      </c>
      <c r="U270" s="5">
        <f t="shared" si="263"/>
        <v>13.7</v>
      </c>
      <c r="V270" s="42">
        <f t="shared" si="263"/>
        <v>0</v>
      </c>
      <c r="W270" s="5">
        <f t="shared" si="261"/>
        <v>100</v>
      </c>
      <c r="X270" s="27"/>
    </row>
    <row r="271" spans="1:24" ht="31.5" customHeight="1" x14ac:dyDescent="0.3">
      <c r="A271" s="4" t="s">
        <v>68</v>
      </c>
      <c r="B271" s="4" t="s">
        <v>1767</v>
      </c>
      <c r="C271" s="4" t="s">
        <v>95</v>
      </c>
      <c r="D271" s="4" t="s">
        <v>12</v>
      </c>
      <c r="E271" s="14" t="s">
        <v>532</v>
      </c>
      <c r="F271" s="5">
        <v>13.7</v>
      </c>
      <c r="G271" s="5">
        <v>13.7</v>
      </c>
      <c r="H271" s="5">
        <v>13.7</v>
      </c>
      <c r="I271" s="5"/>
      <c r="J271" s="5"/>
      <c r="K271" s="5"/>
      <c r="L271" s="5"/>
      <c r="M271" s="5">
        <f t="shared" si="226"/>
        <v>13.7</v>
      </c>
      <c r="N271" s="5">
        <v>13.7</v>
      </c>
      <c r="O271" s="5">
        <v>13.7</v>
      </c>
      <c r="P271" s="5">
        <f>N271</f>
        <v>13.7</v>
      </c>
      <c r="Q271" s="5">
        <f>O271</f>
        <v>13.7</v>
      </c>
      <c r="R271" s="5">
        <v>0</v>
      </c>
      <c r="S271" s="5">
        <v>0</v>
      </c>
      <c r="T271" s="5">
        <v>13.7</v>
      </c>
      <c r="U271" s="5">
        <f>T271</f>
        <v>13.7</v>
      </c>
      <c r="V271" s="42">
        <v>0</v>
      </c>
      <c r="W271" s="5">
        <f t="shared" si="261"/>
        <v>100</v>
      </c>
      <c r="X271" s="27"/>
    </row>
    <row r="272" spans="1:24" s="10" customFormat="1" ht="15.75" customHeight="1" x14ac:dyDescent="0.3">
      <c r="A272" s="9" t="s">
        <v>68</v>
      </c>
      <c r="B272" s="9" t="s">
        <v>1768</v>
      </c>
      <c r="C272" s="9"/>
      <c r="D272" s="9"/>
      <c r="E272" s="13" t="s">
        <v>508</v>
      </c>
      <c r="F272" s="11">
        <f t="shared" ref="F272:L272" si="264">F273</f>
        <v>42563.100000000006</v>
      </c>
      <c r="G272" s="11">
        <f t="shared" si="264"/>
        <v>42563.100000000006</v>
      </c>
      <c r="H272" s="11">
        <f t="shared" si="264"/>
        <v>42563.100000000006</v>
      </c>
      <c r="I272" s="11">
        <f t="shared" si="264"/>
        <v>0</v>
      </c>
      <c r="J272" s="11">
        <f t="shared" si="264"/>
        <v>0</v>
      </c>
      <c r="K272" s="11">
        <f t="shared" si="264"/>
        <v>0</v>
      </c>
      <c r="L272" s="11">
        <f t="shared" si="264"/>
        <v>7805.4139999999989</v>
      </c>
      <c r="M272" s="11">
        <f t="shared" si="226"/>
        <v>50368.514000000003</v>
      </c>
      <c r="N272" s="11">
        <f>N273</f>
        <v>50505.514000000003</v>
      </c>
      <c r="O272" s="11">
        <f>O273</f>
        <v>33503.617999999995</v>
      </c>
      <c r="P272" s="11">
        <f t="shared" ref="P272:V272" si="265">P273</f>
        <v>0</v>
      </c>
      <c r="Q272" s="11">
        <f t="shared" si="265"/>
        <v>0</v>
      </c>
      <c r="R272" s="11">
        <f t="shared" si="265"/>
        <v>0</v>
      </c>
      <c r="S272" s="11">
        <f t="shared" si="265"/>
        <v>0</v>
      </c>
      <c r="T272" s="11">
        <f t="shared" si="265"/>
        <v>49838.574420000004</v>
      </c>
      <c r="U272" s="11">
        <f t="shared" si="265"/>
        <v>0</v>
      </c>
      <c r="V272" s="41">
        <f t="shared" si="265"/>
        <v>0</v>
      </c>
      <c r="W272" s="11">
        <f t="shared" si="261"/>
        <v>98.679471750351851</v>
      </c>
      <c r="X272" s="26"/>
    </row>
    <row r="273" spans="1:24" ht="31.5" customHeight="1" x14ac:dyDescent="0.3">
      <c r="A273" s="4" t="s">
        <v>68</v>
      </c>
      <c r="B273" s="4" t="s">
        <v>1768</v>
      </c>
      <c r="C273" s="4" t="s">
        <v>70</v>
      </c>
      <c r="D273" s="4"/>
      <c r="E273" s="14" t="s">
        <v>1183</v>
      </c>
      <c r="F273" s="5">
        <f t="shared" ref="F273:L273" si="266">F274+F281</f>
        <v>42563.100000000006</v>
      </c>
      <c r="G273" s="5">
        <f t="shared" si="266"/>
        <v>42563.100000000006</v>
      </c>
      <c r="H273" s="5">
        <f t="shared" si="266"/>
        <v>42563.100000000006</v>
      </c>
      <c r="I273" s="5">
        <f t="shared" si="266"/>
        <v>0</v>
      </c>
      <c r="J273" s="5">
        <f t="shared" si="266"/>
        <v>0</v>
      </c>
      <c r="K273" s="5">
        <f t="shared" si="266"/>
        <v>0</v>
      </c>
      <c r="L273" s="5">
        <f t="shared" si="266"/>
        <v>7805.4139999999989</v>
      </c>
      <c r="M273" s="5">
        <f t="shared" si="226"/>
        <v>50368.514000000003</v>
      </c>
      <c r="N273" s="5">
        <f>N274+N281</f>
        <v>50505.514000000003</v>
      </c>
      <c r="O273" s="5">
        <f>O274+O281</f>
        <v>33503.617999999995</v>
      </c>
      <c r="P273" s="5">
        <f t="shared" ref="P273:V273" si="267">P274+P281</f>
        <v>0</v>
      </c>
      <c r="Q273" s="5">
        <f t="shared" si="267"/>
        <v>0</v>
      </c>
      <c r="R273" s="5">
        <f t="shared" si="267"/>
        <v>0</v>
      </c>
      <c r="S273" s="5">
        <f t="shared" si="267"/>
        <v>0</v>
      </c>
      <c r="T273" s="5">
        <f t="shared" si="267"/>
        <v>49838.574420000004</v>
      </c>
      <c r="U273" s="5">
        <f t="shared" si="267"/>
        <v>0</v>
      </c>
      <c r="V273" s="42">
        <f t="shared" si="267"/>
        <v>0</v>
      </c>
      <c r="W273" s="5">
        <f t="shared" si="261"/>
        <v>98.679471750351851</v>
      </c>
      <c r="X273" s="27"/>
    </row>
    <row r="274" spans="1:24" ht="31.5" customHeight="1" x14ac:dyDescent="0.3">
      <c r="A274" s="4" t="s">
        <v>68</v>
      </c>
      <c r="B274" s="4" t="s">
        <v>1768</v>
      </c>
      <c r="C274" s="4" t="s">
        <v>77</v>
      </c>
      <c r="D274" s="4"/>
      <c r="E274" s="14" t="s">
        <v>1184</v>
      </c>
      <c r="F274" s="5">
        <f t="shared" ref="F274:L277" si="268">F275</f>
        <v>753.5</v>
      </c>
      <c r="G274" s="5">
        <f t="shared" si="268"/>
        <v>753.5</v>
      </c>
      <c r="H274" s="5">
        <f t="shared" si="268"/>
        <v>753.5</v>
      </c>
      <c r="I274" s="5">
        <f t="shared" si="268"/>
        <v>0</v>
      </c>
      <c r="J274" s="5">
        <f t="shared" si="268"/>
        <v>0</v>
      </c>
      <c r="K274" s="5">
        <f t="shared" si="268"/>
        <v>0</v>
      </c>
      <c r="L274" s="5">
        <f t="shared" si="268"/>
        <v>866</v>
      </c>
      <c r="M274" s="5">
        <f t="shared" si="226"/>
        <v>1619.5</v>
      </c>
      <c r="N274" s="5">
        <f t="shared" ref="N274:O277" si="269">N275</f>
        <v>1756.5</v>
      </c>
      <c r="O274" s="5">
        <f t="shared" si="269"/>
        <v>604.50699999999995</v>
      </c>
      <c r="P274" s="5">
        <f t="shared" ref="P274:V277" si="270">P275</f>
        <v>0</v>
      </c>
      <c r="Q274" s="5">
        <f t="shared" si="270"/>
        <v>0</v>
      </c>
      <c r="R274" s="5">
        <f t="shared" si="270"/>
        <v>0</v>
      </c>
      <c r="S274" s="5">
        <f t="shared" si="270"/>
        <v>0</v>
      </c>
      <c r="T274" s="5">
        <f t="shared" si="270"/>
        <v>1388.85833</v>
      </c>
      <c r="U274" s="5">
        <f t="shared" si="270"/>
        <v>0</v>
      </c>
      <c r="V274" s="42">
        <f t="shared" si="270"/>
        <v>0</v>
      </c>
      <c r="W274" s="5">
        <f t="shared" si="261"/>
        <v>79.069645886706525</v>
      </c>
      <c r="X274" s="27"/>
    </row>
    <row r="275" spans="1:24" ht="47.25" customHeight="1" x14ac:dyDescent="0.3">
      <c r="A275" s="4" t="s">
        <v>68</v>
      </c>
      <c r="B275" s="4" t="s">
        <v>1768</v>
      </c>
      <c r="C275" s="4" t="s">
        <v>78</v>
      </c>
      <c r="D275" s="4"/>
      <c r="E275" s="14" t="s">
        <v>1185</v>
      </c>
      <c r="F275" s="5">
        <f t="shared" si="268"/>
        <v>753.5</v>
      </c>
      <c r="G275" s="5">
        <f t="shared" si="268"/>
        <v>753.5</v>
      </c>
      <c r="H275" s="5">
        <f t="shared" si="268"/>
        <v>753.5</v>
      </c>
      <c r="I275" s="5">
        <f t="shared" si="268"/>
        <v>0</v>
      </c>
      <c r="J275" s="5">
        <f t="shared" si="268"/>
        <v>0</v>
      </c>
      <c r="K275" s="5">
        <f t="shared" si="268"/>
        <v>0</v>
      </c>
      <c r="L275" s="5">
        <f t="shared" si="268"/>
        <v>866</v>
      </c>
      <c r="M275" s="5">
        <f t="shared" si="226"/>
        <v>1619.5</v>
      </c>
      <c r="N275" s="5">
        <f t="shared" si="269"/>
        <v>1756.5</v>
      </c>
      <c r="O275" s="5">
        <f t="shared" si="269"/>
        <v>604.50699999999995</v>
      </c>
      <c r="P275" s="5">
        <f t="shared" si="270"/>
        <v>0</v>
      </c>
      <c r="Q275" s="5">
        <f t="shared" si="270"/>
        <v>0</v>
      </c>
      <c r="R275" s="5">
        <f t="shared" si="270"/>
        <v>0</v>
      </c>
      <c r="S275" s="5">
        <f t="shared" si="270"/>
        <v>0</v>
      </c>
      <c r="T275" s="5">
        <f t="shared" si="270"/>
        <v>1388.85833</v>
      </c>
      <c r="U275" s="5">
        <f t="shared" si="270"/>
        <v>0</v>
      </c>
      <c r="V275" s="42">
        <f t="shared" si="270"/>
        <v>0</v>
      </c>
      <c r="W275" s="5">
        <f t="shared" si="261"/>
        <v>79.069645886706525</v>
      </c>
      <c r="X275" s="27"/>
    </row>
    <row r="276" spans="1:24" ht="31.5" customHeight="1" x14ac:dyDescent="0.3">
      <c r="A276" s="4" t="s">
        <v>68</v>
      </c>
      <c r="B276" s="4" t="s">
        <v>1768</v>
      </c>
      <c r="C276" s="4" t="s">
        <v>71</v>
      </c>
      <c r="D276" s="4"/>
      <c r="E276" s="14" t="s">
        <v>628</v>
      </c>
      <c r="F276" s="5">
        <f t="shared" si="268"/>
        <v>753.5</v>
      </c>
      <c r="G276" s="5">
        <f t="shared" si="268"/>
        <v>753.5</v>
      </c>
      <c r="H276" s="5">
        <f t="shared" si="268"/>
        <v>753.5</v>
      </c>
      <c r="I276" s="5">
        <f t="shared" si="268"/>
        <v>0</v>
      </c>
      <c r="J276" s="5">
        <f t="shared" si="268"/>
        <v>0</v>
      </c>
      <c r="K276" s="5">
        <f t="shared" si="268"/>
        <v>0</v>
      </c>
      <c r="L276" s="5">
        <f t="shared" si="268"/>
        <v>866</v>
      </c>
      <c r="M276" s="5">
        <f t="shared" si="226"/>
        <v>1619.5</v>
      </c>
      <c r="N276" s="5">
        <f>N277+N279</f>
        <v>1756.5</v>
      </c>
      <c r="O276" s="5">
        <f>O277+O279</f>
        <v>604.50699999999995</v>
      </c>
      <c r="P276" s="5">
        <f t="shared" ref="P276:V276" si="271">P277+P279</f>
        <v>0</v>
      </c>
      <c r="Q276" s="5">
        <f t="shared" si="271"/>
        <v>0</v>
      </c>
      <c r="R276" s="5">
        <f t="shared" si="271"/>
        <v>0</v>
      </c>
      <c r="S276" s="5">
        <f t="shared" si="271"/>
        <v>0</v>
      </c>
      <c r="T276" s="5">
        <f>T277+T279</f>
        <v>1388.85833</v>
      </c>
      <c r="U276" s="5">
        <f t="shared" si="271"/>
        <v>0</v>
      </c>
      <c r="V276" s="42">
        <f t="shared" si="271"/>
        <v>0</v>
      </c>
      <c r="W276" s="5">
        <f t="shared" si="261"/>
        <v>79.069645886706525</v>
      </c>
      <c r="X276" s="27"/>
    </row>
    <row r="277" spans="1:24" ht="31.5" customHeight="1" x14ac:dyDescent="0.3">
      <c r="A277" s="4" t="s">
        <v>68</v>
      </c>
      <c r="B277" s="4" t="s">
        <v>1768</v>
      </c>
      <c r="C277" s="4" t="s">
        <v>71</v>
      </c>
      <c r="D277" s="4" t="s">
        <v>11</v>
      </c>
      <c r="E277" s="14" t="s">
        <v>531</v>
      </c>
      <c r="F277" s="5">
        <f t="shared" si="268"/>
        <v>753.5</v>
      </c>
      <c r="G277" s="5">
        <f t="shared" si="268"/>
        <v>753.5</v>
      </c>
      <c r="H277" s="5">
        <f t="shared" si="268"/>
        <v>753.5</v>
      </c>
      <c r="I277" s="5">
        <f t="shared" si="268"/>
        <v>0</v>
      </c>
      <c r="J277" s="5">
        <f t="shared" si="268"/>
        <v>0</v>
      </c>
      <c r="K277" s="5">
        <f t="shared" si="268"/>
        <v>0</v>
      </c>
      <c r="L277" s="5">
        <f t="shared" si="268"/>
        <v>866</v>
      </c>
      <c r="M277" s="5">
        <f t="shared" si="226"/>
        <v>1619.5</v>
      </c>
      <c r="N277" s="5">
        <f t="shared" si="269"/>
        <v>1570.028</v>
      </c>
      <c r="O277" s="5">
        <f t="shared" si="269"/>
        <v>464.59</v>
      </c>
      <c r="P277" s="5">
        <f t="shared" si="270"/>
        <v>0</v>
      </c>
      <c r="Q277" s="5">
        <f t="shared" si="270"/>
        <v>0</v>
      </c>
      <c r="R277" s="5">
        <f t="shared" si="270"/>
        <v>0</v>
      </c>
      <c r="S277" s="5">
        <f t="shared" si="270"/>
        <v>0</v>
      </c>
      <c r="T277" s="5">
        <f t="shared" si="270"/>
        <v>1203.11933</v>
      </c>
      <c r="U277" s="5">
        <f t="shared" si="270"/>
        <v>0</v>
      </c>
      <c r="V277" s="42">
        <f t="shared" si="270"/>
        <v>0</v>
      </c>
      <c r="W277" s="5">
        <f t="shared" si="261"/>
        <v>76.630437801109281</v>
      </c>
      <c r="X277" s="27"/>
    </row>
    <row r="278" spans="1:24" ht="31.5" customHeight="1" x14ac:dyDescent="0.3">
      <c r="A278" s="4" t="s">
        <v>68</v>
      </c>
      <c r="B278" s="4" t="s">
        <v>1768</v>
      </c>
      <c r="C278" s="4" t="s">
        <v>71</v>
      </c>
      <c r="D278" s="4" t="s">
        <v>12</v>
      </c>
      <c r="E278" s="14" t="s">
        <v>532</v>
      </c>
      <c r="F278" s="5">
        <v>753.5</v>
      </c>
      <c r="G278" s="5">
        <v>753.5</v>
      </c>
      <c r="H278" s="5">
        <v>753.5</v>
      </c>
      <c r="I278" s="5"/>
      <c r="J278" s="5"/>
      <c r="K278" s="5"/>
      <c r="L278" s="5">
        <f>2910-2000-44</f>
        <v>866</v>
      </c>
      <c r="M278" s="5">
        <f t="shared" si="226"/>
        <v>1619.5</v>
      </c>
      <c r="N278" s="5">
        <v>1570.028</v>
      </c>
      <c r="O278" s="5">
        <v>464.59</v>
      </c>
      <c r="P278" s="5">
        <v>0</v>
      </c>
      <c r="Q278" s="5">
        <v>0</v>
      </c>
      <c r="R278" s="5">
        <v>0</v>
      </c>
      <c r="S278" s="5">
        <v>0</v>
      </c>
      <c r="T278" s="5">
        <v>1203.11933</v>
      </c>
      <c r="U278" s="5">
        <v>0</v>
      </c>
      <c r="V278" s="42">
        <v>0</v>
      </c>
      <c r="W278" s="5">
        <f t="shared" si="261"/>
        <v>76.630437801109281</v>
      </c>
      <c r="X278" s="27"/>
    </row>
    <row r="279" spans="1:24" ht="15.75" customHeight="1" x14ac:dyDescent="0.3">
      <c r="A279" s="4" t="s">
        <v>68</v>
      </c>
      <c r="B279" s="4" t="s">
        <v>1768</v>
      </c>
      <c r="C279" s="4" t="s">
        <v>71</v>
      </c>
      <c r="D279" s="4" t="s">
        <v>13</v>
      </c>
      <c r="E279" s="14" t="s">
        <v>547</v>
      </c>
      <c r="F279" s="5"/>
      <c r="G279" s="5"/>
      <c r="H279" s="5"/>
      <c r="I279" s="5"/>
      <c r="J279" s="5"/>
      <c r="K279" s="5"/>
      <c r="L279" s="5"/>
      <c r="M279" s="5">
        <f>M280</f>
        <v>0</v>
      </c>
      <c r="N279" s="5">
        <f t="shared" ref="N279:V279" si="272">N280</f>
        <v>186.47200000000001</v>
      </c>
      <c r="O279" s="5">
        <f t="shared" si="272"/>
        <v>139.917</v>
      </c>
      <c r="P279" s="5">
        <f t="shared" si="272"/>
        <v>0</v>
      </c>
      <c r="Q279" s="5">
        <f t="shared" si="272"/>
        <v>0</v>
      </c>
      <c r="R279" s="5">
        <f t="shared" si="272"/>
        <v>0</v>
      </c>
      <c r="S279" s="5">
        <f t="shared" si="272"/>
        <v>0</v>
      </c>
      <c r="T279" s="5">
        <f t="shared" si="272"/>
        <v>185.739</v>
      </c>
      <c r="U279" s="5">
        <f t="shared" si="272"/>
        <v>0</v>
      </c>
      <c r="V279" s="42">
        <f t="shared" si="272"/>
        <v>0</v>
      </c>
      <c r="W279" s="5">
        <f t="shared" si="261"/>
        <v>99.606911493414557</v>
      </c>
      <c r="X279" s="27"/>
    </row>
    <row r="280" spans="1:24" ht="15.75" customHeight="1" x14ac:dyDescent="0.3">
      <c r="A280" s="4" t="s">
        <v>68</v>
      </c>
      <c r="B280" s="4" t="s">
        <v>1768</v>
      </c>
      <c r="C280" s="4" t="s">
        <v>71</v>
      </c>
      <c r="D280" s="4" t="s">
        <v>20</v>
      </c>
      <c r="E280" s="14" t="s">
        <v>550</v>
      </c>
      <c r="F280" s="5"/>
      <c r="G280" s="5"/>
      <c r="H280" s="5"/>
      <c r="I280" s="5"/>
      <c r="J280" s="5"/>
      <c r="K280" s="5"/>
      <c r="L280" s="5"/>
      <c r="M280" s="5">
        <v>0</v>
      </c>
      <c r="N280" s="5">
        <v>186.47200000000001</v>
      </c>
      <c r="O280" s="5">
        <v>139.917</v>
      </c>
      <c r="P280" s="5">
        <v>0</v>
      </c>
      <c r="Q280" s="5">
        <v>0</v>
      </c>
      <c r="R280" s="5">
        <v>0</v>
      </c>
      <c r="S280" s="5">
        <v>0</v>
      </c>
      <c r="T280" s="5">
        <v>185.739</v>
      </c>
      <c r="U280" s="5">
        <v>0</v>
      </c>
      <c r="V280" s="42">
        <v>0</v>
      </c>
      <c r="W280" s="5">
        <f t="shared" si="261"/>
        <v>99.606911493414557</v>
      </c>
      <c r="X280" s="27"/>
    </row>
    <row r="281" spans="1:24" ht="31.5" customHeight="1" x14ac:dyDescent="0.3">
      <c r="A281" s="4" t="s">
        <v>68</v>
      </c>
      <c r="B281" s="4" t="s">
        <v>1768</v>
      </c>
      <c r="C281" s="4" t="s">
        <v>79</v>
      </c>
      <c r="D281" s="4"/>
      <c r="E281" s="14" t="s">
        <v>1189</v>
      </c>
      <c r="F281" s="5">
        <f t="shared" ref="F281:L281" si="273">F282+F286+F297</f>
        <v>41809.600000000006</v>
      </c>
      <c r="G281" s="5">
        <f t="shared" si="273"/>
        <v>41809.600000000006</v>
      </c>
      <c r="H281" s="5">
        <f t="shared" si="273"/>
        <v>41809.600000000006</v>
      </c>
      <c r="I281" s="5">
        <f t="shared" si="273"/>
        <v>0</v>
      </c>
      <c r="J281" s="5">
        <f t="shared" si="273"/>
        <v>0</v>
      </c>
      <c r="K281" s="5">
        <f t="shared" si="273"/>
        <v>0</v>
      </c>
      <c r="L281" s="5">
        <f t="shared" si="273"/>
        <v>6939.4139999999989</v>
      </c>
      <c r="M281" s="5">
        <f t="shared" si="226"/>
        <v>48749.014000000003</v>
      </c>
      <c r="N281" s="5">
        <f>N282+N286+N297</f>
        <v>48749.014000000003</v>
      </c>
      <c r="O281" s="5">
        <f>O282+O286+O297</f>
        <v>32899.110999999997</v>
      </c>
      <c r="P281" s="5">
        <f t="shared" ref="P281:V281" si="274">P282+P286+P297</f>
        <v>0</v>
      </c>
      <c r="Q281" s="5">
        <f t="shared" si="274"/>
        <v>0</v>
      </c>
      <c r="R281" s="5">
        <f t="shared" si="274"/>
        <v>0</v>
      </c>
      <c r="S281" s="5">
        <f t="shared" si="274"/>
        <v>0</v>
      </c>
      <c r="T281" s="5">
        <f t="shared" si="274"/>
        <v>48449.716090000002</v>
      </c>
      <c r="U281" s="5">
        <f t="shared" si="274"/>
        <v>0</v>
      </c>
      <c r="V281" s="42">
        <f t="shared" si="274"/>
        <v>0</v>
      </c>
      <c r="W281" s="5">
        <f t="shared" si="261"/>
        <v>99.386043151559946</v>
      </c>
      <c r="X281" s="27"/>
    </row>
    <row r="282" spans="1:24" ht="47.25" customHeight="1" x14ac:dyDescent="0.3">
      <c r="A282" s="4" t="s">
        <v>68</v>
      </c>
      <c r="B282" s="4" t="s">
        <v>1768</v>
      </c>
      <c r="C282" s="4" t="s">
        <v>80</v>
      </c>
      <c r="D282" s="4"/>
      <c r="E282" s="14" t="s">
        <v>1190</v>
      </c>
      <c r="F282" s="5">
        <f t="shared" ref="F282:L284" si="275">F283</f>
        <v>164</v>
      </c>
      <c r="G282" s="5">
        <f t="shared" si="275"/>
        <v>164</v>
      </c>
      <c r="H282" s="5">
        <f t="shared" si="275"/>
        <v>164</v>
      </c>
      <c r="I282" s="5">
        <f t="shared" si="275"/>
        <v>0</v>
      </c>
      <c r="J282" s="5">
        <f t="shared" si="275"/>
        <v>0</v>
      </c>
      <c r="K282" s="5">
        <f t="shared" si="275"/>
        <v>0</v>
      </c>
      <c r="L282" s="5">
        <f t="shared" si="275"/>
        <v>0</v>
      </c>
      <c r="M282" s="5">
        <f t="shared" si="226"/>
        <v>164</v>
      </c>
      <c r="N282" s="5">
        <f t="shared" ref="N282:O284" si="276">N283</f>
        <v>164</v>
      </c>
      <c r="O282" s="5">
        <f t="shared" si="276"/>
        <v>0</v>
      </c>
      <c r="P282" s="5">
        <f t="shared" ref="P282:V284" si="277">P283</f>
        <v>0</v>
      </c>
      <c r="Q282" s="5">
        <f t="shared" si="277"/>
        <v>0</v>
      </c>
      <c r="R282" s="5">
        <f t="shared" si="277"/>
        <v>0</v>
      </c>
      <c r="S282" s="5">
        <f t="shared" si="277"/>
        <v>0</v>
      </c>
      <c r="T282" s="5">
        <f t="shared" si="277"/>
        <v>164</v>
      </c>
      <c r="U282" s="5">
        <f t="shared" si="277"/>
        <v>0</v>
      </c>
      <c r="V282" s="42">
        <f t="shared" si="277"/>
        <v>0</v>
      </c>
      <c r="W282" s="5">
        <f t="shared" si="261"/>
        <v>100</v>
      </c>
      <c r="X282" s="27"/>
    </row>
    <row r="283" spans="1:24" ht="31.5" customHeight="1" x14ac:dyDescent="0.3">
      <c r="A283" s="4" t="s">
        <v>68</v>
      </c>
      <c r="B283" s="4" t="s">
        <v>1768</v>
      </c>
      <c r="C283" s="4" t="s">
        <v>72</v>
      </c>
      <c r="D283" s="4"/>
      <c r="E283" s="14" t="s">
        <v>632</v>
      </c>
      <c r="F283" s="5">
        <f t="shared" si="275"/>
        <v>164</v>
      </c>
      <c r="G283" s="5">
        <f t="shared" si="275"/>
        <v>164</v>
      </c>
      <c r="H283" s="5">
        <f t="shared" si="275"/>
        <v>164</v>
      </c>
      <c r="I283" s="5">
        <f t="shared" si="275"/>
        <v>0</v>
      </c>
      <c r="J283" s="5">
        <f t="shared" si="275"/>
        <v>0</v>
      </c>
      <c r="K283" s="5">
        <f t="shared" si="275"/>
        <v>0</v>
      </c>
      <c r="L283" s="5">
        <f t="shared" si="275"/>
        <v>0</v>
      </c>
      <c r="M283" s="5">
        <f t="shared" si="226"/>
        <v>164</v>
      </c>
      <c r="N283" s="5">
        <f t="shared" si="276"/>
        <v>164</v>
      </c>
      <c r="O283" s="5">
        <f t="shared" si="276"/>
        <v>0</v>
      </c>
      <c r="P283" s="5">
        <f t="shared" si="277"/>
        <v>0</v>
      </c>
      <c r="Q283" s="5">
        <f t="shared" si="277"/>
        <v>0</v>
      </c>
      <c r="R283" s="5">
        <f t="shared" si="277"/>
        <v>0</v>
      </c>
      <c r="S283" s="5">
        <f t="shared" si="277"/>
        <v>0</v>
      </c>
      <c r="T283" s="5">
        <f t="shared" si="277"/>
        <v>164</v>
      </c>
      <c r="U283" s="5">
        <f t="shared" si="277"/>
        <v>0</v>
      </c>
      <c r="V283" s="42">
        <f t="shared" si="277"/>
        <v>0</v>
      </c>
      <c r="W283" s="5">
        <f t="shared" si="261"/>
        <v>100</v>
      </c>
      <c r="X283" s="27"/>
    </row>
    <row r="284" spans="1:24" ht="31.5" customHeight="1" x14ac:dyDescent="0.3">
      <c r="A284" s="4" t="s">
        <v>68</v>
      </c>
      <c r="B284" s="4" t="s">
        <v>1768</v>
      </c>
      <c r="C284" s="4" t="s">
        <v>72</v>
      </c>
      <c r="D284" s="4" t="s">
        <v>11</v>
      </c>
      <c r="E284" s="14" t="s">
        <v>531</v>
      </c>
      <c r="F284" s="5">
        <f t="shared" si="275"/>
        <v>164</v>
      </c>
      <c r="G284" s="5">
        <f t="shared" si="275"/>
        <v>164</v>
      </c>
      <c r="H284" s="5">
        <f t="shared" si="275"/>
        <v>164</v>
      </c>
      <c r="I284" s="5">
        <f t="shared" si="275"/>
        <v>0</v>
      </c>
      <c r="J284" s="5">
        <f t="shared" si="275"/>
        <v>0</v>
      </c>
      <c r="K284" s="5">
        <f t="shared" si="275"/>
        <v>0</v>
      </c>
      <c r="L284" s="5">
        <f t="shared" si="275"/>
        <v>0</v>
      </c>
      <c r="M284" s="5">
        <f t="shared" si="226"/>
        <v>164</v>
      </c>
      <c r="N284" s="5">
        <f t="shared" si="276"/>
        <v>164</v>
      </c>
      <c r="O284" s="5">
        <f t="shared" si="276"/>
        <v>0</v>
      </c>
      <c r="P284" s="5">
        <f t="shared" si="277"/>
        <v>0</v>
      </c>
      <c r="Q284" s="5">
        <f t="shared" si="277"/>
        <v>0</v>
      </c>
      <c r="R284" s="5">
        <f t="shared" si="277"/>
        <v>0</v>
      </c>
      <c r="S284" s="5">
        <f t="shared" si="277"/>
        <v>0</v>
      </c>
      <c r="T284" s="5">
        <f t="shared" si="277"/>
        <v>164</v>
      </c>
      <c r="U284" s="5">
        <f t="shared" si="277"/>
        <v>0</v>
      </c>
      <c r="V284" s="42">
        <f t="shared" si="277"/>
        <v>0</v>
      </c>
      <c r="W284" s="5">
        <f t="shared" si="261"/>
        <v>100</v>
      </c>
      <c r="X284" s="27"/>
    </row>
    <row r="285" spans="1:24" ht="31.5" customHeight="1" x14ac:dyDescent="0.3">
      <c r="A285" s="4" t="s">
        <v>68</v>
      </c>
      <c r="B285" s="4" t="s">
        <v>1768</v>
      </c>
      <c r="C285" s="4" t="s">
        <v>72</v>
      </c>
      <c r="D285" s="4" t="s">
        <v>12</v>
      </c>
      <c r="E285" s="14" t="s">
        <v>532</v>
      </c>
      <c r="F285" s="5">
        <v>164</v>
      </c>
      <c r="G285" s="5">
        <v>164</v>
      </c>
      <c r="H285" s="5">
        <v>164</v>
      </c>
      <c r="I285" s="5"/>
      <c r="J285" s="5"/>
      <c r="K285" s="5"/>
      <c r="L285" s="5"/>
      <c r="M285" s="5">
        <f t="shared" si="226"/>
        <v>164</v>
      </c>
      <c r="N285" s="5">
        <v>164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164</v>
      </c>
      <c r="U285" s="5">
        <v>0</v>
      </c>
      <c r="V285" s="42">
        <v>0</v>
      </c>
      <c r="W285" s="5">
        <f t="shared" si="261"/>
        <v>100</v>
      </c>
      <c r="X285" s="27"/>
    </row>
    <row r="286" spans="1:24" ht="31.5" customHeight="1" x14ac:dyDescent="0.3">
      <c r="A286" s="4" t="s">
        <v>68</v>
      </c>
      <c r="B286" s="4" t="s">
        <v>1768</v>
      </c>
      <c r="C286" s="4" t="s">
        <v>81</v>
      </c>
      <c r="D286" s="4"/>
      <c r="E286" s="14" t="s">
        <v>1191</v>
      </c>
      <c r="F286" s="5">
        <f t="shared" ref="F286:L286" si="278">F287+F294</f>
        <v>30979.600000000002</v>
      </c>
      <c r="G286" s="5">
        <f t="shared" si="278"/>
        <v>30979.600000000002</v>
      </c>
      <c r="H286" s="5">
        <f t="shared" si="278"/>
        <v>30979.600000000002</v>
      </c>
      <c r="I286" s="5">
        <f t="shared" si="278"/>
        <v>0</v>
      </c>
      <c r="J286" s="5">
        <f t="shared" si="278"/>
        <v>0</v>
      </c>
      <c r="K286" s="5">
        <f t="shared" si="278"/>
        <v>0</v>
      </c>
      <c r="L286" s="5">
        <f t="shared" si="278"/>
        <v>7255.579999999999</v>
      </c>
      <c r="M286" s="5">
        <f t="shared" si="226"/>
        <v>38235.18</v>
      </c>
      <c r="N286" s="5">
        <f>N287+N294</f>
        <v>38235.18</v>
      </c>
      <c r="O286" s="5">
        <f>O287+O294</f>
        <v>28702.879999999997</v>
      </c>
      <c r="P286" s="5">
        <f t="shared" ref="P286:V286" si="279">P287+P294</f>
        <v>0</v>
      </c>
      <c r="Q286" s="5">
        <f t="shared" si="279"/>
        <v>0</v>
      </c>
      <c r="R286" s="5">
        <f t="shared" si="279"/>
        <v>0</v>
      </c>
      <c r="S286" s="5">
        <f t="shared" si="279"/>
        <v>0</v>
      </c>
      <c r="T286" s="5">
        <f t="shared" si="279"/>
        <v>38155.444089999997</v>
      </c>
      <c r="U286" s="5">
        <f t="shared" si="279"/>
        <v>0</v>
      </c>
      <c r="V286" s="42">
        <f t="shared" si="279"/>
        <v>0</v>
      </c>
      <c r="W286" s="5">
        <f t="shared" si="261"/>
        <v>99.791459305278522</v>
      </c>
      <c r="X286" s="27"/>
    </row>
    <row r="287" spans="1:24" ht="47.25" customHeight="1" x14ac:dyDescent="0.3">
      <c r="A287" s="4" t="s">
        <v>68</v>
      </c>
      <c r="B287" s="4" t="s">
        <v>1768</v>
      </c>
      <c r="C287" s="4" t="s">
        <v>73</v>
      </c>
      <c r="D287" s="4"/>
      <c r="E287" s="14" t="s">
        <v>565</v>
      </c>
      <c r="F287" s="5">
        <f t="shared" ref="F287:L287" si="280">F288+F290+F292</f>
        <v>29524.2</v>
      </c>
      <c r="G287" s="5">
        <f t="shared" si="280"/>
        <v>29524.2</v>
      </c>
      <c r="H287" s="5">
        <f t="shared" si="280"/>
        <v>29524.2</v>
      </c>
      <c r="I287" s="5">
        <f t="shared" si="280"/>
        <v>0</v>
      </c>
      <c r="J287" s="5">
        <f t="shared" si="280"/>
        <v>0</v>
      </c>
      <c r="K287" s="5">
        <f t="shared" si="280"/>
        <v>0</v>
      </c>
      <c r="L287" s="5">
        <f t="shared" si="280"/>
        <v>7317.9469999999992</v>
      </c>
      <c r="M287" s="5">
        <f t="shared" si="226"/>
        <v>36842.146999999997</v>
      </c>
      <c r="N287" s="5">
        <f>N288+N290+N292</f>
        <v>36842.146999999997</v>
      </c>
      <c r="O287" s="5">
        <f>O288+O290+O292</f>
        <v>28702.879999999997</v>
      </c>
      <c r="P287" s="5">
        <f t="shared" ref="P287:V287" si="281">P288+P290+P292</f>
        <v>0</v>
      </c>
      <c r="Q287" s="5">
        <f t="shared" si="281"/>
        <v>0</v>
      </c>
      <c r="R287" s="5">
        <f t="shared" si="281"/>
        <v>0</v>
      </c>
      <c r="S287" s="5">
        <f t="shared" si="281"/>
        <v>0</v>
      </c>
      <c r="T287" s="5">
        <f t="shared" si="281"/>
        <v>36762.411089999994</v>
      </c>
      <c r="U287" s="5">
        <f t="shared" si="281"/>
        <v>0</v>
      </c>
      <c r="V287" s="42">
        <f t="shared" si="281"/>
        <v>0</v>
      </c>
      <c r="W287" s="5">
        <f t="shared" si="261"/>
        <v>99.783574203750931</v>
      </c>
      <c r="X287" s="27"/>
    </row>
    <row r="288" spans="1:24" ht="78.75" customHeight="1" x14ac:dyDescent="0.3">
      <c r="A288" s="4" t="s">
        <v>68</v>
      </c>
      <c r="B288" s="4" t="s">
        <v>1768</v>
      </c>
      <c r="C288" s="4" t="s">
        <v>73</v>
      </c>
      <c r="D288" s="4" t="s">
        <v>18</v>
      </c>
      <c r="E288" s="14" t="s">
        <v>528</v>
      </c>
      <c r="F288" s="5">
        <f t="shared" ref="F288:L288" si="282">F289</f>
        <v>25239.5</v>
      </c>
      <c r="G288" s="5">
        <f t="shared" si="282"/>
        <v>25239.5</v>
      </c>
      <c r="H288" s="5">
        <f t="shared" si="282"/>
        <v>25239.5</v>
      </c>
      <c r="I288" s="5">
        <f t="shared" si="282"/>
        <v>0</v>
      </c>
      <c r="J288" s="5">
        <f t="shared" si="282"/>
        <v>0</v>
      </c>
      <c r="K288" s="5">
        <f t="shared" si="282"/>
        <v>0</v>
      </c>
      <c r="L288" s="5">
        <f t="shared" si="282"/>
        <v>265</v>
      </c>
      <c r="M288" s="5">
        <f t="shared" si="226"/>
        <v>25504.5</v>
      </c>
      <c r="N288" s="5">
        <f>N289</f>
        <v>26102.345280000001</v>
      </c>
      <c r="O288" s="5">
        <f>O289</f>
        <v>19293.973999999998</v>
      </c>
      <c r="P288" s="5">
        <f t="shared" ref="P288:V288" si="283">P289</f>
        <v>0</v>
      </c>
      <c r="Q288" s="5">
        <f t="shared" si="283"/>
        <v>0</v>
      </c>
      <c r="R288" s="5">
        <f t="shared" si="283"/>
        <v>0</v>
      </c>
      <c r="S288" s="5">
        <f t="shared" si="283"/>
        <v>0</v>
      </c>
      <c r="T288" s="5">
        <f t="shared" si="283"/>
        <v>26102.343089999998</v>
      </c>
      <c r="U288" s="5">
        <f t="shared" si="283"/>
        <v>0</v>
      </c>
      <c r="V288" s="42">
        <f t="shared" si="283"/>
        <v>0</v>
      </c>
      <c r="W288" s="5">
        <f t="shared" si="261"/>
        <v>99.999991609949305</v>
      </c>
      <c r="X288" s="27"/>
    </row>
    <row r="289" spans="1:24" ht="15.75" customHeight="1" x14ac:dyDescent="0.3">
      <c r="A289" s="4" t="s">
        <v>68</v>
      </c>
      <c r="B289" s="4" t="s">
        <v>1768</v>
      </c>
      <c r="C289" s="4" t="s">
        <v>73</v>
      </c>
      <c r="D289" s="4" t="s">
        <v>19</v>
      </c>
      <c r="E289" s="14" t="s">
        <v>529</v>
      </c>
      <c r="F289" s="5">
        <v>25239.5</v>
      </c>
      <c r="G289" s="5">
        <v>25239.5</v>
      </c>
      <c r="H289" s="5">
        <v>25239.5</v>
      </c>
      <c r="I289" s="5"/>
      <c r="J289" s="5"/>
      <c r="K289" s="5"/>
      <c r="L289" s="5">
        <v>265</v>
      </c>
      <c r="M289" s="5">
        <f t="shared" si="226"/>
        <v>25504.5</v>
      </c>
      <c r="N289" s="5">
        <v>26102.345280000001</v>
      </c>
      <c r="O289" s="5">
        <v>19293.973999999998</v>
      </c>
      <c r="P289" s="5">
        <v>0</v>
      </c>
      <c r="Q289" s="5">
        <v>0</v>
      </c>
      <c r="R289" s="5">
        <v>0</v>
      </c>
      <c r="S289" s="5">
        <v>0</v>
      </c>
      <c r="T289" s="5">
        <v>26102.343089999998</v>
      </c>
      <c r="U289" s="5">
        <v>0</v>
      </c>
      <c r="V289" s="42">
        <v>0</v>
      </c>
      <c r="W289" s="5">
        <f t="shared" si="261"/>
        <v>99.999991609949305</v>
      </c>
      <c r="X289" s="27"/>
    </row>
    <row r="290" spans="1:24" ht="31.5" customHeight="1" x14ac:dyDescent="0.3">
      <c r="A290" s="4" t="s">
        <v>68</v>
      </c>
      <c r="B290" s="4" t="s">
        <v>1768</v>
      </c>
      <c r="C290" s="4" t="s">
        <v>73</v>
      </c>
      <c r="D290" s="4" t="s">
        <v>11</v>
      </c>
      <c r="E290" s="14" t="s">
        <v>531</v>
      </c>
      <c r="F290" s="5">
        <f t="shared" ref="F290:L290" si="284">F291</f>
        <v>4116.2</v>
      </c>
      <c r="G290" s="5">
        <f t="shared" si="284"/>
        <v>4116.2</v>
      </c>
      <c r="H290" s="5">
        <f t="shared" si="284"/>
        <v>4116.2</v>
      </c>
      <c r="I290" s="5">
        <f t="shared" si="284"/>
        <v>0</v>
      </c>
      <c r="J290" s="5">
        <f t="shared" si="284"/>
        <v>0</v>
      </c>
      <c r="K290" s="5">
        <f t="shared" si="284"/>
        <v>0</v>
      </c>
      <c r="L290" s="5">
        <f t="shared" si="284"/>
        <v>7052.9469999999992</v>
      </c>
      <c r="M290" s="5">
        <f t="shared" si="226"/>
        <v>11169.146999999999</v>
      </c>
      <c r="N290" s="5">
        <f>N291</f>
        <v>10554.50354</v>
      </c>
      <c r="O290" s="5">
        <f>O291</f>
        <v>9335.1310699999995</v>
      </c>
      <c r="P290" s="5">
        <f t="shared" ref="P290:V290" si="285">P291</f>
        <v>0</v>
      </c>
      <c r="Q290" s="5">
        <f t="shared" si="285"/>
        <v>0</v>
      </c>
      <c r="R290" s="5">
        <f t="shared" si="285"/>
        <v>0</v>
      </c>
      <c r="S290" s="5">
        <f t="shared" si="285"/>
        <v>0</v>
      </c>
      <c r="T290" s="5">
        <f t="shared" si="285"/>
        <v>10554.50282</v>
      </c>
      <c r="U290" s="5">
        <f t="shared" si="285"/>
        <v>0</v>
      </c>
      <c r="V290" s="42">
        <f t="shared" si="285"/>
        <v>0</v>
      </c>
      <c r="W290" s="5">
        <f t="shared" si="261"/>
        <v>99.999993178267488</v>
      </c>
      <c r="X290" s="27"/>
    </row>
    <row r="291" spans="1:24" ht="31.5" customHeight="1" x14ac:dyDescent="0.3">
      <c r="A291" s="4" t="s">
        <v>68</v>
      </c>
      <c r="B291" s="4" t="s">
        <v>1768</v>
      </c>
      <c r="C291" s="4" t="s">
        <v>73</v>
      </c>
      <c r="D291" s="4" t="s">
        <v>12</v>
      </c>
      <c r="E291" s="14" t="s">
        <v>532</v>
      </c>
      <c r="F291" s="5">
        <v>4116.2</v>
      </c>
      <c r="G291" s="5">
        <v>4116.2</v>
      </c>
      <c r="H291" s="5">
        <v>4116.2</v>
      </c>
      <c r="I291" s="5"/>
      <c r="J291" s="5"/>
      <c r="K291" s="5"/>
      <c r="L291" s="5">
        <f>7300.2-245.814-0.515-0.924</f>
        <v>7052.9469999999992</v>
      </c>
      <c r="M291" s="5">
        <f t="shared" si="226"/>
        <v>11169.146999999999</v>
      </c>
      <c r="N291" s="5">
        <v>10554.50354</v>
      </c>
      <c r="O291" s="5">
        <v>9335.1310699999995</v>
      </c>
      <c r="P291" s="5">
        <v>0</v>
      </c>
      <c r="Q291" s="5">
        <v>0</v>
      </c>
      <c r="R291" s="5">
        <v>0</v>
      </c>
      <c r="S291" s="5">
        <v>0</v>
      </c>
      <c r="T291" s="5">
        <v>10554.50282</v>
      </c>
      <c r="U291" s="5">
        <v>0</v>
      </c>
      <c r="V291" s="42">
        <v>0</v>
      </c>
      <c r="W291" s="5">
        <f t="shared" si="261"/>
        <v>99.999993178267488</v>
      </c>
      <c r="X291" s="27"/>
    </row>
    <row r="292" spans="1:24" ht="15.75" customHeight="1" x14ac:dyDescent="0.3">
      <c r="A292" s="4" t="s">
        <v>68</v>
      </c>
      <c r="B292" s="4" t="s">
        <v>1768</v>
      </c>
      <c r="C292" s="4" t="s">
        <v>73</v>
      </c>
      <c r="D292" s="4" t="s">
        <v>13</v>
      </c>
      <c r="E292" s="14" t="s">
        <v>547</v>
      </c>
      <c r="F292" s="5">
        <f t="shared" ref="F292:L292" si="286">F293</f>
        <v>168.5</v>
      </c>
      <c r="G292" s="5">
        <f t="shared" si="286"/>
        <v>168.5</v>
      </c>
      <c r="H292" s="5">
        <f t="shared" si="286"/>
        <v>168.5</v>
      </c>
      <c r="I292" s="5">
        <f t="shared" si="286"/>
        <v>0</v>
      </c>
      <c r="J292" s="5">
        <f t="shared" si="286"/>
        <v>0</v>
      </c>
      <c r="K292" s="5">
        <f t="shared" si="286"/>
        <v>0</v>
      </c>
      <c r="L292" s="5">
        <f t="shared" si="286"/>
        <v>0</v>
      </c>
      <c r="M292" s="5">
        <f t="shared" si="226"/>
        <v>168.5</v>
      </c>
      <c r="N292" s="5">
        <f>N293</f>
        <v>185.29818</v>
      </c>
      <c r="O292" s="5">
        <f>O293</f>
        <v>73.774929999999998</v>
      </c>
      <c r="P292" s="5">
        <f t="shared" ref="P292:V292" si="287">P293</f>
        <v>0</v>
      </c>
      <c r="Q292" s="5">
        <f t="shared" si="287"/>
        <v>0</v>
      </c>
      <c r="R292" s="5">
        <f t="shared" si="287"/>
        <v>0</v>
      </c>
      <c r="S292" s="5">
        <f t="shared" si="287"/>
        <v>0</v>
      </c>
      <c r="T292" s="5">
        <f t="shared" si="287"/>
        <v>105.56518</v>
      </c>
      <c r="U292" s="5">
        <f t="shared" si="287"/>
        <v>0</v>
      </c>
      <c r="V292" s="42">
        <f t="shared" si="287"/>
        <v>0</v>
      </c>
      <c r="W292" s="5">
        <f t="shared" si="261"/>
        <v>56.970435435469469</v>
      </c>
      <c r="X292" s="27"/>
    </row>
    <row r="293" spans="1:24" ht="15.75" customHeight="1" x14ac:dyDescent="0.3">
      <c r="A293" s="4" t="s">
        <v>68</v>
      </c>
      <c r="B293" s="4" t="s">
        <v>1768</v>
      </c>
      <c r="C293" s="4" t="s">
        <v>73</v>
      </c>
      <c r="D293" s="4" t="s">
        <v>20</v>
      </c>
      <c r="E293" s="14" t="s">
        <v>550</v>
      </c>
      <c r="F293" s="5">
        <v>168.5</v>
      </c>
      <c r="G293" s="5">
        <v>168.5</v>
      </c>
      <c r="H293" s="5">
        <v>168.5</v>
      </c>
      <c r="I293" s="5"/>
      <c r="J293" s="5"/>
      <c r="K293" s="5"/>
      <c r="L293" s="5"/>
      <c r="M293" s="5">
        <f t="shared" si="226"/>
        <v>168.5</v>
      </c>
      <c r="N293" s="5">
        <v>185.29818</v>
      </c>
      <c r="O293" s="5">
        <v>73.774929999999998</v>
      </c>
      <c r="P293" s="5">
        <v>0</v>
      </c>
      <c r="Q293" s="5">
        <v>0</v>
      </c>
      <c r="R293" s="5">
        <v>0</v>
      </c>
      <c r="S293" s="5">
        <v>0</v>
      </c>
      <c r="T293" s="5">
        <v>105.56518</v>
      </c>
      <c r="U293" s="5">
        <v>0</v>
      </c>
      <c r="V293" s="42">
        <v>0</v>
      </c>
      <c r="W293" s="5">
        <f t="shared" si="261"/>
        <v>56.970435435469469</v>
      </c>
      <c r="X293" s="27"/>
    </row>
    <row r="294" spans="1:24" ht="47.25" customHeight="1" x14ac:dyDescent="0.3">
      <c r="A294" s="4" t="s">
        <v>68</v>
      </c>
      <c r="B294" s="4" t="s">
        <v>1768</v>
      </c>
      <c r="C294" s="4" t="s">
        <v>74</v>
      </c>
      <c r="D294" s="4"/>
      <c r="E294" s="14" t="s">
        <v>633</v>
      </c>
      <c r="F294" s="5">
        <f t="shared" ref="F294:L295" si="288">F295</f>
        <v>1455.4</v>
      </c>
      <c r="G294" s="5">
        <f t="shared" si="288"/>
        <v>1455.4</v>
      </c>
      <c r="H294" s="5">
        <f t="shared" si="288"/>
        <v>1455.4</v>
      </c>
      <c r="I294" s="5">
        <f t="shared" si="288"/>
        <v>0</v>
      </c>
      <c r="J294" s="5">
        <f t="shared" si="288"/>
        <v>0</v>
      </c>
      <c r="K294" s="5">
        <f t="shared" si="288"/>
        <v>0</v>
      </c>
      <c r="L294" s="5">
        <f t="shared" si="288"/>
        <v>-62.366999999999997</v>
      </c>
      <c r="M294" s="5">
        <f t="shared" si="226"/>
        <v>1393.0330000000001</v>
      </c>
      <c r="N294" s="5">
        <f>N295</f>
        <v>1393.0329999999999</v>
      </c>
      <c r="O294" s="5">
        <f>O295</f>
        <v>0</v>
      </c>
      <c r="P294" s="5">
        <f t="shared" ref="P294:V295" si="289">P295</f>
        <v>0</v>
      </c>
      <c r="Q294" s="5">
        <f t="shared" si="289"/>
        <v>0</v>
      </c>
      <c r="R294" s="5">
        <f t="shared" si="289"/>
        <v>0</v>
      </c>
      <c r="S294" s="5">
        <f t="shared" si="289"/>
        <v>0</v>
      </c>
      <c r="T294" s="5">
        <f t="shared" si="289"/>
        <v>1393.0329999999999</v>
      </c>
      <c r="U294" s="5">
        <f t="shared" si="289"/>
        <v>0</v>
      </c>
      <c r="V294" s="42">
        <f t="shared" si="289"/>
        <v>0</v>
      </c>
      <c r="W294" s="5">
        <f t="shared" si="261"/>
        <v>100</v>
      </c>
      <c r="X294" s="27"/>
    </row>
    <row r="295" spans="1:24" ht="31.5" customHeight="1" x14ac:dyDescent="0.3">
      <c r="A295" s="4" t="s">
        <v>68</v>
      </c>
      <c r="B295" s="4" t="s">
        <v>1768</v>
      </c>
      <c r="C295" s="4" t="s">
        <v>74</v>
      </c>
      <c r="D295" s="4" t="s">
        <v>11</v>
      </c>
      <c r="E295" s="14" t="s">
        <v>531</v>
      </c>
      <c r="F295" s="5">
        <f t="shared" si="288"/>
        <v>1455.4</v>
      </c>
      <c r="G295" s="5">
        <f t="shared" si="288"/>
        <v>1455.4</v>
      </c>
      <c r="H295" s="5">
        <f t="shared" si="288"/>
        <v>1455.4</v>
      </c>
      <c r="I295" s="5">
        <f t="shared" si="288"/>
        <v>0</v>
      </c>
      <c r="J295" s="5">
        <f t="shared" si="288"/>
        <v>0</v>
      </c>
      <c r="K295" s="5">
        <f t="shared" si="288"/>
        <v>0</v>
      </c>
      <c r="L295" s="5">
        <f t="shared" si="288"/>
        <v>-62.366999999999997</v>
      </c>
      <c r="M295" s="5">
        <f t="shared" si="226"/>
        <v>1393.0330000000001</v>
      </c>
      <c r="N295" s="5">
        <f>N296</f>
        <v>1393.0329999999999</v>
      </c>
      <c r="O295" s="5">
        <f>O296</f>
        <v>0</v>
      </c>
      <c r="P295" s="5">
        <f t="shared" si="289"/>
        <v>0</v>
      </c>
      <c r="Q295" s="5">
        <f t="shared" si="289"/>
        <v>0</v>
      </c>
      <c r="R295" s="5">
        <f t="shared" si="289"/>
        <v>0</v>
      </c>
      <c r="S295" s="5">
        <f t="shared" si="289"/>
        <v>0</v>
      </c>
      <c r="T295" s="5">
        <f t="shared" si="289"/>
        <v>1393.0329999999999</v>
      </c>
      <c r="U295" s="5">
        <f t="shared" si="289"/>
        <v>0</v>
      </c>
      <c r="V295" s="42">
        <f t="shared" si="289"/>
        <v>0</v>
      </c>
      <c r="W295" s="5">
        <f t="shared" si="261"/>
        <v>100</v>
      </c>
      <c r="X295" s="27"/>
    </row>
    <row r="296" spans="1:24" ht="31.5" customHeight="1" x14ac:dyDescent="0.3">
      <c r="A296" s="4" t="s">
        <v>68</v>
      </c>
      <c r="B296" s="4" t="s">
        <v>1768</v>
      </c>
      <c r="C296" s="4" t="s">
        <v>74</v>
      </c>
      <c r="D296" s="4" t="s">
        <v>12</v>
      </c>
      <c r="E296" s="14" t="s">
        <v>532</v>
      </c>
      <c r="F296" s="5">
        <v>1455.4</v>
      </c>
      <c r="G296" s="5">
        <v>1455.4</v>
      </c>
      <c r="H296" s="5">
        <v>1455.4</v>
      </c>
      <c r="I296" s="5"/>
      <c r="J296" s="5"/>
      <c r="K296" s="5"/>
      <c r="L296" s="5">
        <v>-62.366999999999997</v>
      </c>
      <c r="M296" s="5">
        <f t="shared" si="226"/>
        <v>1393.0330000000001</v>
      </c>
      <c r="N296" s="5">
        <v>1393.0329999999999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1393.0329999999999</v>
      </c>
      <c r="U296" s="5">
        <v>0</v>
      </c>
      <c r="V296" s="42">
        <v>0</v>
      </c>
      <c r="W296" s="5">
        <f t="shared" si="261"/>
        <v>100</v>
      </c>
      <c r="X296" s="27"/>
    </row>
    <row r="297" spans="1:24" ht="47.25" customHeight="1" x14ac:dyDescent="0.3">
      <c r="A297" s="4" t="s">
        <v>68</v>
      </c>
      <c r="B297" s="4" t="s">
        <v>1768</v>
      </c>
      <c r="C297" s="4" t="s">
        <v>82</v>
      </c>
      <c r="D297" s="4"/>
      <c r="E297" s="14" t="s">
        <v>966</v>
      </c>
      <c r="F297" s="5">
        <f t="shared" ref="F297:L299" si="290">F298</f>
        <v>10666</v>
      </c>
      <c r="G297" s="5">
        <f t="shared" si="290"/>
        <v>10666</v>
      </c>
      <c r="H297" s="5">
        <f t="shared" si="290"/>
        <v>10666</v>
      </c>
      <c r="I297" s="5">
        <f t="shared" si="290"/>
        <v>0</v>
      </c>
      <c r="J297" s="5">
        <f t="shared" si="290"/>
        <v>0</v>
      </c>
      <c r="K297" s="5">
        <f t="shared" si="290"/>
        <v>0</v>
      </c>
      <c r="L297" s="5">
        <f t="shared" si="290"/>
        <v>-316.166</v>
      </c>
      <c r="M297" s="5">
        <f t="shared" si="226"/>
        <v>10349.834000000001</v>
      </c>
      <c r="N297" s="5">
        <f t="shared" ref="N297:O299" si="291">N298</f>
        <v>10349.834000000001</v>
      </c>
      <c r="O297" s="5">
        <f t="shared" si="291"/>
        <v>4196.2309999999998</v>
      </c>
      <c r="P297" s="5">
        <f t="shared" ref="P297:V299" si="292">P298</f>
        <v>0</v>
      </c>
      <c r="Q297" s="5">
        <f t="shared" si="292"/>
        <v>0</v>
      </c>
      <c r="R297" s="5">
        <f t="shared" si="292"/>
        <v>0</v>
      </c>
      <c r="S297" s="5">
        <f t="shared" si="292"/>
        <v>0</v>
      </c>
      <c r="T297" s="5">
        <f t="shared" si="292"/>
        <v>10130.272000000001</v>
      </c>
      <c r="U297" s="5">
        <f t="shared" si="292"/>
        <v>0</v>
      </c>
      <c r="V297" s="42">
        <f t="shared" si="292"/>
        <v>0</v>
      </c>
      <c r="W297" s="5">
        <f t="shared" si="261"/>
        <v>97.878593994840884</v>
      </c>
      <c r="X297" s="27"/>
    </row>
    <row r="298" spans="1:24" ht="31.5" customHeight="1" x14ac:dyDescent="0.3">
      <c r="A298" s="4" t="s">
        <v>68</v>
      </c>
      <c r="B298" s="4" t="s">
        <v>1768</v>
      </c>
      <c r="C298" s="4" t="s">
        <v>75</v>
      </c>
      <c r="D298" s="4"/>
      <c r="E298" s="14" t="s">
        <v>634</v>
      </c>
      <c r="F298" s="5">
        <f t="shared" si="290"/>
        <v>10666</v>
      </c>
      <c r="G298" s="5">
        <f t="shared" si="290"/>
        <v>10666</v>
      </c>
      <c r="H298" s="5">
        <f t="shared" si="290"/>
        <v>10666</v>
      </c>
      <c r="I298" s="5">
        <f t="shared" si="290"/>
        <v>0</v>
      </c>
      <c r="J298" s="5">
        <f t="shared" si="290"/>
        <v>0</v>
      </c>
      <c r="K298" s="5">
        <f t="shared" si="290"/>
        <v>0</v>
      </c>
      <c r="L298" s="5">
        <f t="shared" si="290"/>
        <v>-316.166</v>
      </c>
      <c r="M298" s="5">
        <f t="shared" si="226"/>
        <v>10349.834000000001</v>
      </c>
      <c r="N298" s="5">
        <f t="shared" si="291"/>
        <v>10349.834000000001</v>
      </c>
      <c r="O298" s="5">
        <f t="shared" si="291"/>
        <v>4196.2309999999998</v>
      </c>
      <c r="P298" s="5">
        <f t="shared" si="292"/>
        <v>0</v>
      </c>
      <c r="Q298" s="5">
        <f t="shared" si="292"/>
        <v>0</v>
      </c>
      <c r="R298" s="5">
        <f t="shared" si="292"/>
        <v>0</v>
      </c>
      <c r="S298" s="5">
        <f t="shared" si="292"/>
        <v>0</v>
      </c>
      <c r="T298" s="5">
        <f t="shared" si="292"/>
        <v>10130.272000000001</v>
      </c>
      <c r="U298" s="5">
        <f t="shared" si="292"/>
        <v>0</v>
      </c>
      <c r="V298" s="42">
        <f t="shared" si="292"/>
        <v>0</v>
      </c>
      <c r="W298" s="5">
        <f t="shared" si="261"/>
        <v>97.878593994840884</v>
      </c>
      <c r="X298" s="27"/>
    </row>
    <row r="299" spans="1:24" ht="31.5" customHeight="1" x14ac:dyDescent="0.3">
      <c r="A299" s="4" t="s">
        <v>68</v>
      </c>
      <c r="B299" s="4" t="s">
        <v>1768</v>
      </c>
      <c r="C299" s="4" t="s">
        <v>75</v>
      </c>
      <c r="D299" s="4" t="s">
        <v>11</v>
      </c>
      <c r="E299" s="14" t="s">
        <v>531</v>
      </c>
      <c r="F299" s="5">
        <f t="shared" si="290"/>
        <v>10666</v>
      </c>
      <c r="G299" s="5">
        <f t="shared" si="290"/>
        <v>10666</v>
      </c>
      <c r="H299" s="5">
        <f t="shared" si="290"/>
        <v>10666</v>
      </c>
      <c r="I299" s="5">
        <f t="shared" si="290"/>
        <v>0</v>
      </c>
      <c r="J299" s="5">
        <f t="shared" si="290"/>
        <v>0</v>
      </c>
      <c r="K299" s="5">
        <f t="shared" si="290"/>
        <v>0</v>
      </c>
      <c r="L299" s="5">
        <f t="shared" si="290"/>
        <v>-316.166</v>
      </c>
      <c r="M299" s="5">
        <f t="shared" si="226"/>
        <v>10349.834000000001</v>
      </c>
      <c r="N299" s="5">
        <f t="shared" si="291"/>
        <v>10349.834000000001</v>
      </c>
      <c r="O299" s="5">
        <f t="shared" si="291"/>
        <v>4196.2309999999998</v>
      </c>
      <c r="P299" s="5">
        <f t="shared" si="292"/>
        <v>0</v>
      </c>
      <c r="Q299" s="5">
        <f t="shared" si="292"/>
        <v>0</v>
      </c>
      <c r="R299" s="5">
        <f t="shared" si="292"/>
        <v>0</v>
      </c>
      <c r="S299" s="5">
        <f t="shared" si="292"/>
        <v>0</v>
      </c>
      <c r="T299" s="5">
        <f t="shared" si="292"/>
        <v>10130.272000000001</v>
      </c>
      <c r="U299" s="5">
        <f t="shared" si="292"/>
        <v>0</v>
      </c>
      <c r="V299" s="42">
        <f t="shared" si="292"/>
        <v>0</v>
      </c>
      <c r="W299" s="5">
        <f t="shared" si="261"/>
        <v>97.878593994840884</v>
      </c>
      <c r="X299" s="27"/>
    </row>
    <row r="300" spans="1:24" ht="31.5" customHeight="1" x14ac:dyDescent="0.3">
      <c r="A300" s="4" t="s">
        <v>68</v>
      </c>
      <c r="B300" s="4" t="s">
        <v>1768</v>
      </c>
      <c r="C300" s="4" t="s">
        <v>75</v>
      </c>
      <c r="D300" s="4" t="s">
        <v>12</v>
      </c>
      <c r="E300" s="14" t="s">
        <v>532</v>
      </c>
      <c r="F300" s="5">
        <v>10666</v>
      </c>
      <c r="G300" s="5">
        <v>10666</v>
      </c>
      <c r="H300" s="5">
        <v>10666</v>
      </c>
      <c r="I300" s="5"/>
      <c r="J300" s="5"/>
      <c r="K300" s="5"/>
      <c r="L300" s="5">
        <f>-141.456-133.135-11.575-30</f>
        <v>-316.166</v>
      </c>
      <c r="M300" s="5">
        <f t="shared" si="226"/>
        <v>10349.834000000001</v>
      </c>
      <c r="N300" s="5">
        <v>10349.834000000001</v>
      </c>
      <c r="O300" s="5">
        <v>4196.2309999999998</v>
      </c>
      <c r="P300" s="5">
        <v>0</v>
      </c>
      <c r="Q300" s="5">
        <v>0</v>
      </c>
      <c r="R300" s="5">
        <v>0</v>
      </c>
      <c r="S300" s="5">
        <v>0</v>
      </c>
      <c r="T300" s="5">
        <v>10130.272000000001</v>
      </c>
      <c r="U300" s="5">
        <v>0</v>
      </c>
      <c r="V300" s="42">
        <v>0</v>
      </c>
      <c r="W300" s="5">
        <f t="shared" si="261"/>
        <v>97.878593994840884</v>
      </c>
      <c r="X300" s="27"/>
    </row>
    <row r="301" spans="1:24" s="3" customFormat="1" ht="15.75" customHeight="1" x14ac:dyDescent="0.3">
      <c r="A301" s="7" t="s">
        <v>68</v>
      </c>
      <c r="B301" s="7" t="s">
        <v>36</v>
      </c>
      <c r="C301" s="7"/>
      <c r="D301" s="7"/>
      <c r="E301" s="18" t="s">
        <v>495</v>
      </c>
      <c r="F301" s="8">
        <f t="shared" ref="F301:K301" si="293">F302+F343</f>
        <v>20327.300000000003</v>
      </c>
      <c r="G301" s="8">
        <f t="shared" si="293"/>
        <v>20327.300000000003</v>
      </c>
      <c r="H301" s="8">
        <f t="shared" si="293"/>
        <v>20327.300000000003</v>
      </c>
      <c r="I301" s="8">
        <f t="shared" si="293"/>
        <v>0</v>
      </c>
      <c r="J301" s="8">
        <f t="shared" si="293"/>
        <v>0</v>
      </c>
      <c r="K301" s="8">
        <f t="shared" si="293"/>
        <v>0</v>
      </c>
      <c r="L301" s="8">
        <f>L302+L343+L336</f>
        <v>14790.279</v>
      </c>
      <c r="M301" s="8">
        <f t="shared" si="226"/>
        <v>35117.579000000005</v>
      </c>
      <c r="N301" s="8">
        <f>N302+N343+N336</f>
        <v>34983.794999999998</v>
      </c>
      <c r="O301" s="8">
        <f t="shared" ref="O301:V301" si="294">O302+O343+O336</f>
        <v>15923.07</v>
      </c>
      <c r="P301" s="8">
        <f t="shared" si="294"/>
        <v>333.81599999999997</v>
      </c>
      <c r="Q301" s="8">
        <f t="shared" si="294"/>
        <v>227.20000000000002</v>
      </c>
      <c r="R301" s="8">
        <f t="shared" si="294"/>
        <v>0</v>
      </c>
      <c r="S301" s="8">
        <f t="shared" si="294"/>
        <v>0</v>
      </c>
      <c r="T301" s="8">
        <f t="shared" si="294"/>
        <v>34825.302940000001</v>
      </c>
      <c r="U301" s="8">
        <f t="shared" si="294"/>
        <v>333.52116999999998</v>
      </c>
      <c r="V301" s="40">
        <f t="shared" si="294"/>
        <v>0</v>
      </c>
      <c r="W301" s="8">
        <f t="shared" si="261"/>
        <v>99.54695578338486</v>
      </c>
      <c r="X301" s="22"/>
    </row>
    <row r="302" spans="1:24" s="10" customFormat="1" ht="31.5" customHeight="1" x14ac:dyDescent="0.3">
      <c r="A302" s="9" t="s">
        <v>68</v>
      </c>
      <c r="B302" s="9" t="s">
        <v>1769</v>
      </c>
      <c r="C302" s="9"/>
      <c r="D302" s="9"/>
      <c r="E302" s="13" t="s">
        <v>516</v>
      </c>
      <c r="F302" s="11">
        <f t="shared" ref="F302:L302" si="295">F303+F327</f>
        <v>4109.3</v>
      </c>
      <c r="G302" s="11">
        <f t="shared" si="295"/>
        <v>4109.3</v>
      </c>
      <c r="H302" s="11">
        <f t="shared" si="295"/>
        <v>4109.3</v>
      </c>
      <c r="I302" s="11">
        <f t="shared" si="295"/>
        <v>0</v>
      </c>
      <c r="J302" s="11">
        <f t="shared" si="295"/>
        <v>0</v>
      </c>
      <c r="K302" s="11">
        <f t="shared" si="295"/>
        <v>0</v>
      </c>
      <c r="L302" s="11">
        <f t="shared" si="295"/>
        <v>12635.179</v>
      </c>
      <c r="M302" s="11">
        <f t="shared" si="226"/>
        <v>16744.478999999999</v>
      </c>
      <c r="N302" s="11">
        <f>N303+N327</f>
        <v>16507.478999999999</v>
      </c>
      <c r="O302" s="11">
        <f>O303+O327</f>
        <v>3881.71</v>
      </c>
      <c r="P302" s="11">
        <f t="shared" ref="P302:V302" si="296">P303+P327</f>
        <v>0</v>
      </c>
      <c r="Q302" s="11">
        <f t="shared" si="296"/>
        <v>0</v>
      </c>
      <c r="R302" s="11">
        <f t="shared" si="296"/>
        <v>0</v>
      </c>
      <c r="S302" s="11">
        <f t="shared" si="296"/>
        <v>0</v>
      </c>
      <c r="T302" s="11">
        <f>T303+T327</f>
        <v>16498.484080000002</v>
      </c>
      <c r="U302" s="11">
        <f t="shared" si="296"/>
        <v>0</v>
      </c>
      <c r="V302" s="41">
        <f t="shared" si="296"/>
        <v>0</v>
      </c>
      <c r="W302" s="11">
        <f t="shared" si="261"/>
        <v>99.945510032149684</v>
      </c>
      <c r="X302" s="26"/>
    </row>
    <row r="303" spans="1:24" ht="31.5" customHeight="1" x14ac:dyDescent="0.3">
      <c r="A303" s="4" t="s">
        <v>68</v>
      </c>
      <c r="B303" s="4" t="s">
        <v>1769</v>
      </c>
      <c r="C303" s="4" t="s">
        <v>70</v>
      </c>
      <c r="D303" s="4"/>
      <c r="E303" s="14" t="s">
        <v>1183</v>
      </c>
      <c r="F303" s="5">
        <f t="shared" ref="F303:L303" si="297">F304</f>
        <v>4109.3</v>
      </c>
      <c r="G303" s="5">
        <f t="shared" si="297"/>
        <v>4109.3</v>
      </c>
      <c r="H303" s="5">
        <f t="shared" si="297"/>
        <v>4109.3</v>
      </c>
      <c r="I303" s="5">
        <f t="shared" si="297"/>
        <v>0</v>
      </c>
      <c r="J303" s="5">
        <f t="shared" si="297"/>
        <v>0</v>
      </c>
      <c r="K303" s="5">
        <f t="shared" si="297"/>
        <v>0</v>
      </c>
      <c r="L303" s="5">
        <f t="shared" si="297"/>
        <v>12635.179</v>
      </c>
      <c r="M303" s="5">
        <f t="shared" si="226"/>
        <v>16744.478999999999</v>
      </c>
      <c r="N303" s="5">
        <f>N304</f>
        <v>16507.478999999999</v>
      </c>
      <c r="O303" s="5">
        <f>O304</f>
        <v>3881.71</v>
      </c>
      <c r="P303" s="5">
        <f t="shared" ref="P303:V303" si="298">P304</f>
        <v>0</v>
      </c>
      <c r="Q303" s="5">
        <f t="shared" si="298"/>
        <v>0</v>
      </c>
      <c r="R303" s="5">
        <f t="shared" si="298"/>
        <v>0</v>
      </c>
      <c r="S303" s="5">
        <f t="shared" si="298"/>
        <v>0</v>
      </c>
      <c r="T303" s="5">
        <f t="shared" si="298"/>
        <v>16498.484080000002</v>
      </c>
      <c r="U303" s="5">
        <f t="shared" si="298"/>
        <v>0</v>
      </c>
      <c r="V303" s="42">
        <f t="shared" si="298"/>
        <v>0</v>
      </c>
      <c r="W303" s="5">
        <f t="shared" si="261"/>
        <v>99.945510032149684</v>
      </c>
      <c r="X303" s="27"/>
    </row>
    <row r="304" spans="1:24" ht="31.5" customHeight="1" x14ac:dyDescent="0.3">
      <c r="A304" s="4" t="s">
        <v>68</v>
      </c>
      <c r="B304" s="4" t="s">
        <v>1769</v>
      </c>
      <c r="C304" s="4" t="s">
        <v>77</v>
      </c>
      <c r="D304" s="4"/>
      <c r="E304" s="14" t="s">
        <v>1184</v>
      </c>
      <c r="F304" s="5">
        <f t="shared" ref="F304:K304" si="299">F305+F311+F315+F319</f>
        <v>4109.3</v>
      </c>
      <c r="G304" s="5">
        <f t="shared" si="299"/>
        <v>4109.3</v>
      </c>
      <c r="H304" s="5">
        <f t="shared" si="299"/>
        <v>4109.3</v>
      </c>
      <c r="I304" s="5">
        <f t="shared" si="299"/>
        <v>0</v>
      </c>
      <c r="J304" s="5">
        <f t="shared" si="299"/>
        <v>0</v>
      </c>
      <c r="K304" s="5">
        <f t="shared" si="299"/>
        <v>0</v>
      </c>
      <c r="L304" s="5">
        <f>L305+L311+L315+L319+L323</f>
        <v>12635.179</v>
      </c>
      <c r="M304" s="5">
        <f t="shared" si="226"/>
        <v>16744.478999999999</v>
      </c>
      <c r="N304" s="5">
        <f>N305+N311+N315+N319+N323</f>
        <v>16507.478999999999</v>
      </c>
      <c r="O304" s="5">
        <f>O305+O311+O315+O319+O323</f>
        <v>3881.71</v>
      </c>
      <c r="P304" s="5">
        <f t="shared" ref="P304:V304" si="300">P305+P311+P315+P319+P323</f>
        <v>0</v>
      </c>
      <c r="Q304" s="5">
        <f t="shared" si="300"/>
        <v>0</v>
      </c>
      <c r="R304" s="5">
        <f t="shared" si="300"/>
        <v>0</v>
      </c>
      <c r="S304" s="5">
        <f t="shared" si="300"/>
        <v>0</v>
      </c>
      <c r="T304" s="5">
        <f>T305+T311+T315+T319+T323</f>
        <v>16498.484080000002</v>
      </c>
      <c r="U304" s="5">
        <f t="shared" si="300"/>
        <v>0</v>
      </c>
      <c r="V304" s="42">
        <f t="shared" si="300"/>
        <v>0</v>
      </c>
      <c r="W304" s="5">
        <f t="shared" si="261"/>
        <v>99.945510032149684</v>
      </c>
      <c r="X304" s="27"/>
    </row>
    <row r="305" spans="1:24" ht="47.25" customHeight="1" x14ac:dyDescent="0.3">
      <c r="A305" s="4" t="s">
        <v>68</v>
      </c>
      <c r="B305" s="4" t="s">
        <v>1769</v>
      </c>
      <c r="C305" s="4" t="s">
        <v>78</v>
      </c>
      <c r="D305" s="4"/>
      <c r="E305" s="14" t="s">
        <v>1185</v>
      </c>
      <c r="F305" s="5">
        <f>F306</f>
        <v>1167.5</v>
      </c>
      <c r="G305" s="5">
        <f t="shared" ref="F305:L307" si="301">G306</f>
        <v>1167.5</v>
      </c>
      <c r="H305" s="5">
        <f t="shared" si="301"/>
        <v>1167.5</v>
      </c>
      <c r="I305" s="5">
        <f t="shared" si="301"/>
        <v>0</v>
      </c>
      <c r="J305" s="5">
        <f t="shared" si="301"/>
        <v>0</v>
      </c>
      <c r="K305" s="5">
        <f t="shared" si="301"/>
        <v>0</v>
      </c>
      <c r="L305" s="5">
        <f>L306</f>
        <v>2099.5</v>
      </c>
      <c r="M305" s="5">
        <f t="shared" si="226"/>
        <v>3267</v>
      </c>
      <c r="N305" s="5">
        <f>N306</f>
        <v>3267</v>
      </c>
      <c r="O305" s="5">
        <f>O306</f>
        <v>605.9</v>
      </c>
      <c r="P305" s="5">
        <f t="shared" ref="P305:V305" si="302">P306</f>
        <v>0</v>
      </c>
      <c r="Q305" s="5">
        <f t="shared" si="302"/>
        <v>0</v>
      </c>
      <c r="R305" s="5">
        <f t="shared" si="302"/>
        <v>0</v>
      </c>
      <c r="S305" s="5">
        <f t="shared" si="302"/>
        <v>0</v>
      </c>
      <c r="T305" s="5">
        <f>T306</f>
        <v>3266.9759999999997</v>
      </c>
      <c r="U305" s="5">
        <f t="shared" si="302"/>
        <v>0</v>
      </c>
      <c r="V305" s="42">
        <f t="shared" si="302"/>
        <v>0</v>
      </c>
      <c r="W305" s="5">
        <f t="shared" si="261"/>
        <v>99.999265381083561</v>
      </c>
      <c r="X305" s="27"/>
    </row>
    <row r="306" spans="1:24" ht="31.5" customHeight="1" x14ac:dyDescent="0.3">
      <c r="A306" s="4" t="s">
        <v>68</v>
      </c>
      <c r="B306" s="4" t="s">
        <v>1769</v>
      </c>
      <c r="C306" s="4" t="s">
        <v>83</v>
      </c>
      <c r="D306" s="4"/>
      <c r="E306" s="14" t="s">
        <v>627</v>
      </c>
      <c r="F306" s="5">
        <f t="shared" si="301"/>
        <v>1167.5</v>
      </c>
      <c r="G306" s="5">
        <f t="shared" si="301"/>
        <v>1167.5</v>
      </c>
      <c r="H306" s="5">
        <f t="shared" si="301"/>
        <v>1167.5</v>
      </c>
      <c r="I306" s="5">
        <f t="shared" si="301"/>
        <v>0</v>
      </c>
      <c r="J306" s="5">
        <f t="shared" si="301"/>
        <v>0</v>
      </c>
      <c r="K306" s="5">
        <f t="shared" si="301"/>
        <v>0</v>
      </c>
      <c r="L306" s="5">
        <f t="shared" si="301"/>
        <v>2099.5</v>
      </c>
      <c r="M306" s="5">
        <f t="shared" si="226"/>
        <v>3267</v>
      </c>
      <c r="N306" s="5">
        <f>N307+N309</f>
        <v>3267</v>
      </c>
      <c r="O306" s="5">
        <f>O307+O309</f>
        <v>605.9</v>
      </c>
      <c r="P306" s="5">
        <f t="shared" ref="P306:V306" si="303">P307+P309</f>
        <v>0</v>
      </c>
      <c r="Q306" s="5">
        <f t="shared" si="303"/>
        <v>0</v>
      </c>
      <c r="R306" s="5">
        <f t="shared" si="303"/>
        <v>0</v>
      </c>
      <c r="S306" s="5">
        <f t="shared" si="303"/>
        <v>0</v>
      </c>
      <c r="T306" s="5">
        <f>T307+T309</f>
        <v>3266.9759999999997</v>
      </c>
      <c r="U306" s="5">
        <f t="shared" si="303"/>
        <v>0</v>
      </c>
      <c r="V306" s="42">
        <f t="shared" si="303"/>
        <v>0</v>
      </c>
      <c r="W306" s="5">
        <f t="shared" si="261"/>
        <v>99.999265381083561</v>
      </c>
      <c r="X306" s="27"/>
    </row>
    <row r="307" spans="1:24" ht="31.5" customHeight="1" x14ac:dyDescent="0.3">
      <c r="A307" s="4" t="s">
        <v>68</v>
      </c>
      <c r="B307" s="4" t="s">
        <v>1769</v>
      </c>
      <c r="C307" s="4" t="s">
        <v>83</v>
      </c>
      <c r="D307" s="4" t="s">
        <v>11</v>
      </c>
      <c r="E307" s="14" t="s">
        <v>531</v>
      </c>
      <c r="F307" s="5">
        <f t="shared" si="301"/>
        <v>1167.5</v>
      </c>
      <c r="G307" s="5">
        <f t="shared" si="301"/>
        <v>1167.5</v>
      </c>
      <c r="H307" s="5">
        <f t="shared" si="301"/>
        <v>1167.5</v>
      </c>
      <c r="I307" s="5">
        <f t="shared" si="301"/>
        <v>0</v>
      </c>
      <c r="J307" s="5">
        <f t="shared" si="301"/>
        <v>0</v>
      </c>
      <c r="K307" s="5">
        <f t="shared" si="301"/>
        <v>0</v>
      </c>
      <c r="L307" s="5">
        <f t="shared" si="301"/>
        <v>2099.5</v>
      </c>
      <c r="M307" s="5">
        <f t="shared" ref="M307:M383" si="304">F307+I307+L307</f>
        <v>3267</v>
      </c>
      <c r="N307" s="5">
        <f>N308</f>
        <v>3265.7</v>
      </c>
      <c r="O307" s="5">
        <f>O308</f>
        <v>604.92499999999995</v>
      </c>
      <c r="P307" s="5">
        <f t="shared" ref="P307:V307" si="305">P308</f>
        <v>0</v>
      </c>
      <c r="Q307" s="5">
        <f t="shared" si="305"/>
        <v>0</v>
      </c>
      <c r="R307" s="5">
        <f t="shared" si="305"/>
        <v>0</v>
      </c>
      <c r="S307" s="5">
        <f t="shared" si="305"/>
        <v>0</v>
      </c>
      <c r="T307" s="5">
        <f t="shared" si="305"/>
        <v>3265.7</v>
      </c>
      <c r="U307" s="5">
        <f t="shared" si="305"/>
        <v>0</v>
      </c>
      <c r="V307" s="42">
        <f t="shared" si="305"/>
        <v>0</v>
      </c>
      <c r="W307" s="5">
        <f t="shared" si="261"/>
        <v>100</v>
      </c>
      <c r="X307" s="27"/>
    </row>
    <row r="308" spans="1:24" ht="31.5" customHeight="1" x14ac:dyDescent="0.3">
      <c r="A308" s="4" t="s">
        <v>68</v>
      </c>
      <c r="B308" s="4" t="s">
        <v>1769</v>
      </c>
      <c r="C308" s="4" t="s">
        <v>83</v>
      </c>
      <c r="D308" s="4" t="s">
        <v>12</v>
      </c>
      <c r="E308" s="14" t="s">
        <v>532</v>
      </c>
      <c r="F308" s="5">
        <v>1167.5</v>
      </c>
      <c r="G308" s="5">
        <v>1167.5</v>
      </c>
      <c r="H308" s="5">
        <v>1167.5</v>
      </c>
      <c r="I308" s="5"/>
      <c r="J308" s="5"/>
      <c r="K308" s="5"/>
      <c r="L308" s="5">
        <f>3085-11.5-396.529-440.621-136.85</f>
        <v>2099.5</v>
      </c>
      <c r="M308" s="5">
        <f t="shared" si="304"/>
        <v>3267</v>
      </c>
      <c r="N308" s="5">
        <v>3265.7</v>
      </c>
      <c r="O308" s="5">
        <v>604.92499999999995</v>
      </c>
      <c r="P308" s="5">
        <v>0</v>
      </c>
      <c r="Q308" s="5">
        <v>0</v>
      </c>
      <c r="R308" s="5">
        <v>0</v>
      </c>
      <c r="S308" s="5">
        <v>0</v>
      </c>
      <c r="T308" s="5">
        <v>3265.7</v>
      </c>
      <c r="U308" s="5">
        <v>0</v>
      </c>
      <c r="V308" s="42">
        <v>0</v>
      </c>
      <c r="W308" s="5">
        <f t="shared" si="261"/>
        <v>100</v>
      </c>
      <c r="X308" s="27"/>
    </row>
    <row r="309" spans="1:24" ht="15.75" customHeight="1" x14ac:dyDescent="0.3">
      <c r="A309" s="4" t="s">
        <v>68</v>
      </c>
      <c r="B309" s="4" t="s">
        <v>1769</v>
      </c>
      <c r="C309" s="4" t="s">
        <v>83</v>
      </c>
      <c r="D309" s="4" t="s">
        <v>13</v>
      </c>
      <c r="E309" s="14" t="s">
        <v>547</v>
      </c>
      <c r="F309" s="5"/>
      <c r="G309" s="5"/>
      <c r="H309" s="5"/>
      <c r="I309" s="5"/>
      <c r="J309" s="5"/>
      <c r="K309" s="5"/>
      <c r="L309" s="5"/>
      <c r="M309" s="5">
        <f>M310</f>
        <v>0</v>
      </c>
      <c r="N309" s="5">
        <f t="shared" ref="N309:V309" si="306">N310</f>
        <v>1.3</v>
      </c>
      <c r="O309" s="5">
        <f t="shared" si="306"/>
        <v>0.97499999999999998</v>
      </c>
      <c r="P309" s="5">
        <f t="shared" si="306"/>
        <v>0</v>
      </c>
      <c r="Q309" s="5">
        <f t="shared" si="306"/>
        <v>0</v>
      </c>
      <c r="R309" s="5">
        <f t="shared" si="306"/>
        <v>0</v>
      </c>
      <c r="S309" s="5">
        <f t="shared" si="306"/>
        <v>0</v>
      </c>
      <c r="T309" s="5">
        <f t="shared" si="306"/>
        <v>1.276</v>
      </c>
      <c r="U309" s="5">
        <f t="shared" si="306"/>
        <v>0</v>
      </c>
      <c r="V309" s="42">
        <f t="shared" si="306"/>
        <v>0</v>
      </c>
      <c r="W309" s="5">
        <f t="shared" si="261"/>
        <v>98.153846153846146</v>
      </c>
      <c r="X309" s="27"/>
    </row>
    <row r="310" spans="1:24" ht="15.75" customHeight="1" x14ac:dyDescent="0.3">
      <c r="A310" s="4" t="s">
        <v>68</v>
      </c>
      <c r="B310" s="4" t="s">
        <v>1769</v>
      </c>
      <c r="C310" s="4" t="s">
        <v>83</v>
      </c>
      <c r="D310" s="4" t="s">
        <v>20</v>
      </c>
      <c r="E310" s="14" t="s">
        <v>550</v>
      </c>
      <c r="F310" s="5"/>
      <c r="G310" s="5"/>
      <c r="H310" s="5"/>
      <c r="I310" s="5"/>
      <c r="J310" s="5"/>
      <c r="K310" s="5"/>
      <c r="L310" s="5"/>
      <c r="M310" s="5">
        <v>0</v>
      </c>
      <c r="N310" s="5">
        <v>1.3</v>
      </c>
      <c r="O310" s="5">
        <v>0.97499999999999998</v>
      </c>
      <c r="P310" s="5">
        <v>0</v>
      </c>
      <c r="Q310" s="5">
        <v>0</v>
      </c>
      <c r="R310" s="5">
        <v>0</v>
      </c>
      <c r="S310" s="5">
        <v>0</v>
      </c>
      <c r="T310" s="5">
        <v>1.276</v>
      </c>
      <c r="U310" s="5">
        <v>0</v>
      </c>
      <c r="V310" s="42">
        <v>0</v>
      </c>
      <c r="W310" s="5">
        <f t="shared" si="261"/>
        <v>98.153846153846146</v>
      </c>
      <c r="X310" s="27"/>
    </row>
    <row r="311" spans="1:24" ht="31.5" customHeight="1" x14ac:dyDescent="0.3">
      <c r="A311" s="4" t="s">
        <v>68</v>
      </c>
      <c r="B311" s="4" t="s">
        <v>1769</v>
      </c>
      <c r="C311" s="4" t="s">
        <v>88</v>
      </c>
      <c r="D311" s="4"/>
      <c r="E311" s="14" t="s">
        <v>1186</v>
      </c>
      <c r="F311" s="5">
        <f t="shared" ref="F311:L313" si="307">F312</f>
        <v>1047.8</v>
      </c>
      <c r="G311" s="5">
        <f t="shared" si="307"/>
        <v>1047.8</v>
      </c>
      <c r="H311" s="5">
        <f t="shared" si="307"/>
        <v>1047.8</v>
      </c>
      <c r="I311" s="5">
        <f t="shared" si="307"/>
        <v>0</v>
      </c>
      <c r="J311" s="5">
        <f t="shared" si="307"/>
        <v>0</v>
      </c>
      <c r="K311" s="5">
        <f t="shared" si="307"/>
        <v>0</v>
      </c>
      <c r="L311" s="5">
        <f t="shared" si="307"/>
        <v>100</v>
      </c>
      <c r="M311" s="5">
        <f t="shared" si="304"/>
        <v>1147.8</v>
      </c>
      <c r="N311" s="5">
        <f t="shared" ref="N311:O313" si="308">N312</f>
        <v>1147.8</v>
      </c>
      <c r="O311" s="5">
        <f t="shared" si="308"/>
        <v>745.8</v>
      </c>
      <c r="P311" s="5">
        <f t="shared" ref="P311:V313" si="309">P312</f>
        <v>0</v>
      </c>
      <c r="Q311" s="5">
        <f t="shared" si="309"/>
        <v>0</v>
      </c>
      <c r="R311" s="5">
        <f t="shared" si="309"/>
        <v>0</v>
      </c>
      <c r="S311" s="5">
        <f t="shared" si="309"/>
        <v>0</v>
      </c>
      <c r="T311" s="5">
        <f t="shared" si="309"/>
        <v>1143.3</v>
      </c>
      <c r="U311" s="5">
        <f t="shared" si="309"/>
        <v>0</v>
      </c>
      <c r="V311" s="42">
        <f t="shared" si="309"/>
        <v>0</v>
      </c>
      <c r="W311" s="5">
        <f t="shared" si="261"/>
        <v>99.607945635128075</v>
      </c>
      <c r="X311" s="27"/>
    </row>
    <row r="312" spans="1:24" ht="15.75" customHeight="1" x14ac:dyDescent="0.3">
      <c r="A312" s="4" t="s">
        <v>68</v>
      </c>
      <c r="B312" s="4" t="s">
        <v>1769</v>
      </c>
      <c r="C312" s="4" t="s">
        <v>85</v>
      </c>
      <c r="D312" s="4"/>
      <c r="E312" s="14" t="s">
        <v>629</v>
      </c>
      <c r="F312" s="5">
        <f t="shared" si="307"/>
        <v>1047.8</v>
      </c>
      <c r="G312" s="5">
        <f t="shared" si="307"/>
        <v>1047.8</v>
      </c>
      <c r="H312" s="5">
        <f t="shared" si="307"/>
        <v>1047.8</v>
      </c>
      <c r="I312" s="5">
        <f t="shared" si="307"/>
        <v>0</v>
      </c>
      <c r="J312" s="5">
        <f t="shared" si="307"/>
        <v>0</v>
      </c>
      <c r="K312" s="5">
        <f t="shared" si="307"/>
        <v>0</v>
      </c>
      <c r="L312" s="5">
        <f t="shared" si="307"/>
        <v>100</v>
      </c>
      <c r="M312" s="5">
        <f t="shared" si="304"/>
        <v>1147.8</v>
      </c>
      <c r="N312" s="5">
        <f t="shared" si="308"/>
        <v>1147.8</v>
      </c>
      <c r="O312" s="5">
        <f t="shared" si="308"/>
        <v>745.8</v>
      </c>
      <c r="P312" s="5">
        <f t="shared" si="309"/>
        <v>0</v>
      </c>
      <c r="Q312" s="5">
        <f t="shared" si="309"/>
        <v>0</v>
      </c>
      <c r="R312" s="5">
        <f t="shared" si="309"/>
        <v>0</v>
      </c>
      <c r="S312" s="5">
        <f t="shared" si="309"/>
        <v>0</v>
      </c>
      <c r="T312" s="5">
        <f t="shared" si="309"/>
        <v>1143.3</v>
      </c>
      <c r="U312" s="5">
        <f t="shared" si="309"/>
        <v>0</v>
      </c>
      <c r="V312" s="42">
        <f t="shared" si="309"/>
        <v>0</v>
      </c>
      <c r="W312" s="5">
        <f t="shared" si="261"/>
        <v>99.607945635128075</v>
      </c>
      <c r="X312" s="27"/>
    </row>
    <row r="313" spans="1:24" ht="31.5" customHeight="1" x14ac:dyDescent="0.3">
      <c r="A313" s="4" t="s">
        <v>68</v>
      </c>
      <c r="B313" s="4" t="s">
        <v>1769</v>
      </c>
      <c r="C313" s="4" t="s">
        <v>85</v>
      </c>
      <c r="D313" s="4" t="s">
        <v>11</v>
      </c>
      <c r="E313" s="14" t="s">
        <v>531</v>
      </c>
      <c r="F313" s="5">
        <f t="shared" si="307"/>
        <v>1047.8</v>
      </c>
      <c r="G313" s="5">
        <f t="shared" si="307"/>
        <v>1047.8</v>
      </c>
      <c r="H313" s="5">
        <f t="shared" si="307"/>
        <v>1047.8</v>
      </c>
      <c r="I313" s="5">
        <f t="shared" si="307"/>
        <v>0</v>
      </c>
      <c r="J313" s="5">
        <f t="shared" si="307"/>
        <v>0</v>
      </c>
      <c r="K313" s="5">
        <f t="shared" si="307"/>
        <v>0</v>
      </c>
      <c r="L313" s="5">
        <f t="shared" si="307"/>
        <v>100</v>
      </c>
      <c r="M313" s="5">
        <f t="shared" si="304"/>
        <v>1147.8</v>
      </c>
      <c r="N313" s="5">
        <f t="shared" si="308"/>
        <v>1147.8</v>
      </c>
      <c r="O313" s="5">
        <f t="shared" si="308"/>
        <v>745.8</v>
      </c>
      <c r="P313" s="5">
        <f t="shared" si="309"/>
        <v>0</v>
      </c>
      <c r="Q313" s="5">
        <f t="shared" si="309"/>
        <v>0</v>
      </c>
      <c r="R313" s="5">
        <f t="shared" si="309"/>
        <v>0</v>
      </c>
      <c r="S313" s="5">
        <f t="shared" si="309"/>
        <v>0</v>
      </c>
      <c r="T313" s="5">
        <f t="shared" si="309"/>
        <v>1143.3</v>
      </c>
      <c r="U313" s="5">
        <f t="shared" si="309"/>
        <v>0</v>
      </c>
      <c r="V313" s="42">
        <f t="shared" si="309"/>
        <v>0</v>
      </c>
      <c r="W313" s="5">
        <f t="shared" si="261"/>
        <v>99.607945635128075</v>
      </c>
      <c r="X313" s="27"/>
    </row>
    <row r="314" spans="1:24" ht="31.5" customHeight="1" x14ac:dyDescent="0.3">
      <c r="A314" s="4" t="s">
        <v>68</v>
      </c>
      <c r="B314" s="4" t="s">
        <v>1769</v>
      </c>
      <c r="C314" s="4" t="s">
        <v>85</v>
      </c>
      <c r="D314" s="4" t="s">
        <v>12</v>
      </c>
      <c r="E314" s="14" t="s">
        <v>532</v>
      </c>
      <c r="F314" s="5">
        <v>1047.8</v>
      </c>
      <c r="G314" s="5">
        <v>1047.8</v>
      </c>
      <c r="H314" s="5">
        <v>1047.8</v>
      </c>
      <c r="I314" s="5"/>
      <c r="J314" s="5"/>
      <c r="K314" s="5"/>
      <c r="L314" s="5">
        <v>100</v>
      </c>
      <c r="M314" s="5">
        <f t="shared" si="304"/>
        <v>1147.8</v>
      </c>
      <c r="N314" s="5">
        <v>1147.8</v>
      </c>
      <c r="O314" s="5">
        <v>745.8</v>
      </c>
      <c r="P314" s="5">
        <v>0</v>
      </c>
      <c r="Q314" s="5">
        <v>0</v>
      </c>
      <c r="R314" s="5">
        <v>0</v>
      </c>
      <c r="S314" s="5">
        <v>0</v>
      </c>
      <c r="T314" s="5">
        <v>1143.3</v>
      </c>
      <c r="U314" s="5">
        <v>0</v>
      </c>
      <c r="V314" s="42">
        <v>0</v>
      </c>
      <c r="W314" s="5">
        <f t="shared" si="261"/>
        <v>99.607945635128075</v>
      </c>
      <c r="X314" s="27"/>
    </row>
    <row r="315" spans="1:24" ht="31.5" customHeight="1" x14ac:dyDescent="0.3">
      <c r="A315" s="4" t="s">
        <v>68</v>
      </c>
      <c r="B315" s="4" t="s">
        <v>1769</v>
      </c>
      <c r="C315" s="4" t="s">
        <v>89</v>
      </c>
      <c r="D315" s="4"/>
      <c r="E315" s="14" t="s">
        <v>1004</v>
      </c>
      <c r="F315" s="5">
        <f t="shared" ref="F315:L317" si="310">F316</f>
        <v>1894</v>
      </c>
      <c r="G315" s="5">
        <f t="shared" si="310"/>
        <v>1894</v>
      </c>
      <c r="H315" s="5">
        <f t="shared" si="310"/>
        <v>1894</v>
      </c>
      <c r="I315" s="5">
        <f t="shared" si="310"/>
        <v>0</v>
      </c>
      <c r="J315" s="5">
        <f t="shared" si="310"/>
        <v>0</v>
      </c>
      <c r="K315" s="5">
        <f t="shared" si="310"/>
        <v>0</v>
      </c>
      <c r="L315" s="5">
        <f t="shared" si="310"/>
        <v>2534.21</v>
      </c>
      <c r="M315" s="5">
        <f t="shared" si="304"/>
        <v>4428.21</v>
      </c>
      <c r="N315" s="5">
        <f t="shared" ref="N315:O317" si="311">N316</f>
        <v>4191.21</v>
      </c>
      <c r="O315" s="5">
        <f t="shared" si="311"/>
        <v>2530.0100000000002</v>
      </c>
      <c r="P315" s="5">
        <f t="shared" ref="P315:V317" si="312">P316</f>
        <v>0</v>
      </c>
      <c r="Q315" s="5">
        <f t="shared" si="312"/>
        <v>0</v>
      </c>
      <c r="R315" s="5">
        <f t="shared" si="312"/>
        <v>0</v>
      </c>
      <c r="S315" s="5">
        <f t="shared" si="312"/>
        <v>0</v>
      </c>
      <c r="T315" s="5">
        <f t="shared" si="312"/>
        <v>4186.7390800000003</v>
      </c>
      <c r="U315" s="5">
        <f t="shared" si="312"/>
        <v>0</v>
      </c>
      <c r="V315" s="42">
        <f t="shared" si="312"/>
        <v>0</v>
      </c>
      <c r="W315" s="5">
        <f t="shared" si="261"/>
        <v>99.893326270933699</v>
      </c>
      <c r="X315" s="27"/>
    </row>
    <row r="316" spans="1:24" ht="31.5" customHeight="1" x14ac:dyDescent="0.3">
      <c r="A316" s="4" t="s">
        <v>68</v>
      </c>
      <c r="B316" s="4" t="s">
        <v>1769</v>
      </c>
      <c r="C316" s="4" t="s">
        <v>86</v>
      </c>
      <c r="D316" s="4"/>
      <c r="E316" s="14" t="s">
        <v>630</v>
      </c>
      <c r="F316" s="5">
        <f t="shared" si="310"/>
        <v>1894</v>
      </c>
      <c r="G316" s="5">
        <f t="shared" si="310"/>
        <v>1894</v>
      </c>
      <c r="H316" s="5">
        <f t="shared" si="310"/>
        <v>1894</v>
      </c>
      <c r="I316" s="5">
        <f t="shared" si="310"/>
        <v>0</v>
      </c>
      <c r="J316" s="5">
        <f t="shared" si="310"/>
        <v>0</v>
      </c>
      <c r="K316" s="5">
        <f t="shared" si="310"/>
        <v>0</v>
      </c>
      <c r="L316" s="5">
        <f t="shared" si="310"/>
        <v>2534.21</v>
      </c>
      <c r="M316" s="5">
        <f t="shared" si="304"/>
        <v>4428.21</v>
      </c>
      <c r="N316" s="5">
        <f t="shared" si="311"/>
        <v>4191.21</v>
      </c>
      <c r="O316" s="5">
        <f t="shared" si="311"/>
        <v>2530.0100000000002</v>
      </c>
      <c r="P316" s="5">
        <f t="shared" si="312"/>
        <v>0</v>
      </c>
      <c r="Q316" s="5">
        <f t="shared" si="312"/>
        <v>0</v>
      </c>
      <c r="R316" s="5">
        <f t="shared" si="312"/>
        <v>0</v>
      </c>
      <c r="S316" s="5">
        <f t="shared" si="312"/>
        <v>0</v>
      </c>
      <c r="T316" s="5">
        <f t="shared" si="312"/>
        <v>4186.7390800000003</v>
      </c>
      <c r="U316" s="5">
        <f t="shared" si="312"/>
        <v>0</v>
      </c>
      <c r="V316" s="42">
        <f t="shared" si="312"/>
        <v>0</v>
      </c>
      <c r="W316" s="5">
        <f t="shared" si="261"/>
        <v>99.893326270933699</v>
      </c>
      <c r="X316" s="27"/>
    </row>
    <row r="317" spans="1:24" ht="31.5" customHeight="1" x14ac:dyDescent="0.3">
      <c r="A317" s="4" t="s">
        <v>68</v>
      </c>
      <c r="B317" s="4" t="s">
        <v>1769</v>
      </c>
      <c r="C317" s="4" t="s">
        <v>86</v>
      </c>
      <c r="D317" s="4" t="s">
        <v>11</v>
      </c>
      <c r="E317" s="14" t="s">
        <v>531</v>
      </c>
      <c r="F317" s="5">
        <f t="shared" si="310"/>
        <v>1894</v>
      </c>
      <c r="G317" s="5">
        <f t="shared" si="310"/>
        <v>1894</v>
      </c>
      <c r="H317" s="5">
        <f t="shared" si="310"/>
        <v>1894</v>
      </c>
      <c r="I317" s="5">
        <f t="shared" si="310"/>
        <v>0</v>
      </c>
      <c r="J317" s="5">
        <f t="shared" si="310"/>
        <v>0</v>
      </c>
      <c r="K317" s="5">
        <f t="shared" si="310"/>
        <v>0</v>
      </c>
      <c r="L317" s="5">
        <f t="shared" si="310"/>
        <v>2534.21</v>
      </c>
      <c r="M317" s="5">
        <f t="shared" si="304"/>
        <v>4428.21</v>
      </c>
      <c r="N317" s="5">
        <f t="shared" si="311"/>
        <v>4191.21</v>
      </c>
      <c r="O317" s="5">
        <f t="shared" si="311"/>
        <v>2530.0100000000002</v>
      </c>
      <c r="P317" s="5">
        <f t="shared" si="312"/>
        <v>0</v>
      </c>
      <c r="Q317" s="5">
        <f t="shared" si="312"/>
        <v>0</v>
      </c>
      <c r="R317" s="5">
        <f t="shared" si="312"/>
        <v>0</v>
      </c>
      <c r="S317" s="5">
        <f t="shared" si="312"/>
        <v>0</v>
      </c>
      <c r="T317" s="5">
        <f t="shared" si="312"/>
        <v>4186.7390800000003</v>
      </c>
      <c r="U317" s="5">
        <f t="shared" si="312"/>
        <v>0</v>
      </c>
      <c r="V317" s="42">
        <f t="shared" si="312"/>
        <v>0</v>
      </c>
      <c r="W317" s="5">
        <f t="shared" si="261"/>
        <v>99.893326270933699</v>
      </c>
      <c r="X317" s="27"/>
    </row>
    <row r="318" spans="1:24" ht="31.5" customHeight="1" x14ac:dyDescent="0.3">
      <c r="A318" s="4" t="s">
        <v>68</v>
      </c>
      <c r="B318" s="4" t="s">
        <v>1769</v>
      </c>
      <c r="C318" s="4" t="s">
        <v>86</v>
      </c>
      <c r="D318" s="4" t="s">
        <v>12</v>
      </c>
      <c r="E318" s="14" t="s">
        <v>532</v>
      </c>
      <c r="F318" s="5">
        <v>1894</v>
      </c>
      <c r="G318" s="5">
        <v>1894</v>
      </c>
      <c r="H318" s="5">
        <v>1894</v>
      </c>
      <c r="I318" s="5"/>
      <c r="J318" s="5"/>
      <c r="K318" s="5"/>
      <c r="L318" s="5">
        <f>1736.3+1030-232.09</f>
        <v>2534.21</v>
      </c>
      <c r="M318" s="5">
        <f t="shared" si="304"/>
        <v>4428.21</v>
      </c>
      <c r="N318" s="5">
        <v>4191.21</v>
      </c>
      <c r="O318" s="5">
        <v>2530.0100000000002</v>
      </c>
      <c r="P318" s="5">
        <v>0</v>
      </c>
      <c r="Q318" s="5">
        <v>0</v>
      </c>
      <c r="R318" s="5">
        <v>0</v>
      </c>
      <c r="S318" s="5">
        <v>0</v>
      </c>
      <c r="T318" s="5">
        <v>4186.7390800000003</v>
      </c>
      <c r="U318" s="5">
        <v>0</v>
      </c>
      <c r="V318" s="42">
        <v>0</v>
      </c>
      <c r="W318" s="5">
        <f t="shared" si="261"/>
        <v>99.893326270933699</v>
      </c>
      <c r="X318" s="27"/>
    </row>
    <row r="319" spans="1:24" ht="31.5" hidden="1" customHeight="1" x14ac:dyDescent="0.25">
      <c r="A319" s="4" t="s">
        <v>68</v>
      </c>
      <c r="B319" s="4" t="s">
        <v>1769</v>
      </c>
      <c r="C319" s="4" t="s">
        <v>912</v>
      </c>
      <c r="D319" s="4"/>
      <c r="E319" s="14" t="s">
        <v>1188</v>
      </c>
      <c r="F319" s="5">
        <f>F320</f>
        <v>0</v>
      </c>
      <c r="G319" s="5">
        <f t="shared" ref="G319:L321" si="313">G320</f>
        <v>0</v>
      </c>
      <c r="H319" s="5">
        <f t="shared" si="313"/>
        <v>0</v>
      </c>
      <c r="I319" s="5">
        <f t="shared" si="313"/>
        <v>0</v>
      </c>
      <c r="J319" s="5">
        <f t="shared" si="313"/>
        <v>0</v>
      </c>
      <c r="K319" s="5">
        <f t="shared" si="313"/>
        <v>0</v>
      </c>
      <c r="L319" s="5">
        <f t="shared" si="313"/>
        <v>0</v>
      </c>
      <c r="M319" s="5">
        <f t="shared" si="304"/>
        <v>0</v>
      </c>
      <c r="N319" s="5">
        <f t="shared" ref="N319:O321" si="314">N320</f>
        <v>0</v>
      </c>
      <c r="O319" s="5">
        <f t="shared" si="314"/>
        <v>0</v>
      </c>
      <c r="P319" s="5">
        <f t="shared" ref="P319:V321" si="315">P320</f>
        <v>0</v>
      </c>
      <c r="Q319" s="5">
        <f t="shared" si="315"/>
        <v>0</v>
      </c>
      <c r="R319" s="5">
        <f t="shared" si="315"/>
        <v>0</v>
      </c>
      <c r="S319" s="5">
        <f t="shared" si="315"/>
        <v>0</v>
      </c>
      <c r="T319" s="5">
        <f t="shared" si="315"/>
        <v>0</v>
      </c>
      <c r="U319" s="5">
        <f t="shared" si="315"/>
        <v>0</v>
      </c>
      <c r="V319" s="42">
        <f t="shared" si="315"/>
        <v>0</v>
      </c>
      <c r="W319" s="5" t="e">
        <f t="shared" si="261"/>
        <v>#DIV/0!</v>
      </c>
      <c r="X319" s="27" t="s">
        <v>1591</v>
      </c>
    </row>
    <row r="320" spans="1:24" ht="15.75" hidden="1" customHeight="1" x14ac:dyDescent="0.25">
      <c r="A320" s="4" t="s">
        <v>68</v>
      </c>
      <c r="B320" s="4" t="s">
        <v>1769</v>
      </c>
      <c r="C320" s="4" t="s">
        <v>913</v>
      </c>
      <c r="D320" s="4"/>
      <c r="E320" s="14" t="s">
        <v>915</v>
      </c>
      <c r="F320" s="5">
        <f>F321</f>
        <v>0</v>
      </c>
      <c r="G320" s="5">
        <f t="shared" si="313"/>
        <v>0</v>
      </c>
      <c r="H320" s="5">
        <f t="shared" si="313"/>
        <v>0</v>
      </c>
      <c r="I320" s="5">
        <f t="shared" si="313"/>
        <v>0</v>
      </c>
      <c r="J320" s="5">
        <f t="shared" si="313"/>
        <v>0</v>
      </c>
      <c r="K320" s="5">
        <f t="shared" si="313"/>
        <v>0</v>
      </c>
      <c r="L320" s="5">
        <f t="shared" si="313"/>
        <v>0</v>
      </c>
      <c r="M320" s="5">
        <f t="shared" si="304"/>
        <v>0</v>
      </c>
      <c r="N320" s="5">
        <f t="shared" si="314"/>
        <v>0</v>
      </c>
      <c r="O320" s="5">
        <f t="shared" si="314"/>
        <v>0</v>
      </c>
      <c r="P320" s="5">
        <f t="shared" si="315"/>
        <v>0</v>
      </c>
      <c r="Q320" s="5">
        <f t="shared" si="315"/>
        <v>0</v>
      </c>
      <c r="R320" s="5">
        <f t="shared" si="315"/>
        <v>0</v>
      </c>
      <c r="S320" s="5">
        <f t="shared" si="315"/>
        <v>0</v>
      </c>
      <c r="T320" s="5">
        <f t="shared" si="315"/>
        <v>0</v>
      </c>
      <c r="U320" s="5">
        <f t="shared" si="315"/>
        <v>0</v>
      </c>
      <c r="V320" s="42">
        <f t="shared" si="315"/>
        <v>0</v>
      </c>
      <c r="W320" s="5" t="e">
        <f t="shared" si="261"/>
        <v>#DIV/0!</v>
      </c>
      <c r="X320" s="27" t="s">
        <v>1591</v>
      </c>
    </row>
    <row r="321" spans="1:24" ht="31.5" hidden="1" customHeight="1" x14ac:dyDescent="0.3">
      <c r="A321" s="4" t="s">
        <v>68</v>
      </c>
      <c r="B321" s="4" t="s">
        <v>1769</v>
      </c>
      <c r="C321" s="4" t="s">
        <v>913</v>
      </c>
      <c r="D321" s="4" t="s">
        <v>11</v>
      </c>
      <c r="E321" s="14" t="s">
        <v>531</v>
      </c>
      <c r="F321" s="5">
        <f>F322</f>
        <v>0</v>
      </c>
      <c r="G321" s="5">
        <f t="shared" si="313"/>
        <v>0</v>
      </c>
      <c r="H321" s="5">
        <f t="shared" si="313"/>
        <v>0</v>
      </c>
      <c r="I321" s="5">
        <f t="shared" si="313"/>
        <v>0</v>
      </c>
      <c r="J321" s="5">
        <f t="shared" si="313"/>
        <v>0</v>
      </c>
      <c r="K321" s="5">
        <f t="shared" si="313"/>
        <v>0</v>
      </c>
      <c r="L321" s="5">
        <f t="shared" si="313"/>
        <v>0</v>
      </c>
      <c r="M321" s="5">
        <f t="shared" si="304"/>
        <v>0</v>
      </c>
      <c r="N321" s="5">
        <f t="shared" si="314"/>
        <v>0</v>
      </c>
      <c r="O321" s="5">
        <f t="shared" si="314"/>
        <v>0</v>
      </c>
      <c r="P321" s="5">
        <f t="shared" si="315"/>
        <v>0</v>
      </c>
      <c r="Q321" s="5">
        <f t="shared" si="315"/>
        <v>0</v>
      </c>
      <c r="R321" s="5">
        <f t="shared" si="315"/>
        <v>0</v>
      </c>
      <c r="S321" s="5">
        <f t="shared" si="315"/>
        <v>0</v>
      </c>
      <c r="T321" s="5">
        <f t="shared" si="315"/>
        <v>0</v>
      </c>
      <c r="U321" s="5">
        <f t="shared" si="315"/>
        <v>0</v>
      </c>
      <c r="V321" s="42">
        <f t="shared" si="315"/>
        <v>0</v>
      </c>
      <c r="W321" s="5" t="e">
        <f t="shared" si="261"/>
        <v>#DIV/0!</v>
      </c>
      <c r="X321" s="27" t="s">
        <v>1591</v>
      </c>
    </row>
    <row r="322" spans="1:24" ht="31.5" hidden="1" customHeight="1" x14ac:dyDescent="0.3">
      <c r="A322" s="4" t="s">
        <v>68</v>
      </c>
      <c r="B322" s="4" t="s">
        <v>1769</v>
      </c>
      <c r="C322" s="4" t="s">
        <v>913</v>
      </c>
      <c r="D322" s="4" t="s">
        <v>12</v>
      </c>
      <c r="E322" s="14" t="s">
        <v>532</v>
      </c>
      <c r="F322" s="5"/>
      <c r="G322" s="5"/>
      <c r="H322" s="5"/>
      <c r="I322" s="5"/>
      <c r="J322" s="5"/>
      <c r="K322" s="5"/>
      <c r="L322" s="5"/>
      <c r="M322" s="5">
        <f t="shared" si="304"/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42">
        <v>0</v>
      </c>
      <c r="W322" s="5" t="e">
        <f t="shared" si="261"/>
        <v>#DIV/0!</v>
      </c>
      <c r="X322" s="27" t="s">
        <v>1591</v>
      </c>
    </row>
    <row r="323" spans="1:24" ht="47.25" customHeight="1" x14ac:dyDescent="0.3">
      <c r="A323" s="4" t="s">
        <v>68</v>
      </c>
      <c r="B323" s="4" t="s">
        <v>1769</v>
      </c>
      <c r="C323" s="4" t="s">
        <v>1631</v>
      </c>
      <c r="D323" s="4"/>
      <c r="E323" s="14" t="s">
        <v>1680</v>
      </c>
      <c r="F323" s="5"/>
      <c r="G323" s="5"/>
      <c r="H323" s="5"/>
      <c r="I323" s="5"/>
      <c r="J323" s="5"/>
      <c r="K323" s="5"/>
      <c r="L323" s="5">
        <f>L324</f>
        <v>7901.4690000000001</v>
      </c>
      <c r="M323" s="5">
        <f>L323</f>
        <v>7901.4690000000001</v>
      </c>
      <c r="N323" s="5">
        <f t="shared" ref="N323:O325" si="316">N324</f>
        <v>7901.4690000000001</v>
      </c>
      <c r="O323" s="5">
        <f t="shared" si="316"/>
        <v>0</v>
      </c>
      <c r="P323" s="5">
        <f t="shared" ref="P323:V325" si="317">P324</f>
        <v>0</v>
      </c>
      <c r="Q323" s="5">
        <f t="shared" si="317"/>
        <v>0</v>
      </c>
      <c r="R323" s="5">
        <f t="shared" si="317"/>
        <v>0</v>
      </c>
      <c r="S323" s="5">
        <f t="shared" si="317"/>
        <v>0</v>
      </c>
      <c r="T323" s="5">
        <f t="shared" si="317"/>
        <v>7901.4690000000001</v>
      </c>
      <c r="U323" s="5">
        <f t="shared" si="317"/>
        <v>0</v>
      </c>
      <c r="V323" s="42">
        <f t="shared" si="317"/>
        <v>0</v>
      </c>
      <c r="W323" s="5">
        <f t="shared" si="261"/>
        <v>100</v>
      </c>
      <c r="X323" s="27"/>
    </row>
    <row r="324" spans="1:24" ht="31.5" customHeight="1" x14ac:dyDescent="0.3">
      <c r="A324" s="4" t="s">
        <v>68</v>
      </c>
      <c r="B324" s="4" t="s">
        <v>1769</v>
      </c>
      <c r="C324" s="4" t="s">
        <v>1632</v>
      </c>
      <c r="D324" s="4"/>
      <c r="E324" s="14" t="s">
        <v>1633</v>
      </c>
      <c r="F324" s="5"/>
      <c r="G324" s="5"/>
      <c r="H324" s="5"/>
      <c r="I324" s="5"/>
      <c r="J324" s="5"/>
      <c r="K324" s="5"/>
      <c r="L324" s="5">
        <f>L325</f>
        <v>7901.4690000000001</v>
      </c>
      <c r="M324" s="5">
        <f>L324</f>
        <v>7901.4690000000001</v>
      </c>
      <c r="N324" s="5">
        <f t="shared" si="316"/>
        <v>7901.4690000000001</v>
      </c>
      <c r="O324" s="5">
        <f t="shared" si="316"/>
        <v>0</v>
      </c>
      <c r="P324" s="5">
        <f t="shared" si="317"/>
        <v>0</v>
      </c>
      <c r="Q324" s="5">
        <f t="shared" si="317"/>
        <v>0</v>
      </c>
      <c r="R324" s="5">
        <f t="shared" si="317"/>
        <v>0</v>
      </c>
      <c r="S324" s="5">
        <f t="shared" si="317"/>
        <v>0</v>
      </c>
      <c r="T324" s="5">
        <f t="shared" si="317"/>
        <v>7901.4690000000001</v>
      </c>
      <c r="U324" s="5">
        <f t="shared" si="317"/>
        <v>0</v>
      </c>
      <c r="V324" s="42">
        <f t="shared" si="317"/>
        <v>0</v>
      </c>
      <c r="W324" s="5">
        <f t="shared" si="261"/>
        <v>100</v>
      </c>
      <c r="X324" s="27"/>
    </row>
    <row r="325" spans="1:24" ht="31.5" customHeight="1" x14ac:dyDescent="0.3">
      <c r="A325" s="4" t="s">
        <v>68</v>
      </c>
      <c r="B325" s="4" t="s">
        <v>1769</v>
      </c>
      <c r="C325" s="4" t="s">
        <v>1632</v>
      </c>
      <c r="D325" s="4" t="s">
        <v>11</v>
      </c>
      <c r="E325" s="14" t="s">
        <v>531</v>
      </c>
      <c r="F325" s="5"/>
      <c r="G325" s="5"/>
      <c r="H325" s="5"/>
      <c r="I325" s="5"/>
      <c r="J325" s="5"/>
      <c r="K325" s="5"/>
      <c r="L325" s="5">
        <f>L326</f>
        <v>7901.4690000000001</v>
      </c>
      <c r="M325" s="5">
        <f>L325</f>
        <v>7901.4690000000001</v>
      </c>
      <c r="N325" s="5">
        <f t="shared" si="316"/>
        <v>7901.4690000000001</v>
      </c>
      <c r="O325" s="5">
        <f t="shared" si="316"/>
        <v>0</v>
      </c>
      <c r="P325" s="5">
        <f t="shared" si="317"/>
        <v>0</v>
      </c>
      <c r="Q325" s="5">
        <f t="shared" si="317"/>
        <v>0</v>
      </c>
      <c r="R325" s="5">
        <f t="shared" si="317"/>
        <v>0</v>
      </c>
      <c r="S325" s="5">
        <f t="shared" si="317"/>
        <v>0</v>
      </c>
      <c r="T325" s="5">
        <f t="shared" si="317"/>
        <v>7901.4690000000001</v>
      </c>
      <c r="U325" s="5">
        <f t="shared" si="317"/>
        <v>0</v>
      </c>
      <c r="V325" s="42">
        <f t="shared" si="317"/>
        <v>0</v>
      </c>
      <c r="W325" s="5">
        <f t="shared" si="261"/>
        <v>100</v>
      </c>
      <c r="X325" s="27"/>
    </row>
    <row r="326" spans="1:24" ht="31.5" customHeight="1" x14ac:dyDescent="0.3">
      <c r="A326" s="4" t="s">
        <v>68</v>
      </c>
      <c r="B326" s="4" t="s">
        <v>1769</v>
      </c>
      <c r="C326" s="4" t="s">
        <v>1632</v>
      </c>
      <c r="D326" s="4" t="s">
        <v>12</v>
      </c>
      <c r="E326" s="14" t="s">
        <v>532</v>
      </c>
      <c r="F326" s="5"/>
      <c r="G326" s="5"/>
      <c r="H326" s="5"/>
      <c r="I326" s="5"/>
      <c r="J326" s="5"/>
      <c r="K326" s="5"/>
      <c r="L326" s="5">
        <f>9108-1206.531</f>
        <v>7901.4690000000001</v>
      </c>
      <c r="M326" s="5">
        <f>L326</f>
        <v>7901.4690000000001</v>
      </c>
      <c r="N326" s="5">
        <v>7901.4690000000001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7901.4690000000001</v>
      </c>
      <c r="U326" s="5">
        <v>0</v>
      </c>
      <c r="V326" s="42">
        <v>0</v>
      </c>
      <c r="W326" s="5">
        <f t="shared" si="261"/>
        <v>100</v>
      </c>
      <c r="X326" s="27"/>
    </row>
    <row r="327" spans="1:24" ht="31.5" hidden="1" customHeight="1" x14ac:dyDescent="0.25">
      <c r="A327" s="4" t="s">
        <v>68</v>
      </c>
      <c r="B327" s="4" t="s">
        <v>1769</v>
      </c>
      <c r="C327" s="4" t="s">
        <v>22</v>
      </c>
      <c r="D327" s="4"/>
      <c r="E327" s="14" t="s">
        <v>802</v>
      </c>
      <c r="F327" s="5">
        <f>F328</f>
        <v>0</v>
      </c>
      <c r="G327" s="5">
        <f t="shared" ref="G327:L328" si="318">G328</f>
        <v>0</v>
      </c>
      <c r="H327" s="5">
        <f t="shared" si="318"/>
        <v>0</v>
      </c>
      <c r="I327" s="5">
        <f t="shared" si="318"/>
        <v>0</v>
      </c>
      <c r="J327" s="5">
        <f t="shared" si="318"/>
        <v>0</v>
      </c>
      <c r="K327" s="5">
        <f t="shared" si="318"/>
        <v>0</v>
      </c>
      <c r="L327" s="5">
        <f t="shared" si="318"/>
        <v>0</v>
      </c>
      <c r="M327" s="5">
        <f t="shared" si="304"/>
        <v>0</v>
      </c>
      <c r="N327" s="5">
        <f>N328</f>
        <v>0</v>
      </c>
      <c r="O327" s="5">
        <f>O328</f>
        <v>0</v>
      </c>
      <c r="P327" s="5">
        <f t="shared" ref="P327:V328" si="319">P328</f>
        <v>0</v>
      </c>
      <c r="Q327" s="5">
        <f t="shared" si="319"/>
        <v>0</v>
      </c>
      <c r="R327" s="5">
        <f t="shared" si="319"/>
        <v>0</v>
      </c>
      <c r="S327" s="5">
        <f t="shared" si="319"/>
        <v>0</v>
      </c>
      <c r="T327" s="5">
        <f t="shared" si="319"/>
        <v>0</v>
      </c>
      <c r="U327" s="5">
        <f t="shared" si="319"/>
        <v>0</v>
      </c>
      <c r="V327" s="42">
        <f t="shared" si="319"/>
        <v>0</v>
      </c>
      <c r="W327" s="5" t="e">
        <f t="shared" si="261"/>
        <v>#DIV/0!</v>
      </c>
      <c r="X327" s="27" t="s">
        <v>1591</v>
      </c>
    </row>
    <row r="328" spans="1:24" ht="47.25" hidden="1" customHeight="1" x14ac:dyDescent="0.25">
      <c r="A328" s="4" t="s">
        <v>68</v>
      </c>
      <c r="B328" s="4" t="s">
        <v>1769</v>
      </c>
      <c r="C328" s="4" t="s">
        <v>96</v>
      </c>
      <c r="D328" s="4"/>
      <c r="E328" s="14" t="s">
        <v>1038</v>
      </c>
      <c r="F328" s="5">
        <f>F329</f>
        <v>0</v>
      </c>
      <c r="G328" s="5">
        <f t="shared" si="318"/>
        <v>0</v>
      </c>
      <c r="H328" s="5">
        <f t="shared" si="318"/>
        <v>0</v>
      </c>
      <c r="I328" s="5">
        <f t="shared" si="318"/>
        <v>0</v>
      </c>
      <c r="J328" s="5">
        <f t="shared" si="318"/>
        <v>0</v>
      </c>
      <c r="K328" s="5">
        <f t="shared" si="318"/>
        <v>0</v>
      </c>
      <c r="L328" s="5">
        <f t="shared" si="318"/>
        <v>0</v>
      </c>
      <c r="M328" s="5">
        <f t="shared" si="304"/>
        <v>0</v>
      </c>
      <c r="N328" s="5">
        <f>N329</f>
        <v>0</v>
      </c>
      <c r="O328" s="5">
        <f>O329</f>
        <v>0</v>
      </c>
      <c r="P328" s="5">
        <f t="shared" si="319"/>
        <v>0</v>
      </c>
      <c r="Q328" s="5">
        <f t="shared" si="319"/>
        <v>0</v>
      </c>
      <c r="R328" s="5">
        <f t="shared" si="319"/>
        <v>0</v>
      </c>
      <c r="S328" s="5">
        <f t="shared" si="319"/>
        <v>0</v>
      </c>
      <c r="T328" s="5">
        <f t="shared" si="319"/>
        <v>0</v>
      </c>
      <c r="U328" s="5">
        <f t="shared" si="319"/>
        <v>0</v>
      </c>
      <c r="V328" s="42">
        <f t="shared" si="319"/>
        <v>0</v>
      </c>
      <c r="W328" s="5" t="e">
        <f t="shared" si="261"/>
        <v>#DIV/0!</v>
      </c>
      <c r="X328" s="27" t="s">
        <v>1591</v>
      </c>
    </row>
    <row r="329" spans="1:24" ht="47.25" hidden="1" customHeight="1" x14ac:dyDescent="0.25">
      <c r="A329" s="4" t="s">
        <v>68</v>
      </c>
      <c r="B329" s="4" t="s">
        <v>1769</v>
      </c>
      <c r="C329" s="4" t="s">
        <v>93</v>
      </c>
      <c r="D329" s="4"/>
      <c r="E329" s="14" t="s">
        <v>565</v>
      </c>
      <c r="F329" s="5">
        <f t="shared" ref="F329:L329" si="320">F330+F332+F334</f>
        <v>0</v>
      </c>
      <c r="G329" s="5">
        <f t="shared" si="320"/>
        <v>0</v>
      </c>
      <c r="H329" s="5">
        <f t="shared" si="320"/>
        <v>0</v>
      </c>
      <c r="I329" s="5">
        <f t="shared" si="320"/>
        <v>0</v>
      </c>
      <c r="J329" s="5">
        <f t="shared" si="320"/>
        <v>0</v>
      </c>
      <c r="K329" s="5">
        <f t="shared" si="320"/>
        <v>0</v>
      </c>
      <c r="L329" s="5">
        <f t="shared" si="320"/>
        <v>0</v>
      </c>
      <c r="M329" s="5">
        <f t="shared" si="304"/>
        <v>0</v>
      </c>
      <c r="N329" s="5">
        <f>N330+N332+N334</f>
        <v>0</v>
      </c>
      <c r="O329" s="5">
        <f>O330+O332+O334</f>
        <v>0</v>
      </c>
      <c r="P329" s="5">
        <f t="shared" ref="P329:V329" si="321">P330+P332+P334</f>
        <v>0</v>
      </c>
      <c r="Q329" s="5">
        <f t="shared" si="321"/>
        <v>0</v>
      </c>
      <c r="R329" s="5">
        <f t="shared" si="321"/>
        <v>0</v>
      </c>
      <c r="S329" s="5">
        <f t="shared" si="321"/>
        <v>0</v>
      </c>
      <c r="T329" s="5">
        <f>T330+T332+T334</f>
        <v>0</v>
      </c>
      <c r="U329" s="5">
        <f t="shared" si="321"/>
        <v>0</v>
      </c>
      <c r="V329" s="42">
        <f t="shared" si="321"/>
        <v>0</v>
      </c>
      <c r="W329" s="5" t="e">
        <f t="shared" si="261"/>
        <v>#DIV/0!</v>
      </c>
      <c r="X329" s="27" t="s">
        <v>1591</v>
      </c>
    </row>
    <row r="330" spans="1:24" ht="78.75" hidden="1" customHeight="1" x14ac:dyDescent="0.25">
      <c r="A330" s="4" t="s">
        <v>68</v>
      </c>
      <c r="B330" s="4" t="s">
        <v>1769</v>
      </c>
      <c r="C330" s="4" t="s">
        <v>93</v>
      </c>
      <c r="D330" s="4" t="s">
        <v>18</v>
      </c>
      <c r="E330" s="14" t="s">
        <v>528</v>
      </c>
      <c r="F330" s="5">
        <f t="shared" ref="F330:L330" si="322">F331</f>
        <v>0</v>
      </c>
      <c r="G330" s="5">
        <f t="shared" si="322"/>
        <v>0</v>
      </c>
      <c r="H330" s="5">
        <f t="shared" si="322"/>
        <v>0</v>
      </c>
      <c r="I330" s="5">
        <f t="shared" si="322"/>
        <v>0</v>
      </c>
      <c r="J330" s="5">
        <f t="shared" si="322"/>
        <v>0</v>
      </c>
      <c r="K330" s="5">
        <f t="shared" si="322"/>
        <v>0</v>
      </c>
      <c r="L330" s="5">
        <f t="shared" si="322"/>
        <v>0</v>
      </c>
      <c r="M330" s="5">
        <f t="shared" si="304"/>
        <v>0</v>
      </c>
      <c r="N330" s="5">
        <f>N331</f>
        <v>0</v>
      </c>
      <c r="O330" s="5">
        <f>O331</f>
        <v>0</v>
      </c>
      <c r="P330" s="5">
        <f t="shared" ref="P330:V330" si="323">P331</f>
        <v>0</v>
      </c>
      <c r="Q330" s="5">
        <f t="shared" si="323"/>
        <v>0</v>
      </c>
      <c r="R330" s="5">
        <f t="shared" si="323"/>
        <v>0</v>
      </c>
      <c r="S330" s="5">
        <f t="shared" si="323"/>
        <v>0</v>
      </c>
      <c r="T330" s="5">
        <f>T331</f>
        <v>0</v>
      </c>
      <c r="U330" s="5">
        <f t="shared" si="323"/>
        <v>0</v>
      </c>
      <c r="V330" s="42">
        <f t="shared" si="323"/>
        <v>0</v>
      </c>
      <c r="W330" s="5" t="e">
        <f t="shared" si="261"/>
        <v>#DIV/0!</v>
      </c>
      <c r="X330" s="27" t="s">
        <v>1591</v>
      </c>
    </row>
    <row r="331" spans="1:24" ht="15.75" hidden="1" customHeight="1" x14ac:dyDescent="0.25">
      <c r="A331" s="4" t="s">
        <v>68</v>
      </c>
      <c r="B331" s="4" t="s">
        <v>1769</v>
      </c>
      <c r="C331" s="4" t="s">
        <v>93</v>
      </c>
      <c r="D331" s="4" t="s">
        <v>19</v>
      </c>
      <c r="E331" s="14" t="s">
        <v>529</v>
      </c>
      <c r="F331" s="5"/>
      <c r="G331" s="5"/>
      <c r="H331" s="5"/>
      <c r="I331" s="5"/>
      <c r="J331" s="5"/>
      <c r="K331" s="5"/>
      <c r="L331" s="5"/>
      <c r="M331" s="5">
        <f t="shared" si="304"/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42">
        <v>0</v>
      </c>
      <c r="W331" s="5" t="e">
        <f t="shared" si="261"/>
        <v>#DIV/0!</v>
      </c>
      <c r="X331" s="27" t="s">
        <v>1591</v>
      </c>
    </row>
    <row r="332" spans="1:24" ht="31.5" hidden="1" customHeight="1" x14ac:dyDescent="0.25">
      <c r="A332" s="4" t="s">
        <v>68</v>
      </c>
      <c r="B332" s="4" t="s">
        <v>1769</v>
      </c>
      <c r="C332" s="4" t="s">
        <v>93</v>
      </c>
      <c r="D332" s="4" t="s">
        <v>11</v>
      </c>
      <c r="E332" s="14" t="s">
        <v>531</v>
      </c>
      <c r="F332" s="5">
        <f t="shared" ref="F332:L332" si="324">F333</f>
        <v>0</v>
      </c>
      <c r="G332" s="5">
        <f t="shared" si="324"/>
        <v>0</v>
      </c>
      <c r="H332" s="5">
        <f t="shared" si="324"/>
        <v>0</v>
      </c>
      <c r="I332" s="5">
        <f t="shared" si="324"/>
        <v>0</v>
      </c>
      <c r="J332" s="5">
        <f t="shared" si="324"/>
        <v>0</v>
      </c>
      <c r="K332" s="5">
        <f t="shared" si="324"/>
        <v>0</v>
      </c>
      <c r="L332" s="5">
        <f t="shared" si="324"/>
        <v>0</v>
      </c>
      <c r="M332" s="5">
        <f t="shared" si="304"/>
        <v>0</v>
      </c>
      <c r="N332" s="5">
        <f>N333</f>
        <v>0</v>
      </c>
      <c r="O332" s="5">
        <f>O333</f>
        <v>0</v>
      </c>
      <c r="P332" s="5">
        <f t="shared" ref="P332:V332" si="325">P333</f>
        <v>0</v>
      </c>
      <c r="Q332" s="5">
        <f t="shared" si="325"/>
        <v>0</v>
      </c>
      <c r="R332" s="5">
        <f t="shared" si="325"/>
        <v>0</v>
      </c>
      <c r="S332" s="5">
        <f t="shared" si="325"/>
        <v>0</v>
      </c>
      <c r="T332" s="5">
        <f>T333</f>
        <v>0</v>
      </c>
      <c r="U332" s="5">
        <f t="shared" si="325"/>
        <v>0</v>
      </c>
      <c r="V332" s="42">
        <f t="shared" si="325"/>
        <v>0</v>
      </c>
      <c r="W332" s="5" t="e">
        <f t="shared" si="261"/>
        <v>#DIV/0!</v>
      </c>
      <c r="X332" s="27" t="s">
        <v>1591</v>
      </c>
    </row>
    <row r="333" spans="1:24" ht="31.5" hidden="1" customHeight="1" x14ac:dyDescent="0.25">
      <c r="A333" s="4" t="s">
        <v>68</v>
      </c>
      <c r="B333" s="4" t="s">
        <v>1769</v>
      </c>
      <c r="C333" s="4" t="s">
        <v>93</v>
      </c>
      <c r="D333" s="4" t="s">
        <v>12</v>
      </c>
      <c r="E333" s="14" t="s">
        <v>532</v>
      </c>
      <c r="F333" s="5"/>
      <c r="G333" s="5"/>
      <c r="H333" s="5"/>
      <c r="I333" s="5"/>
      <c r="J333" s="5"/>
      <c r="K333" s="5"/>
      <c r="L333" s="5"/>
      <c r="M333" s="5">
        <f t="shared" si="304"/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42">
        <v>0</v>
      </c>
      <c r="W333" s="5" t="e">
        <f t="shared" ref="W333:W396" si="326">T333/N333*100</f>
        <v>#DIV/0!</v>
      </c>
      <c r="X333" s="27" t="s">
        <v>1591</v>
      </c>
    </row>
    <row r="334" spans="1:24" ht="15.75" hidden="1" customHeight="1" x14ac:dyDescent="0.3">
      <c r="A334" s="4" t="s">
        <v>68</v>
      </c>
      <c r="B334" s="4" t="s">
        <v>1769</v>
      </c>
      <c r="C334" s="4" t="s">
        <v>93</v>
      </c>
      <c r="D334" s="4" t="s">
        <v>13</v>
      </c>
      <c r="E334" s="14" t="s">
        <v>547</v>
      </c>
      <c r="F334" s="5">
        <f t="shared" ref="F334:L334" si="327">F335</f>
        <v>0</v>
      </c>
      <c r="G334" s="5">
        <f t="shared" si="327"/>
        <v>0</v>
      </c>
      <c r="H334" s="5">
        <f t="shared" si="327"/>
        <v>0</v>
      </c>
      <c r="I334" s="5">
        <f t="shared" si="327"/>
        <v>0</v>
      </c>
      <c r="J334" s="5">
        <f t="shared" si="327"/>
        <v>0</v>
      </c>
      <c r="K334" s="5">
        <f t="shared" si="327"/>
        <v>0</v>
      </c>
      <c r="L334" s="5">
        <f t="shared" si="327"/>
        <v>0</v>
      </c>
      <c r="M334" s="5">
        <f t="shared" si="304"/>
        <v>0</v>
      </c>
      <c r="N334" s="5">
        <f>N335</f>
        <v>0</v>
      </c>
      <c r="O334" s="5">
        <f>O335</f>
        <v>0</v>
      </c>
      <c r="P334" s="5">
        <f t="shared" ref="P334:V334" si="328">P335</f>
        <v>0</v>
      </c>
      <c r="Q334" s="5">
        <f t="shared" si="328"/>
        <v>0</v>
      </c>
      <c r="R334" s="5">
        <f t="shared" si="328"/>
        <v>0</v>
      </c>
      <c r="S334" s="5">
        <f t="shared" si="328"/>
        <v>0</v>
      </c>
      <c r="T334" s="5">
        <f>T335</f>
        <v>0</v>
      </c>
      <c r="U334" s="5">
        <f t="shared" si="328"/>
        <v>0</v>
      </c>
      <c r="V334" s="42">
        <f t="shared" si="328"/>
        <v>0</v>
      </c>
      <c r="W334" s="5" t="e">
        <f t="shared" si="326"/>
        <v>#DIV/0!</v>
      </c>
      <c r="X334" s="27" t="s">
        <v>1591</v>
      </c>
    </row>
    <row r="335" spans="1:24" ht="15.75" hidden="1" customHeight="1" x14ac:dyDescent="0.3">
      <c r="A335" s="4" t="s">
        <v>68</v>
      </c>
      <c r="B335" s="4" t="s">
        <v>1769</v>
      </c>
      <c r="C335" s="4" t="s">
        <v>93</v>
      </c>
      <c r="D335" s="4" t="s">
        <v>20</v>
      </c>
      <c r="E335" s="14" t="s">
        <v>550</v>
      </c>
      <c r="F335" s="5"/>
      <c r="G335" s="5"/>
      <c r="H335" s="5"/>
      <c r="I335" s="5"/>
      <c r="J335" s="5"/>
      <c r="K335" s="5"/>
      <c r="L335" s="5"/>
      <c r="M335" s="5">
        <f t="shared" si="304"/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42">
        <v>0</v>
      </c>
      <c r="W335" s="5" t="e">
        <f t="shared" si="326"/>
        <v>#DIV/0!</v>
      </c>
      <c r="X335" s="27" t="s">
        <v>1591</v>
      </c>
    </row>
    <row r="336" spans="1:24" ht="31.5" customHeight="1" x14ac:dyDescent="0.3">
      <c r="A336" s="9" t="s">
        <v>68</v>
      </c>
      <c r="B336" s="9" t="s">
        <v>1770</v>
      </c>
      <c r="C336" s="9"/>
      <c r="D336" s="9"/>
      <c r="E336" s="13" t="s">
        <v>1664</v>
      </c>
      <c r="F336" s="5"/>
      <c r="G336" s="5"/>
      <c r="H336" s="5"/>
      <c r="I336" s="5"/>
      <c r="J336" s="5"/>
      <c r="K336" s="5"/>
      <c r="L336" s="11">
        <f t="shared" ref="L336:L341" si="329">L337</f>
        <v>2000</v>
      </c>
      <c r="M336" s="11">
        <f>L336</f>
        <v>2000</v>
      </c>
      <c r="N336" s="11">
        <f t="shared" ref="N336:V341" si="330">N337</f>
        <v>2000</v>
      </c>
      <c r="O336" s="11">
        <f t="shared" si="330"/>
        <v>0</v>
      </c>
      <c r="P336" s="11">
        <f t="shared" si="330"/>
        <v>0</v>
      </c>
      <c r="Q336" s="11">
        <f t="shared" si="330"/>
        <v>0</v>
      </c>
      <c r="R336" s="11">
        <f t="shared" si="330"/>
        <v>0</v>
      </c>
      <c r="S336" s="11">
        <f t="shared" si="330"/>
        <v>0</v>
      </c>
      <c r="T336" s="11">
        <f t="shared" si="330"/>
        <v>2000</v>
      </c>
      <c r="U336" s="11">
        <f t="shared" si="330"/>
        <v>0</v>
      </c>
      <c r="V336" s="41">
        <f t="shared" si="330"/>
        <v>0</v>
      </c>
      <c r="W336" s="11">
        <f t="shared" si="326"/>
        <v>100</v>
      </c>
      <c r="X336" s="27"/>
    </row>
    <row r="337" spans="1:24" ht="31.5" customHeight="1" x14ac:dyDescent="0.3">
      <c r="A337" s="4" t="s">
        <v>68</v>
      </c>
      <c r="B337" s="4" t="s">
        <v>1770</v>
      </c>
      <c r="C337" s="4" t="s">
        <v>70</v>
      </c>
      <c r="D337" s="4"/>
      <c r="E337" s="14" t="s">
        <v>1183</v>
      </c>
      <c r="F337" s="5"/>
      <c r="G337" s="5"/>
      <c r="H337" s="5"/>
      <c r="I337" s="5"/>
      <c r="J337" s="5"/>
      <c r="K337" s="5"/>
      <c r="L337" s="5">
        <f t="shared" si="329"/>
        <v>2000</v>
      </c>
      <c r="M337" s="5">
        <f t="shared" ref="M337:M342" si="331">L337</f>
        <v>2000</v>
      </c>
      <c r="N337" s="5">
        <f t="shared" si="330"/>
        <v>2000</v>
      </c>
      <c r="O337" s="5">
        <f t="shared" si="330"/>
        <v>0</v>
      </c>
      <c r="P337" s="5">
        <f t="shared" si="330"/>
        <v>0</v>
      </c>
      <c r="Q337" s="5">
        <f t="shared" si="330"/>
        <v>0</v>
      </c>
      <c r="R337" s="5">
        <f t="shared" si="330"/>
        <v>0</v>
      </c>
      <c r="S337" s="5">
        <f t="shared" si="330"/>
        <v>0</v>
      </c>
      <c r="T337" s="5">
        <f t="shared" si="330"/>
        <v>2000</v>
      </c>
      <c r="U337" s="5">
        <f t="shared" si="330"/>
        <v>0</v>
      </c>
      <c r="V337" s="42">
        <f t="shared" si="330"/>
        <v>0</v>
      </c>
      <c r="W337" s="5">
        <f t="shared" si="326"/>
        <v>100</v>
      </c>
      <c r="X337" s="27"/>
    </row>
    <row r="338" spans="1:24" ht="31.5" customHeight="1" x14ac:dyDescent="0.3">
      <c r="A338" s="4" t="s">
        <v>68</v>
      </c>
      <c r="B338" s="4" t="s">
        <v>1770</v>
      </c>
      <c r="C338" s="4" t="s">
        <v>77</v>
      </c>
      <c r="D338" s="4"/>
      <c r="E338" s="14" t="s">
        <v>1184</v>
      </c>
      <c r="F338" s="5"/>
      <c r="G338" s="5"/>
      <c r="H338" s="5"/>
      <c r="I338" s="5"/>
      <c r="J338" s="5"/>
      <c r="K338" s="5"/>
      <c r="L338" s="5">
        <f t="shared" si="329"/>
        <v>2000</v>
      </c>
      <c r="M338" s="5">
        <f t="shared" si="331"/>
        <v>2000</v>
      </c>
      <c r="N338" s="5">
        <f t="shared" si="330"/>
        <v>2000</v>
      </c>
      <c r="O338" s="5">
        <f t="shared" si="330"/>
        <v>0</v>
      </c>
      <c r="P338" s="5">
        <f t="shared" si="330"/>
        <v>0</v>
      </c>
      <c r="Q338" s="5">
        <f t="shared" si="330"/>
        <v>0</v>
      </c>
      <c r="R338" s="5">
        <f t="shared" si="330"/>
        <v>0</v>
      </c>
      <c r="S338" s="5">
        <f t="shared" si="330"/>
        <v>0</v>
      </c>
      <c r="T338" s="5">
        <f t="shared" si="330"/>
        <v>2000</v>
      </c>
      <c r="U338" s="5">
        <f t="shared" si="330"/>
        <v>0</v>
      </c>
      <c r="V338" s="42">
        <f t="shared" si="330"/>
        <v>0</v>
      </c>
      <c r="W338" s="5">
        <f t="shared" si="326"/>
        <v>100</v>
      </c>
      <c r="X338" s="27"/>
    </row>
    <row r="339" spans="1:24" ht="31.5" customHeight="1" x14ac:dyDescent="0.3">
      <c r="A339" s="4" t="s">
        <v>68</v>
      </c>
      <c r="B339" s="4" t="s">
        <v>1770</v>
      </c>
      <c r="C339" s="4" t="s">
        <v>89</v>
      </c>
      <c r="D339" s="4"/>
      <c r="E339" s="14" t="s">
        <v>1004</v>
      </c>
      <c r="F339" s="5"/>
      <c r="G339" s="5"/>
      <c r="H339" s="5"/>
      <c r="I339" s="5"/>
      <c r="J339" s="5"/>
      <c r="K339" s="5"/>
      <c r="L339" s="5">
        <f t="shared" si="329"/>
        <v>2000</v>
      </c>
      <c r="M339" s="5">
        <f t="shared" si="331"/>
        <v>2000</v>
      </c>
      <c r="N339" s="5">
        <f t="shared" si="330"/>
        <v>2000</v>
      </c>
      <c r="O339" s="5">
        <f t="shared" si="330"/>
        <v>0</v>
      </c>
      <c r="P339" s="5">
        <f t="shared" si="330"/>
        <v>0</v>
      </c>
      <c r="Q339" s="5">
        <f t="shared" si="330"/>
        <v>0</v>
      </c>
      <c r="R339" s="5">
        <f t="shared" si="330"/>
        <v>0</v>
      </c>
      <c r="S339" s="5">
        <f t="shared" si="330"/>
        <v>0</v>
      </c>
      <c r="T339" s="5">
        <f t="shared" si="330"/>
        <v>2000</v>
      </c>
      <c r="U339" s="5">
        <f t="shared" si="330"/>
        <v>0</v>
      </c>
      <c r="V339" s="42">
        <f t="shared" si="330"/>
        <v>0</v>
      </c>
      <c r="W339" s="5">
        <f t="shared" si="326"/>
        <v>100</v>
      </c>
      <c r="X339" s="27"/>
    </row>
    <row r="340" spans="1:24" ht="31.5" customHeight="1" x14ac:dyDescent="0.3">
      <c r="A340" s="4" t="s">
        <v>68</v>
      </c>
      <c r="B340" s="4" t="s">
        <v>1770</v>
      </c>
      <c r="C340" s="4" t="s">
        <v>86</v>
      </c>
      <c r="D340" s="4"/>
      <c r="E340" s="14" t="s">
        <v>630</v>
      </c>
      <c r="F340" s="5"/>
      <c r="G340" s="5"/>
      <c r="H340" s="5"/>
      <c r="I340" s="5"/>
      <c r="J340" s="5"/>
      <c r="K340" s="5"/>
      <c r="L340" s="5">
        <f t="shared" si="329"/>
        <v>2000</v>
      </c>
      <c r="M340" s="5">
        <f t="shared" si="331"/>
        <v>2000</v>
      </c>
      <c r="N340" s="5">
        <f t="shared" si="330"/>
        <v>2000</v>
      </c>
      <c r="O340" s="5">
        <f t="shared" si="330"/>
        <v>0</v>
      </c>
      <c r="P340" s="5">
        <f t="shared" si="330"/>
        <v>0</v>
      </c>
      <c r="Q340" s="5">
        <f t="shared" si="330"/>
        <v>0</v>
      </c>
      <c r="R340" s="5">
        <f t="shared" si="330"/>
        <v>0</v>
      </c>
      <c r="S340" s="5">
        <f t="shared" si="330"/>
        <v>0</v>
      </c>
      <c r="T340" s="5">
        <f t="shared" si="330"/>
        <v>2000</v>
      </c>
      <c r="U340" s="5">
        <f t="shared" si="330"/>
        <v>0</v>
      </c>
      <c r="V340" s="42">
        <f t="shared" si="330"/>
        <v>0</v>
      </c>
      <c r="W340" s="5">
        <f t="shared" si="326"/>
        <v>100</v>
      </c>
      <c r="X340" s="27"/>
    </row>
    <row r="341" spans="1:24" ht="31.5" customHeight="1" x14ac:dyDescent="0.3">
      <c r="A341" s="4" t="s">
        <v>68</v>
      </c>
      <c r="B341" s="4" t="s">
        <v>1770</v>
      </c>
      <c r="C341" s="4" t="s">
        <v>86</v>
      </c>
      <c r="D341" s="4" t="s">
        <v>11</v>
      </c>
      <c r="E341" s="14" t="s">
        <v>531</v>
      </c>
      <c r="F341" s="5"/>
      <c r="G341" s="5"/>
      <c r="H341" s="5"/>
      <c r="I341" s="5"/>
      <c r="J341" s="5"/>
      <c r="K341" s="5"/>
      <c r="L341" s="5">
        <f t="shared" si="329"/>
        <v>2000</v>
      </c>
      <c r="M341" s="5">
        <f t="shared" si="331"/>
        <v>2000</v>
      </c>
      <c r="N341" s="5">
        <f t="shared" si="330"/>
        <v>2000</v>
      </c>
      <c r="O341" s="5">
        <f t="shared" si="330"/>
        <v>0</v>
      </c>
      <c r="P341" s="5">
        <f t="shared" si="330"/>
        <v>0</v>
      </c>
      <c r="Q341" s="5">
        <f t="shared" si="330"/>
        <v>0</v>
      </c>
      <c r="R341" s="5">
        <f t="shared" si="330"/>
        <v>0</v>
      </c>
      <c r="S341" s="5">
        <f t="shared" si="330"/>
        <v>0</v>
      </c>
      <c r="T341" s="5">
        <f t="shared" si="330"/>
        <v>2000</v>
      </c>
      <c r="U341" s="5">
        <f t="shared" si="330"/>
        <v>0</v>
      </c>
      <c r="V341" s="42">
        <f t="shared" si="330"/>
        <v>0</v>
      </c>
      <c r="W341" s="5">
        <f t="shared" si="326"/>
        <v>100</v>
      </c>
      <c r="X341" s="27"/>
    </row>
    <row r="342" spans="1:24" ht="31.5" customHeight="1" x14ac:dyDescent="0.3">
      <c r="A342" s="4" t="s">
        <v>68</v>
      </c>
      <c r="B342" s="4" t="s">
        <v>1770</v>
      </c>
      <c r="C342" s="4" t="s">
        <v>86</v>
      </c>
      <c r="D342" s="4" t="s">
        <v>12</v>
      </c>
      <c r="E342" s="14" t="s">
        <v>532</v>
      </c>
      <c r="F342" s="5"/>
      <c r="G342" s="5"/>
      <c r="H342" s="5"/>
      <c r="I342" s="5"/>
      <c r="J342" s="5"/>
      <c r="K342" s="5"/>
      <c r="L342" s="5">
        <v>2000</v>
      </c>
      <c r="M342" s="5">
        <f t="shared" si="331"/>
        <v>2000</v>
      </c>
      <c r="N342" s="5">
        <v>2000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2000</v>
      </c>
      <c r="U342" s="5">
        <v>0</v>
      </c>
      <c r="V342" s="42">
        <v>0</v>
      </c>
      <c r="W342" s="5">
        <f t="shared" si="326"/>
        <v>100</v>
      </c>
      <c r="X342" s="27"/>
    </row>
    <row r="343" spans="1:24" s="10" customFormat="1" ht="18.75" customHeight="1" x14ac:dyDescent="0.3">
      <c r="A343" s="9" t="s">
        <v>68</v>
      </c>
      <c r="B343" s="9" t="s">
        <v>1771</v>
      </c>
      <c r="C343" s="9"/>
      <c r="D343" s="9"/>
      <c r="E343" s="13" t="s">
        <v>517</v>
      </c>
      <c r="F343" s="11">
        <f t="shared" ref="F343:L343" si="332">F344+F351</f>
        <v>16218.000000000002</v>
      </c>
      <c r="G343" s="11">
        <f t="shared" si="332"/>
        <v>16218.000000000002</v>
      </c>
      <c r="H343" s="11">
        <f t="shared" si="332"/>
        <v>16218.000000000002</v>
      </c>
      <c r="I343" s="11">
        <f t="shared" si="332"/>
        <v>0</v>
      </c>
      <c r="J343" s="11">
        <f t="shared" si="332"/>
        <v>0</v>
      </c>
      <c r="K343" s="11">
        <f t="shared" si="332"/>
        <v>0</v>
      </c>
      <c r="L343" s="11">
        <f t="shared" si="332"/>
        <v>155.1</v>
      </c>
      <c r="M343" s="11">
        <f t="shared" si="304"/>
        <v>16373.100000000002</v>
      </c>
      <c r="N343" s="11">
        <f>N344+N351</f>
        <v>16476.315999999999</v>
      </c>
      <c r="O343" s="11">
        <f>O344+O351</f>
        <v>12041.36</v>
      </c>
      <c r="P343" s="11">
        <f t="shared" ref="P343:V343" si="333">P344+P351</f>
        <v>333.81599999999997</v>
      </c>
      <c r="Q343" s="11">
        <f t="shared" si="333"/>
        <v>227.20000000000002</v>
      </c>
      <c r="R343" s="11">
        <f t="shared" si="333"/>
        <v>0</v>
      </c>
      <c r="S343" s="11">
        <f t="shared" si="333"/>
        <v>0</v>
      </c>
      <c r="T343" s="11">
        <f t="shared" si="333"/>
        <v>16326.818859999999</v>
      </c>
      <c r="U343" s="11">
        <f t="shared" si="333"/>
        <v>333.52116999999998</v>
      </c>
      <c r="V343" s="41">
        <f t="shared" si="333"/>
        <v>0</v>
      </c>
      <c r="W343" s="11">
        <f t="shared" si="326"/>
        <v>99.092654328795348</v>
      </c>
      <c r="X343" s="26"/>
    </row>
    <row r="344" spans="1:24" ht="31.5" customHeight="1" x14ac:dyDescent="0.3">
      <c r="A344" s="4" t="s">
        <v>68</v>
      </c>
      <c r="B344" s="4" t="s">
        <v>1771</v>
      </c>
      <c r="C344" s="4" t="s">
        <v>22</v>
      </c>
      <c r="D344" s="4"/>
      <c r="E344" s="14" t="s">
        <v>802</v>
      </c>
      <c r="F344" s="5">
        <f t="shared" ref="F344:L345" si="334">F345</f>
        <v>330.59999999999997</v>
      </c>
      <c r="G344" s="5">
        <f t="shared" si="334"/>
        <v>330.59999999999997</v>
      </c>
      <c r="H344" s="5">
        <f t="shared" si="334"/>
        <v>330.59999999999997</v>
      </c>
      <c r="I344" s="5">
        <f t="shared" si="334"/>
        <v>0</v>
      </c>
      <c r="J344" s="5">
        <f t="shared" si="334"/>
        <v>0</v>
      </c>
      <c r="K344" s="5">
        <f t="shared" si="334"/>
        <v>0</v>
      </c>
      <c r="L344" s="5">
        <f t="shared" si="334"/>
        <v>0</v>
      </c>
      <c r="M344" s="5">
        <f t="shared" si="304"/>
        <v>330.59999999999997</v>
      </c>
      <c r="N344" s="5">
        <f>N345</f>
        <v>333.81599999999997</v>
      </c>
      <c r="O344" s="5">
        <f>O345</f>
        <v>227.20000000000002</v>
      </c>
      <c r="P344" s="5">
        <f t="shared" ref="P344:V345" si="335">P345</f>
        <v>333.81599999999997</v>
      </c>
      <c r="Q344" s="5">
        <f t="shared" si="335"/>
        <v>227.20000000000002</v>
      </c>
      <c r="R344" s="5">
        <f t="shared" si="335"/>
        <v>0</v>
      </c>
      <c r="S344" s="5">
        <f t="shared" si="335"/>
        <v>0</v>
      </c>
      <c r="T344" s="5">
        <f t="shared" si="335"/>
        <v>333.52116999999998</v>
      </c>
      <c r="U344" s="5">
        <f t="shared" si="335"/>
        <v>333.52116999999998</v>
      </c>
      <c r="V344" s="42">
        <f t="shared" si="335"/>
        <v>0</v>
      </c>
      <c r="W344" s="5">
        <f t="shared" si="326"/>
        <v>99.91167888896878</v>
      </c>
      <c r="X344" s="27"/>
    </row>
    <row r="345" spans="1:24" ht="15.75" customHeight="1" x14ac:dyDescent="0.3">
      <c r="A345" s="4" t="s">
        <v>68</v>
      </c>
      <c r="B345" s="4" t="s">
        <v>1771</v>
      </c>
      <c r="C345" s="4" t="s">
        <v>23</v>
      </c>
      <c r="D345" s="4"/>
      <c r="E345" s="14" t="s">
        <v>809</v>
      </c>
      <c r="F345" s="5">
        <f t="shared" si="334"/>
        <v>330.59999999999997</v>
      </c>
      <c r="G345" s="5">
        <f t="shared" si="334"/>
        <v>330.59999999999997</v>
      </c>
      <c r="H345" s="5">
        <f t="shared" si="334"/>
        <v>330.59999999999997</v>
      </c>
      <c r="I345" s="5">
        <f t="shared" si="334"/>
        <v>0</v>
      </c>
      <c r="J345" s="5">
        <f t="shared" si="334"/>
        <v>0</v>
      </c>
      <c r="K345" s="5">
        <f t="shared" si="334"/>
        <v>0</v>
      </c>
      <c r="L345" s="5">
        <f t="shared" si="334"/>
        <v>0</v>
      </c>
      <c r="M345" s="5">
        <f t="shared" si="304"/>
        <v>330.59999999999997</v>
      </c>
      <c r="N345" s="5">
        <f>N346</f>
        <v>333.81599999999997</v>
      </c>
      <c r="O345" s="5">
        <f>O346</f>
        <v>227.20000000000002</v>
      </c>
      <c r="P345" s="5">
        <f t="shared" si="335"/>
        <v>333.81599999999997</v>
      </c>
      <c r="Q345" s="5">
        <f t="shared" si="335"/>
        <v>227.20000000000002</v>
      </c>
      <c r="R345" s="5">
        <f t="shared" si="335"/>
        <v>0</v>
      </c>
      <c r="S345" s="5">
        <f t="shared" si="335"/>
        <v>0</v>
      </c>
      <c r="T345" s="5">
        <f t="shared" si="335"/>
        <v>333.52116999999998</v>
      </c>
      <c r="U345" s="5">
        <f t="shared" si="335"/>
        <v>333.52116999999998</v>
      </c>
      <c r="V345" s="42">
        <f t="shared" si="335"/>
        <v>0</v>
      </c>
      <c r="W345" s="5">
        <f t="shared" si="326"/>
        <v>99.91167888896878</v>
      </c>
      <c r="X345" s="27"/>
    </row>
    <row r="346" spans="1:24" ht="63" customHeight="1" x14ac:dyDescent="0.3">
      <c r="A346" s="4" t="s">
        <v>68</v>
      </c>
      <c r="B346" s="4" t="s">
        <v>1771</v>
      </c>
      <c r="C346" s="4" t="s">
        <v>90</v>
      </c>
      <c r="D346" s="4"/>
      <c r="E346" s="14" t="s">
        <v>1385</v>
      </c>
      <c r="F346" s="5">
        <f t="shared" ref="F346:L346" si="336">F347+F349</f>
        <v>330.59999999999997</v>
      </c>
      <c r="G346" s="5">
        <f t="shared" si="336"/>
        <v>330.59999999999997</v>
      </c>
      <c r="H346" s="5">
        <f t="shared" si="336"/>
        <v>330.59999999999997</v>
      </c>
      <c r="I346" s="5">
        <f t="shared" si="336"/>
        <v>0</v>
      </c>
      <c r="J346" s="5">
        <f t="shared" si="336"/>
        <v>0</v>
      </c>
      <c r="K346" s="5">
        <f t="shared" si="336"/>
        <v>0</v>
      </c>
      <c r="L346" s="5">
        <f t="shared" si="336"/>
        <v>0</v>
      </c>
      <c r="M346" s="5">
        <f t="shared" si="304"/>
        <v>330.59999999999997</v>
      </c>
      <c r="N346" s="5">
        <f>N347+N349</f>
        <v>333.81599999999997</v>
      </c>
      <c r="O346" s="5">
        <f>O347+O349</f>
        <v>227.20000000000002</v>
      </c>
      <c r="P346" s="5">
        <f t="shared" ref="P346:V346" si="337">P347+P349</f>
        <v>333.81599999999997</v>
      </c>
      <c r="Q346" s="5">
        <f t="shared" si="337"/>
        <v>227.20000000000002</v>
      </c>
      <c r="R346" s="5">
        <f t="shared" si="337"/>
        <v>0</v>
      </c>
      <c r="S346" s="5">
        <f t="shared" si="337"/>
        <v>0</v>
      </c>
      <c r="T346" s="5">
        <f t="shared" si="337"/>
        <v>333.52116999999998</v>
      </c>
      <c r="U346" s="5">
        <f t="shared" si="337"/>
        <v>333.52116999999998</v>
      </c>
      <c r="V346" s="42">
        <f t="shared" si="337"/>
        <v>0</v>
      </c>
      <c r="W346" s="5">
        <f t="shared" si="326"/>
        <v>99.91167888896878</v>
      </c>
      <c r="X346" s="27"/>
    </row>
    <row r="347" spans="1:24" ht="78.75" customHeight="1" x14ac:dyDescent="0.3">
      <c r="A347" s="4" t="s">
        <v>68</v>
      </c>
      <c r="B347" s="4" t="s">
        <v>1771</v>
      </c>
      <c r="C347" s="4" t="s">
        <v>90</v>
      </c>
      <c r="D347" s="4" t="s">
        <v>18</v>
      </c>
      <c r="E347" s="14" t="s">
        <v>528</v>
      </c>
      <c r="F347" s="5">
        <f t="shared" ref="F347:L347" si="338">F348</f>
        <v>310.2</v>
      </c>
      <c r="G347" s="5">
        <f t="shared" si="338"/>
        <v>310.2</v>
      </c>
      <c r="H347" s="5">
        <f t="shared" si="338"/>
        <v>310.2</v>
      </c>
      <c r="I347" s="5">
        <f t="shared" si="338"/>
        <v>0</v>
      </c>
      <c r="J347" s="5">
        <f t="shared" si="338"/>
        <v>0</v>
      </c>
      <c r="K347" s="5">
        <f t="shared" si="338"/>
        <v>0</v>
      </c>
      <c r="L347" s="5">
        <f t="shared" si="338"/>
        <v>0</v>
      </c>
      <c r="M347" s="5">
        <f t="shared" si="304"/>
        <v>310.2</v>
      </c>
      <c r="N347" s="5">
        <f>N348</f>
        <v>313.416</v>
      </c>
      <c r="O347" s="5">
        <f>O348</f>
        <v>206.8</v>
      </c>
      <c r="P347" s="5">
        <f t="shared" ref="P347:V347" si="339">P348</f>
        <v>313.416</v>
      </c>
      <c r="Q347" s="5">
        <f t="shared" si="339"/>
        <v>206.8</v>
      </c>
      <c r="R347" s="5">
        <f t="shared" si="339"/>
        <v>0</v>
      </c>
      <c r="S347" s="5">
        <f t="shared" si="339"/>
        <v>0</v>
      </c>
      <c r="T347" s="5">
        <f t="shared" si="339"/>
        <v>313.12117000000001</v>
      </c>
      <c r="U347" s="5">
        <f t="shared" si="339"/>
        <v>313.12117000000001</v>
      </c>
      <c r="V347" s="42">
        <f t="shared" si="339"/>
        <v>0</v>
      </c>
      <c r="W347" s="5">
        <f t="shared" si="326"/>
        <v>99.905930137580725</v>
      </c>
      <c r="X347" s="27"/>
    </row>
    <row r="348" spans="1:24" ht="31.5" customHeight="1" x14ac:dyDescent="0.3">
      <c r="A348" s="4" t="s">
        <v>68</v>
      </c>
      <c r="B348" s="4" t="s">
        <v>1771</v>
      </c>
      <c r="C348" s="4" t="s">
        <v>90</v>
      </c>
      <c r="D348" s="4" t="s">
        <v>28</v>
      </c>
      <c r="E348" s="14" t="s">
        <v>530</v>
      </c>
      <c r="F348" s="5">
        <v>310.2</v>
      </c>
      <c r="G348" s="5">
        <v>310.2</v>
      </c>
      <c r="H348" s="5">
        <v>310.2</v>
      </c>
      <c r="I348" s="5"/>
      <c r="J348" s="5"/>
      <c r="K348" s="5"/>
      <c r="L348" s="5"/>
      <c r="M348" s="5">
        <f t="shared" si="304"/>
        <v>310.2</v>
      </c>
      <c r="N348" s="5">
        <v>313.416</v>
      </c>
      <c r="O348" s="5">
        <v>206.8</v>
      </c>
      <c r="P348" s="5">
        <f>N348</f>
        <v>313.416</v>
      </c>
      <c r="Q348" s="5">
        <f>O348</f>
        <v>206.8</v>
      </c>
      <c r="R348" s="5">
        <v>0</v>
      </c>
      <c r="S348" s="5">
        <v>0</v>
      </c>
      <c r="T348" s="5">
        <v>313.12117000000001</v>
      </c>
      <c r="U348" s="5">
        <f>T348</f>
        <v>313.12117000000001</v>
      </c>
      <c r="V348" s="42">
        <v>0</v>
      </c>
      <c r="W348" s="5">
        <f t="shared" si="326"/>
        <v>99.905930137580725</v>
      </c>
      <c r="X348" s="27"/>
    </row>
    <row r="349" spans="1:24" ht="31.5" customHeight="1" x14ac:dyDescent="0.3">
      <c r="A349" s="4" t="s">
        <v>68</v>
      </c>
      <c r="B349" s="4" t="s">
        <v>1771</v>
      </c>
      <c r="C349" s="4" t="s">
        <v>90</v>
      </c>
      <c r="D349" s="4" t="s">
        <v>11</v>
      </c>
      <c r="E349" s="14" t="s">
        <v>531</v>
      </c>
      <c r="F349" s="5">
        <f t="shared" ref="F349:L349" si="340">F350</f>
        <v>20.399999999999999</v>
      </c>
      <c r="G349" s="5">
        <f t="shared" si="340"/>
        <v>20.399999999999999</v>
      </c>
      <c r="H349" s="5">
        <f t="shared" si="340"/>
        <v>20.399999999999999</v>
      </c>
      <c r="I349" s="5">
        <f t="shared" si="340"/>
        <v>0</v>
      </c>
      <c r="J349" s="5">
        <f t="shared" si="340"/>
        <v>0</v>
      </c>
      <c r="K349" s="5">
        <f t="shared" si="340"/>
        <v>0</v>
      </c>
      <c r="L349" s="5">
        <f t="shared" si="340"/>
        <v>0</v>
      </c>
      <c r="M349" s="5">
        <f t="shared" si="304"/>
        <v>20.399999999999999</v>
      </c>
      <c r="N349" s="5">
        <f>N350</f>
        <v>20.399999999999999</v>
      </c>
      <c r="O349" s="5">
        <f>O350</f>
        <v>20.399999999999999</v>
      </c>
      <c r="P349" s="5">
        <f t="shared" ref="P349:V349" si="341">P350</f>
        <v>20.399999999999999</v>
      </c>
      <c r="Q349" s="5">
        <f t="shared" si="341"/>
        <v>20.399999999999999</v>
      </c>
      <c r="R349" s="5">
        <f t="shared" si="341"/>
        <v>0</v>
      </c>
      <c r="S349" s="5">
        <f t="shared" si="341"/>
        <v>0</v>
      </c>
      <c r="T349" s="5">
        <f t="shared" si="341"/>
        <v>20.399999999999999</v>
      </c>
      <c r="U349" s="5">
        <f t="shared" si="341"/>
        <v>20.399999999999999</v>
      </c>
      <c r="V349" s="42">
        <f t="shared" si="341"/>
        <v>0</v>
      </c>
      <c r="W349" s="5">
        <f t="shared" si="326"/>
        <v>100</v>
      </c>
      <c r="X349" s="27"/>
    </row>
    <row r="350" spans="1:24" ht="31.5" customHeight="1" x14ac:dyDescent="0.3">
      <c r="A350" s="4" t="s">
        <v>68</v>
      </c>
      <c r="B350" s="4" t="s">
        <v>1771</v>
      </c>
      <c r="C350" s="4" t="s">
        <v>90</v>
      </c>
      <c r="D350" s="4" t="s">
        <v>12</v>
      </c>
      <c r="E350" s="14" t="s">
        <v>532</v>
      </c>
      <c r="F350" s="5">
        <v>20.399999999999999</v>
      </c>
      <c r="G350" s="5">
        <v>20.399999999999999</v>
      </c>
      <c r="H350" s="5">
        <v>20.399999999999999</v>
      </c>
      <c r="I350" s="5"/>
      <c r="J350" s="5"/>
      <c r="K350" s="5"/>
      <c r="L350" s="5"/>
      <c r="M350" s="5">
        <f t="shared" si="304"/>
        <v>20.399999999999999</v>
      </c>
      <c r="N350" s="5">
        <v>20.399999999999999</v>
      </c>
      <c r="O350" s="5">
        <v>20.399999999999999</v>
      </c>
      <c r="P350" s="5">
        <f>N350</f>
        <v>20.399999999999999</v>
      </c>
      <c r="Q350" s="5">
        <f>O350</f>
        <v>20.399999999999999</v>
      </c>
      <c r="R350" s="5">
        <v>0</v>
      </c>
      <c r="S350" s="5">
        <v>0</v>
      </c>
      <c r="T350" s="5">
        <v>20.399999999999999</v>
      </c>
      <c r="U350" s="5">
        <f>T350</f>
        <v>20.399999999999999</v>
      </c>
      <c r="V350" s="42">
        <v>0</v>
      </c>
      <c r="W350" s="5">
        <f t="shared" si="326"/>
        <v>100</v>
      </c>
      <c r="X350" s="27"/>
    </row>
    <row r="351" spans="1:24" ht="31.5" customHeight="1" x14ac:dyDescent="0.3">
      <c r="A351" s="4" t="s">
        <v>68</v>
      </c>
      <c r="B351" s="4" t="s">
        <v>1771</v>
      </c>
      <c r="C351" s="4" t="s">
        <v>25</v>
      </c>
      <c r="D351" s="4"/>
      <c r="E351" s="14" t="s">
        <v>834</v>
      </c>
      <c r="F351" s="5">
        <f t="shared" ref="F351:L351" si="342">F352</f>
        <v>15887.400000000001</v>
      </c>
      <c r="G351" s="5">
        <f t="shared" si="342"/>
        <v>15887.400000000001</v>
      </c>
      <c r="H351" s="5">
        <f t="shared" si="342"/>
        <v>15887.400000000001</v>
      </c>
      <c r="I351" s="5">
        <f t="shared" si="342"/>
        <v>0</v>
      </c>
      <c r="J351" s="5">
        <f t="shared" si="342"/>
        <v>0</v>
      </c>
      <c r="K351" s="5">
        <f t="shared" si="342"/>
        <v>0</v>
      </c>
      <c r="L351" s="5">
        <f t="shared" si="342"/>
        <v>155.1</v>
      </c>
      <c r="M351" s="5">
        <f t="shared" si="304"/>
        <v>16042.500000000002</v>
      </c>
      <c r="N351" s="5">
        <f>N352</f>
        <v>16142.5</v>
      </c>
      <c r="O351" s="5">
        <f>O352</f>
        <v>11814.16</v>
      </c>
      <c r="P351" s="5">
        <f t="shared" ref="P351:V351" si="343">P352</f>
        <v>0</v>
      </c>
      <c r="Q351" s="5">
        <f t="shared" si="343"/>
        <v>0</v>
      </c>
      <c r="R351" s="5">
        <f t="shared" si="343"/>
        <v>0</v>
      </c>
      <c r="S351" s="5">
        <f t="shared" si="343"/>
        <v>0</v>
      </c>
      <c r="T351" s="5">
        <f t="shared" si="343"/>
        <v>15993.297689999999</v>
      </c>
      <c r="U351" s="5">
        <f t="shared" si="343"/>
        <v>0</v>
      </c>
      <c r="V351" s="42">
        <f t="shared" si="343"/>
        <v>0</v>
      </c>
      <c r="W351" s="5">
        <f t="shared" si="326"/>
        <v>99.075717453925975</v>
      </c>
      <c r="X351" s="27"/>
    </row>
    <row r="352" spans="1:24" ht="31.5" customHeight="1" x14ac:dyDescent="0.3">
      <c r="A352" s="4" t="s">
        <v>68</v>
      </c>
      <c r="B352" s="4" t="s">
        <v>1771</v>
      </c>
      <c r="C352" s="4" t="s">
        <v>26</v>
      </c>
      <c r="D352" s="4"/>
      <c r="E352" s="14" t="s">
        <v>837</v>
      </c>
      <c r="F352" s="5">
        <f t="shared" ref="F352:L352" si="344">F353+F356</f>
        <v>15887.400000000001</v>
      </c>
      <c r="G352" s="5">
        <f t="shared" si="344"/>
        <v>15887.400000000001</v>
      </c>
      <c r="H352" s="5">
        <f t="shared" si="344"/>
        <v>15887.400000000001</v>
      </c>
      <c r="I352" s="5">
        <f t="shared" si="344"/>
        <v>0</v>
      </c>
      <c r="J352" s="5">
        <f t="shared" si="344"/>
        <v>0</v>
      </c>
      <c r="K352" s="5">
        <f t="shared" si="344"/>
        <v>0</v>
      </c>
      <c r="L352" s="5">
        <f t="shared" si="344"/>
        <v>155.1</v>
      </c>
      <c r="M352" s="5">
        <f t="shared" si="304"/>
        <v>16042.500000000002</v>
      </c>
      <c r="N352" s="5">
        <f>N353+N356</f>
        <v>16142.5</v>
      </c>
      <c r="O352" s="5">
        <f>O353+O356</f>
        <v>11814.16</v>
      </c>
      <c r="P352" s="5">
        <f t="shared" ref="P352:V352" si="345">P353+P356</f>
        <v>0</v>
      </c>
      <c r="Q352" s="5">
        <f t="shared" si="345"/>
        <v>0</v>
      </c>
      <c r="R352" s="5">
        <f t="shared" si="345"/>
        <v>0</v>
      </c>
      <c r="S352" s="5">
        <f t="shared" si="345"/>
        <v>0</v>
      </c>
      <c r="T352" s="5">
        <f t="shared" si="345"/>
        <v>15993.297689999999</v>
      </c>
      <c r="U352" s="5">
        <f t="shared" si="345"/>
        <v>0</v>
      </c>
      <c r="V352" s="42">
        <f t="shared" si="345"/>
        <v>0</v>
      </c>
      <c r="W352" s="5">
        <f t="shared" si="326"/>
        <v>99.075717453925975</v>
      </c>
      <c r="X352" s="27"/>
    </row>
    <row r="353" spans="1:24" ht="31.5" customHeight="1" x14ac:dyDescent="0.3">
      <c r="A353" s="4" t="s">
        <v>68</v>
      </c>
      <c r="B353" s="4" t="s">
        <v>1771</v>
      </c>
      <c r="C353" s="4" t="s">
        <v>27</v>
      </c>
      <c r="D353" s="4"/>
      <c r="E353" s="14" t="s">
        <v>827</v>
      </c>
      <c r="F353" s="5">
        <f t="shared" ref="F353:L354" si="346">F354</f>
        <v>14767.400000000001</v>
      </c>
      <c r="G353" s="5">
        <f t="shared" si="346"/>
        <v>14767.400000000001</v>
      </c>
      <c r="H353" s="5">
        <f t="shared" si="346"/>
        <v>14767.400000000001</v>
      </c>
      <c r="I353" s="5">
        <f t="shared" si="346"/>
        <v>0</v>
      </c>
      <c r="J353" s="5">
        <f t="shared" si="346"/>
        <v>0</v>
      </c>
      <c r="K353" s="5">
        <f t="shared" si="346"/>
        <v>0</v>
      </c>
      <c r="L353" s="5">
        <f t="shared" si="346"/>
        <v>155.1</v>
      </c>
      <c r="M353" s="5">
        <f t="shared" si="304"/>
        <v>14922.500000000002</v>
      </c>
      <c r="N353" s="5">
        <f>N354</f>
        <v>14922.5</v>
      </c>
      <c r="O353" s="5">
        <f>O354</f>
        <v>10926.56</v>
      </c>
      <c r="P353" s="5">
        <f t="shared" ref="P353:V354" si="347">P354</f>
        <v>0</v>
      </c>
      <c r="Q353" s="5">
        <f t="shared" si="347"/>
        <v>0</v>
      </c>
      <c r="R353" s="5">
        <f t="shared" si="347"/>
        <v>0</v>
      </c>
      <c r="S353" s="5">
        <f t="shared" si="347"/>
        <v>0</v>
      </c>
      <c r="T353" s="5">
        <f t="shared" si="347"/>
        <v>14877.177809999999</v>
      </c>
      <c r="U353" s="5">
        <f t="shared" si="347"/>
        <v>0</v>
      </c>
      <c r="V353" s="42">
        <f t="shared" si="347"/>
        <v>0</v>
      </c>
      <c r="W353" s="5">
        <f t="shared" si="326"/>
        <v>99.696282861450825</v>
      </c>
      <c r="X353" s="27"/>
    </row>
    <row r="354" spans="1:24" ht="78.75" customHeight="1" x14ac:dyDescent="0.3">
      <c r="A354" s="4" t="s">
        <v>68</v>
      </c>
      <c r="B354" s="4" t="s">
        <v>1771</v>
      </c>
      <c r="C354" s="4" t="s">
        <v>27</v>
      </c>
      <c r="D354" s="4" t="s">
        <v>18</v>
      </c>
      <c r="E354" s="14" t="s">
        <v>528</v>
      </c>
      <c r="F354" s="5">
        <f t="shared" si="346"/>
        <v>14767.400000000001</v>
      </c>
      <c r="G354" s="5">
        <f t="shared" si="346"/>
        <v>14767.400000000001</v>
      </c>
      <c r="H354" s="5">
        <f t="shared" si="346"/>
        <v>14767.400000000001</v>
      </c>
      <c r="I354" s="5">
        <f t="shared" si="346"/>
        <v>0</v>
      </c>
      <c r="J354" s="5">
        <f t="shared" si="346"/>
        <v>0</v>
      </c>
      <c r="K354" s="5">
        <f t="shared" si="346"/>
        <v>0</v>
      </c>
      <c r="L354" s="5">
        <f t="shared" si="346"/>
        <v>155.1</v>
      </c>
      <c r="M354" s="5">
        <f t="shared" si="304"/>
        <v>14922.500000000002</v>
      </c>
      <c r="N354" s="5">
        <f>N355</f>
        <v>14922.5</v>
      </c>
      <c r="O354" s="5">
        <f>O355</f>
        <v>10926.56</v>
      </c>
      <c r="P354" s="5">
        <f t="shared" si="347"/>
        <v>0</v>
      </c>
      <c r="Q354" s="5">
        <f t="shared" si="347"/>
        <v>0</v>
      </c>
      <c r="R354" s="5">
        <f t="shared" si="347"/>
        <v>0</v>
      </c>
      <c r="S354" s="5">
        <f t="shared" si="347"/>
        <v>0</v>
      </c>
      <c r="T354" s="5">
        <f t="shared" si="347"/>
        <v>14877.177809999999</v>
      </c>
      <c r="U354" s="5">
        <f t="shared" si="347"/>
        <v>0</v>
      </c>
      <c r="V354" s="42">
        <f t="shared" si="347"/>
        <v>0</v>
      </c>
      <c r="W354" s="5">
        <f t="shared" si="326"/>
        <v>99.696282861450825</v>
      </c>
      <c r="X354" s="27"/>
    </row>
    <row r="355" spans="1:24" ht="31.5" customHeight="1" x14ac:dyDescent="0.3">
      <c r="A355" s="4" t="s">
        <v>68</v>
      </c>
      <c r="B355" s="4" t="s">
        <v>1771</v>
      </c>
      <c r="C355" s="4" t="s">
        <v>27</v>
      </c>
      <c r="D355" s="4" t="s">
        <v>28</v>
      </c>
      <c r="E355" s="14" t="s">
        <v>530</v>
      </c>
      <c r="F355" s="5">
        <v>14767.400000000001</v>
      </c>
      <c r="G355" s="5">
        <v>14767.400000000001</v>
      </c>
      <c r="H355" s="5">
        <v>14767.400000000001</v>
      </c>
      <c r="I355" s="5"/>
      <c r="J355" s="5"/>
      <c r="K355" s="5"/>
      <c r="L355" s="5">
        <v>155.1</v>
      </c>
      <c r="M355" s="5">
        <f t="shared" si="304"/>
        <v>14922.500000000002</v>
      </c>
      <c r="N355" s="5">
        <v>14922.5</v>
      </c>
      <c r="O355" s="5">
        <v>10926.56</v>
      </c>
      <c r="P355" s="5">
        <v>0</v>
      </c>
      <c r="Q355" s="5">
        <v>0</v>
      </c>
      <c r="R355" s="5">
        <v>0</v>
      </c>
      <c r="S355" s="5">
        <v>0</v>
      </c>
      <c r="T355" s="5">
        <v>14877.177809999999</v>
      </c>
      <c r="U355" s="5">
        <v>0</v>
      </c>
      <c r="V355" s="42">
        <v>0</v>
      </c>
      <c r="W355" s="5">
        <f t="shared" si="326"/>
        <v>99.696282861450825</v>
      </c>
      <c r="X355" s="27"/>
    </row>
    <row r="356" spans="1:24" ht="31.5" customHeight="1" x14ac:dyDescent="0.3">
      <c r="A356" s="4" t="s">
        <v>68</v>
      </c>
      <c r="B356" s="4" t="s">
        <v>1771</v>
      </c>
      <c r="C356" s="4" t="s">
        <v>29</v>
      </c>
      <c r="D356" s="4"/>
      <c r="E356" s="14" t="s">
        <v>828</v>
      </c>
      <c r="F356" s="5">
        <f t="shared" ref="F356:L356" si="348">F357+F359+F361</f>
        <v>1120</v>
      </c>
      <c r="G356" s="5">
        <f t="shared" si="348"/>
        <v>1120</v>
      </c>
      <c r="H356" s="5">
        <f t="shared" si="348"/>
        <v>1120</v>
      </c>
      <c r="I356" s="5">
        <f t="shared" si="348"/>
        <v>0</v>
      </c>
      <c r="J356" s="5">
        <f t="shared" si="348"/>
        <v>0</v>
      </c>
      <c r="K356" s="5">
        <f t="shared" si="348"/>
        <v>0</v>
      </c>
      <c r="L356" s="5">
        <f t="shared" si="348"/>
        <v>0</v>
      </c>
      <c r="M356" s="5">
        <f t="shared" si="304"/>
        <v>1120</v>
      </c>
      <c r="N356" s="5">
        <f>N357+N359+N361</f>
        <v>1220</v>
      </c>
      <c r="O356" s="5">
        <f>O357+O359+O361</f>
        <v>887.59999999999991</v>
      </c>
      <c r="P356" s="5">
        <f t="shared" ref="P356:V356" si="349">P357+P359+P361</f>
        <v>0</v>
      </c>
      <c r="Q356" s="5">
        <f t="shared" si="349"/>
        <v>0</v>
      </c>
      <c r="R356" s="5">
        <f t="shared" si="349"/>
        <v>0</v>
      </c>
      <c r="S356" s="5">
        <f t="shared" si="349"/>
        <v>0</v>
      </c>
      <c r="T356" s="5">
        <f t="shared" si="349"/>
        <v>1116.11988</v>
      </c>
      <c r="U356" s="5">
        <f t="shared" si="349"/>
        <v>0</v>
      </c>
      <c r="V356" s="42">
        <f t="shared" si="349"/>
        <v>0</v>
      </c>
      <c r="W356" s="5">
        <f t="shared" si="326"/>
        <v>91.485236065573773</v>
      </c>
      <c r="X356" s="27"/>
    </row>
    <row r="357" spans="1:24" ht="78.75" customHeight="1" x14ac:dyDescent="0.3">
      <c r="A357" s="4" t="s">
        <v>68</v>
      </c>
      <c r="B357" s="4" t="s">
        <v>1771</v>
      </c>
      <c r="C357" s="4" t="s">
        <v>29</v>
      </c>
      <c r="D357" s="4" t="s">
        <v>18</v>
      </c>
      <c r="E357" s="14" t="s">
        <v>528</v>
      </c>
      <c r="F357" s="5">
        <f t="shared" ref="F357:L357" si="350">F358</f>
        <v>52.2</v>
      </c>
      <c r="G357" s="5">
        <f t="shared" si="350"/>
        <v>52.2</v>
      </c>
      <c r="H357" s="5">
        <f t="shared" si="350"/>
        <v>52.2</v>
      </c>
      <c r="I357" s="5">
        <f t="shared" si="350"/>
        <v>0</v>
      </c>
      <c r="J357" s="5">
        <f t="shared" si="350"/>
        <v>0</v>
      </c>
      <c r="K357" s="5">
        <f t="shared" si="350"/>
        <v>0</v>
      </c>
      <c r="L357" s="5">
        <f t="shared" si="350"/>
        <v>0</v>
      </c>
      <c r="M357" s="5">
        <f t="shared" si="304"/>
        <v>52.2</v>
      </c>
      <c r="N357" s="5">
        <f>N358</f>
        <v>109.40600000000001</v>
      </c>
      <c r="O357" s="5">
        <f>O358</f>
        <v>109.40600000000001</v>
      </c>
      <c r="P357" s="5">
        <f t="shared" ref="P357:V357" si="351">P358</f>
        <v>0</v>
      </c>
      <c r="Q357" s="5">
        <f t="shared" si="351"/>
        <v>0</v>
      </c>
      <c r="R357" s="5">
        <f t="shared" si="351"/>
        <v>0</v>
      </c>
      <c r="S357" s="5">
        <f t="shared" si="351"/>
        <v>0</v>
      </c>
      <c r="T357" s="5">
        <f t="shared" si="351"/>
        <v>106.4806</v>
      </c>
      <c r="U357" s="5">
        <f t="shared" si="351"/>
        <v>0</v>
      </c>
      <c r="V357" s="42">
        <f t="shared" si="351"/>
        <v>0</v>
      </c>
      <c r="W357" s="5">
        <f t="shared" si="326"/>
        <v>97.326106429263476</v>
      </c>
      <c r="X357" s="27"/>
    </row>
    <row r="358" spans="1:24" ht="31.5" customHeight="1" x14ac:dyDescent="0.3">
      <c r="A358" s="4" t="s">
        <v>68</v>
      </c>
      <c r="B358" s="4" t="s">
        <v>1771</v>
      </c>
      <c r="C358" s="4" t="s">
        <v>29</v>
      </c>
      <c r="D358" s="4" t="s">
        <v>28</v>
      </c>
      <c r="E358" s="14" t="s">
        <v>530</v>
      </c>
      <c r="F358" s="5">
        <v>52.2</v>
      </c>
      <c r="G358" s="5">
        <v>52.2</v>
      </c>
      <c r="H358" s="5">
        <v>52.2</v>
      </c>
      <c r="I358" s="5"/>
      <c r="J358" s="5"/>
      <c r="K358" s="5"/>
      <c r="L358" s="5"/>
      <c r="M358" s="5">
        <f t="shared" si="304"/>
        <v>52.2</v>
      </c>
      <c r="N358" s="5">
        <v>109.40600000000001</v>
      </c>
      <c r="O358" s="5">
        <v>109.40600000000001</v>
      </c>
      <c r="P358" s="5">
        <v>0</v>
      </c>
      <c r="Q358" s="5">
        <v>0</v>
      </c>
      <c r="R358" s="5">
        <v>0</v>
      </c>
      <c r="S358" s="5">
        <v>0</v>
      </c>
      <c r="T358" s="5">
        <v>106.4806</v>
      </c>
      <c r="U358" s="5">
        <v>0</v>
      </c>
      <c r="V358" s="42">
        <v>0</v>
      </c>
      <c r="W358" s="5">
        <f t="shared" si="326"/>
        <v>97.326106429263476</v>
      </c>
      <c r="X358" s="27"/>
    </row>
    <row r="359" spans="1:24" ht="31.5" customHeight="1" x14ac:dyDescent="0.3">
      <c r="A359" s="4" t="s">
        <v>68</v>
      </c>
      <c r="B359" s="4" t="s">
        <v>1771</v>
      </c>
      <c r="C359" s="4" t="s">
        <v>29</v>
      </c>
      <c r="D359" s="4" t="s">
        <v>11</v>
      </c>
      <c r="E359" s="14" t="s">
        <v>531</v>
      </c>
      <c r="F359" s="5">
        <f t="shared" ref="F359:L359" si="352">F360</f>
        <v>1067.8</v>
      </c>
      <c r="G359" s="5">
        <f t="shared" si="352"/>
        <v>1067.8</v>
      </c>
      <c r="H359" s="5">
        <f t="shared" si="352"/>
        <v>1067.8</v>
      </c>
      <c r="I359" s="5">
        <f t="shared" si="352"/>
        <v>0</v>
      </c>
      <c r="J359" s="5">
        <f t="shared" si="352"/>
        <v>0</v>
      </c>
      <c r="K359" s="5">
        <f t="shared" si="352"/>
        <v>0</v>
      </c>
      <c r="L359" s="5">
        <f t="shared" si="352"/>
        <v>0</v>
      </c>
      <c r="M359" s="5">
        <f t="shared" si="304"/>
        <v>1067.8</v>
      </c>
      <c r="N359" s="5">
        <f>N360</f>
        <v>1003.09723</v>
      </c>
      <c r="O359" s="5">
        <f>O360</f>
        <v>770.69722999999999</v>
      </c>
      <c r="P359" s="5">
        <f t="shared" ref="P359:V359" si="353">P360</f>
        <v>0</v>
      </c>
      <c r="Q359" s="5">
        <f t="shared" si="353"/>
        <v>0</v>
      </c>
      <c r="R359" s="5">
        <f t="shared" si="353"/>
        <v>0</v>
      </c>
      <c r="S359" s="5">
        <f t="shared" si="353"/>
        <v>0</v>
      </c>
      <c r="T359" s="5">
        <f t="shared" si="353"/>
        <v>902.14251000000002</v>
      </c>
      <c r="U359" s="5">
        <f t="shared" si="353"/>
        <v>0</v>
      </c>
      <c r="V359" s="42">
        <f t="shared" si="353"/>
        <v>0</v>
      </c>
      <c r="W359" s="5">
        <f t="shared" si="326"/>
        <v>89.935699453581393</v>
      </c>
      <c r="X359" s="27"/>
    </row>
    <row r="360" spans="1:24" ht="31.5" customHeight="1" x14ac:dyDescent="0.3">
      <c r="A360" s="4" t="s">
        <v>68</v>
      </c>
      <c r="B360" s="4" t="s">
        <v>1771</v>
      </c>
      <c r="C360" s="4" t="s">
        <v>29</v>
      </c>
      <c r="D360" s="4" t="s">
        <v>12</v>
      </c>
      <c r="E360" s="14" t="s">
        <v>532</v>
      </c>
      <c r="F360" s="5">
        <v>1067.8</v>
      </c>
      <c r="G360" s="5">
        <v>1067.8</v>
      </c>
      <c r="H360" s="5">
        <v>1067.8</v>
      </c>
      <c r="I360" s="5"/>
      <c r="J360" s="5"/>
      <c r="K360" s="5"/>
      <c r="L360" s="5"/>
      <c r="M360" s="5">
        <f t="shared" si="304"/>
        <v>1067.8</v>
      </c>
      <c r="N360" s="5">
        <v>1003.09723</v>
      </c>
      <c r="O360" s="5">
        <v>770.69722999999999</v>
      </c>
      <c r="P360" s="5">
        <v>0</v>
      </c>
      <c r="Q360" s="5">
        <v>0</v>
      </c>
      <c r="R360" s="5">
        <v>0</v>
      </c>
      <c r="S360" s="5">
        <v>0</v>
      </c>
      <c r="T360" s="5">
        <v>902.14251000000002</v>
      </c>
      <c r="U360" s="5">
        <v>0</v>
      </c>
      <c r="V360" s="42">
        <v>0</v>
      </c>
      <c r="W360" s="5">
        <f t="shared" si="326"/>
        <v>89.935699453581393</v>
      </c>
      <c r="X360" s="27"/>
    </row>
    <row r="361" spans="1:24" ht="15.75" customHeight="1" x14ac:dyDescent="0.3">
      <c r="A361" s="4" t="s">
        <v>68</v>
      </c>
      <c r="B361" s="4" t="s">
        <v>1771</v>
      </c>
      <c r="C361" s="4" t="s">
        <v>29</v>
      </c>
      <c r="D361" s="4" t="s">
        <v>13</v>
      </c>
      <c r="E361" s="14" t="s">
        <v>547</v>
      </c>
      <c r="F361" s="5">
        <f t="shared" ref="F361:L361" si="354">F362</f>
        <v>0</v>
      </c>
      <c r="G361" s="5">
        <f t="shared" si="354"/>
        <v>0</v>
      </c>
      <c r="H361" s="5">
        <f t="shared" si="354"/>
        <v>0</v>
      </c>
      <c r="I361" s="5">
        <f t="shared" si="354"/>
        <v>0</v>
      </c>
      <c r="J361" s="5">
        <f t="shared" si="354"/>
        <v>0</v>
      </c>
      <c r="K361" s="5">
        <f t="shared" si="354"/>
        <v>0</v>
      </c>
      <c r="L361" s="5">
        <f t="shared" si="354"/>
        <v>0</v>
      </c>
      <c r="M361" s="5">
        <f t="shared" si="304"/>
        <v>0</v>
      </c>
      <c r="N361" s="5">
        <f>N362</f>
        <v>107.49677</v>
      </c>
      <c r="O361" s="5">
        <f>O362</f>
        <v>7.4967699999999997</v>
      </c>
      <c r="P361" s="5">
        <f t="shared" ref="P361:V361" si="355">P362</f>
        <v>0</v>
      </c>
      <c r="Q361" s="5">
        <f t="shared" si="355"/>
        <v>0</v>
      </c>
      <c r="R361" s="5">
        <f t="shared" si="355"/>
        <v>0</v>
      </c>
      <c r="S361" s="5">
        <f t="shared" si="355"/>
        <v>0</v>
      </c>
      <c r="T361" s="5">
        <f t="shared" si="355"/>
        <v>107.49677</v>
      </c>
      <c r="U361" s="5">
        <f t="shared" si="355"/>
        <v>0</v>
      </c>
      <c r="V361" s="42">
        <f t="shared" si="355"/>
        <v>0</v>
      </c>
      <c r="W361" s="5">
        <f t="shared" si="326"/>
        <v>100</v>
      </c>
      <c r="X361" s="27"/>
    </row>
    <row r="362" spans="1:24" ht="15.75" customHeight="1" x14ac:dyDescent="0.3">
      <c r="A362" s="4" t="s">
        <v>68</v>
      </c>
      <c r="B362" s="4" t="s">
        <v>1771</v>
      </c>
      <c r="C362" s="4" t="s">
        <v>29</v>
      </c>
      <c r="D362" s="4" t="s">
        <v>20</v>
      </c>
      <c r="E362" s="14" t="s">
        <v>550</v>
      </c>
      <c r="F362" s="5"/>
      <c r="G362" s="5"/>
      <c r="H362" s="5"/>
      <c r="I362" s="5"/>
      <c r="J362" s="5"/>
      <c r="K362" s="5"/>
      <c r="L362" s="5"/>
      <c r="M362" s="5">
        <f t="shared" si="304"/>
        <v>0</v>
      </c>
      <c r="N362" s="5">
        <v>107.49677</v>
      </c>
      <c r="O362" s="5">
        <v>7.4967699999999997</v>
      </c>
      <c r="P362" s="5">
        <v>0</v>
      </c>
      <c r="Q362" s="5">
        <v>0</v>
      </c>
      <c r="R362" s="5">
        <v>0</v>
      </c>
      <c r="S362" s="5">
        <v>0</v>
      </c>
      <c r="T362" s="5">
        <v>107.49677</v>
      </c>
      <c r="U362" s="5">
        <v>0</v>
      </c>
      <c r="V362" s="42">
        <v>0</v>
      </c>
      <c r="W362" s="5">
        <f t="shared" si="326"/>
        <v>100</v>
      </c>
      <c r="X362" s="27"/>
    </row>
    <row r="363" spans="1:24" s="3" customFormat="1" ht="15.75" hidden="1" customHeight="1" x14ac:dyDescent="0.25">
      <c r="A363" s="7" t="s">
        <v>68</v>
      </c>
      <c r="B363" s="7" t="s">
        <v>92</v>
      </c>
      <c r="C363" s="7"/>
      <c r="D363" s="7"/>
      <c r="E363" s="12" t="s">
        <v>498</v>
      </c>
      <c r="F363" s="8">
        <f t="shared" ref="F363:L363" si="356">F364</f>
        <v>0</v>
      </c>
      <c r="G363" s="8">
        <f t="shared" si="356"/>
        <v>0</v>
      </c>
      <c r="H363" s="8">
        <f t="shared" si="356"/>
        <v>0</v>
      </c>
      <c r="I363" s="8">
        <f t="shared" si="356"/>
        <v>0</v>
      </c>
      <c r="J363" s="8">
        <f t="shared" si="356"/>
        <v>0</v>
      </c>
      <c r="K363" s="8">
        <f t="shared" si="356"/>
        <v>0</v>
      </c>
      <c r="L363" s="8">
        <f t="shared" si="356"/>
        <v>0</v>
      </c>
      <c r="M363" s="8">
        <f t="shared" si="304"/>
        <v>0</v>
      </c>
      <c r="N363" s="8">
        <f>N364</f>
        <v>0</v>
      </c>
      <c r="O363" s="8">
        <f>O364</f>
        <v>0</v>
      </c>
      <c r="P363" s="8">
        <f t="shared" ref="P363:V363" si="357">P364</f>
        <v>0</v>
      </c>
      <c r="Q363" s="8">
        <f t="shared" si="357"/>
        <v>0</v>
      </c>
      <c r="R363" s="8">
        <f t="shared" si="357"/>
        <v>0</v>
      </c>
      <c r="S363" s="8">
        <f t="shared" si="357"/>
        <v>0</v>
      </c>
      <c r="T363" s="8">
        <f t="shared" si="357"/>
        <v>0</v>
      </c>
      <c r="U363" s="8">
        <f t="shared" si="357"/>
        <v>0</v>
      </c>
      <c r="V363" s="40">
        <f t="shared" si="357"/>
        <v>0</v>
      </c>
      <c r="W363" s="8" t="e">
        <f t="shared" si="326"/>
        <v>#DIV/0!</v>
      </c>
      <c r="X363" s="27" t="s">
        <v>1591</v>
      </c>
    </row>
    <row r="364" spans="1:24" s="10" customFormat="1" ht="15.75" hidden="1" customHeight="1" x14ac:dyDescent="0.25">
      <c r="A364" s="9" t="s">
        <v>68</v>
      </c>
      <c r="B364" s="9" t="s">
        <v>1791</v>
      </c>
      <c r="C364" s="9"/>
      <c r="D364" s="9"/>
      <c r="E364" s="13" t="s">
        <v>523</v>
      </c>
      <c r="F364" s="11">
        <f>F371+F365</f>
        <v>0</v>
      </c>
      <c r="G364" s="11">
        <f>G371</f>
        <v>0</v>
      </c>
      <c r="H364" s="11">
        <f>H371</f>
        <v>0</v>
      </c>
      <c r="I364" s="11">
        <f>I371</f>
        <v>0</v>
      </c>
      <c r="J364" s="11">
        <f>J371</f>
        <v>0</v>
      </c>
      <c r="K364" s="11">
        <f>K371</f>
        <v>0</v>
      </c>
      <c r="L364" s="11">
        <f>L371+L365</f>
        <v>0</v>
      </c>
      <c r="M364" s="11">
        <f t="shared" si="304"/>
        <v>0</v>
      </c>
      <c r="N364" s="11">
        <f>N371+N365</f>
        <v>0</v>
      </c>
      <c r="O364" s="11">
        <f>O371+O365</f>
        <v>0</v>
      </c>
      <c r="P364" s="11">
        <f t="shared" ref="P364:V364" si="358">P371+P365</f>
        <v>0</v>
      </c>
      <c r="Q364" s="11">
        <f t="shared" si="358"/>
        <v>0</v>
      </c>
      <c r="R364" s="11">
        <f t="shared" si="358"/>
        <v>0</v>
      </c>
      <c r="S364" s="11">
        <f t="shared" si="358"/>
        <v>0</v>
      </c>
      <c r="T364" s="11">
        <f>T371+T365</f>
        <v>0</v>
      </c>
      <c r="U364" s="11">
        <f t="shared" si="358"/>
        <v>0</v>
      </c>
      <c r="V364" s="41">
        <f t="shared" si="358"/>
        <v>0</v>
      </c>
      <c r="W364" s="11" t="e">
        <f t="shared" si="326"/>
        <v>#DIV/0!</v>
      </c>
      <c r="X364" s="27" t="s">
        <v>1591</v>
      </c>
    </row>
    <row r="365" spans="1:24" ht="31.5" hidden="1" customHeight="1" x14ac:dyDescent="0.25">
      <c r="A365" s="4" t="s">
        <v>68</v>
      </c>
      <c r="B365" s="4" t="s">
        <v>1791</v>
      </c>
      <c r="C365" s="4" t="s">
        <v>70</v>
      </c>
      <c r="D365" s="4"/>
      <c r="E365" s="14" t="s">
        <v>1183</v>
      </c>
      <c r="F365" s="5">
        <f>F366</f>
        <v>0</v>
      </c>
      <c r="G365" s="5">
        <f t="shared" ref="G365:L369" si="359">G366</f>
        <v>0</v>
      </c>
      <c r="H365" s="5">
        <f t="shared" si="359"/>
        <v>0</v>
      </c>
      <c r="I365" s="5">
        <f t="shared" si="359"/>
        <v>0</v>
      </c>
      <c r="J365" s="5">
        <f t="shared" si="359"/>
        <v>0</v>
      </c>
      <c r="K365" s="5">
        <f t="shared" si="359"/>
        <v>0</v>
      </c>
      <c r="L365" s="5">
        <f t="shared" si="359"/>
        <v>0</v>
      </c>
      <c r="M365" s="5">
        <f t="shared" si="304"/>
        <v>0</v>
      </c>
      <c r="N365" s="5">
        <f t="shared" ref="N365:O369" si="360">N366</f>
        <v>0</v>
      </c>
      <c r="O365" s="5">
        <f t="shared" si="360"/>
        <v>0</v>
      </c>
      <c r="P365" s="5">
        <f t="shared" ref="P365:V369" si="361">P366</f>
        <v>0</v>
      </c>
      <c r="Q365" s="5">
        <f t="shared" si="361"/>
        <v>0</v>
      </c>
      <c r="R365" s="5">
        <f t="shared" si="361"/>
        <v>0</v>
      </c>
      <c r="S365" s="5">
        <f t="shared" si="361"/>
        <v>0</v>
      </c>
      <c r="T365" s="5">
        <f t="shared" si="361"/>
        <v>0</v>
      </c>
      <c r="U365" s="5">
        <f t="shared" si="361"/>
        <v>0</v>
      </c>
      <c r="V365" s="42">
        <f t="shared" si="361"/>
        <v>0</v>
      </c>
      <c r="W365" s="5" t="e">
        <f t="shared" si="326"/>
        <v>#DIV/0!</v>
      </c>
      <c r="X365" s="27" t="s">
        <v>1591</v>
      </c>
    </row>
    <row r="366" spans="1:24" ht="31.5" hidden="1" customHeight="1" x14ac:dyDescent="0.25">
      <c r="A366" s="4" t="s">
        <v>68</v>
      </c>
      <c r="B366" s="4" t="s">
        <v>1791</v>
      </c>
      <c r="C366" s="4" t="s">
        <v>77</v>
      </c>
      <c r="D366" s="4"/>
      <c r="E366" s="14" t="s">
        <v>1184</v>
      </c>
      <c r="F366" s="5">
        <f>F367</f>
        <v>0</v>
      </c>
      <c r="G366" s="5">
        <f t="shared" si="359"/>
        <v>0</v>
      </c>
      <c r="H366" s="5">
        <f t="shared" si="359"/>
        <v>0</v>
      </c>
      <c r="I366" s="5">
        <f t="shared" si="359"/>
        <v>0</v>
      </c>
      <c r="J366" s="5">
        <f t="shared" si="359"/>
        <v>0</v>
      </c>
      <c r="K366" s="5">
        <f t="shared" si="359"/>
        <v>0</v>
      </c>
      <c r="L366" s="5">
        <f t="shared" si="359"/>
        <v>0</v>
      </c>
      <c r="M366" s="5">
        <f t="shared" si="304"/>
        <v>0</v>
      </c>
      <c r="N366" s="5">
        <f t="shared" si="360"/>
        <v>0</v>
      </c>
      <c r="O366" s="5">
        <f t="shared" si="360"/>
        <v>0</v>
      </c>
      <c r="P366" s="5">
        <f t="shared" si="361"/>
        <v>0</v>
      </c>
      <c r="Q366" s="5">
        <f t="shared" si="361"/>
        <v>0</v>
      </c>
      <c r="R366" s="5">
        <f t="shared" si="361"/>
        <v>0</v>
      </c>
      <c r="S366" s="5">
        <f t="shared" si="361"/>
        <v>0</v>
      </c>
      <c r="T366" s="5">
        <f t="shared" si="361"/>
        <v>0</v>
      </c>
      <c r="U366" s="5">
        <f t="shared" si="361"/>
        <v>0</v>
      </c>
      <c r="V366" s="42">
        <f t="shared" si="361"/>
        <v>0</v>
      </c>
      <c r="W366" s="5" t="e">
        <f t="shared" si="326"/>
        <v>#DIV/0!</v>
      </c>
      <c r="X366" s="27" t="s">
        <v>1591</v>
      </c>
    </row>
    <row r="367" spans="1:24" ht="31.5" hidden="1" customHeight="1" x14ac:dyDescent="0.25">
      <c r="A367" s="4" t="s">
        <v>68</v>
      </c>
      <c r="B367" s="4" t="s">
        <v>1791</v>
      </c>
      <c r="C367" s="4" t="s">
        <v>912</v>
      </c>
      <c r="D367" s="4"/>
      <c r="E367" s="14" t="s">
        <v>1188</v>
      </c>
      <c r="F367" s="5">
        <f>F368</f>
        <v>0</v>
      </c>
      <c r="G367" s="5">
        <f t="shared" si="359"/>
        <v>0</v>
      </c>
      <c r="H367" s="5">
        <f t="shared" si="359"/>
        <v>0</v>
      </c>
      <c r="I367" s="5">
        <f t="shared" si="359"/>
        <v>0</v>
      </c>
      <c r="J367" s="5">
        <f t="shared" si="359"/>
        <v>0</v>
      </c>
      <c r="K367" s="5">
        <f t="shared" si="359"/>
        <v>0</v>
      </c>
      <c r="L367" s="5">
        <f t="shared" si="359"/>
        <v>0</v>
      </c>
      <c r="M367" s="5">
        <f t="shared" si="304"/>
        <v>0</v>
      </c>
      <c r="N367" s="5">
        <f t="shared" si="360"/>
        <v>0</v>
      </c>
      <c r="O367" s="5">
        <f t="shared" si="360"/>
        <v>0</v>
      </c>
      <c r="P367" s="5">
        <f t="shared" si="361"/>
        <v>0</v>
      </c>
      <c r="Q367" s="5">
        <f t="shared" si="361"/>
        <v>0</v>
      </c>
      <c r="R367" s="5">
        <f t="shared" si="361"/>
        <v>0</v>
      </c>
      <c r="S367" s="5">
        <f t="shared" si="361"/>
        <v>0</v>
      </c>
      <c r="T367" s="5">
        <f t="shared" si="361"/>
        <v>0</v>
      </c>
      <c r="U367" s="5">
        <f t="shared" si="361"/>
        <v>0</v>
      </c>
      <c r="V367" s="42">
        <f t="shared" si="361"/>
        <v>0</v>
      </c>
      <c r="W367" s="5" t="e">
        <f t="shared" si="326"/>
        <v>#DIV/0!</v>
      </c>
      <c r="X367" s="27" t="s">
        <v>1591</v>
      </c>
    </row>
    <row r="368" spans="1:24" ht="16.5" hidden="1" customHeight="1" x14ac:dyDescent="0.25">
      <c r="A368" s="4" t="s">
        <v>68</v>
      </c>
      <c r="B368" s="4" t="s">
        <v>1791</v>
      </c>
      <c r="C368" s="4" t="s">
        <v>913</v>
      </c>
      <c r="D368" s="4"/>
      <c r="E368" s="14" t="s">
        <v>915</v>
      </c>
      <c r="F368" s="5">
        <f>F369</f>
        <v>0</v>
      </c>
      <c r="G368" s="5">
        <f t="shared" si="359"/>
        <v>0</v>
      </c>
      <c r="H368" s="5">
        <f t="shared" si="359"/>
        <v>0</v>
      </c>
      <c r="I368" s="5">
        <f t="shared" si="359"/>
        <v>0</v>
      </c>
      <c r="J368" s="5">
        <f t="shared" si="359"/>
        <v>0</v>
      </c>
      <c r="K368" s="5">
        <f t="shared" si="359"/>
        <v>0</v>
      </c>
      <c r="L368" s="5">
        <f t="shared" si="359"/>
        <v>0</v>
      </c>
      <c r="M368" s="5">
        <f t="shared" si="304"/>
        <v>0</v>
      </c>
      <c r="N368" s="5">
        <f t="shared" si="360"/>
        <v>0</v>
      </c>
      <c r="O368" s="5">
        <f t="shared" si="360"/>
        <v>0</v>
      </c>
      <c r="P368" s="5">
        <f t="shared" si="361"/>
        <v>0</v>
      </c>
      <c r="Q368" s="5">
        <f t="shared" si="361"/>
        <v>0</v>
      </c>
      <c r="R368" s="5">
        <f t="shared" si="361"/>
        <v>0</v>
      </c>
      <c r="S368" s="5">
        <f t="shared" si="361"/>
        <v>0</v>
      </c>
      <c r="T368" s="5">
        <f t="shared" si="361"/>
        <v>0</v>
      </c>
      <c r="U368" s="5">
        <f t="shared" si="361"/>
        <v>0</v>
      </c>
      <c r="V368" s="42">
        <f t="shared" si="361"/>
        <v>0</v>
      </c>
      <c r="W368" s="5" t="e">
        <f t="shared" si="326"/>
        <v>#DIV/0!</v>
      </c>
      <c r="X368" s="27" t="s">
        <v>1591</v>
      </c>
    </row>
    <row r="369" spans="1:24" ht="31.5" hidden="1" customHeight="1" x14ac:dyDescent="0.25">
      <c r="A369" s="4" t="s">
        <v>68</v>
      </c>
      <c r="B369" s="4" t="s">
        <v>1791</v>
      </c>
      <c r="C369" s="4" t="s">
        <v>913</v>
      </c>
      <c r="D369" s="4" t="s">
        <v>11</v>
      </c>
      <c r="E369" s="14" t="s">
        <v>531</v>
      </c>
      <c r="F369" s="5">
        <f>F370</f>
        <v>0</v>
      </c>
      <c r="G369" s="5">
        <f t="shared" si="359"/>
        <v>0</v>
      </c>
      <c r="H369" s="5">
        <f t="shared" si="359"/>
        <v>0</v>
      </c>
      <c r="I369" s="5">
        <f t="shared" si="359"/>
        <v>0</v>
      </c>
      <c r="J369" s="5">
        <f t="shared" si="359"/>
        <v>0</v>
      </c>
      <c r="K369" s="5">
        <f t="shared" si="359"/>
        <v>0</v>
      </c>
      <c r="L369" s="5">
        <f t="shared" si="359"/>
        <v>0</v>
      </c>
      <c r="M369" s="5">
        <f t="shared" si="304"/>
        <v>0</v>
      </c>
      <c r="N369" s="5">
        <f t="shared" si="360"/>
        <v>0</v>
      </c>
      <c r="O369" s="5">
        <f t="shared" si="360"/>
        <v>0</v>
      </c>
      <c r="P369" s="5">
        <f t="shared" si="361"/>
        <v>0</v>
      </c>
      <c r="Q369" s="5">
        <f t="shared" si="361"/>
        <v>0</v>
      </c>
      <c r="R369" s="5">
        <f t="shared" si="361"/>
        <v>0</v>
      </c>
      <c r="S369" s="5">
        <f t="shared" si="361"/>
        <v>0</v>
      </c>
      <c r="T369" s="5">
        <f t="shared" si="361"/>
        <v>0</v>
      </c>
      <c r="U369" s="5">
        <f t="shared" si="361"/>
        <v>0</v>
      </c>
      <c r="V369" s="42">
        <f t="shared" si="361"/>
        <v>0</v>
      </c>
      <c r="W369" s="5" t="e">
        <f t="shared" si="326"/>
        <v>#DIV/0!</v>
      </c>
      <c r="X369" s="27" t="s">
        <v>1591</v>
      </c>
    </row>
    <row r="370" spans="1:24" ht="31.5" hidden="1" customHeight="1" x14ac:dyDescent="0.25">
      <c r="A370" s="4" t="s">
        <v>68</v>
      </c>
      <c r="B370" s="4" t="s">
        <v>1791</v>
      </c>
      <c r="C370" s="4" t="s">
        <v>913</v>
      </c>
      <c r="D370" s="4" t="s">
        <v>12</v>
      </c>
      <c r="E370" s="14" t="s">
        <v>532</v>
      </c>
      <c r="F370" s="5"/>
      <c r="G370" s="5"/>
      <c r="H370" s="5"/>
      <c r="I370" s="5"/>
      <c r="J370" s="5"/>
      <c r="K370" s="5"/>
      <c r="L370" s="5"/>
      <c r="M370" s="5">
        <f t="shared" si="304"/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42">
        <v>0</v>
      </c>
      <c r="W370" s="5" t="e">
        <f t="shared" si="326"/>
        <v>#DIV/0!</v>
      </c>
      <c r="X370" s="27" t="s">
        <v>1591</v>
      </c>
    </row>
    <row r="371" spans="1:24" ht="31.5" hidden="1" customHeight="1" x14ac:dyDescent="0.25">
      <c r="A371" s="4" t="s">
        <v>68</v>
      </c>
      <c r="B371" s="4" t="s">
        <v>1791</v>
      </c>
      <c r="C371" s="4" t="s">
        <v>22</v>
      </c>
      <c r="D371" s="4"/>
      <c r="E371" s="14" t="s">
        <v>802</v>
      </c>
      <c r="F371" s="5">
        <f t="shared" ref="F371:L371" si="362">F372+F388</f>
        <v>0</v>
      </c>
      <c r="G371" s="5">
        <f t="shared" si="362"/>
        <v>0</v>
      </c>
      <c r="H371" s="5">
        <f t="shared" si="362"/>
        <v>0</v>
      </c>
      <c r="I371" s="5">
        <f t="shared" si="362"/>
        <v>0</v>
      </c>
      <c r="J371" s="5">
        <f t="shared" si="362"/>
        <v>0</v>
      </c>
      <c r="K371" s="5">
        <f t="shared" si="362"/>
        <v>0</v>
      </c>
      <c r="L371" s="5">
        <f t="shared" si="362"/>
        <v>0</v>
      </c>
      <c r="M371" s="5">
        <f t="shared" si="304"/>
        <v>0</v>
      </c>
      <c r="N371" s="5">
        <f>N372+N388</f>
        <v>0</v>
      </c>
      <c r="O371" s="5">
        <f>O372+O388</f>
        <v>0</v>
      </c>
      <c r="P371" s="5">
        <f t="shared" ref="P371:V371" si="363">P372+P388</f>
        <v>0</v>
      </c>
      <c r="Q371" s="5">
        <f t="shared" si="363"/>
        <v>0</v>
      </c>
      <c r="R371" s="5">
        <f t="shared" si="363"/>
        <v>0</v>
      </c>
      <c r="S371" s="5">
        <f t="shared" si="363"/>
        <v>0</v>
      </c>
      <c r="T371" s="5">
        <f t="shared" si="363"/>
        <v>0</v>
      </c>
      <c r="U371" s="5">
        <f t="shared" si="363"/>
        <v>0</v>
      </c>
      <c r="V371" s="42">
        <f t="shared" si="363"/>
        <v>0</v>
      </c>
      <c r="W371" s="5" t="e">
        <f t="shared" si="326"/>
        <v>#DIV/0!</v>
      </c>
      <c r="X371" s="27" t="s">
        <v>1591</v>
      </c>
    </row>
    <row r="372" spans="1:24" ht="47.25" hidden="1" customHeight="1" x14ac:dyDescent="0.25">
      <c r="A372" s="4" t="s">
        <v>68</v>
      </c>
      <c r="B372" s="4" t="s">
        <v>1791</v>
      </c>
      <c r="C372" s="4" t="s">
        <v>96</v>
      </c>
      <c r="D372" s="4"/>
      <c r="E372" s="14" t="s">
        <v>1038</v>
      </c>
      <c r="F372" s="5">
        <f t="shared" ref="F372:L372" si="364">F373+F380+F383</f>
        <v>0</v>
      </c>
      <c r="G372" s="5">
        <f t="shared" si="364"/>
        <v>0</v>
      </c>
      <c r="H372" s="5">
        <f t="shared" si="364"/>
        <v>0</v>
      </c>
      <c r="I372" s="5">
        <f t="shared" si="364"/>
        <v>0</v>
      </c>
      <c r="J372" s="5">
        <f t="shared" si="364"/>
        <v>0</v>
      </c>
      <c r="K372" s="5">
        <f t="shared" si="364"/>
        <v>0</v>
      </c>
      <c r="L372" s="5">
        <f t="shared" si="364"/>
        <v>0</v>
      </c>
      <c r="M372" s="5">
        <f t="shared" si="304"/>
        <v>0</v>
      </c>
      <c r="N372" s="5">
        <f>N373+N380+N383</f>
        <v>0</v>
      </c>
      <c r="O372" s="5">
        <f>O373+O380+O383</f>
        <v>0</v>
      </c>
      <c r="P372" s="5">
        <f t="shared" ref="P372:V372" si="365">P373+P380+P383</f>
        <v>0</v>
      </c>
      <c r="Q372" s="5">
        <f t="shared" si="365"/>
        <v>0</v>
      </c>
      <c r="R372" s="5">
        <f t="shared" si="365"/>
        <v>0</v>
      </c>
      <c r="S372" s="5">
        <f t="shared" si="365"/>
        <v>0</v>
      </c>
      <c r="T372" s="5">
        <f t="shared" si="365"/>
        <v>0</v>
      </c>
      <c r="U372" s="5">
        <f t="shared" si="365"/>
        <v>0</v>
      </c>
      <c r="V372" s="42">
        <f t="shared" si="365"/>
        <v>0</v>
      </c>
      <c r="W372" s="5" t="e">
        <f t="shared" si="326"/>
        <v>#DIV/0!</v>
      </c>
      <c r="X372" s="27" t="s">
        <v>1591</v>
      </c>
    </row>
    <row r="373" spans="1:24" ht="47.25" hidden="1" customHeight="1" x14ac:dyDescent="0.25">
      <c r="A373" s="4" t="s">
        <v>68</v>
      </c>
      <c r="B373" s="4" t="s">
        <v>1791</v>
      </c>
      <c r="C373" s="4" t="s">
        <v>93</v>
      </c>
      <c r="D373" s="4"/>
      <c r="E373" s="14" t="s">
        <v>565</v>
      </c>
      <c r="F373" s="5">
        <f t="shared" ref="F373:L373" si="366">F374+F376+F378</f>
        <v>0</v>
      </c>
      <c r="G373" s="5">
        <f t="shared" si="366"/>
        <v>0</v>
      </c>
      <c r="H373" s="5">
        <f t="shared" si="366"/>
        <v>0</v>
      </c>
      <c r="I373" s="5">
        <f t="shared" si="366"/>
        <v>0</v>
      </c>
      <c r="J373" s="5">
        <f t="shared" si="366"/>
        <v>0</v>
      </c>
      <c r="K373" s="5">
        <f t="shared" si="366"/>
        <v>0</v>
      </c>
      <c r="L373" s="5">
        <f t="shared" si="366"/>
        <v>0</v>
      </c>
      <c r="M373" s="5">
        <f t="shared" si="304"/>
        <v>0</v>
      </c>
      <c r="N373" s="5">
        <f>N374+N376+N378</f>
        <v>0</v>
      </c>
      <c r="O373" s="5">
        <f>O374+O376+O378</f>
        <v>0</v>
      </c>
      <c r="P373" s="5">
        <f t="shared" ref="P373:V373" si="367">P374+P376+P378</f>
        <v>0</v>
      </c>
      <c r="Q373" s="5">
        <f t="shared" si="367"/>
        <v>0</v>
      </c>
      <c r="R373" s="5">
        <f t="shared" si="367"/>
        <v>0</v>
      </c>
      <c r="S373" s="5">
        <f t="shared" si="367"/>
        <v>0</v>
      </c>
      <c r="T373" s="5">
        <f t="shared" si="367"/>
        <v>0</v>
      </c>
      <c r="U373" s="5">
        <f t="shared" si="367"/>
        <v>0</v>
      </c>
      <c r="V373" s="42">
        <f t="shared" si="367"/>
        <v>0</v>
      </c>
      <c r="W373" s="5" t="e">
        <f t="shared" si="326"/>
        <v>#DIV/0!</v>
      </c>
      <c r="X373" s="27" t="s">
        <v>1591</v>
      </c>
    </row>
    <row r="374" spans="1:24" ht="78.75" hidden="1" customHeight="1" x14ac:dyDescent="0.25">
      <c r="A374" s="4" t="s">
        <v>68</v>
      </c>
      <c r="B374" s="4" t="s">
        <v>1791</v>
      </c>
      <c r="C374" s="4" t="s">
        <v>93</v>
      </c>
      <c r="D374" s="4" t="s">
        <v>18</v>
      </c>
      <c r="E374" s="14" t="s">
        <v>528</v>
      </c>
      <c r="F374" s="5">
        <f t="shared" ref="F374:L374" si="368">F375</f>
        <v>0</v>
      </c>
      <c r="G374" s="5">
        <f t="shared" si="368"/>
        <v>0</v>
      </c>
      <c r="H374" s="5">
        <f t="shared" si="368"/>
        <v>0</v>
      </c>
      <c r="I374" s="5">
        <f t="shared" si="368"/>
        <v>0</v>
      </c>
      <c r="J374" s="5">
        <f t="shared" si="368"/>
        <v>0</v>
      </c>
      <c r="K374" s="5">
        <f t="shared" si="368"/>
        <v>0</v>
      </c>
      <c r="L374" s="5">
        <f t="shared" si="368"/>
        <v>0</v>
      </c>
      <c r="M374" s="5">
        <f t="shared" si="304"/>
        <v>0</v>
      </c>
      <c r="N374" s="5">
        <f>N375</f>
        <v>0</v>
      </c>
      <c r="O374" s="5">
        <f>O375</f>
        <v>0</v>
      </c>
      <c r="P374" s="5">
        <f t="shared" ref="P374:V374" si="369">P375</f>
        <v>0</v>
      </c>
      <c r="Q374" s="5">
        <f t="shared" si="369"/>
        <v>0</v>
      </c>
      <c r="R374" s="5">
        <f t="shared" si="369"/>
        <v>0</v>
      </c>
      <c r="S374" s="5">
        <f t="shared" si="369"/>
        <v>0</v>
      </c>
      <c r="T374" s="5">
        <f t="shared" si="369"/>
        <v>0</v>
      </c>
      <c r="U374" s="5">
        <f t="shared" si="369"/>
        <v>0</v>
      </c>
      <c r="V374" s="42">
        <f t="shared" si="369"/>
        <v>0</v>
      </c>
      <c r="W374" s="5" t="e">
        <f t="shared" si="326"/>
        <v>#DIV/0!</v>
      </c>
      <c r="X374" s="27" t="s">
        <v>1591</v>
      </c>
    </row>
    <row r="375" spans="1:24" ht="15.75" hidden="1" customHeight="1" x14ac:dyDescent="0.25">
      <c r="A375" s="4" t="s">
        <v>68</v>
      </c>
      <c r="B375" s="4" t="s">
        <v>1791</v>
      </c>
      <c r="C375" s="4" t="s">
        <v>93</v>
      </c>
      <c r="D375" s="4" t="s">
        <v>19</v>
      </c>
      <c r="E375" s="14" t="s">
        <v>529</v>
      </c>
      <c r="F375" s="5"/>
      <c r="G375" s="5"/>
      <c r="H375" s="5"/>
      <c r="I375" s="5"/>
      <c r="J375" s="5"/>
      <c r="K375" s="5"/>
      <c r="L375" s="5"/>
      <c r="M375" s="5">
        <f t="shared" si="304"/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42">
        <v>0</v>
      </c>
      <c r="W375" s="5" t="e">
        <f t="shared" si="326"/>
        <v>#DIV/0!</v>
      </c>
      <c r="X375" s="27" t="s">
        <v>1591</v>
      </c>
    </row>
    <row r="376" spans="1:24" ht="31.5" hidden="1" customHeight="1" x14ac:dyDescent="0.25">
      <c r="A376" s="4" t="s">
        <v>68</v>
      </c>
      <c r="B376" s="4" t="s">
        <v>1791</v>
      </c>
      <c r="C376" s="4" t="s">
        <v>93</v>
      </c>
      <c r="D376" s="4" t="s">
        <v>11</v>
      </c>
      <c r="E376" s="14" t="s">
        <v>531</v>
      </c>
      <c r="F376" s="5">
        <f t="shared" ref="F376:L376" si="370">F377</f>
        <v>0</v>
      </c>
      <c r="G376" s="5">
        <f t="shared" si="370"/>
        <v>0</v>
      </c>
      <c r="H376" s="5">
        <f t="shared" si="370"/>
        <v>0</v>
      </c>
      <c r="I376" s="5">
        <f t="shared" si="370"/>
        <v>0</v>
      </c>
      <c r="J376" s="5">
        <f t="shared" si="370"/>
        <v>0</v>
      </c>
      <c r="K376" s="5">
        <f t="shared" si="370"/>
        <v>0</v>
      </c>
      <c r="L376" s="5">
        <f t="shared" si="370"/>
        <v>0</v>
      </c>
      <c r="M376" s="5">
        <f t="shared" si="304"/>
        <v>0</v>
      </c>
      <c r="N376" s="5">
        <f>N377</f>
        <v>0</v>
      </c>
      <c r="O376" s="5">
        <f>O377</f>
        <v>0</v>
      </c>
      <c r="P376" s="5">
        <f t="shared" ref="P376:V376" si="371">P377</f>
        <v>0</v>
      </c>
      <c r="Q376" s="5">
        <f t="shared" si="371"/>
        <v>0</v>
      </c>
      <c r="R376" s="5">
        <f t="shared" si="371"/>
        <v>0</v>
      </c>
      <c r="S376" s="5">
        <f t="shared" si="371"/>
        <v>0</v>
      </c>
      <c r="T376" s="5">
        <f t="shared" si="371"/>
        <v>0</v>
      </c>
      <c r="U376" s="5">
        <f t="shared" si="371"/>
        <v>0</v>
      </c>
      <c r="V376" s="42">
        <f t="shared" si="371"/>
        <v>0</v>
      </c>
      <c r="W376" s="5" t="e">
        <f t="shared" si="326"/>
        <v>#DIV/0!</v>
      </c>
      <c r="X376" s="27" t="s">
        <v>1591</v>
      </c>
    </row>
    <row r="377" spans="1:24" ht="31.5" hidden="1" customHeight="1" x14ac:dyDescent="0.25">
      <c r="A377" s="4" t="s">
        <v>68</v>
      </c>
      <c r="B377" s="4" t="s">
        <v>1791</v>
      </c>
      <c r="C377" s="4" t="s">
        <v>93</v>
      </c>
      <c r="D377" s="4" t="s">
        <v>12</v>
      </c>
      <c r="E377" s="14" t="s">
        <v>532</v>
      </c>
      <c r="F377" s="5"/>
      <c r="G377" s="5"/>
      <c r="H377" s="5"/>
      <c r="I377" s="5"/>
      <c r="J377" s="5"/>
      <c r="K377" s="5"/>
      <c r="L377" s="5"/>
      <c r="M377" s="5">
        <f t="shared" si="304"/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42">
        <v>0</v>
      </c>
      <c r="W377" s="5" t="e">
        <f t="shared" si="326"/>
        <v>#DIV/0!</v>
      </c>
      <c r="X377" s="27" t="s">
        <v>1591</v>
      </c>
    </row>
    <row r="378" spans="1:24" ht="15.75" hidden="1" customHeight="1" x14ac:dyDescent="0.25">
      <c r="A378" s="4" t="s">
        <v>68</v>
      </c>
      <c r="B378" s="4" t="s">
        <v>1791</v>
      </c>
      <c r="C378" s="4" t="s">
        <v>93</v>
      </c>
      <c r="D378" s="4" t="s">
        <v>13</v>
      </c>
      <c r="E378" s="14" t="s">
        <v>547</v>
      </c>
      <c r="F378" s="5">
        <f t="shared" ref="F378:L378" si="372">F379</f>
        <v>0</v>
      </c>
      <c r="G378" s="5">
        <f t="shared" si="372"/>
        <v>0</v>
      </c>
      <c r="H378" s="5">
        <f t="shared" si="372"/>
        <v>0</v>
      </c>
      <c r="I378" s="5">
        <f t="shared" si="372"/>
        <v>0</v>
      </c>
      <c r="J378" s="5">
        <f t="shared" si="372"/>
        <v>0</v>
      </c>
      <c r="K378" s="5">
        <f t="shared" si="372"/>
        <v>0</v>
      </c>
      <c r="L378" s="5">
        <f t="shared" si="372"/>
        <v>0</v>
      </c>
      <c r="M378" s="5">
        <f t="shared" si="304"/>
        <v>0</v>
      </c>
      <c r="N378" s="5">
        <f>N379</f>
        <v>0</v>
      </c>
      <c r="O378" s="5">
        <f>O379</f>
        <v>0</v>
      </c>
      <c r="P378" s="5">
        <f t="shared" ref="P378:V378" si="373">P379</f>
        <v>0</v>
      </c>
      <c r="Q378" s="5">
        <f t="shared" si="373"/>
        <v>0</v>
      </c>
      <c r="R378" s="5">
        <f t="shared" si="373"/>
        <v>0</v>
      </c>
      <c r="S378" s="5">
        <f t="shared" si="373"/>
        <v>0</v>
      </c>
      <c r="T378" s="5">
        <f t="shared" si="373"/>
        <v>0</v>
      </c>
      <c r="U378" s="5">
        <f t="shared" si="373"/>
        <v>0</v>
      </c>
      <c r="V378" s="42">
        <f t="shared" si="373"/>
        <v>0</v>
      </c>
      <c r="W378" s="5" t="e">
        <f t="shared" si="326"/>
        <v>#DIV/0!</v>
      </c>
      <c r="X378" s="27" t="s">
        <v>1591</v>
      </c>
    </row>
    <row r="379" spans="1:24" ht="15.75" hidden="1" customHeight="1" x14ac:dyDescent="0.25">
      <c r="A379" s="4" t="s">
        <v>68</v>
      </c>
      <c r="B379" s="4" t="s">
        <v>1791</v>
      </c>
      <c r="C379" s="4" t="s">
        <v>93</v>
      </c>
      <c r="D379" s="4" t="s">
        <v>20</v>
      </c>
      <c r="E379" s="14" t="s">
        <v>550</v>
      </c>
      <c r="F379" s="5"/>
      <c r="G379" s="5"/>
      <c r="H379" s="5"/>
      <c r="I379" s="5"/>
      <c r="J379" s="5"/>
      <c r="K379" s="5"/>
      <c r="L379" s="5"/>
      <c r="M379" s="5">
        <f t="shared" si="304"/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42">
        <v>0</v>
      </c>
      <c r="W379" s="5" t="e">
        <f t="shared" si="326"/>
        <v>#DIV/0!</v>
      </c>
      <c r="X379" s="27" t="s">
        <v>1591</v>
      </c>
    </row>
    <row r="380" spans="1:24" ht="47.25" hidden="1" customHeight="1" x14ac:dyDescent="0.25">
      <c r="A380" s="4" t="s">
        <v>68</v>
      </c>
      <c r="B380" s="4" t="s">
        <v>1791</v>
      </c>
      <c r="C380" s="4" t="s">
        <v>94</v>
      </c>
      <c r="D380" s="4"/>
      <c r="E380" s="14" t="s">
        <v>1354</v>
      </c>
      <c r="F380" s="5">
        <f t="shared" ref="F380:L381" si="374">F381</f>
        <v>0</v>
      </c>
      <c r="G380" s="5">
        <f t="shared" si="374"/>
        <v>0</v>
      </c>
      <c r="H380" s="5">
        <f t="shared" si="374"/>
        <v>0</v>
      </c>
      <c r="I380" s="5">
        <f t="shared" si="374"/>
        <v>0</v>
      </c>
      <c r="J380" s="5">
        <f t="shared" si="374"/>
        <v>0</v>
      </c>
      <c r="K380" s="5">
        <f t="shared" si="374"/>
        <v>0</v>
      </c>
      <c r="L380" s="5">
        <f t="shared" si="374"/>
        <v>0</v>
      </c>
      <c r="M380" s="5">
        <f t="shared" si="304"/>
        <v>0</v>
      </c>
      <c r="N380" s="5">
        <f>N381</f>
        <v>0</v>
      </c>
      <c r="O380" s="5">
        <f>O381</f>
        <v>0</v>
      </c>
      <c r="P380" s="5">
        <f t="shared" ref="P380:V381" si="375">P381</f>
        <v>0</v>
      </c>
      <c r="Q380" s="5">
        <f t="shared" si="375"/>
        <v>0</v>
      </c>
      <c r="R380" s="5">
        <f t="shared" si="375"/>
        <v>0</v>
      </c>
      <c r="S380" s="5">
        <f t="shared" si="375"/>
        <v>0</v>
      </c>
      <c r="T380" s="5">
        <f t="shared" si="375"/>
        <v>0</v>
      </c>
      <c r="U380" s="5">
        <f t="shared" si="375"/>
        <v>0</v>
      </c>
      <c r="V380" s="42">
        <f t="shared" si="375"/>
        <v>0</v>
      </c>
      <c r="W380" s="5" t="e">
        <f t="shared" si="326"/>
        <v>#DIV/0!</v>
      </c>
      <c r="X380" s="27" t="s">
        <v>1591</v>
      </c>
    </row>
    <row r="381" spans="1:24" ht="31.5" hidden="1" customHeight="1" x14ac:dyDescent="0.25">
      <c r="A381" s="4" t="s">
        <v>68</v>
      </c>
      <c r="B381" s="4" t="s">
        <v>1791</v>
      </c>
      <c r="C381" s="4" t="s">
        <v>94</v>
      </c>
      <c r="D381" s="4" t="s">
        <v>11</v>
      </c>
      <c r="E381" s="14" t="s">
        <v>531</v>
      </c>
      <c r="F381" s="5">
        <f t="shared" si="374"/>
        <v>0</v>
      </c>
      <c r="G381" s="5">
        <f t="shared" si="374"/>
        <v>0</v>
      </c>
      <c r="H381" s="5">
        <f t="shared" si="374"/>
        <v>0</v>
      </c>
      <c r="I381" s="5">
        <f t="shared" si="374"/>
        <v>0</v>
      </c>
      <c r="J381" s="5">
        <f t="shared" si="374"/>
        <v>0</v>
      </c>
      <c r="K381" s="5">
        <f t="shared" si="374"/>
        <v>0</v>
      </c>
      <c r="L381" s="5">
        <f t="shared" si="374"/>
        <v>0</v>
      </c>
      <c r="M381" s="5">
        <f t="shared" si="304"/>
        <v>0</v>
      </c>
      <c r="N381" s="5">
        <f>N382</f>
        <v>0</v>
      </c>
      <c r="O381" s="5">
        <f>O382</f>
        <v>0</v>
      </c>
      <c r="P381" s="5">
        <f t="shared" si="375"/>
        <v>0</v>
      </c>
      <c r="Q381" s="5">
        <f t="shared" si="375"/>
        <v>0</v>
      </c>
      <c r="R381" s="5">
        <f t="shared" si="375"/>
        <v>0</v>
      </c>
      <c r="S381" s="5">
        <f t="shared" si="375"/>
        <v>0</v>
      </c>
      <c r="T381" s="5">
        <f t="shared" si="375"/>
        <v>0</v>
      </c>
      <c r="U381" s="5">
        <f t="shared" si="375"/>
        <v>0</v>
      </c>
      <c r="V381" s="42">
        <f t="shared" si="375"/>
        <v>0</v>
      </c>
      <c r="W381" s="5" t="e">
        <f t="shared" si="326"/>
        <v>#DIV/0!</v>
      </c>
      <c r="X381" s="27" t="s">
        <v>1591</v>
      </c>
    </row>
    <row r="382" spans="1:24" ht="31.5" hidden="1" customHeight="1" x14ac:dyDescent="0.25">
      <c r="A382" s="4" t="s">
        <v>68</v>
      </c>
      <c r="B382" s="4" t="s">
        <v>1791</v>
      </c>
      <c r="C382" s="4" t="s">
        <v>94</v>
      </c>
      <c r="D382" s="4" t="s">
        <v>12</v>
      </c>
      <c r="E382" s="14" t="s">
        <v>532</v>
      </c>
      <c r="F382" s="5"/>
      <c r="G382" s="5"/>
      <c r="H382" s="5"/>
      <c r="I382" s="5"/>
      <c r="J382" s="5"/>
      <c r="K382" s="5"/>
      <c r="L382" s="5"/>
      <c r="M382" s="5">
        <f t="shared" si="304"/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42">
        <v>0</v>
      </c>
      <c r="W382" s="5" t="e">
        <f t="shared" si="326"/>
        <v>#DIV/0!</v>
      </c>
      <c r="X382" s="27" t="s">
        <v>1591</v>
      </c>
    </row>
    <row r="383" spans="1:24" ht="63" hidden="1" customHeight="1" x14ac:dyDescent="0.25">
      <c r="A383" s="4" t="s">
        <v>68</v>
      </c>
      <c r="B383" s="4" t="s">
        <v>1791</v>
      </c>
      <c r="C383" s="4" t="s">
        <v>95</v>
      </c>
      <c r="D383" s="4"/>
      <c r="E383" s="14" t="s">
        <v>1385</v>
      </c>
      <c r="F383" s="5">
        <f t="shared" ref="F383:L383" si="376">F384+F386</f>
        <v>0</v>
      </c>
      <c r="G383" s="5">
        <f t="shared" si="376"/>
        <v>0</v>
      </c>
      <c r="H383" s="5">
        <f t="shared" si="376"/>
        <v>0</v>
      </c>
      <c r="I383" s="5">
        <f t="shared" si="376"/>
        <v>0</v>
      </c>
      <c r="J383" s="5">
        <f t="shared" si="376"/>
        <v>0</v>
      </c>
      <c r="K383" s="5">
        <f t="shared" si="376"/>
        <v>0</v>
      </c>
      <c r="L383" s="5">
        <f t="shared" si="376"/>
        <v>0</v>
      </c>
      <c r="M383" s="5">
        <f t="shared" si="304"/>
        <v>0</v>
      </c>
      <c r="N383" s="5">
        <f>N384+N386</f>
        <v>0</v>
      </c>
      <c r="O383" s="5">
        <f>O384+O386</f>
        <v>0</v>
      </c>
      <c r="P383" s="5">
        <f t="shared" ref="P383:V383" si="377">P384+P386</f>
        <v>0</v>
      </c>
      <c r="Q383" s="5">
        <f t="shared" si="377"/>
        <v>0</v>
      </c>
      <c r="R383" s="5">
        <f t="shared" si="377"/>
        <v>0</v>
      </c>
      <c r="S383" s="5">
        <f t="shared" si="377"/>
        <v>0</v>
      </c>
      <c r="T383" s="5">
        <f t="shared" si="377"/>
        <v>0</v>
      </c>
      <c r="U383" s="5">
        <f t="shared" si="377"/>
        <v>0</v>
      </c>
      <c r="V383" s="42">
        <f t="shared" si="377"/>
        <v>0</v>
      </c>
      <c r="W383" s="5" t="e">
        <f t="shared" si="326"/>
        <v>#DIV/0!</v>
      </c>
      <c r="X383" s="27" t="s">
        <v>1591</v>
      </c>
    </row>
    <row r="384" spans="1:24" ht="78.75" hidden="1" customHeight="1" x14ac:dyDescent="0.25">
      <c r="A384" s="4" t="s">
        <v>68</v>
      </c>
      <c r="B384" s="4" t="s">
        <v>1791</v>
      </c>
      <c r="C384" s="4" t="s">
        <v>95</v>
      </c>
      <c r="D384" s="4" t="s">
        <v>18</v>
      </c>
      <c r="E384" s="14" t="s">
        <v>528</v>
      </c>
      <c r="F384" s="5">
        <f t="shared" ref="F384:L384" si="378">F385</f>
        <v>0</v>
      </c>
      <c r="G384" s="5">
        <f t="shared" si="378"/>
        <v>0</v>
      </c>
      <c r="H384" s="5">
        <f t="shared" si="378"/>
        <v>0</v>
      </c>
      <c r="I384" s="5">
        <f t="shared" si="378"/>
        <v>0</v>
      </c>
      <c r="J384" s="5">
        <f t="shared" si="378"/>
        <v>0</v>
      </c>
      <c r="K384" s="5">
        <f t="shared" si="378"/>
        <v>0</v>
      </c>
      <c r="L384" s="5">
        <f t="shared" si="378"/>
        <v>0</v>
      </c>
      <c r="M384" s="5">
        <f t="shared" ref="M384:M452" si="379">F384+I384+L384</f>
        <v>0</v>
      </c>
      <c r="N384" s="5">
        <f>N385</f>
        <v>0</v>
      </c>
      <c r="O384" s="5">
        <f>O385</f>
        <v>0</v>
      </c>
      <c r="P384" s="5">
        <f t="shared" ref="P384:V384" si="380">P385</f>
        <v>0</v>
      </c>
      <c r="Q384" s="5">
        <f t="shared" si="380"/>
        <v>0</v>
      </c>
      <c r="R384" s="5">
        <f t="shared" si="380"/>
        <v>0</v>
      </c>
      <c r="S384" s="5">
        <f t="shared" si="380"/>
        <v>0</v>
      </c>
      <c r="T384" s="5">
        <f t="shared" si="380"/>
        <v>0</v>
      </c>
      <c r="U384" s="5">
        <f t="shared" si="380"/>
        <v>0</v>
      </c>
      <c r="V384" s="42">
        <f t="shared" si="380"/>
        <v>0</v>
      </c>
      <c r="W384" s="5" t="e">
        <f t="shared" si="326"/>
        <v>#DIV/0!</v>
      </c>
      <c r="X384" s="27" t="s">
        <v>1591</v>
      </c>
    </row>
    <row r="385" spans="1:24" ht="15.75" hidden="1" customHeight="1" x14ac:dyDescent="0.25">
      <c r="A385" s="4" t="s">
        <v>68</v>
      </c>
      <c r="B385" s="4" t="s">
        <v>1791</v>
      </c>
      <c r="C385" s="4" t="s">
        <v>95</v>
      </c>
      <c r="D385" s="4" t="s">
        <v>19</v>
      </c>
      <c r="E385" s="14" t="s">
        <v>529</v>
      </c>
      <c r="F385" s="5"/>
      <c r="G385" s="5"/>
      <c r="H385" s="5"/>
      <c r="I385" s="5"/>
      <c r="J385" s="5"/>
      <c r="K385" s="5"/>
      <c r="L385" s="5"/>
      <c r="M385" s="5">
        <f t="shared" si="379"/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42">
        <v>0</v>
      </c>
      <c r="W385" s="5" t="e">
        <f t="shared" si="326"/>
        <v>#DIV/0!</v>
      </c>
      <c r="X385" s="27" t="s">
        <v>1591</v>
      </c>
    </row>
    <row r="386" spans="1:24" ht="31.5" hidden="1" customHeight="1" x14ac:dyDescent="0.25">
      <c r="A386" s="4" t="s">
        <v>68</v>
      </c>
      <c r="B386" s="4" t="s">
        <v>1791</v>
      </c>
      <c r="C386" s="4" t="s">
        <v>95</v>
      </c>
      <c r="D386" s="4" t="s">
        <v>11</v>
      </c>
      <c r="E386" s="14" t="s">
        <v>531</v>
      </c>
      <c r="F386" s="5">
        <f t="shared" ref="F386:L386" si="381">F387</f>
        <v>0</v>
      </c>
      <c r="G386" s="5">
        <f t="shared" si="381"/>
        <v>0</v>
      </c>
      <c r="H386" s="5">
        <f t="shared" si="381"/>
        <v>0</v>
      </c>
      <c r="I386" s="5">
        <f t="shared" si="381"/>
        <v>0</v>
      </c>
      <c r="J386" s="5">
        <f t="shared" si="381"/>
        <v>0</v>
      </c>
      <c r="K386" s="5">
        <f t="shared" si="381"/>
        <v>0</v>
      </c>
      <c r="L386" s="5">
        <f t="shared" si="381"/>
        <v>0</v>
      </c>
      <c r="M386" s="5">
        <f t="shared" si="379"/>
        <v>0</v>
      </c>
      <c r="N386" s="5">
        <f>N387</f>
        <v>0</v>
      </c>
      <c r="O386" s="5">
        <f>O387</f>
        <v>0</v>
      </c>
      <c r="P386" s="5">
        <f t="shared" ref="P386:V386" si="382">P387</f>
        <v>0</v>
      </c>
      <c r="Q386" s="5">
        <f t="shared" si="382"/>
        <v>0</v>
      </c>
      <c r="R386" s="5">
        <f t="shared" si="382"/>
        <v>0</v>
      </c>
      <c r="S386" s="5">
        <f t="shared" si="382"/>
        <v>0</v>
      </c>
      <c r="T386" s="5">
        <f t="shared" si="382"/>
        <v>0</v>
      </c>
      <c r="U386" s="5">
        <f t="shared" si="382"/>
        <v>0</v>
      </c>
      <c r="V386" s="42">
        <f t="shared" si="382"/>
        <v>0</v>
      </c>
      <c r="W386" s="5" t="e">
        <f t="shared" si="326"/>
        <v>#DIV/0!</v>
      </c>
      <c r="X386" s="27" t="s">
        <v>1591</v>
      </c>
    </row>
    <row r="387" spans="1:24" ht="31.5" hidden="1" customHeight="1" x14ac:dyDescent="0.25">
      <c r="A387" s="4" t="s">
        <v>68</v>
      </c>
      <c r="B387" s="4" t="s">
        <v>1791</v>
      </c>
      <c r="C387" s="4" t="s">
        <v>95</v>
      </c>
      <c r="D387" s="4" t="s">
        <v>12</v>
      </c>
      <c r="E387" s="14" t="s">
        <v>532</v>
      </c>
      <c r="F387" s="5"/>
      <c r="G387" s="5"/>
      <c r="H387" s="5"/>
      <c r="I387" s="5"/>
      <c r="J387" s="5"/>
      <c r="K387" s="5"/>
      <c r="L387" s="5"/>
      <c r="M387" s="5">
        <f t="shared" si="379"/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42">
        <v>0</v>
      </c>
      <c r="W387" s="5" t="e">
        <f t="shared" si="326"/>
        <v>#DIV/0!</v>
      </c>
      <c r="X387" s="27" t="s">
        <v>1591</v>
      </c>
    </row>
    <row r="388" spans="1:24" ht="15.75" hidden="1" customHeight="1" x14ac:dyDescent="0.25">
      <c r="A388" s="4" t="s">
        <v>68</v>
      </c>
      <c r="B388" s="4" t="s">
        <v>1791</v>
      </c>
      <c r="C388" s="4" t="s">
        <v>23</v>
      </c>
      <c r="D388" s="4"/>
      <c r="E388" s="14" t="s">
        <v>809</v>
      </c>
      <c r="F388" s="5">
        <f t="shared" ref="F388:L390" si="383">F389</f>
        <v>0</v>
      </c>
      <c r="G388" s="5">
        <f t="shared" si="383"/>
        <v>0</v>
      </c>
      <c r="H388" s="5">
        <f t="shared" si="383"/>
        <v>0</v>
      </c>
      <c r="I388" s="5">
        <f t="shared" si="383"/>
        <v>0</v>
      </c>
      <c r="J388" s="5">
        <f t="shared" si="383"/>
        <v>0</v>
      </c>
      <c r="K388" s="5">
        <f t="shared" si="383"/>
        <v>0</v>
      </c>
      <c r="L388" s="5">
        <f t="shared" si="383"/>
        <v>0</v>
      </c>
      <c r="M388" s="5">
        <f t="shared" si="379"/>
        <v>0</v>
      </c>
      <c r="N388" s="5">
        <f t="shared" ref="N388:O390" si="384">N389</f>
        <v>0</v>
      </c>
      <c r="O388" s="5">
        <f t="shared" si="384"/>
        <v>0</v>
      </c>
      <c r="P388" s="5">
        <f t="shared" ref="P388:V390" si="385">P389</f>
        <v>0</v>
      </c>
      <c r="Q388" s="5">
        <f t="shared" si="385"/>
        <v>0</v>
      </c>
      <c r="R388" s="5">
        <f t="shared" si="385"/>
        <v>0</v>
      </c>
      <c r="S388" s="5">
        <f t="shared" si="385"/>
        <v>0</v>
      </c>
      <c r="T388" s="5">
        <f t="shared" si="385"/>
        <v>0</v>
      </c>
      <c r="U388" s="5">
        <f t="shared" si="385"/>
        <v>0</v>
      </c>
      <c r="V388" s="42">
        <f t="shared" si="385"/>
        <v>0</v>
      </c>
      <c r="W388" s="5" t="e">
        <f t="shared" si="326"/>
        <v>#DIV/0!</v>
      </c>
      <c r="X388" s="27" t="s">
        <v>1591</v>
      </c>
    </row>
    <row r="389" spans="1:24" ht="31.5" hidden="1" customHeight="1" x14ac:dyDescent="0.25">
      <c r="A389" s="4" t="s">
        <v>68</v>
      </c>
      <c r="B389" s="4" t="s">
        <v>1791</v>
      </c>
      <c r="C389" s="4" t="s">
        <v>868</v>
      </c>
      <c r="D389" s="4"/>
      <c r="E389" s="14" t="s">
        <v>875</v>
      </c>
      <c r="F389" s="5">
        <f t="shared" si="383"/>
        <v>0</v>
      </c>
      <c r="G389" s="5">
        <f t="shared" si="383"/>
        <v>0</v>
      </c>
      <c r="H389" s="5">
        <f t="shared" si="383"/>
        <v>0</v>
      </c>
      <c r="I389" s="5">
        <f t="shared" si="383"/>
        <v>0</v>
      </c>
      <c r="J389" s="5">
        <f t="shared" si="383"/>
        <v>0</v>
      </c>
      <c r="K389" s="5">
        <f t="shared" si="383"/>
        <v>0</v>
      </c>
      <c r="L389" s="5">
        <f t="shared" si="383"/>
        <v>0</v>
      </c>
      <c r="M389" s="5">
        <f t="shared" si="379"/>
        <v>0</v>
      </c>
      <c r="N389" s="5">
        <f t="shared" si="384"/>
        <v>0</v>
      </c>
      <c r="O389" s="5">
        <f t="shared" si="384"/>
        <v>0</v>
      </c>
      <c r="P389" s="5">
        <f t="shared" si="385"/>
        <v>0</v>
      </c>
      <c r="Q389" s="5">
        <f t="shared" si="385"/>
        <v>0</v>
      </c>
      <c r="R389" s="5">
        <f t="shared" si="385"/>
        <v>0</v>
      </c>
      <c r="S389" s="5">
        <f t="shared" si="385"/>
        <v>0</v>
      </c>
      <c r="T389" s="5">
        <f t="shared" si="385"/>
        <v>0</v>
      </c>
      <c r="U389" s="5">
        <f t="shared" si="385"/>
        <v>0</v>
      </c>
      <c r="V389" s="42">
        <f t="shared" si="385"/>
        <v>0</v>
      </c>
      <c r="W389" s="5" t="e">
        <f t="shared" si="326"/>
        <v>#DIV/0!</v>
      </c>
      <c r="X389" s="27" t="s">
        <v>1591</v>
      </c>
    </row>
    <row r="390" spans="1:24" ht="31.5" hidden="1" customHeight="1" x14ac:dyDescent="0.3">
      <c r="A390" s="4" t="s">
        <v>68</v>
      </c>
      <c r="B390" s="4" t="s">
        <v>1791</v>
      </c>
      <c r="C390" s="4" t="s">
        <v>868</v>
      </c>
      <c r="D390" s="4" t="s">
        <v>271</v>
      </c>
      <c r="E390" s="14" t="s">
        <v>539</v>
      </c>
      <c r="F390" s="5">
        <f t="shared" si="383"/>
        <v>0</v>
      </c>
      <c r="G390" s="5">
        <f t="shared" si="383"/>
        <v>0</v>
      </c>
      <c r="H390" s="5">
        <f t="shared" si="383"/>
        <v>0</v>
      </c>
      <c r="I390" s="5">
        <f t="shared" si="383"/>
        <v>0</v>
      </c>
      <c r="J390" s="5">
        <f t="shared" si="383"/>
        <v>0</v>
      </c>
      <c r="K390" s="5">
        <f t="shared" si="383"/>
        <v>0</v>
      </c>
      <c r="L390" s="5">
        <f t="shared" si="383"/>
        <v>0</v>
      </c>
      <c r="M390" s="5">
        <f t="shared" si="379"/>
        <v>0</v>
      </c>
      <c r="N390" s="5">
        <f t="shared" si="384"/>
        <v>0</v>
      </c>
      <c r="O390" s="5">
        <f t="shared" si="384"/>
        <v>0</v>
      </c>
      <c r="P390" s="5">
        <f t="shared" si="385"/>
        <v>0</v>
      </c>
      <c r="Q390" s="5">
        <f t="shared" si="385"/>
        <v>0</v>
      </c>
      <c r="R390" s="5">
        <f t="shared" si="385"/>
        <v>0</v>
      </c>
      <c r="S390" s="5">
        <f t="shared" si="385"/>
        <v>0</v>
      </c>
      <c r="T390" s="5">
        <f t="shared" si="385"/>
        <v>0</v>
      </c>
      <c r="U390" s="5">
        <f t="shared" si="385"/>
        <v>0</v>
      </c>
      <c r="V390" s="42">
        <f t="shared" si="385"/>
        <v>0</v>
      </c>
      <c r="W390" s="5" t="e">
        <f t="shared" si="326"/>
        <v>#DIV/0!</v>
      </c>
      <c r="X390" s="27" t="s">
        <v>1591</v>
      </c>
    </row>
    <row r="391" spans="1:24" ht="15.75" hidden="1" customHeight="1" x14ac:dyDescent="0.3">
      <c r="A391" s="4" t="s">
        <v>68</v>
      </c>
      <c r="B391" s="4" t="s">
        <v>1791</v>
      </c>
      <c r="C391" s="4" t="s">
        <v>868</v>
      </c>
      <c r="D391" s="4" t="s">
        <v>270</v>
      </c>
      <c r="E391" s="14" t="s">
        <v>540</v>
      </c>
      <c r="F391" s="5"/>
      <c r="G391" s="5"/>
      <c r="H391" s="5"/>
      <c r="I391" s="5"/>
      <c r="J391" s="5"/>
      <c r="K391" s="5"/>
      <c r="L391" s="5"/>
      <c r="M391" s="5">
        <f t="shared" si="379"/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42">
        <v>0</v>
      </c>
      <c r="W391" s="5" t="e">
        <f t="shared" si="326"/>
        <v>#DIV/0!</v>
      </c>
      <c r="X391" s="27" t="s">
        <v>1591</v>
      </c>
    </row>
    <row r="392" spans="1:24" s="3" customFormat="1" ht="31.5" customHeight="1" x14ac:dyDescent="0.3">
      <c r="A392" s="7" t="s">
        <v>97</v>
      </c>
      <c r="B392" s="7" t="s">
        <v>1759</v>
      </c>
      <c r="C392" s="7"/>
      <c r="D392" s="7"/>
      <c r="E392" s="18" t="s">
        <v>471</v>
      </c>
      <c r="F392" s="8">
        <f t="shared" ref="F392:L392" si="386">F393+F513+F692</f>
        <v>1538053.0999999999</v>
      </c>
      <c r="G392" s="8">
        <f t="shared" si="386"/>
        <v>1534219.5999999999</v>
      </c>
      <c r="H392" s="8">
        <f t="shared" si="386"/>
        <v>1470096.5</v>
      </c>
      <c r="I392" s="8">
        <f t="shared" si="386"/>
        <v>0</v>
      </c>
      <c r="J392" s="8">
        <f t="shared" si="386"/>
        <v>0</v>
      </c>
      <c r="K392" s="8">
        <f t="shared" si="386"/>
        <v>0</v>
      </c>
      <c r="L392" s="8">
        <f t="shared" si="386"/>
        <v>270017.13800000004</v>
      </c>
      <c r="M392" s="8">
        <f t="shared" si="379"/>
        <v>1808070.2379999999</v>
      </c>
      <c r="N392" s="8">
        <f t="shared" ref="N392:V392" si="387">N393+N513+N692</f>
        <v>1920610.71337</v>
      </c>
      <c r="O392" s="8">
        <f t="shared" si="387"/>
        <v>1201427.0694799998</v>
      </c>
      <c r="P392" s="8">
        <f t="shared" si="387"/>
        <v>293450.36091999995</v>
      </c>
      <c r="Q392" s="8">
        <f t="shared" si="387"/>
        <v>197509.78460000001</v>
      </c>
      <c r="R392" s="8">
        <f t="shared" si="387"/>
        <v>0</v>
      </c>
      <c r="S392" s="8">
        <f t="shared" si="387"/>
        <v>0</v>
      </c>
      <c r="T392" s="8">
        <f t="shared" si="387"/>
        <v>1871614.1174099999</v>
      </c>
      <c r="U392" s="8">
        <f t="shared" si="387"/>
        <v>270304.31492000003</v>
      </c>
      <c r="V392" s="40">
        <f t="shared" si="387"/>
        <v>0</v>
      </c>
      <c r="W392" s="8">
        <f t="shared" si="326"/>
        <v>97.448905412277526</v>
      </c>
      <c r="X392" s="22"/>
    </row>
    <row r="393" spans="1:24" s="3" customFormat="1" ht="15.75" customHeight="1" x14ac:dyDescent="0.3">
      <c r="A393" s="7" t="s">
        <v>97</v>
      </c>
      <c r="B393" s="7" t="s">
        <v>69</v>
      </c>
      <c r="C393" s="7"/>
      <c r="D393" s="7"/>
      <c r="E393" s="18" t="s">
        <v>496</v>
      </c>
      <c r="F393" s="8">
        <f t="shared" ref="F393:L393" si="388">F394+F435+F490</f>
        <v>419726.7</v>
      </c>
      <c r="G393" s="8">
        <f t="shared" si="388"/>
        <v>426617.69999999995</v>
      </c>
      <c r="H393" s="8">
        <f t="shared" si="388"/>
        <v>434243.6</v>
      </c>
      <c r="I393" s="8">
        <f t="shared" si="388"/>
        <v>0</v>
      </c>
      <c r="J393" s="8">
        <f t="shared" si="388"/>
        <v>0</v>
      </c>
      <c r="K393" s="8">
        <f t="shared" si="388"/>
        <v>0</v>
      </c>
      <c r="L393" s="8">
        <f t="shared" si="388"/>
        <v>66800.013000000006</v>
      </c>
      <c r="M393" s="8">
        <f t="shared" si="379"/>
        <v>486526.71299999999</v>
      </c>
      <c r="N393" s="8">
        <f>N394+N435+N490</f>
        <v>526225.52893000003</v>
      </c>
      <c r="O393" s="8">
        <f>O394+O435+O490</f>
        <v>356833.38949999999</v>
      </c>
      <c r="P393" s="8">
        <f t="shared" ref="P393:V393" si="389">P394+P435+P490</f>
        <v>39547.775990000002</v>
      </c>
      <c r="Q393" s="8">
        <f t="shared" si="389"/>
        <v>39327.775990000002</v>
      </c>
      <c r="R393" s="8">
        <f t="shared" si="389"/>
        <v>0</v>
      </c>
      <c r="S393" s="8">
        <f t="shared" si="389"/>
        <v>0</v>
      </c>
      <c r="T393" s="8">
        <f>T394+T435+T490</f>
        <v>526225.34432000003</v>
      </c>
      <c r="U393" s="8">
        <f t="shared" si="389"/>
        <v>39547.775990000002</v>
      </c>
      <c r="V393" s="40">
        <f t="shared" si="389"/>
        <v>0</v>
      </c>
      <c r="W393" s="8">
        <f t="shared" si="326"/>
        <v>99.999964918083634</v>
      </c>
      <c r="X393" s="22"/>
    </row>
    <row r="394" spans="1:24" s="10" customFormat="1" ht="15.75" customHeight="1" x14ac:dyDescent="0.3">
      <c r="A394" s="9" t="s">
        <v>97</v>
      </c>
      <c r="B394" s="9" t="s">
        <v>1772</v>
      </c>
      <c r="C394" s="9"/>
      <c r="D394" s="9"/>
      <c r="E394" s="13" t="s">
        <v>518</v>
      </c>
      <c r="F394" s="11">
        <f t="shared" ref="F394:L394" si="390">F395+F429</f>
        <v>390935.8</v>
      </c>
      <c r="G394" s="11">
        <f t="shared" si="390"/>
        <v>384420.8</v>
      </c>
      <c r="H394" s="11">
        <f t="shared" si="390"/>
        <v>406028.5</v>
      </c>
      <c r="I394" s="11">
        <f t="shared" si="390"/>
        <v>0</v>
      </c>
      <c r="J394" s="11">
        <f t="shared" si="390"/>
        <v>0</v>
      </c>
      <c r="K394" s="11">
        <f t="shared" si="390"/>
        <v>0</v>
      </c>
      <c r="L394" s="11">
        <f t="shared" si="390"/>
        <v>64812.736000000004</v>
      </c>
      <c r="M394" s="11">
        <f t="shared" si="379"/>
        <v>455748.53599999996</v>
      </c>
      <c r="N394" s="11">
        <f>N395+N429</f>
        <v>493293.52230000001</v>
      </c>
      <c r="O394" s="11">
        <f>O395+O429</f>
        <v>331209.74729999999</v>
      </c>
      <c r="P394" s="11">
        <f>P395+P429</f>
        <v>39327.775990000002</v>
      </c>
      <c r="Q394" s="11">
        <f t="shared" ref="Q394:V394" si="391">Q395+Q429</f>
        <v>39327.775990000002</v>
      </c>
      <c r="R394" s="11">
        <f t="shared" si="391"/>
        <v>0</v>
      </c>
      <c r="S394" s="11">
        <f t="shared" si="391"/>
        <v>0</v>
      </c>
      <c r="T394" s="11">
        <f t="shared" si="391"/>
        <v>493293.46889999998</v>
      </c>
      <c r="U394" s="11">
        <f t="shared" si="391"/>
        <v>39327.775990000002</v>
      </c>
      <c r="V394" s="41">
        <f t="shared" si="391"/>
        <v>0</v>
      </c>
      <c r="W394" s="11">
        <f t="shared" si="326"/>
        <v>99.999989174802096</v>
      </c>
      <c r="X394" s="26"/>
    </row>
    <row r="395" spans="1:24" ht="15.75" customHeight="1" x14ac:dyDescent="0.3">
      <c r="A395" s="4" t="s">
        <v>97</v>
      </c>
      <c r="B395" s="4" t="s">
        <v>1772</v>
      </c>
      <c r="C395" s="4" t="s">
        <v>105</v>
      </c>
      <c r="D395" s="4"/>
      <c r="E395" s="14" t="s">
        <v>1063</v>
      </c>
      <c r="F395" s="5">
        <f t="shared" ref="F395:L395" si="392">F396+F407</f>
        <v>390935.8</v>
      </c>
      <c r="G395" s="5">
        <f t="shared" si="392"/>
        <v>383948.6</v>
      </c>
      <c r="H395" s="5">
        <f t="shared" si="392"/>
        <v>405719.6</v>
      </c>
      <c r="I395" s="5">
        <f t="shared" si="392"/>
        <v>0</v>
      </c>
      <c r="J395" s="5">
        <f t="shared" si="392"/>
        <v>0</v>
      </c>
      <c r="K395" s="5">
        <f t="shared" si="392"/>
        <v>0</v>
      </c>
      <c r="L395" s="5">
        <f t="shared" si="392"/>
        <v>64812.736000000004</v>
      </c>
      <c r="M395" s="5">
        <f t="shared" si="379"/>
        <v>455748.53599999996</v>
      </c>
      <c r="N395" s="5">
        <f>N396+N407</f>
        <v>493293.52230000001</v>
      </c>
      <c r="O395" s="5">
        <f>O396+O407</f>
        <v>331209.74729999999</v>
      </c>
      <c r="P395" s="5">
        <f t="shared" ref="P395:V395" si="393">P396+P407</f>
        <v>39327.775990000002</v>
      </c>
      <c r="Q395" s="5">
        <f t="shared" si="393"/>
        <v>39327.775990000002</v>
      </c>
      <c r="R395" s="5">
        <f t="shared" si="393"/>
        <v>0</v>
      </c>
      <c r="S395" s="5">
        <f t="shared" si="393"/>
        <v>0</v>
      </c>
      <c r="T395" s="5">
        <f t="shared" si="393"/>
        <v>493293.46889999998</v>
      </c>
      <c r="U395" s="5">
        <f t="shared" si="393"/>
        <v>39327.775990000002</v>
      </c>
      <c r="V395" s="42">
        <f t="shared" si="393"/>
        <v>0</v>
      </c>
      <c r="W395" s="5">
        <f t="shared" si="326"/>
        <v>99.999989174802096</v>
      </c>
      <c r="X395" s="27"/>
    </row>
    <row r="396" spans="1:24" ht="63" customHeight="1" x14ac:dyDescent="0.3">
      <c r="A396" s="4" t="s">
        <v>97</v>
      </c>
      <c r="B396" s="4" t="s">
        <v>1772</v>
      </c>
      <c r="C396" s="4" t="s">
        <v>106</v>
      </c>
      <c r="D396" s="4"/>
      <c r="E396" s="14" t="s">
        <v>1069</v>
      </c>
      <c r="F396" s="5">
        <f t="shared" ref="F396:L396" si="394">F397</f>
        <v>8411.1</v>
      </c>
      <c r="G396" s="5">
        <f t="shared" si="394"/>
        <v>1351</v>
      </c>
      <c r="H396" s="5">
        <f t="shared" si="394"/>
        <v>23267.8</v>
      </c>
      <c r="I396" s="5">
        <f t="shared" si="394"/>
        <v>0</v>
      </c>
      <c r="J396" s="5">
        <f t="shared" si="394"/>
        <v>0</v>
      </c>
      <c r="K396" s="5">
        <f t="shared" si="394"/>
        <v>0</v>
      </c>
      <c r="L396" s="5">
        <f t="shared" si="394"/>
        <v>8828.09</v>
      </c>
      <c r="M396" s="5">
        <f t="shared" si="379"/>
        <v>17239.190000000002</v>
      </c>
      <c r="N396" s="5">
        <f>N397</f>
        <v>20866.944</v>
      </c>
      <c r="O396" s="5">
        <f>O397</f>
        <v>20793.444</v>
      </c>
      <c r="P396" s="5">
        <f t="shared" ref="P396:V396" si="395">P397</f>
        <v>5060.5436900000004</v>
      </c>
      <c r="Q396" s="5">
        <f t="shared" si="395"/>
        <v>5060.5436900000004</v>
      </c>
      <c r="R396" s="5">
        <f t="shared" si="395"/>
        <v>0</v>
      </c>
      <c r="S396" s="5">
        <f t="shared" si="395"/>
        <v>0</v>
      </c>
      <c r="T396" s="5">
        <f t="shared" si="395"/>
        <v>20866.890599999999</v>
      </c>
      <c r="U396" s="5">
        <f t="shared" si="395"/>
        <v>5060.5436900000004</v>
      </c>
      <c r="V396" s="42">
        <f t="shared" si="395"/>
        <v>0</v>
      </c>
      <c r="W396" s="5">
        <f t="shared" si="326"/>
        <v>99.999744092858052</v>
      </c>
      <c r="X396" s="27"/>
    </row>
    <row r="397" spans="1:24" ht="47.25" customHeight="1" x14ac:dyDescent="0.3">
      <c r="A397" s="4" t="s">
        <v>97</v>
      </c>
      <c r="B397" s="4" t="s">
        <v>1772</v>
      </c>
      <c r="C397" s="4" t="s">
        <v>107</v>
      </c>
      <c r="D397" s="4"/>
      <c r="E397" s="14" t="s">
        <v>1070</v>
      </c>
      <c r="F397" s="5">
        <f t="shared" ref="F397:L397" si="396">F398+F401+F404</f>
        <v>8411.1</v>
      </c>
      <c r="G397" s="5">
        <f t="shared" si="396"/>
        <v>1351</v>
      </c>
      <c r="H397" s="5">
        <f t="shared" si="396"/>
        <v>23267.8</v>
      </c>
      <c r="I397" s="5">
        <f t="shared" si="396"/>
        <v>0</v>
      </c>
      <c r="J397" s="5">
        <f t="shared" si="396"/>
        <v>0</v>
      </c>
      <c r="K397" s="5">
        <f t="shared" si="396"/>
        <v>0</v>
      </c>
      <c r="L397" s="5">
        <f t="shared" si="396"/>
        <v>8828.09</v>
      </c>
      <c r="M397" s="5">
        <f t="shared" si="379"/>
        <v>17239.190000000002</v>
      </c>
      <c r="N397" s="5">
        <f>N398+N401+N404</f>
        <v>20866.944</v>
      </c>
      <c r="O397" s="5">
        <f>O398+O401+O404</f>
        <v>20793.444</v>
      </c>
      <c r="P397" s="5">
        <f t="shared" ref="P397:V397" si="397">P398+P401+P404</f>
        <v>5060.5436900000004</v>
      </c>
      <c r="Q397" s="5">
        <f t="shared" si="397"/>
        <v>5060.5436900000004</v>
      </c>
      <c r="R397" s="5">
        <f t="shared" si="397"/>
        <v>0</v>
      </c>
      <c r="S397" s="5">
        <f t="shared" si="397"/>
        <v>0</v>
      </c>
      <c r="T397" s="5">
        <f>T398+T401+T404</f>
        <v>20866.890599999999</v>
      </c>
      <c r="U397" s="5">
        <f t="shared" si="397"/>
        <v>5060.5436900000004</v>
      </c>
      <c r="V397" s="42">
        <f t="shared" si="397"/>
        <v>0</v>
      </c>
      <c r="W397" s="5">
        <f t="shared" ref="W397:W460" si="398">T397/N397*100</f>
        <v>99.999744092858052</v>
      </c>
      <c r="X397" s="27"/>
    </row>
    <row r="398" spans="1:24" ht="31.5" customHeight="1" x14ac:dyDescent="0.3">
      <c r="A398" s="4" t="s">
        <v>97</v>
      </c>
      <c r="B398" s="4" t="s">
        <v>1772</v>
      </c>
      <c r="C398" s="4" t="s">
        <v>98</v>
      </c>
      <c r="D398" s="4"/>
      <c r="E398" s="14" t="s">
        <v>583</v>
      </c>
      <c r="F398" s="5">
        <f t="shared" ref="F398:L399" si="399">F399</f>
        <v>338.1</v>
      </c>
      <c r="G398" s="5">
        <f t="shared" si="399"/>
        <v>351</v>
      </c>
      <c r="H398" s="5">
        <f t="shared" si="399"/>
        <v>351</v>
      </c>
      <c r="I398" s="5">
        <f t="shared" si="399"/>
        <v>0</v>
      </c>
      <c r="J398" s="5">
        <f t="shared" si="399"/>
        <v>0</v>
      </c>
      <c r="K398" s="5">
        <f t="shared" si="399"/>
        <v>0</v>
      </c>
      <c r="L398" s="5">
        <f t="shared" si="399"/>
        <v>0</v>
      </c>
      <c r="M398" s="5">
        <f t="shared" si="379"/>
        <v>338.1</v>
      </c>
      <c r="N398" s="5">
        <f>N399</f>
        <v>338.1</v>
      </c>
      <c r="O398" s="5">
        <f>O399</f>
        <v>264.60000000000002</v>
      </c>
      <c r="P398" s="5">
        <f t="shared" ref="P398:V399" si="400">P399</f>
        <v>0</v>
      </c>
      <c r="Q398" s="5">
        <f t="shared" si="400"/>
        <v>0</v>
      </c>
      <c r="R398" s="5">
        <f t="shared" si="400"/>
        <v>0</v>
      </c>
      <c r="S398" s="5">
        <f t="shared" si="400"/>
        <v>0</v>
      </c>
      <c r="T398" s="5">
        <f t="shared" si="400"/>
        <v>338.04660000000001</v>
      </c>
      <c r="U398" s="5">
        <f t="shared" si="400"/>
        <v>0</v>
      </c>
      <c r="V398" s="42">
        <f t="shared" si="400"/>
        <v>0</v>
      </c>
      <c r="W398" s="5">
        <f t="shared" si="398"/>
        <v>99.984205856255542</v>
      </c>
      <c r="X398" s="27"/>
    </row>
    <row r="399" spans="1:24" ht="31.5" customHeight="1" x14ac:dyDescent="0.3">
      <c r="A399" s="4" t="s">
        <v>97</v>
      </c>
      <c r="B399" s="4" t="s">
        <v>1772</v>
      </c>
      <c r="C399" s="4" t="s">
        <v>98</v>
      </c>
      <c r="D399" s="4" t="s">
        <v>87</v>
      </c>
      <c r="E399" s="14" t="s">
        <v>541</v>
      </c>
      <c r="F399" s="5">
        <f t="shared" si="399"/>
        <v>338.1</v>
      </c>
      <c r="G399" s="5">
        <f t="shared" si="399"/>
        <v>351</v>
      </c>
      <c r="H399" s="5">
        <f t="shared" si="399"/>
        <v>351</v>
      </c>
      <c r="I399" s="5">
        <f t="shared" si="399"/>
        <v>0</v>
      </c>
      <c r="J399" s="5">
        <f t="shared" si="399"/>
        <v>0</v>
      </c>
      <c r="K399" s="5">
        <f t="shared" si="399"/>
        <v>0</v>
      </c>
      <c r="L399" s="5">
        <f t="shared" si="399"/>
        <v>0</v>
      </c>
      <c r="M399" s="5">
        <f t="shared" si="379"/>
        <v>338.1</v>
      </c>
      <c r="N399" s="5">
        <f>N400</f>
        <v>338.1</v>
      </c>
      <c r="O399" s="5">
        <f>O400</f>
        <v>264.60000000000002</v>
      </c>
      <c r="P399" s="5">
        <f t="shared" si="400"/>
        <v>0</v>
      </c>
      <c r="Q399" s="5">
        <f t="shared" si="400"/>
        <v>0</v>
      </c>
      <c r="R399" s="5">
        <f t="shared" si="400"/>
        <v>0</v>
      </c>
      <c r="S399" s="5">
        <f t="shared" si="400"/>
        <v>0</v>
      </c>
      <c r="T399" s="5">
        <f t="shared" si="400"/>
        <v>338.04660000000001</v>
      </c>
      <c r="U399" s="5">
        <f t="shared" si="400"/>
        <v>0</v>
      </c>
      <c r="V399" s="42">
        <f t="shared" si="400"/>
        <v>0</v>
      </c>
      <c r="W399" s="5">
        <f t="shared" si="398"/>
        <v>99.984205856255542</v>
      </c>
      <c r="X399" s="27"/>
    </row>
    <row r="400" spans="1:24" ht="15.75" customHeight="1" x14ac:dyDescent="0.3">
      <c r="A400" s="4" t="s">
        <v>97</v>
      </c>
      <c r="B400" s="4" t="s">
        <v>1772</v>
      </c>
      <c r="C400" s="4" t="s">
        <v>98</v>
      </c>
      <c r="D400" s="4" t="s">
        <v>99</v>
      </c>
      <c r="E400" s="14" t="s">
        <v>543</v>
      </c>
      <c r="F400" s="5">
        <v>338.1</v>
      </c>
      <c r="G400" s="5">
        <v>351</v>
      </c>
      <c r="H400" s="5">
        <v>351</v>
      </c>
      <c r="I400" s="5"/>
      <c r="J400" s="5"/>
      <c r="K400" s="5"/>
      <c r="L400" s="5"/>
      <c r="M400" s="5">
        <f t="shared" si="379"/>
        <v>338.1</v>
      </c>
      <c r="N400" s="5">
        <v>338.1</v>
      </c>
      <c r="O400" s="5">
        <v>264.60000000000002</v>
      </c>
      <c r="P400" s="5">
        <v>0</v>
      </c>
      <c r="Q400" s="5">
        <v>0</v>
      </c>
      <c r="R400" s="5">
        <v>0</v>
      </c>
      <c r="S400" s="5">
        <v>0</v>
      </c>
      <c r="T400" s="5">
        <v>338.04660000000001</v>
      </c>
      <c r="U400" s="5">
        <v>0</v>
      </c>
      <c r="V400" s="42">
        <v>0</v>
      </c>
      <c r="W400" s="5">
        <f t="shared" si="398"/>
        <v>99.984205856255542</v>
      </c>
      <c r="X400" s="27"/>
    </row>
    <row r="401" spans="1:25" ht="47.25" customHeight="1" x14ac:dyDescent="0.3">
      <c r="A401" s="4" t="s">
        <v>97</v>
      </c>
      <c r="B401" s="4" t="s">
        <v>1772</v>
      </c>
      <c r="C401" s="4" t="s">
        <v>100</v>
      </c>
      <c r="D401" s="4"/>
      <c r="E401" s="14" t="s">
        <v>878</v>
      </c>
      <c r="F401" s="5">
        <f t="shared" ref="F401:L402" si="401">F402</f>
        <v>6589.1</v>
      </c>
      <c r="G401" s="5">
        <f t="shared" si="401"/>
        <v>1000</v>
      </c>
      <c r="H401" s="5">
        <f t="shared" si="401"/>
        <v>22916.799999999999</v>
      </c>
      <c r="I401" s="5">
        <f t="shared" si="401"/>
        <v>0</v>
      </c>
      <c r="J401" s="5">
        <f t="shared" si="401"/>
        <v>0</v>
      </c>
      <c r="K401" s="5">
        <f t="shared" si="401"/>
        <v>0</v>
      </c>
      <c r="L401" s="5">
        <f t="shared" si="401"/>
        <v>8828.09</v>
      </c>
      <c r="M401" s="5">
        <f t="shared" si="379"/>
        <v>15417.19</v>
      </c>
      <c r="N401" s="5">
        <f>N402</f>
        <v>15417.183999999999</v>
      </c>
      <c r="O401" s="5">
        <f>O402</f>
        <v>15417.183999999999</v>
      </c>
      <c r="P401" s="5">
        <f t="shared" ref="P401:V402" si="402">P402</f>
        <v>0</v>
      </c>
      <c r="Q401" s="5">
        <f t="shared" si="402"/>
        <v>0</v>
      </c>
      <c r="R401" s="5">
        <f t="shared" si="402"/>
        <v>0</v>
      </c>
      <c r="S401" s="5">
        <f t="shared" si="402"/>
        <v>0</v>
      </c>
      <c r="T401" s="5">
        <f t="shared" si="402"/>
        <v>15417.183999999999</v>
      </c>
      <c r="U401" s="5">
        <f t="shared" si="402"/>
        <v>0</v>
      </c>
      <c r="V401" s="42">
        <f t="shared" si="402"/>
        <v>0</v>
      </c>
      <c r="W401" s="5">
        <f t="shared" si="398"/>
        <v>100</v>
      </c>
      <c r="X401" s="27"/>
    </row>
    <row r="402" spans="1:25" ht="31.5" customHeight="1" x14ac:dyDescent="0.3">
      <c r="A402" s="4" t="s">
        <v>97</v>
      </c>
      <c r="B402" s="4" t="s">
        <v>1772</v>
      </c>
      <c r="C402" s="4" t="s">
        <v>100</v>
      </c>
      <c r="D402" s="4" t="s">
        <v>87</v>
      </c>
      <c r="E402" s="14" t="s">
        <v>541</v>
      </c>
      <c r="F402" s="5">
        <f t="shared" si="401"/>
        <v>6589.1</v>
      </c>
      <c r="G402" s="5">
        <f t="shared" si="401"/>
        <v>1000</v>
      </c>
      <c r="H402" s="5">
        <f t="shared" si="401"/>
        <v>22916.799999999999</v>
      </c>
      <c r="I402" s="5">
        <f t="shared" si="401"/>
        <v>0</v>
      </c>
      <c r="J402" s="5">
        <f t="shared" si="401"/>
        <v>0</v>
      </c>
      <c r="K402" s="5">
        <f t="shared" si="401"/>
        <v>0</v>
      </c>
      <c r="L402" s="5">
        <f t="shared" si="401"/>
        <v>8828.09</v>
      </c>
      <c r="M402" s="5">
        <f t="shared" si="379"/>
        <v>15417.19</v>
      </c>
      <c r="N402" s="5">
        <f>N403</f>
        <v>15417.183999999999</v>
      </c>
      <c r="O402" s="5">
        <f>O403</f>
        <v>15417.183999999999</v>
      </c>
      <c r="P402" s="5">
        <f t="shared" si="402"/>
        <v>0</v>
      </c>
      <c r="Q402" s="5">
        <f t="shared" si="402"/>
        <v>0</v>
      </c>
      <c r="R402" s="5">
        <f t="shared" si="402"/>
        <v>0</v>
      </c>
      <c r="S402" s="5">
        <f t="shared" si="402"/>
        <v>0</v>
      </c>
      <c r="T402" s="5">
        <f t="shared" si="402"/>
        <v>15417.183999999999</v>
      </c>
      <c r="U402" s="5">
        <f t="shared" si="402"/>
        <v>0</v>
      </c>
      <c r="V402" s="42">
        <f t="shared" si="402"/>
        <v>0</v>
      </c>
      <c r="W402" s="5">
        <f t="shared" si="398"/>
        <v>100</v>
      </c>
      <c r="X402" s="27"/>
    </row>
    <row r="403" spans="1:25" ht="15.75" customHeight="1" x14ac:dyDescent="0.3">
      <c r="A403" s="4" t="s">
        <v>97</v>
      </c>
      <c r="B403" s="4" t="s">
        <v>1772</v>
      </c>
      <c r="C403" s="4" t="s">
        <v>100</v>
      </c>
      <c r="D403" s="4" t="s">
        <v>99</v>
      </c>
      <c r="E403" s="14" t="s">
        <v>543</v>
      </c>
      <c r="F403" s="5">
        <v>6589.1</v>
      </c>
      <c r="G403" s="5">
        <v>1000</v>
      </c>
      <c r="H403" s="5">
        <v>22916.799999999999</v>
      </c>
      <c r="I403" s="5"/>
      <c r="J403" s="5"/>
      <c r="K403" s="5"/>
      <c r="L403" s="5">
        <v>8828.09</v>
      </c>
      <c r="M403" s="5">
        <f t="shared" si="379"/>
        <v>15417.19</v>
      </c>
      <c r="N403" s="5">
        <v>15417.183999999999</v>
      </c>
      <c r="O403" s="5">
        <v>15417.183999999999</v>
      </c>
      <c r="P403" s="5">
        <v>0</v>
      </c>
      <c r="Q403" s="5">
        <v>0</v>
      </c>
      <c r="R403" s="5">
        <v>0</v>
      </c>
      <c r="S403" s="5">
        <v>0</v>
      </c>
      <c r="T403" s="5">
        <v>15417.183999999999</v>
      </c>
      <c r="U403" s="5">
        <v>0</v>
      </c>
      <c r="V403" s="42">
        <v>0</v>
      </c>
      <c r="W403" s="5">
        <f t="shared" si="398"/>
        <v>100</v>
      </c>
      <c r="X403" s="27"/>
    </row>
    <row r="404" spans="1:25" ht="47.25" customHeight="1" x14ac:dyDescent="0.3">
      <c r="A404" s="4" t="s">
        <v>97</v>
      </c>
      <c r="B404" s="4" t="s">
        <v>1772</v>
      </c>
      <c r="C404" s="4" t="s">
        <v>1317</v>
      </c>
      <c r="D404" s="4"/>
      <c r="E404" s="14" t="s">
        <v>1282</v>
      </c>
      <c r="F404" s="5">
        <f>F405</f>
        <v>1483.9</v>
      </c>
      <c r="G404" s="5">
        <f t="shared" ref="G404:L405" si="403">G405</f>
        <v>0</v>
      </c>
      <c r="H404" s="5">
        <f t="shared" si="403"/>
        <v>0</v>
      </c>
      <c r="I404" s="5">
        <f t="shared" si="403"/>
        <v>0</v>
      </c>
      <c r="J404" s="5">
        <f t="shared" si="403"/>
        <v>0</v>
      </c>
      <c r="K404" s="5">
        <f t="shared" si="403"/>
        <v>0</v>
      </c>
      <c r="L404" s="5">
        <f t="shared" si="403"/>
        <v>0</v>
      </c>
      <c r="M404" s="5">
        <f t="shared" si="379"/>
        <v>1483.9</v>
      </c>
      <c r="N404" s="5">
        <f>N405</f>
        <v>5111.66</v>
      </c>
      <c r="O404" s="5">
        <f>O405</f>
        <v>5111.6600000000008</v>
      </c>
      <c r="P404" s="5">
        <f t="shared" ref="P404:V405" si="404">P405</f>
        <v>5060.5436900000004</v>
      </c>
      <c r="Q404" s="5">
        <f t="shared" si="404"/>
        <v>5060.5436900000004</v>
      </c>
      <c r="R404" s="5">
        <f t="shared" si="404"/>
        <v>0</v>
      </c>
      <c r="S404" s="5">
        <f t="shared" si="404"/>
        <v>0</v>
      </c>
      <c r="T404" s="5">
        <f t="shared" si="404"/>
        <v>5111.66</v>
      </c>
      <c r="U404" s="5">
        <f t="shared" si="404"/>
        <v>5060.5436900000004</v>
      </c>
      <c r="V404" s="42">
        <f t="shared" si="404"/>
        <v>0</v>
      </c>
      <c r="W404" s="5">
        <f t="shared" si="398"/>
        <v>100</v>
      </c>
      <c r="X404" s="27"/>
    </row>
    <row r="405" spans="1:25" ht="31.5" customHeight="1" x14ac:dyDescent="0.3">
      <c r="A405" s="4" t="s">
        <v>97</v>
      </c>
      <c r="B405" s="4" t="s">
        <v>1772</v>
      </c>
      <c r="C405" s="4" t="s">
        <v>1317</v>
      </c>
      <c r="D405" s="4" t="s">
        <v>87</v>
      </c>
      <c r="E405" s="14" t="s">
        <v>541</v>
      </c>
      <c r="F405" s="5">
        <f>F406</f>
        <v>1483.9</v>
      </c>
      <c r="G405" s="5">
        <f t="shared" si="403"/>
        <v>0</v>
      </c>
      <c r="H405" s="5">
        <f t="shared" si="403"/>
        <v>0</v>
      </c>
      <c r="I405" s="5">
        <f t="shared" si="403"/>
        <v>0</v>
      </c>
      <c r="J405" s="5">
        <f t="shared" si="403"/>
        <v>0</v>
      </c>
      <c r="K405" s="5">
        <f t="shared" si="403"/>
        <v>0</v>
      </c>
      <c r="L405" s="5">
        <f t="shared" si="403"/>
        <v>0</v>
      </c>
      <c r="M405" s="5">
        <f t="shared" si="379"/>
        <v>1483.9</v>
      </c>
      <c r="N405" s="5">
        <f>N406</f>
        <v>5111.66</v>
      </c>
      <c r="O405" s="5">
        <f>O406</f>
        <v>5111.6600000000008</v>
      </c>
      <c r="P405" s="5">
        <f t="shared" si="404"/>
        <v>5060.5436900000004</v>
      </c>
      <c r="Q405" s="5">
        <f t="shared" si="404"/>
        <v>5060.5436900000004</v>
      </c>
      <c r="R405" s="5">
        <f t="shared" si="404"/>
        <v>0</v>
      </c>
      <c r="S405" s="5">
        <f t="shared" si="404"/>
        <v>0</v>
      </c>
      <c r="T405" s="5">
        <f t="shared" si="404"/>
        <v>5111.66</v>
      </c>
      <c r="U405" s="5">
        <f t="shared" si="404"/>
        <v>5060.5436900000004</v>
      </c>
      <c r="V405" s="42">
        <f t="shared" si="404"/>
        <v>0</v>
      </c>
      <c r="W405" s="5">
        <f t="shared" si="398"/>
        <v>100</v>
      </c>
      <c r="X405" s="27"/>
    </row>
    <row r="406" spans="1:25" ht="15.75" customHeight="1" x14ac:dyDescent="0.3">
      <c r="A406" s="4" t="s">
        <v>97</v>
      </c>
      <c r="B406" s="4" t="s">
        <v>1772</v>
      </c>
      <c r="C406" s="4" t="s">
        <v>1317</v>
      </c>
      <c r="D406" s="4" t="s">
        <v>99</v>
      </c>
      <c r="E406" s="14" t="s">
        <v>543</v>
      </c>
      <c r="F406" s="5">
        <v>1483.9</v>
      </c>
      <c r="G406" s="5"/>
      <c r="H406" s="5"/>
      <c r="I406" s="5"/>
      <c r="J406" s="5"/>
      <c r="K406" s="5"/>
      <c r="L406" s="5"/>
      <c r="M406" s="5">
        <f t="shared" si="379"/>
        <v>1483.9</v>
      </c>
      <c r="N406" s="5">
        <v>5111.66</v>
      </c>
      <c r="O406" s="5">
        <f>51.11631+5060.54369</f>
        <v>5111.6600000000008</v>
      </c>
      <c r="P406" s="5">
        <v>5060.5436900000004</v>
      </c>
      <c r="Q406" s="5">
        <v>5060.5436900000004</v>
      </c>
      <c r="R406" s="5">
        <v>0</v>
      </c>
      <c r="S406" s="5">
        <v>0</v>
      </c>
      <c r="T406" s="5">
        <v>5111.66</v>
      </c>
      <c r="U406" s="5">
        <v>5060.5436900000004</v>
      </c>
      <c r="V406" s="42">
        <v>0</v>
      </c>
      <c r="W406" s="5">
        <f t="shared" si="398"/>
        <v>100</v>
      </c>
      <c r="X406" s="27"/>
    </row>
    <row r="407" spans="1:25" ht="15.75" customHeight="1" x14ac:dyDescent="0.3">
      <c r="A407" s="4" t="s">
        <v>97</v>
      </c>
      <c r="B407" s="4" t="s">
        <v>1772</v>
      </c>
      <c r="C407" s="4" t="s">
        <v>108</v>
      </c>
      <c r="D407" s="4"/>
      <c r="E407" s="14" t="s">
        <v>1071</v>
      </c>
      <c r="F407" s="5">
        <f t="shared" ref="F407:L407" si="405">F408</f>
        <v>382524.7</v>
      </c>
      <c r="G407" s="5">
        <f t="shared" si="405"/>
        <v>382597.6</v>
      </c>
      <c r="H407" s="5">
        <f t="shared" si="405"/>
        <v>382451.8</v>
      </c>
      <c r="I407" s="5">
        <f t="shared" si="405"/>
        <v>0</v>
      </c>
      <c r="J407" s="5">
        <f t="shared" si="405"/>
        <v>0</v>
      </c>
      <c r="K407" s="5">
        <f t="shared" si="405"/>
        <v>0</v>
      </c>
      <c r="L407" s="5">
        <f t="shared" si="405"/>
        <v>55984.646000000008</v>
      </c>
      <c r="M407" s="5">
        <f t="shared" si="379"/>
        <v>438509.34600000002</v>
      </c>
      <c r="N407" s="5">
        <f>N408</f>
        <v>472426.57829999999</v>
      </c>
      <c r="O407" s="5">
        <f>O408</f>
        <v>310416.30329999997</v>
      </c>
      <c r="P407" s="5">
        <f>P408</f>
        <v>34267.232300000003</v>
      </c>
      <c r="Q407" s="5">
        <f t="shared" ref="Q407:V407" si="406">Q408</f>
        <v>34267.232300000003</v>
      </c>
      <c r="R407" s="5">
        <f t="shared" si="406"/>
        <v>0</v>
      </c>
      <c r="S407" s="5">
        <f t="shared" si="406"/>
        <v>0</v>
      </c>
      <c r="T407" s="5">
        <f t="shared" si="406"/>
        <v>472426.57829999999</v>
      </c>
      <c r="U407" s="5">
        <f t="shared" si="406"/>
        <v>34267.232300000003</v>
      </c>
      <c r="V407" s="42">
        <f t="shared" si="406"/>
        <v>0</v>
      </c>
      <c r="W407" s="5">
        <f t="shared" si="398"/>
        <v>100</v>
      </c>
      <c r="X407" s="27"/>
    </row>
    <row r="408" spans="1:25" ht="47.25" customHeight="1" x14ac:dyDescent="0.3">
      <c r="A408" s="4" t="s">
        <v>97</v>
      </c>
      <c r="B408" s="4" t="s">
        <v>1772</v>
      </c>
      <c r="C408" s="4" t="s">
        <v>109</v>
      </c>
      <c r="D408" s="4"/>
      <c r="E408" s="14" t="s">
        <v>1072</v>
      </c>
      <c r="F408" s="5">
        <f t="shared" ref="F408:K408" si="407">F409+F426+F418+F412</f>
        <v>382524.7</v>
      </c>
      <c r="G408" s="5">
        <f t="shared" si="407"/>
        <v>382597.6</v>
      </c>
      <c r="H408" s="5">
        <f t="shared" si="407"/>
        <v>382451.8</v>
      </c>
      <c r="I408" s="5">
        <f t="shared" si="407"/>
        <v>0</v>
      </c>
      <c r="J408" s="5">
        <f t="shared" si="407"/>
        <v>0</v>
      </c>
      <c r="K408" s="5">
        <f t="shared" si="407"/>
        <v>0</v>
      </c>
      <c r="L408" s="5">
        <f>L409+L426+L418+L412+L415</f>
        <v>55984.646000000008</v>
      </c>
      <c r="M408" s="5">
        <f t="shared" si="379"/>
        <v>438509.34600000002</v>
      </c>
      <c r="N408" s="5">
        <f>N409+N426+N418+N412+N423+N415</f>
        <v>472426.57829999999</v>
      </c>
      <c r="O408" s="5">
        <f t="shared" ref="O408:V408" si="408">O409+O426+O418+O412+O423+O415</f>
        <v>310416.30329999997</v>
      </c>
      <c r="P408" s="5">
        <f t="shared" si="408"/>
        <v>34267.232300000003</v>
      </c>
      <c r="Q408" s="5">
        <f t="shared" si="408"/>
        <v>34267.232300000003</v>
      </c>
      <c r="R408" s="5">
        <f t="shared" si="408"/>
        <v>0</v>
      </c>
      <c r="S408" s="5">
        <f t="shared" si="408"/>
        <v>0</v>
      </c>
      <c r="T408" s="5">
        <f t="shared" si="408"/>
        <v>472426.57829999999</v>
      </c>
      <c r="U408" s="5">
        <f t="shared" si="408"/>
        <v>34267.232300000003</v>
      </c>
      <c r="V408" s="42">
        <f t="shared" si="408"/>
        <v>0</v>
      </c>
      <c r="W408" s="5">
        <f t="shared" si="398"/>
        <v>100</v>
      </c>
      <c r="X408" s="27"/>
    </row>
    <row r="409" spans="1:25" ht="47.25" customHeight="1" x14ac:dyDescent="0.3">
      <c r="A409" s="4" t="s">
        <v>97</v>
      </c>
      <c r="B409" s="4" t="s">
        <v>1772</v>
      </c>
      <c r="C409" s="4" t="s">
        <v>101</v>
      </c>
      <c r="D409" s="4"/>
      <c r="E409" s="14" t="s">
        <v>565</v>
      </c>
      <c r="F409" s="5">
        <f t="shared" ref="F409:L410" si="409">F410</f>
        <v>364971.5</v>
      </c>
      <c r="G409" s="5">
        <f t="shared" si="409"/>
        <v>364971.5</v>
      </c>
      <c r="H409" s="5">
        <f t="shared" si="409"/>
        <v>364971.5</v>
      </c>
      <c r="I409" s="5">
        <f t="shared" si="409"/>
        <v>0</v>
      </c>
      <c r="J409" s="5">
        <f t="shared" si="409"/>
        <v>0</v>
      </c>
      <c r="K409" s="5">
        <f t="shared" si="409"/>
        <v>0</v>
      </c>
      <c r="L409" s="5">
        <f t="shared" si="409"/>
        <v>0</v>
      </c>
      <c r="M409" s="5">
        <f t="shared" si="379"/>
        <v>364971.5</v>
      </c>
      <c r="N409" s="5">
        <f>N410</f>
        <v>364971.5</v>
      </c>
      <c r="O409" s="5">
        <f>O410</f>
        <v>262299.59999999998</v>
      </c>
      <c r="P409" s="5">
        <f t="shared" ref="P409:V410" si="410">P410</f>
        <v>0</v>
      </c>
      <c r="Q409" s="5">
        <f t="shared" si="410"/>
        <v>0</v>
      </c>
      <c r="R409" s="5">
        <f t="shared" si="410"/>
        <v>0</v>
      </c>
      <c r="S409" s="5">
        <f t="shared" si="410"/>
        <v>0</v>
      </c>
      <c r="T409" s="5">
        <f t="shared" si="410"/>
        <v>364971.5</v>
      </c>
      <c r="U409" s="5">
        <f t="shared" si="410"/>
        <v>0</v>
      </c>
      <c r="V409" s="42">
        <f t="shared" si="410"/>
        <v>0</v>
      </c>
      <c r="W409" s="5">
        <f t="shared" si="398"/>
        <v>100</v>
      </c>
      <c r="X409" s="27"/>
    </row>
    <row r="410" spans="1:25" ht="31.5" customHeight="1" x14ac:dyDescent="0.3">
      <c r="A410" s="4" t="s">
        <v>97</v>
      </c>
      <c r="B410" s="4" t="s">
        <v>1772</v>
      </c>
      <c r="C410" s="4" t="s">
        <v>101</v>
      </c>
      <c r="D410" s="4" t="s">
        <v>87</v>
      </c>
      <c r="E410" s="14" t="s">
        <v>541</v>
      </c>
      <c r="F410" s="5">
        <f t="shared" si="409"/>
        <v>364971.5</v>
      </c>
      <c r="G410" s="5">
        <f t="shared" si="409"/>
        <v>364971.5</v>
      </c>
      <c r="H410" s="5">
        <f t="shared" si="409"/>
        <v>364971.5</v>
      </c>
      <c r="I410" s="5">
        <f t="shared" si="409"/>
        <v>0</v>
      </c>
      <c r="J410" s="5">
        <f t="shared" si="409"/>
        <v>0</v>
      </c>
      <c r="K410" s="5">
        <f t="shared" si="409"/>
        <v>0</v>
      </c>
      <c r="L410" s="5">
        <f t="shared" si="409"/>
        <v>0</v>
      </c>
      <c r="M410" s="5">
        <f t="shared" si="379"/>
        <v>364971.5</v>
      </c>
      <c r="N410" s="5">
        <f>N411</f>
        <v>364971.5</v>
      </c>
      <c r="O410" s="5">
        <f>O411</f>
        <v>262299.59999999998</v>
      </c>
      <c r="P410" s="5">
        <f t="shared" si="410"/>
        <v>0</v>
      </c>
      <c r="Q410" s="5">
        <f t="shared" si="410"/>
        <v>0</v>
      </c>
      <c r="R410" s="5">
        <f t="shared" si="410"/>
        <v>0</v>
      </c>
      <c r="S410" s="5">
        <f t="shared" si="410"/>
        <v>0</v>
      </c>
      <c r="T410" s="5">
        <f t="shared" si="410"/>
        <v>364971.5</v>
      </c>
      <c r="U410" s="5">
        <f t="shared" si="410"/>
        <v>0</v>
      </c>
      <c r="V410" s="42">
        <f t="shared" si="410"/>
        <v>0</v>
      </c>
      <c r="W410" s="5">
        <f t="shared" si="398"/>
        <v>100</v>
      </c>
      <c r="X410" s="27"/>
    </row>
    <row r="411" spans="1:25" ht="15.75" customHeight="1" x14ac:dyDescent="0.3">
      <c r="A411" s="4" t="s">
        <v>97</v>
      </c>
      <c r="B411" s="4" t="s">
        <v>1772</v>
      </c>
      <c r="C411" s="4" t="s">
        <v>101</v>
      </c>
      <c r="D411" s="4" t="s">
        <v>99</v>
      </c>
      <c r="E411" s="14" t="s">
        <v>543</v>
      </c>
      <c r="F411" s="5">
        <v>364971.5</v>
      </c>
      <c r="G411" s="5">
        <v>364971.5</v>
      </c>
      <c r="H411" s="5">
        <v>364971.5</v>
      </c>
      <c r="I411" s="5"/>
      <c r="J411" s="5"/>
      <c r="K411" s="5"/>
      <c r="L411" s="5"/>
      <c r="M411" s="5">
        <f t="shared" si="379"/>
        <v>364971.5</v>
      </c>
      <c r="N411" s="5">
        <v>364971.5</v>
      </c>
      <c r="O411" s="5">
        <v>262299.59999999998</v>
      </c>
      <c r="P411" s="5">
        <v>0</v>
      </c>
      <c r="Q411" s="5">
        <v>0</v>
      </c>
      <c r="R411" s="5">
        <v>0</v>
      </c>
      <c r="S411" s="5">
        <v>0</v>
      </c>
      <c r="T411" s="5">
        <v>364971.5</v>
      </c>
      <c r="U411" s="5">
        <v>0</v>
      </c>
      <c r="V411" s="42">
        <v>0</v>
      </c>
      <c r="W411" s="5">
        <f t="shared" si="398"/>
        <v>100</v>
      </c>
      <c r="X411" s="27"/>
    </row>
    <row r="412" spans="1:25" ht="63" hidden="1" customHeight="1" x14ac:dyDescent="0.25">
      <c r="A412" s="4" t="s">
        <v>97</v>
      </c>
      <c r="B412" s="4" t="s">
        <v>1772</v>
      </c>
      <c r="C412" s="4" t="s">
        <v>1363</v>
      </c>
      <c r="D412" s="4"/>
      <c r="E412" s="14" t="s">
        <v>1371</v>
      </c>
      <c r="F412" s="5">
        <f t="shared" ref="F412:L413" si="411">F413</f>
        <v>0</v>
      </c>
      <c r="G412" s="5">
        <f t="shared" si="411"/>
        <v>0</v>
      </c>
      <c r="H412" s="5">
        <f t="shared" si="411"/>
        <v>0</v>
      </c>
      <c r="I412" s="5">
        <f t="shared" si="411"/>
        <v>0</v>
      </c>
      <c r="J412" s="5">
        <f t="shared" si="411"/>
        <v>0</v>
      </c>
      <c r="K412" s="5">
        <f t="shared" si="411"/>
        <v>0</v>
      </c>
      <c r="L412" s="5">
        <f t="shared" si="411"/>
        <v>0</v>
      </c>
      <c r="M412" s="5">
        <f t="shared" si="379"/>
        <v>0</v>
      </c>
      <c r="N412" s="5">
        <f>N413</f>
        <v>0</v>
      </c>
      <c r="O412" s="5">
        <f>O413</f>
        <v>0</v>
      </c>
      <c r="P412" s="5">
        <f t="shared" ref="P412:V413" si="412">P413</f>
        <v>0</v>
      </c>
      <c r="Q412" s="5">
        <f t="shared" si="412"/>
        <v>0</v>
      </c>
      <c r="R412" s="5">
        <f t="shared" si="412"/>
        <v>0</v>
      </c>
      <c r="S412" s="5">
        <f t="shared" si="412"/>
        <v>0</v>
      </c>
      <c r="T412" s="5">
        <f t="shared" si="412"/>
        <v>0</v>
      </c>
      <c r="U412" s="5">
        <f t="shared" si="412"/>
        <v>0</v>
      </c>
      <c r="V412" s="42">
        <f t="shared" si="412"/>
        <v>0</v>
      </c>
      <c r="W412" s="5" t="e">
        <f t="shared" si="398"/>
        <v>#DIV/0!</v>
      </c>
      <c r="X412" s="27" t="s">
        <v>1591</v>
      </c>
      <c r="Y412" s="2" t="s">
        <v>1630</v>
      </c>
    </row>
    <row r="413" spans="1:25" ht="31.5" hidden="1" customHeight="1" x14ac:dyDescent="0.3">
      <c r="A413" s="4" t="s">
        <v>97</v>
      </c>
      <c r="B413" s="4" t="s">
        <v>1772</v>
      </c>
      <c r="C413" s="4" t="s">
        <v>1363</v>
      </c>
      <c r="D413" s="4" t="s">
        <v>87</v>
      </c>
      <c r="E413" s="14" t="s">
        <v>541</v>
      </c>
      <c r="F413" s="5">
        <f t="shared" si="411"/>
        <v>0</v>
      </c>
      <c r="G413" s="5">
        <f t="shared" si="411"/>
        <v>0</v>
      </c>
      <c r="H413" s="5">
        <f t="shared" si="411"/>
        <v>0</v>
      </c>
      <c r="I413" s="5">
        <f t="shared" si="411"/>
        <v>0</v>
      </c>
      <c r="J413" s="5">
        <f t="shared" si="411"/>
        <v>0</v>
      </c>
      <c r="K413" s="5">
        <f t="shared" si="411"/>
        <v>0</v>
      </c>
      <c r="L413" s="5">
        <f t="shared" si="411"/>
        <v>0</v>
      </c>
      <c r="M413" s="5">
        <f t="shared" si="379"/>
        <v>0</v>
      </c>
      <c r="N413" s="5">
        <f>N414</f>
        <v>0</v>
      </c>
      <c r="O413" s="5">
        <f>O414</f>
        <v>0</v>
      </c>
      <c r="P413" s="5">
        <f t="shared" si="412"/>
        <v>0</v>
      </c>
      <c r="Q413" s="5">
        <f t="shared" si="412"/>
        <v>0</v>
      </c>
      <c r="R413" s="5">
        <f t="shared" si="412"/>
        <v>0</v>
      </c>
      <c r="S413" s="5">
        <f t="shared" si="412"/>
        <v>0</v>
      </c>
      <c r="T413" s="5">
        <f t="shared" si="412"/>
        <v>0</v>
      </c>
      <c r="U413" s="5">
        <f t="shared" si="412"/>
        <v>0</v>
      </c>
      <c r="V413" s="42">
        <f t="shared" si="412"/>
        <v>0</v>
      </c>
      <c r="W413" s="5" t="e">
        <f t="shared" si="398"/>
        <v>#DIV/0!</v>
      </c>
      <c r="X413" s="27" t="s">
        <v>1591</v>
      </c>
      <c r="Y413" s="2" t="s">
        <v>1630</v>
      </c>
    </row>
    <row r="414" spans="1:25" ht="15.75" hidden="1" customHeight="1" x14ac:dyDescent="0.3">
      <c r="A414" s="4" t="s">
        <v>97</v>
      </c>
      <c r="B414" s="4" t="s">
        <v>1772</v>
      </c>
      <c r="C414" s="4" t="s">
        <v>1363</v>
      </c>
      <c r="D414" s="4" t="s">
        <v>99</v>
      </c>
      <c r="E414" s="14" t="s">
        <v>543</v>
      </c>
      <c r="F414" s="5"/>
      <c r="G414" s="5"/>
      <c r="H414" s="5"/>
      <c r="I414" s="5"/>
      <c r="J414" s="5"/>
      <c r="K414" s="5"/>
      <c r="L414" s="5"/>
      <c r="M414" s="5">
        <f t="shared" si="379"/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42">
        <v>0</v>
      </c>
      <c r="W414" s="5" t="e">
        <f t="shared" si="398"/>
        <v>#DIV/0!</v>
      </c>
      <c r="X414" s="27" t="s">
        <v>1591</v>
      </c>
      <c r="Y414" s="2" t="s">
        <v>1630</v>
      </c>
    </row>
    <row r="415" spans="1:25" ht="15.75" customHeight="1" x14ac:dyDescent="0.3">
      <c r="A415" s="4" t="s">
        <v>97</v>
      </c>
      <c r="B415" s="4" t="s">
        <v>1772</v>
      </c>
      <c r="C415" s="4" t="s">
        <v>1695</v>
      </c>
      <c r="D415" s="4"/>
      <c r="E415" s="14" t="s">
        <v>1696</v>
      </c>
      <c r="F415" s="5"/>
      <c r="G415" s="5"/>
      <c r="H415" s="5"/>
      <c r="I415" s="5"/>
      <c r="J415" s="5"/>
      <c r="K415" s="5"/>
      <c r="L415" s="5">
        <f>L416</f>
        <v>55530.775000000009</v>
      </c>
      <c r="M415" s="5">
        <f>L415</f>
        <v>55530.775000000009</v>
      </c>
      <c r="N415" s="5">
        <f>N416</f>
        <v>55530.775000000001</v>
      </c>
      <c r="O415" s="5">
        <f t="shared" ref="O415:V416" si="413">O416</f>
        <v>0</v>
      </c>
      <c r="P415" s="5">
        <f t="shared" si="413"/>
        <v>0</v>
      </c>
      <c r="Q415" s="5">
        <f t="shared" si="413"/>
        <v>0</v>
      </c>
      <c r="R415" s="5">
        <f t="shared" si="413"/>
        <v>0</v>
      </c>
      <c r="S415" s="5">
        <f t="shared" si="413"/>
        <v>0</v>
      </c>
      <c r="T415" s="5">
        <f t="shared" si="413"/>
        <v>55530.775000000001</v>
      </c>
      <c r="U415" s="5">
        <f t="shared" si="413"/>
        <v>0</v>
      </c>
      <c r="V415" s="42">
        <f t="shared" si="413"/>
        <v>0</v>
      </c>
      <c r="W415" s="5">
        <f t="shared" si="398"/>
        <v>100</v>
      </c>
      <c r="X415" s="27"/>
    </row>
    <row r="416" spans="1:25" ht="31.5" customHeight="1" x14ac:dyDescent="0.3">
      <c r="A416" s="4" t="s">
        <v>97</v>
      </c>
      <c r="B416" s="4" t="s">
        <v>1772</v>
      </c>
      <c r="C416" s="4" t="s">
        <v>1695</v>
      </c>
      <c r="D416" s="4" t="s">
        <v>87</v>
      </c>
      <c r="E416" s="14" t="s">
        <v>541</v>
      </c>
      <c r="F416" s="5"/>
      <c r="G416" s="5"/>
      <c r="H416" s="5"/>
      <c r="I416" s="5"/>
      <c r="J416" s="5"/>
      <c r="K416" s="5"/>
      <c r="L416" s="5">
        <f>L417</f>
        <v>55530.775000000009</v>
      </c>
      <c r="M416" s="5">
        <f>L416</f>
        <v>55530.775000000009</v>
      </c>
      <c r="N416" s="5">
        <f>N417</f>
        <v>55530.775000000001</v>
      </c>
      <c r="O416" s="5">
        <f t="shared" si="413"/>
        <v>0</v>
      </c>
      <c r="P416" s="5">
        <f t="shared" si="413"/>
        <v>0</v>
      </c>
      <c r="Q416" s="5">
        <f t="shared" si="413"/>
        <v>0</v>
      </c>
      <c r="R416" s="5">
        <f t="shared" si="413"/>
        <v>0</v>
      </c>
      <c r="S416" s="5">
        <f t="shared" si="413"/>
        <v>0</v>
      </c>
      <c r="T416" s="5">
        <f t="shared" si="413"/>
        <v>55530.775000000001</v>
      </c>
      <c r="U416" s="5">
        <f t="shared" si="413"/>
        <v>0</v>
      </c>
      <c r="V416" s="42">
        <f t="shared" si="413"/>
        <v>0</v>
      </c>
      <c r="W416" s="5">
        <f t="shared" si="398"/>
        <v>100</v>
      </c>
      <c r="X416" s="27"/>
    </row>
    <row r="417" spans="1:25" ht="15.75" customHeight="1" x14ac:dyDescent="0.3">
      <c r="A417" s="4" t="s">
        <v>97</v>
      </c>
      <c r="B417" s="4" t="s">
        <v>1772</v>
      </c>
      <c r="C417" s="4" t="s">
        <v>1695</v>
      </c>
      <c r="D417" s="4" t="s">
        <v>99</v>
      </c>
      <c r="E417" s="14" t="s">
        <v>543</v>
      </c>
      <c r="F417" s="5"/>
      <c r="G417" s="5"/>
      <c r="H417" s="5"/>
      <c r="I417" s="5"/>
      <c r="J417" s="5"/>
      <c r="K417" s="5"/>
      <c r="L417" s="5">
        <f>3556.175+30223+4620.3+17131.3</f>
        <v>55530.775000000009</v>
      </c>
      <c r="M417" s="5">
        <f>L417</f>
        <v>55530.775000000009</v>
      </c>
      <c r="N417" s="5">
        <v>55530.775000000001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55530.775000000001</v>
      </c>
      <c r="U417" s="5">
        <v>0</v>
      </c>
      <c r="V417" s="42">
        <v>0</v>
      </c>
      <c r="W417" s="5">
        <f t="shared" si="398"/>
        <v>100</v>
      </c>
      <c r="X417" s="27"/>
    </row>
    <row r="418" spans="1:25" ht="47.25" customHeight="1" x14ac:dyDescent="0.3">
      <c r="A418" s="4" t="s">
        <v>97</v>
      </c>
      <c r="B418" s="4" t="s">
        <v>1772</v>
      </c>
      <c r="C418" s="4" t="s">
        <v>891</v>
      </c>
      <c r="D418" s="4"/>
      <c r="E418" s="14" t="s">
        <v>892</v>
      </c>
      <c r="F418" s="5">
        <f t="shared" ref="F418:L419" si="414">F419</f>
        <v>2560</v>
      </c>
      <c r="G418" s="5">
        <f t="shared" si="414"/>
        <v>2560</v>
      </c>
      <c r="H418" s="5">
        <f t="shared" si="414"/>
        <v>2560</v>
      </c>
      <c r="I418" s="5">
        <f t="shared" si="414"/>
        <v>0</v>
      </c>
      <c r="J418" s="5">
        <f t="shared" si="414"/>
        <v>0</v>
      </c>
      <c r="K418" s="5">
        <f t="shared" si="414"/>
        <v>0</v>
      </c>
      <c r="L418" s="5">
        <f t="shared" si="414"/>
        <v>0</v>
      </c>
      <c r="M418" s="5">
        <f t="shared" si="379"/>
        <v>2560</v>
      </c>
      <c r="N418" s="5">
        <f>N419+N421</f>
        <v>667.12580000000003</v>
      </c>
      <c r="O418" s="5">
        <f>O419+O421</f>
        <v>667.12580000000003</v>
      </c>
      <c r="P418" s="5">
        <f t="shared" ref="P418:V418" si="415">P419+P421</f>
        <v>0</v>
      </c>
      <c r="Q418" s="5">
        <f t="shared" si="415"/>
        <v>0</v>
      </c>
      <c r="R418" s="5">
        <f t="shared" si="415"/>
        <v>0</v>
      </c>
      <c r="S418" s="5">
        <f t="shared" si="415"/>
        <v>0</v>
      </c>
      <c r="T418" s="5">
        <f>T419+T421</f>
        <v>667.12580000000003</v>
      </c>
      <c r="U418" s="5">
        <f t="shared" si="415"/>
        <v>0</v>
      </c>
      <c r="V418" s="42">
        <f t="shared" si="415"/>
        <v>0</v>
      </c>
      <c r="W418" s="5">
        <f t="shared" si="398"/>
        <v>100</v>
      </c>
      <c r="X418" s="27"/>
    </row>
    <row r="419" spans="1:25" ht="31.5" hidden="1" customHeight="1" x14ac:dyDescent="0.3">
      <c r="A419" s="4" t="s">
        <v>97</v>
      </c>
      <c r="B419" s="4" t="s">
        <v>1772</v>
      </c>
      <c r="C419" s="4" t="s">
        <v>891</v>
      </c>
      <c r="D419" s="4" t="s">
        <v>11</v>
      </c>
      <c r="E419" s="14" t="s">
        <v>531</v>
      </c>
      <c r="F419" s="5">
        <f t="shared" si="414"/>
        <v>2560</v>
      </c>
      <c r="G419" s="5">
        <f t="shared" si="414"/>
        <v>2560</v>
      </c>
      <c r="H419" s="5">
        <f t="shared" si="414"/>
        <v>2560</v>
      </c>
      <c r="I419" s="5">
        <f t="shared" si="414"/>
        <v>0</v>
      </c>
      <c r="J419" s="5">
        <f t="shared" si="414"/>
        <v>0</v>
      </c>
      <c r="K419" s="5">
        <f t="shared" si="414"/>
        <v>0</v>
      </c>
      <c r="L419" s="5">
        <f t="shared" si="414"/>
        <v>0</v>
      </c>
      <c r="M419" s="5">
        <f t="shared" si="379"/>
        <v>2560</v>
      </c>
      <c r="N419" s="5">
        <f>N420</f>
        <v>0</v>
      </c>
      <c r="O419" s="5">
        <f>O420</f>
        <v>0</v>
      </c>
      <c r="P419" s="5">
        <f t="shared" ref="P419:V419" si="416">P420</f>
        <v>0</v>
      </c>
      <c r="Q419" s="5">
        <f t="shared" si="416"/>
        <v>0</v>
      </c>
      <c r="R419" s="5">
        <f t="shared" si="416"/>
        <v>0</v>
      </c>
      <c r="S419" s="5">
        <f t="shared" si="416"/>
        <v>0</v>
      </c>
      <c r="T419" s="5">
        <f t="shared" si="416"/>
        <v>0</v>
      </c>
      <c r="U419" s="5">
        <f t="shared" si="416"/>
        <v>0</v>
      </c>
      <c r="V419" s="42">
        <f t="shared" si="416"/>
        <v>0</v>
      </c>
      <c r="W419" s="5" t="e">
        <f t="shared" si="398"/>
        <v>#DIV/0!</v>
      </c>
      <c r="X419" s="25" t="s">
        <v>1591</v>
      </c>
    </row>
    <row r="420" spans="1:25" ht="31.5" hidden="1" customHeight="1" x14ac:dyDescent="0.3">
      <c r="A420" s="4" t="s">
        <v>97</v>
      </c>
      <c r="B420" s="4" t="s">
        <v>1772</v>
      </c>
      <c r="C420" s="4" t="s">
        <v>891</v>
      </c>
      <c r="D420" s="4" t="s">
        <v>12</v>
      </c>
      <c r="E420" s="14" t="s">
        <v>532</v>
      </c>
      <c r="F420" s="5">
        <v>2560</v>
      </c>
      <c r="G420" s="5">
        <v>2560</v>
      </c>
      <c r="H420" s="5">
        <v>2560</v>
      </c>
      <c r="I420" s="5"/>
      <c r="J420" s="5"/>
      <c r="K420" s="5"/>
      <c r="L420" s="5"/>
      <c r="M420" s="5">
        <f t="shared" si="379"/>
        <v>2560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42">
        <v>0</v>
      </c>
      <c r="W420" s="5" t="e">
        <f t="shared" si="398"/>
        <v>#DIV/0!</v>
      </c>
      <c r="X420" s="25" t="s">
        <v>1591</v>
      </c>
    </row>
    <row r="421" spans="1:25" ht="31.5" customHeight="1" x14ac:dyDescent="0.3">
      <c r="A421" s="4" t="s">
        <v>97</v>
      </c>
      <c r="B421" s="4" t="s">
        <v>1772</v>
      </c>
      <c r="C421" s="4" t="s">
        <v>891</v>
      </c>
      <c r="D421" s="4" t="s">
        <v>87</v>
      </c>
      <c r="E421" s="14" t="s">
        <v>541</v>
      </c>
      <c r="F421" s="5"/>
      <c r="G421" s="5"/>
      <c r="H421" s="5"/>
      <c r="I421" s="5"/>
      <c r="J421" s="5"/>
      <c r="K421" s="5"/>
      <c r="L421" s="5"/>
      <c r="M421" s="5">
        <f>M422</f>
        <v>0</v>
      </c>
      <c r="N421" s="5">
        <f t="shared" ref="N421:V421" si="417">N422</f>
        <v>667.12580000000003</v>
      </c>
      <c r="O421" s="5">
        <f t="shared" si="417"/>
        <v>667.12580000000003</v>
      </c>
      <c r="P421" s="5">
        <f t="shared" si="417"/>
        <v>0</v>
      </c>
      <c r="Q421" s="5">
        <f t="shared" si="417"/>
        <v>0</v>
      </c>
      <c r="R421" s="5">
        <f t="shared" si="417"/>
        <v>0</v>
      </c>
      <c r="S421" s="5">
        <f t="shared" si="417"/>
        <v>0</v>
      </c>
      <c r="T421" s="5">
        <f t="shared" si="417"/>
        <v>667.12580000000003</v>
      </c>
      <c r="U421" s="5">
        <f t="shared" si="417"/>
        <v>0</v>
      </c>
      <c r="V421" s="42">
        <f t="shared" si="417"/>
        <v>0</v>
      </c>
      <c r="W421" s="5">
        <f t="shared" si="398"/>
        <v>100</v>
      </c>
      <c r="X421" s="27"/>
    </row>
    <row r="422" spans="1:25" ht="15.75" customHeight="1" x14ac:dyDescent="0.3">
      <c r="A422" s="4" t="s">
        <v>97</v>
      </c>
      <c r="B422" s="4" t="s">
        <v>1772</v>
      </c>
      <c r="C422" s="4" t="s">
        <v>891</v>
      </c>
      <c r="D422" s="4" t="s">
        <v>99</v>
      </c>
      <c r="E422" s="14" t="s">
        <v>543</v>
      </c>
      <c r="F422" s="5"/>
      <c r="G422" s="5"/>
      <c r="H422" s="5"/>
      <c r="I422" s="5"/>
      <c r="J422" s="5"/>
      <c r="K422" s="5"/>
      <c r="L422" s="5"/>
      <c r="M422" s="5">
        <v>0</v>
      </c>
      <c r="N422" s="5">
        <v>667.12580000000003</v>
      </c>
      <c r="O422" s="5">
        <v>667.12580000000003</v>
      </c>
      <c r="P422" s="5">
        <v>0</v>
      </c>
      <c r="Q422" s="5">
        <v>0</v>
      </c>
      <c r="R422" s="5">
        <v>0</v>
      </c>
      <c r="S422" s="5">
        <v>0</v>
      </c>
      <c r="T422" s="5">
        <v>667.12580000000003</v>
      </c>
      <c r="U422" s="5">
        <v>0</v>
      </c>
      <c r="V422" s="42">
        <v>0</v>
      </c>
      <c r="W422" s="5">
        <f t="shared" si="398"/>
        <v>100</v>
      </c>
      <c r="X422" s="27"/>
    </row>
    <row r="423" spans="1:25" ht="47.25" customHeight="1" x14ac:dyDescent="0.3">
      <c r="A423" s="4" t="s">
        <v>97</v>
      </c>
      <c r="B423" s="4" t="s">
        <v>1772</v>
      </c>
      <c r="C423" s="4" t="s">
        <v>1620</v>
      </c>
      <c r="D423" s="4"/>
      <c r="E423" s="28" t="s">
        <v>1621</v>
      </c>
      <c r="F423" s="5"/>
      <c r="G423" s="5"/>
      <c r="H423" s="5"/>
      <c r="I423" s="5"/>
      <c r="J423" s="5"/>
      <c r="K423" s="5"/>
      <c r="L423" s="5"/>
      <c r="M423" s="5">
        <f t="shared" si="379"/>
        <v>0</v>
      </c>
      <c r="N423" s="5">
        <f>N424</f>
        <v>36160.106500000002</v>
      </c>
      <c r="O423" s="5">
        <f>O424</f>
        <v>36160.106500000002</v>
      </c>
      <c r="P423" s="5">
        <f t="shared" ref="P423:V424" si="418">P424</f>
        <v>34267.232300000003</v>
      </c>
      <c r="Q423" s="5">
        <f t="shared" si="418"/>
        <v>34267.232300000003</v>
      </c>
      <c r="R423" s="5">
        <f t="shared" si="418"/>
        <v>0</v>
      </c>
      <c r="S423" s="5">
        <f t="shared" si="418"/>
        <v>0</v>
      </c>
      <c r="T423" s="5">
        <f>T424</f>
        <v>36160.106500000002</v>
      </c>
      <c r="U423" s="5">
        <f t="shared" si="418"/>
        <v>34267.232300000003</v>
      </c>
      <c r="V423" s="42">
        <f t="shared" si="418"/>
        <v>0</v>
      </c>
      <c r="W423" s="5">
        <f t="shared" si="398"/>
        <v>100</v>
      </c>
      <c r="X423" s="27"/>
    </row>
    <row r="424" spans="1:25" ht="31.5" customHeight="1" x14ac:dyDescent="0.3">
      <c r="A424" s="4" t="s">
        <v>97</v>
      </c>
      <c r="B424" s="4" t="s">
        <v>1772</v>
      </c>
      <c r="C424" s="4" t="s">
        <v>1620</v>
      </c>
      <c r="D424" s="4" t="s">
        <v>87</v>
      </c>
      <c r="E424" s="14" t="s">
        <v>541</v>
      </c>
      <c r="F424" s="5"/>
      <c r="G424" s="5"/>
      <c r="H424" s="5"/>
      <c r="I424" s="5"/>
      <c r="J424" s="5"/>
      <c r="K424" s="5"/>
      <c r="L424" s="5"/>
      <c r="M424" s="5">
        <f t="shared" si="379"/>
        <v>0</v>
      </c>
      <c r="N424" s="5">
        <f>N425</f>
        <v>36160.106500000002</v>
      </c>
      <c r="O424" s="5">
        <f>O425</f>
        <v>36160.106500000002</v>
      </c>
      <c r="P424" s="5">
        <f t="shared" si="418"/>
        <v>34267.232300000003</v>
      </c>
      <c r="Q424" s="5">
        <f t="shared" si="418"/>
        <v>34267.232300000003</v>
      </c>
      <c r="R424" s="5">
        <f t="shared" si="418"/>
        <v>0</v>
      </c>
      <c r="S424" s="5">
        <f t="shared" si="418"/>
        <v>0</v>
      </c>
      <c r="T424" s="5">
        <f>T425</f>
        <v>36160.106500000002</v>
      </c>
      <c r="U424" s="5">
        <f t="shared" si="418"/>
        <v>34267.232300000003</v>
      </c>
      <c r="V424" s="42">
        <f t="shared" si="418"/>
        <v>0</v>
      </c>
      <c r="W424" s="5">
        <f t="shared" si="398"/>
        <v>100</v>
      </c>
      <c r="X424" s="27"/>
    </row>
    <row r="425" spans="1:25" ht="15.75" customHeight="1" x14ac:dyDescent="0.3">
      <c r="A425" s="4" t="s">
        <v>97</v>
      </c>
      <c r="B425" s="4" t="s">
        <v>1772</v>
      </c>
      <c r="C425" s="4" t="s">
        <v>1620</v>
      </c>
      <c r="D425" s="4" t="s">
        <v>99</v>
      </c>
      <c r="E425" s="14" t="s">
        <v>543</v>
      </c>
      <c r="F425" s="5"/>
      <c r="G425" s="5"/>
      <c r="H425" s="5"/>
      <c r="I425" s="5"/>
      <c r="J425" s="5"/>
      <c r="K425" s="5"/>
      <c r="L425" s="5"/>
      <c r="M425" s="5">
        <f t="shared" si="379"/>
        <v>0</v>
      </c>
      <c r="N425" s="5">
        <v>36160.106500000002</v>
      </c>
      <c r="O425" s="5">
        <f>1892.8742+34267.2323</f>
        <v>36160.106500000002</v>
      </c>
      <c r="P425" s="5">
        <v>34267.232300000003</v>
      </c>
      <c r="Q425" s="5">
        <v>34267.232300000003</v>
      </c>
      <c r="R425" s="5">
        <v>0</v>
      </c>
      <c r="S425" s="5">
        <v>0</v>
      </c>
      <c r="T425" s="5">
        <v>36160.106500000002</v>
      </c>
      <c r="U425" s="5">
        <v>34267.232300000003</v>
      </c>
      <c r="V425" s="42">
        <v>0</v>
      </c>
      <c r="W425" s="5">
        <f t="shared" si="398"/>
        <v>100</v>
      </c>
      <c r="X425" s="27"/>
    </row>
    <row r="426" spans="1:25" ht="47.25" customHeight="1" x14ac:dyDescent="0.3">
      <c r="A426" s="4" t="s">
        <v>97</v>
      </c>
      <c r="B426" s="4" t="s">
        <v>1772</v>
      </c>
      <c r="C426" s="4" t="s">
        <v>103</v>
      </c>
      <c r="D426" s="4"/>
      <c r="E426" s="14" t="s">
        <v>1432</v>
      </c>
      <c r="F426" s="5">
        <f t="shared" ref="F426:L427" si="419">F427</f>
        <v>14993.2</v>
      </c>
      <c r="G426" s="5">
        <f t="shared" si="419"/>
        <v>15066.1</v>
      </c>
      <c r="H426" s="5">
        <f t="shared" si="419"/>
        <v>14920.3</v>
      </c>
      <c r="I426" s="5">
        <f t="shared" si="419"/>
        <v>0</v>
      </c>
      <c r="J426" s="5">
        <f t="shared" si="419"/>
        <v>0</v>
      </c>
      <c r="K426" s="5">
        <f t="shared" si="419"/>
        <v>0</v>
      </c>
      <c r="L426" s="5">
        <f t="shared" si="419"/>
        <v>453.87100000000004</v>
      </c>
      <c r="M426" s="5">
        <f t="shared" si="379"/>
        <v>15447.071</v>
      </c>
      <c r="N426" s="5">
        <f>N427</f>
        <v>15097.071</v>
      </c>
      <c r="O426" s="5">
        <f>O427</f>
        <v>11289.471</v>
      </c>
      <c r="P426" s="5">
        <f t="shared" ref="P426:V427" si="420">P427</f>
        <v>0</v>
      </c>
      <c r="Q426" s="5">
        <f t="shared" si="420"/>
        <v>0</v>
      </c>
      <c r="R426" s="5">
        <f t="shared" si="420"/>
        <v>0</v>
      </c>
      <c r="S426" s="5">
        <f t="shared" si="420"/>
        <v>0</v>
      </c>
      <c r="T426" s="5">
        <f t="shared" si="420"/>
        <v>15097.071</v>
      </c>
      <c r="U426" s="5">
        <f t="shared" si="420"/>
        <v>0</v>
      </c>
      <c r="V426" s="42">
        <f t="shared" si="420"/>
        <v>0</v>
      </c>
      <c r="W426" s="5">
        <f t="shared" si="398"/>
        <v>100</v>
      </c>
      <c r="X426" s="27"/>
    </row>
    <row r="427" spans="1:25" ht="31.5" customHeight="1" x14ac:dyDescent="0.3">
      <c r="A427" s="4" t="s">
        <v>97</v>
      </c>
      <c r="B427" s="4" t="s">
        <v>1772</v>
      </c>
      <c r="C427" s="4" t="s">
        <v>103</v>
      </c>
      <c r="D427" s="4" t="s">
        <v>87</v>
      </c>
      <c r="E427" s="14" t="s">
        <v>541</v>
      </c>
      <c r="F427" s="5">
        <f t="shared" si="419"/>
        <v>14993.2</v>
      </c>
      <c r="G427" s="5">
        <f t="shared" si="419"/>
        <v>15066.1</v>
      </c>
      <c r="H427" s="5">
        <f t="shared" si="419"/>
        <v>14920.3</v>
      </c>
      <c r="I427" s="5">
        <f t="shared" si="419"/>
        <v>0</v>
      </c>
      <c r="J427" s="5">
        <f t="shared" si="419"/>
        <v>0</v>
      </c>
      <c r="K427" s="5">
        <f t="shared" si="419"/>
        <v>0</v>
      </c>
      <c r="L427" s="5">
        <f t="shared" si="419"/>
        <v>453.87100000000004</v>
      </c>
      <c r="M427" s="5">
        <f t="shared" si="379"/>
        <v>15447.071</v>
      </c>
      <c r="N427" s="5">
        <f>N428</f>
        <v>15097.071</v>
      </c>
      <c r="O427" s="5">
        <f>O428</f>
        <v>11289.471</v>
      </c>
      <c r="P427" s="5">
        <f t="shared" si="420"/>
        <v>0</v>
      </c>
      <c r="Q427" s="5">
        <f t="shared" si="420"/>
        <v>0</v>
      </c>
      <c r="R427" s="5">
        <f t="shared" si="420"/>
        <v>0</v>
      </c>
      <c r="S427" s="5">
        <f t="shared" si="420"/>
        <v>0</v>
      </c>
      <c r="T427" s="5">
        <f t="shared" si="420"/>
        <v>15097.071</v>
      </c>
      <c r="U427" s="5">
        <f t="shared" si="420"/>
        <v>0</v>
      </c>
      <c r="V427" s="42">
        <f t="shared" si="420"/>
        <v>0</v>
      </c>
      <c r="W427" s="5">
        <f t="shared" si="398"/>
        <v>100</v>
      </c>
      <c r="X427" s="27"/>
    </row>
    <row r="428" spans="1:25" ht="15.75" customHeight="1" x14ac:dyDescent="0.3">
      <c r="A428" s="4" t="s">
        <v>97</v>
      </c>
      <c r="B428" s="4" t="s">
        <v>1772</v>
      </c>
      <c r="C428" s="4" t="s">
        <v>103</v>
      </c>
      <c r="D428" s="4" t="s">
        <v>99</v>
      </c>
      <c r="E428" s="14" t="s">
        <v>543</v>
      </c>
      <c r="F428" s="5">
        <v>14993.2</v>
      </c>
      <c r="G428" s="5">
        <v>15066.1</v>
      </c>
      <c r="H428" s="5">
        <v>14920.3</v>
      </c>
      <c r="I428" s="5"/>
      <c r="J428" s="5"/>
      <c r="K428" s="5"/>
      <c r="L428" s="5">
        <f>599.671-145.8</f>
        <v>453.87100000000004</v>
      </c>
      <c r="M428" s="5">
        <f t="shared" si="379"/>
        <v>15447.071</v>
      </c>
      <c r="N428" s="5">
        <v>15097.071</v>
      </c>
      <c r="O428" s="5">
        <v>11289.471</v>
      </c>
      <c r="P428" s="5">
        <v>0</v>
      </c>
      <c r="Q428" s="5">
        <v>0</v>
      </c>
      <c r="R428" s="5">
        <v>0</v>
      </c>
      <c r="S428" s="5">
        <v>0</v>
      </c>
      <c r="T428" s="5">
        <v>15097.071</v>
      </c>
      <c r="U428" s="5">
        <v>0</v>
      </c>
      <c r="V428" s="42">
        <v>0</v>
      </c>
      <c r="W428" s="5">
        <f t="shared" si="398"/>
        <v>100</v>
      </c>
      <c r="X428" s="27"/>
    </row>
    <row r="429" spans="1:25" ht="47.25" hidden="1" customHeight="1" x14ac:dyDescent="0.25">
      <c r="A429" s="4" t="s">
        <v>97</v>
      </c>
      <c r="B429" s="4" t="s">
        <v>1772</v>
      </c>
      <c r="C429" s="4" t="s">
        <v>110</v>
      </c>
      <c r="D429" s="4"/>
      <c r="E429" s="14" t="s">
        <v>1092</v>
      </c>
      <c r="F429" s="5">
        <f t="shared" ref="F429:L433" si="421">F430</f>
        <v>0</v>
      </c>
      <c r="G429" s="5">
        <f t="shared" si="421"/>
        <v>472.2</v>
      </c>
      <c r="H429" s="5">
        <f t="shared" si="421"/>
        <v>308.89999999999998</v>
      </c>
      <c r="I429" s="5">
        <f t="shared" si="421"/>
        <v>0</v>
      </c>
      <c r="J429" s="5">
        <f t="shared" si="421"/>
        <v>0</v>
      </c>
      <c r="K429" s="5">
        <f t="shared" si="421"/>
        <v>0</v>
      </c>
      <c r="L429" s="5">
        <f t="shared" si="421"/>
        <v>0</v>
      </c>
      <c r="M429" s="5">
        <f t="shared" si="379"/>
        <v>0</v>
      </c>
      <c r="N429" s="5">
        <f t="shared" ref="N429:O433" si="422">N430</f>
        <v>0</v>
      </c>
      <c r="O429" s="5">
        <f t="shared" si="422"/>
        <v>0</v>
      </c>
      <c r="P429" s="5">
        <f t="shared" ref="P429:V433" si="423">P430</f>
        <v>0</v>
      </c>
      <c r="Q429" s="5">
        <f t="shared" si="423"/>
        <v>0</v>
      </c>
      <c r="R429" s="5">
        <f t="shared" si="423"/>
        <v>0</v>
      </c>
      <c r="S429" s="5">
        <f t="shared" si="423"/>
        <v>0</v>
      </c>
      <c r="T429" s="5">
        <f t="shared" si="423"/>
        <v>0</v>
      </c>
      <c r="U429" s="5">
        <f t="shared" si="423"/>
        <v>0</v>
      </c>
      <c r="V429" s="42">
        <f t="shared" si="423"/>
        <v>0</v>
      </c>
      <c r="W429" s="5" t="e">
        <f t="shared" si="398"/>
        <v>#DIV/0!</v>
      </c>
      <c r="X429" s="25" t="s">
        <v>1591</v>
      </c>
      <c r="Y429" s="2" t="s">
        <v>1630</v>
      </c>
    </row>
    <row r="430" spans="1:25" ht="31.5" hidden="1" customHeight="1" x14ac:dyDescent="0.25">
      <c r="A430" s="4" t="s">
        <v>97</v>
      </c>
      <c r="B430" s="4" t="s">
        <v>1772</v>
      </c>
      <c r="C430" s="4" t="s">
        <v>111</v>
      </c>
      <c r="D430" s="4"/>
      <c r="E430" s="14" t="s">
        <v>1098</v>
      </c>
      <c r="F430" s="5">
        <f t="shared" si="421"/>
        <v>0</v>
      </c>
      <c r="G430" s="5">
        <f t="shared" si="421"/>
        <v>472.2</v>
      </c>
      <c r="H430" s="5">
        <f t="shared" si="421"/>
        <v>308.89999999999998</v>
      </c>
      <c r="I430" s="5">
        <f t="shared" si="421"/>
        <v>0</v>
      </c>
      <c r="J430" s="5">
        <f t="shared" si="421"/>
        <v>0</v>
      </c>
      <c r="K430" s="5">
        <f t="shared" si="421"/>
        <v>0</v>
      </c>
      <c r="L430" s="5">
        <f t="shared" si="421"/>
        <v>0</v>
      </c>
      <c r="M430" s="5">
        <f t="shared" si="379"/>
        <v>0</v>
      </c>
      <c r="N430" s="5">
        <f t="shared" si="422"/>
        <v>0</v>
      </c>
      <c r="O430" s="5">
        <f t="shared" si="422"/>
        <v>0</v>
      </c>
      <c r="P430" s="5">
        <f t="shared" si="423"/>
        <v>0</v>
      </c>
      <c r="Q430" s="5">
        <f t="shared" si="423"/>
        <v>0</v>
      </c>
      <c r="R430" s="5">
        <f t="shared" si="423"/>
        <v>0</v>
      </c>
      <c r="S430" s="5">
        <f t="shared" si="423"/>
        <v>0</v>
      </c>
      <c r="T430" s="5">
        <f t="shared" si="423"/>
        <v>0</v>
      </c>
      <c r="U430" s="5">
        <f t="shared" si="423"/>
        <v>0</v>
      </c>
      <c r="V430" s="42">
        <f t="shared" si="423"/>
        <v>0</v>
      </c>
      <c r="W430" s="5" t="e">
        <f t="shared" si="398"/>
        <v>#DIV/0!</v>
      </c>
      <c r="X430" s="25" t="s">
        <v>1591</v>
      </c>
      <c r="Y430" s="2" t="s">
        <v>1630</v>
      </c>
    </row>
    <row r="431" spans="1:25" ht="78.75" hidden="1" customHeight="1" x14ac:dyDescent="0.25">
      <c r="A431" s="4" t="s">
        <v>97</v>
      </c>
      <c r="B431" s="4" t="s">
        <v>1772</v>
      </c>
      <c r="C431" s="4" t="s">
        <v>112</v>
      </c>
      <c r="D431" s="4"/>
      <c r="E431" s="14" t="s">
        <v>1099</v>
      </c>
      <c r="F431" s="5">
        <f t="shared" si="421"/>
        <v>0</v>
      </c>
      <c r="G431" s="5">
        <f t="shared" si="421"/>
        <v>472.2</v>
      </c>
      <c r="H431" s="5">
        <f t="shared" si="421"/>
        <v>308.89999999999998</v>
      </c>
      <c r="I431" s="5">
        <f t="shared" si="421"/>
        <v>0</v>
      </c>
      <c r="J431" s="5">
        <f t="shared" si="421"/>
        <v>0</v>
      </c>
      <c r="K431" s="5">
        <f t="shared" si="421"/>
        <v>0</v>
      </c>
      <c r="L431" s="5">
        <f t="shared" si="421"/>
        <v>0</v>
      </c>
      <c r="M431" s="5">
        <f t="shared" si="379"/>
        <v>0</v>
      </c>
      <c r="N431" s="5">
        <f t="shared" si="422"/>
        <v>0</v>
      </c>
      <c r="O431" s="5">
        <f t="shared" si="422"/>
        <v>0</v>
      </c>
      <c r="P431" s="5">
        <f t="shared" si="423"/>
        <v>0</v>
      </c>
      <c r="Q431" s="5">
        <f t="shared" si="423"/>
        <v>0</v>
      </c>
      <c r="R431" s="5">
        <f t="shared" si="423"/>
        <v>0</v>
      </c>
      <c r="S431" s="5">
        <f t="shared" si="423"/>
        <v>0</v>
      </c>
      <c r="T431" s="5">
        <f t="shared" si="423"/>
        <v>0</v>
      </c>
      <c r="U431" s="5">
        <f t="shared" si="423"/>
        <v>0</v>
      </c>
      <c r="V431" s="42">
        <f t="shared" si="423"/>
        <v>0</v>
      </c>
      <c r="W431" s="5" t="e">
        <f t="shared" si="398"/>
        <v>#DIV/0!</v>
      </c>
      <c r="X431" s="25" t="s">
        <v>1591</v>
      </c>
      <c r="Y431" s="2" t="s">
        <v>1630</v>
      </c>
    </row>
    <row r="432" spans="1:25" ht="31.5" hidden="1" customHeight="1" x14ac:dyDescent="0.25">
      <c r="A432" s="4" t="s">
        <v>97</v>
      </c>
      <c r="B432" s="4" t="s">
        <v>1772</v>
      </c>
      <c r="C432" s="4" t="s">
        <v>104</v>
      </c>
      <c r="D432" s="4"/>
      <c r="E432" s="14" t="s">
        <v>851</v>
      </c>
      <c r="F432" s="5">
        <f t="shared" si="421"/>
        <v>0</v>
      </c>
      <c r="G432" s="5">
        <f t="shared" si="421"/>
        <v>472.2</v>
      </c>
      <c r="H432" s="5">
        <f t="shared" si="421"/>
        <v>308.89999999999998</v>
      </c>
      <c r="I432" s="5">
        <f t="shared" si="421"/>
        <v>0</v>
      </c>
      <c r="J432" s="5">
        <f t="shared" si="421"/>
        <v>0</v>
      </c>
      <c r="K432" s="5">
        <f t="shared" si="421"/>
        <v>0</v>
      </c>
      <c r="L432" s="5">
        <f t="shared" si="421"/>
        <v>0</v>
      </c>
      <c r="M432" s="5">
        <f t="shared" si="379"/>
        <v>0</v>
      </c>
      <c r="N432" s="5">
        <f t="shared" si="422"/>
        <v>0</v>
      </c>
      <c r="O432" s="5">
        <f t="shared" si="422"/>
        <v>0</v>
      </c>
      <c r="P432" s="5">
        <f t="shared" si="423"/>
        <v>0</v>
      </c>
      <c r="Q432" s="5">
        <f t="shared" si="423"/>
        <v>0</v>
      </c>
      <c r="R432" s="5">
        <f t="shared" si="423"/>
        <v>0</v>
      </c>
      <c r="S432" s="5">
        <f t="shared" si="423"/>
        <v>0</v>
      </c>
      <c r="T432" s="5">
        <f t="shared" si="423"/>
        <v>0</v>
      </c>
      <c r="U432" s="5">
        <f t="shared" si="423"/>
        <v>0</v>
      </c>
      <c r="V432" s="42">
        <f t="shared" si="423"/>
        <v>0</v>
      </c>
      <c r="W432" s="5" t="e">
        <f t="shared" si="398"/>
        <v>#DIV/0!</v>
      </c>
      <c r="X432" s="25" t="s">
        <v>1591</v>
      </c>
      <c r="Y432" s="2" t="s">
        <v>1630</v>
      </c>
    </row>
    <row r="433" spans="1:25" ht="31.5" hidden="1" customHeight="1" x14ac:dyDescent="0.3">
      <c r="A433" s="4" t="s">
        <v>97</v>
      </c>
      <c r="B433" s="4" t="s">
        <v>1772</v>
      </c>
      <c r="C433" s="4" t="s">
        <v>104</v>
      </c>
      <c r="D433" s="4" t="s">
        <v>87</v>
      </c>
      <c r="E433" s="14" t="s">
        <v>541</v>
      </c>
      <c r="F433" s="5">
        <f t="shared" si="421"/>
        <v>0</v>
      </c>
      <c r="G433" s="5">
        <f t="shared" si="421"/>
        <v>472.2</v>
      </c>
      <c r="H433" s="5">
        <f t="shared" si="421"/>
        <v>308.89999999999998</v>
      </c>
      <c r="I433" s="5">
        <f t="shared" si="421"/>
        <v>0</v>
      </c>
      <c r="J433" s="5">
        <f t="shared" si="421"/>
        <v>0</v>
      </c>
      <c r="K433" s="5">
        <f t="shared" si="421"/>
        <v>0</v>
      </c>
      <c r="L433" s="5">
        <f t="shared" si="421"/>
        <v>0</v>
      </c>
      <c r="M433" s="5">
        <f t="shared" si="379"/>
        <v>0</v>
      </c>
      <c r="N433" s="5">
        <f t="shared" si="422"/>
        <v>0</v>
      </c>
      <c r="O433" s="5">
        <f t="shared" si="422"/>
        <v>0</v>
      </c>
      <c r="P433" s="5">
        <f t="shared" si="423"/>
        <v>0</v>
      </c>
      <c r="Q433" s="5">
        <f t="shared" si="423"/>
        <v>0</v>
      </c>
      <c r="R433" s="5">
        <f t="shared" si="423"/>
        <v>0</v>
      </c>
      <c r="S433" s="5">
        <f t="shared" si="423"/>
        <v>0</v>
      </c>
      <c r="T433" s="5">
        <f t="shared" si="423"/>
        <v>0</v>
      </c>
      <c r="U433" s="5">
        <f t="shared" si="423"/>
        <v>0</v>
      </c>
      <c r="V433" s="42">
        <f t="shared" si="423"/>
        <v>0</v>
      </c>
      <c r="W433" s="5" t="e">
        <f t="shared" si="398"/>
        <v>#DIV/0!</v>
      </c>
      <c r="X433" s="25" t="s">
        <v>1591</v>
      </c>
      <c r="Y433" s="2" t="s">
        <v>1630</v>
      </c>
    </row>
    <row r="434" spans="1:25" ht="15.75" hidden="1" customHeight="1" x14ac:dyDescent="0.3">
      <c r="A434" s="4" t="s">
        <v>97</v>
      </c>
      <c r="B434" s="4" t="s">
        <v>1772</v>
      </c>
      <c r="C434" s="4" t="s">
        <v>104</v>
      </c>
      <c r="D434" s="4" t="s">
        <v>99</v>
      </c>
      <c r="E434" s="14" t="s">
        <v>543</v>
      </c>
      <c r="F434" s="5"/>
      <c r="G434" s="5">
        <v>472.2</v>
      </c>
      <c r="H434" s="5">
        <v>308.89999999999998</v>
      </c>
      <c r="I434" s="5"/>
      <c r="J434" s="5"/>
      <c r="K434" s="5"/>
      <c r="L434" s="5"/>
      <c r="M434" s="5">
        <f t="shared" si="379"/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42">
        <v>0</v>
      </c>
      <c r="W434" s="5" t="e">
        <f t="shared" si="398"/>
        <v>#DIV/0!</v>
      </c>
      <c r="X434" s="25" t="s">
        <v>1591</v>
      </c>
      <c r="Y434" s="2" t="s">
        <v>1630</v>
      </c>
    </row>
    <row r="435" spans="1:25" s="10" customFormat="1" ht="15.75" customHeight="1" x14ac:dyDescent="0.3">
      <c r="A435" s="9" t="s">
        <v>97</v>
      </c>
      <c r="B435" s="9" t="s">
        <v>1773</v>
      </c>
      <c r="C435" s="9"/>
      <c r="D435" s="9"/>
      <c r="E435" s="13" t="s">
        <v>519</v>
      </c>
      <c r="F435" s="11">
        <f t="shared" ref="F435:L435" si="424">F436+F442+F448+F479</f>
        <v>25994.9</v>
      </c>
      <c r="G435" s="11">
        <f t="shared" si="424"/>
        <v>39400.899999999994</v>
      </c>
      <c r="H435" s="11">
        <f t="shared" si="424"/>
        <v>25419.100000000002</v>
      </c>
      <c r="I435" s="11">
        <f t="shared" si="424"/>
        <v>0</v>
      </c>
      <c r="J435" s="11">
        <f t="shared" si="424"/>
        <v>0</v>
      </c>
      <c r="K435" s="11">
        <f t="shared" si="424"/>
        <v>0</v>
      </c>
      <c r="L435" s="11">
        <f t="shared" si="424"/>
        <v>1987.2769999999998</v>
      </c>
      <c r="M435" s="11">
        <f t="shared" si="379"/>
        <v>27982.177</v>
      </c>
      <c r="N435" s="11">
        <f>N436+N442+N448+N479+N486</f>
        <v>29191.267000000003</v>
      </c>
      <c r="O435" s="11">
        <f>O436+O442+O448+O479+O486</f>
        <v>23236.402570000002</v>
      </c>
      <c r="P435" s="11">
        <f t="shared" ref="P435:V435" si="425">P436+P442+P448+P479</f>
        <v>0</v>
      </c>
      <c r="Q435" s="11">
        <f t="shared" si="425"/>
        <v>0</v>
      </c>
      <c r="R435" s="11">
        <f t="shared" si="425"/>
        <v>0</v>
      </c>
      <c r="S435" s="11">
        <f t="shared" si="425"/>
        <v>0</v>
      </c>
      <c r="T435" s="11">
        <f>T436+T442+T448+T479+T486</f>
        <v>29191.135790000004</v>
      </c>
      <c r="U435" s="11">
        <f t="shared" si="425"/>
        <v>0</v>
      </c>
      <c r="V435" s="41">
        <f t="shared" si="425"/>
        <v>0</v>
      </c>
      <c r="W435" s="11">
        <f t="shared" si="398"/>
        <v>99.999550516255425</v>
      </c>
      <c r="X435" s="26"/>
    </row>
    <row r="436" spans="1:25" ht="15.75" customHeight="1" x14ac:dyDescent="0.3">
      <c r="A436" s="4" t="s">
        <v>97</v>
      </c>
      <c r="B436" s="4" t="s">
        <v>1773</v>
      </c>
      <c r="C436" s="4" t="s">
        <v>122</v>
      </c>
      <c r="D436" s="4"/>
      <c r="E436" s="14" t="s">
        <v>1042</v>
      </c>
      <c r="F436" s="5">
        <f t="shared" ref="F436:L440" si="426">F437</f>
        <v>900</v>
      </c>
      <c r="G436" s="5">
        <f t="shared" si="426"/>
        <v>900</v>
      </c>
      <c r="H436" s="5">
        <f t="shared" si="426"/>
        <v>900</v>
      </c>
      <c r="I436" s="5">
        <f t="shared" si="426"/>
        <v>0</v>
      </c>
      <c r="J436" s="5">
        <f t="shared" si="426"/>
        <v>0</v>
      </c>
      <c r="K436" s="5">
        <f t="shared" si="426"/>
        <v>0</v>
      </c>
      <c r="L436" s="5">
        <f t="shared" si="426"/>
        <v>0</v>
      </c>
      <c r="M436" s="5">
        <f t="shared" si="379"/>
        <v>900</v>
      </c>
      <c r="N436" s="5">
        <f t="shared" ref="N436:O440" si="427">N437</f>
        <v>900</v>
      </c>
      <c r="O436" s="5">
        <v>450</v>
      </c>
      <c r="P436" s="5">
        <f t="shared" ref="P436:V440" si="428">P437</f>
        <v>0</v>
      </c>
      <c r="Q436" s="5">
        <f t="shared" si="428"/>
        <v>0</v>
      </c>
      <c r="R436" s="5">
        <f t="shared" si="428"/>
        <v>0</v>
      </c>
      <c r="S436" s="5">
        <f t="shared" si="428"/>
        <v>0</v>
      </c>
      <c r="T436" s="5">
        <f t="shared" si="428"/>
        <v>900</v>
      </c>
      <c r="U436" s="5">
        <f t="shared" si="428"/>
        <v>0</v>
      </c>
      <c r="V436" s="42">
        <f t="shared" si="428"/>
        <v>0</v>
      </c>
      <c r="W436" s="5">
        <f t="shared" si="398"/>
        <v>100</v>
      </c>
      <c r="X436" s="27"/>
    </row>
    <row r="437" spans="1:25" ht="31.5" customHeight="1" x14ac:dyDescent="0.3">
      <c r="A437" s="4" t="s">
        <v>97</v>
      </c>
      <c r="B437" s="4" t="s">
        <v>1773</v>
      </c>
      <c r="C437" s="4" t="s">
        <v>123</v>
      </c>
      <c r="D437" s="4"/>
      <c r="E437" s="14" t="s">
        <v>1047</v>
      </c>
      <c r="F437" s="5">
        <f t="shared" si="426"/>
        <v>900</v>
      </c>
      <c r="G437" s="5">
        <f t="shared" si="426"/>
        <v>900</v>
      </c>
      <c r="H437" s="5">
        <f t="shared" si="426"/>
        <v>900</v>
      </c>
      <c r="I437" s="5">
        <f t="shared" si="426"/>
        <v>0</v>
      </c>
      <c r="J437" s="5">
        <f t="shared" si="426"/>
        <v>0</v>
      </c>
      <c r="K437" s="5">
        <f t="shared" si="426"/>
        <v>0</v>
      </c>
      <c r="L437" s="5">
        <f t="shared" si="426"/>
        <v>0</v>
      </c>
      <c r="M437" s="5">
        <f t="shared" si="379"/>
        <v>900</v>
      </c>
      <c r="N437" s="5">
        <f t="shared" si="427"/>
        <v>900</v>
      </c>
      <c r="O437" s="5">
        <f t="shared" si="427"/>
        <v>450</v>
      </c>
      <c r="P437" s="5">
        <f t="shared" si="428"/>
        <v>0</v>
      </c>
      <c r="Q437" s="5">
        <f t="shared" si="428"/>
        <v>0</v>
      </c>
      <c r="R437" s="5">
        <f t="shared" si="428"/>
        <v>0</v>
      </c>
      <c r="S437" s="5">
        <f t="shared" si="428"/>
        <v>0</v>
      </c>
      <c r="T437" s="5">
        <f t="shared" si="428"/>
        <v>900</v>
      </c>
      <c r="U437" s="5">
        <f t="shared" si="428"/>
        <v>0</v>
      </c>
      <c r="V437" s="42">
        <f t="shared" si="428"/>
        <v>0</v>
      </c>
      <c r="W437" s="5">
        <f t="shared" si="398"/>
        <v>100</v>
      </c>
      <c r="X437" s="27"/>
    </row>
    <row r="438" spans="1:25" ht="63" customHeight="1" x14ac:dyDescent="0.3">
      <c r="A438" s="4" t="s">
        <v>97</v>
      </c>
      <c r="B438" s="4" t="s">
        <v>1773</v>
      </c>
      <c r="C438" s="4" t="s">
        <v>124</v>
      </c>
      <c r="D438" s="4"/>
      <c r="E438" s="14" t="s">
        <v>1048</v>
      </c>
      <c r="F438" s="5">
        <f t="shared" si="426"/>
        <v>900</v>
      </c>
      <c r="G438" s="5">
        <f t="shared" si="426"/>
        <v>900</v>
      </c>
      <c r="H438" s="5">
        <f t="shared" si="426"/>
        <v>900</v>
      </c>
      <c r="I438" s="5">
        <f t="shared" si="426"/>
        <v>0</v>
      </c>
      <c r="J438" s="5">
        <f t="shared" si="426"/>
        <v>0</v>
      </c>
      <c r="K438" s="5">
        <f t="shared" si="426"/>
        <v>0</v>
      </c>
      <c r="L438" s="5">
        <f t="shared" si="426"/>
        <v>0</v>
      </c>
      <c r="M438" s="5">
        <f t="shared" si="379"/>
        <v>900</v>
      </c>
      <c r="N438" s="5">
        <f t="shared" si="427"/>
        <v>900</v>
      </c>
      <c r="O438" s="5">
        <f t="shared" si="427"/>
        <v>450</v>
      </c>
      <c r="P438" s="5">
        <f t="shared" si="428"/>
        <v>0</v>
      </c>
      <c r="Q438" s="5">
        <f t="shared" si="428"/>
        <v>0</v>
      </c>
      <c r="R438" s="5">
        <f t="shared" si="428"/>
        <v>0</v>
      </c>
      <c r="S438" s="5">
        <f t="shared" si="428"/>
        <v>0</v>
      </c>
      <c r="T438" s="5">
        <f t="shared" si="428"/>
        <v>900</v>
      </c>
      <c r="U438" s="5">
        <f t="shared" si="428"/>
        <v>0</v>
      </c>
      <c r="V438" s="42">
        <f t="shared" si="428"/>
        <v>0</v>
      </c>
      <c r="W438" s="5">
        <f t="shared" si="398"/>
        <v>100</v>
      </c>
      <c r="X438" s="27"/>
    </row>
    <row r="439" spans="1:25" ht="63" customHeight="1" x14ac:dyDescent="0.3">
      <c r="A439" s="4" t="s">
        <v>97</v>
      </c>
      <c r="B439" s="4" t="s">
        <v>1773</v>
      </c>
      <c r="C439" s="4" t="s">
        <v>113</v>
      </c>
      <c r="D439" s="4"/>
      <c r="E439" s="14" t="s">
        <v>560</v>
      </c>
      <c r="F439" s="5">
        <f t="shared" si="426"/>
        <v>900</v>
      </c>
      <c r="G439" s="5">
        <f t="shared" si="426"/>
        <v>900</v>
      </c>
      <c r="H439" s="5">
        <f t="shared" si="426"/>
        <v>900</v>
      </c>
      <c r="I439" s="5">
        <f t="shared" si="426"/>
        <v>0</v>
      </c>
      <c r="J439" s="5">
        <f t="shared" si="426"/>
        <v>0</v>
      </c>
      <c r="K439" s="5">
        <f t="shared" si="426"/>
        <v>0</v>
      </c>
      <c r="L439" s="5">
        <f t="shared" si="426"/>
        <v>0</v>
      </c>
      <c r="M439" s="5">
        <f t="shared" si="379"/>
        <v>900</v>
      </c>
      <c r="N439" s="5">
        <f t="shared" si="427"/>
        <v>900</v>
      </c>
      <c r="O439" s="5">
        <f t="shared" si="427"/>
        <v>450</v>
      </c>
      <c r="P439" s="5">
        <f t="shared" si="428"/>
        <v>0</v>
      </c>
      <c r="Q439" s="5">
        <f t="shared" si="428"/>
        <v>0</v>
      </c>
      <c r="R439" s="5">
        <f t="shared" si="428"/>
        <v>0</v>
      </c>
      <c r="S439" s="5">
        <f t="shared" si="428"/>
        <v>0</v>
      </c>
      <c r="T439" s="5">
        <f t="shared" si="428"/>
        <v>900</v>
      </c>
      <c r="U439" s="5">
        <f t="shared" si="428"/>
        <v>0</v>
      </c>
      <c r="V439" s="42">
        <f t="shared" si="428"/>
        <v>0</v>
      </c>
      <c r="W439" s="5">
        <f t="shared" si="398"/>
        <v>100</v>
      </c>
      <c r="X439" s="27"/>
    </row>
    <row r="440" spans="1:25" ht="31.5" customHeight="1" x14ac:dyDescent="0.3">
      <c r="A440" s="4" t="s">
        <v>97</v>
      </c>
      <c r="B440" s="4" t="s">
        <v>1773</v>
      </c>
      <c r="C440" s="4" t="s">
        <v>113</v>
      </c>
      <c r="D440" s="4" t="s">
        <v>87</v>
      </c>
      <c r="E440" s="14" t="s">
        <v>541</v>
      </c>
      <c r="F440" s="5">
        <f t="shared" si="426"/>
        <v>900</v>
      </c>
      <c r="G440" s="5">
        <f t="shared" si="426"/>
        <v>900</v>
      </c>
      <c r="H440" s="5">
        <f t="shared" si="426"/>
        <v>900</v>
      </c>
      <c r="I440" s="5">
        <f t="shared" si="426"/>
        <v>0</v>
      </c>
      <c r="J440" s="5">
        <f t="shared" si="426"/>
        <v>0</v>
      </c>
      <c r="K440" s="5">
        <f t="shared" si="426"/>
        <v>0</v>
      </c>
      <c r="L440" s="5">
        <f t="shared" si="426"/>
        <v>0</v>
      </c>
      <c r="M440" s="5">
        <f t="shared" si="379"/>
        <v>900</v>
      </c>
      <c r="N440" s="5">
        <f t="shared" si="427"/>
        <v>900</v>
      </c>
      <c r="O440" s="5">
        <f t="shared" si="427"/>
        <v>450</v>
      </c>
      <c r="P440" s="5">
        <f t="shared" si="428"/>
        <v>0</v>
      </c>
      <c r="Q440" s="5">
        <f t="shared" si="428"/>
        <v>0</v>
      </c>
      <c r="R440" s="5">
        <f t="shared" si="428"/>
        <v>0</v>
      </c>
      <c r="S440" s="5">
        <f t="shared" si="428"/>
        <v>0</v>
      </c>
      <c r="T440" s="5">
        <f t="shared" si="428"/>
        <v>900</v>
      </c>
      <c r="U440" s="5">
        <f t="shared" si="428"/>
        <v>0</v>
      </c>
      <c r="V440" s="42">
        <f t="shared" si="428"/>
        <v>0</v>
      </c>
      <c r="W440" s="5">
        <f t="shared" si="398"/>
        <v>100</v>
      </c>
      <c r="X440" s="27"/>
    </row>
    <row r="441" spans="1:25" ht="15.75" customHeight="1" x14ac:dyDescent="0.3">
      <c r="A441" s="4" t="s">
        <v>97</v>
      </c>
      <c r="B441" s="4" t="s">
        <v>1773</v>
      </c>
      <c r="C441" s="4" t="s">
        <v>113</v>
      </c>
      <c r="D441" s="4" t="s">
        <v>99</v>
      </c>
      <c r="E441" s="14" t="s">
        <v>543</v>
      </c>
      <c r="F441" s="5">
        <v>900</v>
      </c>
      <c r="G441" s="5">
        <v>900</v>
      </c>
      <c r="H441" s="5">
        <v>900</v>
      </c>
      <c r="I441" s="5"/>
      <c r="J441" s="5"/>
      <c r="K441" s="5"/>
      <c r="L441" s="5"/>
      <c r="M441" s="5">
        <f t="shared" si="379"/>
        <v>900</v>
      </c>
      <c r="N441" s="5">
        <v>900</v>
      </c>
      <c r="O441" s="5">
        <v>450</v>
      </c>
      <c r="P441" s="5">
        <v>0</v>
      </c>
      <c r="Q441" s="5">
        <v>0</v>
      </c>
      <c r="R441" s="5">
        <v>0</v>
      </c>
      <c r="S441" s="5">
        <v>0</v>
      </c>
      <c r="T441" s="5">
        <v>900</v>
      </c>
      <c r="U441" s="5">
        <v>0</v>
      </c>
      <c r="V441" s="42">
        <v>0</v>
      </c>
      <c r="W441" s="5">
        <f t="shared" si="398"/>
        <v>100</v>
      </c>
      <c r="X441" s="27"/>
    </row>
    <row r="442" spans="1:25" ht="15.75" customHeight="1" x14ac:dyDescent="0.3">
      <c r="A442" s="4" t="s">
        <v>97</v>
      </c>
      <c r="B442" s="4" t="s">
        <v>1773</v>
      </c>
      <c r="C442" s="4" t="s">
        <v>125</v>
      </c>
      <c r="D442" s="4"/>
      <c r="E442" s="14" t="s">
        <v>1049</v>
      </c>
      <c r="F442" s="5">
        <f t="shared" ref="F442:L446" si="429">F443</f>
        <v>4950.2</v>
      </c>
      <c r="G442" s="5">
        <f t="shared" si="429"/>
        <v>2447.1999999999998</v>
      </c>
      <c r="H442" s="5">
        <f t="shared" si="429"/>
        <v>2447.1999999999998</v>
      </c>
      <c r="I442" s="5">
        <f t="shared" si="429"/>
        <v>0</v>
      </c>
      <c r="J442" s="5">
        <f t="shared" si="429"/>
        <v>0</v>
      </c>
      <c r="K442" s="5">
        <f t="shared" si="429"/>
        <v>0</v>
      </c>
      <c r="L442" s="5">
        <f t="shared" si="429"/>
        <v>0</v>
      </c>
      <c r="M442" s="5">
        <f t="shared" si="379"/>
        <v>4950.2</v>
      </c>
      <c r="N442" s="5">
        <f t="shared" ref="N442:O446" si="430">N443</f>
        <v>4950.2</v>
      </c>
      <c r="O442" s="5">
        <f t="shared" si="430"/>
        <v>4950.2</v>
      </c>
      <c r="P442" s="5">
        <f t="shared" ref="P442:V446" si="431">P443</f>
        <v>0</v>
      </c>
      <c r="Q442" s="5">
        <f t="shared" si="431"/>
        <v>0</v>
      </c>
      <c r="R442" s="5">
        <f t="shared" si="431"/>
        <v>0</v>
      </c>
      <c r="S442" s="5">
        <f t="shared" si="431"/>
        <v>0</v>
      </c>
      <c r="T442" s="5">
        <f t="shared" si="431"/>
        <v>4950.2</v>
      </c>
      <c r="U442" s="5">
        <f t="shared" si="431"/>
        <v>0</v>
      </c>
      <c r="V442" s="42">
        <f t="shared" si="431"/>
        <v>0</v>
      </c>
      <c r="W442" s="5">
        <f t="shared" si="398"/>
        <v>100</v>
      </c>
      <c r="X442" s="27"/>
    </row>
    <row r="443" spans="1:25" ht="15.75" customHeight="1" x14ac:dyDescent="0.3">
      <c r="A443" s="4" t="s">
        <v>97</v>
      </c>
      <c r="B443" s="4" t="s">
        <v>1773</v>
      </c>
      <c r="C443" s="4" t="s">
        <v>126</v>
      </c>
      <c r="D443" s="4"/>
      <c r="E443" s="14" t="s">
        <v>1050</v>
      </c>
      <c r="F443" s="5">
        <f t="shared" si="429"/>
        <v>4950.2</v>
      </c>
      <c r="G443" s="5">
        <f t="shared" si="429"/>
        <v>2447.1999999999998</v>
      </c>
      <c r="H443" s="5">
        <f t="shared" si="429"/>
        <v>2447.1999999999998</v>
      </c>
      <c r="I443" s="5">
        <f t="shared" si="429"/>
        <v>0</v>
      </c>
      <c r="J443" s="5">
        <f t="shared" si="429"/>
        <v>0</v>
      </c>
      <c r="K443" s="5">
        <f t="shared" si="429"/>
        <v>0</v>
      </c>
      <c r="L443" s="5">
        <f t="shared" si="429"/>
        <v>0</v>
      </c>
      <c r="M443" s="5">
        <f t="shared" si="379"/>
        <v>4950.2</v>
      </c>
      <c r="N443" s="5">
        <f t="shared" si="430"/>
        <v>4950.2</v>
      </c>
      <c r="O443" s="5">
        <f t="shared" si="430"/>
        <v>4950.2</v>
      </c>
      <c r="P443" s="5">
        <f t="shared" si="431"/>
        <v>0</v>
      </c>
      <c r="Q443" s="5">
        <f t="shared" si="431"/>
        <v>0</v>
      </c>
      <c r="R443" s="5">
        <f t="shared" si="431"/>
        <v>0</v>
      </c>
      <c r="S443" s="5">
        <f t="shared" si="431"/>
        <v>0</v>
      </c>
      <c r="T443" s="5">
        <f t="shared" si="431"/>
        <v>4950.2</v>
      </c>
      <c r="U443" s="5">
        <f t="shared" si="431"/>
        <v>0</v>
      </c>
      <c r="V443" s="42">
        <f t="shared" si="431"/>
        <v>0</v>
      </c>
      <c r="W443" s="5">
        <f t="shared" si="398"/>
        <v>100</v>
      </c>
      <c r="X443" s="27"/>
    </row>
    <row r="444" spans="1:25" ht="31.5" customHeight="1" x14ac:dyDescent="0.3">
      <c r="A444" s="4" t="s">
        <v>97</v>
      </c>
      <c r="B444" s="4" t="s">
        <v>1773</v>
      </c>
      <c r="C444" s="4" t="s">
        <v>127</v>
      </c>
      <c r="D444" s="4"/>
      <c r="E444" s="14" t="s">
        <v>1053</v>
      </c>
      <c r="F444" s="5">
        <f t="shared" si="429"/>
        <v>4950.2</v>
      </c>
      <c r="G444" s="5">
        <f t="shared" si="429"/>
        <v>2447.1999999999998</v>
      </c>
      <c r="H444" s="5">
        <f t="shared" si="429"/>
        <v>2447.1999999999998</v>
      </c>
      <c r="I444" s="5">
        <f t="shared" si="429"/>
        <v>0</v>
      </c>
      <c r="J444" s="5">
        <f t="shared" si="429"/>
        <v>0</v>
      </c>
      <c r="K444" s="5">
        <f t="shared" si="429"/>
        <v>0</v>
      </c>
      <c r="L444" s="5">
        <f t="shared" si="429"/>
        <v>0</v>
      </c>
      <c r="M444" s="5">
        <f t="shared" si="379"/>
        <v>4950.2</v>
      </c>
      <c r="N444" s="5">
        <f t="shared" si="430"/>
        <v>4950.2</v>
      </c>
      <c r="O444" s="5">
        <f t="shared" si="430"/>
        <v>4950.2</v>
      </c>
      <c r="P444" s="5">
        <f t="shared" si="431"/>
        <v>0</v>
      </c>
      <c r="Q444" s="5">
        <f t="shared" si="431"/>
        <v>0</v>
      </c>
      <c r="R444" s="5">
        <f t="shared" si="431"/>
        <v>0</v>
      </c>
      <c r="S444" s="5">
        <f t="shared" si="431"/>
        <v>0</v>
      </c>
      <c r="T444" s="5">
        <f t="shared" si="431"/>
        <v>4950.2</v>
      </c>
      <c r="U444" s="5">
        <f t="shared" si="431"/>
        <v>0</v>
      </c>
      <c r="V444" s="42">
        <f t="shared" si="431"/>
        <v>0</v>
      </c>
      <c r="W444" s="5">
        <f t="shared" si="398"/>
        <v>100</v>
      </c>
      <c r="X444" s="27"/>
    </row>
    <row r="445" spans="1:25" ht="31.5" customHeight="1" x14ac:dyDescent="0.3">
      <c r="A445" s="4" t="s">
        <v>97</v>
      </c>
      <c r="B445" s="4" t="s">
        <v>1773</v>
      </c>
      <c r="C445" s="4" t="s">
        <v>114</v>
      </c>
      <c r="D445" s="4"/>
      <c r="E445" s="14" t="s">
        <v>564</v>
      </c>
      <c r="F445" s="5">
        <f t="shared" si="429"/>
        <v>4950.2</v>
      </c>
      <c r="G445" s="5">
        <f t="shared" si="429"/>
        <v>2447.1999999999998</v>
      </c>
      <c r="H445" s="5">
        <f t="shared" si="429"/>
        <v>2447.1999999999998</v>
      </c>
      <c r="I445" s="5">
        <f t="shared" si="429"/>
        <v>0</v>
      </c>
      <c r="J445" s="5">
        <f t="shared" si="429"/>
        <v>0</v>
      </c>
      <c r="K445" s="5">
        <f t="shared" si="429"/>
        <v>0</v>
      </c>
      <c r="L445" s="5">
        <f t="shared" si="429"/>
        <v>0</v>
      </c>
      <c r="M445" s="5">
        <f t="shared" si="379"/>
        <v>4950.2</v>
      </c>
      <c r="N445" s="5">
        <f t="shared" si="430"/>
        <v>4950.2</v>
      </c>
      <c r="O445" s="5">
        <f t="shared" si="430"/>
        <v>4950.2</v>
      </c>
      <c r="P445" s="5">
        <f t="shared" si="431"/>
        <v>0</v>
      </c>
      <c r="Q445" s="5">
        <f t="shared" si="431"/>
        <v>0</v>
      </c>
      <c r="R445" s="5">
        <f t="shared" si="431"/>
        <v>0</v>
      </c>
      <c r="S445" s="5">
        <f t="shared" si="431"/>
        <v>0</v>
      </c>
      <c r="T445" s="5">
        <f t="shared" si="431"/>
        <v>4950.2</v>
      </c>
      <c r="U445" s="5">
        <f t="shared" si="431"/>
        <v>0</v>
      </c>
      <c r="V445" s="42">
        <f t="shared" si="431"/>
        <v>0</v>
      </c>
      <c r="W445" s="5">
        <f t="shared" si="398"/>
        <v>100</v>
      </c>
      <c r="X445" s="27"/>
    </row>
    <row r="446" spans="1:25" ht="31.5" customHeight="1" x14ac:dyDescent="0.3">
      <c r="A446" s="4" t="s">
        <v>97</v>
      </c>
      <c r="B446" s="4" t="s">
        <v>1773</v>
      </c>
      <c r="C446" s="4" t="s">
        <v>114</v>
      </c>
      <c r="D446" s="4" t="s">
        <v>87</v>
      </c>
      <c r="E446" s="14" t="s">
        <v>541</v>
      </c>
      <c r="F446" s="5">
        <f t="shared" si="429"/>
        <v>4950.2</v>
      </c>
      <c r="G446" s="5">
        <f t="shared" si="429"/>
        <v>2447.1999999999998</v>
      </c>
      <c r="H446" s="5">
        <f t="shared" si="429"/>
        <v>2447.1999999999998</v>
      </c>
      <c r="I446" s="5">
        <f t="shared" si="429"/>
        <v>0</v>
      </c>
      <c r="J446" s="5">
        <f t="shared" si="429"/>
        <v>0</v>
      </c>
      <c r="K446" s="5">
        <f t="shared" si="429"/>
        <v>0</v>
      </c>
      <c r="L446" s="5">
        <f t="shared" si="429"/>
        <v>0</v>
      </c>
      <c r="M446" s="5">
        <f t="shared" si="379"/>
        <v>4950.2</v>
      </c>
      <c r="N446" s="5">
        <f t="shared" si="430"/>
        <v>4950.2</v>
      </c>
      <c r="O446" s="5">
        <f t="shared" si="430"/>
        <v>4950.2</v>
      </c>
      <c r="P446" s="5">
        <f t="shared" si="431"/>
        <v>0</v>
      </c>
      <c r="Q446" s="5">
        <f t="shared" si="431"/>
        <v>0</v>
      </c>
      <c r="R446" s="5">
        <f t="shared" si="431"/>
        <v>0</v>
      </c>
      <c r="S446" s="5">
        <f t="shared" si="431"/>
        <v>0</v>
      </c>
      <c r="T446" s="5">
        <f t="shared" si="431"/>
        <v>4950.2</v>
      </c>
      <c r="U446" s="5">
        <f t="shared" si="431"/>
        <v>0</v>
      </c>
      <c r="V446" s="42">
        <f t="shared" si="431"/>
        <v>0</v>
      </c>
      <c r="W446" s="5">
        <f t="shared" si="398"/>
        <v>100</v>
      </c>
      <c r="X446" s="27"/>
    </row>
    <row r="447" spans="1:25" ht="15.75" customHeight="1" x14ac:dyDescent="0.3">
      <c r="A447" s="4" t="s">
        <v>97</v>
      </c>
      <c r="B447" s="4" t="s">
        <v>1773</v>
      </c>
      <c r="C447" s="4" t="s">
        <v>114</v>
      </c>
      <c r="D447" s="4" t="s">
        <v>99</v>
      </c>
      <c r="E447" s="14" t="s">
        <v>543</v>
      </c>
      <c r="F447" s="5">
        <v>4950.2</v>
      </c>
      <c r="G447" s="5">
        <v>2447.1999999999998</v>
      </c>
      <c r="H447" s="5">
        <v>2447.1999999999998</v>
      </c>
      <c r="I447" s="5"/>
      <c r="J447" s="5"/>
      <c r="K447" s="5"/>
      <c r="L447" s="5"/>
      <c r="M447" s="5">
        <f t="shared" si="379"/>
        <v>4950.2</v>
      </c>
      <c r="N447" s="5">
        <v>4950.2</v>
      </c>
      <c r="O447" s="5">
        <v>4950.2</v>
      </c>
      <c r="P447" s="5">
        <v>0</v>
      </c>
      <c r="Q447" s="5">
        <v>0</v>
      </c>
      <c r="R447" s="5">
        <v>0</v>
      </c>
      <c r="S447" s="5">
        <v>0</v>
      </c>
      <c r="T447" s="5">
        <v>4950.2</v>
      </c>
      <c r="U447" s="5">
        <v>0</v>
      </c>
      <c r="V447" s="42">
        <v>0</v>
      </c>
      <c r="W447" s="5">
        <f t="shared" si="398"/>
        <v>100</v>
      </c>
      <c r="X447" s="27"/>
    </row>
    <row r="448" spans="1:25" ht="15.75" customHeight="1" x14ac:dyDescent="0.3">
      <c r="A448" s="4" t="s">
        <v>97</v>
      </c>
      <c r="B448" s="4" t="s">
        <v>1773</v>
      </c>
      <c r="C448" s="4" t="s">
        <v>128</v>
      </c>
      <c r="D448" s="4"/>
      <c r="E448" s="14" t="s">
        <v>1075</v>
      </c>
      <c r="F448" s="5">
        <f t="shared" ref="F448:L448" si="432">F449+F474</f>
        <v>19251</v>
      </c>
      <c r="G448" s="5">
        <f t="shared" si="432"/>
        <v>35160</v>
      </c>
      <c r="H448" s="5">
        <f t="shared" si="432"/>
        <v>21178.2</v>
      </c>
      <c r="I448" s="5">
        <f t="shared" si="432"/>
        <v>0</v>
      </c>
      <c r="J448" s="5">
        <f t="shared" si="432"/>
        <v>0</v>
      </c>
      <c r="K448" s="5">
        <f t="shared" si="432"/>
        <v>0</v>
      </c>
      <c r="L448" s="5">
        <f t="shared" si="432"/>
        <v>1987.2769999999998</v>
      </c>
      <c r="M448" s="5">
        <f t="shared" si="379"/>
        <v>21238.276999999998</v>
      </c>
      <c r="N448" s="5">
        <f>N449+N474</f>
        <v>21238.277000000002</v>
      </c>
      <c r="O448" s="5">
        <f>O449+O474</f>
        <v>15982.63378</v>
      </c>
      <c r="P448" s="5">
        <f t="shared" ref="P448:V448" si="433">P449+P474</f>
        <v>0</v>
      </c>
      <c r="Q448" s="5">
        <f t="shared" si="433"/>
        <v>0</v>
      </c>
      <c r="R448" s="5">
        <f t="shared" si="433"/>
        <v>0</v>
      </c>
      <c r="S448" s="5">
        <f t="shared" si="433"/>
        <v>0</v>
      </c>
      <c r="T448" s="5">
        <f t="shared" si="433"/>
        <v>21238.277000000002</v>
      </c>
      <c r="U448" s="5">
        <f t="shared" si="433"/>
        <v>0</v>
      </c>
      <c r="V448" s="42">
        <f t="shared" si="433"/>
        <v>0</v>
      </c>
      <c r="W448" s="5">
        <f t="shared" si="398"/>
        <v>100</v>
      </c>
      <c r="X448" s="27"/>
    </row>
    <row r="449" spans="1:25" ht="31.5" customHeight="1" x14ac:dyDescent="0.3">
      <c r="A449" s="4" t="s">
        <v>97</v>
      </c>
      <c r="B449" s="4" t="s">
        <v>1773</v>
      </c>
      <c r="C449" s="4" t="s">
        <v>129</v>
      </c>
      <c r="D449" s="4"/>
      <c r="E449" s="14" t="s">
        <v>1076</v>
      </c>
      <c r="F449" s="5">
        <f t="shared" ref="F449:L449" si="434">F450+F470</f>
        <v>14732.8</v>
      </c>
      <c r="G449" s="5">
        <f t="shared" si="434"/>
        <v>30641.8</v>
      </c>
      <c r="H449" s="5">
        <f t="shared" si="434"/>
        <v>16660</v>
      </c>
      <c r="I449" s="5">
        <f t="shared" si="434"/>
        <v>0</v>
      </c>
      <c r="J449" s="5">
        <f t="shared" si="434"/>
        <v>0</v>
      </c>
      <c r="K449" s="5">
        <f t="shared" si="434"/>
        <v>0</v>
      </c>
      <c r="L449" s="5">
        <f t="shared" si="434"/>
        <v>1987.2769999999998</v>
      </c>
      <c r="M449" s="5">
        <f t="shared" si="379"/>
        <v>16720.076999999997</v>
      </c>
      <c r="N449" s="5">
        <f>N450+N470</f>
        <v>16720.077000000001</v>
      </c>
      <c r="O449" s="5">
        <f>O450+O470</f>
        <v>11464.433780000001</v>
      </c>
      <c r="P449" s="5">
        <f t="shared" ref="P449:V449" si="435">P450+P470</f>
        <v>0</v>
      </c>
      <c r="Q449" s="5">
        <f t="shared" si="435"/>
        <v>0</v>
      </c>
      <c r="R449" s="5">
        <f t="shared" si="435"/>
        <v>0</v>
      </c>
      <c r="S449" s="5">
        <f t="shared" si="435"/>
        <v>0</v>
      </c>
      <c r="T449" s="5">
        <f>T450+T470</f>
        <v>16720.077000000001</v>
      </c>
      <c r="U449" s="5">
        <f t="shared" si="435"/>
        <v>0</v>
      </c>
      <c r="V449" s="42">
        <f t="shared" si="435"/>
        <v>0</v>
      </c>
      <c r="W449" s="5">
        <f t="shared" si="398"/>
        <v>100</v>
      </c>
      <c r="X449" s="27"/>
    </row>
    <row r="450" spans="1:25" ht="31.5" customHeight="1" x14ac:dyDescent="0.3">
      <c r="A450" s="4" t="s">
        <v>97</v>
      </c>
      <c r="B450" s="4" t="s">
        <v>1773</v>
      </c>
      <c r="C450" s="4" t="s">
        <v>130</v>
      </c>
      <c r="D450" s="4"/>
      <c r="E450" s="14" t="s">
        <v>1077</v>
      </c>
      <c r="F450" s="5">
        <f t="shared" ref="F450:K450" si="436">F451+F460+F467+F454</f>
        <v>14732.8</v>
      </c>
      <c r="G450" s="5">
        <f t="shared" si="436"/>
        <v>16660</v>
      </c>
      <c r="H450" s="5">
        <f t="shared" si="436"/>
        <v>16660</v>
      </c>
      <c r="I450" s="5">
        <f t="shared" si="436"/>
        <v>0</v>
      </c>
      <c r="J450" s="5">
        <f t="shared" si="436"/>
        <v>0</v>
      </c>
      <c r="K450" s="5">
        <f t="shared" si="436"/>
        <v>0</v>
      </c>
      <c r="L450" s="5">
        <f>L451+L460+L467+L454+L457</f>
        <v>1987.2769999999998</v>
      </c>
      <c r="M450" s="5">
        <f t="shared" si="379"/>
        <v>16720.076999999997</v>
      </c>
      <c r="N450" s="5">
        <f>N451+N460+N467+N454+N457</f>
        <v>16720.077000000001</v>
      </c>
      <c r="O450" s="5">
        <f t="shared" ref="O450:V450" si="437">O451+O460+O467+O454+O457</f>
        <v>11464.433780000001</v>
      </c>
      <c r="P450" s="5">
        <f t="shared" si="437"/>
        <v>0</v>
      </c>
      <c r="Q450" s="5">
        <f t="shared" si="437"/>
        <v>0</v>
      </c>
      <c r="R450" s="5">
        <f t="shared" si="437"/>
        <v>0</v>
      </c>
      <c r="S450" s="5">
        <f t="shared" si="437"/>
        <v>0</v>
      </c>
      <c r="T450" s="5">
        <f t="shared" si="437"/>
        <v>16720.077000000001</v>
      </c>
      <c r="U450" s="5">
        <f t="shared" si="437"/>
        <v>0</v>
      </c>
      <c r="V450" s="42">
        <f t="shared" si="437"/>
        <v>0</v>
      </c>
      <c r="W450" s="5">
        <f t="shared" si="398"/>
        <v>100</v>
      </c>
      <c r="X450" s="27"/>
    </row>
    <row r="451" spans="1:25" ht="47.25" customHeight="1" x14ac:dyDescent="0.3">
      <c r="A451" s="4" t="s">
        <v>97</v>
      </c>
      <c r="B451" s="4" t="s">
        <v>1773</v>
      </c>
      <c r="C451" s="4" t="s">
        <v>115</v>
      </c>
      <c r="D451" s="4"/>
      <c r="E451" s="14" t="s">
        <v>565</v>
      </c>
      <c r="F451" s="5">
        <f t="shared" ref="F451:L452" si="438">F452</f>
        <v>12574.6</v>
      </c>
      <c r="G451" s="5">
        <f t="shared" si="438"/>
        <v>12574.6</v>
      </c>
      <c r="H451" s="5">
        <f t="shared" si="438"/>
        <v>12574.6</v>
      </c>
      <c r="I451" s="5">
        <f t="shared" si="438"/>
        <v>0</v>
      </c>
      <c r="J451" s="5">
        <f t="shared" si="438"/>
        <v>0</v>
      </c>
      <c r="K451" s="5">
        <f t="shared" si="438"/>
        <v>0</v>
      </c>
      <c r="L451" s="5">
        <f t="shared" si="438"/>
        <v>0</v>
      </c>
      <c r="M451" s="5">
        <f t="shared" si="379"/>
        <v>12574.6</v>
      </c>
      <c r="N451" s="5">
        <f>N452</f>
        <v>12574.6</v>
      </c>
      <c r="O451" s="5">
        <f>O452</f>
        <v>8975.1452800000006</v>
      </c>
      <c r="P451" s="5">
        <f t="shared" ref="P451:V452" si="439">P452</f>
        <v>0</v>
      </c>
      <c r="Q451" s="5">
        <f t="shared" si="439"/>
        <v>0</v>
      </c>
      <c r="R451" s="5">
        <f t="shared" si="439"/>
        <v>0</v>
      </c>
      <c r="S451" s="5">
        <f t="shared" si="439"/>
        <v>0</v>
      </c>
      <c r="T451" s="5">
        <f t="shared" si="439"/>
        <v>12574.6</v>
      </c>
      <c r="U451" s="5">
        <f t="shared" si="439"/>
        <v>0</v>
      </c>
      <c r="V451" s="42">
        <f t="shared" si="439"/>
        <v>0</v>
      </c>
      <c r="W451" s="5">
        <f t="shared" si="398"/>
        <v>100</v>
      </c>
      <c r="X451" s="27"/>
    </row>
    <row r="452" spans="1:25" ht="31.5" customHeight="1" x14ac:dyDescent="0.3">
      <c r="A452" s="4" t="s">
        <v>97</v>
      </c>
      <c r="B452" s="4" t="s">
        <v>1773</v>
      </c>
      <c r="C452" s="4" t="s">
        <v>115</v>
      </c>
      <c r="D452" s="4" t="s">
        <v>87</v>
      </c>
      <c r="E452" s="14" t="s">
        <v>541</v>
      </c>
      <c r="F452" s="5">
        <f t="shared" si="438"/>
        <v>12574.6</v>
      </c>
      <c r="G452" s="5">
        <f t="shared" si="438"/>
        <v>12574.6</v>
      </c>
      <c r="H452" s="5">
        <f t="shared" si="438"/>
        <v>12574.6</v>
      </c>
      <c r="I452" s="5">
        <f t="shared" si="438"/>
        <v>0</v>
      </c>
      <c r="J452" s="5">
        <f t="shared" si="438"/>
        <v>0</v>
      </c>
      <c r="K452" s="5">
        <f t="shared" si="438"/>
        <v>0</v>
      </c>
      <c r="L452" s="5">
        <f t="shared" si="438"/>
        <v>0</v>
      </c>
      <c r="M452" s="5">
        <f t="shared" si="379"/>
        <v>12574.6</v>
      </c>
      <c r="N452" s="5">
        <f>N453</f>
        <v>12574.6</v>
      </c>
      <c r="O452" s="5">
        <f>O453</f>
        <v>8975.1452800000006</v>
      </c>
      <c r="P452" s="5">
        <f t="shared" si="439"/>
        <v>0</v>
      </c>
      <c r="Q452" s="5">
        <f t="shared" si="439"/>
        <v>0</v>
      </c>
      <c r="R452" s="5">
        <f t="shared" si="439"/>
        <v>0</v>
      </c>
      <c r="S452" s="5">
        <f t="shared" si="439"/>
        <v>0</v>
      </c>
      <c r="T452" s="5">
        <f t="shared" si="439"/>
        <v>12574.6</v>
      </c>
      <c r="U452" s="5">
        <f t="shared" si="439"/>
        <v>0</v>
      </c>
      <c r="V452" s="42">
        <f t="shared" si="439"/>
        <v>0</v>
      </c>
      <c r="W452" s="5">
        <f t="shared" si="398"/>
        <v>100</v>
      </c>
      <c r="X452" s="27"/>
    </row>
    <row r="453" spans="1:25" ht="15.75" customHeight="1" x14ac:dyDescent="0.3">
      <c r="A453" s="4" t="s">
        <v>97</v>
      </c>
      <c r="B453" s="4" t="s">
        <v>1773</v>
      </c>
      <c r="C453" s="4" t="s">
        <v>115</v>
      </c>
      <c r="D453" s="4" t="s">
        <v>99</v>
      </c>
      <c r="E453" s="14" t="s">
        <v>543</v>
      </c>
      <c r="F453" s="5">
        <v>12574.6</v>
      </c>
      <c r="G453" s="5">
        <v>12574.6</v>
      </c>
      <c r="H453" s="5">
        <v>12574.6</v>
      </c>
      <c r="I453" s="5"/>
      <c r="J453" s="5"/>
      <c r="K453" s="5"/>
      <c r="L453" s="5"/>
      <c r="M453" s="5">
        <f t="shared" ref="M453:M523" si="440">F453+I453+L453</f>
        <v>12574.6</v>
      </c>
      <c r="N453" s="5">
        <v>12574.6</v>
      </c>
      <c r="O453" s="5">
        <v>8975.1452800000006</v>
      </c>
      <c r="P453" s="5">
        <v>0</v>
      </c>
      <c r="Q453" s="5">
        <v>0</v>
      </c>
      <c r="R453" s="5">
        <v>0</v>
      </c>
      <c r="S453" s="5">
        <v>0</v>
      </c>
      <c r="T453" s="5">
        <v>12574.6</v>
      </c>
      <c r="U453" s="5">
        <v>0</v>
      </c>
      <c r="V453" s="42">
        <v>0</v>
      </c>
      <c r="W453" s="5">
        <f t="shared" si="398"/>
        <v>100</v>
      </c>
      <c r="X453" s="27"/>
    </row>
    <row r="454" spans="1:25" ht="63" hidden="1" customHeight="1" x14ac:dyDescent="0.25">
      <c r="A454" s="4" t="s">
        <v>97</v>
      </c>
      <c r="B454" s="4" t="s">
        <v>1773</v>
      </c>
      <c r="C454" s="4" t="s">
        <v>1366</v>
      </c>
      <c r="D454" s="4"/>
      <c r="E454" s="14" t="s">
        <v>1371</v>
      </c>
      <c r="F454" s="5">
        <f t="shared" ref="F454:L455" si="441">F455</f>
        <v>0</v>
      </c>
      <c r="G454" s="5">
        <f t="shared" si="441"/>
        <v>0</v>
      </c>
      <c r="H454" s="5">
        <f t="shared" si="441"/>
        <v>0</v>
      </c>
      <c r="I454" s="5">
        <f t="shared" si="441"/>
        <v>0</v>
      </c>
      <c r="J454" s="5">
        <f t="shared" si="441"/>
        <v>0</v>
      </c>
      <c r="K454" s="5">
        <f t="shared" si="441"/>
        <v>0</v>
      </c>
      <c r="L454" s="5">
        <f t="shared" si="441"/>
        <v>0</v>
      </c>
      <c r="M454" s="5">
        <f t="shared" si="440"/>
        <v>0</v>
      </c>
      <c r="N454" s="5">
        <f>N455</f>
        <v>0</v>
      </c>
      <c r="O454" s="5">
        <f>O455</f>
        <v>0</v>
      </c>
      <c r="P454" s="5">
        <f t="shared" ref="P454:V455" si="442">P455</f>
        <v>0</v>
      </c>
      <c r="Q454" s="5">
        <f t="shared" si="442"/>
        <v>0</v>
      </c>
      <c r="R454" s="5">
        <f t="shared" si="442"/>
        <v>0</v>
      </c>
      <c r="S454" s="5">
        <f t="shared" si="442"/>
        <v>0</v>
      </c>
      <c r="T454" s="5">
        <f t="shared" si="442"/>
        <v>0</v>
      </c>
      <c r="U454" s="5">
        <f t="shared" si="442"/>
        <v>0</v>
      </c>
      <c r="V454" s="42">
        <f t="shared" si="442"/>
        <v>0</v>
      </c>
      <c r="W454" s="5" t="e">
        <f t="shared" si="398"/>
        <v>#DIV/0!</v>
      </c>
      <c r="X454" s="27" t="s">
        <v>1591</v>
      </c>
      <c r="Y454" s="2" t="s">
        <v>1630</v>
      </c>
    </row>
    <row r="455" spans="1:25" ht="31.5" hidden="1" customHeight="1" x14ac:dyDescent="0.3">
      <c r="A455" s="4" t="s">
        <v>97</v>
      </c>
      <c r="B455" s="4" t="s">
        <v>1773</v>
      </c>
      <c r="C455" s="4" t="s">
        <v>1366</v>
      </c>
      <c r="D455" s="4" t="s">
        <v>87</v>
      </c>
      <c r="E455" s="14" t="s">
        <v>541</v>
      </c>
      <c r="F455" s="5">
        <f t="shared" si="441"/>
        <v>0</v>
      </c>
      <c r="G455" s="5">
        <f t="shared" si="441"/>
        <v>0</v>
      </c>
      <c r="H455" s="5">
        <f t="shared" si="441"/>
        <v>0</v>
      </c>
      <c r="I455" s="5">
        <f t="shared" si="441"/>
        <v>0</v>
      </c>
      <c r="J455" s="5">
        <f t="shared" si="441"/>
        <v>0</v>
      </c>
      <c r="K455" s="5">
        <f t="shared" si="441"/>
        <v>0</v>
      </c>
      <c r="L455" s="5">
        <f t="shared" si="441"/>
        <v>0</v>
      </c>
      <c r="M455" s="5">
        <f t="shared" si="440"/>
        <v>0</v>
      </c>
      <c r="N455" s="5">
        <f>N456</f>
        <v>0</v>
      </c>
      <c r="O455" s="5">
        <f>O456</f>
        <v>0</v>
      </c>
      <c r="P455" s="5">
        <f t="shared" si="442"/>
        <v>0</v>
      </c>
      <c r="Q455" s="5">
        <f t="shared" si="442"/>
        <v>0</v>
      </c>
      <c r="R455" s="5">
        <f t="shared" si="442"/>
        <v>0</v>
      </c>
      <c r="S455" s="5">
        <f t="shared" si="442"/>
        <v>0</v>
      </c>
      <c r="T455" s="5">
        <f t="shared" si="442"/>
        <v>0</v>
      </c>
      <c r="U455" s="5">
        <f t="shared" si="442"/>
        <v>0</v>
      </c>
      <c r="V455" s="42">
        <f t="shared" si="442"/>
        <v>0</v>
      </c>
      <c r="W455" s="5" t="e">
        <f t="shared" si="398"/>
        <v>#DIV/0!</v>
      </c>
      <c r="X455" s="27" t="s">
        <v>1591</v>
      </c>
      <c r="Y455" s="2" t="s">
        <v>1630</v>
      </c>
    </row>
    <row r="456" spans="1:25" ht="15.75" hidden="1" customHeight="1" x14ac:dyDescent="0.3">
      <c r="A456" s="4" t="s">
        <v>97</v>
      </c>
      <c r="B456" s="4" t="s">
        <v>1773</v>
      </c>
      <c r="C456" s="4" t="s">
        <v>1366</v>
      </c>
      <c r="D456" s="4" t="s">
        <v>99</v>
      </c>
      <c r="E456" s="14" t="s">
        <v>543</v>
      </c>
      <c r="F456" s="5"/>
      <c r="G456" s="5"/>
      <c r="H456" s="5"/>
      <c r="I456" s="5"/>
      <c r="J456" s="5"/>
      <c r="K456" s="5"/>
      <c r="L456" s="5"/>
      <c r="M456" s="5">
        <f t="shared" si="440"/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42">
        <v>0</v>
      </c>
      <c r="W456" s="5" t="e">
        <f t="shared" si="398"/>
        <v>#DIV/0!</v>
      </c>
      <c r="X456" s="27" t="s">
        <v>1591</v>
      </c>
      <c r="Y456" s="2" t="s">
        <v>1630</v>
      </c>
    </row>
    <row r="457" spans="1:25" ht="15.75" customHeight="1" x14ac:dyDescent="0.3">
      <c r="A457" s="4" t="s">
        <v>97</v>
      </c>
      <c r="B457" s="4" t="s">
        <v>1773</v>
      </c>
      <c r="C457" s="4" t="s">
        <v>1697</v>
      </c>
      <c r="D457" s="4"/>
      <c r="E457" s="14" t="s">
        <v>1696</v>
      </c>
      <c r="F457" s="5"/>
      <c r="G457" s="5"/>
      <c r="H457" s="5"/>
      <c r="I457" s="5"/>
      <c r="J457" s="5"/>
      <c r="K457" s="5"/>
      <c r="L457" s="5">
        <f>L458</f>
        <v>60.042999999999999</v>
      </c>
      <c r="M457" s="5">
        <f>L457</f>
        <v>60.042999999999999</v>
      </c>
      <c r="N457" s="5">
        <f>N458</f>
        <v>60.042999999999999</v>
      </c>
      <c r="O457" s="5">
        <f t="shared" ref="O457:V458" si="443">O458</f>
        <v>0</v>
      </c>
      <c r="P457" s="5">
        <f t="shared" si="443"/>
        <v>0</v>
      </c>
      <c r="Q457" s="5">
        <f t="shared" si="443"/>
        <v>0</v>
      </c>
      <c r="R457" s="5">
        <f t="shared" si="443"/>
        <v>0</v>
      </c>
      <c r="S457" s="5">
        <f t="shared" si="443"/>
        <v>0</v>
      </c>
      <c r="T457" s="5">
        <f t="shared" si="443"/>
        <v>60.042999999999999</v>
      </c>
      <c r="U457" s="5">
        <f t="shared" si="443"/>
        <v>0</v>
      </c>
      <c r="V457" s="42">
        <f t="shared" si="443"/>
        <v>0</v>
      </c>
      <c r="W457" s="5">
        <f t="shared" si="398"/>
        <v>100</v>
      </c>
      <c r="X457" s="27"/>
    </row>
    <row r="458" spans="1:25" ht="31.5" customHeight="1" x14ac:dyDescent="0.3">
      <c r="A458" s="4" t="s">
        <v>97</v>
      </c>
      <c r="B458" s="4" t="s">
        <v>1773</v>
      </c>
      <c r="C458" s="4" t="s">
        <v>1697</v>
      </c>
      <c r="D458" s="4" t="s">
        <v>87</v>
      </c>
      <c r="E458" s="14" t="s">
        <v>541</v>
      </c>
      <c r="F458" s="5"/>
      <c r="G458" s="5"/>
      <c r="H458" s="5"/>
      <c r="I458" s="5"/>
      <c r="J458" s="5"/>
      <c r="K458" s="5"/>
      <c r="L458" s="5">
        <f>L459</f>
        <v>60.042999999999999</v>
      </c>
      <c r="M458" s="5">
        <f>L458</f>
        <v>60.042999999999999</v>
      </c>
      <c r="N458" s="5">
        <f>N459</f>
        <v>60.042999999999999</v>
      </c>
      <c r="O458" s="5">
        <f t="shared" si="443"/>
        <v>0</v>
      </c>
      <c r="P458" s="5">
        <f t="shared" si="443"/>
        <v>0</v>
      </c>
      <c r="Q458" s="5">
        <f t="shared" si="443"/>
        <v>0</v>
      </c>
      <c r="R458" s="5">
        <f t="shared" si="443"/>
        <v>0</v>
      </c>
      <c r="S458" s="5">
        <f t="shared" si="443"/>
        <v>0</v>
      </c>
      <c r="T458" s="5">
        <f t="shared" si="443"/>
        <v>60.042999999999999</v>
      </c>
      <c r="U458" s="5">
        <f t="shared" si="443"/>
        <v>0</v>
      </c>
      <c r="V458" s="42">
        <f t="shared" si="443"/>
        <v>0</v>
      </c>
      <c r="W458" s="5">
        <f t="shared" si="398"/>
        <v>100</v>
      </c>
      <c r="X458" s="27"/>
    </row>
    <row r="459" spans="1:25" ht="15.75" customHeight="1" x14ac:dyDescent="0.3">
      <c r="A459" s="4" t="s">
        <v>97</v>
      </c>
      <c r="B459" s="4" t="s">
        <v>1773</v>
      </c>
      <c r="C459" s="4" t="s">
        <v>1697</v>
      </c>
      <c r="D459" s="4" t="s">
        <v>99</v>
      </c>
      <c r="E459" s="14" t="s">
        <v>543</v>
      </c>
      <c r="F459" s="5"/>
      <c r="G459" s="5"/>
      <c r="H459" s="5"/>
      <c r="I459" s="5"/>
      <c r="J459" s="5"/>
      <c r="K459" s="5"/>
      <c r="L459" s="5">
        <v>60.042999999999999</v>
      </c>
      <c r="M459" s="5">
        <f>L459</f>
        <v>60.042999999999999</v>
      </c>
      <c r="N459" s="5">
        <v>60.042999999999999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60.042999999999999</v>
      </c>
      <c r="U459" s="5">
        <v>0</v>
      </c>
      <c r="V459" s="42">
        <v>0</v>
      </c>
      <c r="W459" s="5">
        <f t="shared" si="398"/>
        <v>100</v>
      </c>
      <c r="X459" s="27"/>
    </row>
    <row r="460" spans="1:25" ht="15.75" customHeight="1" x14ac:dyDescent="0.3">
      <c r="A460" s="4" t="s">
        <v>97</v>
      </c>
      <c r="B460" s="4" t="s">
        <v>1773</v>
      </c>
      <c r="C460" s="4" t="s">
        <v>116</v>
      </c>
      <c r="D460" s="4"/>
      <c r="E460" s="14" t="s">
        <v>587</v>
      </c>
      <c r="F460" s="5">
        <f t="shared" ref="F460:L460" si="444">F461+F463+F465</f>
        <v>2158.1999999999998</v>
      </c>
      <c r="G460" s="5">
        <f t="shared" si="444"/>
        <v>2158.1999999999998</v>
      </c>
      <c r="H460" s="5">
        <f t="shared" si="444"/>
        <v>2158.1999999999998</v>
      </c>
      <c r="I460" s="5">
        <f t="shared" si="444"/>
        <v>0</v>
      </c>
      <c r="J460" s="5">
        <f t="shared" si="444"/>
        <v>0</v>
      </c>
      <c r="K460" s="5">
        <f t="shared" si="444"/>
        <v>0</v>
      </c>
      <c r="L460" s="5">
        <f t="shared" si="444"/>
        <v>0</v>
      </c>
      <c r="M460" s="5">
        <f t="shared" si="440"/>
        <v>2158.1999999999998</v>
      </c>
      <c r="N460" s="5">
        <f>N461+N463+N465</f>
        <v>2158.1999999999998</v>
      </c>
      <c r="O460" s="5">
        <f>O461+O463+O465</f>
        <v>1525.6714999999999</v>
      </c>
      <c r="P460" s="5">
        <f t="shared" ref="P460:V460" si="445">P461+P463+P465</f>
        <v>0</v>
      </c>
      <c r="Q460" s="5">
        <f t="shared" si="445"/>
        <v>0</v>
      </c>
      <c r="R460" s="5">
        <f t="shared" si="445"/>
        <v>0</v>
      </c>
      <c r="S460" s="5">
        <f t="shared" si="445"/>
        <v>0</v>
      </c>
      <c r="T460" s="5">
        <f t="shared" si="445"/>
        <v>2158.1999999999998</v>
      </c>
      <c r="U460" s="5">
        <f t="shared" si="445"/>
        <v>0</v>
      </c>
      <c r="V460" s="42">
        <f t="shared" si="445"/>
        <v>0</v>
      </c>
      <c r="W460" s="5">
        <f t="shared" si="398"/>
        <v>100</v>
      </c>
      <c r="X460" s="27"/>
    </row>
    <row r="461" spans="1:25" ht="31.5" customHeight="1" x14ac:dyDescent="0.3">
      <c r="A461" s="4" t="s">
        <v>97</v>
      </c>
      <c r="B461" s="4" t="s">
        <v>1773</v>
      </c>
      <c r="C461" s="4" t="s">
        <v>116</v>
      </c>
      <c r="D461" s="4" t="s">
        <v>11</v>
      </c>
      <c r="E461" s="14" t="s">
        <v>531</v>
      </c>
      <c r="F461" s="5">
        <f t="shared" ref="F461:L461" si="446">F462</f>
        <v>729.7</v>
      </c>
      <c r="G461" s="5">
        <f t="shared" si="446"/>
        <v>729.7</v>
      </c>
      <c r="H461" s="5">
        <f t="shared" si="446"/>
        <v>729.7</v>
      </c>
      <c r="I461" s="5">
        <f t="shared" si="446"/>
        <v>0</v>
      </c>
      <c r="J461" s="5">
        <f t="shared" si="446"/>
        <v>0</v>
      </c>
      <c r="K461" s="5">
        <f t="shared" si="446"/>
        <v>0</v>
      </c>
      <c r="L461" s="5">
        <f t="shared" si="446"/>
        <v>0</v>
      </c>
      <c r="M461" s="5">
        <f t="shared" si="440"/>
        <v>729.7</v>
      </c>
      <c r="N461" s="5">
        <f>N462</f>
        <v>729.7</v>
      </c>
      <c r="O461" s="5">
        <f>O462</f>
        <v>497.17149999999998</v>
      </c>
      <c r="P461" s="5">
        <f t="shared" ref="P461:V461" si="447">P462</f>
        <v>0</v>
      </c>
      <c r="Q461" s="5">
        <f t="shared" si="447"/>
        <v>0</v>
      </c>
      <c r="R461" s="5">
        <f t="shared" si="447"/>
        <v>0</v>
      </c>
      <c r="S461" s="5">
        <f t="shared" si="447"/>
        <v>0</v>
      </c>
      <c r="T461" s="5">
        <f t="shared" si="447"/>
        <v>729.7</v>
      </c>
      <c r="U461" s="5">
        <f t="shared" si="447"/>
        <v>0</v>
      </c>
      <c r="V461" s="42">
        <f t="shared" si="447"/>
        <v>0</v>
      </c>
      <c r="W461" s="5">
        <f t="shared" ref="W461:W524" si="448">T461/N461*100</f>
        <v>100</v>
      </c>
      <c r="X461" s="27"/>
    </row>
    <row r="462" spans="1:25" ht="31.5" customHeight="1" x14ac:dyDescent="0.3">
      <c r="A462" s="4" t="s">
        <v>97</v>
      </c>
      <c r="B462" s="4" t="s">
        <v>1773</v>
      </c>
      <c r="C462" s="4" t="s">
        <v>116</v>
      </c>
      <c r="D462" s="4" t="s">
        <v>12</v>
      </c>
      <c r="E462" s="14" t="s">
        <v>532</v>
      </c>
      <c r="F462" s="5">
        <v>729.7</v>
      </c>
      <c r="G462" s="5">
        <v>729.7</v>
      </c>
      <c r="H462" s="5">
        <v>729.7</v>
      </c>
      <c r="I462" s="5"/>
      <c r="J462" s="5"/>
      <c r="K462" s="5"/>
      <c r="L462" s="5"/>
      <c r="M462" s="5">
        <f t="shared" si="440"/>
        <v>729.7</v>
      </c>
      <c r="N462" s="5">
        <v>729.7</v>
      </c>
      <c r="O462" s="5">
        <v>497.17149999999998</v>
      </c>
      <c r="P462" s="5">
        <v>0</v>
      </c>
      <c r="Q462" s="5">
        <v>0</v>
      </c>
      <c r="R462" s="5">
        <v>0</v>
      </c>
      <c r="S462" s="5">
        <v>0</v>
      </c>
      <c r="T462" s="5">
        <v>729.7</v>
      </c>
      <c r="U462" s="5">
        <v>0</v>
      </c>
      <c r="V462" s="42">
        <v>0</v>
      </c>
      <c r="W462" s="5">
        <f t="shared" si="448"/>
        <v>100</v>
      </c>
      <c r="X462" s="27"/>
    </row>
    <row r="463" spans="1:25" ht="15.75" customHeight="1" x14ac:dyDescent="0.3">
      <c r="A463" s="4" t="s">
        <v>97</v>
      </c>
      <c r="B463" s="4" t="s">
        <v>1773</v>
      </c>
      <c r="C463" s="4" t="s">
        <v>116</v>
      </c>
      <c r="D463" s="4" t="s">
        <v>131</v>
      </c>
      <c r="E463" s="14" t="s">
        <v>533</v>
      </c>
      <c r="F463" s="5">
        <f t="shared" ref="F463:L463" si="449">F464</f>
        <v>400</v>
      </c>
      <c r="G463" s="5">
        <f t="shared" si="449"/>
        <v>400</v>
      </c>
      <c r="H463" s="5">
        <f t="shared" si="449"/>
        <v>400</v>
      </c>
      <c r="I463" s="5">
        <f t="shared" si="449"/>
        <v>0</v>
      </c>
      <c r="J463" s="5">
        <f t="shared" si="449"/>
        <v>0</v>
      </c>
      <c r="K463" s="5">
        <f t="shared" si="449"/>
        <v>0</v>
      </c>
      <c r="L463" s="5">
        <f t="shared" si="449"/>
        <v>0</v>
      </c>
      <c r="M463" s="5">
        <f t="shared" si="440"/>
        <v>400</v>
      </c>
      <c r="N463" s="5">
        <f>N464</f>
        <v>400</v>
      </c>
      <c r="O463" s="5">
        <f>O464</f>
        <v>0</v>
      </c>
      <c r="P463" s="5">
        <f t="shared" ref="P463:V463" si="450">P464</f>
        <v>0</v>
      </c>
      <c r="Q463" s="5">
        <f t="shared" si="450"/>
        <v>0</v>
      </c>
      <c r="R463" s="5">
        <f t="shared" si="450"/>
        <v>0</v>
      </c>
      <c r="S463" s="5">
        <f t="shared" si="450"/>
        <v>0</v>
      </c>
      <c r="T463" s="5">
        <f t="shared" si="450"/>
        <v>400</v>
      </c>
      <c r="U463" s="5">
        <f t="shared" si="450"/>
        <v>0</v>
      </c>
      <c r="V463" s="42">
        <f t="shared" si="450"/>
        <v>0</v>
      </c>
      <c r="W463" s="5">
        <f t="shared" si="448"/>
        <v>100</v>
      </c>
      <c r="X463" s="27"/>
    </row>
    <row r="464" spans="1:25" ht="15.75" customHeight="1" x14ac:dyDescent="0.3">
      <c r="A464" s="4" t="s">
        <v>97</v>
      </c>
      <c r="B464" s="4" t="s">
        <v>1773</v>
      </c>
      <c r="C464" s="4" t="s">
        <v>116</v>
      </c>
      <c r="D464" s="4" t="s">
        <v>117</v>
      </c>
      <c r="E464" s="14" t="s">
        <v>537</v>
      </c>
      <c r="F464" s="5">
        <v>400</v>
      </c>
      <c r="G464" s="5">
        <v>400</v>
      </c>
      <c r="H464" s="5">
        <v>400</v>
      </c>
      <c r="I464" s="5"/>
      <c r="J464" s="5"/>
      <c r="K464" s="5"/>
      <c r="L464" s="5"/>
      <c r="M464" s="5">
        <f t="shared" si="440"/>
        <v>400</v>
      </c>
      <c r="N464" s="5">
        <v>400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400</v>
      </c>
      <c r="U464" s="5">
        <v>0</v>
      </c>
      <c r="V464" s="42">
        <v>0</v>
      </c>
      <c r="W464" s="5">
        <f t="shared" si="448"/>
        <v>100</v>
      </c>
      <c r="X464" s="27"/>
    </row>
    <row r="465" spans="1:25" ht="31.5" customHeight="1" x14ac:dyDescent="0.3">
      <c r="A465" s="4" t="s">
        <v>97</v>
      </c>
      <c r="B465" s="4" t="s">
        <v>1773</v>
      </c>
      <c r="C465" s="4" t="s">
        <v>116</v>
      </c>
      <c r="D465" s="4" t="s">
        <v>87</v>
      </c>
      <c r="E465" s="14" t="s">
        <v>541</v>
      </c>
      <c r="F465" s="5">
        <f t="shared" ref="F465:L465" si="451">F466</f>
        <v>1028.5</v>
      </c>
      <c r="G465" s="5">
        <f t="shared" si="451"/>
        <v>1028.5</v>
      </c>
      <c r="H465" s="5">
        <f t="shared" si="451"/>
        <v>1028.5</v>
      </c>
      <c r="I465" s="5">
        <f t="shared" si="451"/>
        <v>0</v>
      </c>
      <c r="J465" s="5">
        <f t="shared" si="451"/>
        <v>0</v>
      </c>
      <c r="K465" s="5">
        <f t="shared" si="451"/>
        <v>0</v>
      </c>
      <c r="L465" s="5">
        <f t="shared" si="451"/>
        <v>0</v>
      </c>
      <c r="M465" s="5">
        <f t="shared" si="440"/>
        <v>1028.5</v>
      </c>
      <c r="N465" s="5">
        <f>N466</f>
        <v>1028.5</v>
      </c>
      <c r="O465" s="5">
        <f>O466</f>
        <v>1028.5</v>
      </c>
      <c r="P465" s="5">
        <f t="shared" ref="P465:V465" si="452">P466</f>
        <v>0</v>
      </c>
      <c r="Q465" s="5">
        <f t="shared" si="452"/>
        <v>0</v>
      </c>
      <c r="R465" s="5">
        <f t="shared" si="452"/>
        <v>0</v>
      </c>
      <c r="S465" s="5">
        <f t="shared" si="452"/>
        <v>0</v>
      </c>
      <c r="T465" s="5">
        <f t="shared" si="452"/>
        <v>1028.5</v>
      </c>
      <c r="U465" s="5">
        <f t="shared" si="452"/>
        <v>0</v>
      </c>
      <c r="V465" s="42">
        <f t="shared" si="452"/>
        <v>0</v>
      </c>
      <c r="W465" s="5">
        <f t="shared" si="448"/>
        <v>100</v>
      </c>
      <c r="X465" s="27"/>
    </row>
    <row r="466" spans="1:25" ht="15.75" customHeight="1" x14ac:dyDescent="0.3">
      <c r="A466" s="4" t="s">
        <v>97</v>
      </c>
      <c r="B466" s="4" t="s">
        <v>1773</v>
      </c>
      <c r="C466" s="4" t="s">
        <v>116</v>
      </c>
      <c r="D466" s="4" t="s">
        <v>99</v>
      </c>
      <c r="E466" s="14" t="s">
        <v>543</v>
      </c>
      <c r="F466" s="5">
        <v>1028.5</v>
      </c>
      <c r="G466" s="5">
        <v>1028.5</v>
      </c>
      <c r="H466" s="5">
        <v>1028.5</v>
      </c>
      <c r="I466" s="5"/>
      <c r="J466" s="5"/>
      <c r="K466" s="5"/>
      <c r="L466" s="5"/>
      <c r="M466" s="5">
        <f t="shared" si="440"/>
        <v>1028.5</v>
      </c>
      <c r="N466" s="5">
        <v>1028.5</v>
      </c>
      <c r="O466" s="5">
        <v>1028.5</v>
      </c>
      <c r="P466" s="5">
        <v>0</v>
      </c>
      <c r="Q466" s="5">
        <v>0</v>
      </c>
      <c r="R466" s="5">
        <v>0</v>
      </c>
      <c r="S466" s="5">
        <v>0</v>
      </c>
      <c r="T466" s="5">
        <v>1028.5</v>
      </c>
      <c r="U466" s="5">
        <v>0</v>
      </c>
      <c r="V466" s="42">
        <v>0</v>
      </c>
      <c r="W466" s="5">
        <f t="shared" si="448"/>
        <v>100</v>
      </c>
      <c r="X466" s="27"/>
    </row>
    <row r="467" spans="1:25" ht="63" customHeight="1" x14ac:dyDescent="0.3">
      <c r="A467" s="4" t="s">
        <v>97</v>
      </c>
      <c r="B467" s="4" t="s">
        <v>1773</v>
      </c>
      <c r="C467" s="4" t="s">
        <v>118</v>
      </c>
      <c r="D467" s="4"/>
      <c r="E467" s="14" t="s">
        <v>588</v>
      </c>
      <c r="F467" s="5">
        <f>F468</f>
        <v>0</v>
      </c>
      <c r="G467" s="5">
        <f t="shared" ref="G467:L468" si="453">G468</f>
        <v>1927.2</v>
      </c>
      <c r="H467" s="5">
        <f t="shared" si="453"/>
        <v>1927.2</v>
      </c>
      <c r="I467" s="5">
        <f t="shared" si="453"/>
        <v>0</v>
      </c>
      <c r="J467" s="5">
        <f t="shared" si="453"/>
        <v>0</v>
      </c>
      <c r="K467" s="5">
        <f t="shared" si="453"/>
        <v>0</v>
      </c>
      <c r="L467" s="5">
        <f>L468</f>
        <v>1927.2339999999999</v>
      </c>
      <c r="M467" s="5">
        <f t="shared" si="440"/>
        <v>1927.2339999999999</v>
      </c>
      <c r="N467" s="5">
        <f>N468</f>
        <v>1927.2339999999999</v>
      </c>
      <c r="O467" s="5">
        <f>O468</f>
        <v>963.61699999999996</v>
      </c>
      <c r="P467" s="5">
        <f t="shared" ref="P467:V467" si="454">P468</f>
        <v>0</v>
      </c>
      <c r="Q467" s="5">
        <f t="shared" si="454"/>
        <v>0</v>
      </c>
      <c r="R467" s="5">
        <f t="shared" si="454"/>
        <v>0</v>
      </c>
      <c r="S467" s="5">
        <f t="shared" si="454"/>
        <v>0</v>
      </c>
      <c r="T467" s="5">
        <f>T468</f>
        <v>1927.2339999999999</v>
      </c>
      <c r="U467" s="5">
        <f t="shared" si="454"/>
        <v>0</v>
      </c>
      <c r="V467" s="42">
        <f t="shared" si="454"/>
        <v>0</v>
      </c>
      <c r="W467" s="5">
        <f t="shared" si="448"/>
        <v>100</v>
      </c>
      <c r="X467" s="27"/>
    </row>
    <row r="468" spans="1:25" ht="31.5" customHeight="1" x14ac:dyDescent="0.3">
      <c r="A468" s="4" t="s">
        <v>97</v>
      </c>
      <c r="B468" s="4" t="s">
        <v>1773</v>
      </c>
      <c r="C468" s="4" t="s">
        <v>118</v>
      </c>
      <c r="D468" s="4" t="s">
        <v>87</v>
      </c>
      <c r="E468" s="14" t="s">
        <v>541</v>
      </c>
      <c r="F468" s="5">
        <f>F469</f>
        <v>0</v>
      </c>
      <c r="G468" s="5">
        <f>G469</f>
        <v>1927.2</v>
      </c>
      <c r="H468" s="5">
        <f>H469</f>
        <v>1927.2</v>
      </c>
      <c r="I468" s="5">
        <f t="shared" si="453"/>
        <v>0</v>
      </c>
      <c r="J468" s="5">
        <f t="shared" si="453"/>
        <v>0</v>
      </c>
      <c r="K468" s="5">
        <f t="shared" si="453"/>
        <v>0</v>
      </c>
      <c r="L468" s="5">
        <f t="shared" si="453"/>
        <v>1927.2339999999999</v>
      </c>
      <c r="M468" s="5">
        <f t="shared" si="440"/>
        <v>1927.2339999999999</v>
      </c>
      <c r="N468" s="5">
        <f>N469</f>
        <v>1927.2339999999999</v>
      </c>
      <c r="O468" s="5">
        <v>963.61699999999996</v>
      </c>
      <c r="P468" s="5">
        <f t="shared" ref="P468:V468" si="455">P469</f>
        <v>0</v>
      </c>
      <c r="Q468" s="5">
        <f t="shared" si="455"/>
        <v>0</v>
      </c>
      <c r="R468" s="5">
        <f t="shared" si="455"/>
        <v>0</v>
      </c>
      <c r="S468" s="5">
        <f t="shared" si="455"/>
        <v>0</v>
      </c>
      <c r="T468" s="5">
        <f t="shared" si="455"/>
        <v>1927.2339999999999</v>
      </c>
      <c r="U468" s="5">
        <f t="shared" si="455"/>
        <v>0</v>
      </c>
      <c r="V468" s="42">
        <f t="shared" si="455"/>
        <v>0</v>
      </c>
      <c r="W468" s="5">
        <f t="shared" si="448"/>
        <v>100</v>
      </c>
      <c r="X468" s="27"/>
    </row>
    <row r="469" spans="1:25" ht="63" customHeight="1" x14ac:dyDescent="0.3">
      <c r="A469" s="4" t="s">
        <v>97</v>
      </c>
      <c r="B469" s="4" t="s">
        <v>1773</v>
      </c>
      <c r="C469" s="4" t="s">
        <v>118</v>
      </c>
      <c r="D469" s="4" t="s">
        <v>84</v>
      </c>
      <c r="E469" s="14" t="s">
        <v>1552</v>
      </c>
      <c r="F469" s="5"/>
      <c r="G469" s="5">
        <v>1927.2</v>
      </c>
      <c r="H469" s="5">
        <v>1927.2</v>
      </c>
      <c r="I469" s="5"/>
      <c r="J469" s="5"/>
      <c r="K469" s="5"/>
      <c r="L469" s="5">
        <v>1927.2339999999999</v>
      </c>
      <c r="M469" s="5">
        <f t="shared" si="440"/>
        <v>1927.2339999999999</v>
      </c>
      <c r="N469" s="5">
        <v>1927.2339999999999</v>
      </c>
      <c r="O469" s="5">
        <v>963.61699999999996</v>
      </c>
      <c r="P469" s="5">
        <v>0</v>
      </c>
      <c r="Q469" s="5">
        <v>0</v>
      </c>
      <c r="R469" s="5">
        <v>0</v>
      </c>
      <c r="S469" s="5">
        <v>0</v>
      </c>
      <c r="T469" s="5">
        <v>1927.2339999999999</v>
      </c>
      <c r="U469" s="5">
        <v>0</v>
      </c>
      <c r="V469" s="42">
        <v>0</v>
      </c>
      <c r="W469" s="5">
        <f t="shared" si="448"/>
        <v>100</v>
      </c>
      <c r="X469" s="27"/>
    </row>
    <row r="470" spans="1:25" ht="47.25" hidden="1" customHeight="1" x14ac:dyDescent="0.25">
      <c r="A470" s="4" t="s">
        <v>97</v>
      </c>
      <c r="B470" s="4" t="s">
        <v>1773</v>
      </c>
      <c r="C470" s="4" t="s">
        <v>296</v>
      </c>
      <c r="D470" s="4"/>
      <c r="E470" s="14" t="s">
        <v>1078</v>
      </c>
      <c r="F470" s="5">
        <f>F471</f>
        <v>0</v>
      </c>
      <c r="G470" s="5">
        <f t="shared" ref="G470:L472" si="456">G471</f>
        <v>13981.8</v>
      </c>
      <c r="H470" s="5">
        <f t="shared" si="456"/>
        <v>0</v>
      </c>
      <c r="I470" s="5">
        <f t="shared" si="456"/>
        <v>0</v>
      </c>
      <c r="J470" s="5">
        <f t="shared" si="456"/>
        <v>0</v>
      </c>
      <c r="K470" s="5">
        <f t="shared" si="456"/>
        <v>0</v>
      </c>
      <c r="L470" s="5">
        <f t="shared" si="456"/>
        <v>0</v>
      </c>
      <c r="M470" s="5">
        <f t="shared" si="440"/>
        <v>0</v>
      </c>
      <c r="N470" s="5">
        <f t="shared" ref="N470:O472" si="457">N471</f>
        <v>0</v>
      </c>
      <c r="O470" s="5">
        <f t="shared" si="457"/>
        <v>0</v>
      </c>
      <c r="P470" s="5">
        <f t="shared" ref="P470:V472" si="458">P471</f>
        <v>0</v>
      </c>
      <c r="Q470" s="5">
        <f t="shared" si="458"/>
        <v>0</v>
      </c>
      <c r="R470" s="5">
        <f t="shared" si="458"/>
        <v>0</v>
      </c>
      <c r="S470" s="5">
        <f t="shared" si="458"/>
        <v>0</v>
      </c>
      <c r="T470" s="5">
        <f t="shared" si="458"/>
        <v>0</v>
      </c>
      <c r="U470" s="5">
        <f t="shared" si="458"/>
        <v>0</v>
      </c>
      <c r="V470" s="42">
        <f t="shared" si="458"/>
        <v>0</v>
      </c>
      <c r="W470" s="5" t="e">
        <f t="shared" si="448"/>
        <v>#DIV/0!</v>
      </c>
      <c r="X470" s="25" t="s">
        <v>1591</v>
      </c>
      <c r="Y470" s="2" t="s">
        <v>1630</v>
      </c>
    </row>
    <row r="471" spans="1:25" ht="31.5" hidden="1" customHeight="1" x14ac:dyDescent="0.25">
      <c r="A471" s="4" t="s">
        <v>97</v>
      </c>
      <c r="B471" s="4" t="s">
        <v>1773</v>
      </c>
      <c r="C471" s="4" t="s">
        <v>295</v>
      </c>
      <c r="D471" s="4"/>
      <c r="E471" s="14" t="s">
        <v>1079</v>
      </c>
      <c r="F471" s="5">
        <f>F472</f>
        <v>0</v>
      </c>
      <c r="G471" s="5">
        <f t="shared" si="456"/>
        <v>13981.8</v>
      </c>
      <c r="H471" s="5">
        <f t="shared" si="456"/>
        <v>0</v>
      </c>
      <c r="I471" s="5">
        <f t="shared" si="456"/>
        <v>0</v>
      </c>
      <c r="J471" s="5">
        <f t="shared" si="456"/>
        <v>0</v>
      </c>
      <c r="K471" s="5">
        <f t="shared" si="456"/>
        <v>0</v>
      </c>
      <c r="L471" s="5">
        <f t="shared" si="456"/>
        <v>0</v>
      </c>
      <c r="M471" s="5">
        <f t="shared" si="440"/>
        <v>0</v>
      </c>
      <c r="N471" s="5">
        <f t="shared" si="457"/>
        <v>0</v>
      </c>
      <c r="O471" s="5">
        <f t="shared" si="457"/>
        <v>0</v>
      </c>
      <c r="P471" s="5">
        <f t="shared" si="458"/>
        <v>0</v>
      </c>
      <c r="Q471" s="5">
        <f t="shared" si="458"/>
        <v>0</v>
      </c>
      <c r="R471" s="5">
        <f t="shared" si="458"/>
        <v>0</v>
      </c>
      <c r="S471" s="5">
        <f t="shared" si="458"/>
        <v>0</v>
      </c>
      <c r="T471" s="5">
        <f t="shared" si="458"/>
        <v>0</v>
      </c>
      <c r="U471" s="5">
        <f t="shared" si="458"/>
        <v>0</v>
      </c>
      <c r="V471" s="42">
        <f t="shared" si="458"/>
        <v>0</v>
      </c>
      <c r="W471" s="5" t="e">
        <f t="shared" si="448"/>
        <v>#DIV/0!</v>
      </c>
      <c r="X471" s="25" t="s">
        <v>1591</v>
      </c>
      <c r="Y471" s="2" t="s">
        <v>1630</v>
      </c>
    </row>
    <row r="472" spans="1:25" ht="31.5" hidden="1" customHeight="1" x14ac:dyDescent="0.3">
      <c r="A472" s="4" t="s">
        <v>97</v>
      </c>
      <c r="B472" s="4" t="s">
        <v>1773</v>
      </c>
      <c r="C472" s="4" t="s">
        <v>295</v>
      </c>
      <c r="D472" s="4" t="s">
        <v>271</v>
      </c>
      <c r="E472" s="14" t="s">
        <v>539</v>
      </c>
      <c r="F472" s="5">
        <f>F473</f>
        <v>0</v>
      </c>
      <c r="G472" s="5">
        <f t="shared" si="456"/>
        <v>13981.8</v>
      </c>
      <c r="H472" s="5">
        <f t="shared" si="456"/>
        <v>0</v>
      </c>
      <c r="I472" s="5">
        <f t="shared" si="456"/>
        <v>0</v>
      </c>
      <c r="J472" s="5">
        <f t="shared" si="456"/>
        <v>0</v>
      </c>
      <c r="K472" s="5">
        <f t="shared" si="456"/>
        <v>0</v>
      </c>
      <c r="L472" s="5">
        <f t="shared" si="456"/>
        <v>0</v>
      </c>
      <c r="M472" s="5">
        <f t="shared" si="440"/>
        <v>0</v>
      </c>
      <c r="N472" s="5">
        <f t="shared" si="457"/>
        <v>0</v>
      </c>
      <c r="O472" s="5">
        <f t="shared" si="457"/>
        <v>0</v>
      </c>
      <c r="P472" s="5">
        <f t="shared" si="458"/>
        <v>0</v>
      </c>
      <c r="Q472" s="5">
        <f t="shared" si="458"/>
        <v>0</v>
      </c>
      <c r="R472" s="5">
        <f t="shared" si="458"/>
        <v>0</v>
      </c>
      <c r="S472" s="5">
        <f t="shared" si="458"/>
        <v>0</v>
      </c>
      <c r="T472" s="5">
        <f t="shared" si="458"/>
        <v>0</v>
      </c>
      <c r="U472" s="5">
        <f t="shared" si="458"/>
        <v>0</v>
      </c>
      <c r="V472" s="42">
        <f t="shared" si="458"/>
        <v>0</v>
      </c>
      <c r="W472" s="5" t="e">
        <f t="shared" si="448"/>
        <v>#DIV/0!</v>
      </c>
      <c r="X472" s="25" t="s">
        <v>1591</v>
      </c>
      <c r="Y472" s="2" t="s">
        <v>1630</v>
      </c>
    </row>
    <row r="473" spans="1:25" ht="110.25" hidden="1" customHeight="1" x14ac:dyDescent="0.3">
      <c r="A473" s="4" t="s">
        <v>97</v>
      </c>
      <c r="B473" s="4" t="s">
        <v>1773</v>
      </c>
      <c r="C473" s="4" t="s">
        <v>295</v>
      </c>
      <c r="D473" s="4" t="s">
        <v>663</v>
      </c>
      <c r="E473" s="14" t="s">
        <v>734</v>
      </c>
      <c r="F473" s="5"/>
      <c r="G473" s="5">
        <v>13981.8</v>
      </c>
      <c r="H473" s="5"/>
      <c r="I473" s="5"/>
      <c r="J473" s="5"/>
      <c r="K473" s="5"/>
      <c r="L473" s="5"/>
      <c r="M473" s="5">
        <f t="shared" si="440"/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42">
        <v>0</v>
      </c>
      <c r="W473" s="5" t="e">
        <f t="shared" si="448"/>
        <v>#DIV/0!</v>
      </c>
      <c r="X473" s="25" t="s">
        <v>1591</v>
      </c>
      <c r="Y473" s="2" t="s">
        <v>1630</v>
      </c>
    </row>
    <row r="474" spans="1:25" ht="47.25" customHeight="1" x14ac:dyDescent="0.3">
      <c r="A474" s="4" t="s">
        <v>97</v>
      </c>
      <c r="B474" s="4" t="s">
        <v>1773</v>
      </c>
      <c r="C474" s="4" t="s">
        <v>132</v>
      </c>
      <c r="D474" s="4"/>
      <c r="E474" s="14" t="s">
        <v>1433</v>
      </c>
      <c r="F474" s="5">
        <f t="shared" ref="F474:L477" si="459">F475</f>
        <v>4518.2</v>
      </c>
      <c r="G474" s="5">
        <f t="shared" si="459"/>
        <v>4518.2</v>
      </c>
      <c r="H474" s="5">
        <f t="shared" si="459"/>
        <v>4518.2</v>
      </c>
      <c r="I474" s="5">
        <f t="shared" si="459"/>
        <v>0</v>
      </c>
      <c r="J474" s="5">
        <f t="shared" si="459"/>
        <v>0</v>
      </c>
      <c r="K474" s="5">
        <f t="shared" si="459"/>
        <v>0</v>
      </c>
      <c r="L474" s="5">
        <f t="shared" si="459"/>
        <v>0</v>
      </c>
      <c r="M474" s="5">
        <f t="shared" si="440"/>
        <v>4518.2</v>
      </c>
      <c r="N474" s="5">
        <f t="shared" ref="N474:O477" si="460">N475</f>
        <v>4518.2</v>
      </c>
      <c r="O474" s="5">
        <f t="shared" si="460"/>
        <v>4518.2</v>
      </c>
      <c r="P474" s="5">
        <f t="shared" ref="P474:V477" si="461">P475</f>
        <v>0</v>
      </c>
      <c r="Q474" s="5">
        <f t="shared" si="461"/>
        <v>0</v>
      </c>
      <c r="R474" s="5">
        <f t="shared" si="461"/>
        <v>0</v>
      </c>
      <c r="S474" s="5">
        <f t="shared" si="461"/>
        <v>0</v>
      </c>
      <c r="T474" s="5">
        <f t="shared" si="461"/>
        <v>4518.2</v>
      </c>
      <c r="U474" s="5">
        <f t="shared" si="461"/>
        <v>0</v>
      </c>
      <c r="V474" s="42">
        <f t="shared" si="461"/>
        <v>0</v>
      </c>
      <c r="W474" s="5">
        <f t="shared" si="448"/>
        <v>100</v>
      </c>
      <c r="X474" s="27"/>
    </row>
    <row r="475" spans="1:25" ht="31.5" customHeight="1" x14ac:dyDescent="0.3">
      <c r="A475" s="4" t="s">
        <v>97</v>
      </c>
      <c r="B475" s="4" t="s">
        <v>1773</v>
      </c>
      <c r="C475" s="4" t="s">
        <v>133</v>
      </c>
      <c r="D475" s="4"/>
      <c r="E475" s="14" t="s">
        <v>1080</v>
      </c>
      <c r="F475" s="5">
        <f t="shared" si="459"/>
        <v>4518.2</v>
      </c>
      <c r="G475" s="5">
        <f t="shared" si="459"/>
        <v>4518.2</v>
      </c>
      <c r="H475" s="5">
        <f t="shared" si="459"/>
        <v>4518.2</v>
      </c>
      <c r="I475" s="5">
        <f t="shared" si="459"/>
        <v>0</v>
      </c>
      <c r="J475" s="5">
        <f t="shared" si="459"/>
        <v>0</v>
      </c>
      <c r="K475" s="5">
        <f t="shared" si="459"/>
        <v>0</v>
      </c>
      <c r="L475" s="5">
        <f t="shared" si="459"/>
        <v>0</v>
      </c>
      <c r="M475" s="5">
        <f t="shared" si="440"/>
        <v>4518.2</v>
      </c>
      <c r="N475" s="5">
        <f t="shared" si="460"/>
        <v>4518.2</v>
      </c>
      <c r="O475" s="5">
        <f t="shared" si="460"/>
        <v>4518.2</v>
      </c>
      <c r="P475" s="5">
        <f t="shared" si="461"/>
        <v>0</v>
      </c>
      <c r="Q475" s="5">
        <f t="shared" si="461"/>
        <v>0</v>
      </c>
      <c r="R475" s="5">
        <f t="shared" si="461"/>
        <v>0</v>
      </c>
      <c r="S475" s="5">
        <f t="shared" si="461"/>
        <v>0</v>
      </c>
      <c r="T475" s="5">
        <f t="shared" si="461"/>
        <v>4518.2</v>
      </c>
      <c r="U475" s="5">
        <f t="shared" si="461"/>
        <v>0</v>
      </c>
      <c r="V475" s="42">
        <f t="shared" si="461"/>
        <v>0</v>
      </c>
      <c r="W475" s="5">
        <f t="shared" si="448"/>
        <v>100</v>
      </c>
      <c r="X475" s="27"/>
    </row>
    <row r="476" spans="1:25" ht="31.5" customHeight="1" x14ac:dyDescent="0.3">
      <c r="A476" s="4" t="s">
        <v>97</v>
      </c>
      <c r="B476" s="4" t="s">
        <v>1773</v>
      </c>
      <c r="C476" s="4" t="s">
        <v>119</v>
      </c>
      <c r="D476" s="4"/>
      <c r="E476" s="14" t="s">
        <v>589</v>
      </c>
      <c r="F476" s="5">
        <f t="shared" si="459"/>
        <v>4518.2</v>
      </c>
      <c r="G476" s="5">
        <f t="shared" si="459"/>
        <v>4518.2</v>
      </c>
      <c r="H476" s="5">
        <f t="shared" si="459"/>
        <v>4518.2</v>
      </c>
      <c r="I476" s="5">
        <f t="shared" si="459"/>
        <v>0</v>
      </c>
      <c r="J476" s="5">
        <f t="shared" si="459"/>
        <v>0</v>
      </c>
      <c r="K476" s="5">
        <f t="shared" si="459"/>
        <v>0</v>
      </c>
      <c r="L476" s="5">
        <f t="shared" si="459"/>
        <v>0</v>
      </c>
      <c r="M476" s="5">
        <f t="shared" si="440"/>
        <v>4518.2</v>
      </c>
      <c r="N476" s="5">
        <f t="shared" si="460"/>
        <v>4518.2</v>
      </c>
      <c r="O476" s="5">
        <f t="shared" si="460"/>
        <v>4518.2</v>
      </c>
      <c r="P476" s="5">
        <f t="shared" si="461"/>
        <v>0</v>
      </c>
      <c r="Q476" s="5">
        <f t="shared" si="461"/>
        <v>0</v>
      </c>
      <c r="R476" s="5">
        <f t="shared" si="461"/>
        <v>0</v>
      </c>
      <c r="S476" s="5">
        <f t="shared" si="461"/>
        <v>0</v>
      </c>
      <c r="T476" s="5">
        <f t="shared" si="461"/>
        <v>4518.2</v>
      </c>
      <c r="U476" s="5">
        <f t="shared" si="461"/>
        <v>0</v>
      </c>
      <c r="V476" s="42">
        <f t="shared" si="461"/>
        <v>0</v>
      </c>
      <c r="W476" s="5">
        <f t="shared" si="448"/>
        <v>100</v>
      </c>
      <c r="X476" s="27"/>
    </row>
    <row r="477" spans="1:25" ht="31.5" customHeight="1" x14ac:dyDescent="0.3">
      <c r="A477" s="4" t="s">
        <v>97</v>
      </c>
      <c r="B477" s="4" t="s">
        <v>1773</v>
      </c>
      <c r="C477" s="4" t="s">
        <v>119</v>
      </c>
      <c r="D477" s="4" t="s">
        <v>87</v>
      </c>
      <c r="E477" s="14" t="s">
        <v>541</v>
      </c>
      <c r="F477" s="5">
        <f t="shared" si="459"/>
        <v>4518.2</v>
      </c>
      <c r="G477" s="5">
        <f t="shared" si="459"/>
        <v>4518.2</v>
      </c>
      <c r="H477" s="5">
        <f t="shared" si="459"/>
        <v>4518.2</v>
      </c>
      <c r="I477" s="5">
        <f t="shared" si="459"/>
        <v>0</v>
      </c>
      <c r="J477" s="5">
        <f t="shared" si="459"/>
        <v>0</v>
      </c>
      <c r="K477" s="5">
        <f t="shared" si="459"/>
        <v>0</v>
      </c>
      <c r="L477" s="5">
        <f t="shared" si="459"/>
        <v>0</v>
      </c>
      <c r="M477" s="5">
        <f t="shared" si="440"/>
        <v>4518.2</v>
      </c>
      <c r="N477" s="5">
        <f t="shared" si="460"/>
        <v>4518.2</v>
      </c>
      <c r="O477" s="5">
        <f t="shared" si="460"/>
        <v>4518.2</v>
      </c>
      <c r="P477" s="5">
        <f t="shared" si="461"/>
        <v>0</v>
      </c>
      <c r="Q477" s="5">
        <f t="shared" si="461"/>
        <v>0</v>
      </c>
      <c r="R477" s="5">
        <f t="shared" si="461"/>
        <v>0</v>
      </c>
      <c r="S477" s="5">
        <f t="shared" si="461"/>
        <v>0</v>
      </c>
      <c r="T477" s="5">
        <f t="shared" si="461"/>
        <v>4518.2</v>
      </c>
      <c r="U477" s="5">
        <f t="shared" si="461"/>
        <v>0</v>
      </c>
      <c r="V477" s="42">
        <f t="shared" si="461"/>
        <v>0</v>
      </c>
      <c r="W477" s="5">
        <f t="shared" si="448"/>
        <v>100</v>
      </c>
      <c r="X477" s="27"/>
    </row>
    <row r="478" spans="1:25" ht="15.75" customHeight="1" x14ac:dyDescent="0.3">
      <c r="A478" s="4" t="s">
        <v>97</v>
      </c>
      <c r="B478" s="4" t="s">
        <v>1773</v>
      </c>
      <c r="C478" s="4" t="s">
        <v>119</v>
      </c>
      <c r="D478" s="4" t="s">
        <v>99</v>
      </c>
      <c r="E478" s="14" t="s">
        <v>543</v>
      </c>
      <c r="F478" s="5">
        <v>4518.2</v>
      </c>
      <c r="G478" s="5">
        <v>4518.2</v>
      </c>
      <c r="H478" s="5">
        <v>4518.2</v>
      </c>
      <c r="I478" s="5"/>
      <c r="J478" s="5"/>
      <c r="K478" s="5"/>
      <c r="L478" s="5"/>
      <c r="M478" s="5">
        <f t="shared" si="440"/>
        <v>4518.2</v>
      </c>
      <c r="N478" s="5">
        <v>4518.2</v>
      </c>
      <c r="O478" s="5">
        <v>4518.2</v>
      </c>
      <c r="P478" s="5">
        <v>0</v>
      </c>
      <c r="Q478" s="5">
        <v>0</v>
      </c>
      <c r="R478" s="5">
        <v>0</v>
      </c>
      <c r="S478" s="5">
        <v>0</v>
      </c>
      <c r="T478" s="5">
        <v>4518.2</v>
      </c>
      <c r="U478" s="5">
        <v>0</v>
      </c>
      <c r="V478" s="42">
        <v>0</v>
      </c>
      <c r="W478" s="5">
        <f t="shared" si="448"/>
        <v>100</v>
      </c>
      <c r="X478" s="27"/>
    </row>
    <row r="479" spans="1:25" ht="47.25" customHeight="1" x14ac:dyDescent="0.3">
      <c r="A479" s="4" t="s">
        <v>97</v>
      </c>
      <c r="B479" s="4" t="s">
        <v>1773</v>
      </c>
      <c r="C479" s="4" t="s">
        <v>110</v>
      </c>
      <c r="D479" s="4"/>
      <c r="E479" s="14" t="s">
        <v>1092</v>
      </c>
      <c r="F479" s="5">
        <f t="shared" ref="F479:L482" si="462">F480</f>
        <v>893.69999999999993</v>
      </c>
      <c r="G479" s="5">
        <f t="shared" si="462"/>
        <v>893.69999999999993</v>
      </c>
      <c r="H479" s="5">
        <f t="shared" si="462"/>
        <v>893.69999999999993</v>
      </c>
      <c r="I479" s="5">
        <f t="shared" si="462"/>
        <v>0</v>
      </c>
      <c r="J479" s="5">
        <f t="shared" si="462"/>
        <v>0</v>
      </c>
      <c r="K479" s="5">
        <f t="shared" si="462"/>
        <v>0</v>
      </c>
      <c r="L479" s="5">
        <f t="shared" si="462"/>
        <v>0</v>
      </c>
      <c r="M479" s="5">
        <f t="shared" si="440"/>
        <v>893.69999999999993</v>
      </c>
      <c r="N479" s="5">
        <f t="shared" ref="N479:O482" si="463">N480</f>
        <v>893.7</v>
      </c>
      <c r="O479" s="5">
        <f t="shared" si="463"/>
        <v>893.56879000000004</v>
      </c>
      <c r="P479" s="5">
        <f t="shared" ref="P479:V482" si="464">P480</f>
        <v>0</v>
      </c>
      <c r="Q479" s="5">
        <f t="shared" si="464"/>
        <v>0</v>
      </c>
      <c r="R479" s="5">
        <f t="shared" si="464"/>
        <v>0</v>
      </c>
      <c r="S479" s="5">
        <f t="shared" si="464"/>
        <v>0</v>
      </c>
      <c r="T479" s="5">
        <f t="shared" si="464"/>
        <v>893.56879000000004</v>
      </c>
      <c r="U479" s="5">
        <f t="shared" si="464"/>
        <v>0</v>
      </c>
      <c r="V479" s="42">
        <f t="shared" si="464"/>
        <v>0</v>
      </c>
      <c r="W479" s="5">
        <f t="shared" si="448"/>
        <v>99.985318339487534</v>
      </c>
      <c r="X479" s="27"/>
    </row>
    <row r="480" spans="1:25" ht="31.5" customHeight="1" x14ac:dyDescent="0.3">
      <c r="A480" s="4" t="s">
        <v>97</v>
      </c>
      <c r="B480" s="4" t="s">
        <v>1773</v>
      </c>
      <c r="C480" s="4" t="s">
        <v>134</v>
      </c>
      <c r="D480" s="4"/>
      <c r="E480" s="14" t="s">
        <v>1102</v>
      </c>
      <c r="F480" s="5">
        <f t="shared" si="462"/>
        <v>893.69999999999993</v>
      </c>
      <c r="G480" s="5">
        <f t="shared" si="462"/>
        <v>893.69999999999993</v>
      </c>
      <c r="H480" s="5">
        <f t="shared" si="462"/>
        <v>893.69999999999993</v>
      </c>
      <c r="I480" s="5">
        <f t="shared" si="462"/>
        <v>0</v>
      </c>
      <c r="J480" s="5">
        <f t="shared" si="462"/>
        <v>0</v>
      </c>
      <c r="K480" s="5">
        <f t="shared" si="462"/>
        <v>0</v>
      </c>
      <c r="L480" s="5">
        <f t="shared" si="462"/>
        <v>0</v>
      </c>
      <c r="M480" s="5">
        <f t="shared" si="440"/>
        <v>893.69999999999993</v>
      </c>
      <c r="N480" s="5">
        <f t="shared" si="463"/>
        <v>893.7</v>
      </c>
      <c r="O480" s="5">
        <f t="shared" si="463"/>
        <v>893.56879000000004</v>
      </c>
      <c r="P480" s="5">
        <f t="shared" si="464"/>
        <v>0</v>
      </c>
      <c r="Q480" s="5">
        <f t="shared" si="464"/>
        <v>0</v>
      </c>
      <c r="R480" s="5">
        <f t="shared" si="464"/>
        <v>0</v>
      </c>
      <c r="S480" s="5">
        <f t="shared" si="464"/>
        <v>0</v>
      </c>
      <c r="T480" s="5">
        <f t="shared" si="464"/>
        <v>893.56879000000004</v>
      </c>
      <c r="U480" s="5">
        <f t="shared" si="464"/>
        <v>0</v>
      </c>
      <c r="V480" s="42">
        <f t="shared" si="464"/>
        <v>0</v>
      </c>
      <c r="W480" s="5">
        <f t="shared" si="448"/>
        <v>99.985318339487534</v>
      </c>
      <c r="X480" s="27"/>
    </row>
    <row r="481" spans="1:24" ht="47.25" customHeight="1" x14ac:dyDescent="0.3">
      <c r="A481" s="4" t="s">
        <v>97</v>
      </c>
      <c r="B481" s="4" t="s">
        <v>1773</v>
      </c>
      <c r="C481" s="4" t="s">
        <v>135</v>
      </c>
      <c r="D481" s="4"/>
      <c r="E481" s="14" t="s">
        <v>1681</v>
      </c>
      <c r="F481" s="5">
        <f t="shared" si="462"/>
        <v>893.69999999999993</v>
      </c>
      <c r="G481" s="5">
        <f t="shared" si="462"/>
        <v>893.69999999999993</v>
      </c>
      <c r="H481" s="5">
        <f t="shared" si="462"/>
        <v>893.69999999999993</v>
      </c>
      <c r="I481" s="5">
        <f t="shared" si="462"/>
        <v>0</v>
      </c>
      <c r="J481" s="5">
        <f t="shared" si="462"/>
        <v>0</v>
      </c>
      <c r="K481" s="5">
        <f t="shared" si="462"/>
        <v>0</v>
      </c>
      <c r="L481" s="5">
        <f t="shared" si="462"/>
        <v>0</v>
      </c>
      <c r="M481" s="5">
        <f t="shared" si="440"/>
        <v>893.69999999999993</v>
      </c>
      <c r="N481" s="5">
        <f t="shared" si="463"/>
        <v>893.7</v>
      </c>
      <c r="O481" s="5">
        <f t="shared" si="463"/>
        <v>893.56879000000004</v>
      </c>
      <c r="P481" s="5">
        <f t="shared" si="464"/>
        <v>0</v>
      </c>
      <c r="Q481" s="5">
        <f t="shared" si="464"/>
        <v>0</v>
      </c>
      <c r="R481" s="5">
        <f t="shared" si="464"/>
        <v>0</v>
      </c>
      <c r="S481" s="5">
        <f t="shared" si="464"/>
        <v>0</v>
      </c>
      <c r="T481" s="5">
        <f t="shared" si="464"/>
        <v>893.56879000000004</v>
      </c>
      <c r="U481" s="5">
        <f t="shared" si="464"/>
        <v>0</v>
      </c>
      <c r="V481" s="42">
        <f t="shared" si="464"/>
        <v>0</v>
      </c>
      <c r="W481" s="5">
        <f t="shared" si="448"/>
        <v>99.985318339487534</v>
      </c>
      <c r="X481" s="27"/>
    </row>
    <row r="482" spans="1:24" ht="47.25" customHeight="1" x14ac:dyDescent="0.3">
      <c r="A482" s="4" t="s">
        <v>97</v>
      </c>
      <c r="B482" s="4" t="s">
        <v>1773</v>
      </c>
      <c r="C482" s="4" t="s">
        <v>120</v>
      </c>
      <c r="D482" s="4"/>
      <c r="E482" s="14" t="s">
        <v>565</v>
      </c>
      <c r="F482" s="5">
        <f t="shared" si="462"/>
        <v>893.69999999999993</v>
      </c>
      <c r="G482" s="5">
        <f t="shared" si="462"/>
        <v>893.69999999999993</v>
      </c>
      <c r="H482" s="5">
        <f t="shared" si="462"/>
        <v>893.69999999999993</v>
      </c>
      <c r="I482" s="5">
        <f t="shared" si="462"/>
        <v>0</v>
      </c>
      <c r="J482" s="5">
        <f t="shared" si="462"/>
        <v>0</v>
      </c>
      <c r="K482" s="5">
        <f t="shared" si="462"/>
        <v>0</v>
      </c>
      <c r="L482" s="5">
        <f t="shared" si="462"/>
        <v>0</v>
      </c>
      <c r="M482" s="5">
        <f t="shared" si="440"/>
        <v>893.69999999999993</v>
      </c>
      <c r="N482" s="5">
        <f t="shared" si="463"/>
        <v>893.7</v>
      </c>
      <c r="O482" s="5">
        <f t="shared" si="463"/>
        <v>893.56879000000004</v>
      </c>
      <c r="P482" s="5">
        <f t="shared" si="464"/>
        <v>0</v>
      </c>
      <c r="Q482" s="5">
        <f t="shared" si="464"/>
        <v>0</v>
      </c>
      <c r="R482" s="5">
        <f t="shared" si="464"/>
        <v>0</v>
      </c>
      <c r="S482" s="5">
        <f t="shared" si="464"/>
        <v>0</v>
      </c>
      <c r="T482" s="5">
        <f t="shared" si="464"/>
        <v>893.56879000000004</v>
      </c>
      <c r="U482" s="5">
        <f t="shared" si="464"/>
        <v>0</v>
      </c>
      <c r="V482" s="42">
        <f t="shared" si="464"/>
        <v>0</v>
      </c>
      <c r="W482" s="5">
        <f t="shared" si="448"/>
        <v>99.985318339487534</v>
      </c>
      <c r="X482" s="27"/>
    </row>
    <row r="483" spans="1:24" ht="31.5" customHeight="1" x14ac:dyDescent="0.3">
      <c r="A483" s="4" t="s">
        <v>97</v>
      </c>
      <c r="B483" s="4" t="s">
        <v>1773</v>
      </c>
      <c r="C483" s="4" t="s">
        <v>120</v>
      </c>
      <c r="D483" s="4" t="s">
        <v>87</v>
      </c>
      <c r="E483" s="14" t="s">
        <v>541</v>
      </c>
      <c r="F483" s="5">
        <f t="shared" ref="F483:L483" si="465">F484+F485</f>
        <v>893.69999999999993</v>
      </c>
      <c r="G483" s="5">
        <f t="shared" si="465"/>
        <v>893.69999999999993</v>
      </c>
      <c r="H483" s="5">
        <f t="shared" si="465"/>
        <v>893.69999999999993</v>
      </c>
      <c r="I483" s="5">
        <f t="shared" si="465"/>
        <v>0</v>
      </c>
      <c r="J483" s="5">
        <f t="shared" si="465"/>
        <v>0</v>
      </c>
      <c r="K483" s="5">
        <f t="shared" si="465"/>
        <v>0</v>
      </c>
      <c r="L483" s="5">
        <f t="shared" si="465"/>
        <v>0</v>
      </c>
      <c r="M483" s="5">
        <f t="shared" si="440"/>
        <v>893.69999999999993</v>
      </c>
      <c r="N483" s="5">
        <f>N484+N485</f>
        <v>893.7</v>
      </c>
      <c r="O483" s="5">
        <f>O484+O485</f>
        <v>893.56879000000004</v>
      </c>
      <c r="P483" s="5">
        <f t="shared" ref="P483:V483" si="466">P484+P485</f>
        <v>0</v>
      </c>
      <c r="Q483" s="5">
        <f t="shared" si="466"/>
        <v>0</v>
      </c>
      <c r="R483" s="5">
        <f t="shared" si="466"/>
        <v>0</v>
      </c>
      <c r="S483" s="5">
        <f t="shared" si="466"/>
        <v>0</v>
      </c>
      <c r="T483" s="5">
        <f t="shared" si="466"/>
        <v>893.56879000000004</v>
      </c>
      <c r="U483" s="5">
        <f t="shared" si="466"/>
        <v>0</v>
      </c>
      <c r="V483" s="42">
        <f t="shared" si="466"/>
        <v>0</v>
      </c>
      <c r="W483" s="5">
        <f t="shared" si="448"/>
        <v>99.985318339487534</v>
      </c>
      <c r="X483" s="27"/>
    </row>
    <row r="484" spans="1:24" ht="15.75" customHeight="1" x14ac:dyDescent="0.3">
      <c r="A484" s="4" t="s">
        <v>97</v>
      </c>
      <c r="B484" s="4" t="s">
        <v>1773</v>
      </c>
      <c r="C484" s="4" t="s">
        <v>120</v>
      </c>
      <c r="D484" s="4" t="s">
        <v>121</v>
      </c>
      <c r="E484" s="14" t="s">
        <v>542</v>
      </c>
      <c r="F484" s="5">
        <v>262.89999999999998</v>
      </c>
      <c r="G484" s="5">
        <v>262.89999999999998</v>
      </c>
      <c r="H484" s="5">
        <v>262.89999999999998</v>
      </c>
      <c r="I484" s="5"/>
      <c r="J484" s="5"/>
      <c r="K484" s="5"/>
      <c r="L484" s="5"/>
      <c r="M484" s="5">
        <f t="shared" si="440"/>
        <v>262.89999999999998</v>
      </c>
      <c r="N484" s="5">
        <v>315.62452999999999</v>
      </c>
      <c r="O484" s="5">
        <v>315.62452999999999</v>
      </c>
      <c r="P484" s="5">
        <v>0</v>
      </c>
      <c r="Q484" s="5">
        <v>0</v>
      </c>
      <c r="R484" s="5">
        <v>0</v>
      </c>
      <c r="S484" s="5">
        <v>0</v>
      </c>
      <c r="T484" s="5">
        <v>315.62452999999999</v>
      </c>
      <c r="U484" s="5">
        <v>0</v>
      </c>
      <c r="V484" s="42">
        <v>0</v>
      </c>
      <c r="W484" s="5">
        <f t="shared" si="448"/>
        <v>100</v>
      </c>
      <c r="X484" s="27"/>
    </row>
    <row r="485" spans="1:24" ht="15.75" customHeight="1" x14ac:dyDescent="0.3">
      <c r="A485" s="4" t="s">
        <v>97</v>
      </c>
      <c r="B485" s="4" t="s">
        <v>1773</v>
      </c>
      <c r="C485" s="4" t="s">
        <v>120</v>
      </c>
      <c r="D485" s="4" t="s">
        <v>99</v>
      </c>
      <c r="E485" s="14" t="s">
        <v>543</v>
      </c>
      <c r="F485" s="5">
        <v>630.79999999999995</v>
      </c>
      <c r="G485" s="5">
        <v>630.79999999999995</v>
      </c>
      <c r="H485" s="5">
        <v>630.79999999999995</v>
      </c>
      <c r="I485" s="5"/>
      <c r="J485" s="5"/>
      <c r="K485" s="5"/>
      <c r="L485" s="5"/>
      <c r="M485" s="5">
        <f t="shared" si="440"/>
        <v>630.79999999999995</v>
      </c>
      <c r="N485" s="5">
        <v>578.07547</v>
      </c>
      <c r="O485" s="5">
        <v>577.94425999999999</v>
      </c>
      <c r="P485" s="5">
        <v>0</v>
      </c>
      <c r="Q485" s="5">
        <v>0</v>
      </c>
      <c r="R485" s="5">
        <v>0</v>
      </c>
      <c r="S485" s="5">
        <v>0</v>
      </c>
      <c r="T485" s="5">
        <v>577.94425999999999</v>
      </c>
      <c r="U485" s="5">
        <v>0</v>
      </c>
      <c r="V485" s="42">
        <v>0</v>
      </c>
      <c r="W485" s="5">
        <f t="shared" si="448"/>
        <v>99.977302271622065</v>
      </c>
      <c r="X485" s="27"/>
    </row>
    <row r="486" spans="1:24" ht="31.5" customHeight="1" x14ac:dyDescent="0.3">
      <c r="A486" s="4" t="s">
        <v>97</v>
      </c>
      <c r="B486" s="4" t="s">
        <v>1773</v>
      </c>
      <c r="C486" s="4" t="s">
        <v>22</v>
      </c>
      <c r="D486" s="4"/>
      <c r="E486" s="14" t="s">
        <v>802</v>
      </c>
      <c r="F486" s="5"/>
      <c r="G486" s="5"/>
      <c r="H486" s="5"/>
      <c r="I486" s="5"/>
      <c r="J486" s="5"/>
      <c r="K486" s="5"/>
      <c r="L486" s="5"/>
      <c r="M486" s="5">
        <f t="shared" si="440"/>
        <v>0</v>
      </c>
      <c r="N486" s="5">
        <f t="shared" ref="N486:O488" si="467">N487</f>
        <v>1209.0899999999999</v>
      </c>
      <c r="O486" s="5">
        <f t="shared" si="467"/>
        <v>960</v>
      </c>
      <c r="P486" s="5">
        <f t="shared" ref="P486:V488" si="468">P487</f>
        <v>0</v>
      </c>
      <c r="Q486" s="5">
        <f t="shared" si="468"/>
        <v>0</v>
      </c>
      <c r="R486" s="5">
        <f t="shared" si="468"/>
        <v>0</v>
      </c>
      <c r="S486" s="5">
        <f t="shared" si="468"/>
        <v>0</v>
      </c>
      <c r="T486" s="5">
        <f t="shared" si="468"/>
        <v>1209.0899999999999</v>
      </c>
      <c r="U486" s="5">
        <f t="shared" si="468"/>
        <v>0</v>
      </c>
      <c r="V486" s="42">
        <f t="shared" si="468"/>
        <v>0</v>
      </c>
      <c r="W486" s="5">
        <f t="shared" si="448"/>
        <v>100</v>
      </c>
      <c r="X486" s="27"/>
    </row>
    <row r="487" spans="1:24" ht="47.25" customHeight="1" x14ac:dyDescent="0.3">
      <c r="A487" s="4" t="s">
        <v>97</v>
      </c>
      <c r="B487" s="4" t="s">
        <v>1773</v>
      </c>
      <c r="C487" s="4" t="s">
        <v>406</v>
      </c>
      <c r="D487" s="4"/>
      <c r="E487" s="14" t="s">
        <v>808</v>
      </c>
      <c r="F487" s="5"/>
      <c r="G487" s="5"/>
      <c r="H487" s="5"/>
      <c r="I487" s="5"/>
      <c r="J487" s="5"/>
      <c r="K487" s="5"/>
      <c r="L487" s="5"/>
      <c r="M487" s="5">
        <f t="shared" si="440"/>
        <v>0</v>
      </c>
      <c r="N487" s="5">
        <f t="shared" si="467"/>
        <v>1209.0899999999999</v>
      </c>
      <c r="O487" s="5">
        <f t="shared" si="467"/>
        <v>960</v>
      </c>
      <c r="P487" s="5">
        <f t="shared" si="468"/>
        <v>0</v>
      </c>
      <c r="Q487" s="5">
        <f t="shared" si="468"/>
        <v>0</v>
      </c>
      <c r="R487" s="5">
        <f t="shared" si="468"/>
        <v>0</v>
      </c>
      <c r="S487" s="5">
        <f t="shared" si="468"/>
        <v>0</v>
      </c>
      <c r="T487" s="5">
        <f t="shared" si="468"/>
        <v>1209.0899999999999</v>
      </c>
      <c r="U487" s="5">
        <f t="shared" si="468"/>
        <v>0</v>
      </c>
      <c r="V487" s="42">
        <f t="shared" si="468"/>
        <v>0</v>
      </c>
      <c r="W487" s="5">
        <f t="shared" si="448"/>
        <v>100</v>
      </c>
      <c r="X487" s="27"/>
    </row>
    <row r="488" spans="1:24" ht="31.5" customHeight="1" x14ac:dyDescent="0.3">
      <c r="A488" s="4" t="s">
        <v>97</v>
      </c>
      <c r="B488" s="4" t="s">
        <v>1773</v>
      </c>
      <c r="C488" s="4" t="s">
        <v>406</v>
      </c>
      <c r="D488" s="4" t="s">
        <v>87</v>
      </c>
      <c r="E488" s="14" t="s">
        <v>541</v>
      </c>
      <c r="F488" s="5"/>
      <c r="G488" s="5"/>
      <c r="H488" s="5"/>
      <c r="I488" s="5"/>
      <c r="J488" s="5"/>
      <c r="K488" s="5"/>
      <c r="L488" s="5"/>
      <c r="M488" s="5">
        <f t="shared" si="440"/>
        <v>0</v>
      </c>
      <c r="N488" s="5">
        <f t="shared" si="467"/>
        <v>1209.0899999999999</v>
      </c>
      <c r="O488" s="5">
        <f t="shared" si="467"/>
        <v>960</v>
      </c>
      <c r="P488" s="5">
        <f t="shared" si="468"/>
        <v>0</v>
      </c>
      <c r="Q488" s="5">
        <f t="shared" si="468"/>
        <v>0</v>
      </c>
      <c r="R488" s="5">
        <f t="shared" si="468"/>
        <v>0</v>
      </c>
      <c r="S488" s="5">
        <f t="shared" si="468"/>
        <v>0</v>
      </c>
      <c r="T488" s="5">
        <f t="shared" si="468"/>
        <v>1209.0899999999999</v>
      </c>
      <c r="U488" s="5">
        <f t="shared" si="468"/>
        <v>0</v>
      </c>
      <c r="V488" s="42">
        <f t="shared" si="468"/>
        <v>0</v>
      </c>
      <c r="W488" s="5">
        <f t="shared" si="448"/>
        <v>100</v>
      </c>
      <c r="X488" s="27"/>
    </row>
    <row r="489" spans="1:24" ht="15.75" customHeight="1" x14ac:dyDescent="0.3">
      <c r="A489" s="4" t="s">
        <v>97</v>
      </c>
      <c r="B489" s="4" t="s">
        <v>1773</v>
      </c>
      <c r="C489" s="4" t="s">
        <v>406</v>
      </c>
      <c r="D489" s="4" t="s">
        <v>99</v>
      </c>
      <c r="E489" s="14" t="s">
        <v>543</v>
      </c>
      <c r="F489" s="5"/>
      <c r="G489" s="5"/>
      <c r="H489" s="5"/>
      <c r="I489" s="5"/>
      <c r="J489" s="5"/>
      <c r="K489" s="5"/>
      <c r="L489" s="5"/>
      <c r="M489" s="5">
        <f t="shared" si="440"/>
        <v>0</v>
      </c>
      <c r="N489" s="5">
        <v>1209.0899999999999</v>
      </c>
      <c r="O489" s="5">
        <v>960</v>
      </c>
      <c r="P489" s="5">
        <v>0</v>
      </c>
      <c r="Q489" s="5">
        <v>0</v>
      </c>
      <c r="R489" s="5">
        <v>0</v>
      </c>
      <c r="S489" s="5">
        <v>0</v>
      </c>
      <c r="T489" s="5">
        <v>1209.0899999999999</v>
      </c>
      <c r="U489" s="5">
        <v>0</v>
      </c>
      <c r="V489" s="42">
        <v>0</v>
      </c>
      <c r="W489" s="5">
        <f t="shared" si="448"/>
        <v>100</v>
      </c>
      <c r="X489" s="27"/>
    </row>
    <row r="490" spans="1:24" s="10" customFormat="1" ht="15.75" customHeight="1" x14ac:dyDescent="0.3">
      <c r="A490" s="9" t="s">
        <v>97</v>
      </c>
      <c r="B490" s="9" t="s">
        <v>1774</v>
      </c>
      <c r="C490" s="9"/>
      <c r="D490" s="9"/>
      <c r="E490" s="13" t="s">
        <v>520</v>
      </c>
      <c r="F490" s="11">
        <f t="shared" ref="F490:L492" si="469">F491</f>
        <v>2796</v>
      </c>
      <c r="G490" s="11">
        <f t="shared" si="469"/>
        <v>2796</v>
      </c>
      <c r="H490" s="11">
        <f t="shared" si="469"/>
        <v>2796</v>
      </c>
      <c r="I490" s="11">
        <f t="shared" si="469"/>
        <v>0</v>
      </c>
      <c r="J490" s="11">
        <f t="shared" si="469"/>
        <v>0</v>
      </c>
      <c r="K490" s="11">
        <f t="shared" si="469"/>
        <v>0</v>
      </c>
      <c r="L490" s="11">
        <f t="shared" si="469"/>
        <v>0</v>
      </c>
      <c r="M490" s="11">
        <f t="shared" si="440"/>
        <v>2796</v>
      </c>
      <c r="N490" s="11">
        <f>N491+N505</f>
        <v>3740.73963</v>
      </c>
      <c r="O490" s="11">
        <f t="shared" ref="O490:S490" si="470">O491+O505</f>
        <v>2387.23963</v>
      </c>
      <c r="P490" s="11">
        <f t="shared" si="470"/>
        <v>220</v>
      </c>
      <c r="Q490" s="11">
        <f t="shared" si="470"/>
        <v>0</v>
      </c>
      <c r="R490" s="11">
        <f t="shared" si="470"/>
        <v>0</v>
      </c>
      <c r="S490" s="11">
        <f t="shared" si="470"/>
        <v>0</v>
      </c>
      <c r="T490" s="11">
        <f t="shared" ref="T490" si="471">T491+T505</f>
        <v>3740.73963</v>
      </c>
      <c r="U490" s="11">
        <f t="shared" ref="U490" si="472">U491+U505</f>
        <v>220</v>
      </c>
      <c r="V490" s="11">
        <f t="shared" ref="V490" si="473">V491+V505</f>
        <v>0</v>
      </c>
      <c r="W490" s="11">
        <f t="shared" si="448"/>
        <v>100</v>
      </c>
      <c r="X490" s="26"/>
    </row>
    <row r="491" spans="1:24" ht="15.75" customHeight="1" x14ac:dyDescent="0.3">
      <c r="A491" s="4" t="s">
        <v>97</v>
      </c>
      <c r="B491" s="4" t="s">
        <v>1774</v>
      </c>
      <c r="C491" s="4" t="s">
        <v>105</v>
      </c>
      <c r="D491" s="4"/>
      <c r="E491" s="14" t="s">
        <v>1063</v>
      </c>
      <c r="F491" s="5">
        <f t="shared" si="469"/>
        <v>2796</v>
      </c>
      <c r="G491" s="5">
        <f t="shared" si="469"/>
        <v>2796</v>
      </c>
      <c r="H491" s="5">
        <f t="shared" si="469"/>
        <v>2796</v>
      </c>
      <c r="I491" s="5">
        <f t="shared" si="469"/>
        <v>0</v>
      </c>
      <c r="J491" s="5">
        <f t="shared" si="469"/>
        <v>0</v>
      </c>
      <c r="K491" s="5">
        <f t="shared" si="469"/>
        <v>0</v>
      </c>
      <c r="L491" s="5">
        <f t="shared" si="469"/>
        <v>0</v>
      </c>
      <c r="M491" s="5">
        <f t="shared" si="440"/>
        <v>2796</v>
      </c>
      <c r="N491" s="5">
        <f>N492</f>
        <v>2796</v>
      </c>
      <c r="O491" s="5">
        <f>O492</f>
        <v>1662.5</v>
      </c>
      <c r="P491" s="5">
        <f t="shared" ref="P491:V492" si="474">P492</f>
        <v>0</v>
      </c>
      <c r="Q491" s="5">
        <f t="shared" si="474"/>
        <v>0</v>
      </c>
      <c r="R491" s="5">
        <f t="shared" si="474"/>
        <v>0</v>
      </c>
      <c r="S491" s="5">
        <f t="shared" si="474"/>
        <v>0</v>
      </c>
      <c r="T491" s="5">
        <f t="shared" si="474"/>
        <v>2796</v>
      </c>
      <c r="U491" s="5">
        <f t="shared" si="474"/>
        <v>0</v>
      </c>
      <c r="V491" s="42">
        <f t="shared" si="474"/>
        <v>0</v>
      </c>
      <c r="W491" s="5">
        <f t="shared" si="448"/>
        <v>100</v>
      </c>
      <c r="X491" s="27"/>
    </row>
    <row r="492" spans="1:24" ht="15.75" customHeight="1" x14ac:dyDescent="0.3">
      <c r="A492" s="4" t="s">
        <v>97</v>
      </c>
      <c r="B492" s="4" t="s">
        <v>1774</v>
      </c>
      <c r="C492" s="4" t="s">
        <v>108</v>
      </c>
      <c r="D492" s="4"/>
      <c r="E492" s="14" t="s">
        <v>1071</v>
      </c>
      <c r="F492" s="5">
        <f t="shared" si="469"/>
        <v>2796</v>
      </c>
      <c r="G492" s="5">
        <f t="shared" si="469"/>
        <v>2796</v>
      </c>
      <c r="H492" s="5">
        <f t="shared" si="469"/>
        <v>2796</v>
      </c>
      <c r="I492" s="5">
        <f t="shared" si="469"/>
        <v>0</v>
      </c>
      <c r="J492" s="5">
        <f t="shared" si="469"/>
        <v>0</v>
      </c>
      <c r="K492" s="5">
        <f t="shared" si="469"/>
        <v>0</v>
      </c>
      <c r="L492" s="5">
        <f t="shared" si="469"/>
        <v>0</v>
      </c>
      <c r="M492" s="5">
        <f t="shared" si="440"/>
        <v>2796</v>
      </c>
      <c r="N492" s="5">
        <f>N493</f>
        <v>2796</v>
      </c>
      <c r="O492" s="5">
        <f>O493</f>
        <v>1662.5</v>
      </c>
      <c r="P492" s="5">
        <f t="shared" si="474"/>
        <v>0</v>
      </c>
      <c r="Q492" s="5">
        <f t="shared" si="474"/>
        <v>0</v>
      </c>
      <c r="R492" s="5">
        <f t="shared" si="474"/>
        <v>0</v>
      </c>
      <c r="S492" s="5">
        <f t="shared" si="474"/>
        <v>0</v>
      </c>
      <c r="T492" s="5">
        <f t="shared" si="474"/>
        <v>2796</v>
      </c>
      <c r="U492" s="5">
        <f t="shared" si="474"/>
        <v>0</v>
      </c>
      <c r="V492" s="42">
        <f t="shared" si="474"/>
        <v>0</v>
      </c>
      <c r="W492" s="5">
        <f t="shared" si="448"/>
        <v>100</v>
      </c>
      <c r="X492" s="27"/>
    </row>
    <row r="493" spans="1:24" ht="47.25" customHeight="1" x14ac:dyDescent="0.3">
      <c r="A493" s="4" t="s">
        <v>97</v>
      </c>
      <c r="B493" s="4" t="s">
        <v>1774</v>
      </c>
      <c r="C493" s="4" t="s">
        <v>109</v>
      </c>
      <c r="D493" s="4"/>
      <c r="E493" s="14" t="s">
        <v>1072</v>
      </c>
      <c r="F493" s="5">
        <f t="shared" ref="F493:L493" si="475">F494+F497+F502</f>
        <v>2796</v>
      </c>
      <c r="G493" s="5">
        <f t="shared" si="475"/>
        <v>2796</v>
      </c>
      <c r="H493" s="5">
        <f t="shared" si="475"/>
        <v>2796</v>
      </c>
      <c r="I493" s="5">
        <f t="shared" si="475"/>
        <v>0</v>
      </c>
      <c r="J493" s="5">
        <f t="shared" si="475"/>
        <v>0</v>
      </c>
      <c r="K493" s="5">
        <f t="shared" si="475"/>
        <v>0</v>
      </c>
      <c r="L493" s="5">
        <f t="shared" si="475"/>
        <v>0</v>
      </c>
      <c r="M493" s="5">
        <f t="shared" si="440"/>
        <v>2796</v>
      </c>
      <c r="N493" s="5">
        <f>N494+N497+N502</f>
        <v>2796</v>
      </c>
      <c r="O493" s="5">
        <f>O494+O497+O502</f>
        <v>1662.5</v>
      </c>
      <c r="P493" s="5">
        <f t="shared" ref="P493:V493" si="476">P494+P497+P502</f>
        <v>0</v>
      </c>
      <c r="Q493" s="5">
        <f t="shared" si="476"/>
        <v>0</v>
      </c>
      <c r="R493" s="5">
        <f t="shared" si="476"/>
        <v>0</v>
      </c>
      <c r="S493" s="5">
        <f t="shared" si="476"/>
        <v>0</v>
      </c>
      <c r="T493" s="5">
        <f t="shared" si="476"/>
        <v>2796</v>
      </c>
      <c r="U493" s="5">
        <f t="shared" si="476"/>
        <v>0</v>
      </c>
      <c r="V493" s="42">
        <f t="shared" si="476"/>
        <v>0</v>
      </c>
      <c r="W493" s="5">
        <f t="shared" si="448"/>
        <v>100</v>
      </c>
      <c r="X493" s="27"/>
    </row>
    <row r="494" spans="1:24" ht="31.5" customHeight="1" x14ac:dyDescent="0.3">
      <c r="A494" s="4" t="s">
        <v>97</v>
      </c>
      <c r="B494" s="4" t="s">
        <v>1774</v>
      </c>
      <c r="C494" s="4" t="s">
        <v>102</v>
      </c>
      <c r="D494" s="4"/>
      <c r="E494" s="14" t="s">
        <v>584</v>
      </c>
      <c r="F494" s="5">
        <f t="shared" ref="F494:L495" si="477">F495</f>
        <v>2091</v>
      </c>
      <c r="G494" s="5">
        <f t="shared" si="477"/>
        <v>2091</v>
      </c>
      <c r="H494" s="5">
        <f t="shared" si="477"/>
        <v>2091</v>
      </c>
      <c r="I494" s="5">
        <f t="shared" si="477"/>
        <v>0</v>
      </c>
      <c r="J494" s="5">
        <f t="shared" si="477"/>
        <v>0</v>
      </c>
      <c r="K494" s="5">
        <f t="shared" si="477"/>
        <v>0</v>
      </c>
      <c r="L494" s="5">
        <f t="shared" si="477"/>
        <v>0</v>
      </c>
      <c r="M494" s="5">
        <f t="shared" si="440"/>
        <v>2091</v>
      </c>
      <c r="N494" s="5">
        <f>N495</f>
        <v>2091</v>
      </c>
      <c r="O494" s="5">
        <f>O495</f>
        <v>1302.5</v>
      </c>
      <c r="P494" s="5">
        <f t="shared" ref="P494:V495" si="478">P495</f>
        <v>0</v>
      </c>
      <c r="Q494" s="5">
        <f t="shared" si="478"/>
        <v>0</v>
      </c>
      <c r="R494" s="5">
        <f t="shared" si="478"/>
        <v>0</v>
      </c>
      <c r="S494" s="5">
        <f t="shared" si="478"/>
        <v>0</v>
      </c>
      <c r="T494" s="5">
        <f t="shared" si="478"/>
        <v>2091</v>
      </c>
      <c r="U494" s="5">
        <f t="shared" si="478"/>
        <v>0</v>
      </c>
      <c r="V494" s="42">
        <f t="shared" si="478"/>
        <v>0</v>
      </c>
      <c r="W494" s="5">
        <f t="shared" si="448"/>
        <v>100</v>
      </c>
      <c r="X494" s="27"/>
    </row>
    <row r="495" spans="1:24" ht="31.5" customHeight="1" x14ac:dyDescent="0.3">
      <c r="A495" s="4" t="s">
        <v>97</v>
      </c>
      <c r="B495" s="4" t="s">
        <v>1774</v>
      </c>
      <c r="C495" s="4" t="s">
        <v>102</v>
      </c>
      <c r="D495" s="4" t="s">
        <v>87</v>
      </c>
      <c r="E495" s="14" t="s">
        <v>541</v>
      </c>
      <c r="F495" s="5">
        <f t="shared" si="477"/>
        <v>2091</v>
      </c>
      <c r="G495" s="5">
        <f t="shared" si="477"/>
        <v>2091</v>
      </c>
      <c r="H495" s="5">
        <f t="shared" si="477"/>
        <v>2091</v>
      </c>
      <c r="I495" s="5">
        <f t="shared" si="477"/>
        <v>0</v>
      </c>
      <c r="J495" s="5">
        <f t="shared" si="477"/>
        <v>0</v>
      </c>
      <c r="K495" s="5">
        <f t="shared" si="477"/>
        <v>0</v>
      </c>
      <c r="L495" s="5">
        <f t="shared" si="477"/>
        <v>0</v>
      </c>
      <c r="M495" s="5">
        <f t="shared" si="440"/>
        <v>2091</v>
      </c>
      <c r="N495" s="5">
        <f>N496</f>
        <v>2091</v>
      </c>
      <c r="O495" s="5">
        <f>O496</f>
        <v>1302.5</v>
      </c>
      <c r="P495" s="5">
        <f t="shared" si="478"/>
        <v>0</v>
      </c>
      <c r="Q495" s="5">
        <f t="shared" si="478"/>
        <v>0</v>
      </c>
      <c r="R495" s="5">
        <f t="shared" si="478"/>
        <v>0</v>
      </c>
      <c r="S495" s="5">
        <f t="shared" si="478"/>
        <v>0</v>
      </c>
      <c r="T495" s="5">
        <f t="shared" si="478"/>
        <v>2091</v>
      </c>
      <c r="U495" s="5">
        <f t="shared" si="478"/>
        <v>0</v>
      </c>
      <c r="V495" s="42">
        <f t="shared" si="478"/>
        <v>0</v>
      </c>
      <c r="W495" s="5">
        <f t="shared" si="448"/>
        <v>100</v>
      </c>
      <c r="X495" s="27"/>
    </row>
    <row r="496" spans="1:24" ht="15.75" customHeight="1" x14ac:dyDescent="0.3">
      <c r="A496" s="4" t="s">
        <v>97</v>
      </c>
      <c r="B496" s="4" t="s">
        <v>1774</v>
      </c>
      <c r="C496" s="4" t="s">
        <v>102</v>
      </c>
      <c r="D496" s="4" t="s">
        <v>99</v>
      </c>
      <c r="E496" s="14" t="s">
        <v>543</v>
      </c>
      <c r="F496" s="5">
        <v>2091</v>
      </c>
      <c r="G496" s="5">
        <v>2091</v>
      </c>
      <c r="H496" s="5">
        <v>2091</v>
      </c>
      <c r="I496" s="5"/>
      <c r="J496" s="5"/>
      <c r="K496" s="5"/>
      <c r="L496" s="5"/>
      <c r="M496" s="5">
        <f t="shared" si="440"/>
        <v>2091</v>
      </c>
      <c r="N496" s="5">
        <v>2091</v>
      </c>
      <c r="O496" s="5">
        <v>1302.5</v>
      </c>
      <c r="P496" s="5">
        <v>0</v>
      </c>
      <c r="Q496" s="5">
        <v>0</v>
      </c>
      <c r="R496" s="5">
        <v>0</v>
      </c>
      <c r="S496" s="5">
        <v>0</v>
      </c>
      <c r="T496" s="5">
        <v>2091</v>
      </c>
      <c r="U496" s="5">
        <v>0</v>
      </c>
      <c r="V496" s="42">
        <v>0</v>
      </c>
      <c r="W496" s="5">
        <f t="shared" si="448"/>
        <v>100</v>
      </c>
      <c r="X496" s="27"/>
    </row>
    <row r="497" spans="1:24" ht="47.25" customHeight="1" x14ac:dyDescent="0.3">
      <c r="A497" s="4" t="s">
        <v>97</v>
      </c>
      <c r="B497" s="4" t="s">
        <v>1774</v>
      </c>
      <c r="C497" s="4" t="s">
        <v>136</v>
      </c>
      <c r="D497" s="4"/>
      <c r="E497" s="14" t="s">
        <v>585</v>
      </c>
      <c r="F497" s="5">
        <f t="shared" ref="F497:L497" si="479">F498+F500</f>
        <v>225</v>
      </c>
      <c r="G497" s="5">
        <f t="shared" si="479"/>
        <v>225</v>
      </c>
      <c r="H497" s="5">
        <f t="shared" si="479"/>
        <v>225</v>
      </c>
      <c r="I497" s="5">
        <f t="shared" si="479"/>
        <v>0</v>
      </c>
      <c r="J497" s="5">
        <f t="shared" si="479"/>
        <v>0</v>
      </c>
      <c r="K497" s="5">
        <f t="shared" si="479"/>
        <v>0</v>
      </c>
      <c r="L497" s="5">
        <f t="shared" si="479"/>
        <v>0</v>
      </c>
      <c r="M497" s="5">
        <f t="shared" si="440"/>
        <v>225</v>
      </c>
      <c r="N497" s="5">
        <f>N498+N500</f>
        <v>225</v>
      </c>
      <c r="O497" s="5">
        <f>O498+O500</f>
        <v>0</v>
      </c>
      <c r="P497" s="5">
        <f t="shared" ref="P497:V497" si="480">P498+P500</f>
        <v>0</v>
      </c>
      <c r="Q497" s="5">
        <f t="shared" si="480"/>
        <v>0</v>
      </c>
      <c r="R497" s="5">
        <f t="shared" si="480"/>
        <v>0</v>
      </c>
      <c r="S497" s="5">
        <f t="shared" si="480"/>
        <v>0</v>
      </c>
      <c r="T497" s="5">
        <f t="shared" si="480"/>
        <v>225</v>
      </c>
      <c r="U497" s="5">
        <f t="shared" si="480"/>
        <v>0</v>
      </c>
      <c r="V497" s="42">
        <f t="shared" si="480"/>
        <v>0</v>
      </c>
      <c r="W497" s="5">
        <f t="shared" si="448"/>
        <v>100</v>
      </c>
      <c r="X497" s="27"/>
    </row>
    <row r="498" spans="1:24" ht="31.5" customHeight="1" x14ac:dyDescent="0.3">
      <c r="A498" s="4" t="s">
        <v>97</v>
      </c>
      <c r="B498" s="4" t="s">
        <v>1774</v>
      </c>
      <c r="C498" s="4" t="s">
        <v>136</v>
      </c>
      <c r="D498" s="4" t="s">
        <v>11</v>
      </c>
      <c r="E498" s="14" t="s">
        <v>531</v>
      </c>
      <c r="F498" s="5">
        <f t="shared" ref="F498:L498" si="481">F499</f>
        <v>5</v>
      </c>
      <c r="G498" s="5">
        <f t="shared" si="481"/>
        <v>5</v>
      </c>
      <c r="H498" s="5">
        <f t="shared" si="481"/>
        <v>5</v>
      </c>
      <c r="I498" s="5">
        <f t="shared" si="481"/>
        <v>0</v>
      </c>
      <c r="J498" s="5">
        <f t="shared" si="481"/>
        <v>0</v>
      </c>
      <c r="K498" s="5">
        <f t="shared" si="481"/>
        <v>0</v>
      </c>
      <c r="L498" s="5">
        <f t="shared" si="481"/>
        <v>0</v>
      </c>
      <c r="M498" s="5">
        <f t="shared" si="440"/>
        <v>5</v>
      </c>
      <c r="N498" s="5">
        <f>N499</f>
        <v>5</v>
      </c>
      <c r="O498" s="5">
        <f>O499</f>
        <v>0</v>
      </c>
      <c r="P498" s="5">
        <f t="shared" ref="P498:V498" si="482">P499</f>
        <v>0</v>
      </c>
      <c r="Q498" s="5">
        <f t="shared" si="482"/>
        <v>0</v>
      </c>
      <c r="R498" s="5">
        <f t="shared" si="482"/>
        <v>0</v>
      </c>
      <c r="S498" s="5">
        <f t="shared" si="482"/>
        <v>0</v>
      </c>
      <c r="T498" s="5">
        <f t="shared" si="482"/>
        <v>5</v>
      </c>
      <c r="U498" s="5">
        <f t="shared" si="482"/>
        <v>0</v>
      </c>
      <c r="V498" s="42">
        <f t="shared" si="482"/>
        <v>0</v>
      </c>
      <c r="W498" s="5">
        <f t="shared" si="448"/>
        <v>100</v>
      </c>
      <c r="X498" s="27"/>
    </row>
    <row r="499" spans="1:24" ht="31.5" customHeight="1" x14ac:dyDescent="0.3">
      <c r="A499" s="4" t="s">
        <v>97</v>
      </c>
      <c r="B499" s="4" t="s">
        <v>1774</v>
      </c>
      <c r="C499" s="4" t="s">
        <v>136</v>
      </c>
      <c r="D499" s="4" t="s">
        <v>12</v>
      </c>
      <c r="E499" s="14" t="s">
        <v>532</v>
      </c>
      <c r="F499" s="5">
        <v>5</v>
      </c>
      <c r="G499" s="5">
        <v>5</v>
      </c>
      <c r="H499" s="5">
        <v>5</v>
      </c>
      <c r="I499" s="5"/>
      <c r="J499" s="5"/>
      <c r="K499" s="5"/>
      <c r="L499" s="5"/>
      <c r="M499" s="5">
        <f t="shared" si="440"/>
        <v>5</v>
      </c>
      <c r="N499" s="5">
        <v>5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5</v>
      </c>
      <c r="U499" s="5">
        <v>0</v>
      </c>
      <c r="V499" s="42">
        <v>0</v>
      </c>
      <c r="W499" s="5">
        <f t="shared" si="448"/>
        <v>100</v>
      </c>
      <c r="X499" s="27"/>
    </row>
    <row r="500" spans="1:24" ht="15.75" customHeight="1" x14ac:dyDescent="0.3">
      <c r="A500" s="4" t="s">
        <v>97</v>
      </c>
      <c r="B500" s="4" t="s">
        <v>1774</v>
      </c>
      <c r="C500" s="4" t="s">
        <v>136</v>
      </c>
      <c r="D500" s="4" t="s">
        <v>131</v>
      </c>
      <c r="E500" s="14" t="s">
        <v>533</v>
      </c>
      <c r="F500" s="5">
        <f t="shared" ref="F500:L500" si="483">F501</f>
        <v>220</v>
      </c>
      <c r="G500" s="5">
        <f t="shared" si="483"/>
        <v>220</v>
      </c>
      <c r="H500" s="5">
        <f t="shared" si="483"/>
        <v>220</v>
      </c>
      <c r="I500" s="5">
        <f t="shared" si="483"/>
        <v>0</v>
      </c>
      <c r="J500" s="5">
        <f t="shared" si="483"/>
        <v>0</v>
      </c>
      <c r="K500" s="5">
        <f t="shared" si="483"/>
        <v>0</v>
      </c>
      <c r="L500" s="5">
        <f t="shared" si="483"/>
        <v>0</v>
      </c>
      <c r="M500" s="5">
        <f t="shared" si="440"/>
        <v>220</v>
      </c>
      <c r="N500" s="5">
        <f>N501</f>
        <v>220</v>
      </c>
      <c r="O500" s="5">
        <f>O501</f>
        <v>0</v>
      </c>
      <c r="P500" s="5">
        <f t="shared" ref="P500:V500" si="484">P501</f>
        <v>0</v>
      </c>
      <c r="Q500" s="5">
        <f t="shared" si="484"/>
        <v>0</v>
      </c>
      <c r="R500" s="5">
        <f t="shared" si="484"/>
        <v>0</v>
      </c>
      <c r="S500" s="5">
        <f t="shared" si="484"/>
        <v>0</v>
      </c>
      <c r="T500" s="5">
        <f t="shared" si="484"/>
        <v>220</v>
      </c>
      <c r="U500" s="5">
        <f t="shared" si="484"/>
        <v>0</v>
      </c>
      <c r="V500" s="42">
        <f t="shared" si="484"/>
        <v>0</v>
      </c>
      <c r="W500" s="5">
        <f t="shared" si="448"/>
        <v>100</v>
      </c>
      <c r="X500" s="27"/>
    </row>
    <row r="501" spans="1:24" ht="15.75" customHeight="1" x14ac:dyDescent="0.3">
      <c r="A501" s="4" t="s">
        <v>97</v>
      </c>
      <c r="B501" s="4" t="s">
        <v>1774</v>
      </c>
      <c r="C501" s="4" t="s">
        <v>136</v>
      </c>
      <c r="D501" s="4" t="s">
        <v>117</v>
      </c>
      <c r="E501" s="14" t="s">
        <v>537</v>
      </c>
      <c r="F501" s="5">
        <v>220</v>
      </c>
      <c r="G501" s="5">
        <v>220</v>
      </c>
      <c r="H501" s="5">
        <v>220</v>
      </c>
      <c r="I501" s="5"/>
      <c r="J501" s="5"/>
      <c r="K501" s="5"/>
      <c r="L501" s="5"/>
      <c r="M501" s="5">
        <f t="shared" si="440"/>
        <v>220</v>
      </c>
      <c r="N501" s="5">
        <v>220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220</v>
      </c>
      <c r="U501" s="5">
        <v>0</v>
      </c>
      <c r="V501" s="42">
        <v>0</v>
      </c>
      <c r="W501" s="5">
        <f t="shared" si="448"/>
        <v>100</v>
      </c>
      <c r="X501" s="27"/>
    </row>
    <row r="502" spans="1:24" ht="47.25" customHeight="1" x14ac:dyDescent="0.3">
      <c r="A502" s="4" t="s">
        <v>97</v>
      </c>
      <c r="B502" s="4" t="s">
        <v>1774</v>
      </c>
      <c r="C502" s="4" t="s">
        <v>137</v>
      </c>
      <c r="D502" s="4"/>
      <c r="E502" s="14" t="s">
        <v>586</v>
      </c>
      <c r="F502" s="5">
        <f t="shared" ref="F502:L503" si="485">F503</f>
        <v>480</v>
      </c>
      <c r="G502" s="5">
        <f t="shared" si="485"/>
        <v>480</v>
      </c>
      <c r="H502" s="5">
        <f t="shared" si="485"/>
        <v>480</v>
      </c>
      <c r="I502" s="5">
        <f t="shared" si="485"/>
        <v>0</v>
      </c>
      <c r="J502" s="5">
        <f t="shared" si="485"/>
        <v>0</v>
      </c>
      <c r="K502" s="5">
        <f t="shared" si="485"/>
        <v>0</v>
      </c>
      <c r="L502" s="5">
        <f t="shared" si="485"/>
        <v>0</v>
      </c>
      <c r="M502" s="5">
        <f t="shared" si="440"/>
        <v>480</v>
      </c>
      <c r="N502" s="5">
        <f>N503</f>
        <v>480</v>
      </c>
      <c r="O502" s="5">
        <f>O503</f>
        <v>360</v>
      </c>
      <c r="P502" s="5">
        <f t="shared" ref="P502:V503" si="486">P503</f>
        <v>0</v>
      </c>
      <c r="Q502" s="5">
        <f t="shared" si="486"/>
        <v>0</v>
      </c>
      <c r="R502" s="5">
        <f t="shared" si="486"/>
        <v>0</v>
      </c>
      <c r="S502" s="5">
        <f t="shared" si="486"/>
        <v>0</v>
      </c>
      <c r="T502" s="5">
        <f t="shared" si="486"/>
        <v>480</v>
      </c>
      <c r="U502" s="5">
        <f t="shared" si="486"/>
        <v>0</v>
      </c>
      <c r="V502" s="42">
        <f t="shared" si="486"/>
        <v>0</v>
      </c>
      <c r="W502" s="5">
        <f t="shared" si="448"/>
        <v>100</v>
      </c>
      <c r="X502" s="27"/>
    </row>
    <row r="503" spans="1:24" ht="15.75" customHeight="1" x14ac:dyDescent="0.3">
      <c r="A503" s="4" t="s">
        <v>97</v>
      </c>
      <c r="B503" s="4" t="s">
        <v>1774</v>
      </c>
      <c r="C503" s="4" t="s">
        <v>137</v>
      </c>
      <c r="D503" s="4" t="s">
        <v>131</v>
      </c>
      <c r="E503" s="14" t="s">
        <v>533</v>
      </c>
      <c r="F503" s="5">
        <f t="shared" si="485"/>
        <v>480</v>
      </c>
      <c r="G503" s="5">
        <f t="shared" si="485"/>
        <v>480</v>
      </c>
      <c r="H503" s="5">
        <f t="shared" si="485"/>
        <v>480</v>
      </c>
      <c r="I503" s="5">
        <f t="shared" si="485"/>
        <v>0</v>
      </c>
      <c r="J503" s="5">
        <f t="shared" si="485"/>
        <v>0</v>
      </c>
      <c r="K503" s="5">
        <f t="shared" si="485"/>
        <v>0</v>
      </c>
      <c r="L503" s="5">
        <f t="shared" si="485"/>
        <v>0</v>
      </c>
      <c r="M503" s="5">
        <f t="shared" si="440"/>
        <v>480</v>
      </c>
      <c r="N503" s="5">
        <f>N504</f>
        <v>480</v>
      </c>
      <c r="O503" s="5">
        <f>O504</f>
        <v>360</v>
      </c>
      <c r="P503" s="5">
        <f t="shared" si="486"/>
        <v>0</v>
      </c>
      <c r="Q503" s="5">
        <f t="shared" si="486"/>
        <v>0</v>
      </c>
      <c r="R503" s="5">
        <f t="shared" si="486"/>
        <v>0</v>
      </c>
      <c r="S503" s="5">
        <f t="shared" si="486"/>
        <v>0</v>
      </c>
      <c r="T503" s="5">
        <f t="shared" si="486"/>
        <v>480</v>
      </c>
      <c r="U503" s="5">
        <f t="shared" si="486"/>
        <v>0</v>
      </c>
      <c r="V503" s="42">
        <f t="shared" si="486"/>
        <v>0</v>
      </c>
      <c r="W503" s="5">
        <f t="shared" si="448"/>
        <v>100</v>
      </c>
      <c r="X503" s="27"/>
    </row>
    <row r="504" spans="1:24" ht="15.75" customHeight="1" x14ac:dyDescent="0.3">
      <c r="A504" s="4" t="s">
        <v>97</v>
      </c>
      <c r="B504" s="4" t="s">
        <v>1774</v>
      </c>
      <c r="C504" s="4" t="s">
        <v>137</v>
      </c>
      <c r="D504" s="4" t="s">
        <v>138</v>
      </c>
      <c r="E504" s="14" t="s">
        <v>536</v>
      </c>
      <c r="F504" s="5">
        <v>480</v>
      </c>
      <c r="G504" s="5">
        <v>480</v>
      </c>
      <c r="H504" s="5">
        <v>480</v>
      </c>
      <c r="I504" s="5"/>
      <c r="J504" s="5"/>
      <c r="K504" s="5"/>
      <c r="L504" s="5"/>
      <c r="M504" s="5">
        <f t="shared" si="440"/>
        <v>480</v>
      </c>
      <c r="N504" s="5">
        <v>480</v>
      </c>
      <c r="O504" s="5">
        <v>360</v>
      </c>
      <c r="P504" s="5">
        <v>0</v>
      </c>
      <c r="Q504" s="5">
        <v>0</v>
      </c>
      <c r="R504" s="5">
        <v>0</v>
      </c>
      <c r="S504" s="5">
        <v>0</v>
      </c>
      <c r="T504" s="5">
        <v>480</v>
      </c>
      <c r="U504" s="5">
        <v>0</v>
      </c>
      <c r="V504" s="42">
        <v>0</v>
      </c>
      <c r="W504" s="5">
        <f t="shared" si="448"/>
        <v>100</v>
      </c>
      <c r="X504" s="27"/>
    </row>
    <row r="505" spans="1:24" ht="31.5" customHeight="1" x14ac:dyDescent="0.3">
      <c r="A505" s="4" t="s">
        <v>97</v>
      </c>
      <c r="B505" s="4" t="s">
        <v>1774</v>
      </c>
      <c r="C505" s="4" t="s">
        <v>22</v>
      </c>
      <c r="D505" s="4"/>
      <c r="E505" s="14" t="s">
        <v>802</v>
      </c>
      <c r="F505" s="5"/>
      <c r="G505" s="5"/>
      <c r="H505" s="5"/>
      <c r="I505" s="5"/>
      <c r="J505" s="5"/>
      <c r="K505" s="5"/>
      <c r="L505" s="5"/>
      <c r="M505" s="5">
        <f t="shared" si="440"/>
        <v>0</v>
      </c>
      <c r="N505" s="5">
        <f>N506+N509</f>
        <v>944.73963000000003</v>
      </c>
      <c r="O505" s="5">
        <f t="shared" ref="O505:V505" si="487">O506+O509</f>
        <v>724.73963000000003</v>
      </c>
      <c r="P505" s="5">
        <f t="shared" si="487"/>
        <v>220</v>
      </c>
      <c r="Q505" s="5">
        <f t="shared" si="487"/>
        <v>0</v>
      </c>
      <c r="R505" s="5">
        <f t="shared" si="487"/>
        <v>0</v>
      </c>
      <c r="S505" s="5">
        <f t="shared" si="487"/>
        <v>0</v>
      </c>
      <c r="T505" s="5">
        <f t="shared" si="487"/>
        <v>944.73963000000003</v>
      </c>
      <c r="U505" s="5">
        <f t="shared" si="487"/>
        <v>220</v>
      </c>
      <c r="V505" s="5">
        <f t="shared" si="487"/>
        <v>0</v>
      </c>
      <c r="W505" s="5">
        <f t="shared" si="448"/>
        <v>100</v>
      </c>
      <c r="X505" s="27"/>
    </row>
    <row r="506" spans="1:24" ht="47.25" customHeight="1" x14ac:dyDescent="0.3">
      <c r="A506" s="4" t="s">
        <v>97</v>
      </c>
      <c r="B506" s="4" t="s">
        <v>1774</v>
      </c>
      <c r="C506" s="4" t="s">
        <v>406</v>
      </c>
      <c r="D506" s="4"/>
      <c r="E506" s="14" t="s">
        <v>808</v>
      </c>
      <c r="F506" s="5"/>
      <c r="G506" s="5"/>
      <c r="H506" s="5"/>
      <c r="I506" s="5"/>
      <c r="J506" s="5"/>
      <c r="K506" s="5"/>
      <c r="L506" s="5"/>
      <c r="M506" s="5">
        <f t="shared" si="440"/>
        <v>0</v>
      </c>
      <c r="N506" s="5">
        <f t="shared" ref="N506:O507" si="488">N507</f>
        <v>724.73963000000003</v>
      </c>
      <c r="O506" s="5">
        <f t="shared" si="488"/>
        <v>724.73963000000003</v>
      </c>
      <c r="P506" s="5">
        <f t="shared" ref="P506:V507" si="489">P507</f>
        <v>0</v>
      </c>
      <c r="Q506" s="5">
        <f t="shared" si="489"/>
        <v>0</v>
      </c>
      <c r="R506" s="5">
        <f t="shared" si="489"/>
        <v>0</v>
      </c>
      <c r="S506" s="5">
        <f t="shared" si="489"/>
        <v>0</v>
      </c>
      <c r="T506" s="5">
        <f t="shared" si="489"/>
        <v>724.73963000000003</v>
      </c>
      <c r="U506" s="5">
        <f t="shared" si="489"/>
        <v>0</v>
      </c>
      <c r="V506" s="42">
        <f t="shared" si="489"/>
        <v>0</v>
      </c>
      <c r="W506" s="5">
        <f t="shared" si="448"/>
        <v>100</v>
      </c>
      <c r="X506" s="27"/>
    </row>
    <row r="507" spans="1:24" ht="31.5" customHeight="1" x14ac:dyDescent="0.3">
      <c r="A507" s="4" t="s">
        <v>97</v>
      </c>
      <c r="B507" s="4" t="s">
        <v>1774</v>
      </c>
      <c r="C507" s="4" t="s">
        <v>406</v>
      </c>
      <c r="D507" s="4" t="s">
        <v>87</v>
      </c>
      <c r="E507" s="14" t="s">
        <v>541</v>
      </c>
      <c r="F507" s="5"/>
      <c r="G507" s="5"/>
      <c r="H507" s="5"/>
      <c r="I507" s="5"/>
      <c r="J507" s="5"/>
      <c r="K507" s="5"/>
      <c r="L507" s="5"/>
      <c r="M507" s="5">
        <f t="shared" si="440"/>
        <v>0</v>
      </c>
      <c r="N507" s="5">
        <f t="shared" si="488"/>
        <v>724.73963000000003</v>
      </c>
      <c r="O507" s="5">
        <f t="shared" si="488"/>
        <v>724.73963000000003</v>
      </c>
      <c r="P507" s="5">
        <f t="shared" si="489"/>
        <v>0</v>
      </c>
      <c r="Q507" s="5">
        <f t="shared" si="489"/>
        <v>0</v>
      </c>
      <c r="R507" s="5">
        <f t="shared" si="489"/>
        <v>0</v>
      </c>
      <c r="S507" s="5">
        <f t="shared" si="489"/>
        <v>0</v>
      </c>
      <c r="T507" s="5">
        <f t="shared" si="489"/>
        <v>724.73963000000003</v>
      </c>
      <c r="U507" s="5">
        <f t="shared" si="489"/>
        <v>0</v>
      </c>
      <c r="V507" s="42">
        <f t="shared" si="489"/>
        <v>0</v>
      </c>
      <c r="W507" s="5">
        <f t="shared" si="448"/>
        <v>100</v>
      </c>
      <c r="X507" s="27"/>
    </row>
    <row r="508" spans="1:24" ht="15.75" customHeight="1" x14ac:dyDescent="0.3">
      <c r="A508" s="4" t="s">
        <v>97</v>
      </c>
      <c r="B508" s="4" t="s">
        <v>1774</v>
      </c>
      <c r="C508" s="4" t="s">
        <v>406</v>
      </c>
      <c r="D508" s="4" t="s">
        <v>99</v>
      </c>
      <c r="E508" s="14" t="s">
        <v>543</v>
      </c>
      <c r="F508" s="5"/>
      <c r="G508" s="5"/>
      <c r="H508" s="5"/>
      <c r="I508" s="5"/>
      <c r="J508" s="5"/>
      <c r="K508" s="5"/>
      <c r="L508" s="5"/>
      <c r="M508" s="5">
        <f t="shared" si="440"/>
        <v>0</v>
      </c>
      <c r="N508" s="5">
        <v>724.73963000000003</v>
      </c>
      <c r="O508" s="5">
        <v>724.73963000000003</v>
      </c>
      <c r="P508" s="5">
        <v>0</v>
      </c>
      <c r="Q508" s="5">
        <v>0</v>
      </c>
      <c r="R508" s="5">
        <v>0</v>
      </c>
      <c r="S508" s="5">
        <v>0</v>
      </c>
      <c r="T508" s="5">
        <v>724.73963000000003</v>
      </c>
      <c r="U508" s="5">
        <v>0</v>
      </c>
      <c r="V508" s="42">
        <v>0</v>
      </c>
      <c r="W508" s="5">
        <f t="shared" si="448"/>
        <v>100</v>
      </c>
      <c r="X508" s="27"/>
    </row>
    <row r="509" spans="1:24" ht="15.75" customHeight="1" x14ac:dyDescent="0.3">
      <c r="A509" s="4" t="s">
        <v>97</v>
      </c>
      <c r="B509" s="4" t="s">
        <v>1774</v>
      </c>
      <c r="C509" s="4" t="s">
        <v>23</v>
      </c>
      <c r="D509" s="4"/>
      <c r="E509" s="14" t="s">
        <v>809</v>
      </c>
      <c r="F509" s="5"/>
      <c r="G509" s="5"/>
      <c r="H509" s="5"/>
      <c r="I509" s="5"/>
      <c r="J509" s="5"/>
      <c r="K509" s="5"/>
      <c r="L509" s="5"/>
      <c r="M509" s="5">
        <f>M510</f>
        <v>0</v>
      </c>
      <c r="N509" s="5">
        <f t="shared" ref="N509:V511" si="490">N510</f>
        <v>220</v>
      </c>
      <c r="O509" s="5">
        <f t="shared" si="490"/>
        <v>0</v>
      </c>
      <c r="P509" s="5">
        <f t="shared" si="490"/>
        <v>220</v>
      </c>
      <c r="Q509" s="5">
        <f t="shared" si="490"/>
        <v>0</v>
      </c>
      <c r="R509" s="5">
        <f t="shared" si="490"/>
        <v>0</v>
      </c>
      <c r="S509" s="5">
        <f t="shared" si="490"/>
        <v>0</v>
      </c>
      <c r="T509" s="5">
        <f t="shared" si="490"/>
        <v>220</v>
      </c>
      <c r="U509" s="5">
        <f t="shared" si="490"/>
        <v>220</v>
      </c>
      <c r="V509" s="5">
        <f t="shared" si="490"/>
        <v>0</v>
      </c>
      <c r="W509" s="5">
        <f t="shared" si="448"/>
        <v>100</v>
      </c>
      <c r="X509" s="27"/>
    </row>
    <row r="510" spans="1:24" ht="46.8" x14ac:dyDescent="0.3">
      <c r="A510" s="4" t="s">
        <v>97</v>
      </c>
      <c r="B510" s="4" t="s">
        <v>1774</v>
      </c>
      <c r="C510" s="4" t="s">
        <v>1747</v>
      </c>
      <c r="D510" s="4"/>
      <c r="E510" s="14" t="s">
        <v>1748</v>
      </c>
      <c r="F510" s="5"/>
      <c r="G510" s="5"/>
      <c r="H510" s="5"/>
      <c r="I510" s="5"/>
      <c r="J510" s="5"/>
      <c r="K510" s="5"/>
      <c r="L510" s="5"/>
      <c r="M510" s="5">
        <f>M511</f>
        <v>0</v>
      </c>
      <c r="N510" s="5">
        <f t="shared" si="490"/>
        <v>220</v>
      </c>
      <c r="O510" s="5">
        <f t="shared" si="490"/>
        <v>0</v>
      </c>
      <c r="P510" s="5">
        <f t="shared" si="490"/>
        <v>220</v>
      </c>
      <c r="Q510" s="5">
        <f t="shared" si="490"/>
        <v>0</v>
      </c>
      <c r="R510" s="5">
        <f t="shared" si="490"/>
        <v>0</v>
      </c>
      <c r="S510" s="5">
        <f t="shared" si="490"/>
        <v>0</v>
      </c>
      <c r="T510" s="5">
        <f t="shared" si="490"/>
        <v>220</v>
      </c>
      <c r="U510" s="5">
        <f t="shared" si="490"/>
        <v>220</v>
      </c>
      <c r="V510" s="5">
        <f t="shared" si="490"/>
        <v>0</v>
      </c>
      <c r="W510" s="5">
        <f t="shared" si="448"/>
        <v>100</v>
      </c>
      <c r="X510" s="27"/>
    </row>
    <row r="511" spans="1:24" ht="15.75" customHeight="1" x14ac:dyDescent="0.3">
      <c r="A511" s="4" t="s">
        <v>97</v>
      </c>
      <c r="B511" s="4" t="s">
        <v>1774</v>
      </c>
      <c r="C511" s="4" t="s">
        <v>1747</v>
      </c>
      <c r="D511" s="4" t="s">
        <v>131</v>
      </c>
      <c r="E511" s="14" t="s">
        <v>533</v>
      </c>
      <c r="F511" s="5"/>
      <c r="G511" s="5"/>
      <c r="H511" s="5"/>
      <c r="I511" s="5"/>
      <c r="J511" s="5"/>
      <c r="K511" s="5"/>
      <c r="L511" s="5"/>
      <c r="M511" s="5">
        <f>M512</f>
        <v>0</v>
      </c>
      <c r="N511" s="5">
        <f t="shared" si="490"/>
        <v>220</v>
      </c>
      <c r="O511" s="5">
        <f t="shared" si="490"/>
        <v>0</v>
      </c>
      <c r="P511" s="5">
        <f t="shared" si="490"/>
        <v>220</v>
      </c>
      <c r="Q511" s="5">
        <f t="shared" si="490"/>
        <v>0</v>
      </c>
      <c r="R511" s="5">
        <f t="shared" si="490"/>
        <v>0</v>
      </c>
      <c r="S511" s="5">
        <f t="shared" si="490"/>
        <v>0</v>
      </c>
      <c r="T511" s="5">
        <f t="shared" si="490"/>
        <v>220</v>
      </c>
      <c r="U511" s="5">
        <f t="shared" si="490"/>
        <v>220</v>
      </c>
      <c r="V511" s="5">
        <f t="shared" si="490"/>
        <v>0</v>
      </c>
      <c r="W511" s="5">
        <f t="shared" si="448"/>
        <v>100</v>
      </c>
      <c r="X511" s="27"/>
    </row>
    <row r="512" spans="1:24" ht="15.75" customHeight="1" x14ac:dyDescent="0.3">
      <c r="A512" s="4" t="s">
        <v>97</v>
      </c>
      <c r="B512" s="4" t="s">
        <v>1774</v>
      </c>
      <c r="C512" s="4" t="s">
        <v>1747</v>
      </c>
      <c r="D512" s="4" t="s">
        <v>117</v>
      </c>
      <c r="E512" s="14" t="s">
        <v>537</v>
      </c>
      <c r="F512" s="5"/>
      <c r="G512" s="5"/>
      <c r="H512" s="5"/>
      <c r="I512" s="5"/>
      <c r="J512" s="5"/>
      <c r="K512" s="5"/>
      <c r="L512" s="5"/>
      <c r="M512" s="5">
        <v>0</v>
      </c>
      <c r="N512" s="5">
        <v>220</v>
      </c>
      <c r="O512" s="5">
        <v>0</v>
      </c>
      <c r="P512" s="5">
        <f>N512</f>
        <v>220</v>
      </c>
      <c r="Q512" s="5">
        <v>0</v>
      </c>
      <c r="R512" s="5">
        <v>0</v>
      </c>
      <c r="S512" s="5">
        <v>0</v>
      </c>
      <c r="T512" s="5">
        <v>220</v>
      </c>
      <c r="U512" s="5">
        <f>T512</f>
        <v>220</v>
      </c>
      <c r="V512" s="5">
        <v>0</v>
      </c>
      <c r="W512" s="5">
        <f t="shared" si="448"/>
        <v>100</v>
      </c>
      <c r="X512" s="27"/>
    </row>
    <row r="513" spans="1:24" s="3" customFormat="1" ht="15.75" customHeight="1" x14ac:dyDescent="0.3">
      <c r="A513" s="7" t="s">
        <v>97</v>
      </c>
      <c r="B513" s="7" t="s">
        <v>31</v>
      </c>
      <c r="C513" s="7"/>
      <c r="D513" s="7"/>
      <c r="E513" s="18" t="s">
        <v>497</v>
      </c>
      <c r="F513" s="8">
        <f t="shared" ref="F513:L513" si="491">F514+F665</f>
        <v>1117562</v>
      </c>
      <c r="G513" s="8">
        <f t="shared" si="491"/>
        <v>1106837.5</v>
      </c>
      <c r="H513" s="8">
        <f t="shared" si="491"/>
        <v>1035088.5</v>
      </c>
      <c r="I513" s="8">
        <f t="shared" si="491"/>
        <v>0</v>
      </c>
      <c r="J513" s="8">
        <f t="shared" si="491"/>
        <v>0</v>
      </c>
      <c r="K513" s="8">
        <f t="shared" si="491"/>
        <v>0</v>
      </c>
      <c r="L513" s="8">
        <f t="shared" si="491"/>
        <v>203205.06100000002</v>
      </c>
      <c r="M513" s="8">
        <f t="shared" si="440"/>
        <v>1320767.061</v>
      </c>
      <c r="N513" s="8">
        <f t="shared" ref="N513:V513" si="492">N514+N665</f>
        <v>1393258.7204400001</v>
      </c>
      <c r="O513" s="8">
        <f t="shared" si="492"/>
        <v>843867.21638</v>
      </c>
      <c r="P513" s="8">
        <f t="shared" si="492"/>
        <v>253506.34892999998</v>
      </c>
      <c r="Q513" s="8">
        <f t="shared" si="492"/>
        <v>157785.77261000001</v>
      </c>
      <c r="R513" s="8">
        <f t="shared" si="492"/>
        <v>0</v>
      </c>
      <c r="S513" s="8">
        <f t="shared" si="492"/>
        <v>0</v>
      </c>
      <c r="T513" s="8">
        <f t="shared" si="492"/>
        <v>1344274.3624899997</v>
      </c>
      <c r="U513" s="8">
        <f t="shared" si="492"/>
        <v>230372.35592999999</v>
      </c>
      <c r="V513" s="40">
        <f t="shared" si="492"/>
        <v>0</v>
      </c>
      <c r="W513" s="8">
        <f t="shared" si="448"/>
        <v>96.484187952218178</v>
      </c>
      <c r="X513" s="22"/>
    </row>
    <row r="514" spans="1:24" s="10" customFormat="1" ht="15.75" customHeight="1" x14ac:dyDescent="0.3">
      <c r="A514" s="9" t="s">
        <v>97</v>
      </c>
      <c r="B514" s="9" t="s">
        <v>1775</v>
      </c>
      <c r="C514" s="9"/>
      <c r="D514" s="9"/>
      <c r="E514" s="13" t="s">
        <v>521</v>
      </c>
      <c r="F514" s="11">
        <f t="shared" ref="F514:L514" si="493">F515+F527+F642+F660</f>
        <v>1017596.6</v>
      </c>
      <c r="G514" s="11">
        <f t="shared" si="493"/>
        <v>1006869.1</v>
      </c>
      <c r="H514" s="11">
        <f t="shared" si="493"/>
        <v>935120.1</v>
      </c>
      <c r="I514" s="11">
        <f t="shared" si="493"/>
        <v>0</v>
      </c>
      <c r="J514" s="11">
        <f t="shared" si="493"/>
        <v>0</v>
      </c>
      <c r="K514" s="11">
        <f t="shared" si="493"/>
        <v>0</v>
      </c>
      <c r="L514" s="11">
        <f t="shared" si="493"/>
        <v>202477.95300000001</v>
      </c>
      <c r="M514" s="11">
        <f t="shared" si="440"/>
        <v>1220074.5530000001</v>
      </c>
      <c r="N514" s="11">
        <f>N515+N527+N642+N660+N655</f>
        <v>1292566.2124400001</v>
      </c>
      <c r="O514" s="11">
        <f>O515+O527+O642+O660+O655</f>
        <v>774878.57290999999</v>
      </c>
      <c r="P514" s="11">
        <f>P515+P527+P642+P660</f>
        <v>253506.34892999998</v>
      </c>
      <c r="Q514" s="11">
        <f>Q515+Q527+Q642+Q660</f>
        <v>157785.77261000001</v>
      </c>
      <c r="R514" s="11">
        <f>R515+R527+R642+R660</f>
        <v>0</v>
      </c>
      <c r="S514" s="11">
        <f>S515+S527+S642+S660</f>
        <v>0</v>
      </c>
      <c r="T514" s="11">
        <f>T515+T527+T642+T660+T655</f>
        <v>1243582.0894399998</v>
      </c>
      <c r="U514" s="11">
        <f>U515+U527+U642+U660</f>
        <v>230372.35592999999</v>
      </c>
      <c r="V514" s="41">
        <f>V515+V527+V642+V660</f>
        <v>0</v>
      </c>
      <c r="W514" s="11">
        <f t="shared" si="448"/>
        <v>96.21032001853645</v>
      </c>
      <c r="X514" s="26"/>
    </row>
    <row r="515" spans="1:24" ht="15.75" customHeight="1" x14ac:dyDescent="0.3">
      <c r="A515" s="4" t="s">
        <v>97</v>
      </c>
      <c r="B515" s="4" t="s">
        <v>1775</v>
      </c>
      <c r="C515" s="4" t="s">
        <v>122</v>
      </c>
      <c r="D515" s="4"/>
      <c r="E515" s="14" t="s">
        <v>1042</v>
      </c>
      <c r="F515" s="5">
        <f t="shared" ref="F515:L516" si="494">F516</f>
        <v>2533</v>
      </c>
      <c r="G515" s="5">
        <f t="shared" si="494"/>
        <v>2533</v>
      </c>
      <c r="H515" s="5">
        <f t="shared" si="494"/>
        <v>2533</v>
      </c>
      <c r="I515" s="5">
        <f t="shared" si="494"/>
        <v>0</v>
      </c>
      <c r="J515" s="5">
        <f t="shared" si="494"/>
        <v>0</v>
      </c>
      <c r="K515" s="5">
        <f t="shared" si="494"/>
        <v>0</v>
      </c>
      <c r="L515" s="5">
        <f t="shared" si="494"/>
        <v>0</v>
      </c>
      <c r="M515" s="5">
        <f t="shared" si="440"/>
        <v>2533</v>
      </c>
      <c r="N515" s="5">
        <f>N516</f>
        <v>2533</v>
      </c>
      <c r="O515" s="5">
        <f>O516</f>
        <v>926.4</v>
      </c>
      <c r="P515" s="5">
        <f t="shared" ref="P515:V516" si="495">P516</f>
        <v>0</v>
      </c>
      <c r="Q515" s="5">
        <f t="shared" si="495"/>
        <v>0</v>
      </c>
      <c r="R515" s="5">
        <f t="shared" si="495"/>
        <v>0</v>
      </c>
      <c r="S515" s="5">
        <f t="shared" si="495"/>
        <v>0</v>
      </c>
      <c r="T515" s="5">
        <f t="shared" si="495"/>
        <v>2532.9996499999997</v>
      </c>
      <c r="U515" s="5">
        <f t="shared" si="495"/>
        <v>0</v>
      </c>
      <c r="V515" s="42">
        <f t="shared" si="495"/>
        <v>0</v>
      </c>
      <c r="W515" s="5">
        <f t="shared" si="448"/>
        <v>99.999986182392405</v>
      </c>
      <c r="X515" s="27"/>
    </row>
    <row r="516" spans="1:24" ht="31.5" customHeight="1" x14ac:dyDescent="0.3">
      <c r="A516" s="4" t="s">
        <v>97</v>
      </c>
      <c r="B516" s="4" t="s">
        <v>1775</v>
      </c>
      <c r="C516" s="4" t="s">
        <v>123</v>
      </c>
      <c r="D516" s="4"/>
      <c r="E516" s="14" t="s">
        <v>1047</v>
      </c>
      <c r="F516" s="5">
        <f t="shared" si="494"/>
        <v>2533</v>
      </c>
      <c r="G516" s="5">
        <f t="shared" si="494"/>
        <v>2533</v>
      </c>
      <c r="H516" s="5">
        <f t="shared" si="494"/>
        <v>2533</v>
      </c>
      <c r="I516" s="5">
        <f t="shared" si="494"/>
        <v>0</v>
      </c>
      <c r="J516" s="5">
        <f t="shared" si="494"/>
        <v>0</v>
      </c>
      <c r="K516" s="5">
        <f t="shared" si="494"/>
        <v>0</v>
      </c>
      <c r="L516" s="5">
        <f t="shared" si="494"/>
        <v>0</v>
      </c>
      <c r="M516" s="5">
        <f t="shared" si="440"/>
        <v>2533</v>
      </c>
      <c r="N516" s="5">
        <f>N517</f>
        <v>2533</v>
      </c>
      <c r="O516" s="5">
        <f>O517</f>
        <v>926.4</v>
      </c>
      <c r="P516" s="5">
        <f t="shared" si="495"/>
        <v>0</v>
      </c>
      <c r="Q516" s="5">
        <f t="shared" si="495"/>
        <v>0</v>
      </c>
      <c r="R516" s="5">
        <f t="shared" si="495"/>
        <v>0</v>
      </c>
      <c r="S516" s="5">
        <f t="shared" si="495"/>
        <v>0</v>
      </c>
      <c r="T516" s="5">
        <f t="shared" si="495"/>
        <v>2532.9996499999997</v>
      </c>
      <c r="U516" s="5">
        <f t="shared" si="495"/>
        <v>0</v>
      </c>
      <c r="V516" s="42">
        <f t="shared" si="495"/>
        <v>0</v>
      </c>
      <c r="W516" s="5">
        <f t="shared" si="448"/>
        <v>99.999986182392405</v>
      </c>
      <c r="X516" s="27"/>
    </row>
    <row r="517" spans="1:24" ht="63" customHeight="1" x14ac:dyDescent="0.3">
      <c r="A517" s="4" t="s">
        <v>97</v>
      </c>
      <c r="B517" s="4" t="s">
        <v>1775</v>
      </c>
      <c r="C517" s="4" t="s">
        <v>124</v>
      </c>
      <c r="D517" s="4"/>
      <c r="E517" s="14" t="s">
        <v>1048</v>
      </c>
      <c r="F517" s="5">
        <f t="shared" ref="F517:L517" si="496">F518+F521</f>
        <v>2533</v>
      </c>
      <c r="G517" s="5">
        <f t="shared" si="496"/>
        <v>2533</v>
      </c>
      <c r="H517" s="5">
        <f t="shared" si="496"/>
        <v>2533</v>
      </c>
      <c r="I517" s="5">
        <f t="shared" si="496"/>
        <v>0</v>
      </c>
      <c r="J517" s="5">
        <f t="shared" si="496"/>
        <v>0</v>
      </c>
      <c r="K517" s="5">
        <f t="shared" si="496"/>
        <v>0</v>
      </c>
      <c r="L517" s="5">
        <f t="shared" si="496"/>
        <v>0</v>
      </c>
      <c r="M517" s="5">
        <f t="shared" si="440"/>
        <v>2533</v>
      </c>
      <c r="N517" s="5">
        <f>N518+N521</f>
        <v>2533</v>
      </c>
      <c r="O517" s="5">
        <f>O518+O521</f>
        <v>926.4</v>
      </c>
      <c r="P517" s="5">
        <f t="shared" ref="P517:V517" si="497">P518+P521</f>
        <v>0</v>
      </c>
      <c r="Q517" s="5">
        <f t="shared" si="497"/>
        <v>0</v>
      </c>
      <c r="R517" s="5">
        <f t="shared" si="497"/>
        <v>0</v>
      </c>
      <c r="S517" s="5">
        <f t="shared" si="497"/>
        <v>0</v>
      </c>
      <c r="T517" s="5">
        <f t="shared" si="497"/>
        <v>2532.9996499999997</v>
      </c>
      <c r="U517" s="5">
        <f t="shared" si="497"/>
        <v>0</v>
      </c>
      <c r="V517" s="42">
        <f t="shared" si="497"/>
        <v>0</v>
      </c>
      <c r="W517" s="5">
        <f t="shared" si="448"/>
        <v>99.999986182392405</v>
      </c>
      <c r="X517" s="27"/>
    </row>
    <row r="518" spans="1:24" ht="78.75" customHeight="1" x14ac:dyDescent="0.3">
      <c r="A518" s="4" t="s">
        <v>97</v>
      </c>
      <c r="B518" s="4" t="s">
        <v>1775</v>
      </c>
      <c r="C518" s="4" t="s">
        <v>139</v>
      </c>
      <c r="D518" s="4"/>
      <c r="E518" s="14" t="s">
        <v>559</v>
      </c>
      <c r="F518" s="5">
        <f t="shared" ref="F518:L519" si="498">F519</f>
        <v>740</v>
      </c>
      <c r="G518" s="5">
        <f t="shared" si="498"/>
        <v>740</v>
      </c>
      <c r="H518" s="5">
        <f t="shared" si="498"/>
        <v>740</v>
      </c>
      <c r="I518" s="5">
        <f t="shared" si="498"/>
        <v>0</v>
      </c>
      <c r="J518" s="5">
        <f t="shared" si="498"/>
        <v>0</v>
      </c>
      <c r="K518" s="5">
        <f t="shared" si="498"/>
        <v>0</v>
      </c>
      <c r="L518" s="5">
        <f t="shared" si="498"/>
        <v>0</v>
      </c>
      <c r="M518" s="5">
        <f t="shared" si="440"/>
        <v>740</v>
      </c>
      <c r="N518" s="5">
        <f>N519</f>
        <v>740</v>
      </c>
      <c r="O518" s="5">
        <f>O519</f>
        <v>440</v>
      </c>
      <c r="P518" s="5">
        <f t="shared" ref="P518:V519" si="499">P519</f>
        <v>0</v>
      </c>
      <c r="Q518" s="5">
        <f t="shared" si="499"/>
        <v>0</v>
      </c>
      <c r="R518" s="5">
        <f t="shared" si="499"/>
        <v>0</v>
      </c>
      <c r="S518" s="5">
        <f t="shared" si="499"/>
        <v>0</v>
      </c>
      <c r="T518" s="5">
        <f t="shared" si="499"/>
        <v>740</v>
      </c>
      <c r="U518" s="5">
        <f t="shared" si="499"/>
        <v>0</v>
      </c>
      <c r="V518" s="42">
        <f t="shared" si="499"/>
        <v>0</v>
      </c>
      <c r="W518" s="5">
        <f t="shared" si="448"/>
        <v>100</v>
      </c>
      <c r="X518" s="27"/>
    </row>
    <row r="519" spans="1:24" ht="31.5" customHeight="1" x14ac:dyDescent="0.3">
      <c r="A519" s="4" t="s">
        <v>97</v>
      </c>
      <c r="B519" s="4" t="s">
        <v>1775</v>
      </c>
      <c r="C519" s="4" t="s">
        <v>139</v>
      </c>
      <c r="D519" s="4" t="s">
        <v>87</v>
      </c>
      <c r="E519" s="14" t="s">
        <v>541</v>
      </c>
      <c r="F519" s="5">
        <f t="shared" si="498"/>
        <v>740</v>
      </c>
      <c r="G519" s="5">
        <f t="shared" si="498"/>
        <v>740</v>
      </c>
      <c r="H519" s="5">
        <f t="shared" si="498"/>
        <v>740</v>
      </c>
      <c r="I519" s="5">
        <f t="shared" si="498"/>
        <v>0</v>
      </c>
      <c r="J519" s="5">
        <f t="shared" si="498"/>
        <v>0</v>
      </c>
      <c r="K519" s="5">
        <f t="shared" si="498"/>
        <v>0</v>
      </c>
      <c r="L519" s="5">
        <f t="shared" si="498"/>
        <v>0</v>
      </c>
      <c r="M519" s="5">
        <f t="shared" si="440"/>
        <v>740</v>
      </c>
      <c r="N519" s="5">
        <f>N520</f>
        <v>740</v>
      </c>
      <c r="O519" s="5">
        <f>O520</f>
        <v>440</v>
      </c>
      <c r="P519" s="5">
        <f t="shared" si="499"/>
        <v>0</v>
      </c>
      <c r="Q519" s="5">
        <f t="shared" si="499"/>
        <v>0</v>
      </c>
      <c r="R519" s="5">
        <f t="shared" si="499"/>
        <v>0</v>
      </c>
      <c r="S519" s="5">
        <f t="shared" si="499"/>
        <v>0</v>
      </c>
      <c r="T519" s="5">
        <f t="shared" si="499"/>
        <v>740</v>
      </c>
      <c r="U519" s="5">
        <f t="shared" si="499"/>
        <v>0</v>
      </c>
      <c r="V519" s="42">
        <f t="shared" si="499"/>
        <v>0</v>
      </c>
      <c r="W519" s="5">
        <f t="shared" si="448"/>
        <v>100</v>
      </c>
      <c r="X519" s="27"/>
    </row>
    <row r="520" spans="1:24" ht="15.75" customHeight="1" x14ac:dyDescent="0.3">
      <c r="A520" s="4" t="s">
        <v>97</v>
      </c>
      <c r="B520" s="4" t="s">
        <v>1775</v>
      </c>
      <c r="C520" s="4" t="s">
        <v>139</v>
      </c>
      <c r="D520" s="4" t="s">
        <v>99</v>
      </c>
      <c r="E520" s="14" t="s">
        <v>543</v>
      </c>
      <c r="F520" s="5">
        <v>740</v>
      </c>
      <c r="G520" s="5">
        <v>740</v>
      </c>
      <c r="H520" s="5">
        <v>740</v>
      </c>
      <c r="I520" s="5"/>
      <c r="J520" s="5"/>
      <c r="K520" s="5"/>
      <c r="L520" s="5"/>
      <c r="M520" s="5">
        <f t="shared" si="440"/>
        <v>740</v>
      </c>
      <c r="N520" s="5">
        <v>740</v>
      </c>
      <c r="O520" s="5">
        <v>440</v>
      </c>
      <c r="P520" s="5">
        <v>0</v>
      </c>
      <c r="Q520" s="5">
        <v>0</v>
      </c>
      <c r="R520" s="5">
        <v>0</v>
      </c>
      <c r="S520" s="5">
        <v>0</v>
      </c>
      <c r="T520" s="5">
        <v>740</v>
      </c>
      <c r="U520" s="5">
        <v>0</v>
      </c>
      <c r="V520" s="42">
        <v>0</v>
      </c>
      <c r="W520" s="5">
        <f t="shared" si="448"/>
        <v>100</v>
      </c>
      <c r="X520" s="27"/>
    </row>
    <row r="521" spans="1:24" ht="63" customHeight="1" x14ac:dyDescent="0.3">
      <c r="A521" s="4" t="s">
        <v>97</v>
      </c>
      <c r="B521" s="4" t="s">
        <v>1775</v>
      </c>
      <c r="C521" s="4" t="s">
        <v>113</v>
      </c>
      <c r="D521" s="4"/>
      <c r="E521" s="14" t="s">
        <v>560</v>
      </c>
      <c r="F521" s="5">
        <f t="shared" ref="F521:L521" si="500">F522+F524</f>
        <v>1793</v>
      </c>
      <c r="G521" s="5">
        <f t="shared" si="500"/>
        <v>1793</v>
      </c>
      <c r="H521" s="5">
        <f t="shared" si="500"/>
        <v>1793</v>
      </c>
      <c r="I521" s="5">
        <f t="shared" si="500"/>
        <v>0</v>
      </c>
      <c r="J521" s="5">
        <f t="shared" si="500"/>
        <v>0</v>
      </c>
      <c r="K521" s="5">
        <f t="shared" si="500"/>
        <v>0</v>
      </c>
      <c r="L521" s="5">
        <f t="shared" si="500"/>
        <v>0</v>
      </c>
      <c r="M521" s="5">
        <f t="shared" si="440"/>
        <v>1793</v>
      </c>
      <c r="N521" s="5">
        <f>N522+N524</f>
        <v>1793</v>
      </c>
      <c r="O521" s="5">
        <f>O522+O524</f>
        <v>486.4</v>
      </c>
      <c r="P521" s="5">
        <f t="shared" ref="P521:V521" si="501">P522+P524</f>
        <v>0</v>
      </c>
      <c r="Q521" s="5">
        <f t="shared" si="501"/>
        <v>0</v>
      </c>
      <c r="R521" s="5">
        <f t="shared" si="501"/>
        <v>0</v>
      </c>
      <c r="S521" s="5">
        <f t="shared" si="501"/>
        <v>0</v>
      </c>
      <c r="T521" s="5">
        <f t="shared" si="501"/>
        <v>1792.99965</v>
      </c>
      <c r="U521" s="5">
        <f t="shared" si="501"/>
        <v>0</v>
      </c>
      <c r="V521" s="42">
        <f t="shared" si="501"/>
        <v>0</v>
      </c>
      <c r="W521" s="5">
        <f t="shared" si="448"/>
        <v>99.999980479643057</v>
      </c>
      <c r="X521" s="27"/>
    </row>
    <row r="522" spans="1:24" ht="31.5" customHeight="1" x14ac:dyDescent="0.3">
      <c r="A522" s="4" t="s">
        <v>97</v>
      </c>
      <c r="B522" s="4" t="s">
        <v>1775</v>
      </c>
      <c r="C522" s="4" t="s">
        <v>113</v>
      </c>
      <c r="D522" s="4" t="s">
        <v>11</v>
      </c>
      <c r="E522" s="14" t="s">
        <v>531</v>
      </c>
      <c r="F522" s="5">
        <f t="shared" ref="F522:L522" si="502">F523</f>
        <v>650</v>
      </c>
      <c r="G522" s="5">
        <f t="shared" si="502"/>
        <v>650</v>
      </c>
      <c r="H522" s="5">
        <f t="shared" si="502"/>
        <v>650</v>
      </c>
      <c r="I522" s="5">
        <f t="shared" si="502"/>
        <v>0</v>
      </c>
      <c r="J522" s="5">
        <f t="shared" si="502"/>
        <v>0</v>
      </c>
      <c r="K522" s="5">
        <f t="shared" si="502"/>
        <v>0</v>
      </c>
      <c r="L522" s="5">
        <f t="shared" si="502"/>
        <v>0</v>
      </c>
      <c r="M522" s="5">
        <f t="shared" si="440"/>
        <v>650</v>
      </c>
      <c r="N522" s="5">
        <f>N523</f>
        <v>250</v>
      </c>
      <c r="O522" s="5">
        <f>O523</f>
        <v>250</v>
      </c>
      <c r="P522" s="5">
        <f t="shared" ref="P522:V522" si="503">P523</f>
        <v>0</v>
      </c>
      <c r="Q522" s="5">
        <f t="shared" si="503"/>
        <v>0</v>
      </c>
      <c r="R522" s="5">
        <f t="shared" si="503"/>
        <v>0</v>
      </c>
      <c r="S522" s="5">
        <f t="shared" si="503"/>
        <v>0</v>
      </c>
      <c r="T522" s="5">
        <f t="shared" si="503"/>
        <v>249.99965</v>
      </c>
      <c r="U522" s="5">
        <f t="shared" si="503"/>
        <v>0</v>
      </c>
      <c r="V522" s="42">
        <f t="shared" si="503"/>
        <v>0</v>
      </c>
      <c r="W522" s="5">
        <f t="shared" si="448"/>
        <v>99.999859999999998</v>
      </c>
      <c r="X522" s="27"/>
    </row>
    <row r="523" spans="1:24" ht="31.5" customHeight="1" x14ac:dyDescent="0.3">
      <c r="A523" s="4" t="s">
        <v>97</v>
      </c>
      <c r="B523" s="4" t="s">
        <v>1775</v>
      </c>
      <c r="C523" s="4" t="s">
        <v>113</v>
      </c>
      <c r="D523" s="4" t="s">
        <v>12</v>
      </c>
      <c r="E523" s="14" t="s">
        <v>532</v>
      </c>
      <c r="F523" s="5">
        <v>650</v>
      </c>
      <c r="G523" s="5">
        <v>650</v>
      </c>
      <c r="H523" s="5">
        <v>650</v>
      </c>
      <c r="I523" s="5"/>
      <c r="J523" s="5"/>
      <c r="K523" s="5"/>
      <c r="L523" s="5"/>
      <c r="M523" s="5">
        <f t="shared" si="440"/>
        <v>650</v>
      </c>
      <c r="N523" s="5">
        <v>250</v>
      </c>
      <c r="O523" s="5">
        <v>250</v>
      </c>
      <c r="P523" s="5">
        <v>0</v>
      </c>
      <c r="Q523" s="5">
        <v>0</v>
      </c>
      <c r="R523" s="5">
        <v>0</v>
      </c>
      <c r="S523" s="5">
        <v>0</v>
      </c>
      <c r="T523" s="5">
        <v>249.99965</v>
      </c>
      <c r="U523" s="5">
        <v>0</v>
      </c>
      <c r="V523" s="42">
        <v>0</v>
      </c>
      <c r="W523" s="5">
        <f t="shared" si="448"/>
        <v>99.999859999999998</v>
      </c>
      <c r="X523" s="27"/>
    </row>
    <row r="524" spans="1:24" ht="31.5" customHeight="1" x14ac:dyDescent="0.3">
      <c r="A524" s="4" t="s">
        <v>97</v>
      </c>
      <c r="B524" s="4" t="s">
        <v>1775</v>
      </c>
      <c r="C524" s="4" t="s">
        <v>113</v>
      </c>
      <c r="D524" s="4" t="s">
        <v>87</v>
      </c>
      <c r="E524" s="14" t="s">
        <v>541</v>
      </c>
      <c r="F524" s="5">
        <f t="shared" ref="F524:L524" si="504">F525+F526</f>
        <v>1143</v>
      </c>
      <c r="G524" s="5">
        <f t="shared" si="504"/>
        <v>1143</v>
      </c>
      <c r="H524" s="5">
        <f t="shared" si="504"/>
        <v>1143</v>
      </c>
      <c r="I524" s="5">
        <f t="shared" si="504"/>
        <v>0</v>
      </c>
      <c r="J524" s="5">
        <f t="shared" si="504"/>
        <v>0</v>
      </c>
      <c r="K524" s="5">
        <f t="shared" si="504"/>
        <v>0</v>
      </c>
      <c r="L524" s="5">
        <f t="shared" si="504"/>
        <v>0</v>
      </c>
      <c r="M524" s="5">
        <f t="shared" ref="M524:M610" si="505">F524+I524+L524</f>
        <v>1143</v>
      </c>
      <c r="N524" s="5">
        <f>N525+N526</f>
        <v>1543</v>
      </c>
      <c r="O524" s="5">
        <f>O525+O526</f>
        <v>236.4</v>
      </c>
      <c r="P524" s="5">
        <f t="shared" ref="P524:V524" si="506">P525+P526</f>
        <v>0</v>
      </c>
      <c r="Q524" s="5">
        <f t="shared" si="506"/>
        <v>0</v>
      </c>
      <c r="R524" s="5">
        <f t="shared" si="506"/>
        <v>0</v>
      </c>
      <c r="S524" s="5">
        <f t="shared" si="506"/>
        <v>0</v>
      </c>
      <c r="T524" s="5">
        <f t="shared" si="506"/>
        <v>1543</v>
      </c>
      <c r="U524" s="5">
        <f t="shared" si="506"/>
        <v>0</v>
      </c>
      <c r="V524" s="42">
        <f t="shared" si="506"/>
        <v>0</v>
      </c>
      <c r="W524" s="5">
        <f t="shared" si="448"/>
        <v>100</v>
      </c>
      <c r="X524" s="27"/>
    </row>
    <row r="525" spans="1:24" ht="15.75" customHeight="1" x14ac:dyDescent="0.3">
      <c r="A525" s="4" t="s">
        <v>97</v>
      </c>
      <c r="B525" s="4" t="s">
        <v>1775</v>
      </c>
      <c r="C525" s="4" t="s">
        <v>113</v>
      </c>
      <c r="D525" s="4" t="s">
        <v>121</v>
      </c>
      <c r="E525" s="14" t="s">
        <v>542</v>
      </c>
      <c r="F525" s="5">
        <v>343</v>
      </c>
      <c r="G525" s="5">
        <v>343</v>
      </c>
      <c r="H525" s="5">
        <v>343</v>
      </c>
      <c r="I525" s="5"/>
      <c r="J525" s="5"/>
      <c r="K525" s="5"/>
      <c r="L525" s="5"/>
      <c r="M525" s="5">
        <f t="shared" si="505"/>
        <v>343</v>
      </c>
      <c r="N525" s="5">
        <v>343</v>
      </c>
      <c r="O525" s="5">
        <v>236.4</v>
      </c>
      <c r="P525" s="5">
        <v>0</v>
      </c>
      <c r="Q525" s="5">
        <v>0</v>
      </c>
      <c r="R525" s="5">
        <v>0</v>
      </c>
      <c r="S525" s="5">
        <v>0</v>
      </c>
      <c r="T525" s="5">
        <v>343</v>
      </c>
      <c r="U525" s="5">
        <v>0</v>
      </c>
      <c r="V525" s="42">
        <v>0</v>
      </c>
      <c r="W525" s="5">
        <f t="shared" ref="W525:W588" si="507">T525/N525*100</f>
        <v>100</v>
      </c>
      <c r="X525" s="27"/>
    </row>
    <row r="526" spans="1:24" ht="15.75" customHeight="1" x14ac:dyDescent="0.3">
      <c r="A526" s="4" t="s">
        <v>97</v>
      </c>
      <c r="B526" s="4" t="s">
        <v>1775</v>
      </c>
      <c r="C526" s="4" t="s">
        <v>113</v>
      </c>
      <c r="D526" s="4" t="s">
        <v>99</v>
      </c>
      <c r="E526" s="14" t="s">
        <v>543</v>
      </c>
      <c r="F526" s="5">
        <v>800</v>
      </c>
      <c r="G526" s="5">
        <v>800</v>
      </c>
      <c r="H526" s="5">
        <v>800</v>
      </c>
      <c r="I526" s="5"/>
      <c r="J526" s="5"/>
      <c r="K526" s="5"/>
      <c r="L526" s="5"/>
      <c r="M526" s="5">
        <f t="shared" si="505"/>
        <v>800</v>
      </c>
      <c r="N526" s="5">
        <v>1200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1200</v>
      </c>
      <c r="U526" s="5">
        <v>0</v>
      </c>
      <c r="V526" s="42">
        <v>0</v>
      </c>
      <c r="W526" s="5">
        <f t="shared" si="507"/>
        <v>100</v>
      </c>
      <c r="X526" s="27"/>
    </row>
    <row r="527" spans="1:24" ht="15.75" customHeight="1" x14ac:dyDescent="0.3">
      <c r="A527" s="4" t="s">
        <v>97</v>
      </c>
      <c r="B527" s="4" t="s">
        <v>1775</v>
      </c>
      <c r="C527" s="4" t="s">
        <v>105</v>
      </c>
      <c r="D527" s="4"/>
      <c r="E527" s="14" t="s">
        <v>1063</v>
      </c>
      <c r="F527" s="5">
        <f t="shared" ref="F527:L527" si="508">F528+F555+F610+F634</f>
        <v>1011306.9</v>
      </c>
      <c r="G527" s="5">
        <f t="shared" si="508"/>
        <v>997850.29999999993</v>
      </c>
      <c r="H527" s="5">
        <f t="shared" si="508"/>
        <v>927386.29999999993</v>
      </c>
      <c r="I527" s="5">
        <f t="shared" si="508"/>
        <v>0</v>
      </c>
      <c r="J527" s="5">
        <f t="shared" si="508"/>
        <v>0</v>
      </c>
      <c r="K527" s="5">
        <f t="shared" si="508"/>
        <v>0</v>
      </c>
      <c r="L527" s="5">
        <f t="shared" si="508"/>
        <v>202477.95300000001</v>
      </c>
      <c r="M527" s="5">
        <f t="shared" si="505"/>
        <v>1213784.8530000001</v>
      </c>
      <c r="N527" s="5">
        <f t="shared" ref="N527:V527" si="509">N528+N555+N610+N634</f>
        <v>1276219.7758400002</v>
      </c>
      <c r="O527" s="5">
        <f t="shared" si="509"/>
        <v>764315.93290999997</v>
      </c>
      <c r="P527" s="5">
        <f t="shared" si="509"/>
        <v>253506.34892999998</v>
      </c>
      <c r="Q527" s="5">
        <f t="shared" si="509"/>
        <v>157785.77261000001</v>
      </c>
      <c r="R527" s="5">
        <f t="shared" si="509"/>
        <v>0</v>
      </c>
      <c r="S527" s="5">
        <f t="shared" si="509"/>
        <v>0</v>
      </c>
      <c r="T527" s="5">
        <f t="shared" si="509"/>
        <v>1227235.65319</v>
      </c>
      <c r="U527" s="5">
        <f t="shared" si="509"/>
        <v>230372.35592999999</v>
      </c>
      <c r="V527" s="42">
        <f t="shared" si="509"/>
        <v>0</v>
      </c>
      <c r="W527" s="5">
        <f t="shared" si="507"/>
        <v>96.161780002369952</v>
      </c>
      <c r="X527" s="27"/>
    </row>
    <row r="528" spans="1:24" ht="31.5" customHeight="1" x14ac:dyDescent="0.3">
      <c r="A528" s="4" t="s">
        <v>97</v>
      </c>
      <c r="B528" s="4" t="s">
        <v>1775</v>
      </c>
      <c r="C528" s="4" t="s">
        <v>151</v>
      </c>
      <c r="D528" s="4"/>
      <c r="E528" s="14" t="s">
        <v>1064</v>
      </c>
      <c r="F528" s="5">
        <f t="shared" ref="F528:L528" si="510">F529</f>
        <v>198588.40000000002</v>
      </c>
      <c r="G528" s="5">
        <f t="shared" si="510"/>
        <v>219451.2</v>
      </c>
      <c r="H528" s="5">
        <f t="shared" si="510"/>
        <v>186459.2</v>
      </c>
      <c r="I528" s="5">
        <f t="shared" si="510"/>
        <v>0</v>
      </c>
      <c r="J528" s="5">
        <f t="shared" si="510"/>
        <v>0</v>
      </c>
      <c r="K528" s="5">
        <f t="shared" si="510"/>
        <v>0</v>
      </c>
      <c r="L528" s="5">
        <f t="shared" si="510"/>
        <v>12263.438999999998</v>
      </c>
      <c r="M528" s="5">
        <f t="shared" si="505"/>
        <v>210851.83900000004</v>
      </c>
      <c r="N528" s="5">
        <f>N529</f>
        <v>212503.37754999998</v>
      </c>
      <c r="O528" s="5">
        <f>O529</f>
        <v>142388.64188000001</v>
      </c>
      <c r="P528" s="5">
        <f t="shared" ref="P528:V528" si="511">P529</f>
        <v>63775.438549999999</v>
      </c>
      <c r="Q528" s="5">
        <f t="shared" si="511"/>
        <v>44011.83855</v>
      </c>
      <c r="R528" s="5">
        <f t="shared" si="511"/>
        <v>0</v>
      </c>
      <c r="S528" s="5">
        <f t="shared" si="511"/>
        <v>0</v>
      </c>
      <c r="T528" s="5">
        <f t="shared" si="511"/>
        <v>210869.38454999996</v>
      </c>
      <c r="U528" s="5">
        <f t="shared" si="511"/>
        <v>62141.445550000004</v>
      </c>
      <c r="V528" s="42">
        <f t="shared" si="511"/>
        <v>0</v>
      </c>
      <c r="W528" s="5">
        <f t="shared" si="507"/>
        <v>99.231074339222886</v>
      </c>
      <c r="X528" s="27"/>
    </row>
    <row r="529" spans="1:24" ht="31.5" customHeight="1" x14ac:dyDescent="0.3">
      <c r="A529" s="4" t="s">
        <v>97</v>
      </c>
      <c r="B529" s="4" t="s">
        <v>1775</v>
      </c>
      <c r="C529" s="4" t="s">
        <v>152</v>
      </c>
      <c r="D529" s="4"/>
      <c r="E529" s="14" t="s">
        <v>1065</v>
      </c>
      <c r="F529" s="5">
        <f t="shared" ref="F529:K529" si="512">F530+F534+F542+F547+F551</f>
        <v>198588.40000000002</v>
      </c>
      <c r="G529" s="5">
        <f t="shared" si="512"/>
        <v>219451.2</v>
      </c>
      <c r="H529" s="5">
        <f t="shared" si="512"/>
        <v>186459.2</v>
      </c>
      <c r="I529" s="5">
        <f t="shared" si="512"/>
        <v>0</v>
      </c>
      <c r="J529" s="5">
        <f t="shared" si="512"/>
        <v>0</v>
      </c>
      <c r="K529" s="5">
        <f t="shared" si="512"/>
        <v>0</v>
      </c>
      <c r="L529" s="5">
        <f>L530+L534+L542+L547+L551+L538</f>
        <v>12263.438999999998</v>
      </c>
      <c r="M529" s="5">
        <f t="shared" si="505"/>
        <v>210851.83900000004</v>
      </c>
      <c r="N529" s="5">
        <f>N530+N534+N542+N547+N551+N538</f>
        <v>212503.37754999998</v>
      </c>
      <c r="O529" s="5">
        <f t="shared" ref="O529:V529" si="513">O530+O534+O542+O547+O551+O538</f>
        <v>142388.64188000001</v>
      </c>
      <c r="P529" s="5">
        <f t="shared" si="513"/>
        <v>63775.438549999999</v>
      </c>
      <c r="Q529" s="5">
        <f t="shared" si="513"/>
        <v>44011.83855</v>
      </c>
      <c r="R529" s="5">
        <f t="shared" si="513"/>
        <v>0</v>
      </c>
      <c r="S529" s="5">
        <f t="shared" si="513"/>
        <v>0</v>
      </c>
      <c r="T529" s="5">
        <f t="shared" si="513"/>
        <v>210869.38454999996</v>
      </c>
      <c r="U529" s="5">
        <f t="shared" si="513"/>
        <v>62141.445550000004</v>
      </c>
      <c r="V529" s="42">
        <f t="shared" si="513"/>
        <v>0</v>
      </c>
      <c r="W529" s="5">
        <f t="shared" si="507"/>
        <v>99.231074339222886</v>
      </c>
      <c r="X529" s="27"/>
    </row>
    <row r="530" spans="1:24" ht="47.25" customHeight="1" x14ac:dyDescent="0.3">
      <c r="A530" s="4" t="s">
        <v>97</v>
      </c>
      <c r="B530" s="4" t="s">
        <v>1775</v>
      </c>
      <c r="C530" s="4" t="s">
        <v>140</v>
      </c>
      <c r="D530" s="4"/>
      <c r="E530" s="14" t="s">
        <v>565</v>
      </c>
      <c r="F530" s="5">
        <f t="shared" ref="F530:L530" si="514">F531</f>
        <v>79158.5</v>
      </c>
      <c r="G530" s="5">
        <f t="shared" si="514"/>
        <v>79158.5</v>
      </c>
      <c r="H530" s="5">
        <f t="shared" si="514"/>
        <v>79158.5</v>
      </c>
      <c r="I530" s="5">
        <f t="shared" si="514"/>
        <v>0</v>
      </c>
      <c r="J530" s="5">
        <f t="shared" si="514"/>
        <v>0</v>
      </c>
      <c r="K530" s="5">
        <f t="shared" si="514"/>
        <v>0</v>
      </c>
      <c r="L530" s="5">
        <f t="shared" si="514"/>
        <v>0</v>
      </c>
      <c r="M530" s="5">
        <f t="shared" si="505"/>
        <v>79158.5</v>
      </c>
      <c r="N530" s="5">
        <f>N531</f>
        <v>79158.5</v>
      </c>
      <c r="O530" s="5">
        <f>O531</f>
        <v>61580.397960000002</v>
      </c>
      <c r="P530" s="5">
        <f t="shared" ref="P530:V530" si="515">P531</f>
        <v>0</v>
      </c>
      <c r="Q530" s="5">
        <f t="shared" si="515"/>
        <v>0</v>
      </c>
      <c r="R530" s="5">
        <f t="shared" si="515"/>
        <v>0</v>
      </c>
      <c r="S530" s="5">
        <f t="shared" si="515"/>
        <v>0</v>
      </c>
      <c r="T530" s="5">
        <f t="shared" si="515"/>
        <v>79158.5</v>
      </c>
      <c r="U530" s="5">
        <f t="shared" si="515"/>
        <v>0</v>
      </c>
      <c r="V530" s="42">
        <f t="shared" si="515"/>
        <v>0</v>
      </c>
      <c r="W530" s="5">
        <f t="shared" si="507"/>
        <v>100</v>
      </c>
      <c r="X530" s="27"/>
    </row>
    <row r="531" spans="1:24" ht="31.5" customHeight="1" x14ac:dyDescent="0.3">
      <c r="A531" s="4" t="s">
        <v>97</v>
      </c>
      <c r="B531" s="4" t="s">
        <v>1775</v>
      </c>
      <c r="C531" s="4" t="s">
        <v>140</v>
      </c>
      <c r="D531" s="4" t="s">
        <v>87</v>
      </c>
      <c r="E531" s="14" t="s">
        <v>541</v>
      </c>
      <c r="F531" s="5">
        <f t="shared" ref="F531:L531" si="516">F532+F533</f>
        <v>79158.5</v>
      </c>
      <c r="G531" s="5">
        <f t="shared" si="516"/>
        <v>79158.5</v>
      </c>
      <c r="H531" s="5">
        <f t="shared" si="516"/>
        <v>79158.5</v>
      </c>
      <c r="I531" s="5">
        <f t="shared" si="516"/>
        <v>0</v>
      </c>
      <c r="J531" s="5">
        <f t="shared" si="516"/>
        <v>0</v>
      </c>
      <c r="K531" s="5">
        <f t="shared" si="516"/>
        <v>0</v>
      </c>
      <c r="L531" s="5">
        <f t="shared" si="516"/>
        <v>0</v>
      </c>
      <c r="M531" s="5">
        <f t="shared" si="505"/>
        <v>79158.5</v>
      </c>
      <c r="N531" s="5">
        <f>N532+N533</f>
        <v>79158.5</v>
      </c>
      <c r="O531" s="5">
        <f>O532+O533</f>
        <v>61580.397960000002</v>
      </c>
      <c r="P531" s="5">
        <f t="shared" ref="P531:V531" si="517">P532+P533</f>
        <v>0</v>
      </c>
      <c r="Q531" s="5">
        <f t="shared" si="517"/>
        <v>0</v>
      </c>
      <c r="R531" s="5">
        <f t="shared" si="517"/>
        <v>0</v>
      </c>
      <c r="S531" s="5">
        <f t="shared" si="517"/>
        <v>0</v>
      </c>
      <c r="T531" s="5">
        <f t="shared" si="517"/>
        <v>79158.5</v>
      </c>
      <c r="U531" s="5">
        <f t="shared" si="517"/>
        <v>0</v>
      </c>
      <c r="V531" s="42">
        <f t="shared" si="517"/>
        <v>0</v>
      </c>
      <c r="W531" s="5">
        <f t="shared" si="507"/>
        <v>100</v>
      </c>
      <c r="X531" s="27"/>
    </row>
    <row r="532" spans="1:24" ht="15.75" customHeight="1" x14ac:dyDescent="0.3">
      <c r="A532" s="4" t="s">
        <v>97</v>
      </c>
      <c r="B532" s="4" t="s">
        <v>1775</v>
      </c>
      <c r="C532" s="4" t="s">
        <v>140</v>
      </c>
      <c r="D532" s="4" t="s">
        <v>121</v>
      </c>
      <c r="E532" s="14" t="s">
        <v>542</v>
      </c>
      <c r="F532" s="5">
        <v>614.1</v>
      </c>
      <c r="G532" s="5">
        <v>614.1</v>
      </c>
      <c r="H532" s="5">
        <v>614.1</v>
      </c>
      <c r="I532" s="5"/>
      <c r="J532" s="5"/>
      <c r="K532" s="5"/>
      <c r="L532" s="5"/>
      <c r="M532" s="5">
        <f t="shared" si="505"/>
        <v>614.1</v>
      </c>
      <c r="N532" s="5">
        <v>74993.7</v>
      </c>
      <c r="O532" s="5">
        <v>58597.397960000002</v>
      </c>
      <c r="P532" s="5">
        <v>0</v>
      </c>
      <c r="Q532" s="5">
        <v>0</v>
      </c>
      <c r="R532" s="5">
        <v>0</v>
      </c>
      <c r="S532" s="5">
        <v>0</v>
      </c>
      <c r="T532" s="5">
        <v>74993.7</v>
      </c>
      <c r="U532" s="5">
        <v>0</v>
      </c>
      <c r="V532" s="42">
        <v>0</v>
      </c>
      <c r="W532" s="5">
        <f t="shared" si="507"/>
        <v>100</v>
      </c>
      <c r="X532" s="27"/>
    </row>
    <row r="533" spans="1:24" ht="15.75" customHeight="1" x14ac:dyDescent="0.3">
      <c r="A533" s="4" t="s">
        <v>97</v>
      </c>
      <c r="B533" s="4" t="s">
        <v>1775</v>
      </c>
      <c r="C533" s="4" t="s">
        <v>140</v>
      </c>
      <c r="D533" s="4" t="s">
        <v>99</v>
      </c>
      <c r="E533" s="14" t="s">
        <v>543</v>
      </c>
      <c r="F533" s="5">
        <v>78544.399999999994</v>
      </c>
      <c r="G533" s="5">
        <v>78544.399999999994</v>
      </c>
      <c r="H533" s="5">
        <v>78544.399999999994</v>
      </c>
      <c r="I533" s="5"/>
      <c r="J533" s="5"/>
      <c r="K533" s="5"/>
      <c r="L533" s="5"/>
      <c r="M533" s="5">
        <f t="shared" si="505"/>
        <v>78544.399999999994</v>
      </c>
      <c r="N533" s="5">
        <v>4164.8</v>
      </c>
      <c r="O533" s="5">
        <v>2983</v>
      </c>
      <c r="P533" s="5">
        <v>0</v>
      </c>
      <c r="Q533" s="5">
        <v>0</v>
      </c>
      <c r="R533" s="5">
        <v>0</v>
      </c>
      <c r="S533" s="5">
        <v>0</v>
      </c>
      <c r="T533" s="5">
        <v>4164.8</v>
      </c>
      <c r="U533" s="5">
        <v>0</v>
      </c>
      <c r="V533" s="42">
        <v>0</v>
      </c>
      <c r="W533" s="5">
        <f t="shared" si="507"/>
        <v>100</v>
      </c>
      <c r="X533" s="27"/>
    </row>
    <row r="534" spans="1:24" ht="47.25" customHeight="1" x14ac:dyDescent="0.3">
      <c r="A534" s="4" t="s">
        <v>97</v>
      </c>
      <c r="B534" s="4" t="s">
        <v>1775</v>
      </c>
      <c r="C534" s="4" t="s">
        <v>141</v>
      </c>
      <c r="D534" s="4"/>
      <c r="E534" s="14" t="s">
        <v>577</v>
      </c>
      <c r="F534" s="5">
        <f t="shared" ref="F534:L534" si="518">F535</f>
        <v>50929.3</v>
      </c>
      <c r="G534" s="5">
        <f t="shared" si="518"/>
        <v>45924</v>
      </c>
      <c r="H534" s="5">
        <f t="shared" si="518"/>
        <v>60924</v>
      </c>
      <c r="I534" s="5">
        <f t="shared" si="518"/>
        <v>0</v>
      </c>
      <c r="J534" s="5">
        <f t="shared" si="518"/>
        <v>0</v>
      </c>
      <c r="K534" s="5">
        <f t="shared" si="518"/>
        <v>0</v>
      </c>
      <c r="L534" s="5">
        <f t="shared" si="518"/>
        <v>14000</v>
      </c>
      <c r="M534" s="5">
        <f t="shared" si="505"/>
        <v>64929.3</v>
      </c>
      <c r="N534" s="5">
        <f>N535</f>
        <v>64929.3</v>
      </c>
      <c r="O534" s="5">
        <f>O535</f>
        <v>32446.799999999999</v>
      </c>
      <c r="P534" s="5">
        <f t="shared" ref="P534:V534" si="519">P535</f>
        <v>0</v>
      </c>
      <c r="Q534" s="5">
        <f t="shared" si="519"/>
        <v>0</v>
      </c>
      <c r="R534" s="5">
        <f t="shared" si="519"/>
        <v>0</v>
      </c>
      <c r="S534" s="5">
        <f t="shared" si="519"/>
        <v>0</v>
      </c>
      <c r="T534" s="5">
        <f t="shared" si="519"/>
        <v>64929.3</v>
      </c>
      <c r="U534" s="5">
        <f t="shared" si="519"/>
        <v>0</v>
      </c>
      <c r="V534" s="42">
        <f t="shared" si="519"/>
        <v>0</v>
      </c>
      <c r="W534" s="5">
        <f t="shared" si="507"/>
        <v>100</v>
      </c>
      <c r="X534" s="27"/>
    </row>
    <row r="535" spans="1:24" ht="31.5" customHeight="1" x14ac:dyDescent="0.3">
      <c r="A535" s="4" t="s">
        <v>97</v>
      </c>
      <c r="B535" s="4" t="s">
        <v>1775</v>
      </c>
      <c r="C535" s="4" t="s">
        <v>141</v>
      </c>
      <c r="D535" s="4" t="s">
        <v>87</v>
      </c>
      <c r="E535" s="14" t="s">
        <v>541</v>
      </c>
      <c r="F535" s="5">
        <f t="shared" ref="F535:L535" si="520">F537+F536</f>
        <v>50929.3</v>
      </c>
      <c r="G535" s="5">
        <f t="shared" si="520"/>
        <v>45924</v>
      </c>
      <c r="H535" s="5">
        <f t="shared" si="520"/>
        <v>60924</v>
      </c>
      <c r="I535" s="5">
        <f t="shared" si="520"/>
        <v>0</v>
      </c>
      <c r="J535" s="5">
        <f t="shared" si="520"/>
        <v>0</v>
      </c>
      <c r="K535" s="5">
        <f t="shared" si="520"/>
        <v>0</v>
      </c>
      <c r="L535" s="5">
        <f t="shared" si="520"/>
        <v>14000</v>
      </c>
      <c r="M535" s="5">
        <f t="shared" si="505"/>
        <v>64929.3</v>
      </c>
      <c r="N535" s="5">
        <f>N537+N536</f>
        <v>64929.3</v>
      </c>
      <c r="O535" s="5">
        <f>O537+O536</f>
        <v>32446.799999999999</v>
      </c>
      <c r="P535" s="5">
        <f t="shared" ref="P535:V535" si="521">P537+P536</f>
        <v>0</v>
      </c>
      <c r="Q535" s="5">
        <f t="shared" si="521"/>
        <v>0</v>
      </c>
      <c r="R535" s="5">
        <f t="shared" si="521"/>
        <v>0</v>
      </c>
      <c r="S535" s="5">
        <f t="shared" si="521"/>
        <v>0</v>
      </c>
      <c r="T535" s="5">
        <f t="shared" si="521"/>
        <v>64929.3</v>
      </c>
      <c r="U535" s="5">
        <f t="shared" si="521"/>
        <v>0</v>
      </c>
      <c r="V535" s="42">
        <f t="shared" si="521"/>
        <v>0</v>
      </c>
      <c r="W535" s="5">
        <f t="shared" si="507"/>
        <v>100</v>
      </c>
      <c r="X535" s="27"/>
    </row>
    <row r="536" spans="1:24" ht="15.75" customHeight="1" x14ac:dyDescent="0.3">
      <c r="A536" s="4" t="s">
        <v>97</v>
      </c>
      <c r="B536" s="4" t="s">
        <v>1775</v>
      </c>
      <c r="C536" s="4" t="s">
        <v>141</v>
      </c>
      <c r="D536" s="4" t="s">
        <v>121</v>
      </c>
      <c r="E536" s="14" t="s">
        <v>542</v>
      </c>
      <c r="F536" s="5">
        <v>500</v>
      </c>
      <c r="G536" s="5">
        <v>1500</v>
      </c>
      <c r="H536" s="5">
        <v>500</v>
      </c>
      <c r="I536" s="5"/>
      <c r="J536" s="5"/>
      <c r="K536" s="5"/>
      <c r="L536" s="5">
        <v>11000</v>
      </c>
      <c r="M536" s="5">
        <f t="shared" si="505"/>
        <v>11500</v>
      </c>
      <c r="N536" s="5">
        <v>45003.74</v>
      </c>
      <c r="O536" s="5">
        <v>17967.34</v>
      </c>
      <c r="P536" s="5">
        <v>0</v>
      </c>
      <c r="Q536" s="5">
        <v>0</v>
      </c>
      <c r="R536" s="5">
        <v>0</v>
      </c>
      <c r="S536" s="5">
        <v>0</v>
      </c>
      <c r="T536" s="5">
        <v>45003.74</v>
      </c>
      <c r="U536" s="5">
        <v>0</v>
      </c>
      <c r="V536" s="42">
        <v>0</v>
      </c>
      <c r="W536" s="5">
        <f t="shared" si="507"/>
        <v>100</v>
      </c>
      <c r="X536" s="27"/>
    </row>
    <row r="537" spans="1:24" ht="15.75" customHeight="1" x14ac:dyDescent="0.3">
      <c r="A537" s="4" t="s">
        <v>97</v>
      </c>
      <c r="B537" s="4" t="s">
        <v>1775</v>
      </c>
      <c r="C537" s="4" t="s">
        <v>141</v>
      </c>
      <c r="D537" s="4" t="s">
        <v>99</v>
      </c>
      <c r="E537" s="14" t="s">
        <v>543</v>
      </c>
      <c r="F537" s="5">
        <v>50429.3</v>
      </c>
      <c r="G537" s="5">
        <f>59424-15000</f>
        <v>44424</v>
      </c>
      <c r="H537" s="5">
        <v>60424</v>
      </c>
      <c r="I537" s="5"/>
      <c r="J537" s="5"/>
      <c r="K537" s="5"/>
      <c r="L537" s="5">
        <v>3000</v>
      </c>
      <c r="M537" s="5">
        <f t="shared" si="505"/>
        <v>53429.3</v>
      </c>
      <c r="N537" s="5">
        <v>19925.560000000001</v>
      </c>
      <c r="O537" s="5">
        <v>14479.46</v>
      </c>
      <c r="P537" s="5">
        <v>0</v>
      </c>
      <c r="Q537" s="5">
        <v>0</v>
      </c>
      <c r="R537" s="5">
        <v>0</v>
      </c>
      <c r="S537" s="5">
        <v>0</v>
      </c>
      <c r="T537" s="5">
        <v>19925.560000000001</v>
      </c>
      <c r="U537" s="5">
        <v>0</v>
      </c>
      <c r="V537" s="42">
        <v>0</v>
      </c>
      <c r="W537" s="5">
        <f t="shared" si="507"/>
        <v>100</v>
      </c>
      <c r="X537" s="27"/>
    </row>
    <row r="538" spans="1:24" ht="15.75" customHeight="1" x14ac:dyDescent="0.3">
      <c r="A538" s="4" t="s">
        <v>97</v>
      </c>
      <c r="B538" s="4" t="s">
        <v>1775</v>
      </c>
      <c r="C538" s="4" t="s">
        <v>1698</v>
      </c>
      <c r="D538" s="4"/>
      <c r="E538" s="14" t="s">
        <v>1696</v>
      </c>
      <c r="F538" s="5"/>
      <c r="G538" s="5"/>
      <c r="H538" s="5"/>
      <c r="I538" s="5"/>
      <c r="J538" s="5"/>
      <c r="K538" s="5"/>
      <c r="L538" s="5">
        <f>L539</f>
        <v>103.8</v>
      </c>
      <c r="M538" s="5">
        <f>L538</f>
        <v>103.8</v>
      </c>
      <c r="N538" s="5">
        <f>N539</f>
        <v>103.8</v>
      </c>
      <c r="O538" s="5">
        <f t="shared" ref="O538:V538" si="522">O539</f>
        <v>0</v>
      </c>
      <c r="P538" s="5">
        <f t="shared" si="522"/>
        <v>0</v>
      </c>
      <c r="Q538" s="5">
        <f t="shared" si="522"/>
        <v>0</v>
      </c>
      <c r="R538" s="5">
        <f t="shared" si="522"/>
        <v>0</v>
      </c>
      <c r="S538" s="5">
        <f t="shared" si="522"/>
        <v>0</v>
      </c>
      <c r="T538" s="5">
        <f t="shared" si="522"/>
        <v>103.8</v>
      </c>
      <c r="U538" s="5">
        <f t="shared" si="522"/>
        <v>0</v>
      </c>
      <c r="V538" s="42">
        <f t="shared" si="522"/>
        <v>0</v>
      </c>
      <c r="W538" s="5">
        <f t="shared" si="507"/>
        <v>100</v>
      </c>
      <c r="X538" s="27"/>
    </row>
    <row r="539" spans="1:24" ht="31.5" customHeight="1" x14ac:dyDescent="0.3">
      <c r="A539" s="4" t="s">
        <v>97</v>
      </c>
      <c r="B539" s="4" t="s">
        <v>1775</v>
      </c>
      <c r="C539" s="4" t="s">
        <v>1698</v>
      </c>
      <c r="D539" s="4" t="s">
        <v>87</v>
      </c>
      <c r="E539" s="14" t="s">
        <v>541</v>
      </c>
      <c r="F539" s="5"/>
      <c r="G539" s="5"/>
      <c r="H539" s="5"/>
      <c r="I539" s="5"/>
      <c r="J539" s="5"/>
      <c r="K539" s="5"/>
      <c r="L539" s="5">
        <f>L540+L541</f>
        <v>103.8</v>
      </c>
      <c r="M539" s="5">
        <f>L539</f>
        <v>103.8</v>
      </c>
      <c r="N539" s="5">
        <f>N540+N541</f>
        <v>103.8</v>
      </c>
      <c r="O539" s="5">
        <f t="shared" ref="O539:V539" si="523">O540+O541</f>
        <v>0</v>
      </c>
      <c r="P539" s="5">
        <f t="shared" si="523"/>
        <v>0</v>
      </c>
      <c r="Q539" s="5">
        <f t="shared" si="523"/>
        <v>0</v>
      </c>
      <c r="R539" s="5">
        <f t="shared" si="523"/>
        <v>0</v>
      </c>
      <c r="S539" s="5">
        <f t="shared" si="523"/>
        <v>0</v>
      </c>
      <c r="T539" s="5">
        <f t="shared" si="523"/>
        <v>103.8</v>
      </c>
      <c r="U539" s="5">
        <f t="shared" si="523"/>
        <v>0</v>
      </c>
      <c r="V539" s="42">
        <f t="shared" si="523"/>
        <v>0</v>
      </c>
      <c r="W539" s="5">
        <f t="shared" si="507"/>
        <v>100</v>
      </c>
      <c r="X539" s="27"/>
    </row>
    <row r="540" spans="1:24" ht="15.75" customHeight="1" x14ac:dyDescent="0.3">
      <c r="A540" s="4" t="s">
        <v>97</v>
      </c>
      <c r="B540" s="4" t="s">
        <v>1775</v>
      </c>
      <c r="C540" s="4" t="s">
        <v>1698</v>
      </c>
      <c r="D540" s="4" t="s">
        <v>121</v>
      </c>
      <c r="E540" s="14" t="s">
        <v>542</v>
      </c>
      <c r="F540" s="5"/>
      <c r="G540" s="5"/>
      <c r="H540" s="5"/>
      <c r="I540" s="5"/>
      <c r="J540" s="5"/>
      <c r="K540" s="5"/>
      <c r="L540" s="5">
        <v>98.337999999999994</v>
      </c>
      <c r="M540" s="5">
        <f>L540</f>
        <v>98.337999999999994</v>
      </c>
      <c r="N540" s="5">
        <v>98.337999999999994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98.337999999999994</v>
      </c>
      <c r="U540" s="5">
        <v>0</v>
      </c>
      <c r="V540" s="42">
        <v>0</v>
      </c>
      <c r="W540" s="5">
        <f t="shared" si="507"/>
        <v>100</v>
      </c>
      <c r="X540" s="27"/>
    </row>
    <row r="541" spans="1:24" ht="15.75" customHeight="1" x14ac:dyDescent="0.3">
      <c r="A541" s="4" t="s">
        <v>97</v>
      </c>
      <c r="B541" s="4" t="s">
        <v>1775</v>
      </c>
      <c r="C541" s="4" t="s">
        <v>1698</v>
      </c>
      <c r="D541" s="4" t="s">
        <v>99</v>
      </c>
      <c r="E541" s="14" t="s">
        <v>543</v>
      </c>
      <c r="F541" s="5"/>
      <c r="G541" s="5"/>
      <c r="H541" s="5"/>
      <c r="I541" s="5"/>
      <c r="J541" s="5"/>
      <c r="K541" s="5"/>
      <c r="L541" s="5">
        <v>5.4619999999999997</v>
      </c>
      <c r="M541" s="5">
        <f>L541</f>
        <v>5.4619999999999997</v>
      </c>
      <c r="N541" s="5">
        <v>5.4619999999999997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5.4619999999999997</v>
      </c>
      <c r="U541" s="5">
        <v>0</v>
      </c>
      <c r="V541" s="42">
        <v>0</v>
      </c>
      <c r="W541" s="5">
        <f t="shared" si="507"/>
        <v>100</v>
      </c>
      <c r="X541" s="27"/>
    </row>
    <row r="542" spans="1:24" ht="47.25" customHeight="1" x14ac:dyDescent="0.3">
      <c r="A542" s="4" t="s">
        <v>97</v>
      </c>
      <c r="B542" s="4" t="s">
        <v>1775</v>
      </c>
      <c r="C542" s="4" t="s">
        <v>142</v>
      </c>
      <c r="D542" s="4"/>
      <c r="E542" s="14" t="s">
        <v>578</v>
      </c>
      <c r="F542" s="5">
        <f t="shared" ref="F542:L542" si="524">F543+F545</f>
        <v>6376.7000000000007</v>
      </c>
      <c r="G542" s="5">
        <f t="shared" si="524"/>
        <v>6376.7000000000007</v>
      </c>
      <c r="H542" s="5">
        <f t="shared" si="524"/>
        <v>6376.7000000000007</v>
      </c>
      <c r="I542" s="5">
        <f t="shared" si="524"/>
        <v>0</v>
      </c>
      <c r="J542" s="5">
        <f t="shared" si="524"/>
        <v>0</v>
      </c>
      <c r="K542" s="5">
        <f t="shared" si="524"/>
        <v>0</v>
      </c>
      <c r="L542" s="5">
        <f t="shared" si="524"/>
        <v>-1840.3610000000001</v>
      </c>
      <c r="M542" s="5">
        <f t="shared" si="505"/>
        <v>4536.3390000000009</v>
      </c>
      <c r="N542" s="5">
        <f>N543+N545</f>
        <v>4091.7775499999998</v>
      </c>
      <c r="O542" s="5">
        <f>O543+O545</f>
        <v>3905.0439200000001</v>
      </c>
      <c r="P542" s="5">
        <f t="shared" ref="P542:V542" si="525">P543+P545</f>
        <v>0</v>
      </c>
      <c r="Q542" s="5">
        <f t="shared" si="525"/>
        <v>0</v>
      </c>
      <c r="R542" s="5">
        <f t="shared" si="525"/>
        <v>0</v>
      </c>
      <c r="S542" s="5">
        <f t="shared" si="525"/>
        <v>0</v>
      </c>
      <c r="T542" s="5">
        <f t="shared" si="525"/>
        <v>4091.7775499999998</v>
      </c>
      <c r="U542" s="5">
        <f t="shared" si="525"/>
        <v>0</v>
      </c>
      <c r="V542" s="42">
        <f t="shared" si="525"/>
        <v>0</v>
      </c>
      <c r="W542" s="5">
        <f t="shared" si="507"/>
        <v>100</v>
      </c>
      <c r="X542" s="27"/>
    </row>
    <row r="543" spans="1:24" ht="31.5" customHeight="1" x14ac:dyDescent="0.3">
      <c r="A543" s="4" t="s">
        <v>97</v>
      </c>
      <c r="B543" s="4" t="s">
        <v>1775</v>
      </c>
      <c r="C543" s="4" t="s">
        <v>142</v>
      </c>
      <c r="D543" s="4" t="s">
        <v>11</v>
      </c>
      <c r="E543" s="14" t="s">
        <v>531</v>
      </c>
      <c r="F543" s="5">
        <f t="shared" ref="F543:L543" si="526">F544</f>
        <v>5572.1</v>
      </c>
      <c r="G543" s="5">
        <f t="shared" si="526"/>
        <v>5572.1</v>
      </c>
      <c r="H543" s="5">
        <f t="shared" si="526"/>
        <v>5572.1</v>
      </c>
      <c r="I543" s="5">
        <f t="shared" si="526"/>
        <v>0</v>
      </c>
      <c r="J543" s="5">
        <f t="shared" si="526"/>
        <v>0</v>
      </c>
      <c r="K543" s="5">
        <f t="shared" si="526"/>
        <v>0</v>
      </c>
      <c r="L543" s="5">
        <f t="shared" si="526"/>
        <v>-1840.3610000000001</v>
      </c>
      <c r="M543" s="5">
        <f t="shared" si="505"/>
        <v>3731.7390000000005</v>
      </c>
      <c r="N543" s="5">
        <f>N544</f>
        <v>3632.0055499999999</v>
      </c>
      <c r="O543" s="5">
        <f>O544</f>
        <v>3445.2719200000001</v>
      </c>
      <c r="P543" s="5">
        <f t="shared" ref="P543:V543" si="527">P544</f>
        <v>0</v>
      </c>
      <c r="Q543" s="5">
        <f t="shared" si="527"/>
        <v>0</v>
      </c>
      <c r="R543" s="5">
        <f t="shared" si="527"/>
        <v>0</v>
      </c>
      <c r="S543" s="5">
        <f t="shared" si="527"/>
        <v>0</v>
      </c>
      <c r="T543" s="5">
        <f t="shared" si="527"/>
        <v>3632.0055499999999</v>
      </c>
      <c r="U543" s="5">
        <f t="shared" si="527"/>
        <v>0</v>
      </c>
      <c r="V543" s="42">
        <f t="shared" si="527"/>
        <v>0</v>
      </c>
      <c r="W543" s="5">
        <f t="shared" si="507"/>
        <v>100</v>
      </c>
      <c r="X543" s="27"/>
    </row>
    <row r="544" spans="1:24" ht="31.5" customHeight="1" x14ac:dyDescent="0.3">
      <c r="A544" s="4" t="s">
        <v>97</v>
      </c>
      <c r="B544" s="4" t="s">
        <v>1775</v>
      </c>
      <c r="C544" s="4" t="s">
        <v>142</v>
      </c>
      <c r="D544" s="4" t="s">
        <v>12</v>
      </c>
      <c r="E544" s="14" t="s">
        <v>532</v>
      </c>
      <c r="F544" s="5">
        <v>5572.1</v>
      </c>
      <c r="G544" s="5">
        <v>5572.1</v>
      </c>
      <c r="H544" s="5">
        <v>5572.1</v>
      </c>
      <c r="I544" s="5"/>
      <c r="J544" s="5"/>
      <c r="K544" s="5"/>
      <c r="L544" s="5">
        <v>-1840.3610000000001</v>
      </c>
      <c r="M544" s="5">
        <f t="shared" si="505"/>
        <v>3731.7390000000005</v>
      </c>
      <c r="N544" s="5">
        <v>3632.0055499999999</v>
      </c>
      <c r="O544" s="5">
        <v>3445.2719200000001</v>
      </c>
      <c r="P544" s="5">
        <v>0</v>
      </c>
      <c r="Q544" s="5">
        <v>0</v>
      </c>
      <c r="R544" s="5">
        <v>0</v>
      </c>
      <c r="S544" s="5">
        <v>0</v>
      </c>
      <c r="T544" s="5">
        <v>3632.0055499999999</v>
      </c>
      <c r="U544" s="5">
        <v>0</v>
      </c>
      <c r="V544" s="42">
        <v>0</v>
      </c>
      <c r="W544" s="5">
        <f t="shared" si="507"/>
        <v>100</v>
      </c>
      <c r="X544" s="27"/>
    </row>
    <row r="545" spans="1:24" ht="15.75" customHeight="1" x14ac:dyDescent="0.3">
      <c r="A545" s="4" t="s">
        <v>97</v>
      </c>
      <c r="B545" s="4" t="s">
        <v>1775</v>
      </c>
      <c r="C545" s="4" t="s">
        <v>142</v>
      </c>
      <c r="D545" s="4" t="s">
        <v>131</v>
      </c>
      <c r="E545" s="14" t="s">
        <v>533</v>
      </c>
      <c r="F545" s="5">
        <f t="shared" ref="F545:L545" si="528">F546</f>
        <v>804.6</v>
      </c>
      <c r="G545" s="5">
        <f t="shared" si="528"/>
        <v>804.6</v>
      </c>
      <c r="H545" s="5">
        <f t="shared" si="528"/>
        <v>804.6</v>
      </c>
      <c r="I545" s="5">
        <f t="shared" si="528"/>
        <v>0</v>
      </c>
      <c r="J545" s="5">
        <f t="shared" si="528"/>
        <v>0</v>
      </c>
      <c r="K545" s="5">
        <f t="shared" si="528"/>
        <v>0</v>
      </c>
      <c r="L545" s="5">
        <f t="shared" si="528"/>
        <v>0</v>
      </c>
      <c r="M545" s="5">
        <f t="shared" si="505"/>
        <v>804.6</v>
      </c>
      <c r="N545" s="5">
        <f>N546</f>
        <v>459.77199999999999</v>
      </c>
      <c r="O545" s="5">
        <f>O546</f>
        <v>459.77199999999999</v>
      </c>
      <c r="P545" s="5">
        <f t="shared" ref="P545:V545" si="529">P546</f>
        <v>0</v>
      </c>
      <c r="Q545" s="5">
        <f t="shared" si="529"/>
        <v>0</v>
      </c>
      <c r="R545" s="5">
        <f t="shared" si="529"/>
        <v>0</v>
      </c>
      <c r="S545" s="5">
        <f t="shared" si="529"/>
        <v>0</v>
      </c>
      <c r="T545" s="5">
        <f t="shared" si="529"/>
        <v>459.77199999999999</v>
      </c>
      <c r="U545" s="5">
        <f t="shared" si="529"/>
        <v>0</v>
      </c>
      <c r="V545" s="42">
        <f t="shared" si="529"/>
        <v>0</v>
      </c>
      <c r="W545" s="5">
        <f t="shared" si="507"/>
        <v>100</v>
      </c>
      <c r="X545" s="27"/>
    </row>
    <row r="546" spans="1:24" ht="15.75" customHeight="1" x14ac:dyDescent="0.3">
      <c r="A546" s="4" t="s">
        <v>97</v>
      </c>
      <c r="B546" s="4" t="s">
        <v>1775</v>
      </c>
      <c r="C546" s="4" t="s">
        <v>142</v>
      </c>
      <c r="D546" s="4" t="s">
        <v>117</v>
      </c>
      <c r="E546" s="14" t="s">
        <v>537</v>
      </c>
      <c r="F546" s="5">
        <v>804.6</v>
      </c>
      <c r="G546" s="5">
        <v>804.6</v>
      </c>
      <c r="H546" s="5">
        <v>804.6</v>
      </c>
      <c r="I546" s="5"/>
      <c r="J546" s="5"/>
      <c r="K546" s="5"/>
      <c r="L546" s="5"/>
      <c r="M546" s="5">
        <f t="shared" si="505"/>
        <v>804.6</v>
      </c>
      <c r="N546" s="5">
        <v>459.77199999999999</v>
      </c>
      <c r="O546" s="5">
        <v>459.77199999999999</v>
      </c>
      <c r="P546" s="5">
        <v>0</v>
      </c>
      <c r="Q546" s="5">
        <v>0</v>
      </c>
      <c r="R546" s="5">
        <v>0</v>
      </c>
      <c r="S546" s="5">
        <v>0</v>
      </c>
      <c r="T546" s="5">
        <v>459.77199999999999</v>
      </c>
      <c r="U546" s="5">
        <v>0</v>
      </c>
      <c r="V546" s="42">
        <v>0</v>
      </c>
      <c r="W546" s="5">
        <f t="shared" si="507"/>
        <v>100</v>
      </c>
      <c r="X546" s="27"/>
    </row>
    <row r="547" spans="1:24" ht="31.5" customHeight="1" x14ac:dyDescent="0.3">
      <c r="A547" s="4" t="s">
        <v>97</v>
      </c>
      <c r="B547" s="4" t="s">
        <v>1775</v>
      </c>
      <c r="C547" s="4" t="s">
        <v>975</v>
      </c>
      <c r="D547" s="4"/>
      <c r="E547" s="14" t="s">
        <v>976</v>
      </c>
      <c r="F547" s="5">
        <f t="shared" ref="F547:L547" si="530">F548</f>
        <v>19763.599999999999</v>
      </c>
      <c r="G547" s="5">
        <f t="shared" si="530"/>
        <v>18001</v>
      </c>
      <c r="H547" s="5">
        <f t="shared" si="530"/>
        <v>40000</v>
      </c>
      <c r="I547" s="5">
        <f t="shared" si="530"/>
        <v>0</v>
      </c>
      <c r="J547" s="5">
        <f t="shared" si="530"/>
        <v>0</v>
      </c>
      <c r="K547" s="5">
        <f t="shared" si="530"/>
        <v>0</v>
      </c>
      <c r="L547" s="5">
        <f t="shared" si="530"/>
        <v>0</v>
      </c>
      <c r="M547" s="5">
        <f t="shared" si="505"/>
        <v>19763.599999999999</v>
      </c>
      <c r="N547" s="5">
        <f>N548</f>
        <v>19763.599999999999</v>
      </c>
      <c r="O547" s="5">
        <f>O548</f>
        <v>0</v>
      </c>
      <c r="P547" s="5">
        <f t="shared" ref="P547:V547" si="531">P548</f>
        <v>19763.599999999999</v>
      </c>
      <c r="Q547" s="5">
        <f t="shared" si="531"/>
        <v>0</v>
      </c>
      <c r="R547" s="5">
        <f t="shared" si="531"/>
        <v>0</v>
      </c>
      <c r="S547" s="5">
        <f t="shared" si="531"/>
        <v>0</v>
      </c>
      <c r="T547" s="5">
        <f t="shared" si="531"/>
        <v>18129.607</v>
      </c>
      <c r="U547" s="5">
        <f t="shared" si="531"/>
        <v>18129.607</v>
      </c>
      <c r="V547" s="42">
        <f t="shared" si="531"/>
        <v>0</v>
      </c>
      <c r="W547" s="5">
        <f t="shared" si="507"/>
        <v>91.732310915015489</v>
      </c>
      <c r="X547" s="27"/>
    </row>
    <row r="548" spans="1:24" ht="31.5" customHeight="1" x14ac:dyDescent="0.3">
      <c r="A548" s="4" t="s">
        <v>97</v>
      </c>
      <c r="B548" s="4" t="s">
        <v>1775</v>
      </c>
      <c r="C548" s="4" t="s">
        <v>975</v>
      </c>
      <c r="D548" s="4" t="s">
        <v>87</v>
      </c>
      <c r="E548" s="14" t="s">
        <v>541</v>
      </c>
      <c r="F548" s="5">
        <f t="shared" ref="F548:L548" si="532">F550</f>
        <v>19763.599999999999</v>
      </c>
      <c r="G548" s="5">
        <f t="shared" si="532"/>
        <v>18001</v>
      </c>
      <c r="H548" s="5">
        <f t="shared" si="532"/>
        <v>40000</v>
      </c>
      <c r="I548" s="5">
        <f t="shared" si="532"/>
        <v>0</v>
      </c>
      <c r="J548" s="5">
        <f t="shared" si="532"/>
        <v>0</v>
      </c>
      <c r="K548" s="5">
        <f t="shared" si="532"/>
        <v>0</v>
      </c>
      <c r="L548" s="5">
        <f t="shared" si="532"/>
        <v>0</v>
      </c>
      <c r="M548" s="5">
        <f t="shared" si="505"/>
        <v>19763.599999999999</v>
      </c>
      <c r="N548" s="5">
        <f>N550+N549</f>
        <v>19763.599999999999</v>
      </c>
      <c r="O548" s="5">
        <f t="shared" ref="O548:V548" si="533">O550+O549</f>
        <v>0</v>
      </c>
      <c r="P548" s="5">
        <f t="shared" si="533"/>
        <v>19763.599999999999</v>
      </c>
      <c r="Q548" s="5">
        <f t="shared" si="533"/>
        <v>0</v>
      </c>
      <c r="R548" s="5">
        <f t="shared" si="533"/>
        <v>0</v>
      </c>
      <c r="S548" s="5">
        <f t="shared" si="533"/>
        <v>0</v>
      </c>
      <c r="T548" s="5">
        <f t="shared" si="533"/>
        <v>18129.607</v>
      </c>
      <c r="U548" s="5">
        <f t="shared" si="533"/>
        <v>18129.607</v>
      </c>
      <c r="V548" s="42">
        <f t="shared" si="533"/>
        <v>0</v>
      </c>
      <c r="W548" s="5">
        <f t="shared" si="507"/>
        <v>91.732310915015489</v>
      </c>
      <c r="X548" s="27"/>
    </row>
    <row r="549" spans="1:24" ht="15.75" customHeight="1" x14ac:dyDescent="0.3">
      <c r="A549" s="4" t="s">
        <v>97</v>
      </c>
      <c r="B549" s="4" t="s">
        <v>1775</v>
      </c>
      <c r="C549" s="4" t="s">
        <v>975</v>
      </c>
      <c r="D549" s="4" t="s">
        <v>121</v>
      </c>
      <c r="E549" s="14" t="s">
        <v>542</v>
      </c>
      <c r="F549" s="5"/>
      <c r="G549" s="5"/>
      <c r="H549" s="5"/>
      <c r="I549" s="5"/>
      <c r="J549" s="5"/>
      <c r="K549" s="5"/>
      <c r="L549" s="5"/>
      <c r="M549" s="5">
        <v>0</v>
      </c>
      <c r="N549" s="5">
        <v>19763.599999999999</v>
      </c>
      <c r="O549" s="5">
        <v>0</v>
      </c>
      <c r="P549" s="5">
        <f>N549</f>
        <v>19763.599999999999</v>
      </c>
      <c r="Q549" s="5">
        <f>O549</f>
        <v>0</v>
      </c>
      <c r="R549" s="5">
        <v>0</v>
      </c>
      <c r="S549" s="5">
        <v>0</v>
      </c>
      <c r="T549" s="5">
        <v>18129.607</v>
      </c>
      <c r="U549" s="5">
        <f>T549</f>
        <v>18129.607</v>
      </c>
      <c r="V549" s="42">
        <v>0</v>
      </c>
      <c r="W549" s="5">
        <f t="shared" si="507"/>
        <v>91.732310915015489</v>
      </c>
      <c r="X549" s="27"/>
    </row>
    <row r="550" spans="1:24" ht="15.75" hidden="1" customHeight="1" x14ac:dyDescent="0.3">
      <c r="A550" s="4" t="s">
        <v>97</v>
      </c>
      <c r="B550" s="4" t="s">
        <v>1775</v>
      </c>
      <c r="C550" s="4" t="s">
        <v>975</v>
      </c>
      <c r="D550" s="4" t="s">
        <v>99</v>
      </c>
      <c r="E550" s="14" t="s">
        <v>543</v>
      </c>
      <c r="F550" s="5">
        <v>19763.599999999999</v>
      </c>
      <c r="G550" s="5">
        <v>18001</v>
      </c>
      <c r="H550" s="5">
        <v>40000</v>
      </c>
      <c r="I550" s="5"/>
      <c r="J550" s="5"/>
      <c r="K550" s="5"/>
      <c r="L550" s="5"/>
      <c r="M550" s="5">
        <f t="shared" si="505"/>
        <v>19763.599999999999</v>
      </c>
      <c r="N550" s="5">
        <v>0</v>
      </c>
      <c r="O550" s="5">
        <v>0</v>
      </c>
      <c r="P550" s="5">
        <f>N550</f>
        <v>0</v>
      </c>
      <c r="Q550" s="5">
        <f>O550</f>
        <v>0</v>
      </c>
      <c r="R550" s="5">
        <v>0</v>
      </c>
      <c r="S550" s="5">
        <v>0</v>
      </c>
      <c r="T550" s="5">
        <v>0</v>
      </c>
      <c r="U550" s="5">
        <v>0</v>
      </c>
      <c r="V550" s="42">
        <v>0</v>
      </c>
      <c r="W550" s="5" t="e">
        <f t="shared" si="507"/>
        <v>#DIV/0!</v>
      </c>
      <c r="X550" s="25" t="s">
        <v>1591</v>
      </c>
    </row>
    <row r="551" spans="1:24" ht="47.25" customHeight="1" x14ac:dyDescent="0.3">
      <c r="A551" s="4" t="s">
        <v>97</v>
      </c>
      <c r="B551" s="4" t="s">
        <v>1775</v>
      </c>
      <c r="C551" s="4" t="s">
        <v>1293</v>
      </c>
      <c r="D551" s="4"/>
      <c r="E551" s="14" t="s">
        <v>1282</v>
      </c>
      <c r="F551" s="5">
        <f t="shared" ref="F551:L551" si="534">F552</f>
        <v>42360.3</v>
      </c>
      <c r="G551" s="5">
        <f t="shared" si="534"/>
        <v>69991</v>
      </c>
      <c r="H551" s="5">
        <f t="shared" si="534"/>
        <v>0</v>
      </c>
      <c r="I551" s="5">
        <f t="shared" si="534"/>
        <v>0</v>
      </c>
      <c r="J551" s="5">
        <f t="shared" si="534"/>
        <v>0</v>
      </c>
      <c r="K551" s="5">
        <f t="shared" si="534"/>
        <v>0</v>
      </c>
      <c r="L551" s="5">
        <f t="shared" si="534"/>
        <v>0</v>
      </c>
      <c r="M551" s="5">
        <f t="shared" si="505"/>
        <v>42360.3</v>
      </c>
      <c r="N551" s="5">
        <f>N552</f>
        <v>44456.4</v>
      </c>
      <c r="O551" s="5">
        <f>O552</f>
        <v>44456.4</v>
      </c>
      <c r="P551" s="5">
        <f t="shared" ref="P551:V551" si="535">P552</f>
        <v>44011.83855</v>
      </c>
      <c r="Q551" s="5">
        <f t="shared" si="535"/>
        <v>44011.83855</v>
      </c>
      <c r="R551" s="5">
        <f t="shared" si="535"/>
        <v>0</v>
      </c>
      <c r="S551" s="5">
        <f t="shared" si="535"/>
        <v>0</v>
      </c>
      <c r="T551" s="5">
        <f t="shared" si="535"/>
        <v>44456.4</v>
      </c>
      <c r="U551" s="5">
        <f t="shared" si="535"/>
        <v>44011.83855</v>
      </c>
      <c r="V551" s="42">
        <f t="shared" si="535"/>
        <v>0</v>
      </c>
      <c r="W551" s="5">
        <f t="shared" si="507"/>
        <v>100</v>
      </c>
      <c r="X551" s="27"/>
    </row>
    <row r="552" spans="1:24" ht="31.5" customHeight="1" x14ac:dyDescent="0.3">
      <c r="A552" s="4" t="s">
        <v>97</v>
      </c>
      <c r="B552" s="4" t="s">
        <v>1775</v>
      </c>
      <c r="C552" s="4" t="s">
        <v>1293</v>
      </c>
      <c r="D552" s="4" t="s">
        <v>87</v>
      </c>
      <c r="E552" s="14" t="s">
        <v>541</v>
      </c>
      <c r="F552" s="5">
        <f t="shared" ref="F552:L552" si="536">F554</f>
        <v>42360.3</v>
      </c>
      <c r="G552" s="5">
        <f t="shared" si="536"/>
        <v>69991</v>
      </c>
      <c r="H552" s="5">
        <f t="shared" si="536"/>
        <v>0</v>
      </c>
      <c r="I552" s="5">
        <f t="shared" si="536"/>
        <v>0</v>
      </c>
      <c r="J552" s="5">
        <f t="shared" si="536"/>
        <v>0</v>
      </c>
      <c r="K552" s="5">
        <f t="shared" si="536"/>
        <v>0</v>
      </c>
      <c r="L552" s="5">
        <f t="shared" si="536"/>
        <v>0</v>
      </c>
      <c r="M552" s="5">
        <f t="shared" si="505"/>
        <v>42360.3</v>
      </c>
      <c r="N552" s="5">
        <f>N554+N553</f>
        <v>44456.4</v>
      </c>
      <c r="O552" s="5">
        <f t="shared" ref="O552:V552" si="537">O554+O553</f>
        <v>44456.4</v>
      </c>
      <c r="P552" s="5">
        <f t="shared" si="537"/>
        <v>44011.83855</v>
      </c>
      <c r="Q552" s="5">
        <f t="shared" si="537"/>
        <v>44011.83855</v>
      </c>
      <c r="R552" s="5">
        <f t="shared" si="537"/>
        <v>0</v>
      </c>
      <c r="S552" s="5">
        <f t="shared" si="537"/>
        <v>0</v>
      </c>
      <c r="T552" s="5">
        <f t="shared" si="537"/>
        <v>44456.4</v>
      </c>
      <c r="U552" s="5">
        <f t="shared" si="537"/>
        <v>44011.83855</v>
      </c>
      <c r="V552" s="42">
        <f t="shared" si="537"/>
        <v>0</v>
      </c>
      <c r="W552" s="5">
        <f t="shared" si="507"/>
        <v>100</v>
      </c>
      <c r="X552" s="27"/>
    </row>
    <row r="553" spans="1:24" ht="15.75" customHeight="1" x14ac:dyDescent="0.3">
      <c r="A553" s="4" t="s">
        <v>97</v>
      </c>
      <c r="B553" s="4" t="s">
        <v>1775</v>
      </c>
      <c r="C553" s="4" t="s">
        <v>1293</v>
      </c>
      <c r="D553" s="4" t="s">
        <v>121</v>
      </c>
      <c r="E553" s="14" t="s">
        <v>542</v>
      </c>
      <c r="F553" s="5"/>
      <c r="G553" s="5"/>
      <c r="H553" s="5"/>
      <c r="I553" s="5"/>
      <c r="J553" s="5"/>
      <c r="K553" s="5"/>
      <c r="L553" s="5"/>
      <c r="M553" s="5">
        <v>0</v>
      </c>
      <c r="N553" s="5">
        <v>19070.643</v>
      </c>
      <c r="O553" s="5">
        <f>190.70534+18879.93766</f>
        <v>19070.643</v>
      </c>
      <c r="P553" s="5">
        <v>18879.93766</v>
      </c>
      <c r="Q553" s="5">
        <v>18879.93766</v>
      </c>
      <c r="R553" s="5">
        <v>0</v>
      </c>
      <c r="S553" s="5">
        <v>0</v>
      </c>
      <c r="T553" s="5">
        <v>19070.643</v>
      </c>
      <c r="U553" s="5">
        <v>18879.93766</v>
      </c>
      <c r="V553" s="42">
        <v>0</v>
      </c>
      <c r="W553" s="5">
        <f t="shared" si="507"/>
        <v>100</v>
      </c>
      <c r="X553" s="27"/>
    </row>
    <row r="554" spans="1:24" ht="15.75" customHeight="1" x14ac:dyDescent="0.3">
      <c r="A554" s="4" t="s">
        <v>97</v>
      </c>
      <c r="B554" s="4" t="s">
        <v>1775</v>
      </c>
      <c r="C554" s="4" t="s">
        <v>1293</v>
      </c>
      <c r="D554" s="4" t="s">
        <v>99</v>
      </c>
      <c r="E554" s="14" t="s">
        <v>543</v>
      </c>
      <c r="F554" s="5">
        <v>42360.3</v>
      </c>
      <c r="G554" s="5">
        <v>69991</v>
      </c>
      <c r="H554" s="5"/>
      <c r="I554" s="5"/>
      <c r="J554" s="5"/>
      <c r="K554" s="5"/>
      <c r="L554" s="5"/>
      <c r="M554" s="5">
        <f t="shared" si="505"/>
        <v>42360.3</v>
      </c>
      <c r="N554" s="5">
        <v>25385.757000000001</v>
      </c>
      <c r="O554" s="5">
        <f>253.85611+25131.90089</f>
        <v>25385.757000000001</v>
      </c>
      <c r="P554" s="5">
        <v>25131.900890000001</v>
      </c>
      <c r="Q554" s="5">
        <v>25131.900890000001</v>
      </c>
      <c r="R554" s="5">
        <v>0</v>
      </c>
      <c r="S554" s="5">
        <v>0</v>
      </c>
      <c r="T554" s="5">
        <v>25385.757000000001</v>
      </c>
      <c r="U554" s="5">
        <v>25131.900890000001</v>
      </c>
      <c r="V554" s="42">
        <v>0</v>
      </c>
      <c r="W554" s="5">
        <f t="shared" si="507"/>
        <v>100</v>
      </c>
      <c r="X554" s="27"/>
    </row>
    <row r="555" spans="1:24" ht="31.5" customHeight="1" x14ac:dyDescent="0.3">
      <c r="A555" s="4" t="s">
        <v>97</v>
      </c>
      <c r="B555" s="4" t="s">
        <v>1775</v>
      </c>
      <c r="C555" s="4" t="s">
        <v>153</v>
      </c>
      <c r="D555" s="4"/>
      <c r="E555" s="14" t="s">
        <v>1066</v>
      </c>
      <c r="F555" s="5">
        <f t="shared" ref="F555:L555" si="538">F556+F585</f>
        <v>611625</v>
      </c>
      <c r="G555" s="5">
        <f t="shared" si="538"/>
        <v>611625</v>
      </c>
      <c r="H555" s="5">
        <f t="shared" si="538"/>
        <v>611625</v>
      </c>
      <c r="I555" s="5">
        <f t="shared" si="538"/>
        <v>0</v>
      </c>
      <c r="J555" s="5">
        <f t="shared" si="538"/>
        <v>0</v>
      </c>
      <c r="K555" s="5">
        <f t="shared" si="538"/>
        <v>0</v>
      </c>
      <c r="L555" s="5">
        <f t="shared" si="538"/>
        <v>121027.78800000002</v>
      </c>
      <c r="M555" s="5">
        <f t="shared" si="505"/>
        <v>732652.78800000006</v>
      </c>
      <c r="N555" s="5">
        <f t="shared" ref="N555:V555" si="539">N556+N585</f>
        <v>748925.95610000007</v>
      </c>
      <c r="O555" s="5">
        <f t="shared" si="539"/>
        <v>473086.48604999995</v>
      </c>
      <c r="P555" s="5">
        <f t="shared" si="539"/>
        <v>16273.167879999999</v>
      </c>
      <c r="Q555" s="5">
        <f t="shared" si="539"/>
        <v>10753.606229999999</v>
      </c>
      <c r="R555" s="5">
        <f t="shared" si="539"/>
        <v>0</v>
      </c>
      <c r="S555" s="5">
        <f t="shared" si="539"/>
        <v>0</v>
      </c>
      <c r="T555" s="5">
        <f t="shared" si="539"/>
        <v>748925.95504000003</v>
      </c>
      <c r="U555" s="5">
        <f t="shared" si="539"/>
        <v>16273.167879999999</v>
      </c>
      <c r="V555" s="42">
        <f t="shared" si="539"/>
        <v>0</v>
      </c>
      <c r="W555" s="5">
        <f t="shared" si="507"/>
        <v>99.99999985846398</v>
      </c>
      <c r="X555" s="27"/>
    </row>
    <row r="556" spans="1:24" ht="31.5" customHeight="1" x14ac:dyDescent="0.3">
      <c r="A556" s="4" t="s">
        <v>97</v>
      </c>
      <c r="B556" s="4" t="s">
        <v>1775</v>
      </c>
      <c r="C556" s="4" t="s">
        <v>154</v>
      </c>
      <c r="D556" s="4"/>
      <c r="E556" s="14" t="s">
        <v>1067</v>
      </c>
      <c r="F556" s="5">
        <f t="shared" ref="F556:K556" si="540">F557+F571+F565+F568+F561</f>
        <v>255138.9</v>
      </c>
      <c r="G556" s="5">
        <f t="shared" si="540"/>
        <v>255138.9</v>
      </c>
      <c r="H556" s="5">
        <f t="shared" si="540"/>
        <v>255138.9</v>
      </c>
      <c r="I556" s="5">
        <f t="shared" si="540"/>
        <v>0</v>
      </c>
      <c r="J556" s="5">
        <f t="shared" si="540"/>
        <v>0</v>
      </c>
      <c r="K556" s="5">
        <f t="shared" si="540"/>
        <v>0</v>
      </c>
      <c r="L556" s="5">
        <f>L557+L571+L565+L568+L561+L575</f>
        <v>39618.562000000005</v>
      </c>
      <c r="M556" s="5">
        <f t="shared" si="505"/>
        <v>294757.462</v>
      </c>
      <c r="N556" s="5">
        <f>N557+N571+N565+N568+N561+N579+N576+N582</f>
        <v>311030.62988000002</v>
      </c>
      <c r="O556" s="5">
        <f t="shared" ref="O556:V556" si="541">O557+O571+O565+O568+O561+O579+O576+O582</f>
        <v>207449.64171999999</v>
      </c>
      <c r="P556" s="5">
        <f t="shared" si="541"/>
        <v>16273.167879999999</v>
      </c>
      <c r="Q556" s="5">
        <f t="shared" si="541"/>
        <v>10753.606229999999</v>
      </c>
      <c r="R556" s="5">
        <f t="shared" si="541"/>
        <v>0</v>
      </c>
      <c r="S556" s="5">
        <f t="shared" si="541"/>
        <v>0</v>
      </c>
      <c r="T556" s="5">
        <f t="shared" si="541"/>
        <v>311030.62988000002</v>
      </c>
      <c r="U556" s="5">
        <f t="shared" si="541"/>
        <v>16273.167879999999</v>
      </c>
      <c r="V556" s="5">
        <f t="shared" si="541"/>
        <v>0</v>
      </c>
      <c r="W556" s="5">
        <f t="shared" si="507"/>
        <v>100</v>
      </c>
      <c r="X556" s="27"/>
    </row>
    <row r="557" spans="1:24" ht="47.25" customHeight="1" x14ac:dyDescent="0.3">
      <c r="A557" s="4" t="s">
        <v>97</v>
      </c>
      <c r="B557" s="4" t="s">
        <v>1775</v>
      </c>
      <c r="C557" s="4" t="s">
        <v>143</v>
      </c>
      <c r="D557" s="4"/>
      <c r="E557" s="14" t="s">
        <v>565</v>
      </c>
      <c r="F557" s="5">
        <f t="shared" ref="F557:L557" si="542">F558</f>
        <v>235138.9</v>
      </c>
      <c r="G557" s="5">
        <f t="shared" si="542"/>
        <v>235138.9</v>
      </c>
      <c r="H557" s="5">
        <f t="shared" si="542"/>
        <v>235138.9</v>
      </c>
      <c r="I557" s="5">
        <f t="shared" si="542"/>
        <v>0</v>
      </c>
      <c r="J557" s="5">
        <f t="shared" si="542"/>
        <v>0</v>
      </c>
      <c r="K557" s="5">
        <f t="shared" si="542"/>
        <v>0</v>
      </c>
      <c r="L557" s="5">
        <f t="shared" si="542"/>
        <v>0</v>
      </c>
      <c r="M557" s="5">
        <f t="shared" si="505"/>
        <v>235138.9</v>
      </c>
      <c r="N557" s="5">
        <f>N558</f>
        <v>235138.9</v>
      </c>
      <c r="O557" s="5">
        <f>O558</f>
        <v>170771.53560999999</v>
      </c>
      <c r="P557" s="5">
        <f t="shared" ref="P557:V557" si="543">P558</f>
        <v>0</v>
      </c>
      <c r="Q557" s="5">
        <f t="shared" si="543"/>
        <v>0</v>
      </c>
      <c r="R557" s="5">
        <f t="shared" si="543"/>
        <v>0</v>
      </c>
      <c r="S557" s="5">
        <f t="shared" si="543"/>
        <v>0</v>
      </c>
      <c r="T557" s="5">
        <f t="shared" si="543"/>
        <v>235138.9</v>
      </c>
      <c r="U557" s="5">
        <f t="shared" si="543"/>
        <v>0</v>
      </c>
      <c r="V557" s="42">
        <f t="shared" si="543"/>
        <v>0</v>
      </c>
      <c r="W557" s="5">
        <f t="shared" si="507"/>
        <v>100</v>
      </c>
      <c r="X557" s="27"/>
    </row>
    <row r="558" spans="1:24" ht="31.5" customHeight="1" x14ac:dyDescent="0.3">
      <c r="A558" s="4" t="s">
        <v>97</v>
      </c>
      <c r="B558" s="4" t="s">
        <v>1775</v>
      </c>
      <c r="C558" s="4" t="s">
        <v>143</v>
      </c>
      <c r="D558" s="4" t="s">
        <v>87</v>
      </c>
      <c r="E558" s="14" t="s">
        <v>541</v>
      </c>
      <c r="F558" s="5">
        <f t="shared" ref="F558:L558" si="544">F559+F560</f>
        <v>235138.9</v>
      </c>
      <c r="G558" s="5">
        <f t="shared" si="544"/>
        <v>235138.9</v>
      </c>
      <c r="H558" s="5">
        <f t="shared" si="544"/>
        <v>235138.9</v>
      </c>
      <c r="I558" s="5">
        <f t="shared" si="544"/>
        <v>0</v>
      </c>
      <c r="J558" s="5">
        <f t="shared" si="544"/>
        <v>0</v>
      </c>
      <c r="K558" s="5">
        <f t="shared" si="544"/>
        <v>0</v>
      </c>
      <c r="L558" s="5">
        <f t="shared" si="544"/>
        <v>0</v>
      </c>
      <c r="M558" s="5">
        <f t="shared" si="505"/>
        <v>235138.9</v>
      </c>
      <c r="N558" s="5">
        <f>N559+N560</f>
        <v>235138.9</v>
      </c>
      <c r="O558" s="5">
        <f>O559+O560</f>
        <v>170771.53560999999</v>
      </c>
      <c r="P558" s="5">
        <f t="shared" ref="P558:V558" si="545">P559+P560</f>
        <v>0</v>
      </c>
      <c r="Q558" s="5">
        <f t="shared" si="545"/>
        <v>0</v>
      </c>
      <c r="R558" s="5">
        <f t="shared" si="545"/>
        <v>0</v>
      </c>
      <c r="S558" s="5">
        <f t="shared" si="545"/>
        <v>0</v>
      </c>
      <c r="T558" s="5">
        <f t="shared" si="545"/>
        <v>235138.9</v>
      </c>
      <c r="U558" s="5">
        <f t="shared" si="545"/>
        <v>0</v>
      </c>
      <c r="V558" s="42">
        <f t="shared" si="545"/>
        <v>0</v>
      </c>
      <c r="W558" s="5">
        <f t="shared" si="507"/>
        <v>100</v>
      </c>
      <c r="X558" s="27"/>
    </row>
    <row r="559" spans="1:24" ht="15.75" customHeight="1" x14ac:dyDescent="0.3">
      <c r="A559" s="4" t="s">
        <v>97</v>
      </c>
      <c r="B559" s="4" t="s">
        <v>1775</v>
      </c>
      <c r="C559" s="4" t="s">
        <v>143</v>
      </c>
      <c r="D559" s="4" t="s">
        <v>121</v>
      </c>
      <c r="E559" s="14" t="s">
        <v>542</v>
      </c>
      <c r="F559" s="5">
        <v>51773.5</v>
      </c>
      <c r="G559" s="5">
        <v>51773.5</v>
      </c>
      <c r="H559" s="5">
        <v>51773.5</v>
      </c>
      <c r="I559" s="5"/>
      <c r="J559" s="5"/>
      <c r="K559" s="5"/>
      <c r="L559" s="5"/>
      <c r="M559" s="5">
        <f t="shared" si="505"/>
        <v>51773.5</v>
      </c>
      <c r="N559" s="5">
        <v>51773.5</v>
      </c>
      <c r="O559" s="5">
        <v>38210.5</v>
      </c>
      <c r="P559" s="5">
        <v>0</v>
      </c>
      <c r="Q559" s="5">
        <v>0</v>
      </c>
      <c r="R559" s="5">
        <v>0</v>
      </c>
      <c r="S559" s="5">
        <v>0</v>
      </c>
      <c r="T559" s="5">
        <v>51773.5</v>
      </c>
      <c r="U559" s="5">
        <v>0</v>
      </c>
      <c r="V559" s="42">
        <v>0</v>
      </c>
      <c r="W559" s="5">
        <f t="shared" si="507"/>
        <v>100</v>
      </c>
      <c r="X559" s="27"/>
    </row>
    <row r="560" spans="1:24" ht="15.75" customHeight="1" x14ac:dyDescent="0.3">
      <c r="A560" s="4" t="s">
        <v>97</v>
      </c>
      <c r="B560" s="4" t="s">
        <v>1775</v>
      </c>
      <c r="C560" s="4" t="s">
        <v>143</v>
      </c>
      <c r="D560" s="4" t="s">
        <v>99</v>
      </c>
      <c r="E560" s="14" t="s">
        <v>543</v>
      </c>
      <c r="F560" s="5">
        <v>183365.4</v>
      </c>
      <c r="G560" s="5">
        <v>183365.4</v>
      </c>
      <c r="H560" s="5">
        <v>183365.4</v>
      </c>
      <c r="I560" s="5"/>
      <c r="J560" s="5"/>
      <c r="K560" s="5"/>
      <c r="L560" s="5"/>
      <c r="M560" s="5">
        <f t="shared" si="505"/>
        <v>183365.4</v>
      </c>
      <c r="N560" s="5">
        <v>183365.4</v>
      </c>
      <c r="O560" s="5">
        <v>132561.03560999999</v>
      </c>
      <c r="P560" s="5">
        <v>0</v>
      </c>
      <c r="Q560" s="5">
        <v>0</v>
      </c>
      <c r="R560" s="5">
        <v>0</v>
      </c>
      <c r="S560" s="5">
        <v>0</v>
      </c>
      <c r="T560" s="5">
        <v>183365.4</v>
      </c>
      <c r="U560" s="5">
        <v>0</v>
      </c>
      <c r="V560" s="42">
        <v>0</v>
      </c>
      <c r="W560" s="5">
        <f t="shared" si="507"/>
        <v>100</v>
      </c>
      <c r="X560" s="27"/>
    </row>
    <row r="561" spans="1:25" ht="63" hidden="1" customHeight="1" x14ac:dyDescent="0.25">
      <c r="A561" s="4" t="s">
        <v>97</v>
      </c>
      <c r="B561" s="4" t="s">
        <v>1775</v>
      </c>
      <c r="C561" s="4" t="s">
        <v>1364</v>
      </c>
      <c r="D561" s="4"/>
      <c r="E561" s="14" t="s">
        <v>1371</v>
      </c>
      <c r="F561" s="5">
        <f t="shared" ref="F561:L561" si="546">F562</f>
        <v>0</v>
      </c>
      <c r="G561" s="5">
        <f t="shared" si="546"/>
        <v>0</v>
      </c>
      <c r="H561" s="5">
        <f t="shared" si="546"/>
        <v>0</v>
      </c>
      <c r="I561" s="5">
        <f t="shared" si="546"/>
        <v>0</v>
      </c>
      <c r="J561" s="5">
        <f t="shared" si="546"/>
        <v>0</v>
      </c>
      <c r="K561" s="5">
        <f t="shared" si="546"/>
        <v>0</v>
      </c>
      <c r="L561" s="5">
        <f t="shared" si="546"/>
        <v>0</v>
      </c>
      <c r="M561" s="5">
        <f t="shared" si="505"/>
        <v>0</v>
      </c>
      <c r="N561" s="5">
        <f>N562</f>
        <v>0</v>
      </c>
      <c r="O561" s="5">
        <f>O562</f>
        <v>0</v>
      </c>
      <c r="P561" s="5">
        <f t="shared" ref="P561:V561" si="547">P562</f>
        <v>0</v>
      </c>
      <c r="Q561" s="5">
        <f t="shared" si="547"/>
        <v>0</v>
      </c>
      <c r="R561" s="5">
        <f t="shared" si="547"/>
        <v>0</v>
      </c>
      <c r="S561" s="5">
        <f t="shared" si="547"/>
        <v>0</v>
      </c>
      <c r="T561" s="5">
        <f t="shared" si="547"/>
        <v>0</v>
      </c>
      <c r="U561" s="5">
        <f t="shared" si="547"/>
        <v>0</v>
      </c>
      <c r="V561" s="42">
        <f t="shared" si="547"/>
        <v>0</v>
      </c>
      <c r="W561" s="5" t="e">
        <f t="shared" si="507"/>
        <v>#DIV/0!</v>
      </c>
      <c r="X561" s="27" t="s">
        <v>1591</v>
      </c>
      <c r="Y561" s="2" t="s">
        <v>1630</v>
      </c>
    </row>
    <row r="562" spans="1:25" ht="31.5" hidden="1" customHeight="1" x14ac:dyDescent="0.25">
      <c r="A562" s="4" t="s">
        <v>97</v>
      </c>
      <c r="B562" s="4" t="s">
        <v>1775</v>
      </c>
      <c r="C562" s="4" t="s">
        <v>1364</v>
      </c>
      <c r="D562" s="4" t="s">
        <v>87</v>
      </c>
      <c r="E562" s="14" t="s">
        <v>541</v>
      </c>
      <c r="F562" s="5">
        <f t="shared" ref="F562:L562" si="548">F563+F564</f>
        <v>0</v>
      </c>
      <c r="G562" s="5">
        <f t="shared" si="548"/>
        <v>0</v>
      </c>
      <c r="H562" s="5">
        <f t="shared" si="548"/>
        <v>0</v>
      </c>
      <c r="I562" s="5">
        <f t="shared" si="548"/>
        <v>0</v>
      </c>
      <c r="J562" s="5">
        <f t="shared" si="548"/>
        <v>0</v>
      </c>
      <c r="K562" s="5">
        <f t="shared" si="548"/>
        <v>0</v>
      </c>
      <c r="L562" s="5">
        <f t="shared" si="548"/>
        <v>0</v>
      </c>
      <c r="M562" s="5">
        <f t="shared" si="505"/>
        <v>0</v>
      </c>
      <c r="N562" s="5">
        <f>N563+N564</f>
        <v>0</v>
      </c>
      <c r="O562" s="5">
        <f>O563+O564</f>
        <v>0</v>
      </c>
      <c r="P562" s="5">
        <f t="shared" ref="P562:V562" si="549">P563+P564</f>
        <v>0</v>
      </c>
      <c r="Q562" s="5">
        <f t="shared" si="549"/>
        <v>0</v>
      </c>
      <c r="R562" s="5">
        <f t="shared" si="549"/>
        <v>0</v>
      </c>
      <c r="S562" s="5">
        <f t="shared" si="549"/>
        <v>0</v>
      </c>
      <c r="T562" s="5">
        <f t="shared" si="549"/>
        <v>0</v>
      </c>
      <c r="U562" s="5">
        <f t="shared" si="549"/>
        <v>0</v>
      </c>
      <c r="V562" s="42">
        <f t="shared" si="549"/>
        <v>0</v>
      </c>
      <c r="W562" s="5" t="e">
        <f t="shared" si="507"/>
        <v>#DIV/0!</v>
      </c>
      <c r="X562" s="27" t="s">
        <v>1591</v>
      </c>
      <c r="Y562" s="2" t="s">
        <v>1630</v>
      </c>
    </row>
    <row r="563" spans="1:25" ht="15.75" hidden="1" customHeight="1" x14ac:dyDescent="0.3">
      <c r="A563" s="4" t="s">
        <v>97</v>
      </c>
      <c r="B563" s="4" t="s">
        <v>1775</v>
      </c>
      <c r="C563" s="4" t="s">
        <v>1364</v>
      </c>
      <c r="D563" s="4" t="s">
        <v>121</v>
      </c>
      <c r="E563" s="14" t="s">
        <v>542</v>
      </c>
      <c r="F563" s="5"/>
      <c r="G563" s="5"/>
      <c r="H563" s="5"/>
      <c r="I563" s="5"/>
      <c r="J563" s="5"/>
      <c r="K563" s="5"/>
      <c r="L563" s="5"/>
      <c r="M563" s="5">
        <f t="shared" si="505"/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42">
        <v>0</v>
      </c>
      <c r="W563" s="5" t="e">
        <f t="shared" si="507"/>
        <v>#DIV/0!</v>
      </c>
      <c r="X563" s="27" t="s">
        <v>1591</v>
      </c>
      <c r="Y563" s="2" t="s">
        <v>1630</v>
      </c>
    </row>
    <row r="564" spans="1:25" ht="15.75" hidden="1" customHeight="1" x14ac:dyDescent="0.3">
      <c r="A564" s="4" t="s">
        <v>97</v>
      </c>
      <c r="B564" s="4" t="s">
        <v>1775</v>
      </c>
      <c r="C564" s="4" t="s">
        <v>1364</v>
      </c>
      <c r="D564" s="4" t="s">
        <v>99</v>
      </c>
      <c r="E564" s="14" t="s">
        <v>543</v>
      </c>
      <c r="F564" s="5"/>
      <c r="G564" s="5"/>
      <c r="H564" s="5"/>
      <c r="I564" s="5"/>
      <c r="J564" s="5"/>
      <c r="K564" s="5"/>
      <c r="L564" s="5"/>
      <c r="M564" s="5">
        <f t="shared" si="505"/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42">
        <v>0</v>
      </c>
      <c r="W564" s="5" t="e">
        <f t="shared" si="507"/>
        <v>#DIV/0!</v>
      </c>
      <c r="X564" s="27" t="s">
        <v>1591</v>
      </c>
      <c r="Y564" s="2" t="s">
        <v>1630</v>
      </c>
    </row>
    <row r="565" spans="1:25" ht="31.5" customHeight="1" x14ac:dyDescent="0.3">
      <c r="A565" s="4" t="s">
        <v>97</v>
      </c>
      <c r="B565" s="4" t="s">
        <v>1775</v>
      </c>
      <c r="C565" s="4" t="s">
        <v>1270</v>
      </c>
      <c r="D565" s="4"/>
      <c r="E565" s="14" t="s">
        <v>1271</v>
      </c>
      <c r="F565" s="5">
        <f t="shared" ref="F565:L566" si="550">F566</f>
        <v>0</v>
      </c>
      <c r="G565" s="5">
        <f t="shared" si="550"/>
        <v>0</v>
      </c>
      <c r="H565" s="5">
        <f t="shared" si="550"/>
        <v>0</v>
      </c>
      <c r="I565" s="5">
        <f t="shared" si="550"/>
        <v>0</v>
      </c>
      <c r="J565" s="5">
        <f t="shared" si="550"/>
        <v>0</v>
      </c>
      <c r="K565" s="5">
        <f t="shared" si="550"/>
        <v>0</v>
      </c>
      <c r="L565" s="5">
        <f t="shared" si="550"/>
        <v>8000</v>
      </c>
      <c r="M565" s="5">
        <f t="shared" si="505"/>
        <v>8000</v>
      </c>
      <c r="N565" s="5">
        <f>N566</f>
        <v>8000</v>
      </c>
      <c r="O565" s="5">
        <f>O566</f>
        <v>5000</v>
      </c>
      <c r="P565" s="5">
        <f t="shared" ref="P565:V566" si="551">P566</f>
        <v>0</v>
      </c>
      <c r="Q565" s="5">
        <f t="shared" si="551"/>
        <v>0</v>
      </c>
      <c r="R565" s="5">
        <f t="shared" si="551"/>
        <v>0</v>
      </c>
      <c r="S565" s="5">
        <f t="shared" si="551"/>
        <v>0</v>
      </c>
      <c r="T565" s="5">
        <f t="shared" si="551"/>
        <v>8000</v>
      </c>
      <c r="U565" s="5">
        <f t="shared" si="551"/>
        <v>0</v>
      </c>
      <c r="V565" s="42">
        <f t="shared" si="551"/>
        <v>0</v>
      </c>
      <c r="W565" s="5">
        <f t="shared" si="507"/>
        <v>100</v>
      </c>
      <c r="X565" s="27"/>
    </row>
    <row r="566" spans="1:25" ht="31.5" customHeight="1" x14ac:dyDescent="0.3">
      <c r="A566" s="4" t="s">
        <v>97</v>
      </c>
      <c r="B566" s="4" t="s">
        <v>1775</v>
      </c>
      <c r="C566" s="4" t="s">
        <v>1270</v>
      </c>
      <c r="D566" s="4" t="s">
        <v>87</v>
      </c>
      <c r="E566" s="14" t="s">
        <v>541</v>
      </c>
      <c r="F566" s="5">
        <f t="shared" si="550"/>
        <v>0</v>
      </c>
      <c r="G566" s="5">
        <f t="shared" si="550"/>
        <v>0</v>
      </c>
      <c r="H566" s="5">
        <f t="shared" si="550"/>
        <v>0</v>
      </c>
      <c r="I566" s="5">
        <f t="shared" si="550"/>
        <v>0</v>
      </c>
      <c r="J566" s="5">
        <f t="shared" si="550"/>
        <v>0</v>
      </c>
      <c r="K566" s="5">
        <f t="shared" si="550"/>
        <v>0</v>
      </c>
      <c r="L566" s="5">
        <f t="shared" si="550"/>
        <v>8000</v>
      </c>
      <c r="M566" s="5">
        <f t="shared" si="505"/>
        <v>8000</v>
      </c>
      <c r="N566" s="5">
        <f>N567</f>
        <v>8000</v>
      </c>
      <c r="O566" s="5">
        <f>O567</f>
        <v>5000</v>
      </c>
      <c r="P566" s="5">
        <f t="shared" si="551"/>
        <v>0</v>
      </c>
      <c r="Q566" s="5">
        <f t="shared" si="551"/>
        <v>0</v>
      </c>
      <c r="R566" s="5">
        <f t="shared" si="551"/>
        <v>0</v>
      </c>
      <c r="S566" s="5">
        <f t="shared" si="551"/>
        <v>0</v>
      </c>
      <c r="T566" s="5">
        <f t="shared" si="551"/>
        <v>8000</v>
      </c>
      <c r="U566" s="5">
        <f t="shared" si="551"/>
        <v>0</v>
      </c>
      <c r="V566" s="42">
        <f t="shared" si="551"/>
        <v>0</v>
      </c>
      <c r="W566" s="5">
        <f t="shared" si="507"/>
        <v>100</v>
      </c>
      <c r="X566" s="27"/>
    </row>
    <row r="567" spans="1:25" ht="15.75" customHeight="1" x14ac:dyDescent="0.3">
      <c r="A567" s="4" t="s">
        <v>97</v>
      </c>
      <c r="B567" s="4" t="s">
        <v>1775</v>
      </c>
      <c r="C567" s="4" t="s">
        <v>1270</v>
      </c>
      <c r="D567" s="4" t="s">
        <v>99</v>
      </c>
      <c r="E567" s="14" t="s">
        <v>543</v>
      </c>
      <c r="F567" s="5"/>
      <c r="G567" s="5"/>
      <c r="H567" s="5"/>
      <c r="I567" s="5"/>
      <c r="J567" s="5"/>
      <c r="K567" s="5"/>
      <c r="L567" s="5">
        <v>8000</v>
      </c>
      <c r="M567" s="5">
        <f t="shared" si="505"/>
        <v>8000</v>
      </c>
      <c r="N567" s="5">
        <v>8000</v>
      </c>
      <c r="O567" s="5">
        <v>5000</v>
      </c>
      <c r="P567" s="5">
        <v>0</v>
      </c>
      <c r="Q567" s="5">
        <v>0</v>
      </c>
      <c r="R567" s="5">
        <v>0</v>
      </c>
      <c r="S567" s="5">
        <v>0</v>
      </c>
      <c r="T567" s="5">
        <v>8000</v>
      </c>
      <c r="U567" s="5">
        <v>0</v>
      </c>
      <c r="V567" s="42">
        <v>0</v>
      </c>
      <c r="W567" s="5">
        <f t="shared" si="507"/>
        <v>100</v>
      </c>
      <c r="X567" s="27"/>
    </row>
    <row r="568" spans="1:25" ht="47.25" customHeight="1" x14ac:dyDescent="0.3">
      <c r="A568" s="4" t="s">
        <v>97</v>
      </c>
      <c r="B568" s="4" t="s">
        <v>1775</v>
      </c>
      <c r="C568" s="4" t="s">
        <v>1318</v>
      </c>
      <c r="D568" s="4"/>
      <c r="E568" s="14" t="s">
        <v>1319</v>
      </c>
      <c r="F568" s="5">
        <f t="shared" ref="F568:L569" si="552">F569</f>
        <v>0</v>
      </c>
      <c r="G568" s="5">
        <f t="shared" si="552"/>
        <v>0</v>
      </c>
      <c r="H568" s="5">
        <f t="shared" si="552"/>
        <v>0</v>
      </c>
      <c r="I568" s="5">
        <f t="shared" si="552"/>
        <v>0</v>
      </c>
      <c r="J568" s="5">
        <f t="shared" si="552"/>
        <v>0</v>
      </c>
      <c r="K568" s="5">
        <f t="shared" si="552"/>
        <v>0</v>
      </c>
      <c r="L568" s="5">
        <f t="shared" si="552"/>
        <v>2767.32</v>
      </c>
      <c r="M568" s="5">
        <f t="shared" si="505"/>
        <v>2767.32</v>
      </c>
      <c r="N568" s="5">
        <f>N569</f>
        <v>2767.32</v>
      </c>
      <c r="O568" s="5">
        <f>O569</f>
        <v>1750</v>
      </c>
      <c r="P568" s="5">
        <f t="shared" ref="P568:V569" si="553">P569</f>
        <v>0</v>
      </c>
      <c r="Q568" s="5">
        <f t="shared" si="553"/>
        <v>0</v>
      </c>
      <c r="R568" s="5">
        <f t="shared" si="553"/>
        <v>0</v>
      </c>
      <c r="S568" s="5">
        <f t="shared" si="553"/>
        <v>0</v>
      </c>
      <c r="T568" s="5">
        <f t="shared" si="553"/>
        <v>2767.32</v>
      </c>
      <c r="U568" s="5">
        <f t="shared" si="553"/>
        <v>0</v>
      </c>
      <c r="V568" s="42">
        <f t="shared" si="553"/>
        <v>0</v>
      </c>
      <c r="W568" s="5">
        <f t="shared" si="507"/>
        <v>100</v>
      </c>
      <c r="X568" s="27"/>
    </row>
    <row r="569" spans="1:25" ht="31.5" customHeight="1" x14ac:dyDescent="0.3">
      <c r="A569" s="4" t="s">
        <v>97</v>
      </c>
      <c r="B569" s="4" t="s">
        <v>1775</v>
      </c>
      <c r="C569" s="4" t="s">
        <v>1318</v>
      </c>
      <c r="D569" s="4" t="s">
        <v>87</v>
      </c>
      <c r="E569" s="14" t="s">
        <v>541</v>
      </c>
      <c r="F569" s="5">
        <f t="shared" si="552"/>
        <v>0</v>
      </c>
      <c r="G569" s="5">
        <f t="shared" si="552"/>
        <v>0</v>
      </c>
      <c r="H569" s="5">
        <f t="shared" si="552"/>
        <v>0</v>
      </c>
      <c r="I569" s="5">
        <f t="shared" si="552"/>
        <v>0</v>
      </c>
      <c r="J569" s="5">
        <f t="shared" si="552"/>
        <v>0</v>
      </c>
      <c r="K569" s="5">
        <f t="shared" si="552"/>
        <v>0</v>
      </c>
      <c r="L569" s="5">
        <f t="shared" si="552"/>
        <v>2767.32</v>
      </c>
      <c r="M569" s="5">
        <f t="shared" si="505"/>
        <v>2767.32</v>
      </c>
      <c r="N569" s="5">
        <f>N570</f>
        <v>2767.32</v>
      </c>
      <c r="O569" s="5">
        <f>O570</f>
        <v>1750</v>
      </c>
      <c r="P569" s="5">
        <f t="shared" si="553"/>
        <v>0</v>
      </c>
      <c r="Q569" s="5">
        <f t="shared" si="553"/>
        <v>0</v>
      </c>
      <c r="R569" s="5">
        <f t="shared" si="553"/>
        <v>0</v>
      </c>
      <c r="S569" s="5">
        <f t="shared" si="553"/>
        <v>0</v>
      </c>
      <c r="T569" s="5">
        <f t="shared" si="553"/>
        <v>2767.32</v>
      </c>
      <c r="U569" s="5">
        <f t="shared" si="553"/>
        <v>0</v>
      </c>
      <c r="V569" s="42">
        <f t="shared" si="553"/>
        <v>0</v>
      </c>
      <c r="W569" s="5">
        <f t="shared" si="507"/>
        <v>100</v>
      </c>
      <c r="X569" s="27"/>
    </row>
    <row r="570" spans="1:25" ht="15.75" customHeight="1" x14ac:dyDescent="0.3">
      <c r="A570" s="4" t="s">
        <v>97</v>
      </c>
      <c r="B570" s="4" t="s">
        <v>1775</v>
      </c>
      <c r="C570" s="4" t="s">
        <v>1318</v>
      </c>
      <c r="D570" s="4" t="s">
        <v>99</v>
      </c>
      <c r="E570" s="14" t="s">
        <v>543</v>
      </c>
      <c r="F570" s="5"/>
      <c r="G570" s="5"/>
      <c r="H570" s="5"/>
      <c r="I570" s="5"/>
      <c r="J570" s="5"/>
      <c r="K570" s="5"/>
      <c r="L570" s="5">
        <v>2767.32</v>
      </c>
      <c r="M570" s="5">
        <f t="shared" si="505"/>
        <v>2767.32</v>
      </c>
      <c r="N570" s="5">
        <v>2767.32</v>
      </c>
      <c r="O570" s="5">
        <v>1750</v>
      </c>
      <c r="P570" s="5">
        <v>0</v>
      </c>
      <c r="Q570" s="5">
        <v>0</v>
      </c>
      <c r="R570" s="5">
        <v>0</v>
      </c>
      <c r="S570" s="5">
        <v>0</v>
      </c>
      <c r="T570" s="5">
        <v>2767.32</v>
      </c>
      <c r="U570" s="5">
        <v>0</v>
      </c>
      <c r="V570" s="42">
        <v>0</v>
      </c>
      <c r="W570" s="5">
        <f t="shared" si="507"/>
        <v>100</v>
      </c>
      <c r="X570" s="27"/>
    </row>
    <row r="571" spans="1:25" ht="47.25" customHeight="1" x14ac:dyDescent="0.3">
      <c r="A571" s="4" t="s">
        <v>97</v>
      </c>
      <c r="B571" s="4" t="s">
        <v>1775</v>
      </c>
      <c r="C571" s="4" t="s">
        <v>144</v>
      </c>
      <c r="D571" s="4"/>
      <c r="E571" s="14" t="s">
        <v>579</v>
      </c>
      <c r="F571" s="5">
        <f t="shared" ref="F571:L571" si="554">F572</f>
        <v>20000</v>
      </c>
      <c r="G571" s="5">
        <f t="shared" si="554"/>
        <v>20000</v>
      </c>
      <c r="H571" s="5">
        <f t="shared" si="554"/>
        <v>20000</v>
      </c>
      <c r="I571" s="5">
        <f t="shared" si="554"/>
        <v>0</v>
      </c>
      <c r="J571" s="5">
        <f t="shared" si="554"/>
        <v>0</v>
      </c>
      <c r="K571" s="5">
        <f t="shared" si="554"/>
        <v>0</v>
      </c>
      <c r="L571" s="5">
        <f t="shared" si="554"/>
        <v>0</v>
      </c>
      <c r="M571" s="5">
        <f t="shared" si="505"/>
        <v>20000</v>
      </c>
      <c r="N571" s="5">
        <f>N572</f>
        <v>19820.164000000001</v>
      </c>
      <c r="O571" s="5">
        <f>O572</f>
        <v>19077.719880000001</v>
      </c>
      <c r="P571" s="5">
        <f t="shared" ref="P571:V571" si="555">P572</f>
        <v>0</v>
      </c>
      <c r="Q571" s="5">
        <f t="shared" si="555"/>
        <v>0</v>
      </c>
      <c r="R571" s="5">
        <f t="shared" si="555"/>
        <v>0</v>
      </c>
      <c r="S571" s="5">
        <f t="shared" si="555"/>
        <v>0</v>
      </c>
      <c r="T571" s="5">
        <f t="shared" si="555"/>
        <v>19820.164000000001</v>
      </c>
      <c r="U571" s="5">
        <f t="shared" si="555"/>
        <v>0</v>
      </c>
      <c r="V571" s="42">
        <f t="shared" si="555"/>
        <v>0</v>
      </c>
      <c r="W571" s="5">
        <f t="shared" si="507"/>
        <v>100</v>
      </c>
      <c r="X571" s="27"/>
    </row>
    <row r="572" spans="1:25" ht="31.5" customHeight="1" x14ac:dyDescent="0.3">
      <c r="A572" s="4" t="s">
        <v>97</v>
      </c>
      <c r="B572" s="4" t="s">
        <v>1775</v>
      </c>
      <c r="C572" s="4" t="s">
        <v>144</v>
      </c>
      <c r="D572" s="4" t="s">
        <v>87</v>
      </c>
      <c r="E572" s="14" t="s">
        <v>541</v>
      </c>
      <c r="F572" s="5">
        <f t="shared" ref="F572:L572" si="556">F573+F574</f>
        <v>20000</v>
      </c>
      <c r="G572" s="5">
        <f t="shared" si="556"/>
        <v>20000</v>
      </c>
      <c r="H572" s="5">
        <f t="shared" si="556"/>
        <v>20000</v>
      </c>
      <c r="I572" s="5">
        <f t="shared" si="556"/>
        <v>0</v>
      </c>
      <c r="J572" s="5">
        <f t="shared" si="556"/>
        <v>0</v>
      </c>
      <c r="K572" s="5">
        <f t="shared" si="556"/>
        <v>0</v>
      </c>
      <c r="L572" s="5">
        <f t="shared" si="556"/>
        <v>0</v>
      </c>
      <c r="M572" s="5">
        <f t="shared" si="505"/>
        <v>20000</v>
      </c>
      <c r="N572" s="5">
        <f>N573+N574</f>
        <v>19820.164000000001</v>
      </c>
      <c r="O572" s="5">
        <f>O573+O574</f>
        <v>19077.719880000001</v>
      </c>
      <c r="P572" s="5">
        <f t="shared" ref="P572:V572" si="557">P573+P574</f>
        <v>0</v>
      </c>
      <c r="Q572" s="5">
        <f t="shared" si="557"/>
        <v>0</v>
      </c>
      <c r="R572" s="5">
        <f t="shared" si="557"/>
        <v>0</v>
      </c>
      <c r="S572" s="5">
        <f t="shared" si="557"/>
        <v>0</v>
      </c>
      <c r="T572" s="5">
        <f t="shared" si="557"/>
        <v>19820.164000000001</v>
      </c>
      <c r="U572" s="5">
        <f t="shared" si="557"/>
        <v>0</v>
      </c>
      <c r="V572" s="42">
        <f t="shared" si="557"/>
        <v>0</v>
      </c>
      <c r="W572" s="5">
        <f t="shared" si="507"/>
        <v>100</v>
      </c>
      <c r="X572" s="27"/>
    </row>
    <row r="573" spans="1:25" ht="15.75" customHeight="1" x14ac:dyDescent="0.3">
      <c r="A573" s="4" t="s">
        <v>97</v>
      </c>
      <c r="B573" s="4" t="s">
        <v>1775</v>
      </c>
      <c r="C573" s="4" t="s">
        <v>144</v>
      </c>
      <c r="D573" s="4" t="s">
        <v>121</v>
      </c>
      <c r="E573" s="14" t="s">
        <v>542</v>
      </c>
      <c r="F573" s="5">
        <v>1900</v>
      </c>
      <c r="G573" s="5">
        <v>1900</v>
      </c>
      <c r="H573" s="5">
        <v>1900</v>
      </c>
      <c r="I573" s="5"/>
      <c r="J573" s="5"/>
      <c r="K573" s="5"/>
      <c r="L573" s="5"/>
      <c r="M573" s="5">
        <f t="shared" si="505"/>
        <v>1900</v>
      </c>
      <c r="N573" s="5">
        <v>1900</v>
      </c>
      <c r="O573" s="5">
        <v>1900</v>
      </c>
      <c r="P573" s="5">
        <v>0</v>
      </c>
      <c r="Q573" s="5">
        <v>0</v>
      </c>
      <c r="R573" s="5">
        <v>0</v>
      </c>
      <c r="S573" s="5">
        <v>0</v>
      </c>
      <c r="T573" s="5">
        <v>1900</v>
      </c>
      <c r="U573" s="5">
        <v>0</v>
      </c>
      <c r="V573" s="42">
        <v>0</v>
      </c>
      <c r="W573" s="5">
        <f t="shared" si="507"/>
        <v>100</v>
      </c>
      <c r="X573" s="27"/>
    </row>
    <row r="574" spans="1:25" ht="15.75" customHeight="1" x14ac:dyDescent="0.3">
      <c r="A574" s="4" t="s">
        <v>97</v>
      </c>
      <c r="B574" s="4" t="s">
        <v>1775</v>
      </c>
      <c r="C574" s="4" t="s">
        <v>144</v>
      </c>
      <c r="D574" s="4" t="s">
        <v>99</v>
      </c>
      <c r="E574" s="14" t="s">
        <v>543</v>
      </c>
      <c r="F574" s="5">
        <v>18100</v>
      </c>
      <c r="G574" s="5">
        <v>18100</v>
      </c>
      <c r="H574" s="5">
        <v>18100</v>
      </c>
      <c r="I574" s="5"/>
      <c r="J574" s="5"/>
      <c r="K574" s="5"/>
      <c r="L574" s="5"/>
      <c r="M574" s="5">
        <f t="shared" si="505"/>
        <v>18100</v>
      </c>
      <c r="N574" s="5">
        <v>17920.164000000001</v>
      </c>
      <c r="O574" s="5">
        <v>17177.719880000001</v>
      </c>
      <c r="P574" s="5">
        <v>0</v>
      </c>
      <c r="Q574" s="5">
        <v>0</v>
      </c>
      <c r="R574" s="5">
        <v>0</v>
      </c>
      <c r="S574" s="5">
        <v>0</v>
      </c>
      <c r="T574" s="5">
        <v>17920.164000000001</v>
      </c>
      <c r="U574" s="5">
        <v>0</v>
      </c>
      <c r="V574" s="42">
        <v>0</v>
      </c>
      <c r="W574" s="5">
        <f t="shared" si="507"/>
        <v>100</v>
      </c>
      <c r="X574" s="27"/>
    </row>
    <row r="575" spans="1:25" ht="15.75" customHeight="1" x14ac:dyDescent="0.3">
      <c r="A575" s="4" t="s">
        <v>97</v>
      </c>
      <c r="B575" s="4" t="s">
        <v>1775</v>
      </c>
      <c r="C575" s="4" t="s">
        <v>1699</v>
      </c>
      <c r="D575" s="4"/>
      <c r="E575" s="14" t="s">
        <v>1696</v>
      </c>
      <c r="F575" s="5"/>
      <c r="G575" s="5"/>
      <c r="H575" s="5"/>
      <c r="I575" s="5"/>
      <c r="J575" s="5"/>
      <c r="K575" s="5"/>
      <c r="L575" s="5">
        <f>L576</f>
        <v>28851.242000000002</v>
      </c>
      <c r="M575" s="5">
        <f>L575</f>
        <v>28851.242000000002</v>
      </c>
      <c r="N575" s="5">
        <f>N576</f>
        <v>28851.242000000002</v>
      </c>
      <c r="O575" s="5">
        <f t="shared" ref="O575:V575" si="558">O576</f>
        <v>0</v>
      </c>
      <c r="P575" s="5">
        <f t="shared" si="558"/>
        <v>0</v>
      </c>
      <c r="Q575" s="5">
        <f t="shared" si="558"/>
        <v>0</v>
      </c>
      <c r="R575" s="5">
        <f t="shared" si="558"/>
        <v>0</v>
      </c>
      <c r="S575" s="5">
        <f t="shared" si="558"/>
        <v>0</v>
      </c>
      <c r="T575" s="5">
        <f t="shared" si="558"/>
        <v>28851.242000000002</v>
      </c>
      <c r="U575" s="5">
        <f t="shared" si="558"/>
        <v>0</v>
      </c>
      <c r="V575" s="42">
        <f t="shared" si="558"/>
        <v>0</v>
      </c>
      <c r="W575" s="5">
        <f t="shared" si="507"/>
        <v>100</v>
      </c>
      <c r="X575" s="27"/>
    </row>
    <row r="576" spans="1:25" ht="31.5" customHeight="1" x14ac:dyDescent="0.3">
      <c r="A576" s="4" t="s">
        <v>97</v>
      </c>
      <c r="B576" s="4" t="s">
        <v>1775</v>
      </c>
      <c r="C576" s="4" t="s">
        <v>1699</v>
      </c>
      <c r="D576" s="4" t="s">
        <v>87</v>
      </c>
      <c r="E576" s="14" t="s">
        <v>541</v>
      </c>
      <c r="F576" s="5"/>
      <c r="G576" s="5"/>
      <c r="H576" s="5"/>
      <c r="I576" s="5"/>
      <c r="J576" s="5"/>
      <c r="K576" s="5"/>
      <c r="L576" s="5">
        <f>L577+L578</f>
        <v>28851.242000000002</v>
      </c>
      <c r="M576" s="5">
        <f>L576</f>
        <v>28851.242000000002</v>
      </c>
      <c r="N576" s="5">
        <f>N577+N578</f>
        <v>28851.242000000002</v>
      </c>
      <c r="O576" s="5">
        <f t="shared" ref="O576:V576" si="559">O577+O578</f>
        <v>0</v>
      </c>
      <c r="P576" s="5">
        <f t="shared" si="559"/>
        <v>0</v>
      </c>
      <c r="Q576" s="5">
        <f t="shared" si="559"/>
        <v>0</v>
      </c>
      <c r="R576" s="5">
        <f t="shared" si="559"/>
        <v>0</v>
      </c>
      <c r="S576" s="5">
        <f t="shared" si="559"/>
        <v>0</v>
      </c>
      <c r="T576" s="5">
        <f t="shared" si="559"/>
        <v>28851.242000000002</v>
      </c>
      <c r="U576" s="5">
        <f t="shared" si="559"/>
        <v>0</v>
      </c>
      <c r="V576" s="42">
        <f t="shared" si="559"/>
        <v>0</v>
      </c>
      <c r="W576" s="5">
        <f t="shared" si="507"/>
        <v>100</v>
      </c>
      <c r="X576" s="27"/>
    </row>
    <row r="577" spans="1:25" ht="15.75" customHeight="1" x14ac:dyDescent="0.3">
      <c r="A577" s="4" t="s">
        <v>97</v>
      </c>
      <c r="B577" s="4" t="s">
        <v>1775</v>
      </c>
      <c r="C577" s="4" t="s">
        <v>1699</v>
      </c>
      <c r="D577" s="4" t="s">
        <v>121</v>
      </c>
      <c r="E577" s="14" t="s">
        <v>542</v>
      </c>
      <c r="F577" s="5"/>
      <c r="G577" s="5"/>
      <c r="H577" s="5"/>
      <c r="I577" s="5"/>
      <c r="J577" s="5"/>
      <c r="K577" s="5"/>
      <c r="L577" s="5">
        <f>481.54+2602</f>
        <v>3083.54</v>
      </c>
      <c r="M577" s="5">
        <f>L577</f>
        <v>3083.54</v>
      </c>
      <c r="N577" s="5">
        <v>3083.54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3083.54</v>
      </c>
      <c r="U577" s="5">
        <v>0</v>
      </c>
      <c r="V577" s="42">
        <v>0</v>
      </c>
      <c r="W577" s="5">
        <f t="shared" si="507"/>
        <v>100</v>
      </c>
      <c r="X577" s="27"/>
    </row>
    <row r="578" spans="1:25" ht="15.75" customHeight="1" x14ac:dyDescent="0.3">
      <c r="A578" s="4" t="s">
        <v>97</v>
      </c>
      <c r="B578" s="4" t="s">
        <v>1775</v>
      </c>
      <c r="C578" s="4" t="s">
        <v>1699</v>
      </c>
      <c r="D578" s="4" t="s">
        <v>99</v>
      </c>
      <c r="E578" s="14" t="s">
        <v>543</v>
      </c>
      <c r="F578" s="5"/>
      <c r="G578" s="5"/>
      <c r="H578" s="5"/>
      <c r="I578" s="5"/>
      <c r="J578" s="5"/>
      <c r="K578" s="5"/>
      <c r="L578" s="5">
        <f>1739.702+24028</f>
        <v>25767.702000000001</v>
      </c>
      <c r="M578" s="5">
        <f>L578</f>
        <v>25767.702000000001</v>
      </c>
      <c r="N578" s="5">
        <v>25767.702000000001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25767.702000000001</v>
      </c>
      <c r="U578" s="5">
        <v>0</v>
      </c>
      <c r="V578" s="42">
        <v>0</v>
      </c>
      <c r="W578" s="5">
        <f t="shared" si="507"/>
        <v>100</v>
      </c>
      <c r="X578" s="27"/>
    </row>
    <row r="579" spans="1:25" ht="31.5" customHeight="1" x14ac:dyDescent="0.3">
      <c r="A579" s="4" t="s">
        <v>97</v>
      </c>
      <c r="B579" s="4" t="s">
        <v>1775</v>
      </c>
      <c r="C579" s="4" t="s">
        <v>1643</v>
      </c>
      <c r="D579" s="4"/>
      <c r="E579" s="14" t="s">
        <v>1644</v>
      </c>
      <c r="F579" s="5"/>
      <c r="G579" s="5"/>
      <c r="H579" s="5"/>
      <c r="I579" s="5"/>
      <c r="J579" s="5"/>
      <c r="K579" s="5"/>
      <c r="L579" s="5"/>
      <c r="M579" s="5">
        <f>M580</f>
        <v>0</v>
      </c>
      <c r="N579" s="5">
        <f t="shared" ref="N579:V580" si="560">N580</f>
        <v>10850.38623</v>
      </c>
      <c r="O579" s="5">
        <f t="shared" si="560"/>
        <v>10850.38623</v>
      </c>
      <c r="P579" s="5">
        <f t="shared" si="560"/>
        <v>10753.606229999999</v>
      </c>
      <c r="Q579" s="5">
        <f t="shared" si="560"/>
        <v>10753.606229999999</v>
      </c>
      <c r="R579" s="5">
        <f t="shared" si="560"/>
        <v>0</v>
      </c>
      <c r="S579" s="5">
        <f t="shared" si="560"/>
        <v>0</v>
      </c>
      <c r="T579" s="5">
        <f t="shared" si="560"/>
        <v>10850.38623</v>
      </c>
      <c r="U579" s="5">
        <f t="shared" si="560"/>
        <v>10753.606229999999</v>
      </c>
      <c r="V579" s="42">
        <f t="shared" si="560"/>
        <v>0</v>
      </c>
      <c r="W579" s="5">
        <f t="shared" si="507"/>
        <v>100</v>
      </c>
      <c r="X579" s="27"/>
    </row>
    <row r="580" spans="1:25" ht="31.5" customHeight="1" x14ac:dyDescent="0.3">
      <c r="A580" s="4" t="s">
        <v>97</v>
      </c>
      <c r="B580" s="4" t="s">
        <v>1775</v>
      </c>
      <c r="C580" s="4" t="s">
        <v>1643</v>
      </c>
      <c r="D580" s="4" t="s">
        <v>87</v>
      </c>
      <c r="E580" s="14" t="s">
        <v>541</v>
      </c>
      <c r="F580" s="5"/>
      <c r="G580" s="5"/>
      <c r="H580" s="5"/>
      <c r="I580" s="5"/>
      <c r="J580" s="5"/>
      <c r="K580" s="5"/>
      <c r="L580" s="5"/>
      <c r="M580" s="5">
        <f>M581</f>
        <v>0</v>
      </c>
      <c r="N580" s="5">
        <f t="shared" si="560"/>
        <v>10850.38623</v>
      </c>
      <c r="O580" s="5">
        <f t="shared" si="560"/>
        <v>10850.38623</v>
      </c>
      <c r="P580" s="5">
        <f t="shared" si="560"/>
        <v>10753.606229999999</v>
      </c>
      <c r="Q580" s="5">
        <f t="shared" si="560"/>
        <v>10753.606229999999</v>
      </c>
      <c r="R580" s="5">
        <f t="shared" si="560"/>
        <v>0</v>
      </c>
      <c r="S580" s="5">
        <f t="shared" si="560"/>
        <v>0</v>
      </c>
      <c r="T580" s="5">
        <f t="shared" si="560"/>
        <v>10850.38623</v>
      </c>
      <c r="U580" s="5">
        <f t="shared" si="560"/>
        <v>10753.606229999999</v>
      </c>
      <c r="V580" s="42">
        <f t="shared" si="560"/>
        <v>0</v>
      </c>
      <c r="W580" s="5">
        <f t="shared" si="507"/>
        <v>100</v>
      </c>
      <c r="X580" s="27"/>
    </row>
    <row r="581" spans="1:25" ht="15.75" customHeight="1" x14ac:dyDescent="0.3">
      <c r="A581" s="4" t="s">
        <v>97</v>
      </c>
      <c r="B581" s="4" t="s">
        <v>1775</v>
      </c>
      <c r="C581" s="4" t="s">
        <v>1643</v>
      </c>
      <c r="D581" s="4" t="s">
        <v>99</v>
      </c>
      <c r="E581" s="14" t="s">
        <v>543</v>
      </c>
      <c r="F581" s="5"/>
      <c r="G581" s="5"/>
      <c r="H581" s="5"/>
      <c r="I581" s="5"/>
      <c r="J581" s="5"/>
      <c r="K581" s="5"/>
      <c r="L581" s="5"/>
      <c r="M581" s="5">
        <v>0</v>
      </c>
      <c r="N581" s="5">
        <v>10850.38623</v>
      </c>
      <c r="O581" s="5">
        <f>96.78+10753.60623</f>
        <v>10850.38623</v>
      </c>
      <c r="P581" s="5">
        <v>10753.606229999999</v>
      </c>
      <c r="Q581" s="5">
        <v>10753.606229999999</v>
      </c>
      <c r="R581" s="5">
        <v>0</v>
      </c>
      <c r="S581" s="5">
        <v>0</v>
      </c>
      <c r="T581" s="5">
        <v>10850.38623</v>
      </c>
      <c r="U581" s="5">
        <v>10753.606229999999</v>
      </c>
      <c r="V581" s="42">
        <v>0</v>
      </c>
      <c r="W581" s="5">
        <f t="shared" si="507"/>
        <v>100</v>
      </c>
      <c r="X581" s="27"/>
    </row>
    <row r="582" spans="1:25" ht="62.4" x14ac:dyDescent="0.3">
      <c r="A582" s="4" t="s">
        <v>97</v>
      </c>
      <c r="B582" s="4" t="s">
        <v>1775</v>
      </c>
      <c r="C582" s="4" t="s">
        <v>1749</v>
      </c>
      <c r="D582" s="4"/>
      <c r="E582" s="14" t="s">
        <v>1750</v>
      </c>
      <c r="F582" s="5"/>
      <c r="G582" s="5"/>
      <c r="H582" s="5"/>
      <c r="I582" s="5"/>
      <c r="J582" s="5"/>
      <c r="K582" s="5"/>
      <c r="L582" s="5"/>
      <c r="M582" s="5">
        <f>M583</f>
        <v>0</v>
      </c>
      <c r="N582" s="5">
        <f t="shared" ref="N582:V583" si="561">N583</f>
        <v>5602.6176500000001</v>
      </c>
      <c r="O582" s="5">
        <f t="shared" si="561"/>
        <v>0</v>
      </c>
      <c r="P582" s="5">
        <f t="shared" si="561"/>
        <v>5519.5616499999996</v>
      </c>
      <c r="Q582" s="5">
        <f t="shared" si="561"/>
        <v>0</v>
      </c>
      <c r="R582" s="5">
        <f t="shared" si="561"/>
        <v>0</v>
      </c>
      <c r="S582" s="5">
        <f t="shared" si="561"/>
        <v>0</v>
      </c>
      <c r="T582" s="5">
        <f t="shared" si="561"/>
        <v>5602.6176500000001</v>
      </c>
      <c r="U582" s="5">
        <f t="shared" si="561"/>
        <v>5519.5616499999996</v>
      </c>
      <c r="V582" s="5">
        <f t="shared" si="561"/>
        <v>0</v>
      </c>
      <c r="W582" s="5">
        <f t="shared" si="507"/>
        <v>100</v>
      </c>
      <c r="X582" s="27"/>
    </row>
    <row r="583" spans="1:25" ht="31.2" x14ac:dyDescent="0.3">
      <c r="A583" s="4" t="s">
        <v>97</v>
      </c>
      <c r="B583" s="4" t="s">
        <v>1775</v>
      </c>
      <c r="C583" s="4" t="s">
        <v>1749</v>
      </c>
      <c r="D583" s="4" t="s">
        <v>87</v>
      </c>
      <c r="E583" s="14" t="s">
        <v>541</v>
      </c>
      <c r="F583" s="5"/>
      <c r="G583" s="5"/>
      <c r="H583" s="5"/>
      <c r="I583" s="5"/>
      <c r="J583" s="5"/>
      <c r="K583" s="5"/>
      <c r="L583" s="5"/>
      <c r="M583" s="5">
        <f>M584</f>
        <v>0</v>
      </c>
      <c r="N583" s="5">
        <f t="shared" si="561"/>
        <v>5602.6176500000001</v>
      </c>
      <c r="O583" s="5">
        <f t="shared" si="561"/>
        <v>0</v>
      </c>
      <c r="P583" s="5">
        <f t="shared" si="561"/>
        <v>5519.5616499999996</v>
      </c>
      <c r="Q583" s="5">
        <f t="shared" si="561"/>
        <v>0</v>
      </c>
      <c r="R583" s="5">
        <f t="shared" si="561"/>
        <v>0</v>
      </c>
      <c r="S583" s="5">
        <f t="shared" si="561"/>
        <v>0</v>
      </c>
      <c r="T583" s="5">
        <f t="shared" si="561"/>
        <v>5602.6176500000001</v>
      </c>
      <c r="U583" s="5">
        <f t="shared" si="561"/>
        <v>5519.5616499999996</v>
      </c>
      <c r="V583" s="5">
        <f t="shared" si="561"/>
        <v>0</v>
      </c>
      <c r="W583" s="5">
        <f t="shared" si="507"/>
        <v>100</v>
      </c>
      <c r="X583" s="27"/>
    </row>
    <row r="584" spans="1:25" ht="15.75" customHeight="1" x14ac:dyDescent="0.3">
      <c r="A584" s="4" t="s">
        <v>97</v>
      </c>
      <c r="B584" s="4" t="s">
        <v>1775</v>
      </c>
      <c r="C584" s="4" t="s">
        <v>1749</v>
      </c>
      <c r="D584" s="4" t="s">
        <v>99</v>
      </c>
      <c r="E584" s="14" t="s">
        <v>543</v>
      </c>
      <c r="F584" s="5"/>
      <c r="G584" s="5"/>
      <c r="H584" s="5"/>
      <c r="I584" s="5"/>
      <c r="J584" s="5"/>
      <c r="K584" s="5"/>
      <c r="L584" s="5"/>
      <c r="M584" s="5">
        <v>0</v>
      </c>
      <c r="N584" s="5">
        <v>5602.6176500000001</v>
      </c>
      <c r="O584" s="5">
        <v>0</v>
      </c>
      <c r="P584" s="5">
        <v>5519.5616499999996</v>
      </c>
      <c r="Q584" s="5">
        <v>0</v>
      </c>
      <c r="R584" s="5">
        <v>0</v>
      </c>
      <c r="S584" s="5">
        <v>0</v>
      </c>
      <c r="T584" s="5">
        <v>5602.6176500000001</v>
      </c>
      <c r="U584" s="5">
        <v>5519.5616499999996</v>
      </c>
      <c r="V584" s="5">
        <v>0</v>
      </c>
      <c r="W584" s="5">
        <f t="shared" si="507"/>
        <v>100</v>
      </c>
      <c r="X584" s="27"/>
    </row>
    <row r="585" spans="1:25" ht="47.25" customHeight="1" x14ac:dyDescent="0.3">
      <c r="A585" s="4" t="s">
        <v>97</v>
      </c>
      <c r="B585" s="4" t="s">
        <v>1775</v>
      </c>
      <c r="C585" s="4" t="s">
        <v>155</v>
      </c>
      <c r="D585" s="4"/>
      <c r="E585" s="14" t="s">
        <v>1068</v>
      </c>
      <c r="F585" s="5">
        <f t="shared" ref="F585:K585" si="562">F593+F603+F607+F590+F586</f>
        <v>356486.1</v>
      </c>
      <c r="G585" s="5">
        <f t="shared" si="562"/>
        <v>356486.1</v>
      </c>
      <c r="H585" s="5">
        <f t="shared" si="562"/>
        <v>356486.1</v>
      </c>
      <c r="I585" s="5">
        <f t="shared" si="562"/>
        <v>0</v>
      </c>
      <c r="J585" s="5">
        <f t="shared" si="562"/>
        <v>0</v>
      </c>
      <c r="K585" s="5">
        <f t="shared" si="562"/>
        <v>0</v>
      </c>
      <c r="L585" s="5">
        <f>L593+L603+L607+L590+L586+L596+L600</f>
        <v>81409.22600000001</v>
      </c>
      <c r="M585" s="5">
        <f t="shared" si="505"/>
        <v>437895.326</v>
      </c>
      <c r="N585" s="5">
        <f>N593+N603+N607+N590+N586+N596+N600</f>
        <v>437895.32621999999</v>
      </c>
      <c r="O585" s="5">
        <f t="shared" ref="O585:V585" si="563">O593+O603+O607+O590+O586+O596+O600</f>
        <v>265636.84432999999</v>
      </c>
      <c r="P585" s="5">
        <f t="shared" si="563"/>
        <v>0</v>
      </c>
      <c r="Q585" s="5">
        <f t="shared" si="563"/>
        <v>0</v>
      </c>
      <c r="R585" s="5">
        <f t="shared" si="563"/>
        <v>0</v>
      </c>
      <c r="S585" s="5">
        <f t="shared" si="563"/>
        <v>0</v>
      </c>
      <c r="T585" s="5">
        <f t="shared" si="563"/>
        <v>437895.32516000001</v>
      </c>
      <c r="U585" s="5">
        <f t="shared" si="563"/>
        <v>0</v>
      </c>
      <c r="V585" s="5">
        <f t="shared" si="563"/>
        <v>0</v>
      </c>
      <c r="W585" s="5">
        <f t="shared" si="507"/>
        <v>99.999999757933026</v>
      </c>
      <c r="X585" s="27"/>
    </row>
    <row r="586" spans="1:25" ht="63" hidden="1" customHeight="1" x14ac:dyDescent="0.25">
      <c r="A586" s="4" t="s">
        <v>97</v>
      </c>
      <c r="B586" s="4" t="s">
        <v>1775</v>
      </c>
      <c r="C586" s="4" t="s">
        <v>1365</v>
      </c>
      <c r="D586" s="4"/>
      <c r="E586" s="14" t="s">
        <v>1371</v>
      </c>
      <c r="F586" s="5">
        <f t="shared" ref="F586:L586" si="564">F587</f>
        <v>0</v>
      </c>
      <c r="G586" s="5">
        <f t="shared" si="564"/>
        <v>0</v>
      </c>
      <c r="H586" s="5">
        <f t="shared" si="564"/>
        <v>0</v>
      </c>
      <c r="I586" s="5">
        <f t="shared" si="564"/>
        <v>0</v>
      </c>
      <c r="J586" s="5">
        <f t="shared" si="564"/>
        <v>0</v>
      </c>
      <c r="K586" s="5">
        <f t="shared" si="564"/>
        <v>0</v>
      </c>
      <c r="L586" s="5">
        <f t="shared" si="564"/>
        <v>0</v>
      </c>
      <c r="M586" s="5">
        <f t="shared" si="505"/>
        <v>0</v>
      </c>
      <c r="N586" s="5">
        <f>N587</f>
        <v>0</v>
      </c>
      <c r="O586" s="5">
        <f>O587</f>
        <v>0</v>
      </c>
      <c r="P586" s="5">
        <f t="shared" ref="P586:V586" si="565">P587</f>
        <v>0</v>
      </c>
      <c r="Q586" s="5">
        <f t="shared" si="565"/>
        <v>0</v>
      </c>
      <c r="R586" s="5">
        <f t="shared" si="565"/>
        <v>0</v>
      </c>
      <c r="S586" s="5">
        <f t="shared" si="565"/>
        <v>0</v>
      </c>
      <c r="T586" s="5">
        <f t="shared" si="565"/>
        <v>0</v>
      </c>
      <c r="U586" s="5">
        <f t="shared" si="565"/>
        <v>0</v>
      </c>
      <c r="V586" s="42">
        <f t="shared" si="565"/>
        <v>0</v>
      </c>
      <c r="W586" s="5" t="e">
        <f t="shared" si="507"/>
        <v>#DIV/0!</v>
      </c>
      <c r="X586" s="27" t="s">
        <v>1591</v>
      </c>
      <c r="Y586" s="2" t="s">
        <v>1630</v>
      </c>
    </row>
    <row r="587" spans="1:25" ht="31.5" hidden="1" customHeight="1" x14ac:dyDescent="0.25">
      <c r="A587" s="4" t="s">
        <v>97</v>
      </c>
      <c r="B587" s="4" t="s">
        <v>1775</v>
      </c>
      <c r="C587" s="4" t="s">
        <v>1365</v>
      </c>
      <c r="D587" s="4" t="s">
        <v>87</v>
      </c>
      <c r="E587" s="14" t="s">
        <v>541</v>
      </c>
      <c r="F587" s="5">
        <f t="shared" ref="F587:L587" si="566">F588+F589</f>
        <v>0</v>
      </c>
      <c r="G587" s="5">
        <f t="shared" si="566"/>
        <v>0</v>
      </c>
      <c r="H587" s="5">
        <f t="shared" si="566"/>
        <v>0</v>
      </c>
      <c r="I587" s="5">
        <f t="shared" si="566"/>
        <v>0</v>
      </c>
      <c r="J587" s="5">
        <f t="shared" si="566"/>
        <v>0</v>
      </c>
      <c r="K587" s="5">
        <f t="shared" si="566"/>
        <v>0</v>
      </c>
      <c r="L587" s="5">
        <f t="shared" si="566"/>
        <v>0</v>
      </c>
      <c r="M587" s="5">
        <f t="shared" si="505"/>
        <v>0</v>
      </c>
      <c r="N587" s="5">
        <f>N588+N589</f>
        <v>0</v>
      </c>
      <c r="O587" s="5">
        <f>O588+O589</f>
        <v>0</v>
      </c>
      <c r="P587" s="5">
        <f t="shared" ref="P587:V587" si="567">P588+P589</f>
        <v>0</v>
      </c>
      <c r="Q587" s="5">
        <f t="shared" si="567"/>
        <v>0</v>
      </c>
      <c r="R587" s="5">
        <f t="shared" si="567"/>
        <v>0</v>
      </c>
      <c r="S587" s="5">
        <f t="shared" si="567"/>
        <v>0</v>
      </c>
      <c r="T587" s="5">
        <f t="shared" si="567"/>
        <v>0</v>
      </c>
      <c r="U587" s="5">
        <f t="shared" si="567"/>
        <v>0</v>
      </c>
      <c r="V587" s="42">
        <f t="shared" si="567"/>
        <v>0</v>
      </c>
      <c r="W587" s="5" t="e">
        <f t="shared" si="507"/>
        <v>#DIV/0!</v>
      </c>
      <c r="X587" s="27" t="s">
        <v>1591</v>
      </c>
      <c r="Y587" s="2" t="s">
        <v>1630</v>
      </c>
    </row>
    <row r="588" spans="1:25" ht="15.75" hidden="1" customHeight="1" x14ac:dyDescent="0.25">
      <c r="A588" s="4" t="s">
        <v>97</v>
      </c>
      <c r="B588" s="4" t="s">
        <v>1775</v>
      </c>
      <c r="C588" s="4" t="s">
        <v>1365</v>
      </c>
      <c r="D588" s="4" t="s">
        <v>121</v>
      </c>
      <c r="E588" s="14" t="s">
        <v>542</v>
      </c>
      <c r="F588" s="5"/>
      <c r="G588" s="5"/>
      <c r="H588" s="5"/>
      <c r="I588" s="5"/>
      <c r="J588" s="5"/>
      <c r="K588" s="5"/>
      <c r="L588" s="5"/>
      <c r="M588" s="5">
        <f t="shared" si="505"/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42">
        <v>0</v>
      </c>
      <c r="W588" s="5" t="e">
        <f t="shared" si="507"/>
        <v>#DIV/0!</v>
      </c>
      <c r="X588" s="27" t="s">
        <v>1591</v>
      </c>
      <c r="Y588" s="2" t="s">
        <v>1630</v>
      </c>
    </row>
    <row r="589" spans="1:25" ht="15.75" hidden="1" customHeight="1" x14ac:dyDescent="0.25">
      <c r="A589" s="4" t="s">
        <v>97</v>
      </c>
      <c r="B589" s="4" t="s">
        <v>1775</v>
      </c>
      <c r="C589" s="4" t="s">
        <v>1365</v>
      </c>
      <c r="D589" s="4" t="s">
        <v>99</v>
      </c>
      <c r="E589" s="14" t="s">
        <v>543</v>
      </c>
      <c r="F589" s="5"/>
      <c r="G589" s="5"/>
      <c r="H589" s="5"/>
      <c r="I589" s="5"/>
      <c r="J589" s="5"/>
      <c r="K589" s="5"/>
      <c r="L589" s="5"/>
      <c r="M589" s="5">
        <f t="shared" si="505"/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42">
        <v>0</v>
      </c>
      <c r="W589" s="5" t="e">
        <f t="shared" ref="W589:W652" si="568">T589/N589*100</f>
        <v>#DIV/0!</v>
      </c>
      <c r="X589" s="27" t="s">
        <v>1591</v>
      </c>
      <c r="Y589" s="2" t="s">
        <v>1630</v>
      </c>
    </row>
    <row r="590" spans="1:25" ht="47.25" hidden="1" customHeight="1" x14ac:dyDescent="0.25">
      <c r="A590" s="4" t="s">
        <v>97</v>
      </c>
      <c r="B590" s="4" t="s">
        <v>1775</v>
      </c>
      <c r="C590" s="4" t="s">
        <v>1339</v>
      </c>
      <c r="D590" s="4"/>
      <c r="E590" s="14" t="s">
        <v>1319</v>
      </c>
      <c r="F590" s="5">
        <f t="shared" ref="F590:L591" si="569">F591</f>
        <v>0</v>
      </c>
      <c r="G590" s="5">
        <f t="shared" si="569"/>
        <v>0</v>
      </c>
      <c r="H590" s="5">
        <f t="shared" si="569"/>
        <v>0</v>
      </c>
      <c r="I590" s="5">
        <f t="shared" si="569"/>
        <v>0</v>
      </c>
      <c r="J590" s="5">
        <f t="shared" si="569"/>
        <v>0</v>
      </c>
      <c r="K590" s="5">
        <f t="shared" si="569"/>
        <v>0</v>
      </c>
      <c r="L590" s="5">
        <f t="shared" si="569"/>
        <v>0</v>
      </c>
      <c r="M590" s="5">
        <f t="shared" si="505"/>
        <v>0</v>
      </c>
      <c r="N590" s="5">
        <f>N591</f>
        <v>0</v>
      </c>
      <c r="O590" s="5">
        <f>O591</f>
        <v>0</v>
      </c>
      <c r="P590" s="5">
        <f t="shared" ref="P590:V591" si="570">P591</f>
        <v>0</v>
      </c>
      <c r="Q590" s="5">
        <f t="shared" si="570"/>
        <v>0</v>
      </c>
      <c r="R590" s="5">
        <f t="shared" si="570"/>
        <v>0</v>
      </c>
      <c r="S590" s="5">
        <f t="shared" si="570"/>
        <v>0</v>
      </c>
      <c r="T590" s="5">
        <f t="shared" si="570"/>
        <v>0</v>
      </c>
      <c r="U590" s="5">
        <f t="shared" si="570"/>
        <v>0</v>
      </c>
      <c r="V590" s="42">
        <f t="shared" si="570"/>
        <v>0</v>
      </c>
      <c r="W590" s="5" t="e">
        <f t="shared" si="568"/>
        <v>#DIV/0!</v>
      </c>
      <c r="X590" s="27" t="s">
        <v>1591</v>
      </c>
      <c r="Y590" s="2" t="s">
        <v>1630</v>
      </c>
    </row>
    <row r="591" spans="1:25" ht="31.5" hidden="1" customHeight="1" x14ac:dyDescent="0.25">
      <c r="A591" s="4" t="s">
        <v>97</v>
      </c>
      <c r="B591" s="4" t="s">
        <v>1775</v>
      </c>
      <c r="C591" s="4" t="s">
        <v>1339</v>
      </c>
      <c r="D591" s="4" t="s">
        <v>87</v>
      </c>
      <c r="E591" s="14" t="s">
        <v>541</v>
      </c>
      <c r="F591" s="5">
        <f t="shared" si="569"/>
        <v>0</v>
      </c>
      <c r="G591" s="5">
        <f t="shared" si="569"/>
        <v>0</v>
      </c>
      <c r="H591" s="5">
        <f t="shared" si="569"/>
        <v>0</v>
      </c>
      <c r="I591" s="5">
        <f t="shared" si="569"/>
        <v>0</v>
      </c>
      <c r="J591" s="5">
        <f t="shared" si="569"/>
        <v>0</v>
      </c>
      <c r="K591" s="5">
        <f t="shared" si="569"/>
        <v>0</v>
      </c>
      <c r="L591" s="5">
        <f t="shared" si="569"/>
        <v>0</v>
      </c>
      <c r="M591" s="5">
        <f t="shared" si="505"/>
        <v>0</v>
      </c>
      <c r="N591" s="5">
        <f>N592</f>
        <v>0</v>
      </c>
      <c r="O591" s="5">
        <f>O592</f>
        <v>0</v>
      </c>
      <c r="P591" s="5">
        <f t="shared" si="570"/>
        <v>0</v>
      </c>
      <c r="Q591" s="5">
        <f t="shared" si="570"/>
        <v>0</v>
      </c>
      <c r="R591" s="5">
        <f t="shared" si="570"/>
        <v>0</v>
      </c>
      <c r="S591" s="5">
        <f t="shared" si="570"/>
        <v>0</v>
      </c>
      <c r="T591" s="5">
        <f t="shared" si="570"/>
        <v>0</v>
      </c>
      <c r="U591" s="5">
        <f t="shared" si="570"/>
        <v>0</v>
      </c>
      <c r="V591" s="42">
        <f t="shared" si="570"/>
        <v>0</v>
      </c>
      <c r="W591" s="5" t="e">
        <f t="shared" si="568"/>
        <v>#DIV/0!</v>
      </c>
      <c r="X591" s="27" t="s">
        <v>1591</v>
      </c>
      <c r="Y591" s="2" t="s">
        <v>1630</v>
      </c>
    </row>
    <row r="592" spans="1:25" ht="15.75" hidden="1" customHeight="1" x14ac:dyDescent="0.25">
      <c r="A592" s="4" t="s">
        <v>97</v>
      </c>
      <c r="B592" s="4" t="s">
        <v>1775</v>
      </c>
      <c r="C592" s="4" t="s">
        <v>1339</v>
      </c>
      <c r="D592" s="4" t="s">
        <v>99</v>
      </c>
      <c r="E592" s="14" t="s">
        <v>543</v>
      </c>
      <c r="F592" s="5"/>
      <c r="G592" s="5"/>
      <c r="H592" s="5"/>
      <c r="I592" s="5"/>
      <c r="J592" s="5"/>
      <c r="K592" s="5"/>
      <c r="L592" s="5"/>
      <c r="M592" s="5">
        <f t="shared" si="505"/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42">
        <v>0</v>
      </c>
      <c r="W592" s="5" t="e">
        <f t="shared" si="568"/>
        <v>#DIV/0!</v>
      </c>
      <c r="X592" s="27" t="s">
        <v>1591</v>
      </c>
      <c r="Y592" s="2" t="s">
        <v>1630</v>
      </c>
    </row>
    <row r="593" spans="1:25" ht="31.5" hidden="1" customHeight="1" x14ac:dyDescent="0.25">
      <c r="A593" s="4" t="s">
        <v>97</v>
      </c>
      <c r="B593" s="4" t="s">
        <v>1775</v>
      </c>
      <c r="C593" s="4" t="s">
        <v>145</v>
      </c>
      <c r="D593" s="4"/>
      <c r="E593" s="14" t="s">
        <v>957</v>
      </c>
      <c r="F593" s="5">
        <f t="shared" ref="F593:L594" si="571">F594</f>
        <v>0</v>
      </c>
      <c r="G593" s="5">
        <f t="shared" si="571"/>
        <v>0</v>
      </c>
      <c r="H593" s="5">
        <f t="shared" si="571"/>
        <v>0</v>
      </c>
      <c r="I593" s="5">
        <f t="shared" si="571"/>
        <v>0</v>
      </c>
      <c r="J593" s="5">
        <f t="shared" si="571"/>
        <v>0</v>
      </c>
      <c r="K593" s="5">
        <f t="shared" si="571"/>
        <v>0</v>
      </c>
      <c r="L593" s="5">
        <f t="shared" si="571"/>
        <v>0</v>
      </c>
      <c r="M593" s="5">
        <f t="shared" si="505"/>
        <v>0</v>
      </c>
      <c r="N593" s="5">
        <f>N594</f>
        <v>0</v>
      </c>
      <c r="O593" s="5">
        <f>O594</f>
        <v>0</v>
      </c>
      <c r="P593" s="5">
        <f t="shared" ref="P593:V594" si="572">P594</f>
        <v>0</v>
      </c>
      <c r="Q593" s="5">
        <f t="shared" si="572"/>
        <v>0</v>
      </c>
      <c r="R593" s="5">
        <f t="shared" si="572"/>
        <v>0</v>
      </c>
      <c r="S593" s="5">
        <f t="shared" si="572"/>
        <v>0</v>
      </c>
      <c r="T593" s="5">
        <f t="shared" si="572"/>
        <v>0</v>
      </c>
      <c r="U593" s="5">
        <f t="shared" si="572"/>
        <v>0</v>
      </c>
      <c r="V593" s="42">
        <f t="shared" si="572"/>
        <v>0</v>
      </c>
      <c r="W593" s="5" t="e">
        <f t="shared" si="568"/>
        <v>#DIV/0!</v>
      </c>
      <c r="X593" s="27" t="s">
        <v>1591</v>
      </c>
      <c r="Y593" s="2" t="s">
        <v>1630</v>
      </c>
    </row>
    <row r="594" spans="1:25" ht="31.5" hidden="1" customHeight="1" x14ac:dyDescent="0.3">
      <c r="A594" s="4" t="s">
        <v>97</v>
      </c>
      <c r="B594" s="4" t="s">
        <v>1775</v>
      </c>
      <c r="C594" s="4" t="s">
        <v>145</v>
      </c>
      <c r="D594" s="4" t="s">
        <v>87</v>
      </c>
      <c r="E594" s="14" t="s">
        <v>541</v>
      </c>
      <c r="F594" s="5">
        <f t="shared" si="571"/>
        <v>0</v>
      </c>
      <c r="G594" s="5">
        <f t="shared" si="571"/>
        <v>0</v>
      </c>
      <c r="H594" s="5">
        <f t="shared" si="571"/>
        <v>0</v>
      </c>
      <c r="I594" s="5">
        <f t="shared" si="571"/>
        <v>0</v>
      </c>
      <c r="J594" s="5">
        <f t="shared" si="571"/>
        <v>0</v>
      </c>
      <c r="K594" s="5">
        <f t="shared" si="571"/>
        <v>0</v>
      </c>
      <c r="L594" s="5">
        <f t="shared" si="571"/>
        <v>0</v>
      </c>
      <c r="M594" s="5">
        <f t="shared" si="505"/>
        <v>0</v>
      </c>
      <c r="N594" s="5">
        <f>N595</f>
        <v>0</v>
      </c>
      <c r="O594" s="5">
        <f>O595</f>
        <v>0</v>
      </c>
      <c r="P594" s="5">
        <f t="shared" si="572"/>
        <v>0</v>
      </c>
      <c r="Q594" s="5">
        <f t="shared" si="572"/>
        <v>0</v>
      </c>
      <c r="R594" s="5">
        <f t="shared" si="572"/>
        <v>0</v>
      </c>
      <c r="S594" s="5">
        <f t="shared" si="572"/>
        <v>0</v>
      </c>
      <c r="T594" s="5">
        <f t="shared" si="572"/>
        <v>0</v>
      </c>
      <c r="U594" s="5">
        <f t="shared" si="572"/>
        <v>0</v>
      </c>
      <c r="V594" s="42">
        <f t="shared" si="572"/>
        <v>0</v>
      </c>
      <c r="W594" s="5" t="e">
        <f t="shared" si="568"/>
        <v>#DIV/0!</v>
      </c>
      <c r="X594" s="27" t="s">
        <v>1591</v>
      </c>
      <c r="Y594" s="2" t="s">
        <v>1630</v>
      </c>
    </row>
    <row r="595" spans="1:25" ht="15.75" hidden="1" customHeight="1" x14ac:dyDescent="0.3">
      <c r="A595" s="4" t="s">
        <v>97</v>
      </c>
      <c r="B595" s="4" t="s">
        <v>1775</v>
      </c>
      <c r="C595" s="4" t="s">
        <v>145</v>
      </c>
      <c r="D595" s="4" t="s">
        <v>99</v>
      </c>
      <c r="E595" s="14" t="s">
        <v>543</v>
      </c>
      <c r="F595" s="5"/>
      <c r="G595" s="5"/>
      <c r="H595" s="5"/>
      <c r="I595" s="5"/>
      <c r="J595" s="5"/>
      <c r="K595" s="5"/>
      <c r="L595" s="5"/>
      <c r="M595" s="5">
        <f t="shared" si="505"/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42">
        <v>0</v>
      </c>
      <c r="W595" s="5" t="e">
        <f t="shared" si="568"/>
        <v>#DIV/0!</v>
      </c>
      <c r="X595" s="27" t="s">
        <v>1591</v>
      </c>
      <c r="Y595" s="2" t="s">
        <v>1630</v>
      </c>
    </row>
    <row r="596" spans="1:25" ht="15.75" customHeight="1" x14ac:dyDescent="0.3">
      <c r="A596" s="4" t="s">
        <v>97</v>
      </c>
      <c r="B596" s="4" t="s">
        <v>1775</v>
      </c>
      <c r="C596" s="4" t="s">
        <v>1700</v>
      </c>
      <c r="D596" s="4"/>
      <c r="E596" s="14" t="s">
        <v>1696</v>
      </c>
      <c r="F596" s="5"/>
      <c r="G596" s="5"/>
      <c r="H596" s="5"/>
      <c r="I596" s="5"/>
      <c r="J596" s="5"/>
      <c r="K596" s="5"/>
      <c r="L596" s="5">
        <f>L597</f>
        <v>81106.358000000007</v>
      </c>
      <c r="M596" s="5">
        <f>L596</f>
        <v>81106.358000000007</v>
      </c>
      <c r="N596" s="5">
        <f>N597</f>
        <v>81106.358000000007</v>
      </c>
      <c r="O596" s="5">
        <f t="shared" ref="O596:V596" si="573">O597</f>
        <v>0</v>
      </c>
      <c r="P596" s="5">
        <f t="shared" si="573"/>
        <v>0</v>
      </c>
      <c r="Q596" s="5">
        <f t="shared" si="573"/>
        <v>0</v>
      </c>
      <c r="R596" s="5">
        <f t="shared" si="573"/>
        <v>0</v>
      </c>
      <c r="S596" s="5">
        <f t="shared" si="573"/>
        <v>0</v>
      </c>
      <c r="T596" s="5">
        <f t="shared" si="573"/>
        <v>81106.358000000007</v>
      </c>
      <c r="U596" s="5">
        <f t="shared" si="573"/>
        <v>0</v>
      </c>
      <c r="V596" s="42">
        <f t="shared" si="573"/>
        <v>0</v>
      </c>
      <c r="W596" s="5">
        <f t="shared" si="568"/>
        <v>100</v>
      </c>
      <c r="X596" s="27"/>
    </row>
    <row r="597" spans="1:25" ht="31.5" customHeight="1" x14ac:dyDescent="0.3">
      <c r="A597" s="4" t="s">
        <v>97</v>
      </c>
      <c r="B597" s="4" t="s">
        <v>1775</v>
      </c>
      <c r="C597" s="4" t="s">
        <v>1700</v>
      </c>
      <c r="D597" s="4" t="s">
        <v>87</v>
      </c>
      <c r="E597" s="14" t="s">
        <v>541</v>
      </c>
      <c r="F597" s="5"/>
      <c r="G597" s="5"/>
      <c r="H597" s="5"/>
      <c r="I597" s="5"/>
      <c r="J597" s="5"/>
      <c r="K597" s="5"/>
      <c r="L597" s="5">
        <f>L598+L599</f>
        <v>81106.358000000007</v>
      </c>
      <c r="M597" s="5">
        <f>L597</f>
        <v>81106.358000000007</v>
      </c>
      <c r="N597" s="5">
        <f>N598+N599</f>
        <v>81106.358000000007</v>
      </c>
      <c r="O597" s="5">
        <f t="shared" ref="O597:V597" si="574">O598+O599</f>
        <v>0</v>
      </c>
      <c r="P597" s="5">
        <f t="shared" si="574"/>
        <v>0</v>
      </c>
      <c r="Q597" s="5">
        <f t="shared" si="574"/>
        <v>0</v>
      </c>
      <c r="R597" s="5">
        <f t="shared" si="574"/>
        <v>0</v>
      </c>
      <c r="S597" s="5">
        <f t="shared" si="574"/>
        <v>0</v>
      </c>
      <c r="T597" s="5">
        <f t="shared" si="574"/>
        <v>81106.358000000007</v>
      </c>
      <c r="U597" s="5">
        <f t="shared" si="574"/>
        <v>0</v>
      </c>
      <c r="V597" s="42">
        <f t="shared" si="574"/>
        <v>0</v>
      </c>
      <c r="W597" s="5">
        <f t="shared" si="568"/>
        <v>100</v>
      </c>
      <c r="X597" s="27"/>
    </row>
    <row r="598" spans="1:25" ht="15.75" customHeight="1" x14ac:dyDescent="0.3">
      <c r="A598" s="4" t="s">
        <v>97</v>
      </c>
      <c r="B598" s="4" t="s">
        <v>1775</v>
      </c>
      <c r="C598" s="4" t="s">
        <v>1700</v>
      </c>
      <c r="D598" s="4" t="s">
        <v>121</v>
      </c>
      <c r="E598" s="14" t="s">
        <v>542</v>
      </c>
      <c r="F598" s="5"/>
      <c r="G598" s="5"/>
      <c r="H598" s="5"/>
      <c r="I598" s="5"/>
      <c r="J598" s="5"/>
      <c r="K598" s="5"/>
      <c r="L598" s="5">
        <f>1303.502+23655+13600.6</f>
        <v>38559.101999999999</v>
      </c>
      <c r="M598" s="5">
        <f>L598</f>
        <v>38559.101999999999</v>
      </c>
      <c r="N598" s="5">
        <v>38559.101999999999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38559.101999999999</v>
      </c>
      <c r="U598" s="5">
        <v>0</v>
      </c>
      <c r="V598" s="42">
        <v>0</v>
      </c>
      <c r="W598" s="5">
        <f t="shared" si="568"/>
        <v>100</v>
      </c>
      <c r="X598" s="27"/>
    </row>
    <row r="599" spans="1:25" ht="15.75" customHeight="1" x14ac:dyDescent="0.3">
      <c r="A599" s="4" t="s">
        <v>97</v>
      </c>
      <c r="B599" s="4" t="s">
        <v>1775</v>
      </c>
      <c r="C599" s="4" t="s">
        <v>1700</v>
      </c>
      <c r="D599" s="4" t="s">
        <v>99</v>
      </c>
      <c r="E599" s="14" t="s">
        <v>543</v>
      </c>
      <c r="F599" s="5"/>
      <c r="G599" s="5"/>
      <c r="H599" s="5"/>
      <c r="I599" s="5"/>
      <c r="J599" s="5"/>
      <c r="K599" s="5"/>
      <c r="L599" s="5">
        <f>1569.256+40978</f>
        <v>42547.256000000001</v>
      </c>
      <c r="M599" s="5">
        <f>L599</f>
        <v>42547.256000000001</v>
      </c>
      <c r="N599" s="5">
        <v>42547.256000000001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42547.256000000001</v>
      </c>
      <c r="U599" s="5">
        <v>0</v>
      </c>
      <c r="V599" s="42">
        <v>0</v>
      </c>
      <c r="W599" s="5">
        <f t="shared" si="568"/>
        <v>100</v>
      </c>
      <c r="X599" s="27"/>
    </row>
    <row r="600" spans="1:25" ht="31.2" x14ac:dyDescent="0.3">
      <c r="A600" s="4" t="s">
        <v>97</v>
      </c>
      <c r="B600" s="4" t="s">
        <v>1775</v>
      </c>
      <c r="C600" s="48" t="s">
        <v>1735</v>
      </c>
      <c r="D600" s="48"/>
      <c r="E600" s="49" t="s">
        <v>1736</v>
      </c>
      <c r="F600" s="5"/>
      <c r="G600" s="5"/>
      <c r="H600" s="5"/>
      <c r="I600" s="5"/>
      <c r="J600" s="5"/>
      <c r="K600" s="5"/>
      <c r="L600" s="5">
        <f>L601</f>
        <v>440.62099999999998</v>
      </c>
      <c r="M600" s="5">
        <f>L600</f>
        <v>440.62099999999998</v>
      </c>
      <c r="N600" s="5">
        <f>N601</f>
        <v>440.62099999999998</v>
      </c>
      <c r="O600" s="5">
        <f t="shared" ref="O600:V601" si="575">O601</f>
        <v>0</v>
      </c>
      <c r="P600" s="5">
        <f t="shared" si="575"/>
        <v>0</v>
      </c>
      <c r="Q600" s="5">
        <f t="shared" si="575"/>
        <v>0</v>
      </c>
      <c r="R600" s="5">
        <f t="shared" si="575"/>
        <v>0</v>
      </c>
      <c r="S600" s="5">
        <f t="shared" si="575"/>
        <v>0</v>
      </c>
      <c r="T600" s="5">
        <f t="shared" si="575"/>
        <v>440.62099999999998</v>
      </c>
      <c r="U600" s="5">
        <f t="shared" si="575"/>
        <v>0</v>
      </c>
      <c r="V600" s="5">
        <f t="shared" si="575"/>
        <v>0</v>
      </c>
      <c r="W600" s="5">
        <f t="shared" si="568"/>
        <v>100</v>
      </c>
      <c r="X600" s="27"/>
    </row>
    <row r="601" spans="1:25" ht="31.2" x14ac:dyDescent="0.3">
      <c r="A601" s="4" t="s">
        <v>97</v>
      </c>
      <c r="B601" s="4" t="s">
        <v>1775</v>
      </c>
      <c r="C601" s="48" t="s">
        <v>1735</v>
      </c>
      <c r="D601" s="4" t="s">
        <v>87</v>
      </c>
      <c r="E601" s="14" t="s">
        <v>541</v>
      </c>
      <c r="F601" s="5"/>
      <c r="G601" s="5"/>
      <c r="H601" s="5"/>
      <c r="I601" s="5"/>
      <c r="J601" s="5"/>
      <c r="K601" s="5"/>
      <c r="L601" s="5">
        <f>L602</f>
        <v>440.62099999999998</v>
      </c>
      <c r="M601" s="5">
        <f t="shared" ref="M601:M602" si="576">L601</f>
        <v>440.62099999999998</v>
      </c>
      <c r="N601" s="5">
        <f>N602</f>
        <v>440.62099999999998</v>
      </c>
      <c r="O601" s="5">
        <f t="shared" si="575"/>
        <v>0</v>
      </c>
      <c r="P601" s="5">
        <f t="shared" si="575"/>
        <v>0</v>
      </c>
      <c r="Q601" s="5">
        <f t="shared" si="575"/>
        <v>0</v>
      </c>
      <c r="R601" s="5">
        <f t="shared" si="575"/>
        <v>0</v>
      </c>
      <c r="S601" s="5">
        <f t="shared" si="575"/>
        <v>0</v>
      </c>
      <c r="T601" s="5">
        <f t="shared" si="575"/>
        <v>440.62099999999998</v>
      </c>
      <c r="U601" s="5">
        <f t="shared" si="575"/>
        <v>0</v>
      </c>
      <c r="V601" s="5">
        <f t="shared" si="575"/>
        <v>0</v>
      </c>
      <c r="W601" s="5">
        <f t="shared" si="568"/>
        <v>100</v>
      </c>
      <c r="X601" s="27"/>
    </row>
    <row r="602" spans="1:25" ht="15.75" customHeight="1" x14ac:dyDescent="0.3">
      <c r="A602" s="4" t="s">
        <v>97</v>
      </c>
      <c r="B602" s="4" t="s">
        <v>1775</v>
      </c>
      <c r="C602" s="48" t="s">
        <v>1735</v>
      </c>
      <c r="D602" s="4" t="s">
        <v>99</v>
      </c>
      <c r="E602" s="14" t="s">
        <v>543</v>
      </c>
      <c r="F602" s="5"/>
      <c r="G602" s="5"/>
      <c r="H602" s="5"/>
      <c r="I602" s="5"/>
      <c r="J602" s="5"/>
      <c r="K602" s="5"/>
      <c r="L602" s="5">
        <v>440.62099999999998</v>
      </c>
      <c r="M602" s="5">
        <f t="shared" si="576"/>
        <v>440.62099999999998</v>
      </c>
      <c r="N602" s="5">
        <v>440.62099999999998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440.62099999999998</v>
      </c>
      <c r="U602" s="5">
        <v>0</v>
      </c>
      <c r="V602" s="5">
        <v>0</v>
      </c>
      <c r="W602" s="5">
        <f t="shared" si="568"/>
        <v>100</v>
      </c>
      <c r="X602" s="27"/>
    </row>
    <row r="603" spans="1:25" ht="31.5" customHeight="1" x14ac:dyDescent="0.3">
      <c r="A603" s="4" t="s">
        <v>97</v>
      </c>
      <c r="B603" s="4" t="s">
        <v>1775</v>
      </c>
      <c r="C603" s="4" t="s">
        <v>146</v>
      </c>
      <c r="D603" s="4"/>
      <c r="E603" s="14" t="s">
        <v>580</v>
      </c>
      <c r="F603" s="5">
        <f t="shared" ref="F603:L603" si="577">F604</f>
        <v>225767.3</v>
      </c>
      <c r="G603" s="5">
        <f t="shared" si="577"/>
        <v>225767.3</v>
      </c>
      <c r="H603" s="5">
        <f t="shared" si="577"/>
        <v>225767.3</v>
      </c>
      <c r="I603" s="5">
        <f t="shared" si="577"/>
        <v>0</v>
      </c>
      <c r="J603" s="5">
        <f t="shared" si="577"/>
        <v>0</v>
      </c>
      <c r="K603" s="5">
        <f t="shared" si="577"/>
        <v>0</v>
      </c>
      <c r="L603" s="5">
        <f t="shared" si="577"/>
        <v>-137.75299999999999</v>
      </c>
      <c r="M603" s="5">
        <f t="shared" si="505"/>
        <v>225629.54699999999</v>
      </c>
      <c r="N603" s="5">
        <f>N604</f>
        <v>225629.54722000001</v>
      </c>
      <c r="O603" s="5">
        <f>O604</f>
        <v>171048.90000000002</v>
      </c>
      <c r="P603" s="5">
        <f t="shared" ref="P603:V603" si="578">P604</f>
        <v>0</v>
      </c>
      <c r="Q603" s="5">
        <f t="shared" si="578"/>
        <v>0</v>
      </c>
      <c r="R603" s="5">
        <f t="shared" si="578"/>
        <v>0</v>
      </c>
      <c r="S603" s="5">
        <f t="shared" si="578"/>
        <v>0</v>
      </c>
      <c r="T603" s="5">
        <f t="shared" si="578"/>
        <v>225629.54616</v>
      </c>
      <c r="U603" s="5">
        <f t="shared" si="578"/>
        <v>0</v>
      </c>
      <c r="V603" s="42">
        <f t="shared" si="578"/>
        <v>0</v>
      </c>
      <c r="W603" s="5">
        <f t="shared" si="568"/>
        <v>99.999999530203368</v>
      </c>
      <c r="X603" s="27"/>
    </row>
    <row r="604" spans="1:25" ht="31.5" customHeight="1" x14ac:dyDescent="0.3">
      <c r="A604" s="4" t="s">
        <v>97</v>
      </c>
      <c r="B604" s="4" t="s">
        <v>1775</v>
      </c>
      <c r="C604" s="4" t="s">
        <v>146</v>
      </c>
      <c r="D604" s="4" t="s">
        <v>87</v>
      </c>
      <c r="E604" s="14" t="s">
        <v>541</v>
      </c>
      <c r="F604" s="5">
        <f t="shared" ref="F604:L604" si="579">F605+F606</f>
        <v>225767.3</v>
      </c>
      <c r="G604" s="5">
        <f t="shared" si="579"/>
        <v>225767.3</v>
      </c>
      <c r="H604" s="5">
        <f t="shared" si="579"/>
        <v>225767.3</v>
      </c>
      <c r="I604" s="5">
        <f t="shared" si="579"/>
        <v>0</v>
      </c>
      <c r="J604" s="5">
        <f t="shared" si="579"/>
        <v>0</v>
      </c>
      <c r="K604" s="5">
        <f t="shared" si="579"/>
        <v>0</v>
      </c>
      <c r="L604" s="5">
        <f t="shared" si="579"/>
        <v>-137.75299999999999</v>
      </c>
      <c r="M604" s="5">
        <f t="shared" si="505"/>
        <v>225629.54699999999</v>
      </c>
      <c r="N604" s="5">
        <f>N605+N606</f>
        <v>225629.54722000001</v>
      </c>
      <c r="O604" s="5">
        <f>O605+O606</f>
        <v>171048.90000000002</v>
      </c>
      <c r="P604" s="5">
        <f t="shared" ref="P604:V604" si="580">P605+P606</f>
        <v>0</v>
      </c>
      <c r="Q604" s="5">
        <f t="shared" si="580"/>
        <v>0</v>
      </c>
      <c r="R604" s="5">
        <f t="shared" si="580"/>
        <v>0</v>
      </c>
      <c r="S604" s="5">
        <f t="shared" si="580"/>
        <v>0</v>
      </c>
      <c r="T604" s="5">
        <f t="shared" si="580"/>
        <v>225629.54616</v>
      </c>
      <c r="U604" s="5">
        <f t="shared" si="580"/>
        <v>0</v>
      </c>
      <c r="V604" s="42">
        <f t="shared" si="580"/>
        <v>0</v>
      </c>
      <c r="W604" s="5">
        <f t="shared" si="568"/>
        <v>99.999999530203368</v>
      </c>
      <c r="X604" s="27"/>
    </row>
    <row r="605" spans="1:25" ht="15.75" customHeight="1" x14ac:dyDescent="0.3">
      <c r="A605" s="4" t="s">
        <v>97</v>
      </c>
      <c r="B605" s="4" t="s">
        <v>1775</v>
      </c>
      <c r="C605" s="4" t="s">
        <v>146</v>
      </c>
      <c r="D605" s="4" t="s">
        <v>121</v>
      </c>
      <c r="E605" s="14" t="s">
        <v>542</v>
      </c>
      <c r="F605" s="5">
        <v>13615.5</v>
      </c>
      <c r="G605" s="5">
        <v>13615.5</v>
      </c>
      <c r="H605" s="5">
        <v>13615.5</v>
      </c>
      <c r="I605" s="5"/>
      <c r="J605" s="5"/>
      <c r="K605" s="5"/>
      <c r="L605" s="5">
        <v>-137.75299999999999</v>
      </c>
      <c r="M605" s="5">
        <f t="shared" si="505"/>
        <v>13477.746999999999</v>
      </c>
      <c r="N605" s="5">
        <v>22483.61922</v>
      </c>
      <c r="O605" s="5">
        <v>16232.2</v>
      </c>
      <c r="P605" s="5">
        <v>0</v>
      </c>
      <c r="Q605" s="5">
        <v>0</v>
      </c>
      <c r="R605" s="5">
        <v>0</v>
      </c>
      <c r="S605" s="5">
        <v>0</v>
      </c>
      <c r="T605" s="5">
        <v>22483.61922</v>
      </c>
      <c r="U605" s="5">
        <v>0</v>
      </c>
      <c r="V605" s="42">
        <v>0</v>
      </c>
      <c r="W605" s="5">
        <f t="shared" si="568"/>
        <v>100</v>
      </c>
      <c r="X605" s="27"/>
    </row>
    <row r="606" spans="1:25" ht="15.75" customHeight="1" x14ac:dyDescent="0.3">
      <c r="A606" s="4" t="s">
        <v>97</v>
      </c>
      <c r="B606" s="4" t="s">
        <v>1775</v>
      </c>
      <c r="C606" s="4" t="s">
        <v>146</v>
      </c>
      <c r="D606" s="4" t="s">
        <v>99</v>
      </c>
      <c r="E606" s="14" t="s">
        <v>543</v>
      </c>
      <c r="F606" s="5">
        <v>212151.8</v>
      </c>
      <c r="G606" s="5">
        <v>212151.8</v>
      </c>
      <c r="H606" s="5">
        <v>212151.8</v>
      </c>
      <c r="I606" s="5"/>
      <c r="J606" s="5"/>
      <c r="K606" s="5"/>
      <c r="L606" s="5"/>
      <c r="M606" s="5">
        <f t="shared" si="505"/>
        <v>212151.8</v>
      </c>
      <c r="N606" s="5">
        <v>203145.92800000001</v>
      </c>
      <c r="O606" s="5">
        <v>154816.70000000001</v>
      </c>
      <c r="P606" s="5">
        <v>0</v>
      </c>
      <c r="Q606" s="5">
        <v>0</v>
      </c>
      <c r="R606" s="5">
        <v>0</v>
      </c>
      <c r="S606" s="5">
        <v>0</v>
      </c>
      <c r="T606" s="5">
        <v>203145.92694</v>
      </c>
      <c r="U606" s="5">
        <v>0</v>
      </c>
      <c r="V606" s="42">
        <v>0</v>
      </c>
      <c r="W606" s="5">
        <f t="shared" si="568"/>
        <v>99.999999478207599</v>
      </c>
      <c r="X606" s="27"/>
    </row>
    <row r="607" spans="1:25" ht="15.75" customHeight="1" x14ac:dyDescent="0.3">
      <c r="A607" s="4" t="s">
        <v>97</v>
      </c>
      <c r="B607" s="4" t="s">
        <v>1775</v>
      </c>
      <c r="C607" s="4" t="s">
        <v>147</v>
      </c>
      <c r="D607" s="4"/>
      <c r="E607" s="14" t="s">
        <v>581</v>
      </c>
      <c r="F607" s="5">
        <f t="shared" ref="F607:L608" si="581">F608</f>
        <v>130718.8</v>
      </c>
      <c r="G607" s="5">
        <f t="shared" si="581"/>
        <v>130718.8</v>
      </c>
      <c r="H607" s="5">
        <f t="shared" si="581"/>
        <v>130718.8</v>
      </c>
      <c r="I607" s="5">
        <f t="shared" si="581"/>
        <v>0</v>
      </c>
      <c r="J607" s="5">
        <f t="shared" si="581"/>
        <v>0</v>
      </c>
      <c r="K607" s="5">
        <f t="shared" si="581"/>
        <v>0</v>
      </c>
      <c r="L607" s="5">
        <f t="shared" si="581"/>
        <v>0</v>
      </c>
      <c r="M607" s="5">
        <f t="shared" si="505"/>
        <v>130718.8</v>
      </c>
      <c r="N607" s="5">
        <f>N608</f>
        <v>130718.8</v>
      </c>
      <c r="O607" s="5">
        <f>O608</f>
        <v>94587.944329999998</v>
      </c>
      <c r="P607" s="5">
        <f t="shared" ref="P607:V608" si="582">P608</f>
        <v>0</v>
      </c>
      <c r="Q607" s="5">
        <f t="shared" si="582"/>
        <v>0</v>
      </c>
      <c r="R607" s="5">
        <f t="shared" si="582"/>
        <v>0</v>
      </c>
      <c r="S607" s="5">
        <f t="shared" si="582"/>
        <v>0</v>
      </c>
      <c r="T607" s="5">
        <f t="shared" si="582"/>
        <v>130718.8</v>
      </c>
      <c r="U607" s="5">
        <f t="shared" si="582"/>
        <v>0</v>
      </c>
      <c r="V607" s="42">
        <f t="shared" si="582"/>
        <v>0</v>
      </c>
      <c r="W607" s="5">
        <f t="shared" si="568"/>
        <v>100</v>
      </c>
      <c r="X607" s="27"/>
    </row>
    <row r="608" spans="1:25" ht="31.5" customHeight="1" x14ac:dyDescent="0.3">
      <c r="A608" s="4" t="s">
        <v>97</v>
      </c>
      <c r="B608" s="4" t="s">
        <v>1775</v>
      </c>
      <c r="C608" s="4" t="s">
        <v>147</v>
      </c>
      <c r="D608" s="4" t="s">
        <v>87</v>
      </c>
      <c r="E608" s="14" t="s">
        <v>541</v>
      </c>
      <c r="F608" s="5">
        <f t="shared" si="581"/>
        <v>130718.8</v>
      </c>
      <c r="G608" s="5">
        <f t="shared" si="581"/>
        <v>130718.8</v>
      </c>
      <c r="H608" s="5">
        <f t="shared" si="581"/>
        <v>130718.8</v>
      </c>
      <c r="I608" s="5">
        <f t="shared" si="581"/>
        <v>0</v>
      </c>
      <c r="J608" s="5">
        <f t="shared" si="581"/>
        <v>0</v>
      </c>
      <c r="K608" s="5">
        <f t="shared" si="581"/>
        <v>0</v>
      </c>
      <c r="L608" s="5">
        <f t="shared" si="581"/>
        <v>0</v>
      </c>
      <c r="M608" s="5">
        <f t="shared" si="505"/>
        <v>130718.8</v>
      </c>
      <c r="N608" s="5">
        <f>N609</f>
        <v>130718.8</v>
      </c>
      <c r="O608" s="5">
        <f>O609</f>
        <v>94587.944329999998</v>
      </c>
      <c r="P608" s="5">
        <f t="shared" si="582"/>
        <v>0</v>
      </c>
      <c r="Q608" s="5">
        <f t="shared" si="582"/>
        <v>0</v>
      </c>
      <c r="R608" s="5">
        <f t="shared" si="582"/>
        <v>0</v>
      </c>
      <c r="S608" s="5">
        <f t="shared" si="582"/>
        <v>0</v>
      </c>
      <c r="T608" s="5">
        <f t="shared" si="582"/>
        <v>130718.8</v>
      </c>
      <c r="U608" s="5">
        <f t="shared" si="582"/>
        <v>0</v>
      </c>
      <c r="V608" s="42">
        <f t="shared" si="582"/>
        <v>0</v>
      </c>
      <c r="W608" s="5">
        <f t="shared" si="568"/>
        <v>100</v>
      </c>
      <c r="X608" s="27"/>
    </row>
    <row r="609" spans="1:24" ht="15.75" customHeight="1" x14ac:dyDescent="0.3">
      <c r="A609" s="4" t="s">
        <v>97</v>
      </c>
      <c r="B609" s="4" t="s">
        <v>1775</v>
      </c>
      <c r="C609" s="4" t="s">
        <v>147</v>
      </c>
      <c r="D609" s="4" t="s">
        <v>121</v>
      </c>
      <c r="E609" s="14" t="s">
        <v>542</v>
      </c>
      <c r="F609" s="5">
        <v>130718.8</v>
      </c>
      <c r="G609" s="5">
        <v>130718.8</v>
      </c>
      <c r="H609" s="5">
        <v>130718.8</v>
      </c>
      <c r="I609" s="5"/>
      <c r="J609" s="5"/>
      <c r="K609" s="5"/>
      <c r="L609" s="5"/>
      <c r="M609" s="5">
        <f t="shared" si="505"/>
        <v>130718.8</v>
      </c>
      <c r="N609" s="5">
        <v>130718.8</v>
      </c>
      <c r="O609" s="5">
        <v>94587.944329999998</v>
      </c>
      <c r="P609" s="5">
        <v>0</v>
      </c>
      <c r="Q609" s="5">
        <v>0</v>
      </c>
      <c r="R609" s="5">
        <v>0</v>
      </c>
      <c r="S609" s="5">
        <v>0</v>
      </c>
      <c r="T609" s="5">
        <v>130718.8</v>
      </c>
      <c r="U609" s="5">
        <v>0</v>
      </c>
      <c r="V609" s="42">
        <v>0</v>
      </c>
      <c r="W609" s="5">
        <f t="shared" si="568"/>
        <v>100</v>
      </c>
      <c r="X609" s="27"/>
    </row>
    <row r="610" spans="1:24" ht="63" customHeight="1" x14ac:dyDescent="0.3">
      <c r="A610" s="4" t="s">
        <v>97</v>
      </c>
      <c r="B610" s="4" t="s">
        <v>1775</v>
      </c>
      <c r="C610" s="4" t="s">
        <v>106</v>
      </c>
      <c r="D610" s="4"/>
      <c r="E610" s="14" t="s">
        <v>1069</v>
      </c>
      <c r="F610" s="5">
        <f t="shared" ref="F610:K610" si="583">F611</f>
        <v>194007.6</v>
      </c>
      <c r="G610" s="5">
        <f t="shared" si="583"/>
        <v>159688.19999999998</v>
      </c>
      <c r="H610" s="5">
        <f t="shared" si="583"/>
        <v>122216.2</v>
      </c>
      <c r="I610" s="5">
        <f t="shared" si="583"/>
        <v>0</v>
      </c>
      <c r="J610" s="5">
        <f t="shared" si="583"/>
        <v>0</v>
      </c>
      <c r="K610" s="5">
        <f t="shared" si="583"/>
        <v>0</v>
      </c>
      <c r="L610" s="5">
        <f>L611+L630</f>
        <v>66497.060000000012</v>
      </c>
      <c r="M610" s="5">
        <f t="shared" si="505"/>
        <v>260504.66000000003</v>
      </c>
      <c r="N610" s="5">
        <f>N611+N630</f>
        <v>305014.87618999998</v>
      </c>
      <c r="O610" s="5">
        <f t="shared" ref="O610:V610" si="584">O611+O630</f>
        <v>141706.40497999999</v>
      </c>
      <c r="P610" s="5">
        <f t="shared" si="584"/>
        <v>173457.74249999999</v>
      </c>
      <c r="Q610" s="5">
        <f t="shared" si="584"/>
        <v>103020.32783000001</v>
      </c>
      <c r="R610" s="5">
        <f t="shared" si="584"/>
        <v>0</v>
      </c>
      <c r="S610" s="5">
        <f t="shared" si="584"/>
        <v>0</v>
      </c>
      <c r="T610" s="5">
        <f t="shared" si="584"/>
        <v>257664.7476</v>
      </c>
      <c r="U610" s="5">
        <f t="shared" si="584"/>
        <v>151957.74249999999</v>
      </c>
      <c r="V610" s="42">
        <f t="shared" si="584"/>
        <v>0</v>
      </c>
      <c r="W610" s="5">
        <f t="shared" si="568"/>
        <v>84.476124843004513</v>
      </c>
      <c r="X610" s="27"/>
    </row>
    <row r="611" spans="1:24" ht="47.25" customHeight="1" x14ac:dyDescent="0.3">
      <c r="A611" s="4" t="s">
        <v>97</v>
      </c>
      <c r="B611" s="4" t="s">
        <v>1775</v>
      </c>
      <c r="C611" s="4" t="s">
        <v>107</v>
      </c>
      <c r="D611" s="4"/>
      <c r="E611" s="14" t="s">
        <v>1070</v>
      </c>
      <c r="F611" s="5">
        <f t="shared" ref="F611:L611" si="585">F612+F615+F619+F623+F627</f>
        <v>194007.6</v>
      </c>
      <c r="G611" s="5">
        <f t="shared" si="585"/>
        <v>159688.19999999998</v>
      </c>
      <c r="H611" s="5">
        <f t="shared" si="585"/>
        <v>122216.2</v>
      </c>
      <c r="I611" s="5">
        <f t="shared" si="585"/>
        <v>0</v>
      </c>
      <c r="J611" s="5">
        <f t="shared" si="585"/>
        <v>0</v>
      </c>
      <c r="K611" s="5">
        <f t="shared" si="585"/>
        <v>0</v>
      </c>
      <c r="L611" s="5">
        <f t="shared" si="585"/>
        <v>-9793.2559999999994</v>
      </c>
      <c r="M611" s="5">
        <f t="shared" ref="M611:M682" si="586">F611+I611+L611</f>
        <v>184214.34400000001</v>
      </c>
      <c r="N611" s="5">
        <f>N612+N615+N619+N623+N627</f>
        <v>224712.98144999999</v>
      </c>
      <c r="O611" s="5">
        <f>O612+O615+O619+O623+O627</f>
        <v>65416.08898</v>
      </c>
      <c r="P611" s="5">
        <f t="shared" ref="P611:V611" si="587">P612+P615+P619+P623+P627</f>
        <v>93155.847760000004</v>
      </c>
      <c r="Q611" s="5">
        <f t="shared" si="587"/>
        <v>26730.011829999999</v>
      </c>
      <c r="R611" s="5">
        <f t="shared" si="587"/>
        <v>0</v>
      </c>
      <c r="S611" s="5">
        <f t="shared" si="587"/>
        <v>0</v>
      </c>
      <c r="T611" s="5">
        <f>T612+T615+T619+T623+T627</f>
        <v>177362.85285999998</v>
      </c>
      <c r="U611" s="5">
        <f t="shared" si="587"/>
        <v>71655.847760000004</v>
      </c>
      <c r="V611" s="42">
        <f t="shared" si="587"/>
        <v>0</v>
      </c>
      <c r="W611" s="5">
        <f t="shared" si="568"/>
        <v>78.92861895006466</v>
      </c>
      <c r="X611" s="27"/>
    </row>
    <row r="612" spans="1:24" ht="31.5" customHeight="1" x14ac:dyDescent="0.3">
      <c r="A612" s="4" t="s">
        <v>97</v>
      </c>
      <c r="B612" s="4" t="s">
        <v>1775</v>
      </c>
      <c r="C612" s="4" t="s">
        <v>148</v>
      </c>
      <c r="D612" s="4"/>
      <c r="E612" s="14" t="s">
        <v>582</v>
      </c>
      <c r="F612" s="5">
        <f t="shared" ref="F612:L613" si="588">F613</f>
        <v>2057.5</v>
      </c>
      <c r="G612" s="5">
        <f t="shared" si="588"/>
        <v>16679.599999999999</v>
      </c>
      <c r="H612" s="5">
        <f t="shared" si="588"/>
        <v>2057.5</v>
      </c>
      <c r="I612" s="5">
        <f t="shared" si="588"/>
        <v>0</v>
      </c>
      <c r="J612" s="5">
        <f t="shared" si="588"/>
        <v>0</v>
      </c>
      <c r="K612" s="5">
        <f t="shared" si="588"/>
        <v>0</v>
      </c>
      <c r="L612" s="5">
        <f t="shared" si="588"/>
        <v>890</v>
      </c>
      <c r="M612" s="5">
        <f t="shared" si="586"/>
        <v>2947.5</v>
      </c>
      <c r="N612" s="5">
        <f>N613</f>
        <v>2947.5</v>
      </c>
      <c r="O612" s="5">
        <f>O613</f>
        <v>2867.0922099999998</v>
      </c>
      <c r="P612" s="5">
        <f t="shared" ref="P612:V613" si="589">P613</f>
        <v>0</v>
      </c>
      <c r="Q612" s="5">
        <f t="shared" si="589"/>
        <v>0</v>
      </c>
      <c r="R612" s="5">
        <f t="shared" si="589"/>
        <v>0</v>
      </c>
      <c r="S612" s="5">
        <f t="shared" si="589"/>
        <v>0</v>
      </c>
      <c r="T612" s="5">
        <f t="shared" si="589"/>
        <v>2675.5279999999998</v>
      </c>
      <c r="U612" s="5">
        <f t="shared" si="589"/>
        <v>0</v>
      </c>
      <c r="V612" s="42">
        <f t="shared" si="589"/>
        <v>0</v>
      </c>
      <c r="W612" s="5">
        <f t="shared" si="568"/>
        <v>90.77279050042408</v>
      </c>
      <c r="X612" s="27"/>
    </row>
    <row r="613" spans="1:24" ht="31.5" customHeight="1" x14ac:dyDescent="0.3">
      <c r="A613" s="4" t="s">
        <v>97</v>
      </c>
      <c r="B613" s="4" t="s">
        <v>1775</v>
      </c>
      <c r="C613" s="4" t="s">
        <v>148</v>
      </c>
      <c r="D613" s="4" t="s">
        <v>87</v>
      </c>
      <c r="E613" s="14" t="s">
        <v>541</v>
      </c>
      <c r="F613" s="5">
        <f t="shared" si="588"/>
        <v>2057.5</v>
      </c>
      <c r="G613" s="5">
        <f t="shared" si="588"/>
        <v>16679.599999999999</v>
      </c>
      <c r="H613" s="5">
        <f t="shared" si="588"/>
        <v>2057.5</v>
      </c>
      <c r="I613" s="5">
        <f t="shared" si="588"/>
        <v>0</v>
      </c>
      <c r="J613" s="5">
        <f t="shared" si="588"/>
        <v>0</v>
      </c>
      <c r="K613" s="5">
        <f t="shared" si="588"/>
        <v>0</v>
      </c>
      <c r="L613" s="5">
        <f t="shared" si="588"/>
        <v>890</v>
      </c>
      <c r="M613" s="5">
        <f t="shared" si="586"/>
        <v>2947.5</v>
      </c>
      <c r="N613" s="5">
        <f>N614</f>
        <v>2947.5</v>
      </c>
      <c r="O613" s="5">
        <f>O614</f>
        <v>2867.0922099999998</v>
      </c>
      <c r="P613" s="5">
        <f t="shared" si="589"/>
        <v>0</v>
      </c>
      <c r="Q613" s="5">
        <f t="shared" si="589"/>
        <v>0</v>
      </c>
      <c r="R613" s="5">
        <f t="shared" si="589"/>
        <v>0</v>
      </c>
      <c r="S613" s="5">
        <f t="shared" si="589"/>
        <v>0</v>
      </c>
      <c r="T613" s="5">
        <f t="shared" si="589"/>
        <v>2675.5279999999998</v>
      </c>
      <c r="U613" s="5">
        <f t="shared" si="589"/>
        <v>0</v>
      </c>
      <c r="V613" s="42">
        <f t="shared" si="589"/>
        <v>0</v>
      </c>
      <c r="W613" s="5">
        <f t="shared" si="568"/>
        <v>90.77279050042408</v>
      </c>
      <c r="X613" s="27"/>
    </row>
    <row r="614" spans="1:24" ht="15.75" customHeight="1" x14ac:dyDescent="0.3">
      <c r="A614" s="4" t="s">
        <v>97</v>
      </c>
      <c r="B614" s="4" t="s">
        <v>1775</v>
      </c>
      <c r="C614" s="4" t="s">
        <v>148</v>
      </c>
      <c r="D614" s="4" t="s">
        <v>99</v>
      </c>
      <c r="E614" s="14" t="s">
        <v>543</v>
      </c>
      <c r="F614" s="5">
        <v>2057.5</v>
      </c>
      <c r="G614" s="5">
        <v>16679.599999999999</v>
      </c>
      <c r="H614" s="5">
        <v>2057.5</v>
      </c>
      <c r="I614" s="5"/>
      <c r="J614" s="5"/>
      <c r="K614" s="5"/>
      <c r="L614" s="5">
        <v>890</v>
      </c>
      <c r="M614" s="5">
        <f t="shared" si="586"/>
        <v>2947.5</v>
      </c>
      <c r="N614" s="5">
        <v>2947.5</v>
      </c>
      <c r="O614" s="5">
        <v>2867.0922099999998</v>
      </c>
      <c r="P614" s="5">
        <v>0</v>
      </c>
      <c r="Q614" s="5">
        <v>0</v>
      </c>
      <c r="R614" s="5">
        <v>0</v>
      </c>
      <c r="S614" s="5">
        <v>0</v>
      </c>
      <c r="T614" s="5">
        <v>2675.5279999999998</v>
      </c>
      <c r="U614" s="5">
        <v>0</v>
      </c>
      <c r="V614" s="42">
        <v>0</v>
      </c>
      <c r="W614" s="5">
        <f t="shared" si="568"/>
        <v>90.77279050042408</v>
      </c>
      <c r="X614" s="27"/>
    </row>
    <row r="615" spans="1:24" ht="31.5" customHeight="1" x14ac:dyDescent="0.3">
      <c r="A615" s="4" t="s">
        <v>97</v>
      </c>
      <c r="B615" s="4" t="s">
        <v>1775</v>
      </c>
      <c r="C615" s="4" t="s">
        <v>98</v>
      </c>
      <c r="D615" s="4"/>
      <c r="E615" s="14" t="s">
        <v>583</v>
      </c>
      <c r="F615" s="5">
        <f t="shared" ref="F615:L615" si="590">F616</f>
        <v>1116.3</v>
      </c>
      <c r="G615" s="5">
        <f t="shared" si="590"/>
        <v>1158.7</v>
      </c>
      <c r="H615" s="5">
        <f t="shared" si="590"/>
        <v>1158.7</v>
      </c>
      <c r="I615" s="5">
        <f t="shared" si="590"/>
        <v>0</v>
      </c>
      <c r="J615" s="5">
        <f t="shared" si="590"/>
        <v>0</v>
      </c>
      <c r="K615" s="5">
        <f t="shared" si="590"/>
        <v>0</v>
      </c>
      <c r="L615" s="5">
        <f t="shared" si="590"/>
        <v>-10.595000000000001</v>
      </c>
      <c r="M615" s="5">
        <f t="shared" si="586"/>
        <v>1105.7049999999999</v>
      </c>
      <c r="N615" s="5">
        <f>N616</f>
        <v>1105.7049999999999</v>
      </c>
      <c r="O615" s="5">
        <f>O616</f>
        <v>791.7</v>
      </c>
      <c r="P615" s="5">
        <f t="shared" ref="P615:V615" si="591">P616</f>
        <v>0</v>
      </c>
      <c r="Q615" s="5">
        <f t="shared" si="591"/>
        <v>0</v>
      </c>
      <c r="R615" s="5">
        <f t="shared" si="591"/>
        <v>0</v>
      </c>
      <c r="S615" s="5">
        <f t="shared" si="591"/>
        <v>0</v>
      </c>
      <c r="T615" s="5">
        <f t="shared" si="591"/>
        <v>1070.1723099999999</v>
      </c>
      <c r="U615" s="5">
        <f t="shared" si="591"/>
        <v>0</v>
      </c>
      <c r="V615" s="42">
        <f t="shared" si="591"/>
        <v>0</v>
      </c>
      <c r="W615" s="5">
        <f t="shared" si="568"/>
        <v>96.786422237396053</v>
      </c>
      <c r="X615" s="27"/>
    </row>
    <row r="616" spans="1:24" ht="31.5" customHeight="1" x14ac:dyDescent="0.3">
      <c r="A616" s="4" t="s">
        <v>97</v>
      </c>
      <c r="B616" s="4" t="s">
        <v>1775</v>
      </c>
      <c r="C616" s="4" t="s">
        <v>98</v>
      </c>
      <c r="D616" s="4" t="s">
        <v>87</v>
      </c>
      <c r="E616" s="14" t="s">
        <v>541</v>
      </c>
      <c r="F616" s="5">
        <f t="shared" ref="F616:L616" si="592">F617+F618</f>
        <v>1116.3</v>
      </c>
      <c r="G616" s="5">
        <f t="shared" si="592"/>
        <v>1158.7</v>
      </c>
      <c r="H616" s="5">
        <f t="shared" si="592"/>
        <v>1158.7</v>
      </c>
      <c r="I616" s="5">
        <f t="shared" si="592"/>
        <v>0</v>
      </c>
      <c r="J616" s="5">
        <f t="shared" si="592"/>
        <v>0</v>
      </c>
      <c r="K616" s="5">
        <f t="shared" si="592"/>
        <v>0</v>
      </c>
      <c r="L616" s="5">
        <f t="shared" si="592"/>
        <v>-10.595000000000001</v>
      </c>
      <c r="M616" s="5">
        <f t="shared" si="586"/>
        <v>1105.7049999999999</v>
      </c>
      <c r="N616" s="5">
        <f>N617+N618</f>
        <v>1105.7049999999999</v>
      </c>
      <c r="O616" s="5">
        <f>O617+O618</f>
        <v>791.7</v>
      </c>
      <c r="P616" s="5">
        <f t="shared" ref="P616:V616" si="593">P617+P618</f>
        <v>0</v>
      </c>
      <c r="Q616" s="5">
        <f t="shared" si="593"/>
        <v>0</v>
      </c>
      <c r="R616" s="5">
        <f t="shared" si="593"/>
        <v>0</v>
      </c>
      <c r="S616" s="5">
        <f t="shared" si="593"/>
        <v>0</v>
      </c>
      <c r="T616" s="5">
        <f t="shared" si="593"/>
        <v>1070.1723099999999</v>
      </c>
      <c r="U616" s="5">
        <f t="shared" si="593"/>
        <v>0</v>
      </c>
      <c r="V616" s="42">
        <f t="shared" si="593"/>
        <v>0</v>
      </c>
      <c r="W616" s="5">
        <f t="shared" si="568"/>
        <v>96.786422237396053</v>
      </c>
      <c r="X616" s="27"/>
    </row>
    <row r="617" spans="1:24" ht="15.75" customHeight="1" x14ac:dyDescent="0.3">
      <c r="A617" s="4" t="s">
        <v>97</v>
      </c>
      <c r="B617" s="4" t="s">
        <v>1775</v>
      </c>
      <c r="C617" s="4" t="s">
        <v>98</v>
      </c>
      <c r="D617" s="4" t="s">
        <v>121</v>
      </c>
      <c r="E617" s="14" t="s">
        <v>542</v>
      </c>
      <c r="F617" s="5">
        <v>918.1</v>
      </c>
      <c r="G617" s="5">
        <v>953</v>
      </c>
      <c r="H617" s="5">
        <v>953</v>
      </c>
      <c r="I617" s="5"/>
      <c r="J617" s="5"/>
      <c r="K617" s="5"/>
      <c r="L617" s="5"/>
      <c r="M617" s="5">
        <f t="shared" si="586"/>
        <v>918.1</v>
      </c>
      <c r="N617" s="5">
        <v>918.1</v>
      </c>
      <c r="O617" s="5">
        <v>644</v>
      </c>
      <c r="P617" s="5">
        <v>0</v>
      </c>
      <c r="Q617" s="5">
        <v>0</v>
      </c>
      <c r="R617" s="5">
        <v>0</v>
      </c>
      <c r="S617" s="5">
        <v>0</v>
      </c>
      <c r="T617" s="5">
        <v>905.74063000000001</v>
      </c>
      <c r="U617" s="5">
        <v>0</v>
      </c>
      <c r="V617" s="42">
        <v>0</v>
      </c>
      <c r="W617" s="5">
        <f t="shared" si="568"/>
        <v>98.653810042479023</v>
      </c>
      <c r="X617" s="27"/>
    </row>
    <row r="618" spans="1:24" ht="15.75" customHeight="1" x14ac:dyDescent="0.3">
      <c r="A618" s="4" t="s">
        <v>97</v>
      </c>
      <c r="B618" s="4" t="s">
        <v>1775</v>
      </c>
      <c r="C618" s="4" t="s">
        <v>98</v>
      </c>
      <c r="D618" s="4" t="s">
        <v>99</v>
      </c>
      <c r="E618" s="14" t="s">
        <v>543</v>
      </c>
      <c r="F618" s="5">
        <v>198.2</v>
      </c>
      <c r="G618" s="5">
        <v>205.7</v>
      </c>
      <c r="H618" s="5">
        <v>205.7</v>
      </c>
      <c r="I618" s="5"/>
      <c r="J618" s="5"/>
      <c r="K618" s="5"/>
      <c r="L618" s="5">
        <v>-10.595000000000001</v>
      </c>
      <c r="M618" s="5">
        <f t="shared" si="586"/>
        <v>187.60499999999999</v>
      </c>
      <c r="N618" s="5">
        <v>187.60499999999999</v>
      </c>
      <c r="O618" s="5">
        <v>147.69999999999999</v>
      </c>
      <c r="P618" s="5">
        <v>0</v>
      </c>
      <c r="Q618" s="5">
        <v>0</v>
      </c>
      <c r="R618" s="5">
        <v>0</v>
      </c>
      <c r="S618" s="5">
        <v>0</v>
      </c>
      <c r="T618" s="5">
        <v>164.43168</v>
      </c>
      <c r="U618" s="5">
        <v>0</v>
      </c>
      <c r="V618" s="42">
        <v>0</v>
      </c>
      <c r="W618" s="5">
        <f t="shared" si="568"/>
        <v>87.647813224594231</v>
      </c>
      <c r="X618" s="27"/>
    </row>
    <row r="619" spans="1:24" ht="47.25" customHeight="1" x14ac:dyDescent="0.3">
      <c r="A619" s="4" t="s">
        <v>97</v>
      </c>
      <c r="B619" s="4" t="s">
        <v>1775</v>
      </c>
      <c r="C619" s="4" t="s">
        <v>100</v>
      </c>
      <c r="D619" s="4"/>
      <c r="E619" s="14" t="s">
        <v>878</v>
      </c>
      <c r="F619" s="5">
        <f t="shared" ref="F619:L619" si="594">F620</f>
        <v>116727.7</v>
      </c>
      <c r="G619" s="5">
        <f t="shared" si="594"/>
        <v>123844.9</v>
      </c>
      <c r="H619" s="5">
        <f t="shared" si="594"/>
        <v>119000</v>
      </c>
      <c r="I619" s="5">
        <f t="shared" si="594"/>
        <v>0</v>
      </c>
      <c r="J619" s="5">
        <f t="shared" si="594"/>
        <v>0</v>
      </c>
      <c r="K619" s="5">
        <f t="shared" si="594"/>
        <v>0</v>
      </c>
      <c r="L619" s="5">
        <f t="shared" si="594"/>
        <v>-10672.661</v>
      </c>
      <c r="M619" s="5">
        <f t="shared" si="586"/>
        <v>106055.03899999999</v>
      </c>
      <c r="N619" s="5">
        <f>N620</f>
        <v>105280.13644999999</v>
      </c>
      <c r="O619" s="5">
        <f>O620</f>
        <v>34757.286390000001</v>
      </c>
      <c r="P619" s="5">
        <f t="shared" ref="P619:V619" si="595">P620</f>
        <v>0</v>
      </c>
      <c r="Q619" s="5">
        <f t="shared" si="595"/>
        <v>0</v>
      </c>
      <c r="R619" s="5">
        <f t="shared" si="595"/>
        <v>0</v>
      </c>
      <c r="S619" s="5">
        <f t="shared" si="595"/>
        <v>0</v>
      </c>
      <c r="T619" s="5">
        <f t="shared" si="595"/>
        <v>101237.51255</v>
      </c>
      <c r="U619" s="5">
        <f t="shared" si="595"/>
        <v>0</v>
      </c>
      <c r="V619" s="42">
        <f t="shared" si="595"/>
        <v>0</v>
      </c>
      <c r="W619" s="5">
        <f t="shared" si="568"/>
        <v>96.160126652267465</v>
      </c>
      <c r="X619" s="27"/>
    </row>
    <row r="620" spans="1:24" ht="31.5" customHeight="1" x14ac:dyDescent="0.3">
      <c r="A620" s="4" t="s">
        <v>97</v>
      </c>
      <c r="B620" s="4" t="s">
        <v>1775</v>
      </c>
      <c r="C620" s="4" t="s">
        <v>100</v>
      </c>
      <c r="D620" s="4" t="s">
        <v>87</v>
      </c>
      <c r="E620" s="14" t="s">
        <v>541</v>
      </c>
      <c r="F620" s="5">
        <f t="shared" ref="F620:L620" si="596">F621+F622</f>
        <v>116727.7</v>
      </c>
      <c r="G620" s="5">
        <f t="shared" si="596"/>
        <v>123844.9</v>
      </c>
      <c r="H620" s="5">
        <f t="shared" si="596"/>
        <v>119000</v>
      </c>
      <c r="I620" s="5">
        <f t="shared" si="596"/>
        <v>0</v>
      </c>
      <c r="J620" s="5">
        <f t="shared" si="596"/>
        <v>0</v>
      </c>
      <c r="K620" s="5">
        <f t="shared" si="596"/>
        <v>0</v>
      </c>
      <c r="L620" s="5">
        <f t="shared" si="596"/>
        <v>-10672.661</v>
      </c>
      <c r="M620" s="5">
        <f t="shared" si="586"/>
        <v>106055.03899999999</v>
      </c>
      <c r="N620" s="5">
        <f>N621+N622</f>
        <v>105280.13644999999</v>
      </c>
      <c r="O620" s="5">
        <f>O621+O622</f>
        <v>34757.286390000001</v>
      </c>
      <c r="P620" s="5">
        <f t="shared" ref="P620:V620" si="597">P621+P622</f>
        <v>0</v>
      </c>
      <c r="Q620" s="5">
        <f t="shared" si="597"/>
        <v>0</v>
      </c>
      <c r="R620" s="5">
        <f t="shared" si="597"/>
        <v>0</v>
      </c>
      <c r="S620" s="5">
        <f t="shared" si="597"/>
        <v>0</v>
      </c>
      <c r="T620" s="5">
        <f t="shared" si="597"/>
        <v>101237.51255</v>
      </c>
      <c r="U620" s="5">
        <f t="shared" si="597"/>
        <v>0</v>
      </c>
      <c r="V620" s="42">
        <f t="shared" si="597"/>
        <v>0</v>
      </c>
      <c r="W620" s="5">
        <f t="shared" si="568"/>
        <v>96.160126652267465</v>
      </c>
      <c r="X620" s="27"/>
    </row>
    <row r="621" spans="1:24" ht="15.75" customHeight="1" x14ac:dyDescent="0.3">
      <c r="A621" s="4" t="s">
        <v>97</v>
      </c>
      <c r="B621" s="4" t="s">
        <v>1775</v>
      </c>
      <c r="C621" s="4" t="s">
        <v>100</v>
      </c>
      <c r="D621" s="4" t="s">
        <v>121</v>
      </c>
      <c r="E621" s="14" t="s">
        <v>542</v>
      </c>
      <c r="F621" s="5">
        <v>5100</v>
      </c>
      <c r="G621" s="5">
        <v>4542</v>
      </c>
      <c r="H621" s="5">
        <v>12000</v>
      </c>
      <c r="I621" s="5"/>
      <c r="J621" s="5"/>
      <c r="K621" s="5"/>
      <c r="L621" s="5">
        <v>-1844.5709999999999</v>
      </c>
      <c r="M621" s="5">
        <f t="shared" si="586"/>
        <v>3255.4290000000001</v>
      </c>
      <c r="N621" s="5">
        <v>35122.184000000001</v>
      </c>
      <c r="O621" s="5">
        <v>11597.964819999999</v>
      </c>
      <c r="P621" s="5">
        <v>0</v>
      </c>
      <c r="Q621" s="5">
        <v>0</v>
      </c>
      <c r="R621" s="5">
        <v>0</v>
      </c>
      <c r="S621" s="5">
        <v>0</v>
      </c>
      <c r="T621" s="5">
        <v>35028.987099999998</v>
      </c>
      <c r="U621" s="5">
        <v>0</v>
      </c>
      <c r="V621" s="42">
        <v>0</v>
      </c>
      <c r="W621" s="5">
        <f t="shared" si="568"/>
        <v>99.734649473962094</v>
      </c>
      <c r="X621" s="27"/>
    </row>
    <row r="622" spans="1:24" ht="15.75" customHeight="1" x14ac:dyDescent="0.3">
      <c r="A622" s="4" t="s">
        <v>97</v>
      </c>
      <c r="B622" s="4" t="s">
        <v>1775</v>
      </c>
      <c r="C622" s="4" t="s">
        <v>100</v>
      </c>
      <c r="D622" s="4" t="s">
        <v>99</v>
      </c>
      <c r="E622" s="14" t="s">
        <v>543</v>
      </c>
      <c r="F622" s="5">
        <v>111627.7</v>
      </c>
      <c r="G622" s="5">
        <v>119302.9</v>
      </c>
      <c r="H622" s="5">
        <v>107000</v>
      </c>
      <c r="I622" s="5"/>
      <c r="J622" s="5"/>
      <c r="K622" s="5"/>
      <c r="L622" s="5">
        <v>-8828.09</v>
      </c>
      <c r="M622" s="5">
        <f t="shared" si="586"/>
        <v>102799.61</v>
      </c>
      <c r="N622" s="5">
        <v>70157.952449999997</v>
      </c>
      <c r="O622" s="5">
        <v>23159.32157</v>
      </c>
      <c r="P622" s="5">
        <v>0</v>
      </c>
      <c r="Q622" s="5">
        <v>0</v>
      </c>
      <c r="R622" s="5">
        <v>0</v>
      </c>
      <c r="S622" s="5">
        <v>0</v>
      </c>
      <c r="T622" s="5">
        <v>66208.525450000001</v>
      </c>
      <c r="U622" s="5">
        <v>0</v>
      </c>
      <c r="V622" s="42">
        <v>0</v>
      </c>
      <c r="W622" s="5">
        <f t="shared" si="568"/>
        <v>94.370663820591588</v>
      </c>
      <c r="X622" s="27"/>
    </row>
    <row r="623" spans="1:24" ht="47.25" customHeight="1" x14ac:dyDescent="0.3">
      <c r="A623" s="4" t="s">
        <v>97</v>
      </c>
      <c r="B623" s="4" t="s">
        <v>1775</v>
      </c>
      <c r="C623" s="4" t="s">
        <v>1317</v>
      </c>
      <c r="D623" s="4"/>
      <c r="E623" s="14" t="s">
        <v>1282</v>
      </c>
      <c r="F623" s="5">
        <f t="shared" ref="F623:L623" si="598">F624</f>
        <v>31106.1</v>
      </c>
      <c r="G623" s="5">
        <f t="shared" si="598"/>
        <v>18005</v>
      </c>
      <c r="H623" s="5">
        <f t="shared" si="598"/>
        <v>0</v>
      </c>
      <c r="I623" s="5">
        <f t="shared" si="598"/>
        <v>0</v>
      </c>
      <c r="J623" s="5">
        <f t="shared" si="598"/>
        <v>0</v>
      </c>
      <c r="K623" s="5">
        <f t="shared" si="598"/>
        <v>0</v>
      </c>
      <c r="L623" s="5">
        <f t="shared" si="598"/>
        <v>0</v>
      </c>
      <c r="M623" s="5">
        <f t="shared" si="586"/>
        <v>31106.1</v>
      </c>
      <c r="N623" s="5">
        <f>N624</f>
        <v>72379.64</v>
      </c>
      <c r="O623" s="5">
        <f>O624</f>
        <v>27000.01038</v>
      </c>
      <c r="P623" s="5">
        <f t="shared" ref="P623:V623" si="599">P624</f>
        <v>71655.847760000004</v>
      </c>
      <c r="Q623" s="5">
        <f t="shared" si="599"/>
        <v>26730.011829999999</v>
      </c>
      <c r="R623" s="5">
        <f t="shared" si="599"/>
        <v>0</v>
      </c>
      <c r="S623" s="5">
        <f t="shared" si="599"/>
        <v>0</v>
      </c>
      <c r="T623" s="5">
        <f t="shared" si="599"/>
        <v>72379.64</v>
      </c>
      <c r="U623" s="5">
        <f t="shared" si="599"/>
        <v>71655.847760000004</v>
      </c>
      <c r="V623" s="42">
        <f t="shared" si="599"/>
        <v>0</v>
      </c>
      <c r="W623" s="5">
        <f t="shared" si="568"/>
        <v>100</v>
      </c>
      <c r="X623" s="27"/>
    </row>
    <row r="624" spans="1:24" ht="31.5" customHeight="1" x14ac:dyDescent="0.3">
      <c r="A624" s="4" t="s">
        <v>97</v>
      </c>
      <c r="B624" s="4" t="s">
        <v>1775</v>
      </c>
      <c r="C624" s="4" t="s">
        <v>1317</v>
      </c>
      <c r="D624" s="4" t="s">
        <v>87</v>
      </c>
      <c r="E624" s="14" t="s">
        <v>541</v>
      </c>
      <c r="F624" s="5">
        <f t="shared" ref="F624:L624" si="600">F626+F625</f>
        <v>31106.1</v>
      </c>
      <c r="G624" s="5">
        <f t="shared" si="600"/>
        <v>18005</v>
      </c>
      <c r="H624" s="5">
        <f t="shared" si="600"/>
        <v>0</v>
      </c>
      <c r="I624" s="5">
        <f t="shared" si="600"/>
        <v>0</v>
      </c>
      <c r="J624" s="5">
        <f t="shared" si="600"/>
        <v>0</v>
      </c>
      <c r="K624" s="5">
        <f t="shared" si="600"/>
        <v>0</v>
      </c>
      <c r="L624" s="5">
        <f t="shared" si="600"/>
        <v>0</v>
      </c>
      <c r="M624" s="5">
        <f t="shared" si="586"/>
        <v>31106.1</v>
      </c>
      <c r="N624" s="5">
        <f>N626+N625</f>
        <v>72379.64</v>
      </c>
      <c r="O624" s="5">
        <f>O626+O625</f>
        <v>27000.01038</v>
      </c>
      <c r="P624" s="5">
        <f t="shared" ref="P624:V624" si="601">P626+P625</f>
        <v>71655.847760000004</v>
      </c>
      <c r="Q624" s="5">
        <f t="shared" si="601"/>
        <v>26730.011829999999</v>
      </c>
      <c r="R624" s="5">
        <f t="shared" si="601"/>
        <v>0</v>
      </c>
      <c r="S624" s="5">
        <f t="shared" si="601"/>
        <v>0</v>
      </c>
      <c r="T624" s="5">
        <f>T626+T625</f>
        <v>72379.64</v>
      </c>
      <c r="U624" s="5">
        <f t="shared" si="601"/>
        <v>71655.847760000004</v>
      </c>
      <c r="V624" s="42">
        <f t="shared" si="601"/>
        <v>0</v>
      </c>
      <c r="W624" s="5">
        <f t="shared" si="568"/>
        <v>100</v>
      </c>
      <c r="X624" s="27"/>
    </row>
    <row r="625" spans="1:24" ht="15.75" hidden="1" customHeight="1" x14ac:dyDescent="0.3">
      <c r="A625" s="4" t="s">
        <v>97</v>
      </c>
      <c r="B625" s="4" t="s">
        <v>1775</v>
      </c>
      <c r="C625" s="4" t="s">
        <v>1317</v>
      </c>
      <c r="D625" s="4" t="s">
        <v>121</v>
      </c>
      <c r="E625" s="14" t="s">
        <v>542</v>
      </c>
      <c r="F625" s="5">
        <v>14772.7</v>
      </c>
      <c r="G625" s="5"/>
      <c r="H625" s="5"/>
      <c r="I625" s="5"/>
      <c r="J625" s="5"/>
      <c r="K625" s="5"/>
      <c r="L625" s="5"/>
      <c r="M625" s="5">
        <f t="shared" si="586"/>
        <v>14772.7</v>
      </c>
      <c r="N625" s="5">
        <v>0</v>
      </c>
      <c r="O625" s="5">
        <v>0</v>
      </c>
      <c r="P625" s="5">
        <f>N625</f>
        <v>0</v>
      </c>
      <c r="Q625" s="5">
        <f>O625</f>
        <v>0</v>
      </c>
      <c r="R625" s="5">
        <v>0</v>
      </c>
      <c r="S625" s="5">
        <v>0</v>
      </c>
      <c r="T625" s="5">
        <v>0</v>
      </c>
      <c r="U625" s="5">
        <v>0</v>
      </c>
      <c r="V625" s="42">
        <v>0</v>
      </c>
      <c r="W625" s="5" t="e">
        <f t="shared" si="568"/>
        <v>#DIV/0!</v>
      </c>
      <c r="X625" s="25" t="s">
        <v>1591</v>
      </c>
    </row>
    <row r="626" spans="1:24" ht="15.75" customHeight="1" x14ac:dyDescent="0.3">
      <c r="A626" s="4" t="s">
        <v>97</v>
      </c>
      <c r="B626" s="4" t="s">
        <v>1775</v>
      </c>
      <c r="C626" s="4" t="s">
        <v>1317</v>
      </c>
      <c r="D626" s="4" t="s">
        <v>99</v>
      </c>
      <c r="E626" s="14" t="s">
        <v>543</v>
      </c>
      <c r="F626" s="5">
        <v>16333.4</v>
      </c>
      <c r="G626" s="5">
        <v>18005</v>
      </c>
      <c r="H626" s="5"/>
      <c r="I626" s="5"/>
      <c r="J626" s="5"/>
      <c r="K626" s="5"/>
      <c r="L626" s="5"/>
      <c r="M626" s="5">
        <f t="shared" si="586"/>
        <v>16333.4</v>
      </c>
      <c r="N626" s="5">
        <v>72379.64</v>
      </c>
      <c r="O626" s="5">
        <f>269.99855+26730.01183</f>
        <v>27000.01038</v>
      </c>
      <c r="P626" s="5">
        <v>71655.847760000004</v>
      </c>
      <c r="Q626" s="5">
        <v>26730.011829999999</v>
      </c>
      <c r="R626" s="5">
        <v>0</v>
      </c>
      <c r="S626" s="5">
        <v>0</v>
      </c>
      <c r="T626" s="5">
        <v>72379.64</v>
      </c>
      <c r="U626" s="5">
        <v>71655.847760000004</v>
      </c>
      <c r="V626" s="42">
        <v>0</v>
      </c>
      <c r="W626" s="5">
        <f t="shared" si="568"/>
        <v>100</v>
      </c>
      <c r="X626" s="27"/>
    </row>
    <row r="627" spans="1:24" ht="63" customHeight="1" x14ac:dyDescent="0.3">
      <c r="A627" s="4" t="s">
        <v>97</v>
      </c>
      <c r="B627" s="4" t="s">
        <v>1775</v>
      </c>
      <c r="C627" s="4" t="s">
        <v>1429</v>
      </c>
      <c r="D627" s="4"/>
      <c r="E627" s="14" t="s">
        <v>1430</v>
      </c>
      <c r="F627" s="5">
        <f>F628</f>
        <v>43000</v>
      </c>
      <c r="G627" s="5">
        <f t="shared" ref="G627:L628" si="602">G628</f>
        <v>0</v>
      </c>
      <c r="H627" s="5">
        <f t="shared" si="602"/>
        <v>0</v>
      </c>
      <c r="I627" s="5">
        <f t="shared" si="602"/>
        <v>0</v>
      </c>
      <c r="J627" s="5">
        <f t="shared" si="602"/>
        <v>0</v>
      </c>
      <c r="K627" s="5">
        <f t="shared" si="602"/>
        <v>0</v>
      </c>
      <c r="L627" s="5">
        <f t="shared" si="602"/>
        <v>0</v>
      </c>
      <c r="M627" s="5">
        <f t="shared" si="586"/>
        <v>43000</v>
      </c>
      <c r="N627" s="5">
        <f>N628</f>
        <v>43000</v>
      </c>
      <c r="O627" s="5">
        <f>O628</f>
        <v>0</v>
      </c>
      <c r="P627" s="5">
        <f t="shared" ref="P627:V628" si="603">P628</f>
        <v>21500</v>
      </c>
      <c r="Q627" s="5">
        <f t="shared" si="603"/>
        <v>0</v>
      </c>
      <c r="R627" s="5">
        <f t="shared" si="603"/>
        <v>0</v>
      </c>
      <c r="S627" s="5">
        <f t="shared" si="603"/>
        <v>0</v>
      </c>
      <c r="T627" s="5">
        <f t="shared" si="603"/>
        <v>0</v>
      </c>
      <c r="U627" s="5">
        <f t="shared" si="603"/>
        <v>0</v>
      </c>
      <c r="V627" s="42">
        <f t="shared" si="603"/>
        <v>0</v>
      </c>
      <c r="W627" s="5">
        <f t="shared" si="568"/>
        <v>0</v>
      </c>
      <c r="X627" s="27"/>
    </row>
    <row r="628" spans="1:24" ht="31.5" customHeight="1" x14ac:dyDescent="0.3">
      <c r="A628" s="4" t="s">
        <v>97</v>
      </c>
      <c r="B628" s="4" t="s">
        <v>1775</v>
      </c>
      <c r="C628" s="4" t="s">
        <v>1429</v>
      </c>
      <c r="D628" s="4" t="s">
        <v>87</v>
      </c>
      <c r="E628" s="14" t="s">
        <v>541</v>
      </c>
      <c r="F628" s="5">
        <f>F629</f>
        <v>43000</v>
      </c>
      <c r="G628" s="5">
        <f t="shared" si="602"/>
        <v>0</v>
      </c>
      <c r="H628" s="5">
        <f t="shared" si="602"/>
        <v>0</v>
      </c>
      <c r="I628" s="5">
        <f t="shared" si="602"/>
        <v>0</v>
      </c>
      <c r="J628" s="5">
        <f t="shared" si="602"/>
        <v>0</v>
      </c>
      <c r="K628" s="5">
        <f t="shared" si="602"/>
        <v>0</v>
      </c>
      <c r="L628" s="5">
        <f t="shared" si="602"/>
        <v>0</v>
      </c>
      <c r="M628" s="5">
        <f t="shared" si="586"/>
        <v>43000</v>
      </c>
      <c r="N628" s="5">
        <f>N629</f>
        <v>43000</v>
      </c>
      <c r="O628" s="5">
        <f>O629</f>
        <v>0</v>
      </c>
      <c r="P628" s="5">
        <f t="shared" si="603"/>
        <v>21500</v>
      </c>
      <c r="Q628" s="5">
        <f t="shared" si="603"/>
        <v>0</v>
      </c>
      <c r="R628" s="5">
        <f t="shared" si="603"/>
        <v>0</v>
      </c>
      <c r="S628" s="5">
        <f t="shared" si="603"/>
        <v>0</v>
      </c>
      <c r="T628" s="5">
        <f t="shared" si="603"/>
        <v>0</v>
      </c>
      <c r="U628" s="5">
        <f t="shared" si="603"/>
        <v>0</v>
      </c>
      <c r="V628" s="42">
        <f t="shared" si="603"/>
        <v>0</v>
      </c>
      <c r="W628" s="5">
        <f t="shared" si="568"/>
        <v>0</v>
      </c>
      <c r="X628" s="27"/>
    </row>
    <row r="629" spans="1:24" ht="15.75" customHeight="1" x14ac:dyDescent="0.3">
      <c r="A629" s="4" t="s">
        <v>97</v>
      </c>
      <c r="B629" s="4" t="s">
        <v>1775</v>
      </c>
      <c r="C629" s="4" t="s">
        <v>1429</v>
      </c>
      <c r="D629" s="4" t="s">
        <v>99</v>
      </c>
      <c r="E629" s="14" t="s">
        <v>543</v>
      </c>
      <c r="F629" s="5">
        <v>43000</v>
      </c>
      <c r="G629" s="5"/>
      <c r="H629" s="5"/>
      <c r="I629" s="5"/>
      <c r="J629" s="5"/>
      <c r="K629" s="5"/>
      <c r="L629" s="5"/>
      <c r="M629" s="5">
        <f t="shared" si="586"/>
        <v>43000</v>
      </c>
      <c r="N629" s="5">
        <v>43000</v>
      </c>
      <c r="O629" s="5">
        <v>0</v>
      </c>
      <c r="P629" s="5">
        <v>21500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42">
        <v>0</v>
      </c>
      <c r="W629" s="5">
        <f t="shared" si="568"/>
        <v>0</v>
      </c>
      <c r="X629" s="27"/>
    </row>
    <row r="630" spans="1:24" ht="31.5" customHeight="1" x14ac:dyDescent="0.3">
      <c r="A630" s="4" t="s">
        <v>97</v>
      </c>
      <c r="B630" s="4" t="s">
        <v>1775</v>
      </c>
      <c r="C630" s="4" t="s">
        <v>1653</v>
      </c>
      <c r="D630" s="4"/>
      <c r="E630" s="14" t="s">
        <v>1654</v>
      </c>
      <c r="F630" s="5"/>
      <c r="G630" s="5"/>
      <c r="H630" s="5"/>
      <c r="I630" s="5"/>
      <c r="J630" s="5"/>
      <c r="K630" s="5"/>
      <c r="L630" s="5">
        <f>L631</f>
        <v>76290.316000000006</v>
      </c>
      <c r="M630" s="5">
        <f>L630</f>
        <v>76290.316000000006</v>
      </c>
      <c r="N630" s="5">
        <f t="shared" ref="N630:V630" si="604">N631</f>
        <v>80301.894740000003</v>
      </c>
      <c r="O630" s="5">
        <f t="shared" si="604"/>
        <v>76290.316000000006</v>
      </c>
      <c r="P630" s="5">
        <f t="shared" si="604"/>
        <v>80301.894740000003</v>
      </c>
      <c r="Q630" s="5">
        <f t="shared" si="604"/>
        <v>76290.316000000006</v>
      </c>
      <c r="R630" s="5">
        <f t="shared" si="604"/>
        <v>0</v>
      </c>
      <c r="S630" s="5">
        <f t="shared" si="604"/>
        <v>0</v>
      </c>
      <c r="T630" s="5">
        <f t="shared" si="604"/>
        <v>80301.894740000003</v>
      </c>
      <c r="U630" s="5">
        <f t="shared" si="604"/>
        <v>80301.894740000003</v>
      </c>
      <c r="V630" s="42">
        <f t="shared" si="604"/>
        <v>0</v>
      </c>
      <c r="W630" s="5">
        <f t="shared" si="568"/>
        <v>100</v>
      </c>
      <c r="X630" s="27"/>
    </row>
    <row r="631" spans="1:24" ht="15.75" customHeight="1" x14ac:dyDescent="0.3">
      <c r="A631" s="4" t="s">
        <v>97</v>
      </c>
      <c r="B631" s="4" t="s">
        <v>1775</v>
      </c>
      <c r="C631" s="4" t="s">
        <v>1645</v>
      </c>
      <c r="D631" s="4"/>
      <c r="E631" s="14" t="s">
        <v>1646</v>
      </c>
      <c r="F631" s="5"/>
      <c r="G631" s="5"/>
      <c r="H631" s="5"/>
      <c r="I631" s="5"/>
      <c r="J631" s="5"/>
      <c r="K631" s="5"/>
      <c r="L631" s="5">
        <f>L632</f>
        <v>76290.316000000006</v>
      </c>
      <c r="M631" s="5">
        <f>L631</f>
        <v>76290.316000000006</v>
      </c>
      <c r="N631" s="5">
        <f t="shared" ref="N631:V632" si="605">N632</f>
        <v>80301.894740000003</v>
      </c>
      <c r="O631" s="5">
        <f t="shared" si="605"/>
        <v>76290.316000000006</v>
      </c>
      <c r="P631" s="5">
        <f t="shared" si="605"/>
        <v>80301.894740000003</v>
      </c>
      <c r="Q631" s="5">
        <f t="shared" si="605"/>
        <v>76290.316000000006</v>
      </c>
      <c r="R631" s="5">
        <f t="shared" si="605"/>
        <v>0</v>
      </c>
      <c r="S631" s="5">
        <f t="shared" si="605"/>
        <v>0</v>
      </c>
      <c r="T631" s="5">
        <f t="shared" si="605"/>
        <v>80301.894740000003</v>
      </c>
      <c r="U631" s="5">
        <f t="shared" si="605"/>
        <v>80301.894740000003</v>
      </c>
      <c r="V631" s="42">
        <f t="shared" si="605"/>
        <v>0</v>
      </c>
      <c r="W631" s="5">
        <f t="shared" si="568"/>
        <v>100</v>
      </c>
      <c r="X631" s="27"/>
    </row>
    <row r="632" spans="1:24" ht="31.5" customHeight="1" x14ac:dyDescent="0.3">
      <c r="A632" s="4" t="s">
        <v>97</v>
      </c>
      <c r="B632" s="4" t="s">
        <v>1775</v>
      </c>
      <c r="C632" s="4" t="s">
        <v>1645</v>
      </c>
      <c r="D632" s="4" t="s">
        <v>87</v>
      </c>
      <c r="E632" s="14" t="s">
        <v>541</v>
      </c>
      <c r="F632" s="5"/>
      <c r="G632" s="5"/>
      <c r="H632" s="5"/>
      <c r="I632" s="5"/>
      <c r="J632" s="5"/>
      <c r="K632" s="5"/>
      <c r="L632" s="5">
        <f>L633</f>
        <v>76290.316000000006</v>
      </c>
      <c r="M632" s="5">
        <f>L632</f>
        <v>76290.316000000006</v>
      </c>
      <c r="N632" s="5">
        <f t="shared" si="605"/>
        <v>80301.894740000003</v>
      </c>
      <c r="O632" s="5">
        <f t="shared" si="605"/>
        <v>76290.316000000006</v>
      </c>
      <c r="P632" s="5">
        <f t="shared" si="605"/>
        <v>80301.894740000003</v>
      </c>
      <c r="Q632" s="5">
        <f t="shared" si="605"/>
        <v>76290.316000000006</v>
      </c>
      <c r="R632" s="5">
        <f t="shared" si="605"/>
        <v>0</v>
      </c>
      <c r="S632" s="5">
        <f t="shared" si="605"/>
        <v>0</v>
      </c>
      <c r="T632" s="5">
        <f t="shared" si="605"/>
        <v>80301.894740000003</v>
      </c>
      <c r="U632" s="5">
        <f t="shared" si="605"/>
        <v>80301.894740000003</v>
      </c>
      <c r="V632" s="42">
        <f t="shared" si="605"/>
        <v>0</v>
      </c>
      <c r="W632" s="5">
        <f t="shared" si="568"/>
        <v>100</v>
      </c>
      <c r="X632" s="27"/>
    </row>
    <row r="633" spans="1:24" ht="15.75" customHeight="1" x14ac:dyDescent="0.3">
      <c r="A633" s="4" t="s">
        <v>97</v>
      </c>
      <c r="B633" s="4" t="s">
        <v>1775</v>
      </c>
      <c r="C633" s="4" t="s">
        <v>1645</v>
      </c>
      <c r="D633" s="4" t="s">
        <v>99</v>
      </c>
      <c r="E633" s="14" t="s">
        <v>543</v>
      </c>
      <c r="F633" s="5"/>
      <c r="G633" s="5"/>
      <c r="H633" s="5"/>
      <c r="I633" s="5"/>
      <c r="J633" s="5"/>
      <c r="K633" s="5"/>
      <c r="L633" s="5">
        <v>76290.316000000006</v>
      </c>
      <c r="M633" s="5">
        <f>L633</f>
        <v>76290.316000000006</v>
      </c>
      <c r="N633" s="5">
        <v>80301.894740000003</v>
      </c>
      <c r="O633" s="5">
        <v>76290.316000000006</v>
      </c>
      <c r="P633" s="5">
        <f>N633</f>
        <v>80301.894740000003</v>
      </c>
      <c r="Q633" s="5">
        <f>O633</f>
        <v>76290.316000000006</v>
      </c>
      <c r="R633" s="5">
        <v>0</v>
      </c>
      <c r="S633" s="5">
        <v>0</v>
      </c>
      <c r="T633" s="5">
        <v>80301.894740000003</v>
      </c>
      <c r="U633" s="5">
        <f>T633</f>
        <v>80301.894740000003</v>
      </c>
      <c r="V633" s="42">
        <v>0</v>
      </c>
      <c r="W633" s="5">
        <f t="shared" si="568"/>
        <v>100</v>
      </c>
      <c r="X633" s="27"/>
    </row>
    <row r="634" spans="1:24" ht="31.5" customHeight="1" x14ac:dyDescent="0.3">
      <c r="A634" s="4" t="s">
        <v>97</v>
      </c>
      <c r="B634" s="4" t="s">
        <v>1775</v>
      </c>
      <c r="C634" s="4" t="s">
        <v>156</v>
      </c>
      <c r="D634" s="4"/>
      <c r="E634" s="14" t="s">
        <v>1073</v>
      </c>
      <c r="F634" s="5">
        <f t="shared" ref="F634:L637" si="606">F635</f>
        <v>7085.9</v>
      </c>
      <c r="G634" s="5">
        <f t="shared" si="606"/>
        <v>7085.9</v>
      </c>
      <c r="H634" s="5">
        <f t="shared" si="606"/>
        <v>7085.9</v>
      </c>
      <c r="I634" s="5">
        <f t="shared" si="606"/>
        <v>0</v>
      </c>
      <c r="J634" s="5">
        <f t="shared" si="606"/>
        <v>0</v>
      </c>
      <c r="K634" s="5">
        <f t="shared" si="606"/>
        <v>0</v>
      </c>
      <c r="L634" s="5">
        <f t="shared" si="606"/>
        <v>2689.6660000000002</v>
      </c>
      <c r="M634" s="5">
        <f t="shared" si="586"/>
        <v>9775.5659999999989</v>
      </c>
      <c r="N634" s="5">
        <f t="shared" ref="N634:O637" si="607">N635</f>
        <v>9775.5660000000007</v>
      </c>
      <c r="O634" s="5">
        <f t="shared" si="607"/>
        <v>7134.4</v>
      </c>
      <c r="P634" s="5">
        <f t="shared" ref="P634:V637" si="608">P635</f>
        <v>0</v>
      </c>
      <c r="Q634" s="5">
        <f t="shared" si="608"/>
        <v>0</v>
      </c>
      <c r="R634" s="5">
        <f t="shared" si="608"/>
        <v>0</v>
      </c>
      <c r="S634" s="5">
        <f t="shared" si="608"/>
        <v>0</v>
      </c>
      <c r="T634" s="5">
        <f t="shared" si="608"/>
        <v>9775.5660000000007</v>
      </c>
      <c r="U634" s="5">
        <f t="shared" si="608"/>
        <v>0</v>
      </c>
      <c r="V634" s="42">
        <f t="shared" si="608"/>
        <v>0</v>
      </c>
      <c r="W634" s="5">
        <f t="shared" si="568"/>
        <v>100</v>
      </c>
      <c r="X634" s="27"/>
    </row>
    <row r="635" spans="1:24" ht="47.25" customHeight="1" x14ac:dyDescent="0.3">
      <c r="A635" s="4" t="s">
        <v>97</v>
      </c>
      <c r="B635" s="4" t="s">
        <v>1775</v>
      </c>
      <c r="C635" s="4" t="s">
        <v>157</v>
      </c>
      <c r="D635" s="4"/>
      <c r="E635" s="14" t="s">
        <v>1074</v>
      </c>
      <c r="F635" s="5">
        <f t="shared" si="606"/>
        <v>7085.9</v>
      </c>
      <c r="G635" s="5">
        <f t="shared" si="606"/>
        <v>7085.9</v>
      </c>
      <c r="H635" s="5">
        <f t="shared" si="606"/>
        <v>7085.9</v>
      </c>
      <c r="I635" s="5">
        <f t="shared" si="606"/>
        <v>0</v>
      </c>
      <c r="J635" s="5">
        <f t="shared" si="606"/>
        <v>0</v>
      </c>
      <c r="K635" s="5">
        <f t="shared" si="606"/>
        <v>0</v>
      </c>
      <c r="L635" s="5">
        <f>L636+L639</f>
        <v>2689.6660000000002</v>
      </c>
      <c r="M635" s="5">
        <f t="shared" si="586"/>
        <v>9775.5659999999989</v>
      </c>
      <c r="N635" s="5">
        <f>N636+N639</f>
        <v>9775.5660000000007</v>
      </c>
      <c r="O635" s="5">
        <f t="shared" ref="O635:V635" si="609">O636+O639</f>
        <v>7134.4</v>
      </c>
      <c r="P635" s="5">
        <f t="shared" si="609"/>
        <v>0</v>
      </c>
      <c r="Q635" s="5">
        <f t="shared" si="609"/>
        <v>0</v>
      </c>
      <c r="R635" s="5">
        <f t="shared" si="609"/>
        <v>0</v>
      </c>
      <c r="S635" s="5">
        <f t="shared" si="609"/>
        <v>0</v>
      </c>
      <c r="T635" s="5">
        <f t="shared" si="609"/>
        <v>9775.5660000000007</v>
      </c>
      <c r="U635" s="5">
        <f t="shared" si="609"/>
        <v>0</v>
      </c>
      <c r="V635" s="42">
        <f t="shared" si="609"/>
        <v>0</v>
      </c>
      <c r="W635" s="5">
        <f t="shared" si="568"/>
        <v>100</v>
      </c>
      <c r="X635" s="27"/>
    </row>
    <row r="636" spans="1:24" ht="47.25" customHeight="1" x14ac:dyDescent="0.3">
      <c r="A636" s="4" t="s">
        <v>97</v>
      </c>
      <c r="B636" s="4" t="s">
        <v>1775</v>
      </c>
      <c r="C636" s="4" t="s">
        <v>149</v>
      </c>
      <c r="D636" s="4"/>
      <c r="E636" s="14" t="s">
        <v>565</v>
      </c>
      <c r="F636" s="5">
        <f t="shared" si="606"/>
        <v>7085.9</v>
      </c>
      <c r="G636" s="5">
        <f t="shared" si="606"/>
        <v>7085.9</v>
      </c>
      <c r="H636" s="5">
        <f t="shared" si="606"/>
        <v>7085.9</v>
      </c>
      <c r="I636" s="5">
        <f t="shared" si="606"/>
        <v>0</v>
      </c>
      <c r="J636" s="5">
        <f t="shared" si="606"/>
        <v>0</v>
      </c>
      <c r="K636" s="5">
        <f t="shared" si="606"/>
        <v>0</v>
      </c>
      <c r="L636" s="5">
        <f t="shared" si="606"/>
        <v>2631.056</v>
      </c>
      <c r="M636" s="5">
        <f t="shared" si="586"/>
        <v>9716.9560000000001</v>
      </c>
      <c r="N636" s="5">
        <f t="shared" si="607"/>
        <v>9716.9560000000001</v>
      </c>
      <c r="O636" s="5">
        <f t="shared" si="607"/>
        <v>7134.4</v>
      </c>
      <c r="P636" s="5">
        <f t="shared" si="608"/>
        <v>0</v>
      </c>
      <c r="Q636" s="5">
        <f t="shared" si="608"/>
        <v>0</v>
      </c>
      <c r="R636" s="5">
        <f t="shared" si="608"/>
        <v>0</v>
      </c>
      <c r="S636" s="5">
        <f t="shared" si="608"/>
        <v>0</v>
      </c>
      <c r="T636" s="5">
        <f t="shared" si="608"/>
        <v>9716.9560000000001</v>
      </c>
      <c r="U636" s="5">
        <f t="shared" si="608"/>
        <v>0</v>
      </c>
      <c r="V636" s="42">
        <f t="shared" si="608"/>
        <v>0</v>
      </c>
      <c r="W636" s="5">
        <f t="shared" si="568"/>
        <v>100</v>
      </c>
      <c r="X636" s="27"/>
    </row>
    <row r="637" spans="1:24" ht="31.5" customHeight="1" x14ac:dyDescent="0.3">
      <c r="A637" s="4" t="s">
        <v>97</v>
      </c>
      <c r="B637" s="4" t="s">
        <v>1775</v>
      </c>
      <c r="C637" s="4" t="s">
        <v>149</v>
      </c>
      <c r="D637" s="4" t="s">
        <v>87</v>
      </c>
      <c r="E637" s="14" t="s">
        <v>541</v>
      </c>
      <c r="F637" s="5">
        <f t="shared" si="606"/>
        <v>7085.9</v>
      </c>
      <c r="G637" s="5">
        <f t="shared" si="606"/>
        <v>7085.9</v>
      </c>
      <c r="H637" s="5">
        <f t="shared" si="606"/>
        <v>7085.9</v>
      </c>
      <c r="I637" s="5">
        <f t="shared" si="606"/>
        <v>0</v>
      </c>
      <c r="J637" s="5">
        <f t="shared" si="606"/>
        <v>0</v>
      </c>
      <c r="K637" s="5">
        <f t="shared" si="606"/>
        <v>0</v>
      </c>
      <c r="L637" s="5">
        <f t="shared" si="606"/>
        <v>2631.056</v>
      </c>
      <c r="M637" s="5">
        <f t="shared" si="586"/>
        <v>9716.9560000000001</v>
      </c>
      <c r="N637" s="5">
        <f t="shared" si="607"/>
        <v>9716.9560000000001</v>
      </c>
      <c r="O637" s="5">
        <f t="shared" si="607"/>
        <v>7134.4</v>
      </c>
      <c r="P637" s="5">
        <f t="shared" si="608"/>
        <v>0</v>
      </c>
      <c r="Q637" s="5">
        <f t="shared" si="608"/>
        <v>0</v>
      </c>
      <c r="R637" s="5">
        <f t="shared" si="608"/>
        <v>0</v>
      </c>
      <c r="S637" s="5">
        <f t="shared" si="608"/>
        <v>0</v>
      </c>
      <c r="T637" s="5">
        <f t="shared" si="608"/>
        <v>9716.9560000000001</v>
      </c>
      <c r="U637" s="5">
        <f t="shared" si="608"/>
        <v>0</v>
      </c>
      <c r="V637" s="42">
        <f t="shared" si="608"/>
        <v>0</v>
      </c>
      <c r="W637" s="5">
        <f t="shared" si="568"/>
        <v>100</v>
      </c>
      <c r="X637" s="27"/>
    </row>
    <row r="638" spans="1:24" ht="15.75" customHeight="1" x14ac:dyDescent="0.3">
      <c r="A638" s="4" t="s">
        <v>97</v>
      </c>
      <c r="B638" s="4" t="s">
        <v>1775</v>
      </c>
      <c r="C638" s="4" t="s">
        <v>149</v>
      </c>
      <c r="D638" s="4" t="s">
        <v>99</v>
      </c>
      <c r="E638" s="14" t="s">
        <v>543</v>
      </c>
      <c r="F638" s="5">
        <v>7085.9</v>
      </c>
      <c r="G638" s="5">
        <v>7085.9</v>
      </c>
      <c r="H638" s="5">
        <v>7085.9</v>
      </c>
      <c r="I638" s="5"/>
      <c r="J638" s="5"/>
      <c r="K638" s="5"/>
      <c r="L638" s="5">
        <v>2631.056</v>
      </c>
      <c r="M638" s="5">
        <f t="shared" si="586"/>
        <v>9716.9560000000001</v>
      </c>
      <c r="N638" s="5">
        <v>9716.9560000000001</v>
      </c>
      <c r="O638" s="5">
        <v>7134.4</v>
      </c>
      <c r="P638" s="5">
        <v>0</v>
      </c>
      <c r="Q638" s="5">
        <v>0</v>
      </c>
      <c r="R638" s="5">
        <v>0</v>
      </c>
      <c r="S638" s="5">
        <v>0</v>
      </c>
      <c r="T638" s="5">
        <v>9716.9560000000001</v>
      </c>
      <c r="U638" s="5">
        <v>0</v>
      </c>
      <c r="V638" s="42">
        <v>0</v>
      </c>
      <c r="W638" s="5">
        <f t="shared" si="568"/>
        <v>100</v>
      </c>
      <c r="X638" s="27"/>
    </row>
    <row r="639" spans="1:24" ht="15.75" customHeight="1" x14ac:dyDescent="0.3">
      <c r="A639" s="4" t="s">
        <v>97</v>
      </c>
      <c r="B639" s="4" t="s">
        <v>1775</v>
      </c>
      <c r="C639" s="4" t="s">
        <v>1701</v>
      </c>
      <c r="D639" s="4"/>
      <c r="E639" s="14" t="s">
        <v>1696</v>
      </c>
      <c r="F639" s="5"/>
      <c r="G639" s="5"/>
      <c r="H639" s="5"/>
      <c r="I639" s="5"/>
      <c r="J639" s="5"/>
      <c r="K639" s="5"/>
      <c r="L639" s="5">
        <f>L640</f>
        <v>58.61</v>
      </c>
      <c r="M639" s="5">
        <f>L639</f>
        <v>58.61</v>
      </c>
      <c r="N639" s="5">
        <f>N640</f>
        <v>58.61</v>
      </c>
      <c r="O639" s="5">
        <f t="shared" ref="O639:V640" si="610">O640</f>
        <v>0</v>
      </c>
      <c r="P639" s="5">
        <f t="shared" si="610"/>
        <v>0</v>
      </c>
      <c r="Q639" s="5">
        <f t="shared" si="610"/>
        <v>0</v>
      </c>
      <c r="R639" s="5">
        <f t="shared" si="610"/>
        <v>0</v>
      </c>
      <c r="S639" s="5">
        <f t="shared" si="610"/>
        <v>0</v>
      </c>
      <c r="T639" s="5">
        <f t="shared" si="610"/>
        <v>58.61</v>
      </c>
      <c r="U639" s="5">
        <f t="shared" si="610"/>
        <v>0</v>
      </c>
      <c r="V639" s="42">
        <f t="shared" si="610"/>
        <v>0</v>
      </c>
      <c r="W639" s="5">
        <f t="shared" si="568"/>
        <v>100</v>
      </c>
      <c r="X639" s="27"/>
    </row>
    <row r="640" spans="1:24" ht="31.5" customHeight="1" x14ac:dyDescent="0.3">
      <c r="A640" s="4" t="s">
        <v>97</v>
      </c>
      <c r="B640" s="4" t="s">
        <v>1775</v>
      </c>
      <c r="C640" s="4" t="s">
        <v>1701</v>
      </c>
      <c r="D640" s="4" t="s">
        <v>87</v>
      </c>
      <c r="E640" s="14" t="s">
        <v>541</v>
      </c>
      <c r="F640" s="5"/>
      <c r="G640" s="5"/>
      <c r="H640" s="5"/>
      <c r="I640" s="5"/>
      <c r="J640" s="5"/>
      <c r="K640" s="5"/>
      <c r="L640" s="5">
        <f>L641</f>
        <v>58.61</v>
      </c>
      <c r="M640" s="5">
        <f>L640</f>
        <v>58.61</v>
      </c>
      <c r="N640" s="5">
        <f>N641</f>
        <v>58.61</v>
      </c>
      <c r="O640" s="5">
        <f t="shared" si="610"/>
        <v>0</v>
      </c>
      <c r="P640" s="5">
        <f t="shared" si="610"/>
        <v>0</v>
      </c>
      <c r="Q640" s="5">
        <f t="shared" si="610"/>
        <v>0</v>
      </c>
      <c r="R640" s="5">
        <f t="shared" si="610"/>
        <v>0</v>
      </c>
      <c r="S640" s="5">
        <f t="shared" si="610"/>
        <v>0</v>
      </c>
      <c r="T640" s="5">
        <f t="shared" si="610"/>
        <v>58.61</v>
      </c>
      <c r="U640" s="5">
        <f t="shared" si="610"/>
        <v>0</v>
      </c>
      <c r="V640" s="42">
        <f t="shared" si="610"/>
        <v>0</v>
      </c>
      <c r="W640" s="5">
        <f t="shared" si="568"/>
        <v>100</v>
      </c>
      <c r="X640" s="27"/>
    </row>
    <row r="641" spans="1:24" ht="15.75" customHeight="1" x14ac:dyDescent="0.3">
      <c r="A641" s="4" t="s">
        <v>97</v>
      </c>
      <c r="B641" s="4" t="s">
        <v>1775</v>
      </c>
      <c r="C641" s="4" t="s">
        <v>1701</v>
      </c>
      <c r="D641" s="4" t="s">
        <v>99</v>
      </c>
      <c r="E641" s="14" t="s">
        <v>543</v>
      </c>
      <c r="F641" s="5"/>
      <c r="G641" s="5"/>
      <c r="H641" s="5"/>
      <c r="I641" s="5"/>
      <c r="J641" s="5"/>
      <c r="K641" s="5"/>
      <c r="L641" s="5">
        <f>44.61+14</f>
        <v>58.61</v>
      </c>
      <c r="M641" s="5">
        <f>L641</f>
        <v>58.61</v>
      </c>
      <c r="N641" s="5">
        <v>58.61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58.61</v>
      </c>
      <c r="U641" s="5">
        <v>0</v>
      </c>
      <c r="V641" s="42">
        <v>0</v>
      </c>
      <c r="W641" s="5">
        <f t="shared" si="568"/>
        <v>100</v>
      </c>
      <c r="X641" s="27"/>
    </row>
    <row r="642" spans="1:24" ht="47.25" customHeight="1" x14ac:dyDescent="0.3">
      <c r="A642" s="4" t="s">
        <v>97</v>
      </c>
      <c r="B642" s="4" t="s">
        <v>1775</v>
      </c>
      <c r="C642" s="4" t="s">
        <v>110</v>
      </c>
      <c r="D642" s="4"/>
      <c r="E642" s="14" t="s">
        <v>1092</v>
      </c>
      <c r="F642" s="5">
        <f t="shared" ref="F642:L642" si="611">F643+F649</f>
        <v>3756.7</v>
      </c>
      <c r="G642" s="5">
        <f t="shared" si="611"/>
        <v>6485.8</v>
      </c>
      <c r="H642" s="5">
        <f t="shared" si="611"/>
        <v>5200.8</v>
      </c>
      <c r="I642" s="5">
        <f t="shared" si="611"/>
        <v>0</v>
      </c>
      <c r="J642" s="5">
        <f t="shared" si="611"/>
        <v>0</v>
      </c>
      <c r="K642" s="5">
        <f t="shared" si="611"/>
        <v>0</v>
      </c>
      <c r="L642" s="5">
        <f t="shared" si="611"/>
        <v>0</v>
      </c>
      <c r="M642" s="5">
        <f t="shared" si="586"/>
        <v>3756.7</v>
      </c>
      <c r="N642" s="5">
        <f>N643+N649</f>
        <v>3756.7</v>
      </c>
      <c r="O642" s="5">
        <f>O643+O649</f>
        <v>2076.4</v>
      </c>
      <c r="P642" s="5">
        <f t="shared" ref="P642:V642" si="612">P643+P649</f>
        <v>0</v>
      </c>
      <c r="Q642" s="5">
        <f t="shared" si="612"/>
        <v>0</v>
      </c>
      <c r="R642" s="5">
        <f t="shared" si="612"/>
        <v>0</v>
      </c>
      <c r="S642" s="5">
        <f t="shared" si="612"/>
        <v>0</v>
      </c>
      <c r="T642" s="5">
        <f t="shared" si="612"/>
        <v>3756.7</v>
      </c>
      <c r="U642" s="5">
        <f t="shared" si="612"/>
        <v>0</v>
      </c>
      <c r="V642" s="42">
        <f t="shared" si="612"/>
        <v>0</v>
      </c>
      <c r="W642" s="5">
        <f t="shared" si="568"/>
        <v>100</v>
      </c>
      <c r="X642" s="27"/>
    </row>
    <row r="643" spans="1:24" ht="63" customHeight="1" x14ac:dyDescent="0.3">
      <c r="A643" s="4" t="s">
        <v>97</v>
      </c>
      <c r="B643" s="4" t="s">
        <v>1775</v>
      </c>
      <c r="C643" s="4" t="s">
        <v>158</v>
      </c>
      <c r="D643" s="4"/>
      <c r="E643" s="14" t="s">
        <v>1093</v>
      </c>
      <c r="F643" s="5">
        <f t="shared" ref="F643:L645" si="613">F644</f>
        <v>1247.2</v>
      </c>
      <c r="G643" s="5">
        <f t="shared" si="613"/>
        <v>1247.2</v>
      </c>
      <c r="H643" s="5">
        <f t="shared" si="613"/>
        <v>1247.2</v>
      </c>
      <c r="I643" s="5">
        <f t="shared" si="613"/>
        <v>0</v>
      </c>
      <c r="J643" s="5">
        <f t="shared" si="613"/>
        <v>0</v>
      </c>
      <c r="K643" s="5">
        <f t="shared" si="613"/>
        <v>0</v>
      </c>
      <c r="L643" s="5">
        <f t="shared" si="613"/>
        <v>0</v>
      </c>
      <c r="M643" s="5">
        <f t="shared" si="586"/>
        <v>1247.2</v>
      </c>
      <c r="N643" s="5">
        <f t="shared" ref="N643:O645" si="614">N644</f>
        <v>1247.2</v>
      </c>
      <c r="O643" s="5">
        <f t="shared" si="614"/>
        <v>0</v>
      </c>
      <c r="P643" s="5">
        <f t="shared" ref="P643:V645" si="615">P644</f>
        <v>0</v>
      </c>
      <c r="Q643" s="5">
        <f t="shared" si="615"/>
        <v>0</v>
      </c>
      <c r="R643" s="5">
        <f t="shared" si="615"/>
        <v>0</v>
      </c>
      <c r="S643" s="5">
        <f t="shared" si="615"/>
        <v>0</v>
      </c>
      <c r="T643" s="5">
        <f t="shared" si="615"/>
        <v>1247.2</v>
      </c>
      <c r="U643" s="5">
        <f t="shared" si="615"/>
        <v>0</v>
      </c>
      <c r="V643" s="42">
        <f t="shared" si="615"/>
        <v>0</v>
      </c>
      <c r="W643" s="5">
        <f t="shared" si="568"/>
        <v>100</v>
      </c>
      <c r="X643" s="27"/>
    </row>
    <row r="644" spans="1:24" ht="63" customHeight="1" x14ac:dyDescent="0.3">
      <c r="A644" s="4" t="s">
        <v>97</v>
      </c>
      <c r="B644" s="4" t="s">
        <v>1775</v>
      </c>
      <c r="C644" s="4" t="s">
        <v>159</v>
      </c>
      <c r="D644" s="4"/>
      <c r="E644" s="14" t="s">
        <v>1096</v>
      </c>
      <c r="F644" s="5">
        <f t="shared" si="613"/>
        <v>1247.2</v>
      </c>
      <c r="G644" s="5">
        <f t="shared" si="613"/>
        <v>1247.2</v>
      </c>
      <c r="H644" s="5">
        <f t="shared" si="613"/>
        <v>1247.2</v>
      </c>
      <c r="I644" s="5">
        <f t="shared" si="613"/>
        <v>0</v>
      </c>
      <c r="J644" s="5">
        <f t="shared" si="613"/>
        <v>0</v>
      </c>
      <c r="K644" s="5">
        <f t="shared" si="613"/>
        <v>0</v>
      </c>
      <c r="L644" s="5">
        <f t="shared" si="613"/>
        <v>0</v>
      </c>
      <c r="M644" s="5">
        <f t="shared" si="586"/>
        <v>1247.2</v>
      </c>
      <c r="N644" s="5">
        <f t="shared" si="614"/>
        <v>1247.2</v>
      </c>
      <c r="O644" s="5">
        <f t="shared" si="614"/>
        <v>0</v>
      </c>
      <c r="P644" s="5">
        <f t="shared" si="615"/>
        <v>0</v>
      </c>
      <c r="Q644" s="5">
        <f t="shared" si="615"/>
        <v>0</v>
      </c>
      <c r="R644" s="5">
        <f t="shared" si="615"/>
        <v>0</v>
      </c>
      <c r="S644" s="5">
        <f t="shared" si="615"/>
        <v>0</v>
      </c>
      <c r="T644" s="5">
        <f t="shared" si="615"/>
        <v>1247.2</v>
      </c>
      <c r="U644" s="5">
        <f t="shared" si="615"/>
        <v>0</v>
      </c>
      <c r="V644" s="42">
        <f t="shared" si="615"/>
        <v>0</v>
      </c>
      <c r="W644" s="5">
        <f t="shared" si="568"/>
        <v>100</v>
      </c>
      <c r="X644" s="27"/>
    </row>
    <row r="645" spans="1:24" ht="31.5" customHeight="1" x14ac:dyDescent="0.3">
      <c r="A645" s="4" t="s">
        <v>97</v>
      </c>
      <c r="B645" s="4" t="s">
        <v>1775</v>
      </c>
      <c r="C645" s="4" t="s">
        <v>150</v>
      </c>
      <c r="D645" s="4"/>
      <c r="E645" s="14" t="s">
        <v>596</v>
      </c>
      <c r="F645" s="5">
        <f t="shared" si="613"/>
        <v>1247.2</v>
      </c>
      <c r="G645" s="5">
        <f t="shared" si="613"/>
        <v>1247.2</v>
      </c>
      <c r="H645" s="5">
        <f t="shared" si="613"/>
        <v>1247.2</v>
      </c>
      <c r="I645" s="5">
        <f t="shared" si="613"/>
        <v>0</v>
      </c>
      <c r="J645" s="5">
        <f t="shared" si="613"/>
        <v>0</v>
      </c>
      <c r="K645" s="5">
        <f t="shared" si="613"/>
        <v>0</v>
      </c>
      <c r="L645" s="5">
        <f t="shared" si="613"/>
        <v>0</v>
      </c>
      <c r="M645" s="5">
        <f t="shared" si="586"/>
        <v>1247.2</v>
      </c>
      <c r="N645" s="5">
        <f t="shared" si="614"/>
        <v>1247.2</v>
      </c>
      <c r="O645" s="5">
        <f t="shared" si="614"/>
        <v>0</v>
      </c>
      <c r="P645" s="5">
        <f t="shared" si="615"/>
        <v>0</v>
      </c>
      <c r="Q645" s="5">
        <f t="shared" si="615"/>
        <v>0</v>
      </c>
      <c r="R645" s="5">
        <f t="shared" si="615"/>
        <v>0</v>
      </c>
      <c r="S645" s="5">
        <f t="shared" si="615"/>
        <v>0</v>
      </c>
      <c r="T645" s="5">
        <f t="shared" si="615"/>
        <v>1247.2</v>
      </c>
      <c r="U645" s="5">
        <f t="shared" si="615"/>
        <v>0</v>
      </c>
      <c r="V645" s="42">
        <f t="shared" si="615"/>
        <v>0</v>
      </c>
      <c r="W645" s="5">
        <f t="shared" si="568"/>
        <v>100</v>
      </c>
      <c r="X645" s="27"/>
    </row>
    <row r="646" spans="1:24" ht="31.5" customHeight="1" x14ac:dyDescent="0.3">
      <c r="A646" s="4" t="s">
        <v>97</v>
      </c>
      <c r="B646" s="4" t="s">
        <v>1775</v>
      </c>
      <c r="C646" s="4" t="s">
        <v>150</v>
      </c>
      <c r="D646" s="4" t="s">
        <v>87</v>
      </c>
      <c r="E646" s="14" t="s">
        <v>541</v>
      </c>
      <c r="F646" s="5">
        <f t="shared" ref="F646:L646" si="616">F648</f>
        <v>1247.2</v>
      </c>
      <c r="G646" s="5">
        <f t="shared" si="616"/>
        <v>1247.2</v>
      </c>
      <c r="H646" s="5">
        <f t="shared" si="616"/>
        <v>1247.2</v>
      </c>
      <c r="I646" s="5">
        <f t="shared" si="616"/>
        <v>0</v>
      </c>
      <c r="J646" s="5">
        <f t="shared" si="616"/>
        <v>0</v>
      </c>
      <c r="K646" s="5">
        <f t="shared" si="616"/>
        <v>0</v>
      </c>
      <c r="L646" s="5">
        <f t="shared" si="616"/>
        <v>0</v>
      </c>
      <c r="M646" s="5">
        <f t="shared" si="586"/>
        <v>1247.2</v>
      </c>
      <c r="N646" s="5">
        <f>N648+N647</f>
        <v>1247.2</v>
      </c>
      <c r="O646" s="5">
        <f t="shared" ref="O646:V646" si="617">O648+O647</f>
        <v>0</v>
      </c>
      <c r="P646" s="5">
        <f t="shared" si="617"/>
        <v>0</v>
      </c>
      <c r="Q646" s="5">
        <f t="shared" si="617"/>
        <v>0</v>
      </c>
      <c r="R646" s="5">
        <f t="shared" si="617"/>
        <v>0</v>
      </c>
      <c r="S646" s="5">
        <f t="shared" si="617"/>
        <v>0</v>
      </c>
      <c r="T646" s="5">
        <f t="shared" si="617"/>
        <v>1247.2</v>
      </c>
      <c r="U646" s="5">
        <f t="shared" si="617"/>
        <v>0</v>
      </c>
      <c r="V646" s="42">
        <f t="shared" si="617"/>
        <v>0</v>
      </c>
      <c r="W646" s="5">
        <f t="shared" si="568"/>
        <v>100</v>
      </c>
      <c r="X646" s="27"/>
    </row>
    <row r="647" spans="1:24" ht="15.75" customHeight="1" x14ac:dyDescent="0.3">
      <c r="A647" s="4" t="s">
        <v>97</v>
      </c>
      <c r="B647" s="4" t="s">
        <v>1775</v>
      </c>
      <c r="C647" s="4" t="s">
        <v>150</v>
      </c>
      <c r="D647" s="4" t="s">
        <v>121</v>
      </c>
      <c r="E647" s="14" t="s">
        <v>542</v>
      </c>
      <c r="F647" s="5"/>
      <c r="G647" s="5"/>
      <c r="H647" s="5"/>
      <c r="I647" s="5"/>
      <c r="J647" s="5"/>
      <c r="K647" s="5"/>
      <c r="L647" s="5"/>
      <c r="M647" s="5">
        <v>0</v>
      </c>
      <c r="N647" s="5">
        <v>1247.2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1247.2</v>
      </c>
      <c r="U647" s="5">
        <v>0</v>
      </c>
      <c r="V647" s="42">
        <v>0</v>
      </c>
      <c r="W647" s="5">
        <f t="shared" si="568"/>
        <v>100</v>
      </c>
      <c r="X647" s="27"/>
    </row>
    <row r="648" spans="1:24" ht="15.75" hidden="1" customHeight="1" x14ac:dyDescent="0.3">
      <c r="A648" s="4" t="s">
        <v>97</v>
      </c>
      <c r="B648" s="4" t="s">
        <v>1775</v>
      </c>
      <c r="C648" s="4" t="s">
        <v>150</v>
      </c>
      <c r="D648" s="4" t="s">
        <v>99</v>
      </c>
      <c r="E648" s="14" t="s">
        <v>543</v>
      </c>
      <c r="F648" s="5">
        <v>1247.2</v>
      </c>
      <c r="G648" s="5">
        <v>1247.2</v>
      </c>
      <c r="H648" s="5">
        <v>1247.2</v>
      </c>
      <c r="I648" s="5"/>
      <c r="J648" s="5"/>
      <c r="K648" s="5"/>
      <c r="L648" s="5"/>
      <c r="M648" s="5">
        <f t="shared" si="586"/>
        <v>1247.2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42">
        <v>0</v>
      </c>
      <c r="W648" s="5" t="e">
        <f t="shared" si="568"/>
        <v>#DIV/0!</v>
      </c>
      <c r="X648" s="25" t="s">
        <v>1591</v>
      </c>
    </row>
    <row r="649" spans="1:24" ht="31.5" customHeight="1" x14ac:dyDescent="0.3">
      <c r="A649" s="4" t="s">
        <v>97</v>
      </c>
      <c r="B649" s="4" t="s">
        <v>1775</v>
      </c>
      <c r="C649" s="4" t="s">
        <v>111</v>
      </c>
      <c r="D649" s="4"/>
      <c r="E649" s="14" t="s">
        <v>1098</v>
      </c>
      <c r="F649" s="5">
        <f t="shared" ref="F649:L651" si="618">F650</f>
        <v>2509.5</v>
      </c>
      <c r="G649" s="5">
        <f t="shared" si="618"/>
        <v>5238.6000000000004</v>
      </c>
      <c r="H649" s="5">
        <f t="shared" si="618"/>
        <v>3953.6</v>
      </c>
      <c r="I649" s="5">
        <f t="shared" si="618"/>
        <v>0</v>
      </c>
      <c r="J649" s="5">
        <f t="shared" si="618"/>
        <v>0</v>
      </c>
      <c r="K649" s="5">
        <f t="shared" si="618"/>
        <v>0</v>
      </c>
      <c r="L649" s="5">
        <f t="shared" si="618"/>
        <v>0</v>
      </c>
      <c r="M649" s="5">
        <f t="shared" si="586"/>
        <v>2509.5</v>
      </c>
      <c r="N649" s="5">
        <f t="shared" ref="N649:O651" si="619">N650</f>
        <v>2509.5</v>
      </c>
      <c r="O649" s="5">
        <f t="shared" si="619"/>
        <v>2076.4</v>
      </c>
      <c r="P649" s="5">
        <f t="shared" ref="P649:V651" si="620">P650</f>
        <v>0</v>
      </c>
      <c r="Q649" s="5">
        <f t="shared" si="620"/>
        <v>0</v>
      </c>
      <c r="R649" s="5">
        <f t="shared" si="620"/>
        <v>0</v>
      </c>
      <c r="S649" s="5">
        <f t="shared" si="620"/>
        <v>0</v>
      </c>
      <c r="T649" s="5">
        <f t="shared" si="620"/>
        <v>2509.5</v>
      </c>
      <c r="U649" s="5">
        <f t="shared" si="620"/>
        <v>0</v>
      </c>
      <c r="V649" s="42">
        <f t="shared" si="620"/>
        <v>0</v>
      </c>
      <c r="W649" s="5">
        <f t="shared" si="568"/>
        <v>100</v>
      </c>
      <c r="X649" s="27"/>
    </row>
    <row r="650" spans="1:24" ht="78.75" customHeight="1" x14ac:dyDescent="0.3">
      <c r="A650" s="4" t="s">
        <v>97</v>
      </c>
      <c r="B650" s="4" t="s">
        <v>1775</v>
      </c>
      <c r="C650" s="4" t="s">
        <v>112</v>
      </c>
      <c r="D650" s="4"/>
      <c r="E650" s="14" t="s">
        <v>1099</v>
      </c>
      <c r="F650" s="5">
        <f t="shared" si="618"/>
        <v>2509.5</v>
      </c>
      <c r="G650" s="5">
        <f t="shared" si="618"/>
        <v>5238.6000000000004</v>
      </c>
      <c r="H650" s="5">
        <f t="shared" si="618"/>
        <v>3953.6</v>
      </c>
      <c r="I650" s="5">
        <f t="shared" si="618"/>
        <v>0</v>
      </c>
      <c r="J650" s="5">
        <f t="shared" si="618"/>
        <v>0</v>
      </c>
      <c r="K650" s="5">
        <f t="shared" si="618"/>
        <v>0</v>
      </c>
      <c r="L650" s="5">
        <f t="shared" si="618"/>
        <v>0</v>
      </c>
      <c r="M650" s="5">
        <f t="shared" si="586"/>
        <v>2509.5</v>
      </c>
      <c r="N650" s="5">
        <f t="shared" si="619"/>
        <v>2509.5</v>
      </c>
      <c r="O650" s="5">
        <f t="shared" si="619"/>
        <v>2076.4</v>
      </c>
      <c r="P650" s="5">
        <f t="shared" si="620"/>
        <v>0</v>
      </c>
      <c r="Q650" s="5">
        <f t="shared" si="620"/>
        <v>0</v>
      </c>
      <c r="R650" s="5">
        <f t="shared" si="620"/>
        <v>0</v>
      </c>
      <c r="S650" s="5">
        <f t="shared" si="620"/>
        <v>0</v>
      </c>
      <c r="T650" s="5">
        <f t="shared" si="620"/>
        <v>2509.5</v>
      </c>
      <c r="U650" s="5">
        <f t="shared" si="620"/>
        <v>0</v>
      </c>
      <c r="V650" s="42">
        <f t="shared" si="620"/>
        <v>0</v>
      </c>
      <c r="W650" s="5">
        <f t="shared" si="568"/>
        <v>100</v>
      </c>
      <c r="X650" s="27"/>
    </row>
    <row r="651" spans="1:24" ht="31.5" customHeight="1" x14ac:dyDescent="0.3">
      <c r="A651" s="4" t="s">
        <v>97</v>
      </c>
      <c r="B651" s="4" t="s">
        <v>1775</v>
      </c>
      <c r="C651" s="4" t="s">
        <v>104</v>
      </c>
      <c r="D651" s="4"/>
      <c r="E651" s="14" t="s">
        <v>851</v>
      </c>
      <c r="F651" s="5">
        <f t="shared" si="618"/>
        <v>2509.5</v>
      </c>
      <c r="G651" s="5">
        <f t="shared" si="618"/>
        <v>5238.6000000000004</v>
      </c>
      <c r="H651" s="5">
        <f t="shared" si="618"/>
        <v>3953.6</v>
      </c>
      <c r="I651" s="5">
        <f t="shared" si="618"/>
        <v>0</v>
      </c>
      <c r="J651" s="5">
        <f t="shared" si="618"/>
        <v>0</v>
      </c>
      <c r="K651" s="5">
        <f t="shared" si="618"/>
        <v>0</v>
      </c>
      <c r="L651" s="5">
        <f t="shared" si="618"/>
        <v>0</v>
      </c>
      <c r="M651" s="5">
        <f t="shared" si="586"/>
        <v>2509.5</v>
      </c>
      <c r="N651" s="5">
        <f t="shared" si="619"/>
        <v>2509.5</v>
      </c>
      <c r="O651" s="5">
        <f t="shared" si="619"/>
        <v>2076.4</v>
      </c>
      <c r="P651" s="5">
        <f t="shared" si="620"/>
        <v>0</v>
      </c>
      <c r="Q651" s="5">
        <f t="shared" si="620"/>
        <v>0</v>
      </c>
      <c r="R651" s="5">
        <f t="shared" si="620"/>
        <v>0</v>
      </c>
      <c r="S651" s="5">
        <f t="shared" si="620"/>
        <v>0</v>
      </c>
      <c r="T651" s="5">
        <f t="shared" si="620"/>
        <v>2509.5</v>
      </c>
      <c r="U651" s="5">
        <f t="shared" si="620"/>
        <v>0</v>
      </c>
      <c r="V651" s="42">
        <f t="shared" si="620"/>
        <v>0</v>
      </c>
      <c r="W651" s="5">
        <f t="shared" si="568"/>
        <v>100</v>
      </c>
      <c r="X651" s="27"/>
    </row>
    <row r="652" spans="1:24" ht="31.5" customHeight="1" x14ac:dyDescent="0.3">
      <c r="A652" s="4" t="s">
        <v>97</v>
      </c>
      <c r="B652" s="4" t="s">
        <v>1775</v>
      </c>
      <c r="C652" s="4" t="s">
        <v>104</v>
      </c>
      <c r="D652" s="4" t="s">
        <v>87</v>
      </c>
      <c r="E652" s="14" t="s">
        <v>541</v>
      </c>
      <c r="F652" s="5">
        <f t="shared" ref="F652:L652" si="621">F653+F654</f>
        <v>2509.5</v>
      </c>
      <c r="G652" s="5">
        <f t="shared" si="621"/>
        <v>5238.6000000000004</v>
      </c>
      <c r="H652" s="5">
        <f t="shared" si="621"/>
        <v>3953.6</v>
      </c>
      <c r="I652" s="5">
        <f t="shared" si="621"/>
        <v>0</v>
      </c>
      <c r="J652" s="5">
        <f t="shared" si="621"/>
        <v>0</v>
      </c>
      <c r="K652" s="5">
        <f t="shared" si="621"/>
        <v>0</v>
      </c>
      <c r="L652" s="5">
        <f t="shared" si="621"/>
        <v>0</v>
      </c>
      <c r="M652" s="5">
        <f t="shared" si="586"/>
        <v>2509.5</v>
      </c>
      <c r="N652" s="5">
        <f>N653+N654</f>
        <v>2509.5</v>
      </c>
      <c r="O652" s="5">
        <f>O653+O654</f>
        <v>2076.4</v>
      </c>
      <c r="P652" s="5">
        <f t="shared" ref="P652:V652" si="622">P653+P654</f>
        <v>0</v>
      </c>
      <c r="Q652" s="5">
        <f t="shared" si="622"/>
        <v>0</v>
      </c>
      <c r="R652" s="5">
        <f t="shared" si="622"/>
        <v>0</v>
      </c>
      <c r="S652" s="5">
        <f t="shared" si="622"/>
        <v>0</v>
      </c>
      <c r="T652" s="5">
        <f t="shared" si="622"/>
        <v>2509.5</v>
      </c>
      <c r="U652" s="5">
        <f t="shared" si="622"/>
        <v>0</v>
      </c>
      <c r="V652" s="42">
        <f t="shared" si="622"/>
        <v>0</v>
      </c>
      <c r="W652" s="5">
        <f t="shared" si="568"/>
        <v>100</v>
      </c>
      <c r="X652" s="27"/>
    </row>
    <row r="653" spans="1:24" ht="15.75" customHeight="1" x14ac:dyDescent="0.3">
      <c r="A653" s="4" t="s">
        <v>97</v>
      </c>
      <c r="B653" s="4" t="s">
        <v>1775</v>
      </c>
      <c r="C653" s="4" t="s">
        <v>104</v>
      </c>
      <c r="D653" s="4" t="s">
        <v>121</v>
      </c>
      <c r="E653" s="14" t="s">
        <v>542</v>
      </c>
      <c r="F653" s="5">
        <v>1210.4000000000001</v>
      </c>
      <c r="G653" s="5">
        <v>0</v>
      </c>
      <c r="H653" s="5">
        <v>1542.9</v>
      </c>
      <c r="I653" s="5"/>
      <c r="J653" s="5"/>
      <c r="K653" s="5"/>
      <c r="L653" s="5"/>
      <c r="M653" s="5">
        <f t="shared" si="586"/>
        <v>1210.4000000000001</v>
      </c>
      <c r="N653" s="5">
        <v>952.10234000000003</v>
      </c>
      <c r="O653" s="5">
        <v>1210.4000000000001</v>
      </c>
      <c r="P653" s="5">
        <v>0</v>
      </c>
      <c r="Q653" s="5">
        <v>0</v>
      </c>
      <c r="R653" s="5">
        <v>0</v>
      </c>
      <c r="S653" s="5">
        <v>0</v>
      </c>
      <c r="T653" s="5">
        <v>952.10234000000003</v>
      </c>
      <c r="U653" s="5">
        <v>0</v>
      </c>
      <c r="V653" s="42">
        <v>0</v>
      </c>
      <c r="W653" s="5">
        <f t="shared" ref="W653:W716" si="623">T653/N653*100</f>
        <v>100</v>
      </c>
      <c r="X653" s="27"/>
    </row>
    <row r="654" spans="1:24" ht="15.75" customHeight="1" x14ac:dyDescent="0.3">
      <c r="A654" s="4" t="s">
        <v>97</v>
      </c>
      <c r="B654" s="4" t="s">
        <v>1775</v>
      </c>
      <c r="C654" s="4" t="s">
        <v>104</v>
      </c>
      <c r="D654" s="4" t="s">
        <v>99</v>
      </c>
      <c r="E654" s="14" t="s">
        <v>543</v>
      </c>
      <c r="F654" s="5">
        <v>1299.0999999999999</v>
      </c>
      <c r="G654" s="5">
        <v>5238.6000000000004</v>
      </c>
      <c r="H654" s="5">
        <v>2410.6999999999998</v>
      </c>
      <c r="I654" s="5"/>
      <c r="J654" s="5"/>
      <c r="K654" s="5"/>
      <c r="L654" s="5"/>
      <c r="M654" s="5">
        <f t="shared" si="586"/>
        <v>1299.0999999999999</v>
      </c>
      <c r="N654" s="5">
        <v>1557.3976600000001</v>
      </c>
      <c r="O654" s="5">
        <v>866</v>
      </c>
      <c r="P654" s="5">
        <v>0</v>
      </c>
      <c r="Q654" s="5">
        <v>0</v>
      </c>
      <c r="R654" s="5">
        <v>0</v>
      </c>
      <c r="S654" s="5">
        <v>0</v>
      </c>
      <c r="T654" s="5">
        <v>1557.3976600000001</v>
      </c>
      <c r="U654" s="5">
        <v>0</v>
      </c>
      <c r="V654" s="42">
        <v>0</v>
      </c>
      <c r="W654" s="5">
        <f t="shared" si="623"/>
        <v>100</v>
      </c>
      <c r="X654" s="27"/>
    </row>
    <row r="655" spans="1:24" ht="31.5" customHeight="1" x14ac:dyDescent="0.3">
      <c r="A655" s="4" t="s">
        <v>97</v>
      </c>
      <c r="B655" s="4" t="s">
        <v>1775</v>
      </c>
      <c r="C655" s="4" t="s">
        <v>22</v>
      </c>
      <c r="D655" s="4"/>
      <c r="E655" s="14" t="s">
        <v>802</v>
      </c>
      <c r="F655" s="5"/>
      <c r="G655" s="5"/>
      <c r="H655" s="5"/>
      <c r="I655" s="5"/>
      <c r="J655" s="5"/>
      <c r="K655" s="5"/>
      <c r="L655" s="5"/>
      <c r="M655" s="5">
        <f t="shared" si="586"/>
        <v>0</v>
      </c>
      <c r="N655" s="5">
        <f>N656</f>
        <v>10056.7366</v>
      </c>
      <c r="O655" s="5">
        <f>O656</f>
        <v>7559.84</v>
      </c>
      <c r="P655" s="5">
        <f t="shared" ref="P655:V656" si="624">P656</f>
        <v>0</v>
      </c>
      <c r="Q655" s="5">
        <f t="shared" si="624"/>
        <v>0</v>
      </c>
      <c r="R655" s="5">
        <f t="shared" si="624"/>
        <v>0</v>
      </c>
      <c r="S655" s="5">
        <f t="shared" si="624"/>
        <v>0</v>
      </c>
      <c r="T655" s="5">
        <f>T656</f>
        <v>10056.7366</v>
      </c>
      <c r="U655" s="5">
        <f t="shared" si="624"/>
        <v>0</v>
      </c>
      <c r="V655" s="42">
        <f t="shared" si="624"/>
        <v>0</v>
      </c>
      <c r="W655" s="5">
        <f t="shared" si="623"/>
        <v>100</v>
      </c>
      <c r="X655" s="27"/>
    </row>
    <row r="656" spans="1:24" ht="47.25" customHeight="1" x14ac:dyDescent="0.3">
      <c r="A656" s="4" t="s">
        <v>97</v>
      </c>
      <c r="B656" s="4" t="s">
        <v>1775</v>
      </c>
      <c r="C656" s="4" t="s">
        <v>406</v>
      </c>
      <c r="D656" s="4"/>
      <c r="E656" s="14" t="s">
        <v>808</v>
      </c>
      <c r="F656" s="5"/>
      <c r="G656" s="5"/>
      <c r="H656" s="5"/>
      <c r="I656" s="5"/>
      <c r="J656" s="5"/>
      <c r="K656" s="5"/>
      <c r="L656" s="5"/>
      <c r="M656" s="5">
        <f t="shared" si="586"/>
        <v>0</v>
      </c>
      <c r="N656" s="5">
        <f>N657</f>
        <v>10056.7366</v>
      </c>
      <c r="O656" s="5">
        <f>O657</f>
        <v>7559.84</v>
      </c>
      <c r="P656" s="5">
        <f t="shared" si="624"/>
        <v>0</v>
      </c>
      <c r="Q656" s="5">
        <f t="shared" si="624"/>
        <v>0</v>
      </c>
      <c r="R656" s="5">
        <f t="shared" si="624"/>
        <v>0</v>
      </c>
      <c r="S656" s="5">
        <f t="shared" si="624"/>
        <v>0</v>
      </c>
      <c r="T656" s="5">
        <f>T657</f>
        <v>10056.7366</v>
      </c>
      <c r="U656" s="5">
        <f t="shared" si="624"/>
        <v>0</v>
      </c>
      <c r="V656" s="42">
        <f t="shared" si="624"/>
        <v>0</v>
      </c>
      <c r="W656" s="5">
        <f t="shared" si="623"/>
        <v>100</v>
      </c>
      <c r="X656" s="27"/>
    </row>
    <row r="657" spans="1:25" ht="31.5" customHeight="1" x14ac:dyDescent="0.3">
      <c r="A657" s="4" t="s">
        <v>97</v>
      </c>
      <c r="B657" s="4" t="s">
        <v>1775</v>
      </c>
      <c r="C657" s="4" t="s">
        <v>406</v>
      </c>
      <c r="D657" s="4" t="s">
        <v>87</v>
      </c>
      <c r="E657" s="14" t="s">
        <v>541</v>
      </c>
      <c r="F657" s="5"/>
      <c r="G657" s="5"/>
      <c r="H657" s="5"/>
      <c r="I657" s="5"/>
      <c r="J657" s="5"/>
      <c r="K657" s="5"/>
      <c r="L657" s="5"/>
      <c r="M657" s="5">
        <f t="shared" si="586"/>
        <v>0</v>
      </c>
      <c r="N657" s="5">
        <f>N658+N659</f>
        <v>10056.7366</v>
      </c>
      <c r="O657" s="5">
        <f>O658+O659</f>
        <v>7559.84</v>
      </c>
      <c r="P657" s="5">
        <f t="shared" ref="P657:V657" si="625">P658+P659</f>
        <v>0</v>
      </c>
      <c r="Q657" s="5">
        <f t="shared" si="625"/>
        <v>0</v>
      </c>
      <c r="R657" s="5">
        <f t="shared" si="625"/>
        <v>0</v>
      </c>
      <c r="S657" s="5">
        <f t="shared" si="625"/>
        <v>0</v>
      </c>
      <c r="T657" s="5">
        <f>T658+T659</f>
        <v>10056.7366</v>
      </c>
      <c r="U657" s="5">
        <f t="shared" si="625"/>
        <v>0</v>
      </c>
      <c r="V657" s="42">
        <f t="shared" si="625"/>
        <v>0</v>
      </c>
      <c r="W657" s="5">
        <f t="shared" si="623"/>
        <v>100</v>
      </c>
      <c r="X657" s="27"/>
    </row>
    <row r="658" spans="1:25" ht="15.75" customHeight="1" x14ac:dyDescent="0.3">
      <c r="A658" s="4" t="s">
        <v>97</v>
      </c>
      <c r="B658" s="4" t="s">
        <v>1775</v>
      </c>
      <c r="C658" s="4" t="s">
        <v>406</v>
      </c>
      <c r="D658" s="4" t="s">
        <v>121</v>
      </c>
      <c r="E658" s="14" t="s">
        <v>542</v>
      </c>
      <c r="F658" s="5"/>
      <c r="G658" s="5"/>
      <c r="H658" s="5"/>
      <c r="I658" s="5"/>
      <c r="J658" s="5"/>
      <c r="K658" s="5"/>
      <c r="L658" s="5"/>
      <c r="M658" s="5">
        <f t="shared" si="586"/>
        <v>0</v>
      </c>
      <c r="N658" s="5">
        <v>3017</v>
      </c>
      <c r="O658" s="5">
        <v>2535</v>
      </c>
      <c r="P658" s="5">
        <v>0</v>
      </c>
      <c r="Q658" s="5">
        <v>0</v>
      </c>
      <c r="R658" s="5">
        <v>0</v>
      </c>
      <c r="S658" s="5">
        <v>0</v>
      </c>
      <c r="T658" s="5">
        <v>3017</v>
      </c>
      <c r="U658" s="5">
        <v>0</v>
      </c>
      <c r="V658" s="42">
        <v>0</v>
      </c>
      <c r="W658" s="5">
        <f t="shared" si="623"/>
        <v>100</v>
      </c>
      <c r="X658" s="27"/>
    </row>
    <row r="659" spans="1:25" ht="15.75" customHeight="1" x14ac:dyDescent="0.3">
      <c r="A659" s="4" t="s">
        <v>97</v>
      </c>
      <c r="B659" s="4" t="s">
        <v>1775</v>
      </c>
      <c r="C659" s="4" t="s">
        <v>406</v>
      </c>
      <c r="D659" s="4" t="s">
        <v>99</v>
      </c>
      <c r="E659" s="14" t="s">
        <v>543</v>
      </c>
      <c r="F659" s="5"/>
      <c r="G659" s="5"/>
      <c r="H659" s="5"/>
      <c r="I659" s="5"/>
      <c r="J659" s="5"/>
      <c r="K659" s="5"/>
      <c r="L659" s="5"/>
      <c r="M659" s="5">
        <f t="shared" si="586"/>
        <v>0</v>
      </c>
      <c r="N659" s="5">
        <v>7039.7366000000002</v>
      </c>
      <c r="O659" s="5">
        <v>5024.84</v>
      </c>
      <c r="P659" s="5">
        <v>0</v>
      </c>
      <c r="Q659" s="5">
        <v>0</v>
      </c>
      <c r="R659" s="5">
        <v>0</v>
      </c>
      <c r="S659" s="5">
        <v>0</v>
      </c>
      <c r="T659" s="5">
        <v>7039.7366000000002</v>
      </c>
      <c r="U659" s="5">
        <v>0</v>
      </c>
      <c r="V659" s="42">
        <v>0</v>
      </c>
      <c r="W659" s="5">
        <f t="shared" si="623"/>
        <v>100</v>
      </c>
      <c r="X659" s="27"/>
    </row>
    <row r="660" spans="1:25" ht="47.25" hidden="1" customHeight="1" x14ac:dyDescent="0.25">
      <c r="A660" s="4" t="s">
        <v>97</v>
      </c>
      <c r="B660" s="4" t="s">
        <v>1775</v>
      </c>
      <c r="C660" s="4" t="s">
        <v>38</v>
      </c>
      <c r="D660" s="4"/>
      <c r="E660" s="14" t="s">
        <v>838</v>
      </c>
      <c r="F660" s="5">
        <f t="shared" ref="F660:L663" si="626">F661</f>
        <v>0</v>
      </c>
      <c r="G660" s="5">
        <f t="shared" si="626"/>
        <v>0</v>
      </c>
      <c r="H660" s="5">
        <f t="shared" si="626"/>
        <v>0</v>
      </c>
      <c r="I660" s="5">
        <f t="shared" si="626"/>
        <v>0</v>
      </c>
      <c r="J660" s="5">
        <f t="shared" si="626"/>
        <v>0</v>
      </c>
      <c r="K660" s="5">
        <f t="shared" si="626"/>
        <v>0</v>
      </c>
      <c r="L660" s="5">
        <f t="shared" si="626"/>
        <v>0</v>
      </c>
      <c r="M660" s="5">
        <f t="shared" si="586"/>
        <v>0</v>
      </c>
      <c r="N660" s="5">
        <f t="shared" ref="N660:O663" si="627">N661</f>
        <v>0</v>
      </c>
      <c r="O660" s="5">
        <f t="shared" si="627"/>
        <v>0</v>
      </c>
      <c r="P660" s="5">
        <f t="shared" ref="P660:V663" si="628">P661</f>
        <v>0</v>
      </c>
      <c r="Q660" s="5">
        <f t="shared" si="628"/>
        <v>0</v>
      </c>
      <c r="R660" s="5">
        <f t="shared" si="628"/>
        <v>0</v>
      </c>
      <c r="S660" s="5">
        <f t="shared" si="628"/>
        <v>0</v>
      </c>
      <c r="T660" s="5">
        <f t="shared" si="628"/>
        <v>0</v>
      </c>
      <c r="U660" s="5">
        <f t="shared" si="628"/>
        <v>0</v>
      </c>
      <c r="V660" s="42">
        <f t="shared" si="628"/>
        <v>0</v>
      </c>
      <c r="W660" s="5" t="e">
        <f t="shared" si="623"/>
        <v>#DIV/0!</v>
      </c>
      <c r="X660" s="27" t="s">
        <v>1591</v>
      </c>
      <c r="Y660" s="2" t="s">
        <v>1630</v>
      </c>
    </row>
    <row r="661" spans="1:25" ht="47.25" hidden="1" customHeight="1" x14ac:dyDescent="0.25">
      <c r="A661" s="4" t="s">
        <v>97</v>
      </c>
      <c r="B661" s="4" t="s">
        <v>1775</v>
      </c>
      <c r="C661" s="4" t="s">
        <v>1355</v>
      </c>
      <c r="D661" s="4"/>
      <c r="E661" s="14" t="s">
        <v>1357</v>
      </c>
      <c r="F661" s="5">
        <f t="shared" si="626"/>
        <v>0</v>
      </c>
      <c r="G661" s="5">
        <f t="shared" si="626"/>
        <v>0</v>
      </c>
      <c r="H661" s="5">
        <f t="shared" si="626"/>
        <v>0</v>
      </c>
      <c r="I661" s="5">
        <f t="shared" si="626"/>
        <v>0</v>
      </c>
      <c r="J661" s="5">
        <f t="shared" si="626"/>
        <v>0</v>
      </c>
      <c r="K661" s="5">
        <f t="shared" si="626"/>
        <v>0</v>
      </c>
      <c r="L661" s="5">
        <f t="shared" si="626"/>
        <v>0</v>
      </c>
      <c r="M661" s="5">
        <f t="shared" si="586"/>
        <v>0</v>
      </c>
      <c r="N661" s="5">
        <f t="shared" si="627"/>
        <v>0</v>
      </c>
      <c r="O661" s="5">
        <f t="shared" si="627"/>
        <v>0</v>
      </c>
      <c r="P661" s="5">
        <f t="shared" si="628"/>
        <v>0</v>
      </c>
      <c r="Q661" s="5">
        <f t="shared" si="628"/>
        <v>0</v>
      </c>
      <c r="R661" s="5">
        <f t="shared" si="628"/>
        <v>0</v>
      </c>
      <c r="S661" s="5">
        <f t="shared" si="628"/>
        <v>0</v>
      </c>
      <c r="T661" s="5">
        <f t="shared" si="628"/>
        <v>0</v>
      </c>
      <c r="U661" s="5">
        <f t="shared" si="628"/>
        <v>0</v>
      </c>
      <c r="V661" s="42">
        <f t="shared" si="628"/>
        <v>0</v>
      </c>
      <c r="W661" s="5" t="e">
        <f t="shared" si="623"/>
        <v>#DIV/0!</v>
      </c>
      <c r="X661" s="27" t="s">
        <v>1591</v>
      </c>
      <c r="Y661" s="2" t="s">
        <v>1630</v>
      </c>
    </row>
    <row r="662" spans="1:25" ht="31.5" hidden="1" customHeight="1" x14ac:dyDescent="0.25">
      <c r="A662" s="4" t="s">
        <v>97</v>
      </c>
      <c r="B662" s="4" t="s">
        <v>1775</v>
      </c>
      <c r="C662" s="4" t="s">
        <v>1356</v>
      </c>
      <c r="D662" s="4"/>
      <c r="E662" s="14" t="s">
        <v>1358</v>
      </c>
      <c r="F662" s="5">
        <f t="shared" si="626"/>
        <v>0</v>
      </c>
      <c r="G662" s="5">
        <f t="shared" si="626"/>
        <v>0</v>
      </c>
      <c r="H662" s="5">
        <f t="shared" si="626"/>
        <v>0</v>
      </c>
      <c r="I662" s="5">
        <f t="shared" si="626"/>
        <v>0</v>
      </c>
      <c r="J662" s="5">
        <f t="shared" si="626"/>
        <v>0</v>
      </c>
      <c r="K662" s="5">
        <f t="shared" si="626"/>
        <v>0</v>
      </c>
      <c r="L662" s="5">
        <f t="shared" si="626"/>
        <v>0</v>
      </c>
      <c r="M662" s="5">
        <f t="shared" si="586"/>
        <v>0</v>
      </c>
      <c r="N662" s="5">
        <f t="shared" si="627"/>
        <v>0</v>
      </c>
      <c r="O662" s="5">
        <f t="shared" si="627"/>
        <v>0</v>
      </c>
      <c r="P662" s="5">
        <f t="shared" si="628"/>
        <v>0</v>
      </c>
      <c r="Q662" s="5">
        <f t="shared" si="628"/>
        <v>0</v>
      </c>
      <c r="R662" s="5">
        <f t="shared" si="628"/>
        <v>0</v>
      </c>
      <c r="S662" s="5">
        <f t="shared" si="628"/>
        <v>0</v>
      </c>
      <c r="T662" s="5">
        <f t="shared" si="628"/>
        <v>0</v>
      </c>
      <c r="U662" s="5">
        <f t="shared" si="628"/>
        <v>0</v>
      </c>
      <c r="V662" s="42">
        <f t="shared" si="628"/>
        <v>0</v>
      </c>
      <c r="W662" s="5" t="e">
        <f t="shared" si="623"/>
        <v>#DIV/0!</v>
      </c>
      <c r="X662" s="27" t="s">
        <v>1591</v>
      </c>
      <c r="Y662" s="2" t="s">
        <v>1630</v>
      </c>
    </row>
    <row r="663" spans="1:25" ht="31.5" hidden="1" customHeight="1" x14ac:dyDescent="0.3">
      <c r="A663" s="4" t="s">
        <v>97</v>
      </c>
      <c r="B663" s="4" t="s">
        <v>1775</v>
      </c>
      <c r="C663" s="4" t="s">
        <v>1356</v>
      </c>
      <c r="D663" s="4" t="s">
        <v>87</v>
      </c>
      <c r="E663" s="14" t="s">
        <v>541</v>
      </c>
      <c r="F663" s="5">
        <f t="shared" si="626"/>
        <v>0</v>
      </c>
      <c r="G663" s="5">
        <f t="shared" si="626"/>
        <v>0</v>
      </c>
      <c r="H663" s="5">
        <f t="shared" si="626"/>
        <v>0</v>
      </c>
      <c r="I663" s="5">
        <f t="shared" si="626"/>
        <v>0</v>
      </c>
      <c r="J663" s="5">
        <f t="shared" si="626"/>
        <v>0</v>
      </c>
      <c r="K663" s="5">
        <f t="shared" si="626"/>
        <v>0</v>
      </c>
      <c r="L663" s="5">
        <f t="shared" si="626"/>
        <v>0</v>
      </c>
      <c r="M663" s="5">
        <f t="shared" si="586"/>
        <v>0</v>
      </c>
      <c r="N663" s="5">
        <f t="shared" si="627"/>
        <v>0</v>
      </c>
      <c r="O663" s="5">
        <f t="shared" si="627"/>
        <v>0</v>
      </c>
      <c r="P663" s="5">
        <f t="shared" si="628"/>
        <v>0</v>
      </c>
      <c r="Q663" s="5">
        <f t="shared" si="628"/>
        <v>0</v>
      </c>
      <c r="R663" s="5">
        <f t="shared" si="628"/>
        <v>0</v>
      </c>
      <c r="S663" s="5">
        <f t="shared" si="628"/>
        <v>0</v>
      </c>
      <c r="T663" s="5">
        <f t="shared" si="628"/>
        <v>0</v>
      </c>
      <c r="U663" s="5">
        <f t="shared" si="628"/>
        <v>0</v>
      </c>
      <c r="V663" s="42">
        <f t="shared" si="628"/>
        <v>0</v>
      </c>
      <c r="W663" s="5" t="e">
        <f t="shared" si="623"/>
        <v>#DIV/0!</v>
      </c>
      <c r="X663" s="27" t="s">
        <v>1591</v>
      </c>
      <c r="Y663" s="2" t="s">
        <v>1630</v>
      </c>
    </row>
    <row r="664" spans="1:25" ht="15.75" hidden="1" customHeight="1" x14ac:dyDescent="0.3">
      <c r="A664" s="4" t="s">
        <v>97</v>
      </c>
      <c r="B664" s="4" t="s">
        <v>1775</v>
      </c>
      <c r="C664" s="4" t="s">
        <v>1356</v>
      </c>
      <c r="D664" s="4" t="s">
        <v>99</v>
      </c>
      <c r="E664" s="14" t="s">
        <v>543</v>
      </c>
      <c r="F664" s="5"/>
      <c r="G664" s="5"/>
      <c r="H664" s="5"/>
      <c r="I664" s="5"/>
      <c r="J664" s="5"/>
      <c r="K664" s="5"/>
      <c r="L664" s="5"/>
      <c r="M664" s="5">
        <f t="shared" si="586"/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42">
        <v>0</v>
      </c>
      <c r="W664" s="5" t="e">
        <f t="shared" si="623"/>
        <v>#DIV/0!</v>
      </c>
      <c r="X664" s="27" t="s">
        <v>1591</v>
      </c>
      <c r="Y664" s="2" t="s">
        <v>1630</v>
      </c>
    </row>
    <row r="665" spans="1:25" s="10" customFormat="1" ht="31.5" customHeight="1" x14ac:dyDescent="0.3">
      <c r="A665" s="9" t="s">
        <v>97</v>
      </c>
      <c r="B665" s="9" t="s">
        <v>1776</v>
      </c>
      <c r="C665" s="9"/>
      <c r="D665" s="9"/>
      <c r="E665" s="13" t="s">
        <v>522</v>
      </c>
      <c r="F665" s="11">
        <f t="shared" ref="F665:L665" si="629">F675+F666+F687</f>
        <v>99965.4</v>
      </c>
      <c r="G665" s="11">
        <f t="shared" si="629"/>
        <v>99968.4</v>
      </c>
      <c r="H665" s="11">
        <f t="shared" si="629"/>
        <v>99968.4</v>
      </c>
      <c r="I665" s="11">
        <f t="shared" si="629"/>
        <v>0</v>
      </c>
      <c r="J665" s="11">
        <f t="shared" si="629"/>
        <v>0</v>
      </c>
      <c r="K665" s="11">
        <f t="shared" si="629"/>
        <v>0</v>
      </c>
      <c r="L665" s="11">
        <f t="shared" si="629"/>
        <v>727.10799999999995</v>
      </c>
      <c r="M665" s="11">
        <f t="shared" si="586"/>
        <v>100692.50799999999</v>
      </c>
      <c r="N665" s="11">
        <f>N675+N666+N687</f>
        <v>100692.50800000002</v>
      </c>
      <c r="O665" s="11">
        <f>O675+O666+O687</f>
        <v>68988.64347000001</v>
      </c>
      <c r="P665" s="11">
        <f t="shared" ref="P665:V665" si="630">P675+P666+P687</f>
        <v>0</v>
      </c>
      <c r="Q665" s="11">
        <f t="shared" si="630"/>
        <v>0</v>
      </c>
      <c r="R665" s="11">
        <f t="shared" si="630"/>
        <v>0</v>
      </c>
      <c r="S665" s="11">
        <f t="shared" si="630"/>
        <v>0</v>
      </c>
      <c r="T665" s="11">
        <f t="shared" si="630"/>
        <v>100692.27305000002</v>
      </c>
      <c r="U665" s="11">
        <f t="shared" si="630"/>
        <v>0</v>
      </c>
      <c r="V665" s="41">
        <f t="shared" si="630"/>
        <v>0</v>
      </c>
      <c r="W665" s="11">
        <f t="shared" si="623"/>
        <v>99.999766665857607</v>
      </c>
      <c r="X665" s="26"/>
    </row>
    <row r="666" spans="1:25" ht="31.5" customHeight="1" x14ac:dyDescent="0.3">
      <c r="A666" s="4" t="s">
        <v>97</v>
      </c>
      <c r="B666" s="4" t="s">
        <v>1776</v>
      </c>
      <c r="C666" s="4" t="s">
        <v>22</v>
      </c>
      <c r="D666" s="4"/>
      <c r="E666" s="14" t="s">
        <v>802</v>
      </c>
      <c r="F666" s="5">
        <f t="shared" ref="F666:L669" si="631">F667</f>
        <v>77386.7</v>
      </c>
      <c r="G666" s="5">
        <f t="shared" si="631"/>
        <v>77389.7</v>
      </c>
      <c r="H666" s="5">
        <f t="shared" si="631"/>
        <v>77389.7</v>
      </c>
      <c r="I666" s="5">
        <f t="shared" si="631"/>
        <v>0</v>
      </c>
      <c r="J666" s="5">
        <f t="shared" si="631"/>
        <v>0</v>
      </c>
      <c r="K666" s="5">
        <f t="shared" si="631"/>
        <v>0</v>
      </c>
      <c r="L666" s="5">
        <f t="shared" si="631"/>
        <v>509.108</v>
      </c>
      <c r="M666" s="5">
        <f t="shared" si="586"/>
        <v>77895.80799999999</v>
      </c>
      <c r="N666" s="5">
        <f t="shared" ref="N666:O669" si="632">N667</f>
        <v>77821.749650000012</v>
      </c>
      <c r="O666" s="5">
        <f t="shared" si="632"/>
        <v>52792.21097</v>
      </c>
      <c r="P666" s="5">
        <f t="shared" ref="P666:V669" si="633">P667</f>
        <v>0</v>
      </c>
      <c r="Q666" s="5">
        <f t="shared" si="633"/>
        <v>0</v>
      </c>
      <c r="R666" s="5">
        <f t="shared" si="633"/>
        <v>0</v>
      </c>
      <c r="S666" s="5">
        <f t="shared" si="633"/>
        <v>0</v>
      </c>
      <c r="T666" s="5">
        <f t="shared" si="633"/>
        <v>77821.639520000012</v>
      </c>
      <c r="U666" s="5">
        <f t="shared" si="633"/>
        <v>0</v>
      </c>
      <c r="V666" s="42">
        <f t="shared" si="633"/>
        <v>0</v>
      </c>
      <c r="W666" s="5">
        <f t="shared" si="623"/>
        <v>99.999858484291991</v>
      </c>
      <c r="X666" s="27"/>
    </row>
    <row r="667" spans="1:25" ht="15.75" customHeight="1" x14ac:dyDescent="0.3">
      <c r="A667" s="4" t="s">
        <v>97</v>
      </c>
      <c r="B667" s="4" t="s">
        <v>1776</v>
      </c>
      <c r="C667" s="4" t="s">
        <v>42</v>
      </c>
      <c r="D667" s="4"/>
      <c r="E667" s="14" t="s">
        <v>874</v>
      </c>
      <c r="F667" s="5">
        <f t="shared" si="631"/>
        <v>77386.7</v>
      </c>
      <c r="G667" s="5">
        <f t="shared" si="631"/>
        <v>77389.7</v>
      </c>
      <c r="H667" s="5">
        <f t="shared" si="631"/>
        <v>77389.7</v>
      </c>
      <c r="I667" s="5">
        <f t="shared" si="631"/>
        <v>0</v>
      </c>
      <c r="J667" s="5">
        <f t="shared" si="631"/>
        <v>0</v>
      </c>
      <c r="K667" s="5">
        <f t="shared" si="631"/>
        <v>0</v>
      </c>
      <c r="L667" s="5">
        <f t="shared" si="631"/>
        <v>509.108</v>
      </c>
      <c r="M667" s="5">
        <f t="shared" si="586"/>
        <v>77895.80799999999</v>
      </c>
      <c r="N667" s="5">
        <f t="shared" si="632"/>
        <v>77821.749650000012</v>
      </c>
      <c r="O667" s="5">
        <f t="shared" si="632"/>
        <v>52792.21097</v>
      </c>
      <c r="P667" s="5">
        <f t="shared" si="633"/>
        <v>0</v>
      </c>
      <c r="Q667" s="5">
        <f t="shared" si="633"/>
        <v>0</v>
      </c>
      <c r="R667" s="5">
        <f t="shared" si="633"/>
        <v>0</v>
      </c>
      <c r="S667" s="5">
        <f t="shared" si="633"/>
        <v>0</v>
      </c>
      <c r="T667" s="5">
        <f t="shared" si="633"/>
        <v>77821.639520000012</v>
      </c>
      <c r="U667" s="5">
        <f t="shared" si="633"/>
        <v>0</v>
      </c>
      <c r="V667" s="42">
        <f t="shared" si="633"/>
        <v>0</v>
      </c>
      <c r="W667" s="5">
        <f t="shared" si="623"/>
        <v>99.999858484291991</v>
      </c>
      <c r="X667" s="27"/>
    </row>
    <row r="668" spans="1:25" ht="47.25" customHeight="1" x14ac:dyDescent="0.3">
      <c r="A668" s="4" t="s">
        <v>97</v>
      </c>
      <c r="B668" s="4" t="s">
        <v>1776</v>
      </c>
      <c r="C668" s="4" t="s">
        <v>43</v>
      </c>
      <c r="D668" s="4"/>
      <c r="E668" s="14" t="s">
        <v>565</v>
      </c>
      <c r="F668" s="5">
        <f t="shared" ref="F668:L668" si="634">F669+F671</f>
        <v>77386.7</v>
      </c>
      <c r="G668" s="5">
        <f t="shared" si="634"/>
        <v>77389.7</v>
      </c>
      <c r="H668" s="5">
        <f t="shared" si="634"/>
        <v>77389.7</v>
      </c>
      <c r="I668" s="5">
        <f t="shared" si="634"/>
        <v>0</v>
      </c>
      <c r="J668" s="5">
        <f t="shared" si="634"/>
        <v>0</v>
      </c>
      <c r="K668" s="5">
        <f t="shared" si="634"/>
        <v>0</v>
      </c>
      <c r="L668" s="5">
        <f t="shared" si="634"/>
        <v>509.108</v>
      </c>
      <c r="M668" s="5">
        <f t="shared" si="586"/>
        <v>77895.80799999999</v>
      </c>
      <c r="N668" s="5">
        <f>N669+N671+N673</f>
        <v>77821.749650000012</v>
      </c>
      <c r="O668" s="5">
        <f>O669+O671+O673</f>
        <v>52792.21097</v>
      </c>
      <c r="P668" s="5">
        <f t="shared" ref="P668:V668" si="635">P669+P671</f>
        <v>0</v>
      </c>
      <c r="Q668" s="5">
        <f t="shared" si="635"/>
        <v>0</v>
      </c>
      <c r="R668" s="5">
        <f t="shared" si="635"/>
        <v>0</v>
      </c>
      <c r="S668" s="5">
        <f t="shared" si="635"/>
        <v>0</v>
      </c>
      <c r="T668" s="5">
        <f>T669+T671+T673</f>
        <v>77821.639520000012</v>
      </c>
      <c r="U668" s="5">
        <f t="shared" si="635"/>
        <v>0</v>
      </c>
      <c r="V668" s="42">
        <f t="shared" si="635"/>
        <v>0</v>
      </c>
      <c r="W668" s="5">
        <f t="shared" si="623"/>
        <v>99.999858484291991</v>
      </c>
      <c r="X668" s="27"/>
    </row>
    <row r="669" spans="1:25" ht="78.75" customHeight="1" x14ac:dyDescent="0.3">
      <c r="A669" s="4" t="s">
        <v>97</v>
      </c>
      <c r="B669" s="4" t="s">
        <v>1776</v>
      </c>
      <c r="C669" s="4" t="s">
        <v>43</v>
      </c>
      <c r="D669" s="4" t="s">
        <v>18</v>
      </c>
      <c r="E669" s="14" t="s">
        <v>528</v>
      </c>
      <c r="F669" s="5">
        <f t="shared" si="631"/>
        <v>65398.5</v>
      </c>
      <c r="G669" s="5">
        <f t="shared" si="631"/>
        <v>65401.5</v>
      </c>
      <c r="H669" s="5">
        <f t="shared" si="631"/>
        <v>65401.5</v>
      </c>
      <c r="I669" s="5">
        <f t="shared" si="631"/>
        <v>0</v>
      </c>
      <c r="J669" s="5">
        <f t="shared" si="631"/>
        <v>0</v>
      </c>
      <c r="K669" s="5">
        <f t="shared" si="631"/>
        <v>0</v>
      </c>
      <c r="L669" s="5">
        <f t="shared" si="631"/>
        <v>686.41899999999998</v>
      </c>
      <c r="M669" s="5">
        <f t="shared" si="586"/>
        <v>66084.918999999994</v>
      </c>
      <c r="N669" s="5">
        <f t="shared" si="632"/>
        <v>66924.156650000004</v>
      </c>
      <c r="O669" s="5">
        <f t="shared" si="632"/>
        <v>46197.700900000003</v>
      </c>
      <c r="P669" s="5">
        <f t="shared" si="633"/>
        <v>0</v>
      </c>
      <c r="Q669" s="5">
        <f t="shared" si="633"/>
        <v>0</v>
      </c>
      <c r="R669" s="5">
        <f t="shared" si="633"/>
        <v>0</v>
      </c>
      <c r="S669" s="5">
        <f t="shared" si="633"/>
        <v>0</v>
      </c>
      <c r="T669" s="5">
        <f t="shared" si="633"/>
        <v>66924.156610000005</v>
      </c>
      <c r="U669" s="5">
        <f t="shared" si="633"/>
        <v>0</v>
      </c>
      <c r="V669" s="42">
        <f t="shared" si="633"/>
        <v>0</v>
      </c>
      <c r="W669" s="5">
        <f t="shared" si="623"/>
        <v>99.99999994023085</v>
      </c>
      <c r="X669" s="27"/>
    </row>
    <row r="670" spans="1:25" ht="15.75" customHeight="1" x14ac:dyDescent="0.3">
      <c r="A670" s="4" t="s">
        <v>97</v>
      </c>
      <c r="B670" s="4" t="s">
        <v>1776</v>
      </c>
      <c r="C670" s="4" t="s">
        <v>43</v>
      </c>
      <c r="D670" s="4" t="s">
        <v>19</v>
      </c>
      <c r="E670" s="14" t="s">
        <v>529</v>
      </c>
      <c r="F670" s="5">
        <v>65398.5</v>
      </c>
      <c r="G670" s="5">
        <v>65401.5</v>
      </c>
      <c r="H670" s="5">
        <v>65401.5</v>
      </c>
      <c r="I670" s="5"/>
      <c r="J670" s="5"/>
      <c r="K670" s="5"/>
      <c r="L670" s="5">
        <v>686.41899999999998</v>
      </c>
      <c r="M670" s="5">
        <f t="shared" si="586"/>
        <v>66084.918999999994</v>
      </c>
      <c r="N670" s="5">
        <v>66924.156650000004</v>
      </c>
      <c r="O670" s="5">
        <v>46197.700900000003</v>
      </c>
      <c r="P670" s="5">
        <v>0</v>
      </c>
      <c r="Q670" s="5">
        <v>0</v>
      </c>
      <c r="R670" s="5">
        <v>0</v>
      </c>
      <c r="S670" s="5">
        <v>0</v>
      </c>
      <c r="T670" s="5">
        <v>66924.156610000005</v>
      </c>
      <c r="U670" s="5">
        <v>0</v>
      </c>
      <c r="V670" s="42">
        <v>0</v>
      </c>
      <c r="W670" s="5">
        <f t="shared" si="623"/>
        <v>99.99999994023085</v>
      </c>
      <c r="X670" s="27"/>
    </row>
    <row r="671" spans="1:25" ht="31.5" customHeight="1" x14ac:dyDescent="0.3">
      <c r="A671" s="4" t="s">
        <v>97</v>
      </c>
      <c r="B671" s="4" t="s">
        <v>1776</v>
      </c>
      <c r="C671" s="4" t="s">
        <v>43</v>
      </c>
      <c r="D671" s="4" t="s">
        <v>11</v>
      </c>
      <c r="E671" s="14" t="s">
        <v>531</v>
      </c>
      <c r="F671" s="5">
        <f t="shared" ref="F671:L671" si="636">F672</f>
        <v>11988.2</v>
      </c>
      <c r="G671" s="5">
        <f t="shared" si="636"/>
        <v>11988.2</v>
      </c>
      <c r="H671" s="5">
        <f t="shared" si="636"/>
        <v>11988.2</v>
      </c>
      <c r="I671" s="5">
        <f t="shared" si="636"/>
        <v>0</v>
      </c>
      <c r="J671" s="5">
        <f t="shared" si="636"/>
        <v>0</v>
      </c>
      <c r="K671" s="5">
        <f t="shared" si="636"/>
        <v>0</v>
      </c>
      <c r="L671" s="5">
        <f t="shared" si="636"/>
        <v>-177.31099999999998</v>
      </c>
      <c r="M671" s="5">
        <f t="shared" si="586"/>
        <v>11810.889000000001</v>
      </c>
      <c r="N671" s="5">
        <f>N672</f>
        <v>10896.530500000001</v>
      </c>
      <c r="O671" s="5">
        <f>O672</f>
        <v>6593.4475700000003</v>
      </c>
      <c r="P671" s="5">
        <f t="shared" ref="P671:V671" si="637">P672</f>
        <v>0</v>
      </c>
      <c r="Q671" s="5">
        <f t="shared" si="637"/>
        <v>0</v>
      </c>
      <c r="R671" s="5">
        <f t="shared" si="637"/>
        <v>0</v>
      </c>
      <c r="S671" s="5">
        <f t="shared" si="637"/>
        <v>0</v>
      </c>
      <c r="T671" s="5">
        <f t="shared" si="637"/>
        <v>10896.420410000001</v>
      </c>
      <c r="U671" s="5">
        <f t="shared" si="637"/>
        <v>0</v>
      </c>
      <c r="V671" s="42">
        <f t="shared" si="637"/>
        <v>0</v>
      </c>
      <c r="W671" s="5">
        <f t="shared" si="623"/>
        <v>99.99898967841186</v>
      </c>
      <c r="X671" s="27"/>
    </row>
    <row r="672" spans="1:25" ht="31.5" customHeight="1" x14ac:dyDescent="0.3">
      <c r="A672" s="4" t="s">
        <v>97</v>
      </c>
      <c r="B672" s="4" t="s">
        <v>1776</v>
      </c>
      <c r="C672" s="4" t="s">
        <v>43</v>
      </c>
      <c r="D672" s="4" t="s">
        <v>12</v>
      </c>
      <c r="E672" s="14" t="s">
        <v>532</v>
      </c>
      <c r="F672" s="5">
        <v>11988.2</v>
      </c>
      <c r="G672" s="5">
        <v>11988.2</v>
      </c>
      <c r="H672" s="5">
        <v>11988.2</v>
      </c>
      <c r="I672" s="5"/>
      <c r="J672" s="5"/>
      <c r="K672" s="5"/>
      <c r="L672" s="5">
        <f>-10.491-166.82</f>
        <v>-177.31099999999998</v>
      </c>
      <c r="M672" s="5">
        <f t="shared" si="586"/>
        <v>11810.889000000001</v>
      </c>
      <c r="N672" s="5">
        <v>10896.530500000001</v>
      </c>
      <c r="O672" s="5">
        <v>6593.4475700000003</v>
      </c>
      <c r="P672" s="5">
        <v>0</v>
      </c>
      <c r="Q672" s="5">
        <v>0</v>
      </c>
      <c r="R672" s="5">
        <v>0</v>
      </c>
      <c r="S672" s="5">
        <v>0</v>
      </c>
      <c r="T672" s="5">
        <v>10896.420410000001</v>
      </c>
      <c r="U672" s="5">
        <v>0</v>
      </c>
      <c r="V672" s="42">
        <v>0</v>
      </c>
      <c r="W672" s="5">
        <f t="shared" si="623"/>
        <v>99.99898967841186</v>
      </c>
      <c r="X672" s="27"/>
    </row>
    <row r="673" spans="1:24" ht="15.75" customHeight="1" x14ac:dyDescent="0.3">
      <c r="A673" s="4" t="s">
        <v>97</v>
      </c>
      <c r="B673" s="4" t="s">
        <v>1776</v>
      </c>
      <c r="C673" s="4" t="s">
        <v>43</v>
      </c>
      <c r="D673" s="4" t="s">
        <v>13</v>
      </c>
      <c r="E673" s="14" t="s">
        <v>547</v>
      </c>
      <c r="F673" s="5"/>
      <c r="G673" s="5"/>
      <c r="H673" s="5"/>
      <c r="I673" s="5"/>
      <c r="J673" s="5"/>
      <c r="K673" s="5"/>
      <c r="L673" s="5"/>
      <c r="M673" s="5">
        <f t="shared" si="586"/>
        <v>0</v>
      </c>
      <c r="N673" s="5">
        <f>N674</f>
        <v>1.0625</v>
      </c>
      <c r="O673" s="5">
        <f>O674</f>
        <v>1.0625</v>
      </c>
      <c r="P673" s="5">
        <f t="shared" ref="P673:V673" si="638">P674</f>
        <v>0</v>
      </c>
      <c r="Q673" s="5">
        <f t="shared" si="638"/>
        <v>0</v>
      </c>
      <c r="R673" s="5">
        <f t="shared" si="638"/>
        <v>0</v>
      </c>
      <c r="S673" s="5">
        <f t="shared" si="638"/>
        <v>0</v>
      </c>
      <c r="T673" s="5">
        <f>T674</f>
        <v>1.0625</v>
      </c>
      <c r="U673" s="5">
        <f t="shared" si="638"/>
        <v>0</v>
      </c>
      <c r="V673" s="42">
        <f t="shared" si="638"/>
        <v>0</v>
      </c>
      <c r="W673" s="5">
        <f t="shared" si="623"/>
        <v>100</v>
      </c>
      <c r="X673" s="27"/>
    </row>
    <row r="674" spans="1:24" ht="15.75" customHeight="1" x14ac:dyDescent="0.3">
      <c r="A674" s="4" t="s">
        <v>97</v>
      </c>
      <c r="B674" s="4" t="s">
        <v>1776</v>
      </c>
      <c r="C674" s="4" t="s">
        <v>43</v>
      </c>
      <c r="D674" s="4" t="s">
        <v>20</v>
      </c>
      <c r="E674" s="14" t="s">
        <v>550</v>
      </c>
      <c r="F674" s="5"/>
      <c r="G674" s="5"/>
      <c r="H674" s="5"/>
      <c r="I674" s="5"/>
      <c r="J674" s="5"/>
      <c r="K674" s="5"/>
      <c r="L674" s="5"/>
      <c r="M674" s="5">
        <f t="shared" si="586"/>
        <v>0</v>
      </c>
      <c r="N674" s="5">
        <v>1.0625</v>
      </c>
      <c r="O674" s="5">
        <v>1.0625</v>
      </c>
      <c r="P674" s="5">
        <v>0</v>
      </c>
      <c r="Q674" s="5">
        <v>0</v>
      </c>
      <c r="R674" s="5">
        <v>0</v>
      </c>
      <c r="S674" s="5">
        <v>0</v>
      </c>
      <c r="T674" s="5">
        <v>1.0625</v>
      </c>
      <c r="U674" s="5">
        <v>0</v>
      </c>
      <c r="V674" s="42">
        <v>0</v>
      </c>
      <c r="W674" s="5">
        <f t="shared" si="623"/>
        <v>100</v>
      </c>
      <c r="X674" s="27"/>
    </row>
    <row r="675" spans="1:24" ht="31.5" customHeight="1" x14ac:dyDescent="0.3">
      <c r="A675" s="4" t="s">
        <v>97</v>
      </c>
      <c r="B675" s="4" t="s">
        <v>1776</v>
      </c>
      <c r="C675" s="4" t="s">
        <v>25</v>
      </c>
      <c r="D675" s="4"/>
      <c r="E675" s="14" t="s">
        <v>834</v>
      </c>
      <c r="F675" s="5">
        <f t="shared" ref="F675:L675" si="639">F676</f>
        <v>22578.699999999997</v>
      </c>
      <c r="G675" s="5">
        <f t="shared" si="639"/>
        <v>22578.699999999997</v>
      </c>
      <c r="H675" s="5">
        <f t="shared" si="639"/>
        <v>22578.699999999997</v>
      </c>
      <c r="I675" s="5">
        <f t="shared" si="639"/>
        <v>0</v>
      </c>
      <c r="J675" s="5">
        <f t="shared" si="639"/>
        <v>0</v>
      </c>
      <c r="K675" s="5">
        <f t="shared" si="639"/>
        <v>0</v>
      </c>
      <c r="L675" s="5">
        <f t="shared" si="639"/>
        <v>218</v>
      </c>
      <c r="M675" s="5">
        <f t="shared" si="586"/>
        <v>22796.699999999997</v>
      </c>
      <c r="N675" s="5">
        <f>N676</f>
        <v>22796.7</v>
      </c>
      <c r="O675" s="5">
        <f>O676</f>
        <v>16179.9575</v>
      </c>
      <c r="P675" s="5">
        <f t="shared" ref="P675:V675" si="640">P676</f>
        <v>0</v>
      </c>
      <c r="Q675" s="5">
        <f t="shared" si="640"/>
        <v>0</v>
      </c>
      <c r="R675" s="5">
        <f t="shared" si="640"/>
        <v>0</v>
      </c>
      <c r="S675" s="5">
        <f t="shared" si="640"/>
        <v>0</v>
      </c>
      <c r="T675" s="5">
        <f t="shared" si="640"/>
        <v>22796.57518</v>
      </c>
      <c r="U675" s="5">
        <f t="shared" si="640"/>
        <v>0</v>
      </c>
      <c r="V675" s="42">
        <f t="shared" si="640"/>
        <v>0</v>
      </c>
      <c r="W675" s="5">
        <f t="shared" si="623"/>
        <v>99.99945246461111</v>
      </c>
      <c r="X675" s="27"/>
    </row>
    <row r="676" spans="1:24" ht="31.5" customHeight="1" x14ac:dyDescent="0.3">
      <c r="A676" s="4" t="s">
        <v>97</v>
      </c>
      <c r="B676" s="4" t="s">
        <v>1776</v>
      </c>
      <c r="C676" s="4" t="s">
        <v>26</v>
      </c>
      <c r="D676" s="4"/>
      <c r="E676" s="14" t="s">
        <v>837</v>
      </c>
      <c r="F676" s="5">
        <f t="shared" ref="F676:L676" si="641">F677+F680</f>
        <v>22578.699999999997</v>
      </c>
      <c r="G676" s="5">
        <f t="shared" si="641"/>
        <v>22578.699999999997</v>
      </c>
      <c r="H676" s="5">
        <f t="shared" si="641"/>
        <v>22578.699999999997</v>
      </c>
      <c r="I676" s="5">
        <f t="shared" si="641"/>
        <v>0</v>
      </c>
      <c r="J676" s="5">
        <f t="shared" si="641"/>
        <v>0</v>
      </c>
      <c r="K676" s="5">
        <f t="shared" si="641"/>
        <v>0</v>
      </c>
      <c r="L676" s="5">
        <f t="shared" si="641"/>
        <v>218</v>
      </c>
      <c r="M676" s="5">
        <f t="shared" si="586"/>
        <v>22796.699999999997</v>
      </c>
      <c r="N676" s="5">
        <f>N677+N680</f>
        <v>22796.7</v>
      </c>
      <c r="O676" s="5">
        <f>O677+O680</f>
        <v>16179.9575</v>
      </c>
      <c r="P676" s="5">
        <f t="shared" ref="P676:V676" si="642">P677+P680</f>
        <v>0</v>
      </c>
      <c r="Q676" s="5">
        <f t="shared" si="642"/>
        <v>0</v>
      </c>
      <c r="R676" s="5">
        <f t="shared" si="642"/>
        <v>0</v>
      </c>
      <c r="S676" s="5">
        <f t="shared" si="642"/>
        <v>0</v>
      </c>
      <c r="T676" s="5">
        <f t="shared" si="642"/>
        <v>22796.57518</v>
      </c>
      <c r="U676" s="5">
        <f t="shared" si="642"/>
        <v>0</v>
      </c>
      <c r="V676" s="42">
        <f t="shared" si="642"/>
        <v>0</v>
      </c>
      <c r="W676" s="5">
        <f t="shared" si="623"/>
        <v>99.99945246461111</v>
      </c>
      <c r="X676" s="27"/>
    </row>
    <row r="677" spans="1:24" ht="31.5" customHeight="1" x14ac:dyDescent="0.3">
      <c r="A677" s="4" t="s">
        <v>97</v>
      </c>
      <c r="B677" s="4" t="s">
        <v>1776</v>
      </c>
      <c r="C677" s="4" t="s">
        <v>27</v>
      </c>
      <c r="D677" s="4"/>
      <c r="E677" s="14" t="s">
        <v>827</v>
      </c>
      <c r="F677" s="5">
        <f t="shared" ref="F677:L678" si="643">F678</f>
        <v>20758.199999999997</v>
      </c>
      <c r="G677" s="5">
        <f t="shared" si="643"/>
        <v>20758.199999999997</v>
      </c>
      <c r="H677" s="5">
        <f t="shared" si="643"/>
        <v>20758.199999999997</v>
      </c>
      <c r="I677" s="5">
        <f t="shared" si="643"/>
        <v>0</v>
      </c>
      <c r="J677" s="5">
        <f t="shared" si="643"/>
        <v>0</v>
      </c>
      <c r="K677" s="5">
        <f t="shared" si="643"/>
        <v>0</v>
      </c>
      <c r="L677" s="5">
        <f t="shared" si="643"/>
        <v>218</v>
      </c>
      <c r="M677" s="5">
        <f t="shared" si="586"/>
        <v>20976.199999999997</v>
      </c>
      <c r="N677" s="5">
        <f>N678</f>
        <v>21564.99813</v>
      </c>
      <c r="O677" s="5">
        <f>O678</f>
        <v>14824</v>
      </c>
      <c r="P677" s="5">
        <f t="shared" ref="P677:V678" si="644">P678</f>
        <v>0</v>
      </c>
      <c r="Q677" s="5">
        <f t="shared" si="644"/>
        <v>0</v>
      </c>
      <c r="R677" s="5">
        <f t="shared" si="644"/>
        <v>0</v>
      </c>
      <c r="S677" s="5">
        <f t="shared" si="644"/>
        <v>0</v>
      </c>
      <c r="T677" s="5">
        <f t="shared" si="644"/>
        <v>21564.873309999999</v>
      </c>
      <c r="U677" s="5">
        <f t="shared" si="644"/>
        <v>0</v>
      </c>
      <c r="V677" s="42">
        <f t="shared" si="644"/>
        <v>0</v>
      </c>
      <c r="W677" s="5">
        <f t="shared" si="623"/>
        <v>99.999421191695689</v>
      </c>
      <c r="X677" s="27"/>
    </row>
    <row r="678" spans="1:24" ht="78.75" customHeight="1" x14ac:dyDescent="0.3">
      <c r="A678" s="4" t="s">
        <v>97</v>
      </c>
      <c r="B678" s="4" t="s">
        <v>1776</v>
      </c>
      <c r="C678" s="4" t="s">
        <v>27</v>
      </c>
      <c r="D678" s="4" t="s">
        <v>18</v>
      </c>
      <c r="E678" s="14" t="s">
        <v>528</v>
      </c>
      <c r="F678" s="5">
        <f t="shared" si="643"/>
        <v>20758.199999999997</v>
      </c>
      <c r="G678" s="5">
        <f t="shared" si="643"/>
        <v>20758.199999999997</v>
      </c>
      <c r="H678" s="5">
        <f t="shared" si="643"/>
        <v>20758.199999999997</v>
      </c>
      <c r="I678" s="5">
        <f t="shared" si="643"/>
        <v>0</v>
      </c>
      <c r="J678" s="5">
        <f t="shared" si="643"/>
        <v>0</v>
      </c>
      <c r="K678" s="5">
        <f t="shared" si="643"/>
        <v>0</v>
      </c>
      <c r="L678" s="5">
        <f t="shared" si="643"/>
        <v>218</v>
      </c>
      <c r="M678" s="5">
        <f t="shared" si="586"/>
        <v>20976.199999999997</v>
      </c>
      <c r="N678" s="5">
        <f>N679</f>
        <v>21564.99813</v>
      </c>
      <c r="O678" s="5">
        <f>O679</f>
        <v>14824</v>
      </c>
      <c r="P678" s="5">
        <f t="shared" si="644"/>
        <v>0</v>
      </c>
      <c r="Q678" s="5">
        <f t="shared" si="644"/>
        <v>0</v>
      </c>
      <c r="R678" s="5">
        <f t="shared" si="644"/>
        <v>0</v>
      </c>
      <c r="S678" s="5">
        <f t="shared" si="644"/>
        <v>0</v>
      </c>
      <c r="T678" s="5">
        <f t="shared" si="644"/>
        <v>21564.873309999999</v>
      </c>
      <c r="U678" s="5">
        <f t="shared" si="644"/>
        <v>0</v>
      </c>
      <c r="V678" s="42">
        <f t="shared" si="644"/>
        <v>0</v>
      </c>
      <c r="W678" s="5">
        <f t="shared" si="623"/>
        <v>99.999421191695689</v>
      </c>
      <c r="X678" s="27"/>
    </row>
    <row r="679" spans="1:24" ht="31.5" customHeight="1" x14ac:dyDescent="0.3">
      <c r="A679" s="4" t="s">
        <v>97</v>
      </c>
      <c r="B679" s="4" t="s">
        <v>1776</v>
      </c>
      <c r="C679" s="4" t="s">
        <v>27</v>
      </c>
      <c r="D679" s="4" t="s">
        <v>28</v>
      </c>
      <c r="E679" s="14" t="s">
        <v>530</v>
      </c>
      <c r="F679" s="5">
        <v>20758.199999999997</v>
      </c>
      <c r="G679" s="5">
        <v>20758.199999999997</v>
      </c>
      <c r="H679" s="5">
        <v>20758.199999999997</v>
      </c>
      <c r="I679" s="5"/>
      <c r="J679" s="5"/>
      <c r="K679" s="5"/>
      <c r="L679" s="5">
        <v>218</v>
      </c>
      <c r="M679" s="5">
        <f t="shared" si="586"/>
        <v>20976.199999999997</v>
      </c>
      <c r="N679" s="5">
        <v>21564.99813</v>
      </c>
      <c r="O679" s="5">
        <v>14824</v>
      </c>
      <c r="P679" s="5">
        <v>0</v>
      </c>
      <c r="Q679" s="5">
        <v>0</v>
      </c>
      <c r="R679" s="5">
        <v>0</v>
      </c>
      <c r="S679" s="5">
        <v>0</v>
      </c>
      <c r="T679" s="5">
        <v>21564.873309999999</v>
      </c>
      <c r="U679" s="5">
        <v>0</v>
      </c>
      <c r="V679" s="42">
        <v>0</v>
      </c>
      <c r="W679" s="5">
        <f t="shared" si="623"/>
        <v>99.999421191695689</v>
      </c>
      <c r="X679" s="27"/>
    </row>
    <row r="680" spans="1:24" ht="31.5" customHeight="1" x14ac:dyDescent="0.3">
      <c r="A680" s="4" t="s">
        <v>97</v>
      </c>
      <c r="B680" s="4" t="s">
        <v>1776</v>
      </c>
      <c r="C680" s="4" t="s">
        <v>29</v>
      </c>
      <c r="D680" s="4"/>
      <c r="E680" s="14" t="s">
        <v>828</v>
      </c>
      <c r="F680" s="5">
        <f t="shared" ref="F680:L680" si="645">F681+F683</f>
        <v>1820.5</v>
      </c>
      <c r="G680" s="5">
        <f t="shared" si="645"/>
        <v>1820.5</v>
      </c>
      <c r="H680" s="5">
        <f t="shared" si="645"/>
        <v>1820.5</v>
      </c>
      <c r="I680" s="5">
        <f t="shared" si="645"/>
        <v>0</v>
      </c>
      <c r="J680" s="5">
        <f t="shared" si="645"/>
        <v>0</v>
      </c>
      <c r="K680" s="5">
        <f t="shared" si="645"/>
        <v>0</v>
      </c>
      <c r="L680" s="5">
        <f t="shared" si="645"/>
        <v>0</v>
      </c>
      <c r="M680" s="5">
        <f t="shared" si="586"/>
        <v>1820.5</v>
      </c>
      <c r="N680" s="5">
        <f>N681+N683+N685</f>
        <v>1231.7018699999999</v>
      </c>
      <c r="O680" s="5">
        <f t="shared" ref="O680:V680" si="646">O681+O683+O685</f>
        <v>1355.9575</v>
      </c>
      <c r="P680" s="5">
        <f t="shared" si="646"/>
        <v>0</v>
      </c>
      <c r="Q680" s="5">
        <f t="shared" si="646"/>
        <v>0</v>
      </c>
      <c r="R680" s="5">
        <f t="shared" si="646"/>
        <v>0</v>
      </c>
      <c r="S680" s="5">
        <f t="shared" si="646"/>
        <v>0</v>
      </c>
      <c r="T680" s="5">
        <f t="shared" si="646"/>
        <v>1231.7018699999999</v>
      </c>
      <c r="U680" s="5">
        <f t="shared" si="646"/>
        <v>0</v>
      </c>
      <c r="V680" s="42">
        <f t="shared" si="646"/>
        <v>0</v>
      </c>
      <c r="W680" s="5">
        <f t="shared" si="623"/>
        <v>100</v>
      </c>
      <c r="X680" s="27"/>
    </row>
    <row r="681" spans="1:24" ht="78.75" customHeight="1" x14ac:dyDescent="0.3">
      <c r="A681" s="4" t="s">
        <v>97</v>
      </c>
      <c r="B681" s="4" t="s">
        <v>1776</v>
      </c>
      <c r="C681" s="4" t="s">
        <v>29</v>
      </c>
      <c r="D681" s="4" t="s">
        <v>18</v>
      </c>
      <c r="E681" s="14" t="s">
        <v>528</v>
      </c>
      <c r="F681" s="5">
        <f t="shared" ref="F681:L681" si="647">F682</f>
        <v>290.5</v>
      </c>
      <c r="G681" s="5">
        <f t="shared" si="647"/>
        <v>290.5</v>
      </c>
      <c r="H681" s="5">
        <f t="shared" si="647"/>
        <v>290.5</v>
      </c>
      <c r="I681" s="5">
        <f t="shared" si="647"/>
        <v>0</v>
      </c>
      <c r="J681" s="5">
        <f t="shared" si="647"/>
        <v>0</v>
      </c>
      <c r="K681" s="5">
        <f t="shared" si="647"/>
        <v>0</v>
      </c>
      <c r="L681" s="5">
        <f t="shared" si="647"/>
        <v>0</v>
      </c>
      <c r="M681" s="5">
        <f t="shared" si="586"/>
        <v>290.5</v>
      </c>
      <c r="N681" s="5">
        <f>N682</f>
        <v>37.81955</v>
      </c>
      <c r="O681" s="5">
        <f>O682</f>
        <v>199.8175</v>
      </c>
      <c r="P681" s="5">
        <f t="shared" ref="P681:V681" si="648">P682</f>
        <v>0</v>
      </c>
      <c r="Q681" s="5">
        <f t="shared" si="648"/>
        <v>0</v>
      </c>
      <c r="R681" s="5">
        <f t="shared" si="648"/>
        <v>0</v>
      </c>
      <c r="S681" s="5">
        <f t="shared" si="648"/>
        <v>0</v>
      </c>
      <c r="T681" s="5">
        <f t="shared" si="648"/>
        <v>37.81955</v>
      </c>
      <c r="U681" s="5">
        <f t="shared" si="648"/>
        <v>0</v>
      </c>
      <c r="V681" s="42">
        <f t="shared" si="648"/>
        <v>0</v>
      </c>
      <c r="W681" s="5">
        <f t="shared" si="623"/>
        <v>100</v>
      </c>
      <c r="X681" s="27"/>
    </row>
    <row r="682" spans="1:24" ht="31.5" customHeight="1" x14ac:dyDescent="0.3">
      <c r="A682" s="4" t="s">
        <v>97</v>
      </c>
      <c r="B682" s="4" t="s">
        <v>1776</v>
      </c>
      <c r="C682" s="4" t="s">
        <v>29</v>
      </c>
      <c r="D682" s="4" t="s">
        <v>28</v>
      </c>
      <c r="E682" s="14" t="s">
        <v>530</v>
      </c>
      <c r="F682" s="5">
        <v>290.5</v>
      </c>
      <c r="G682" s="5">
        <v>290.5</v>
      </c>
      <c r="H682" s="5">
        <v>290.5</v>
      </c>
      <c r="I682" s="5"/>
      <c r="J682" s="5"/>
      <c r="K682" s="5"/>
      <c r="L682" s="5"/>
      <c r="M682" s="5">
        <f t="shared" si="586"/>
        <v>290.5</v>
      </c>
      <c r="N682" s="5">
        <v>37.81955</v>
      </c>
      <c r="O682" s="5">
        <v>199.8175</v>
      </c>
      <c r="P682" s="5">
        <v>0</v>
      </c>
      <c r="Q682" s="5">
        <v>0</v>
      </c>
      <c r="R682" s="5">
        <v>0</v>
      </c>
      <c r="S682" s="5">
        <v>0</v>
      </c>
      <c r="T682" s="5">
        <v>37.81955</v>
      </c>
      <c r="U682" s="5">
        <v>0</v>
      </c>
      <c r="V682" s="42">
        <v>0</v>
      </c>
      <c r="W682" s="5">
        <f t="shared" si="623"/>
        <v>100</v>
      </c>
      <c r="X682" s="27"/>
    </row>
    <row r="683" spans="1:24" ht="31.5" customHeight="1" x14ac:dyDescent="0.3">
      <c r="A683" s="4" t="s">
        <v>97</v>
      </c>
      <c r="B683" s="4" t="s">
        <v>1776</v>
      </c>
      <c r="C683" s="4" t="s">
        <v>29</v>
      </c>
      <c r="D683" s="4" t="s">
        <v>11</v>
      </c>
      <c r="E683" s="14" t="s">
        <v>531</v>
      </c>
      <c r="F683" s="5">
        <f t="shared" ref="F683:L683" si="649">F684</f>
        <v>1530</v>
      </c>
      <c r="G683" s="5">
        <f t="shared" si="649"/>
        <v>1530</v>
      </c>
      <c r="H683" s="5">
        <f t="shared" si="649"/>
        <v>1530</v>
      </c>
      <c r="I683" s="5">
        <f t="shared" si="649"/>
        <v>0</v>
      </c>
      <c r="J683" s="5">
        <f t="shared" si="649"/>
        <v>0</v>
      </c>
      <c r="K683" s="5">
        <f t="shared" si="649"/>
        <v>0</v>
      </c>
      <c r="L683" s="5">
        <f t="shared" si="649"/>
        <v>0</v>
      </c>
      <c r="M683" s="5">
        <f t="shared" ref="M683:M749" si="650">F683+I683+L683</f>
        <v>1530</v>
      </c>
      <c r="N683" s="5">
        <f>N684</f>
        <v>1193.3823199999999</v>
      </c>
      <c r="O683" s="5">
        <v>1155.6400000000001</v>
      </c>
      <c r="P683" s="5">
        <f t="shared" ref="P683:V683" si="651">P684</f>
        <v>0</v>
      </c>
      <c r="Q683" s="5">
        <f t="shared" si="651"/>
        <v>0</v>
      </c>
      <c r="R683" s="5">
        <f t="shared" si="651"/>
        <v>0</v>
      </c>
      <c r="S683" s="5">
        <f t="shared" si="651"/>
        <v>0</v>
      </c>
      <c r="T683" s="5">
        <f t="shared" si="651"/>
        <v>1193.3823199999999</v>
      </c>
      <c r="U683" s="5">
        <f t="shared" si="651"/>
        <v>0</v>
      </c>
      <c r="V683" s="42">
        <f t="shared" si="651"/>
        <v>0</v>
      </c>
      <c r="W683" s="5">
        <f t="shared" si="623"/>
        <v>100</v>
      </c>
      <c r="X683" s="27"/>
    </row>
    <row r="684" spans="1:24" ht="31.5" customHeight="1" x14ac:dyDescent="0.3">
      <c r="A684" s="4" t="s">
        <v>97</v>
      </c>
      <c r="B684" s="4" t="s">
        <v>1776</v>
      </c>
      <c r="C684" s="4" t="s">
        <v>29</v>
      </c>
      <c r="D684" s="4" t="s">
        <v>12</v>
      </c>
      <c r="E684" s="14" t="s">
        <v>532</v>
      </c>
      <c r="F684" s="5">
        <v>1530</v>
      </c>
      <c r="G684" s="5">
        <v>1530</v>
      </c>
      <c r="H684" s="5">
        <v>1530</v>
      </c>
      <c r="I684" s="5"/>
      <c r="J684" s="5"/>
      <c r="K684" s="5"/>
      <c r="L684" s="5"/>
      <c r="M684" s="5">
        <f t="shared" si="650"/>
        <v>1530</v>
      </c>
      <c r="N684" s="5">
        <v>1193.3823199999999</v>
      </c>
      <c r="O684" s="5">
        <v>750.76</v>
      </c>
      <c r="P684" s="5">
        <v>0</v>
      </c>
      <c r="Q684" s="5">
        <v>0</v>
      </c>
      <c r="R684" s="5">
        <v>0</v>
      </c>
      <c r="S684" s="5">
        <v>0</v>
      </c>
      <c r="T684" s="5">
        <v>1193.3823199999999</v>
      </c>
      <c r="U684" s="5">
        <v>0</v>
      </c>
      <c r="V684" s="42">
        <v>0</v>
      </c>
      <c r="W684" s="5">
        <f t="shared" si="623"/>
        <v>100</v>
      </c>
      <c r="X684" s="27"/>
    </row>
    <row r="685" spans="1:24" ht="15.75" customHeight="1" x14ac:dyDescent="0.3">
      <c r="A685" s="4" t="s">
        <v>97</v>
      </c>
      <c r="B685" s="4" t="s">
        <v>1776</v>
      </c>
      <c r="C685" s="4" t="s">
        <v>29</v>
      </c>
      <c r="D685" s="4" t="s">
        <v>13</v>
      </c>
      <c r="E685" s="14" t="s">
        <v>547</v>
      </c>
      <c r="F685" s="5"/>
      <c r="G685" s="5"/>
      <c r="H685" s="5"/>
      <c r="I685" s="5"/>
      <c r="J685" s="5"/>
      <c r="K685" s="5"/>
      <c r="L685" s="5"/>
      <c r="M685" s="5">
        <f>M686</f>
        <v>0</v>
      </c>
      <c r="N685" s="5">
        <f>N686</f>
        <v>0.5</v>
      </c>
      <c r="O685" s="5">
        <f t="shared" ref="O685:V685" si="652">O686</f>
        <v>0.5</v>
      </c>
      <c r="P685" s="5">
        <f t="shared" si="652"/>
        <v>0</v>
      </c>
      <c r="Q685" s="5">
        <f t="shared" si="652"/>
        <v>0</v>
      </c>
      <c r="R685" s="5">
        <f t="shared" si="652"/>
        <v>0</v>
      </c>
      <c r="S685" s="5">
        <f t="shared" si="652"/>
        <v>0</v>
      </c>
      <c r="T685" s="5">
        <f t="shared" si="652"/>
        <v>0.5</v>
      </c>
      <c r="U685" s="5">
        <f t="shared" si="652"/>
        <v>0</v>
      </c>
      <c r="V685" s="42">
        <f t="shared" si="652"/>
        <v>0</v>
      </c>
      <c r="W685" s="5">
        <f t="shared" si="623"/>
        <v>100</v>
      </c>
      <c r="X685" s="27"/>
    </row>
    <row r="686" spans="1:24" ht="15.75" customHeight="1" x14ac:dyDescent="0.3">
      <c r="A686" s="4" t="s">
        <v>97</v>
      </c>
      <c r="B686" s="4" t="s">
        <v>1776</v>
      </c>
      <c r="C686" s="4" t="s">
        <v>29</v>
      </c>
      <c r="D686" s="4" t="s">
        <v>20</v>
      </c>
      <c r="E686" s="14" t="s">
        <v>550</v>
      </c>
      <c r="F686" s="5"/>
      <c r="G686" s="5"/>
      <c r="H686" s="5"/>
      <c r="I686" s="5"/>
      <c r="J686" s="5"/>
      <c r="K686" s="5"/>
      <c r="L686" s="5"/>
      <c r="M686" s="5">
        <v>0</v>
      </c>
      <c r="N686" s="5">
        <v>0.5</v>
      </c>
      <c r="O686" s="5">
        <v>0.5</v>
      </c>
      <c r="P686" s="5">
        <v>0</v>
      </c>
      <c r="Q686" s="5">
        <v>0</v>
      </c>
      <c r="R686" s="5">
        <v>0</v>
      </c>
      <c r="S686" s="5">
        <v>0</v>
      </c>
      <c r="T686" s="5">
        <v>0.5</v>
      </c>
      <c r="U686" s="5">
        <v>0</v>
      </c>
      <c r="V686" s="42">
        <v>0</v>
      </c>
      <c r="W686" s="5">
        <f t="shared" si="623"/>
        <v>100</v>
      </c>
      <c r="X686" s="27"/>
    </row>
    <row r="687" spans="1:24" ht="47.25" customHeight="1" x14ac:dyDescent="0.3">
      <c r="A687" s="4" t="s">
        <v>97</v>
      </c>
      <c r="B687" s="4" t="s">
        <v>1776</v>
      </c>
      <c r="C687" s="4" t="s">
        <v>38</v>
      </c>
      <c r="D687" s="4"/>
      <c r="E687" s="14" t="s">
        <v>838</v>
      </c>
      <c r="F687" s="5">
        <f t="shared" ref="F687:L690" si="653">F688</f>
        <v>0</v>
      </c>
      <c r="G687" s="5">
        <f t="shared" si="653"/>
        <v>0</v>
      </c>
      <c r="H687" s="5">
        <f t="shared" si="653"/>
        <v>0</v>
      </c>
      <c r="I687" s="5">
        <f t="shared" si="653"/>
        <v>0</v>
      </c>
      <c r="J687" s="5">
        <f t="shared" si="653"/>
        <v>0</v>
      </c>
      <c r="K687" s="5">
        <f t="shared" si="653"/>
        <v>0</v>
      </c>
      <c r="L687" s="5">
        <f t="shared" si="653"/>
        <v>0</v>
      </c>
      <c r="M687" s="5">
        <f t="shared" si="650"/>
        <v>0</v>
      </c>
      <c r="N687" s="5">
        <f t="shared" ref="N687:O690" si="654">N688</f>
        <v>74.058350000000004</v>
      </c>
      <c r="O687" s="5">
        <f t="shared" si="654"/>
        <v>16.475000000000001</v>
      </c>
      <c r="P687" s="5">
        <f t="shared" ref="P687:V690" si="655">P688</f>
        <v>0</v>
      </c>
      <c r="Q687" s="5">
        <f t="shared" si="655"/>
        <v>0</v>
      </c>
      <c r="R687" s="5">
        <f t="shared" si="655"/>
        <v>0</v>
      </c>
      <c r="S687" s="5">
        <f t="shared" si="655"/>
        <v>0</v>
      </c>
      <c r="T687" s="5">
        <f t="shared" si="655"/>
        <v>74.058350000000004</v>
      </c>
      <c r="U687" s="5">
        <f t="shared" si="655"/>
        <v>0</v>
      </c>
      <c r="V687" s="42">
        <f t="shared" si="655"/>
        <v>0</v>
      </c>
      <c r="W687" s="5">
        <f t="shared" si="623"/>
        <v>100</v>
      </c>
      <c r="X687" s="27"/>
    </row>
    <row r="688" spans="1:24" ht="47.25" customHeight="1" x14ac:dyDescent="0.3">
      <c r="A688" s="4" t="s">
        <v>97</v>
      </c>
      <c r="B688" s="4" t="s">
        <v>1776</v>
      </c>
      <c r="C688" s="4" t="s">
        <v>1355</v>
      </c>
      <c r="D688" s="4"/>
      <c r="E688" s="14" t="s">
        <v>1357</v>
      </c>
      <c r="F688" s="5">
        <f t="shared" si="653"/>
        <v>0</v>
      </c>
      <c r="G688" s="5">
        <f t="shared" si="653"/>
        <v>0</v>
      </c>
      <c r="H688" s="5">
        <f t="shared" si="653"/>
        <v>0</v>
      </c>
      <c r="I688" s="5">
        <f t="shared" si="653"/>
        <v>0</v>
      </c>
      <c r="J688" s="5">
        <f t="shared" si="653"/>
        <v>0</v>
      </c>
      <c r="K688" s="5">
        <f t="shared" si="653"/>
        <v>0</v>
      </c>
      <c r="L688" s="5">
        <f t="shared" si="653"/>
        <v>0</v>
      </c>
      <c r="M688" s="5">
        <f t="shared" si="650"/>
        <v>0</v>
      </c>
      <c r="N688" s="5">
        <f t="shared" si="654"/>
        <v>74.058350000000004</v>
      </c>
      <c r="O688" s="5">
        <f t="shared" si="654"/>
        <v>16.475000000000001</v>
      </c>
      <c r="P688" s="5">
        <f t="shared" si="655"/>
        <v>0</v>
      </c>
      <c r="Q688" s="5">
        <f t="shared" si="655"/>
        <v>0</v>
      </c>
      <c r="R688" s="5">
        <f t="shared" si="655"/>
        <v>0</v>
      </c>
      <c r="S688" s="5">
        <f t="shared" si="655"/>
        <v>0</v>
      </c>
      <c r="T688" s="5">
        <f t="shared" si="655"/>
        <v>74.058350000000004</v>
      </c>
      <c r="U688" s="5">
        <f t="shared" si="655"/>
        <v>0</v>
      </c>
      <c r="V688" s="42">
        <f t="shared" si="655"/>
        <v>0</v>
      </c>
      <c r="W688" s="5">
        <f t="shared" si="623"/>
        <v>100</v>
      </c>
      <c r="X688" s="27"/>
    </row>
    <row r="689" spans="1:24" ht="31.5" customHeight="1" x14ac:dyDescent="0.3">
      <c r="A689" s="4" t="s">
        <v>97</v>
      </c>
      <c r="B689" s="4" t="s">
        <v>1776</v>
      </c>
      <c r="C689" s="4" t="s">
        <v>1356</v>
      </c>
      <c r="D689" s="4"/>
      <c r="E689" s="14" t="s">
        <v>1358</v>
      </c>
      <c r="F689" s="5">
        <f t="shared" si="653"/>
        <v>0</v>
      </c>
      <c r="G689" s="5">
        <f t="shared" si="653"/>
        <v>0</v>
      </c>
      <c r="H689" s="5">
        <f t="shared" si="653"/>
        <v>0</v>
      </c>
      <c r="I689" s="5">
        <f t="shared" si="653"/>
        <v>0</v>
      </c>
      <c r="J689" s="5">
        <f t="shared" si="653"/>
        <v>0</v>
      </c>
      <c r="K689" s="5">
        <f t="shared" si="653"/>
        <v>0</v>
      </c>
      <c r="L689" s="5">
        <f t="shared" si="653"/>
        <v>0</v>
      </c>
      <c r="M689" s="5">
        <f t="shared" si="650"/>
        <v>0</v>
      </c>
      <c r="N689" s="5">
        <f t="shared" si="654"/>
        <v>74.058350000000004</v>
      </c>
      <c r="O689" s="5">
        <f t="shared" si="654"/>
        <v>16.475000000000001</v>
      </c>
      <c r="P689" s="5">
        <f t="shared" si="655"/>
        <v>0</v>
      </c>
      <c r="Q689" s="5">
        <f t="shared" si="655"/>
        <v>0</v>
      </c>
      <c r="R689" s="5">
        <f t="shared" si="655"/>
        <v>0</v>
      </c>
      <c r="S689" s="5">
        <f t="shared" si="655"/>
        <v>0</v>
      </c>
      <c r="T689" s="5">
        <f t="shared" si="655"/>
        <v>74.058350000000004</v>
      </c>
      <c r="U689" s="5">
        <f t="shared" si="655"/>
        <v>0</v>
      </c>
      <c r="V689" s="42">
        <f t="shared" si="655"/>
        <v>0</v>
      </c>
      <c r="W689" s="5">
        <f t="shared" si="623"/>
        <v>100</v>
      </c>
      <c r="X689" s="27"/>
    </row>
    <row r="690" spans="1:24" ht="31.5" customHeight="1" x14ac:dyDescent="0.3">
      <c r="A690" s="4" t="s">
        <v>97</v>
      </c>
      <c r="B690" s="4" t="s">
        <v>1776</v>
      </c>
      <c r="C690" s="4" t="s">
        <v>1356</v>
      </c>
      <c r="D690" s="4" t="s">
        <v>11</v>
      </c>
      <c r="E690" s="14" t="s">
        <v>531</v>
      </c>
      <c r="F690" s="5">
        <f t="shared" si="653"/>
        <v>0</v>
      </c>
      <c r="G690" s="5">
        <f t="shared" si="653"/>
        <v>0</v>
      </c>
      <c r="H690" s="5">
        <f t="shared" si="653"/>
        <v>0</v>
      </c>
      <c r="I690" s="5">
        <f t="shared" si="653"/>
        <v>0</v>
      </c>
      <c r="J690" s="5">
        <f t="shared" si="653"/>
        <v>0</v>
      </c>
      <c r="K690" s="5">
        <f t="shared" si="653"/>
        <v>0</v>
      </c>
      <c r="L690" s="5">
        <f t="shared" si="653"/>
        <v>0</v>
      </c>
      <c r="M690" s="5">
        <f t="shared" si="650"/>
        <v>0</v>
      </c>
      <c r="N690" s="5">
        <f t="shared" si="654"/>
        <v>74.058350000000004</v>
      </c>
      <c r="O690" s="5">
        <f t="shared" si="654"/>
        <v>16.475000000000001</v>
      </c>
      <c r="P690" s="5">
        <f t="shared" si="655"/>
        <v>0</v>
      </c>
      <c r="Q690" s="5">
        <f t="shared" si="655"/>
        <v>0</v>
      </c>
      <c r="R690" s="5">
        <f t="shared" si="655"/>
        <v>0</v>
      </c>
      <c r="S690" s="5">
        <f t="shared" si="655"/>
        <v>0</v>
      </c>
      <c r="T690" s="5">
        <f t="shared" si="655"/>
        <v>74.058350000000004</v>
      </c>
      <c r="U690" s="5">
        <f t="shared" si="655"/>
        <v>0</v>
      </c>
      <c r="V690" s="42">
        <f t="shared" si="655"/>
        <v>0</v>
      </c>
      <c r="W690" s="5">
        <f t="shared" si="623"/>
        <v>100</v>
      </c>
      <c r="X690" s="27"/>
    </row>
    <row r="691" spans="1:24" ht="31.5" customHeight="1" x14ac:dyDescent="0.3">
      <c r="A691" s="4" t="s">
        <v>97</v>
      </c>
      <c r="B691" s="4" t="s">
        <v>1776</v>
      </c>
      <c r="C691" s="4" t="s">
        <v>1356</v>
      </c>
      <c r="D691" s="4" t="s">
        <v>12</v>
      </c>
      <c r="E691" s="14" t="s">
        <v>532</v>
      </c>
      <c r="F691" s="5"/>
      <c r="G691" s="5"/>
      <c r="H691" s="5"/>
      <c r="I691" s="5"/>
      <c r="J691" s="5"/>
      <c r="K691" s="5"/>
      <c r="L691" s="5"/>
      <c r="M691" s="5">
        <f t="shared" si="650"/>
        <v>0</v>
      </c>
      <c r="N691" s="5">
        <v>74.058350000000004</v>
      </c>
      <c r="O691" s="5">
        <v>16.475000000000001</v>
      </c>
      <c r="P691" s="5">
        <v>0</v>
      </c>
      <c r="Q691" s="5">
        <v>0</v>
      </c>
      <c r="R691" s="5">
        <v>0</v>
      </c>
      <c r="S691" s="5">
        <v>0</v>
      </c>
      <c r="T691" s="5">
        <v>74.058350000000004</v>
      </c>
      <c r="U691" s="5">
        <v>0</v>
      </c>
      <c r="V691" s="42">
        <v>0</v>
      </c>
      <c r="W691" s="5">
        <f t="shared" si="623"/>
        <v>100</v>
      </c>
      <c r="X691" s="27"/>
    </row>
    <row r="692" spans="1:24" s="3" customFormat="1" ht="15.75" customHeight="1" x14ac:dyDescent="0.3">
      <c r="A692" s="7" t="s">
        <v>97</v>
      </c>
      <c r="B692" s="7" t="s">
        <v>160</v>
      </c>
      <c r="C692" s="7"/>
      <c r="D692" s="7"/>
      <c r="E692" s="18" t="s">
        <v>499</v>
      </c>
      <c r="F692" s="8">
        <f t="shared" ref="F692:L692" si="656">F693</f>
        <v>764.4</v>
      </c>
      <c r="G692" s="8">
        <f t="shared" si="656"/>
        <v>764.4</v>
      </c>
      <c r="H692" s="8">
        <f t="shared" si="656"/>
        <v>764.4</v>
      </c>
      <c r="I692" s="8">
        <f t="shared" si="656"/>
        <v>0</v>
      </c>
      <c r="J692" s="8">
        <f t="shared" si="656"/>
        <v>0</v>
      </c>
      <c r="K692" s="8">
        <f t="shared" si="656"/>
        <v>0</v>
      </c>
      <c r="L692" s="8">
        <f t="shared" si="656"/>
        <v>12.064</v>
      </c>
      <c r="M692" s="8">
        <f t="shared" si="650"/>
        <v>776.46399999999994</v>
      </c>
      <c r="N692" s="8">
        <f>N693</f>
        <v>1126.4639999999999</v>
      </c>
      <c r="O692" s="8">
        <f>O693</f>
        <v>726.46360000000004</v>
      </c>
      <c r="P692" s="8">
        <f t="shared" ref="P692:V692" si="657">P693</f>
        <v>396.23599999999999</v>
      </c>
      <c r="Q692" s="8">
        <f t="shared" si="657"/>
        <v>396.23599999999999</v>
      </c>
      <c r="R692" s="8">
        <f t="shared" si="657"/>
        <v>0</v>
      </c>
      <c r="S692" s="8">
        <f t="shared" si="657"/>
        <v>0</v>
      </c>
      <c r="T692" s="8">
        <f t="shared" si="657"/>
        <v>1114.4106000000002</v>
      </c>
      <c r="U692" s="8">
        <f t="shared" si="657"/>
        <v>384.18299999999999</v>
      </c>
      <c r="V692" s="40">
        <f t="shared" si="657"/>
        <v>0</v>
      </c>
      <c r="W692" s="8">
        <f t="shared" si="623"/>
        <v>98.929979120504541</v>
      </c>
      <c r="X692" s="22"/>
    </row>
    <row r="693" spans="1:24" s="10" customFormat="1" ht="15.75" customHeight="1" x14ac:dyDescent="0.3">
      <c r="A693" s="9" t="s">
        <v>97</v>
      </c>
      <c r="B693" s="9" t="s">
        <v>1777</v>
      </c>
      <c r="C693" s="9"/>
      <c r="D693" s="9"/>
      <c r="E693" s="13" t="s">
        <v>525</v>
      </c>
      <c r="F693" s="11">
        <f t="shared" ref="F693:L693" si="658">F694+F700</f>
        <v>764.4</v>
      </c>
      <c r="G693" s="11">
        <f t="shared" si="658"/>
        <v>764.4</v>
      </c>
      <c r="H693" s="11">
        <f t="shared" si="658"/>
        <v>764.4</v>
      </c>
      <c r="I693" s="11">
        <f t="shared" si="658"/>
        <v>0</v>
      </c>
      <c r="J693" s="11">
        <f t="shared" si="658"/>
        <v>0</v>
      </c>
      <c r="K693" s="11">
        <f t="shared" si="658"/>
        <v>0</v>
      </c>
      <c r="L693" s="11">
        <f t="shared" si="658"/>
        <v>12.064</v>
      </c>
      <c r="M693" s="11">
        <f t="shared" si="650"/>
        <v>776.46399999999994</v>
      </c>
      <c r="N693" s="11">
        <f>N694+N700</f>
        <v>1126.4639999999999</v>
      </c>
      <c r="O693" s="11">
        <f>O694+O700</f>
        <v>726.46360000000004</v>
      </c>
      <c r="P693" s="11">
        <f t="shared" ref="P693:V693" si="659">P694+P700</f>
        <v>396.23599999999999</v>
      </c>
      <c r="Q693" s="11">
        <f t="shared" si="659"/>
        <v>396.23599999999999</v>
      </c>
      <c r="R693" s="11">
        <f t="shared" si="659"/>
        <v>0</v>
      </c>
      <c r="S693" s="11">
        <f t="shared" si="659"/>
        <v>0</v>
      </c>
      <c r="T693" s="11">
        <f t="shared" si="659"/>
        <v>1114.4106000000002</v>
      </c>
      <c r="U693" s="11">
        <f t="shared" si="659"/>
        <v>384.18299999999999</v>
      </c>
      <c r="V693" s="41">
        <f t="shared" si="659"/>
        <v>0</v>
      </c>
      <c r="W693" s="11">
        <f t="shared" si="623"/>
        <v>98.929979120504541</v>
      </c>
      <c r="X693" s="26"/>
    </row>
    <row r="694" spans="1:24" ht="15.75" customHeight="1" x14ac:dyDescent="0.3">
      <c r="A694" s="4" t="s">
        <v>97</v>
      </c>
      <c r="B694" s="4" t="s">
        <v>1777</v>
      </c>
      <c r="C694" s="4" t="s">
        <v>105</v>
      </c>
      <c r="D694" s="4"/>
      <c r="E694" s="14" t="s">
        <v>1063</v>
      </c>
      <c r="F694" s="5">
        <f t="shared" ref="F694:L698" si="660">F695</f>
        <v>100</v>
      </c>
      <c r="G694" s="5">
        <f t="shared" si="660"/>
        <v>100</v>
      </c>
      <c r="H694" s="5">
        <f t="shared" si="660"/>
        <v>100</v>
      </c>
      <c r="I694" s="5">
        <f t="shared" si="660"/>
        <v>0</v>
      </c>
      <c r="J694" s="5">
        <f t="shared" si="660"/>
        <v>0</v>
      </c>
      <c r="K694" s="5">
        <f t="shared" si="660"/>
        <v>0</v>
      </c>
      <c r="L694" s="5">
        <f t="shared" si="660"/>
        <v>0</v>
      </c>
      <c r="M694" s="5">
        <f t="shared" si="650"/>
        <v>100</v>
      </c>
      <c r="N694" s="5">
        <f t="shared" ref="N694:O698" si="661">N695</f>
        <v>450</v>
      </c>
      <c r="O694" s="5">
        <f t="shared" si="661"/>
        <v>50</v>
      </c>
      <c r="P694" s="5">
        <f t="shared" ref="P694:V698" si="662">P695</f>
        <v>0</v>
      </c>
      <c r="Q694" s="5">
        <f t="shared" si="662"/>
        <v>0</v>
      </c>
      <c r="R694" s="5">
        <f t="shared" si="662"/>
        <v>0</v>
      </c>
      <c r="S694" s="5">
        <f t="shared" si="662"/>
        <v>0</v>
      </c>
      <c r="T694" s="5">
        <f t="shared" si="662"/>
        <v>450</v>
      </c>
      <c r="U694" s="5">
        <f t="shared" si="662"/>
        <v>0</v>
      </c>
      <c r="V694" s="42">
        <f t="shared" si="662"/>
        <v>0</v>
      </c>
      <c r="W694" s="5">
        <f t="shared" si="623"/>
        <v>100</v>
      </c>
      <c r="X694" s="27"/>
    </row>
    <row r="695" spans="1:24" ht="15.75" customHeight="1" x14ac:dyDescent="0.3">
      <c r="A695" s="4" t="s">
        <v>97</v>
      </c>
      <c r="B695" s="4" t="s">
        <v>1777</v>
      </c>
      <c r="C695" s="4" t="s">
        <v>108</v>
      </c>
      <c r="D695" s="4"/>
      <c r="E695" s="14" t="s">
        <v>1071</v>
      </c>
      <c r="F695" s="5">
        <f t="shared" si="660"/>
        <v>100</v>
      </c>
      <c r="G695" s="5">
        <f t="shared" si="660"/>
        <v>100</v>
      </c>
      <c r="H695" s="5">
        <f t="shared" si="660"/>
        <v>100</v>
      </c>
      <c r="I695" s="5">
        <f t="shared" si="660"/>
        <v>0</v>
      </c>
      <c r="J695" s="5">
        <f t="shared" si="660"/>
        <v>0</v>
      </c>
      <c r="K695" s="5">
        <f t="shared" si="660"/>
        <v>0</v>
      </c>
      <c r="L695" s="5">
        <f t="shared" si="660"/>
        <v>0</v>
      </c>
      <c r="M695" s="5">
        <f t="shared" si="650"/>
        <v>100</v>
      </c>
      <c r="N695" s="5">
        <f t="shared" si="661"/>
        <v>450</v>
      </c>
      <c r="O695" s="5">
        <f t="shared" si="661"/>
        <v>50</v>
      </c>
      <c r="P695" s="5">
        <f t="shared" si="662"/>
        <v>0</v>
      </c>
      <c r="Q695" s="5">
        <f t="shared" si="662"/>
        <v>0</v>
      </c>
      <c r="R695" s="5">
        <f t="shared" si="662"/>
        <v>0</v>
      </c>
      <c r="S695" s="5">
        <f t="shared" si="662"/>
        <v>0</v>
      </c>
      <c r="T695" s="5">
        <f t="shared" si="662"/>
        <v>450</v>
      </c>
      <c r="U695" s="5">
        <f t="shared" si="662"/>
        <v>0</v>
      </c>
      <c r="V695" s="42">
        <f t="shared" si="662"/>
        <v>0</v>
      </c>
      <c r="W695" s="5">
        <f t="shared" si="623"/>
        <v>100</v>
      </c>
      <c r="X695" s="27"/>
    </row>
    <row r="696" spans="1:24" ht="47.25" customHeight="1" x14ac:dyDescent="0.3">
      <c r="A696" s="4" t="s">
        <v>97</v>
      </c>
      <c r="B696" s="4" t="s">
        <v>1777</v>
      </c>
      <c r="C696" s="4" t="s">
        <v>109</v>
      </c>
      <c r="D696" s="4"/>
      <c r="E696" s="14" t="s">
        <v>1072</v>
      </c>
      <c r="F696" s="5">
        <f t="shared" si="660"/>
        <v>100</v>
      </c>
      <c r="G696" s="5">
        <f t="shared" si="660"/>
        <v>100</v>
      </c>
      <c r="H696" s="5">
        <f t="shared" si="660"/>
        <v>100</v>
      </c>
      <c r="I696" s="5">
        <f t="shared" si="660"/>
        <v>0</v>
      </c>
      <c r="J696" s="5">
        <f t="shared" si="660"/>
        <v>0</v>
      </c>
      <c r="K696" s="5">
        <f t="shared" si="660"/>
        <v>0</v>
      </c>
      <c r="L696" s="5">
        <f t="shared" si="660"/>
        <v>0</v>
      </c>
      <c r="M696" s="5">
        <f t="shared" si="650"/>
        <v>100</v>
      </c>
      <c r="N696" s="5">
        <f t="shared" si="661"/>
        <v>450</v>
      </c>
      <c r="O696" s="5">
        <f t="shared" si="661"/>
        <v>50</v>
      </c>
      <c r="P696" s="5">
        <f t="shared" si="662"/>
        <v>0</v>
      </c>
      <c r="Q696" s="5">
        <f t="shared" si="662"/>
        <v>0</v>
      </c>
      <c r="R696" s="5">
        <f t="shared" si="662"/>
        <v>0</v>
      </c>
      <c r="S696" s="5">
        <f t="shared" si="662"/>
        <v>0</v>
      </c>
      <c r="T696" s="5">
        <f t="shared" si="662"/>
        <v>450</v>
      </c>
      <c r="U696" s="5">
        <f t="shared" si="662"/>
        <v>0</v>
      </c>
      <c r="V696" s="42">
        <f t="shared" si="662"/>
        <v>0</v>
      </c>
      <c r="W696" s="5">
        <f t="shared" si="623"/>
        <v>100</v>
      </c>
      <c r="X696" s="27"/>
    </row>
    <row r="697" spans="1:24" ht="47.25" customHeight="1" x14ac:dyDescent="0.3">
      <c r="A697" s="4" t="s">
        <v>97</v>
      </c>
      <c r="B697" s="4" t="s">
        <v>1777</v>
      </c>
      <c r="C697" s="4" t="s">
        <v>103</v>
      </c>
      <c r="D697" s="4"/>
      <c r="E697" s="14" t="s">
        <v>1432</v>
      </c>
      <c r="F697" s="5">
        <f t="shared" si="660"/>
        <v>100</v>
      </c>
      <c r="G697" s="5">
        <f t="shared" si="660"/>
        <v>100</v>
      </c>
      <c r="H697" s="5">
        <f t="shared" si="660"/>
        <v>100</v>
      </c>
      <c r="I697" s="5">
        <f t="shared" si="660"/>
        <v>0</v>
      </c>
      <c r="J697" s="5">
        <f t="shared" si="660"/>
        <v>0</v>
      </c>
      <c r="K697" s="5">
        <f t="shared" si="660"/>
        <v>0</v>
      </c>
      <c r="L697" s="5">
        <f t="shared" si="660"/>
        <v>0</v>
      </c>
      <c r="M697" s="5">
        <f t="shared" si="650"/>
        <v>100</v>
      </c>
      <c r="N697" s="5">
        <f t="shared" si="661"/>
        <v>450</v>
      </c>
      <c r="O697" s="5">
        <f t="shared" si="661"/>
        <v>50</v>
      </c>
      <c r="P697" s="5">
        <f t="shared" si="662"/>
        <v>0</v>
      </c>
      <c r="Q697" s="5">
        <f t="shared" si="662"/>
        <v>0</v>
      </c>
      <c r="R697" s="5">
        <f t="shared" si="662"/>
        <v>0</v>
      </c>
      <c r="S697" s="5">
        <f t="shared" si="662"/>
        <v>0</v>
      </c>
      <c r="T697" s="5">
        <f t="shared" si="662"/>
        <v>450</v>
      </c>
      <c r="U697" s="5">
        <f t="shared" si="662"/>
        <v>0</v>
      </c>
      <c r="V697" s="42">
        <f t="shared" si="662"/>
        <v>0</v>
      </c>
      <c r="W697" s="5">
        <f t="shared" si="623"/>
        <v>100</v>
      </c>
      <c r="X697" s="27"/>
    </row>
    <row r="698" spans="1:24" ht="31.5" customHeight="1" x14ac:dyDescent="0.3">
      <c r="A698" s="4" t="s">
        <v>97</v>
      </c>
      <c r="B698" s="4" t="s">
        <v>1777</v>
      </c>
      <c r="C698" s="4" t="s">
        <v>103</v>
      </c>
      <c r="D698" s="4" t="s">
        <v>87</v>
      </c>
      <c r="E698" s="14" t="s">
        <v>541</v>
      </c>
      <c r="F698" s="5">
        <f t="shared" si="660"/>
        <v>100</v>
      </c>
      <c r="G698" s="5">
        <f t="shared" si="660"/>
        <v>100</v>
      </c>
      <c r="H698" s="5">
        <f t="shared" si="660"/>
        <v>100</v>
      </c>
      <c r="I698" s="5">
        <f t="shared" si="660"/>
        <v>0</v>
      </c>
      <c r="J698" s="5">
        <f t="shared" si="660"/>
        <v>0</v>
      </c>
      <c r="K698" s="5">
        <f t="shared" si="660"/>
        <v>0</v>
      </c>
      <c r="L698" s="5">
        <f t="shared" si="660"/>
        <v>0</v>
      </c>
      <c r="M698" s="5">
        <f t="shared" si="650"/>
        <v>100</v>
      </c>
      <c r="N698" s="5">
        <f t="shared" si="661"/>
        <v>450</v>
      </c>
      <c r="O698" s="5">
        <f t="shared" si="661"/>
        <v>50</v>
      </c>
      <c r="P698" s="5">
        <f t="shared" si="662"/>
        <v>0</v>
      </c>
      <c r="Q698" s="5">
        <f t="shared" si="662"/>
        <v>0</v>
      </c>
      <c r="R698" s="5">
        <f t="shared" si="662"/>
        <v>0</v>
      </c>
      <c r="S698" s="5">
        <f t="shared" si="662"/>
        <v>0</v>
      </c>
      <c r="T698" s="5">
        <f t="shared" si="662"/>
        <v>450</v>
      </c>
      <c r="U698" s="5">
        <f t="shared" si="662"/>
        <v>0</v>
      </c>
      <c r="V698" s="42">
        <f t="shared" si="662"/>
        <v>0</v>
      </c>
      <c r="W698" s="5">
        <f t="shared" si="623"/>
        <v>100</v>
      </c>
      <c r="X698" s="27"/>
    </row>
    <row r="699" spans="1:24" ht="15.75" customHeight="1" x14ac:dyDescent="0.3">
      <c r="A699" s="4" t="s">
        <v>97</v>
      </c>
      <c r="B699" s="4" t="s">
        <v>1777</v>
      </c>
      <c r="C699" s="4" t="s">
        <v>103</v>
      </c>
      <c r="D699" s="4" t="s">
        <v>99</v>
      </c>
      <c r="E699" s="14" t="s">
        <v>543</v>
      </c>
      <c r="F699" s="5">
        <v>100</v>
      </c>
      <c r="G699" s="5">
        <v>100</v>
      </c>
      <c r="H699" s="5">
        <v>100</v>
      </c>
      <c r="I699" s="5"/>
      <c r="J699" s="5"/>
      <c r="K699" s="5"/>
      <c r="L699" s="5"/>
      <c r="M699" s="5">
        <f t="shared" si="650"/>
        <v>100</v>
      </c>
      <c r="N699" s="5">
        <v>450</v>
      </c>
      <c r="O699" s="5">
        <v>50</v>
      </c>
      <c r="P699" s="5">
        <v>0</v>
      </c>
      <c r="Q699" s="5">
        <v>0</v>
      </c>
      <c r="R699" s="5">
        <v>0</v>
      </c>
      <c r="S699" s="5">
        <v>0</v>
      </c>
      <c r="T699" s="5">
        <v>450</v>
      </c>
      <c r="U699" s="5">
        <v>0</v>
      </c>
      <c r="V699" s="42">
        <v>0</v>
      </c>
      <c r="W699" s="5">
        <f t="shared" si="623"/>
        <v>100</v>
      </c>
      <c r="X699" s="27"/>
    </row>
    <row r="700" spans="1:24" ht="47.25" customHeight="1" x14ac:dyDescent="0.3">
      <c r="A700" s="4" t="s">
        <v>97</v>
      </c>
      <c r="B700" s="4" t="s">
        <v>1777</v>
      </c>
      <c r="C700" s="4" t="s">
        <v>110</v>
      </c>
      <c r="D700" s="4"/>
      <c r="E700" s="14" t="s">
        <v>1092</v>
      </c>
      <c r="F700" s="5">
        <f t="shared" ref="F700:L703" si="663">F701</f>
        <v>664.4</v>
      </c>
      <c r="G700" s="5">
        <f t="shared" si="663"/>
        <v>664.4</v>
      </c>
      <c r="H700" s="5">
        <f t="shared" si="663"/>
        <v>664.4</v>
      </c>
      <c r="I700" s="5">
        <f t="shared" si="663"/>
        <v>0</v>
      </c>
      <c r="J700" s="5">
        <f t="shared" si="663"/>
        <v>0</v>
      </c>
      <c r="K700" s="5">
        <f t="shared" si="663"/>
        <v>0</v>
      </c>
      <c r="L700" s="5">
        <f t="shared" si="663"/>
        <v>12.064</v>
      </c>
      <c r="M700" s="5">
        <f t="shared" si="650"/>
        <v>676.46399999999994</v>
      </c>
      <c r="N700" s="5">
        <f t="shared" ref="N700:O703" si="664">N701</f>
        <v>676.46399999999994</v>
      </c>
      <c r="O700" s="5">
        <f t="shared" si="664"/>
        <v>676.46360000000004</v>
      </c>
      <c r="P700" s="5">
        <f t="shared" ref="P700:V703" si="665">P701</f>
        <v>396.23599999999999</v>
      </c>
      <c r="Q700" s="5">
        <f t="shared" si="665"/>
        <v>396.23599999999999</v>
      </c>
      <c r="R700" s="5">
        <f t="shared" si="665"/>
        <v>0</v>
      </c>
      <c r="S700" s="5">
        <f t="shared" si="665"/>
        <v>0</v>
      </c>
      <c r="T700" s="5">
        <f t="shared" si="665"/>
        <v>664.41060000000004</v>
      </c>
      <c r="U700" s="5">
        <f t="shared" si="665"/>
        <v>384.18299999999999</v>
      </c>
      <c r="V700" s="42">
        <f t="shared" si="665"/>
        <v>0</v>
      </c>
      <c r="W700" s="5">
        <f t="shared" si="623"/>
        <v>98.218175690058899</v>
      </c>
      <c r="X700" s="27"/>
    </row>
    <row r="701" spans="1:24" ht="63" customHeight="1" x14ac:dyDescent="0.3">
      <c r="A701" s="4" t="s">
        <v>97</v>
      </c>
      <c r="B701" s="4" t="s">
        <v>1777</v>
      </c>
      <c r="C701" s="4" t="s">
        <v>158</v>
      </c>
      <c r="D701" s="4"/>
      <c r="E701" s="14" t="s">
        <v>1093</v>
      </c>
      <c r="F701" s="5">
        <f t="shared" si="663"/>
        <v>664.4</v>
      </c>
      <c r="G701" s="5">
        <f t="shared" si="663"/>
        <v>664.4</v>
      </c>
      <c r="H701" s="5">
        <f t="shared" si="663"/>
        <v>664.4</v>
      </c>
      <c r="I701" s="5">
        <f t="shared" si="663"/>
        <v>0</v>
      </c>
      <c r="J701" s="5">
        <f t="shared" si="663"/>
        <v>0</v>
      </c>
      <c r="K701" s="5">
        <f t="shared" si="663"/>
        <v>0</v>
      </c>
      <c r="L701" s="5">
        <f t="shared" si="663"/>
        <v>12.064</v>
      </c>
      <c r="M701" s="5">
        <f t="shared" si="650"/>
        <v>676.46399999999994</v>
      </c>
      <c r="N701" s="5">
        <f t="shared" si="664"/>
        <v>676.46399999999994</v>
      </c>
      <c r="O701" s="5">
        <f t="shared" si="664"/>
        <v>676.46360000000004</v>
      </c>
      <c r="P701" s="5">
        <f t="shared" si="665"/>
        <v>396.23599999999999</v>
      </c>
      <c r="Q701" s="5">
        <f t="shared" si="665"/>
        <v>396.23599999999999</v>
      </c>
      <c r="R701" s="5">
        <f t="shared" si="665"/>
        <v>0</v>
      </c>
      <c r="S701" s="5">
        <f t="shared" si="665"/>
        <v>0</v>
      </c>
      <c r="T701" s="5">
        <f t="shared" si="665"/>
        <v>664.41060000000004</v>
      </c>
      <c r="U701" s="5">
        <f t="shared" si="665"/>
        <v>384.18299999999999</v>
      </c>
      <c r="V701" s="42">
        <f t="shared" si="665"/>
        <v>0</v>
      </c>
      <c r="W701" s="5">
        <f t="shared" si="623"/>
        <v>98.218175690058899</v>
      </c>
      <c r="X701" s="27"/>
    </row>
    <row r="702" spans="1:24" ht="47.25" customHeight="1" x14ac:dyDescent="0.3">
      <c r="A702" s="4" t="s">
        <v>97</v>
      </c>
      <c r="B702" s="4" t="s">
        <v>1777</v>
      </c>
      <c r="C702" s="4" t="s">
        <v>162</v>
      </c>
      <c r="D702" s="4"/>
      <c r="E702" s="14" t="s">
        <v>1094</v>
      </c>
      <c r="F702" s="5">
        <f t="shared" si="663"/>
        <v>664.4</v>
      </c>
      <c r="G702" s="5">
        <f t="shared" si="663"/>
        <v>664.4</v>
      </c>
      <c r="H702" s="5">
        <f t="shared" si="663"/>
        <v>664.4</v>
      </c>
      <c r="I702" s="5">
        <f t="shared" si="663"/>
        <v>0</v>
      </c>
      <c r="J702" s="5">
        <f t="shared" si="663"/>
        <v>0</v>
      </c>
      <c r="K702" s="5">
        <f t="shared" si="663"/>
        <v>0</v>
      </c>
      <c r="L702" s="5">
        <f t="shared" si="663"/>
        <v>12.064</v>
      </c>
      <c r="M702" s="5">
        <f t="shared" si="650"/>
        <v>676.46399999999994</v>
      </c>
      <c r="N702" s="5">
        <f t="shared" si="664"/>
        <v>676.46399999999994</v>
      </c>
      <c r="O702" s="5">
        <f t="shared" si="664"/>
        <v>676.46360000000004</v>
      </c>
      <c r="P702" s="5">
        <f t="shared" si="665"/>
        <v>396.23599999999999</v>
      </c>
      <c r="Q702" s="5">
        <f t="shared" si="665"/>
        <v>396.23599999999999</v>
      </c>
      <c r="R702" s="5">
        <f t="shared" si="665"/>
        <v>0</v>
      </c>
      <c r="S702" s="5">
        <f t="shared" si="665"/>
        <v>0</v>
      </c>
      <c r="T702" s="5">
        <f t="shared" si="665"/>
        <v>664.41060000000004</v>
      </c>
      <c r="U702" s="5">
        <f t="shared" si="665"/>
        <v>384.18299999999999</v>
      </c>
      <c r="V702" s="42">
        <f t="shared" si="665"/>
        <v>0</v>
      </c>
      <c r="W702" s="5">
        <f t="shared" si="623"/>
        <v>98.218175690058899</v>
      </c>
      <c r="X702" s="27"/>
    </row>
    <row r="703" spans="1:24" ht="47.25" customHeight="1" x14ac:dyDescent="0.3">
      <c r="A703" s="4" t="s">
        <v>97</v>
      </c>
      <c r="B703" s="4" t="s">
        <v>1777</v>
      </c>
      <c r="C703" s="4" t="s">
        <v>161</v>
      </c>
      <c r="D703" s="4"/>
      <c r="E703" s="14" t="s">
        <v>595</v>
      </c>
      <c r="F703" s="5">
        <f t="shared" si="663"/>
        <v>664.4</v>
      </c>
      <c r="G703" s="5">
        <f t="shared" si="663"/>
        <v>664.4</v>
      </c>
      <c r="H703" s="5">
        <f t="shared" si="663"/>
        <v>664.4</v>
      </c>
      <c r="I703" s="5">
        <f t="shared" si="663"/>
        <v>0</v>
      </c>
      <c r="J703" s="5">
        <f t="shared" si="663"/>
        <v>0</v>
      </c>
      <c r="K703" s="5">
        <f t="shared" si="663"/>
        <v>0</v>
      </c>
      <c r="L703" s="5">
        <f t="shared" si="663"/>
        <v>12.064</v>
      </c>
      <c r="M703" s="5">
        <f t="shared" si="650"/>
        <v>676.46399999999994</v>
      </c>
      <c r="N703" s="5">
        <f t="shared" si="664"/>
        <v>676.46399999999994</v>
      </c>
      <c r="O703" s="5">
        <f t="shared" si="664"/>
        <v>676.46360000000004</v>
      </c>
      <c r="P703" s="5">
        <f t="shared" si="665"/>
        <v>396.23599999999999</v>
      </c>
      <c r="Q703" s="5">
        <f t="shared" si="665"/>
        <v>396.23599999999999</v>
      </c>
      <c r="R703" s="5">
        <f t="shared" si="665"/>
        <v>0</v>
      </c>
      <c r="S703" s="5">
        <f t="shared" si="665"/>
        <v>0</v>
      </c>
      <c r="T703" s="5">
        <f t="shared" si="665"/>
        <v>664.41060000000004</v>
      </c>
      <c r="U703" s="5">
        <f t="shared" si="665"/>
        <v>384.18299999999999</v>
      </c>
      <c r="V703" s="42">
        <f t="shared" si="665"/>
        <v>0</v>
      </c>
      <c r="W703" s="5">
        <f t="shared" si="623"/>
        <v>98.218175690058899</v>
      </c>
      <c r="X703" s="27"/>
    </row>
    <row r="704" spans="1:24" ht="31.5" customHeight="1" x14ac:dyDescent="0.3">
      <c r="A704" s="4" t="s">
        <v>97</v>
      </c>
      <c r="B704" s="4" t="s">
        <v>1777</v>
      </c>
      <c r="C704" s="4" t="s">
        <v>161</v>
      </c>
      <c r="D704" s="4" t="s">
        <v>87</v>
      </c>
      <c r="E704" s="14" t="s">
        <v>541</v>
      </c>
      <c r="F704" s="5">
        <f t="shared" ref="F704:K704" si="666">F706</f>
        <v>664.4</v>
      </c>
      <c r="G704" s="5">
        <f t="shared" si="666"/>
        <v>664.4</v>
      </c>
      <c r="H704" s="5">
        <f t="shared" si="666"/>
        <v>664.4</v>
      </c>
      <c r="I704" s="5">
        <f t="shared" si="666"/>
        <v>0</v>
      </c>
      <c r="J704" s="5">
        <f t="shared" si="666"/>
        <v>0</v>
      </c>
      <c r="K704" s="5">
        <f t="shared" si="666"/>
        <v>0</v>
      </c>
      <c r="L704" s="5">
        <f>L706+L705</f>
        <v>12.064</v>
      </c>
      <c r="M704" s="5">
        <f t="shared" si="650"/>
        <v>676.46399999999994</v>
      </c>
      <c r="N704" s="44">
        <f>N706+N705</f>
        <v>676.46399999999994</v>
      </c>
      <c r="O704" s="5">
        <f>O706+O705</f>
        <v>676.46360000000004</v>
      </c>
      <c r="P704" s="5">
        <f t="shared" ref="P704:V704" si="667">P706+P705</f>
        <v>396.23599999999999</v>
      </c>
      <c r="Q704" s="5">
        <f t="shared" si="667"/>
        <v>396.23599999999999</v>
      </c>
      <c r="R704" s="5">
        <f t="shared" si="667"/>
        <v>0</v>
      </c>
      <c r="S704" s="5">
        <f t="shared" si="667"/>
        <v>0</v>
      </c>
      <c r="T704" s="5">
        <f>T706+T705</f>
        <v>664.41060000000004</v>
      </c>
      <c r="U704" s="5">
        <f t="shared" si="667"/>
        <v>384.18299999999999</v>
      </c>
      <c r="V704" s="42">
        <f t="shared" si="667"/>
        <v>0</v>
      </c>
      <c r="W704" s="5">
        <f t="shared" si="623"/>
        <v>98.218175690058899</v>
      </c>
      <c r="X704" s="27"/>
    </row>
    <row r="705" spans="1:24" ht="15.75" customHeight="1" x14ac:dyDescent="0.3">
      <c r="A705" s="4" t="s">
        <v>97</v>
      </c>
      <c r="B705" s="4" t="s">
        <v>1777</v>
      </c>
      <c r="C705" s="4" t="s">
        <v>161</v>
      </c>
      <c r="D705" s="4" t="s">
        <v>121</v>
      </c>
      <c r="E705" s="14" t="s">
        <v>542</v>
      </c>
      <c r="F705" s="5"/>
      <c r="G705" s="5"/>
      <c r="H705" s="5"/>
      <c r="I705" s="5"/>
      <c r="J705" s="5"/>
      <c r="K705" s="5"/>
      <c r="L705" s="5">
        <v>12.064</v>
      </c>
      <c r="M705" s="5">
        <f>L705</f>
        <v>12.064</v>
      </c>
      <c r="N705" s="5">
        <v>111.4884</v>
      </c>
      <c r="O705" s="5">
        <f>27.1188+36.1584</f>
        <v>63.277200000000001</v>
      </c>
      <c r="P705" s="5">
        <v>66.290400000000005</v>
      </c>
      <c r="Q705" s="5">
        <v>36.1584</v>
      </c>
      <c r="R705" s="5">
        <v>0</v>
      </c>
      <c r="S705" s="5">
        <v>0</v>
      </c>
      <c r="T705" s="5">
        <v>105.462</v>
      </c>
      <c r="U705" s="5">
        <v>60.264000000000003</v>
      </c>
      <c r="V705" s="42">
        <v>0</v>
      </c>
      <c r="W705" s="5">
        <f t="shared" si="623"/>
        <v>94.594594594594597</v>
      </c>
      <c r="X705" s="27"/>
    </row>
    <row r="706" spans="1:24" ht="15.75" customHeight="1" x14ac:dyDescent="0.3">
      <c r="A706" s="4" t="s">
        <v>97</v>
      </c>
      <c r="B706" s="4" t="s">
        <v>1777</v>
      </c>
      <c r="C706" s="4" t="s">
        <v>161</v>
      </c>
      <c r="D706" s="4" t="s">
        <v>99</v>
      </c>
      <c r="E706" s="14" t="s">
        <v>543</v>
      </c>
      <c r="F706" s="5">
        <v>664.4</v>
      </c>
      <c r="G706" s="5">
        <v>664.4</v>
      </c>
      <c r="H706" s="5">
        <v>664.4</v>
      </c>
      <c r="I706" s="5"/>
      <c r="J706" s="5"/>
      <c r="K706" s="5"/>
      <c r="L706" s="5"/>
      <c r="M706" s="5">
        <f t="shared" si="650"/>
        <v>664.4</v>
      </c>
      <c r="N706" s="5">
        <v>564.97559999999999</v>
      </c>
      <c r="O706" s="5">
        <f>253.1088+360.0776</f>
        <v>613.18640000000005</v>
      </c>
      <c r="P706" s="5">
        <v>329.94560000000001</v>
      </c>
      <c r="Q706" s="5">
        <v>360.07760000000002</v>
      </c>
      <c r="R706" s="5">
        <v>0</v>
      </c>
      <c r="S706" s="5">
        <v>0</v>
      </c>
      <c r="T706" s="5">
        <v>558.94860000000006</v>
      </c>
      <c r="U706" s="5">
        <v>323.91899999999998</v>
      </c>
      <c r="V706" s="42">
        <v>0</v>
      </c>
      <c r="W706" s="5">
        <f t="shared" si="623"/>
        <v>98.933228266849056</v>
      </c>
      <c r="X706" s="27"/>
    </row>
    <row r="707" spans="1:24" s="3" customFormat="1" ht="31.5" customHeight="1" x14ac:dyDescent="0.3">
      <c r="A707" s="7" t="s">
        <v>163</v>
      </c>
      <c r="B707" s="7" t="s">
        <v>1759</v>
      </c>
      <c r="C707" s="7"/>
      <c r="D707" s="7"/>
      <c r="E707" s="18" t="s">
        <v>472</v>
      </c>
      <c r="F707" s="8">
        <f t="shared" ref="F707:L707" si="668">F708+F1159+F1236</f>
        <v>14655430.6</v>
      </c>
      <c r="G707" s="8">
        <f t="shared" si="668"/>
        <v>15045262.199999997</v>
      </c>
      <c r="H707" s="8">
        <f t="shared" si="668"/>
        <v>14840061.700000001</v>
      </c>
      <c r="I707" s="8">
        <f t="shared" si="668"/>
        <v>116770.5</v>
      </c>
      <c r="J707" s="8">
        <f t="shared" si="668"/>
        <v>-212992.2</v>
      </c>
      <c r="K707" s="8">
        <f t="shared" si="668"/>
        <v>-62214.2</v>
      </c>
      <c r="L707" s="8">
        <f t="shared" si="668"/>
        <v>420829.04</v>
      </c>
      <c r="M707" s="8">
        <f t="shared" si="650"/>
        <v>15193030.139999999</v>
      </c>
      <c r="N707" s="8">
        <f t="shared" ref="N707:V707" si="669">N708+N1159+N1236</f>
        <v>15806383.679089999</v>
      </c>
      <c r="O707" s="8">
        <f t="shared" si="669"/>
        <v>10828852.333739998</v>
      </c>
      <c r="P707" s="8">
        <f t="shared" si="669"/>
        <v>11701210.34406</v>
      </c>
      <c r="Q707" s="8">
        <f t="shared" si="669"/>
        <v>8069701.8318699999</v>
      </c>
      <c r="R707" s="8">
        <f t="shared" si="669"/>
        <v>411257.92846000002</v>
      </c>
      <c r="S707" s="8">
        <f t="shared" si="669"/>
        <v>28407.452000000001</v>
      </c>
      <c r="T707" s="8">
        <f t="shared" si="669"/>
        <v>15788485.775769997</v>
      </c>
      <c r="U707" s="8">
        <f t="shared" si="669"/>
        <v>11697635.943639999</v>
      </c>
      <c r="V707" s="40">
        <f t="shared" si="669"/>
        <v>410715.51393999998</v>
      </c>
      <c r="W707" s="8">
        <f t="shared" si="623"/>
        <v>99.886767880095945</v>
      </c>
      <c r="X707" s="22"/>
    </row>
    <row r="708" spans="1:24" s="3" customFormat="1" ht="15.75" customHeight="1" x14ac:dyDescent="0.3">
      <c r="A708" s="7" t="s">
        <v>163</v>
      </c>
      <c r="B708" s="7" t="s">
        <v>69</v>
      </c>
      <c r="C708" s="7"/>
      <c r="D708" s="7"/>
      <c r="E708" s="18" t="s">
        <v>496</v>
      </c>
      <c r="F708" s="8">
        <f t="shared" ref="F708:L708" si="670">F709+F795+F951+F1002+F1015+F1027</f>
        <v>14280566.799999999</v>
      </c>
      <c r="G708" s="8">
        <f t="shared" si="670"/>
        <v>14714739.999999998</v>
      </c>
      <c r="H708" s="8">
        <f t="shared" si="670"/>
        <v>14528843.800000001</v>
      </c>
      <c r="I708" s="8">
        <f t="shared" si="670"/>
        <v>119750.7</v>
      </c>
      <c r="J708" s="8">
        <f t="shared" si="670"/>
        <v>-210012</v>
      </c>
      <c r="K708" s="8">
        <f t="shared" si="670"/>
        <v>-59234</v>
      </c>
      <c r="L708" s="8">
        <f t="shared" si="670"/>
        <v>422021.696</v>
      </c>
      <c r="M708" s="8">
        <f t="shared" si="650"/>
        <v>14822339.195999999</v>
      </c>
      <c r="N708" s="8">
        <f t="shared" ref="N708:V708" si="671">N709+N795+N951+N1002+N1015+N1027</f>
        <v>15447336.446169998</v>
      </c>
      <c r="O708" s="8">
        <f t="shared" si="671"/>
        <v>10576140.905809999</v>
      </c>
      <c r="P708" s="8">
        <f t="shared" si="671"/>
        <v>11492342.064139999</v>
      </c>
      <c r="Q708" s="8">
        <f t="shared" si="671"/>
        <v>7922587.6013899995</v>
      </c>
      <c r="R708" s="8">
        <f t="shared" si="671"/>
        <v>411257.92846000002</v>
      </c>
      <c r="S708" s="8">
        <f t="shared" si="671"/>
        <v>28407.452000000001</v>
      </c>
      <c r="T708" s="8">
        <f t="shared" si="671"/>
        <v>15429530.288999997</v>
      </c>
      <c r="U708" s="8">
        <f t="shared" si="671"/>
        <v>11488828.567249998</v>
      </c>
      <c r="V708" s="40">
        <f t="shared" si="671"/>
        <v>410715.51393999998</v>
      </c>
      <c r="W708" s="8">
        <f t="shared" si="623"/>
        <v>99.884729919413289</v>
      </c>
      <c r="X708" s="22"/>
    </row>
    <row r="709" spans="1:24" s="10" customFormat="1" ht="18" customHeight="1" x14ac:dyDescent="0.3">
      <c r="A709" s="9" t="s">
        <v>163</v>
      </c>
      <c r="B709" s="9" t="s">
        <v>1778</v>
      </c>
      <c r="C709" s="9"/>
      <c r="D709" s="9"/>
      <c r="E709" s="13" t="s">
        <v>737</v>
      </c>
      <c r="F709" s="11">
        <f t="shared" ref="F709:L709" si="672">F710+F746</f>
        <v>5909533.0999999987</v>
      </c>
      <c r="G709" s="11">
        <f t="shared" si="672"/>
        <v>5942662</v>
      </c>
      <c r="H709" s="11">
        <f t="shared" si="672"/>
        <v>5922779.7000000002</v>
      </c>
      <c r="I709" s="11">
        <f t="shared" si="672"/>
        <v>0</v>
      </c>
      <c r="J709" s="11">
        <f t="shared" si="672"/>
        <v>0</v>
      </c>
      <c r="K709" s="11">
        <f t="shared" si="672"/>
        <v>0</v>
      </c>
      <c r="L709" s="11">
        <f t="shared" si="672"/>
        <v>2743.9629999999997</v>
      </c>
      <c r="M709" s="11">
        <f t="shared" si="650"/>
        <v>5912277.0629999992</v>
      </c>
      <c r="N709" s="11">
        <f>N710+N746</f>
        <v>6045252.8876899984</v>
      </c>
      <c r="O709" s="11">
        <f>O710+O746</f>
        <v>4403987.8654000005</v>
      </c>
      <c r="P709" s="34">
        <f t="shared" ref="P709:V709" si="673">P710+P746</f>
        <v>4572026.1838399991</v>
      </c>
      <c r="Q709" s="34">
        <f t="shared" si="673"/>
        <v>3353588.1266999999</v>
      </c>
      <c r="R709" s="11">
        <f t="shared" si="673"/>
        <v>12736.791110000002</v>
      </c>
      <c r="S709" s="11">
        <f t="shared" si="673"/>
        <v>4064.5239999999999</v>
      </c>
      <c r="T709" s="11">
        <f t="shared" si="673"/>
        <v>6033579.1037499988</v>
      </c>
      <c r="U709" s="11">
        <f t="shared" si="673"/>
        <v>4572024.7277999995</v>
      </c>
      <c r="V709" s="41">
        <f t="shared" si="673"/>
        <v>12736.791110000002</v>
      </c>
      <c r="W709" s="11">
        <f t="shared" si="623"/>
        <v>99.806893373083355</v>
      </c>
      <c r="X709" s="26"/>
    </row>
    <row r="710" spans="1:24" ht="31.5" customHeight="1" x14ac:dyDescent="0.3">
      <c r="A710" s="4" t="s">
        <v>163</v>
      </c>
      <c r="B710" s="4" t="s">
        <v>1778</v>
      </c>
      <c r="C710" s="4" t="s">
        <v>168</v>
      </c>
      <c r="D710" s="4"/>
      <c r="E710" s="14" t="s">
        <v>1105</v>
      </c>
      <c r="F710" s="5">
        <f t="shared" ref="F710:L710" si="674">F711+F733</f>
        <v>5832301.9999999991</v>
      </c>
      <c r="G710" s="5">
        <f t="shared" si="674"/>
        <v>5891530.0999999996</v>
      </c>
      <c r="H710" s="5">
        <f t="shared" si="674"/>
        <v>5916049.1000000006</v>
      </c>
      <c r="I710" s="5">
        <f t="shared" si="674"/>
        <v>0</v>
      </c>
      <c r="J710" s="5">
        <f t="shared" si="674"/>
        <v>0</v>
      </c>
      <c r="K710" s="5">
        <f t="shared" si="674"/>
        <v>0</v>
      </c>
      <c r="L710" s="5">
        <f t="shared" si="674"/>
        <v>-16962.675999999999</v>
      </c>
      <c r="M710" s="5">
        <f t="shared" si="650"/>
        <v>5815339.3239999991</v>
      </c>
      <c r="N710" s="5">
        <f>N711+N733</f>
        <v>5941442.3767299987</v>
      </c>
      <c r="O710" s="5">
        <f>O711+O733</f>
        <v>4323503.0062600002</v>
      </c>
      <c r="P710" s="5">
        <f t="shared" ref="P710:V710" si="675">P711+P733</f>
        <v>4560053.4327299995</v>
      </c>
      <c r="Q710" s="5">
        <f t="shared" si="675"/>
        <v>3348488.1266999999</v>
      </c>
      <c r="R710" s="5">
        <f t="shared" si="675"/>
        <v>0</v>
      </c>
      <c r="S710" s="5">
        <f t="shared" si="675"/>
        <v>0</v>
      </c>
      <c r="T710" s="5">
        <f t="shared" si="675"/>
        <v>5929769.0381799992</v>
      </c>
      <c r="U710" s="5">
        <f t="shared" si="675"/>
        <v>4560051.9766899999</v>
      </c>
      <c r="V710" s="42">
        <f t="shared" si="675"/>
        <v>0</v>
      </c>
      <c r="W710" s="5">
        <f t="shared" si="623"/>
        <v>99.803526857456049</v>
      </c>
      <c r="X710" s="27"/>
    </row>
    <row r="711" spans="1:24" ht="31.5" customHeight="1" x14ac:dyDescent="0.3">
      <c r="A711" s="4" t="s">
        <v>163</v>
      </c>
      <c r="B711" s="4" t="s">
        <v>1778</v>
      </c>
      <c r="C711" s="4" t="s">
        <v>667</v>
      </c>
      <c r="D711" s="4"/>
      <c r="E711" s="14" t="s">
        <v>1106</v>
      </c>
      <c r="F711" s="5">
        <f t="shared" ref="F711:L711" si="676">F712+F725</f>
        <v>5551876.6999999993</v>
      </c>
      <c r="G711" s="5">
        <f t="shared" si="676"/>
        <v>5611007.3999999994</v>
      </c>
      <c r="H711" s="5">
        <f t="shared" si="676"/>
        <v>5635526.4000000004</v>
      </c>
      <c r="I711" s="5">
        <f t="shared" si="676"/>
        <v>0</v>
      </c>
      <c r="J711" s="5">
        <f t="shared" si="676"/>
        <v>0</v>
      </c>
      <c r="K711" s="5">
        <f t="shared" si="676"/>
        <v>0</v>
      </c>
      <c r="L711" s="5">
        <f t="shared" si="676"/>
        <v>-16962.675999999999</v>
      </c>
      <c r="M711" s="5">
        <f t="shared" si="650"/>
        <v>5534914.0239999993</v>
      </c>
      <c r="N711" s="5">
        <f>N712+N725</f>
        <v>5701776.6297799991</v>
      </c>
      <c r="O711" s="5">
        <f>O712+O725</f>
        <v>4143928.0568400002</v>
      </c>
      <c r="P711" s="5">
        <f t="shared" ref="P711:V711" si="677">P712+P725</f>
        <v>4369799.0857799994</v>
      </c>
      <c r="Q711" s="5">
        <f t="shared" si="677"/>
        <v>3200272.023</v>
      </c>
      <c r="R711" s="5">
        <f t="shared" si="677"/>
        <v>0</v>
      </c>
      <c r="S711" s="5">
        <f t="shared" si="677"/>
        <v>0</v>
      </c>
      <c r="T711" s="5">
        <f t="shared" si="677"/>
        <v>5696088.2094099997</v>
      </c>
      <c r="U711" s="5">
        <f t="shared" si="677"/>
        <v>4369797.6297399998</v>
      </c>
      <c r="V711" s="42">
        <f t="shared" si="677"/>
        <v>0</v>
      </c>
      <c r="W711" s="5">
        <f t="shared" si="623"/>
        <v>99.900234247334609</v>
      </c>
      <c r="X711" s="27"/>
    </row>
    <row r="712" spans="1:24" ht="47.25" customHeight="1" x14ac:dyDescent="0.3">
      <c r="A712" s="4" t="s">
        <v>163</v>
      </c>
      <c r="B712" s="4" t="s">
        <v>1778</v>
      </c>
      <c r="C712" s="4" t="s">
        <v>668</v>
      </c>
      <c r="D712" s="4"/>
      <c r="E712" s="14" t="s">
        <v>1107</v>
      </c>
      <c r="F712" s="5">
        <f t="shared" ref="F712:L712" si="678">F713+F717+F721</f>
        <v>1348791.9</v>
      </c>
      <c r="G712" s="5">
        <f t="shared" si="678"/>
        <v>1350937.0999999999</v>
      </c>
      <c r="H712" s="5">
        <f t="shared" si="678"/>
        <v>1350937.0999999999</v>
      </c>
      <c r="I712" s="5">
        <f t="shared" si="678"/>
        <v>0</v>
      </c>
      <c r="J712" s="5">
        <f t="shared" si="678"/>
        <v>0</v>
      </c>
      <c r="K712" s="5">
        <f t="shared" si="678"/>
        <v>0</v>
      </c>
      <c r="L712" s="5">
        <f t="shared" si="678"/>
        <v>-17656.344000000001</v>
      </c>
      <c r="M712" s="5">
        <f t="shared" si="650"/>
        <v>1331135.5559999999</v>
      </c>
      <c r="N712" s="5">
        <f>N713+N717+N721</f>
        <v>1331135.5560000001</v>
      </c>
      <c r="O712" s="5">
        <f>O713+O717+O721</f>
        <v>943566.51384000003</v>
      </c>
      <c r="P712" s="5">
        <f t="shared" ref="P712:V712" si="679">P713+P717+P721</f>
        <v>0</v>
      </c>
      <c r="Q712" s="5">
        <f t="shared" si="679"/>
        <v>0</v>
      </c>
      <c r="R712" s="5">
        <f t="shared" si="679"/>
        <v>0</v>
      </c>
      <c r="S712" s="5">
        <f t="shared" si="679"/>
        <v>0</v>
      </c>
      <c r="T712" s="5">
        <f t="shared" si="679"/>
        <v>1325451.47012</v>
      </c>
      <c r="U712" s="5">
        <f t="shared" si="679"/>
        <v>0</v>
      </c>
      <c r="V712" s="42">
        <f t="shared" si="679"/>
        <v>0</v>
      </c>
      <c r="W712" s="5">
        <f t="shared" si="623"/>
        <v>99.572989703837493</v>
      </c>
      <c r="X712" s="27"/>
    </row>
    <row r="713" spans="1:24" ht="47.25" customHeight="1" x14ac:dyDescent="0.3">
      <c r="A713" s="4" t="s">
        <v>163</v>
      </c>
      <c r="B713" s="4" t="s">
        <v>1778</v>
      </c>
      <c r="C713" s="4" t="s">
        <v>657</v>
      </c>
      <c r="D713" s="4"/>
      <c r="E713" s="14" t="s">
        <v>565</v>
      </c>
      <c r="F713" s="5">
        <f t="shared" ref="F713:L713" si="680">F714</f>
        <v>1307459.7</v>
      </c>
      <c r="G713" s="5">
        <f t="shared" si="680"/>
        <v>1309604.8999999999</v>
      </c>
      <c r="H713" s="5">
        <f t="shared" si="680"/>
        <v>1309604.8999999999</v>
      </c>
      <c r="I713" s="5">
        <f t="shared" si="680"/>
        <v>0</v>
      </c>
      <c r="J713" s="5">
        <f t="shared" si="680"/>
        <v>0</v>
      </c>
      <c r="K713" s="5">
        <f t="shared" si="680"/>
        <v>0</v>
      </c>
      <c r="L713" s="5">
        <f t="shared" si="680"/>
        <v>-17656.344000000001</v>
      </c>
      <c r="M713" s="5">
        <f t="shared" si="650"/>
        <v>1289803.3559999999</v>
      </c>
      <c r="N713" s="5">
        <f>N714</f>
        <v>1289803.3560000001</v>
      </c>
      <c r="O713" s="5">
        <f>O714</f>
        <v>916008.41887000005</v>
      </c>
      <c r="P713" s="5">
        <f t="shared" ref="P713:V713" si="681">P714</f>
        <v>0</v>
      </c>
      <c r="Q713" s="5">
        <f t="shared" si="681"/>
        <v>0</v>
      </c>
      <c r="R713" s="5">
        <f t="shared" si="681"/>
        <v>0</v>
      </c>
      <c r="S713" s="5">
        <f t="shared" si="681"/>
        <v>0</v>
      </c>
      <c r="T713" s="5">
        <f t="shared" si="681"/>
        <v>1284119.30272</v>
      </c>
      <c r="U713" s="5">
        <f t="shared" si="681"/>
        <v>0</v>
      </c>
      <c r="V713" s="42">
        <f t="shared" si="681"/>
        <v>0</v>
      </c>
      <c r="W713" s="5">
        <f t="shared" si="623"/>
        <v>99.559308536951889</v>
      </c>
      <c r="X713" s="27"/>
    </row>
    <row r="714" spans="1:24" ht="31.5" customHeight="1" x14ac:dyDescent="0.3">
      <c r="A714" s="4" t="s">
        <v>163</v>
      </c>
      <c r="B714" s="4" t="s">
        <v>1778</v>
      </c>
      <c r="C714" s="4" t="s">
        <v>657</v>
      </c>
      <c r="D714" s="4" t="s">
        <v>87</v>
      </c>
      <c r="E714" s="14" t="s">
        <v>541</v>
      </c>
      <c r="F714" s="5">
        <f t="shared" ref="F714:L714" si="682">F715+F716</f>
        <v>1307459.7</v>
      </c>
      <c r="G714" s="5">
        <f t="shared" si="682"/>
        <v>1309604.8999999999</v>
      </c>
      <c r="H714" s="5">
        <f t="shared" si="682"/>
        <v>1309604.8999999999</v>
      </c>
      <c r="I714" s="5">
        <f t="shared" si="682"/>
        <v>0</v>
      </c>
      <c r="J714" s="5">
        <f t="shared" si="682"/>
        <v>0</v>
      </c>
      <c r="K714" s="5">
        <f t="shared" si="682"/>
        <v>0</v>
      </c>
      <c r="L714" s="5">
        <f t="shared" si="682"/>
        <v>-17656.344000000001</v>
      </c>
      <c r="M714" s="5">
        <f t="shared" si="650"/>
        <v>1289803.3559999999</v>
      </c>
      <c r="N714" s="5">
        <f>N715+N716</f>
        <v>1289803.3560000001</v>
      </c>
      <c r="O714" s="5">
        <f>O715+O716</f>
        <v>916008.41887000005</v>
      </c>
      <c r="P714" s="5">
        <f t="shared" ref="P714:V714" si="683">P715+P716</f>
        <v>0</v>
      </c>
      <c r="Q714" s="5">
        <f t="shared" si="683"/>
        <v>0</v>
      </c>
      <c r="R714" s="5">
        <f t="shared" si="683"/>
        <v>0</v>
      </c>
      <c r="S714" s="5">
        <f t="shared" si="683"/>
        <v>0</v>
      </c>
      <c r="T714" s="5">
        <f t="shared" si="683"/>
        <v>1284119.30272</v>
      </c>
      <c r="U714" s="5">
        <f t="shared" si="683"/>
        <v>0</v>
      </c>
      <c r="V714" s="42">
        <f t="shared" si="683"/>
        <v>0</v>
      </c>
      <c r="W714" s="5">
        <f t="shared" si="623"/>
        <v>99.559308536951889</v>
      </c>
      <c r="X714" s="27"/>
    </row>
    <row r="715" spans="1:24" ht="15.75" customHeight="1" x14ac:dyDescent="0.3">
      <c r="A715" s="4" t="s">
        <v>163</v>
      </c>
      <c r="B715" s="4" t="s">
        <v>1778</v>
      </c>
      <c r="C715" s="4" t="s">
        <v>657</v>
      </c>
      <c r="D715" s="4" t="s">
        <v>121</v>
      </c>
      <c r="E715" s="14" t="s">
        <v>542</v>
      </c>
      <c r="F715" s="5">
        <v>14150.2</v>
      </c>
      <c r="G715" s="5">
        <v>14150.2</v>
      </c>
      <c r="H715" s="5">
        <v>14150.2</v>
      </c>
      <c r="I715" s="5"/>
      <c r="J715" s="5"/>
      <c r="K715" s="5"/>
      <c r="L715" s="5"/>
      <c r="M715" s="5">
        <f t="shared" si="650"/>
        <v>14150.2</v>
      </c>
      <c r="N715" s="5">
        <v>14753.41531</v>
      </c>
      <c r="O715" s="5">
        <v>10810.830180000001</v>
      </c>
      <c r="P715" s="5">
        <v>0</v>
      </c>
      <c r="Q715" s="5">
        <v>0</v>
      </c>
      <c r="R715" s="5">
        <v>0</v>
      </c>
      <c r="S715" s="5">
        <v>0</v>
      </c>
      <c r="T715" s="5">
        <v>14448.11702</v>
      </c>
      <c r="U715" s="5">
        <v>0</v>
      </c>
      <c r="V715" s="42">
        <v>0</v>
      </c>
      <c r="W715" s="5">
        <f t="shared" si="623"/>
        <v>97.930660233003366</v>
      </c>
      <c r="X715" s="27"/>
    </row>
    <row r="716" spans="1:24" ht="15.75" customHeight="1" x14ac:dyDescent="0.3">
      <c r="A716" s="4" t="s">
        <v>163</v>
      </c>
      <c r="B716" s="4" t="s">
        <v>1778</v>
      </c>
      <c r="C716" s="4" t="s">
        <v>657</v>
      </c>
      <c r="D716" s="4" t="s">
        <v>99</v>
      </c>
      <c r="E716" s="14" t="s">
        <v>543</v>
      </c>
      <c r="F716" s="5">
        <v>1293309.5</v>
      </c>
      <c r="G716" s="5">
        <v>1295454.7</v>
      </c>
      <c r="H716" s="5">
        <v>1295454.7</v>
      </c>
      <c r="I716" s="5"/>
      <c r="J716" s="5"/>
      <c r="K716" s="5"/>
      <c r="L716" s="5">
        <v>-17656.344000000001</v>
      </c>
      <c r="M716" s="5">
        <f t="shared" si="650"/>
        <v>1275653.156</v>
      </c>
      <c r="N716" s="5">
        <v>1275049.9406900001</v>
      </c>
      <c r="O716" s="5">
        <v>905197.58869</v>
      </c>
      <c r="P716" s="5">
        <v>0</v>
      </c>
      <c r="Q716" s="5">
        <v>0</v>
      </c>
      <c r="R716" s="5">
        <v>0</v>
      </c>
      <c r="S716" s="5">
        <v>0</v>
      </c>
      <c r="T716" s="5">
        <v>1269671.1857</v>
      </c>
      <c r="U716" s="5">
        <v>0</v>
      </c>
      <c r="V716" s="42">
        <v>0</v>
      </c>
      <c r="W716" s="5">
        <f t="shared" si="623"/>
        <v>99.578153386910529</v>
      </c>
      <c r="X716" s="27"/>
    </row>
    <row r="717" spans="1:24" ht="31.5" customHeight="1" x14ac:dyDescent="0.3">
      <c r="A717" s="4" t="s">
        <v>163</v>
      </c>
      <c r="B717" s="4" t="s">
        <v>1778</v>
      </c>
      <c r="C717" s="4" t="s">
        <v>658</v>
      </c>
      <c r="D717" s="4"/>
      <c r="E717" s="14" t="s">
        <v>755</v>
      </c>
      <c r="F717" s="5">
        <f t="shared" ref="F717:L717" si="684">F718</f>
        <v>41332.199999999997</v>
      </c>
      <c r="G717" s="5">
        <f t="shared" si="684"/>
        <v>41332.199999999997</v>
      </c>
      <c r="H717" s="5">
        <f t="shared" si="684"/>
        <v>41332.199999999997</v>
      </c>
      <c r="I717" s="5">
        <f t="shared" si="684"/>
        <v>0</v>
      </c>
      <c r="J717" s="5">
        <f t="shared" si="684"/>
        <v>0</v>
      </c>
      <c r="K717" s="5">
        <f t="shared" si="684"/>
        <v>0</v>
      </c>
      <c r="L717" s="5">
        <f t="shared" si="684"/>
        <v>0</v>
      </c>
      <c r="M717" s="5">
        <f t="shared" si="650"/>
        <v>41332.199999999997</v>
      </c>
      <c r="N717" s="5">
        <f>N718</f>
        <v>41332.199999999997</v>
      </c>
      <c r="O717" s="5">
        <f>O718</f>
        <v>27558.094969999998</v>
      </c>
      <c r="P717" s="5">
        <f t="shared" ref="P717:V717" si="685">P718</f>
        <v>0</v>
      </c>
      <c r="Q717" s="5">
        <f t="shared" si="685"/>
        <v>0</v>
      </c>
      <c r="R717" s="5">
        <f t="shared" si="685"/>
        <v>0</v>
      </c>
      <c r="S717" s="5">
        <f t="shared" si="685"/>
        <v>0</v>
      </c>
      <c r="T717" s="5">
        <f t="shared" si="685"/>
        <v>41332.167399999998</v>
      </c>
      <c r="U717" s="5">
        <f t="shared" si="685"/>
        <v>0</v>
      </c>
      <c r="V717" s="42">
        <f t="shared" si="685"/>
        <v>0</v>
      </c>
      <c r="W717" s="5">
        <f t="shared" ref="W717:W780" si="686">T717/N717*100</f>
        <v>99.999921126869609</v>
      </c>
      <c r="X717" s="27"/>
    </row>
    <row r="718" spans="1:24" ht="31.5" customHeight="1" x14ac:dyDescent="0.3">
      <c r="A718" s="4" t="s">
        <v>163</v>
      </c>
      <c r="B718" s="4" t="s">
        <v>1778</v>
      </c>
      <c r="C718" s="4" t="s">
        <v>658</v>
      </c>
      <c r="D718" s="4" t="s">
        <v>87</v>
      </c>
      <c r="E718" s="14" t="s">
        <v>541</v>
      </c>
      <c r="F718" s="5">
        <f t="shared" ref="F718:L718" si="687">F719+F720</f>
        <v>41332.199999999997</v>
      </c>
      <c r="G718" s="5">
        <f t="shared" si="687"/>
        <v>41332.199999999997</v>
      </c>
      <c r="H718" s="5">
        <f t="shared" si="687"/>
        <v>41332.199999999997</v>
      </c>
      <c r="I718" s="5">
        <f t="shared" si="687"/>
        <v>0</v>
      </c>
      <c r="J718" s="5">
        <f t="shared" si="687"/>
        <v>0</v>
      </c>
      <c r="K718" s="5">
        <f t="shared" si="687"/>
        <v>0</v>
      </c>
      <c r="L718" s="5">
        <f t="shared" si="687"/>
        <v>0</v>
      </c>
      <c r="M718" s="5">
        <f t="shared" si="650"/>
        <v>41332.199999999997</v>
      </c>
      <c r="N718" s="5">
        <f>N719+N720</f>
        <v>41332.199999999997</v>
      </c>
      <c r="O718" s="5">
        <f>O719+O720</f>
        <v>27558.094969999998</v>
      </c>
      <c r="P718" s="5">
        <f t="shared" ref="P718:V718" si="688">P719+P720</f>
        <v>0</v>
      </c>
      <c r="Q718" s="5">
        <f t="shared" si="688"/>
        <v>0</v>
      </c>
      <c r="R718" s="5">
        <f t="shared" si="688"/>
        <v>0</v>
      </c>
      <c r="S718" s="5">
        <f t="shared" si="688"/>
        <v>0</v>
      </c>
      <c r="T718" s="5">
        <f t="shared" si="688"/>
        <v>41332.167399999998</v>
      </c>
      <c r="U718" s="5">
        <f t="shared" si="688"/>
        <v>0</v>
      </c>
      <c r="V718" s="42">
        <f t="shared" si="688"/>
        <v>0</v>
      </c>
      <c r="W718" s="5">
        <f t="shared" si="686"/>
        <v>99.999921126869609</v>
      </c>
      <c r="X718" s="27"/>
    </row>
    <row r="719" spans="1:24" ht="15.75" customHeight="1" x14ac:dyDescent="0.3">
      <c r="A719" s="4" t="s">
        <v>163</v>
      </c>
      <c r="B719" s="4" t="s">
        <v>1778</v>
      </c>
      <c r="C719" s="4" t="s">
        <v>658</v>
      </c>
      <c r="D719" s="4" t="s">
        <v>121</v>
      </c>
      <c r="E719" s="14" t="s">
        <v>542</v>
      </c>
      <c r="F719" s="5">
        <v>13181.4</v>
      </c>
      <c r="G719" s="5">
        <v>13181.4</v>
      </c>
      <c r="H719" s="5">
        <v>13181.4</v>
      </c>
      <c r="I719" s="5"/>
      <c r="J719" s="5"/>
      <c r="K719" s="5"/>
      <c r="L719" s="5"/>
      <c r="M719" s="5">
        <f t="shared" si="650"/>
        <v>13181.4</v>
      </c>
      <c r="N719" s="5">
        <v>13181.4</v>
      </c>
      <c r="O719" s="5">
        <v>8790.8953399999991</v>
      </c>
      <c r="P719" s="5">
        <v>0</v>
      </c>
      <c r="Q719" s="5">
        <v>0</v>
      </c>
      <c r="R719" s="5">
        <v>0</v>
      </c>
      <c r="S719" s="5">
        <v>0</v>
      </c>
      <c r="T719" s="5">
        <v>13181.371999999999</v>
      </c>
      <c r="U719" s="5">
        <v>0</v>
      </c>
      <c r="V719" s="42">
        <v>0</v>
      </c>
      <c r="W719" s="5">
        <f t="shared" si="686"/>
        <v>99.999787579468034</v>
      </c>
      <c r="X719" s="27"/>
    </row>
    <row r="720" spans="1:24" ht="15.75" customHeight="1" x14ac:dyDescent="0.3">
      <c r="A720" s="4" t="s">
        <v>163</v>
      </c>
      <c r="B720" s="4" t="s">
        <v>1778</v>
      </c>
      <c r="C720" s="4" t="s">
        <v>658</v>
      </c>
      <c r="D720" s="4" t="s">
        <v>99</v>
      </c>
      <c r="E720" s="14" t="s">
        <v>543</v>
      </c>
      <c r="F720" s="5">
        <v>28150.799999999999</v>
      </c>
      <c r="G720" s="5">
        <v>28150.799999999999</v>
      </c>
      <c r="H720" s="5">
        <v>28150.799999999999</v>
      </c>
      <c r="I720" s="5"/>
      <c r="J720" s="5"/>
      <c r="K720" s="5"/>
      <c r="L720" s="5"/>
      <c r="M720" s="5">
        <f t="shared" si="650"/>
        <v>28150.799999999999</v>
      </c>
      <c r="N720" s="5">
        <v>28150.799999999999</v>
      </c>
      <c r="O720" s="5">
        <v>18767.199629999999</v>
      </c>
      <c r="P720" s="5">
        <v>0</v>
      </c>
      <c r="Q720" s="5">
        <v>0</v>
      </c>
      <c r="R720" s="5">
        <v>0</v>
      </c>
      <c r="S720" s="5">
        <v>0</v>
      </c>
      <c r="T720" s="5">
        <v>28150.795399999999</v>
      </c>
      <c r="U720" s="5">
        <v>0</v>
      </c>
      <c r="V720" s="42">
        <v>0</v>
      </c>
      <c r="W720" s="5">
        <f t="shared" si="686"/>
        <v>99.999983659434193</v>
      </c>
      <c r="X720" s="27"/>
    </row>
    <row r="721" spans="1:25" ht="63" hidden="1" customHeight="1" x14ac:dyDescent="0.25">
      <c r="A721" s="4" t="s">
        <v>163</v>
      </c>
      <c r="B721" s="4" t="s">
        <v>1778</v>
      </c>
      <c r="C721" s="4" t="s">
        <v>1361</v>
      </c>
      <c r="D721" s="4"/>
      <c r="E721" s="14" t="s">
        <v>1371</v>
      </c>
      <c r="F721" s="5">
        <f t="shared" ref="F721:L721" si="689">F722</f>
        <v>0</v>
      </c>
      <c r="G721" s="5">
        <f t="shared" si="689"/>
        <v>0</v>
      </c>
      <c r="H721" s="5">
        <f t="shared" si="689"/>
        <v>0</v>
      </c>
      <c r="I721" s="5">
        <f t="shared" si="689"/>
        <v>0</v>
      </c>
      <c r="J721" s="5">
        <f t="shared" si="689"/>
        <v>0</v>
      </c>
      <c r="K721" s="5">
        <f t="shared" si="689"/>
        <v>0</v>
      </c>
      <c r="L721" s="5">
        <f t="shared" si="689"/>
        <v>0</v>
      </c>
      <c r="M721" s="5">
        <f t="shared" si="650"/>
        <v>0</v>
      </c>
      <c r="N721" s="5">
        <f>N722</f>
        <v>0</v>
      </c>
      <c r="O721" s="5">
        <f>O722</f>
        <v>0</v>
      </c>
      <c r="P721" s="5">
        <f t="shared" ref="P721:V721" si="690">P722</f>
        <v>0</v>
      </c>
      <c r="Q721" s="5">
        <f t="shared" si="690"/>
        <v>0</v>
      </c>
      <c r="R721" s="5">
        <f t="shared" si="690"/>
        <v>0</v>
      </c>
      <c r="S721" s="5">
        <f t="shared" si="690"/>
        <v>0</v>
      </c>
      <c r="T721" s="5">
        <f t="shared" si="690"/>
        <v>0</v>
      </c>
      <c r="U721" s="5">
        <f t="shared" si="690"/>
        <v>0</v>
      </c>
      <c r="V721" s="42">
        <f t="shared" si="690"/>
        <v>0</v>
      </c>
      <c r="W721" s="5" t="e">
        <f t="shared" si="686"/>
        <v>#DIV/0!</v>
      </c>
      <c r="X721" s="27" t="s">
        <v>1591</v>
      </c>
      <c r="Y721" s="2" t="s">
        <v>1630</v>
      </c>
    </row>
    <row r="722" spans="1:25" ht="31.5" hidden="1" customHeight="1" x14ac:dyDescent="0.25">
      <c r="A722" s="4" t="s">
        <v>163</v>
      </c>
      <c r="B722" s="4" t="s">
        <v>1778</v>
      </c>
      <c r="C722" s="4" t="s">
        <v>1361</v>
      </c>
      <c r="D722" s="4" t="s">
        <v>87</v>
      </c>
      <c r="E722" s="14" t="s">
        <v>541</v>
      </c>
      <c r="F722" s="5">
        <f t="shared" ref="F722:L722" si="691">F723+F724</f>
        <v>0</v>
      </c>
      <c r="G722" s="5">
        <f t="shared" si="691"/>
        <v>0</v>
      </c>
      <c r="H722" s="5">
        <f t="shared" si="691"/>
        <v>0</v>
      </c>
      <c r="I722" s="5">
        <f t="shared" si="691"/>
        <v>0</v>
      </c>
      <c r="J722" s="5">
        <f t="shared" si="691"/>
        <v>0</v>
      </c>
      <c r="K722" s="5">
        <f t="shared" si="691"/>
        <v>0</v>
      </c>
      <c r="L722" s="5">
        <f t="shared" si="691"/>
        <v>0</v>
      </c>
      <c r="M722" s="5">
        <f t="shared" si="650"/>
        <v>0</v>
      </c>
      <c r="N722" s="5">
        <f>N723+N724</f>
        <v>0</v>
      </c>
      <c r="O722" s="5">
        <f>O723+O724</f>
        <v>0</v>
      </c>
      <c r="P722" s="5">
        <f t="shared" ref="P722:V722" si="692">P723+P724</f>
        <v>0</v>
      </c>
      <c r="Q722" s="5">
        <f t="shared" si="692"/>
        <v>0</v>
      </c>
      <c r="R722" s="5">
        <f t="shared" si="692"/>
        <v>0</v>
      </c>
      <c r="S722" s="5">
        <f t="shared" si="692"/>
        <v>0</v>
      </c>
      <c r="T722" s="5">
        <f t="shared" si="692"/>
        <v>0</v>
      </c>
      <c r="U722" s="5">
        <f t="shared" si="692"/>
        <v>0</v>
      </c>
      <c r="V722" s="42">
        <f t="shared" si="692"/>
        <v>0</v>
      </c>
      <c r="W722" s="5" t="e">
        <f t="shared" si="686"/>
        <v>#DIV/0!</v>
      </c>
      <c r="X722" s="27" t="s">
        <v>1591</v>
      </c>
      <c r="Y722" s="2" t="s">
        <v>1630</v>
      </c>
    </row>
    <row r="723" spans="1:25" ht="15.75" hidden="1" customHeight="1" x14ac:dyDescent="0.3">
      <c r="A723" s="4" t="s">
        <v>163</v>
      </c>
      <c r="B723" s="4" t="s">
        <v>1778</v>
      </c>
      <c r="C723" s="4" t="s">
        <v>1361</v>
      </c>
      <c r="D723" s="4" t="s">
        <v>121</v>
      </c>
      <c r="E723" s="14" t="s">
        <v>542</v>
      </c>
      <c r="F723" s="5"/>
      <c r="G723" s="5"/>
      <c r="H723" s="5"/>
      <c r="I723" s="5"/>
      <c r="J723" s="5"/>
      <c r="K723" s="5"/>
      <c r="L723" s="5"/>
      <c r="M723" s="5">
        <f t="shared" si="650"/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42">
        <v>0</v>
      </c>
      <c r="W723" s="5" t="e">
        <f t="shared" si="686"/>
        <v>#DIV/0!</v>
      </c>
      <c r="X723" s="27" t="s">
        <v>1591</v>
      </c>
      <c r="Y723" s="2" t="s">
        <v>1630</v>
      </c>
    </row>
    <row r="724" spans="1:25" ht="15.75" hidden="1" customHeight="1" x14ac:dyDescent="0.3">
      <c r="A724" s="4" t="s">
        <v>163</v>
      </c>
      <c r="B724" s="4" t="s">
        <v>1778</v>
      </c>
      <c r="C724" s="4" t="s">
        <v>1361</v>
      </c>
      <c r="D724" s="4" t="s">
        <v>99</v>
      </c>
      <c r="E724" s="14" t="s">
        <v>543</v>
      </c>
      <c r="F724" s="5"/>
      <c r="G724" s="5"/>
      <c r="H724" s="5"/>
      <c r="I724" s="5"/>
      <c r="J724" s="5"/>
      <c r="K724" s="5"/>
      <c r="L724" s="5"/>
      <c r="M724" s="5">
        <f t="shared" si="650"/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42">
        <v>0</v>
      </c>
      <c r="W724" s="5" t="e">
        <f t="shared" si="686"/>
        <v>#DIV/0!</v>
      </c>
      <c r="X724" s="27" t="s">
        <v>1591</v>
      </c>
      <c r="Y724" s="2" t="s">
        <v>1630</v>
      </c>
    </row>
    <row r="725" spans="1:25" ht="47.25" customHeight="1" x14ac:dyDescent="0.3">
      <c r="A725" s="4" t="s">
        <v>163</v>
      </c>
      <c r="B725" s="4" t="s">
        <v>1778</v>
      </c>
      <c r="C725" s="4" t="s">
        <v>669</v>
      </c>
      <c r="D725" s="4"/>
      <c r="E725" s="14" t="s">
        <v>1108</v>
      </c>
      <c r="F725" s="5">
        <f t="shared" ref="F725:L725" si="693">F726+F730</f>
        <v>4203084.8</v>
      </c>
      <c r="G725" s="5">
        <f t="shared" si="693"/>
        <v>4260070.3</v>
      </c>
      <c r="H725" s="5">
        <f t="shared" si="693"/>
        <v>4284589.3000000007</v>
      </c>
      <c r="I725" s="5">
        <f t="shared" si="693"/>
        <v>0</v>
      </c>
      <c r="J725" s="5">
        <f t="shared" si="693"/>
        <v>0</v>
      </c>
      <c r="K725" s="5">
        <f t="shared" si="693"/>
        <v>0</v>
      </c>
      <c r="L725" s="5">
        <f t="shared" si="693"/>
        <v>693.66800000000001</v>
      </c>
      <c r="M725" s="5">
        <f t="shared" si="650"/>
        <v>4203778.4679999994</v>
      </c>
      <c r="N725" s="5">
        <f>N726+N730</f>
        <v>4370641.0737799993</v>
      </c>
      <c r="O725" s="5">
        <f>O726+O730</f>
        <v>3200361.5430000001</v>
      </c>
      <c r="P725" s="5">
        <f t="shared" ref="P725:V725" si="694">P726+P730</f>
        <v>4369799.0857799994</v>
      </c>
      <c r="Q725" s="5">
        <f t="shared" si="694"/>
        <v>3200272.023</v>
      </c>
      <c r="R725" s="5">
        <f t="shared" si="694"/>
        <v>0</v>
      </c>
      <c r="S725" s="5">
        <f t="shared" si="694"/>
        <v>0</v>
      </c>
      <c r="T725" s="5">
        <f t="shared" si="694"/>
        <v>4370636.7392899999</v>
      </c>
      <c r="U725" s="5">
        <f t="shared" si="694"/>
        <v>4369797.6297399998</v>
      </c>
      <c r="V725" s="42">
        <f t="shared" si="694"/>
        <v>0</v>
      </c>
      <c r="W725" s="5">
        <f t="shared" si="686"/>
        <v>99.999900827134368</v>
      </c>
      <c r="X725" s="27"/>
    </row>
    <row r="726" spans="1:25" ht="31.5" customHeight="1" x14ac:dyDescent="0.3">
      <c r="A726" s="4" t="s">
        <v>163</v>
      </c>
      <c r="B726" s="4" t="s">
        <v>1778</v>
      </c>
      <c r="C726" s="4" t="s">
        <v>659</v>
      </c>
      <c r="D726" s="4"/>
      <c r="E726" s="14" t="s">
        <v>756</v>
      </c>
      <c r="F726" s="5">
        <f t="shared" ref="F726:L726" si="695">F727</f>
        <v>4202951.2</v>
      </c>
      <c r="G726" s="5">
        <f t="shared" si="695"/>
        <v>4259936.7</v>
      </c>
      <c r="H726" s="5">
        <f t="shared" si="695"/>
        <v>4284455.7000000011</v>
      </c>
      <c r="I726" s="5">
        <f t="shared" si="695"/>
        <v>0</v>
      </c>
      <c r="J726" s="5">
        <f t="shared" si="695"/>
        <v>0</v>
      </c>
      <c r="K726" s="5">
        <f t="shared" si="695"/>
        <v>0</v>
      </c>
      <c r="L726" s="5">
        <f t="shared" si="695"/>
        <v>0</v>
      </c>
      <c r="M726" s="5">
        <f t="shared" si="650"/>
        <v>4202951.2</v>
      </c>
      <c r="N726" s="5">
        <f>N727</f>
        <v>4368107.1314899996</v>
      </c>
      <c r="O726" s="5">
        <f>O727</f>
        <v>3199348</v>
      </c>
      <c r="P726" s="5">
        <f t="shared" ref="P726:V726" si="696">P727</f>
        <v>4368107.1314899996</v>
      </c>
      <c r="Q726" s="5">
        <f t="shared" si="696"/>
        <v>3199348</v>
      </c>
      <c r="R726" s="5">
        <f t="shared" si="696"/>
        <v>0</v>
      </c>
      <c r="S726" s="5">
        <f t="shared" si="696"/>
        <v>0</v>
      </c>
      <c r="T726" s="5">
        <f t="shared" si="696"/>
        <v>4368105.67545</v>
      </c>
      <c r="U726" s="5">
        <f t="shared" si="696"/>
        <v>4368105.67545</v>
      </c>
      <c r="V726" s="42">
        <f t="shared" si="696"/>
        <v>0</v>
      </c>
      <c r="W726" s="5">
        <f t="shared" si="686"/>
        <v>99.999966666568469</v>
      </c>
      <c r="X726" s="27"/>
    </row>
    <row r="727" spans="1:25" ht="31.5" customHeight="1" x14ac:dyDescent="0.3">
      <c r="A727" s="4" t="s">
        <v>163</v>
      </c>
      <c r="B727" s="4" t="s">
        <v>1778</v>
      </c>
      <c r="C727" s="4" t="s">
        <v>659</v>
      </c>
      <c r="D727" s="4" t="s">
        <v>87</v>
      </c>
      <c r="E727" s="14" t="s">
        <v>541</v>
      </c>
      <c r="F727" s="5">
        <f t="shared" ref="F727:L727" si="697">F728+F729</f>
        <v>4202951.2</v>
      </c>
      <c r="G727" s="5">
        <f t="shared" si="697"/>
        <v>4259936.7</v>
      </c>
      <c r="H727" s="5">
        <f t="shared" si="697"/>
        <v>4284455.7000000011</v>
      </c>
      <c r="I727" s="5">
        <f t="shared" si="697"/>
        <v>0</v>
      </c>
      <c r="J727" s="5">
        <f t="shared" si="697"/>
        <v>0</v>
      </c>
      <c r="K727" s="5">
        <f t="shared" si="697"/>
        <v>0</v>
      </c>
      <c r="L727" s="5">
        <f t="shared" si="697"/>
        <v>0</v>
      </c>
      <c r="M727" s="5">
        <f t="shared" si="650"/>
        <v>4202951.2</v>
      </c>
      <c r="N727" s="5">
        <f>N728+N729</f>
        <v>4368107.1314899996</v>
      </c>
      <c r="O727" s="5">
        <f>O728+O729</f>
        <v>3199348</v>
      </c>
      <c r="P727" s="5">
        <f t="shared" ref="P727:V727" si="698">P728+P729</f>
        <v>4368107.1314899996</v>
      </c>
      <c r="Q727" s="5">
        <f t="shared" si="698"/>
        <v>3199348</v>
      </c>
      <c r="R727" s="5">
        <f t="shared" si="698"/>
        <v>0</v>
      </c>
      <c r="S727" s="5">
        <f t="shared" si="698"/>
        <v>0</v>
      </c>
      <c r="T727" s="5">
        <f t="shared" si="698"/>
        <v>4368105.67545</v>
      </c>
      <c r="U727" s="5">
        <f t="shared" si="698"/>
        <v>4368105.67545</v>
      </c>
      <c r="V727" s="42">
        <f t="shared" si="698"/>
        <v>0</v>
      </c>
      <c r="W727" s="5">
        <f t="shared" si="686"/>
        <v>99.999966666568469</v>
      </c>
      <c r="X727" s="27"/>
    </row>
    <row r="728" spans="1:25" ht="15.75" customHeight="1" x14ac:dyDescent="0.3">
      <c r="A728" s="4" t="s">
        <v>163</v>
      </c>
      <c r="B728" s="4" t="s">
        <v>1778</v>
      </c>
      <c r="C728" s="4" t="s">
        <v>659</v>
      </c>
      <c r="D728" s="4" t="s">
        <v>121</v>
      </c>
      <c r="E728" s="14" t="s">
        <v>542</v>
      </c>
      <c r="F728" s="5">
        <v>47681.200000000004</v>
      </c>
      <c r="G728" s="5">
        <v>50459.4</v>
      </c>
      <c r="H728" s="5">
        <v>50459.4</v>
      </c>
      <c r="I728" s="5"/>
      <c r="J728" s="5"/>
      <c r="K728" s="5"/>
      <c r="L728" s="5"/>
      <c r="M728" s="5">
        <f t="shared" si="650"/>
        <v>47681.200000000004</v>
      </c>
      <c r="N728" s="5">
        <v>48938.27966</v>
      </c>
      <c r="O728" s="5">
        <v>35556.25</v>
      </c>
      <c r="P728" s="5">
        <f>N728</f>
        <v>48938.27966</v>
      </c>
      <c r="Q728" s="5">
        <f>O728</f>
        <v>35556.25</v>
      </c>
      <c r="R728" s="5">
        <v>0</v>
      </c>
      <c r="S728" s="5">
        <v>0</v>
      </c>
      <c r="T728" s="5">
        <v>48937.286160000003</v>
      </c>
      <c r="U728" s="5">
        <f>T728</f>
        <v>48937.286160000003</v>
      </c>
      <c r="V728" s="42">
        <v>0</v>
      </c>
      <c r="W728" s="5">
        <f t="shared" si="686"/>
        <v>99.997969891857863</v>
      </c>
      <c r="X728" s="27"/>
    </row>
    <row r="729" spans="1:25" ht="15.75" customHeight="1" x14ac:dyDescent="0.3">
      <c r="A729" s="4" t="s">
        <v>163</v>
      </c>
      <c r="B729" s="4" t="s">
        <v>1778</v>
      </c>
      <c r="C729" s="4" t="s">
        <v>659</v>
      </c>
      <c r="D729" s="4" t="s">
        <v>99</v>
      </c>
      <c r="E729" s="14" t="s">
        <v>543</v>
      </c>
      <c r="F729" s="5">
        <v>4155270</v>
      </c>
      <c r="G729" s="5">
        <v>4209477.3</v>
      </c>
      <c r="H729" s="5">
        <v>4233996.3000000007</v>
      </c>
      <c r="I729" s="5"/>
      <c r="J729" s="5"/>
      <c r="K729" s="5"/>
      <c r="L729" s="5"/>
      <c r="M729" s="5">
        <f t="shared" si="650"/>
        <v>4155270</v>
      </c>
      <c r="N729" s="5">
        <v>4319168.8518300001</v>
      </c>
      <c r="O729" s="5">
        <v>3163791.75</v>
      </c>
      <c r="P729" s="5">
        <f>N729</f>
        <v>4319168.8518300001</v>
      </c>
      <c r="Q729" s="5">
        <f>O729</f>
        <v>3163791.75</v>
      </c>
      <c r="R729" s="5">
        <v>0</v>
      </c>
      <c r="S729" s="5">
        <v>0</v>
      </c>
      <c r="T729" s="5">
        <v>4319168.3892900003</v>
      </c>
      <c r="U729" s="5">
        <f>T729</f>
        <v>4319168.3892900003</v>
      </c>
      <c r="V729" s="42">
        <v>0</v>
      </c>
      <c r="W729" s="5">
        <f t="shared" si="686"/>
        <v>99.999989290995188</v>
      </c>
      <c r="X729" s="27"/>
    </row>
    <row r="730" spans="1:25" ht="189" customHeight="1" x14ac:dyDescent="0.3">
      <c r="A730" s="4" t="s">
        <v>163</v>
      </c>
      <c r="B730" s="4" t="s">
        <v>1778</v>
      </c>
      <c r="C730" s="4" t="s">
        <v>660</v>
      </c>
      <c r="D730" s="4"/>
      <c r="E730" s="14" t="s">
        <v>1109</v>
      </c>
      <c r="F730" s="5">
        <f t="shared" ref="F730:L731" si="699">F731</f>
        <v>133.6</v>
      </c>
      <c r="G730" s="5">
        <f t="shared" si="699"/>
        <v>133.6</v>
      </c>
      <c r="H730" s="5">
        <f t="shared" si="699"/>
        <v>133.6</v>
      </c>
      <c r="I730" s="5">
        <f t="shared" si="699"/>
        <v>0</v>
      </c>
      <c r="J730" s="5">
        <f t="shared" si="699"/>
        <v>0</v>
      </c>
      <c r="K730" s="5">
        <f t="shared" si="699"/>
        <v>0</v>
      </c>
      <c r="L730" s="5">
        <f t="shared" si="699"/>
        <v>693.66800000000001</v>
      </c>
      <c r="M730" s="5">
        <f t="shared" si="650"/>
        <v>827.26800000000003</v>
      </c>
      <c r="N730" s="5">
        <f>N731</f>
        <v>2533.94229</v>
      </c>
      <c r="O730" s="5">
        <f>O731</f>
        <v>1013.543</v>
      </c>
      <c r="P730" s="5">
        <f t="shared" ref="P730:V731" si="700">P731</f>
        <v>1691.9542899999999</v>
      </c>
      <c r="Q730" s="5">
        <f t="shared" si="700"/>
        <v>924.02300000000002</v>
      </c>
      <c r="R730" s="5">
        <f t="shared" si="700"/>
        <v>0</v>
      </c>
      <c r="S730" s="5">
        <f t="shared" si="700"/>
        <v>0</v>
      </c>
      <c r="T730" s="5">
        <f t="shared" si="700"/>
        <v>2531.0638399999998</v>
      </c>
      <c r="U730" s="5">
        <f t="shared" si="700"/>
        <v>1691.9542899999999</v>
      </c>
      <c r="V730" s="42">
        <f t="shared" si="700"/>
        <v>0</v>
      </c>
      <c r="W730" s="5">
        <f t="shared" si="686"/>
        <v>99.886404279554441</v>
      </c>
      <c r="X730" s="27"/>
    </row>
    <row r="731" spans="1:25" ht="31.5" customHeight="1" x14ac:dyDescent="0.3">
      <c r="A731" s="4" t="s">
        <v>163</v>
      </c>
      <c r="B731" s="4" t="s">
        <v>1778</v>
      </c>
      <c r="C731" s="4" t="s">
        <v>660</v>
      </c>
      <c r="D731" s="4" t="s">
        <v>87</v>
      </c>
      <c r="E731" s="14" t="s">
        <v>541</v>
      </c>
      <c r="F731" s="5">
        <f t="shared" si="699"/>
        <v>133.6</v>
      </c>
      <c r="G731" s="5">
        <f t="shared" si="699"/>
        <v>133.6</v>
      </c>
      <c r="H731" s="5">
        <f t="shared" si="699"/>
        <v>133.6</v>
      </c>
      <c r="I731" s="5">
        <f t="shared" si="699"/>
        <v>0</v>
      </c>
      <c r="J731" s="5">
        <f t="shared" si="699"/>
        <v>0</v>
      </c>
      <c r="K731" s="5">
        <f t="shared" si="699"/>
        <v>0</v>
      </c>
      <c r="L731" s="5">
        <f t="shared" si="699"/>
        <v>693.66800000000001</v>
      </c>
      <c r="M731" s="5">
        <f t="shared" si="650"/>
        <v>827.26800000000003</v>
      </c>
      <c r="N731" s="5">
        <f>N732</f>
        <v>2533.94229</v>
      </c>
      <c r="O731" s="5">
        <f>O732</f>
        <v>1013.543</v>
      </c>
      <c r="P731" s="5">
        <f t="shared" si="700"/>
        <v>1691.9542899999999</v>
      </c>
      <c r="Q731" s="5">
        <f t="shared" si="700"/>
        <v>924.02300000000002</v>
      </c>
      <c r="R731" s="5">
        <f t="shared" si="700"/>
        <v>0</v>
      </c>
      <c r="S731" s="5">
        <f t="shared" si="700"/>
        <v>0</v>
      </c>
      <c r="T731" s="5">
        <f t="shared" si="700"/>
        <v>2531.0638399999998</v>
      </c>
      <c r="U731" s="5">
        <f t="shared" si="700"/>
        <v>1691.9542899999999</v>
      </c>
      <c r="V731" s="42">
        <f t="shared" si="700"/>
        <v>0</v>
      </c>
      <c r="W731" s="5">
        <f t="shared" si="686"/>
        <v>99.886404279554441</v>
      </c>
      <c r="X731" s="27"/>
    </row>
    <row r="732" spans="1:25" ht="15.75" customHeight="1" x14ac:dyDescent="0.3">
      <c r="A732" s="4" t="s">
        <v>163</v>
      </c>
      <c r="B732" s="4" t="s">
        <v>1778</v>
      </c>
      <c r="C732" s="4" t="s">
        <v>660</v>
      </c>
      <c r="D732" s="4" t="s">
        <v>99</v>
      </c>
      <c r="E732" s="14" t="s">
        <v>543</v>
      </c>
      <c r="F732" s="5">
        <v>133.6</v>
      </c>
      <c r="G732" s="5">
        <v>133.6</v>
      </c>
      <c r="H732" s="5">
        <v>133.6</v>
      </c>
      <c r="I732" s="5"/>
      <c r="J732" s="5"/>
      <c r="K732" s="5"/>
      <c r="L732" s="5">
        <v>693.66800000000001</v>
      </c>
      <c r="M732" s="5">
        <f t="shared" si="650"/>
        <v>827.26800000000003</v>
      </c>
      <c r="N732" s="5">
        <v>2533.94229</v>
      </c>
      <c r="O732" s="5">
        <f>89.52+924.023</f>
        <v>1013.543</v>
      </c>
      <c r="P732" s="5">
        <v>1691.9542899999999</v>
      </c>
      <c r="Q732" s="5">
        <v>924.02300000000002</v>
      </c>
      <c r="R732" s="5">
        <v>0</v>
      </c>
      <c r="S732" s="5">
        <v>0</v>
      </c>
      <c r="T732" s="5">
        <v>2531.0638399999998</v>
      </c>
      <c r="U732" s="5">
        <v>1691.9542899999999</v>
      </c>
      <c r="V732" s="42">
        <v>0</v>
      </c>
      <c r="W732" s="5">
        <f t="shared" si="686"/>
        <v>99.886404279554441</v>
      </c>
      <c r="X732" s="27"/>
    </row>
    <row r="733" spans="1:25" ht="31.5" customHeight="1" x14ac:dyDescent="0.3">
      <c r="A733" s="4" t="s">
        <v>163</v>
      </c>
      <c r="B733" s="4" t="s">
        <v>1778</v>
      </c>
      <c r="C733" s="4" t="s">
        <v>670</v>
      </c>
      <c r="D733" s="4"/>
      <c r="E733" s="14" t="s">
        <v>1013</v>
      </c>
      <c r="F733" s="5">
        <f t="shared" ref="F733:L733" si="701">F734+F740</f>
        <v>280425.3</v>
      </c>
      <c r="G733" s="5">
        <f t="shared" si="701"/>
        <v>280522.7</v>
      </c>
      <c r="H733" s="5">
        <f t="shared" si="701"/>
        <v>280522.7</v>
      </c>
      <c r="I733" s="5">
        <f t="shared" si="701"/>
        <v>0</v>
      </c>
      <c r="J733" s="5">
        <f t="shared" si="701"/>
        <v>0</v>
      </c>
      <c r="K733" s="5">
        <f t="shared" si="701"/>
        <v>0</v>
      </c>
      <c r="L733" s="5">
        <f t="shared" si="701"/>
        <v>0</v>
      </c>
      <c r="M733" s="5">
        <f t="shared" si="650"/>
        <v>280425.3</v>
      </c>
      <c r="N733" s="5">
        <f>N734+N740</f>
        <v>239665.74694999997</v>
      </c>
      <c r="O733" s="5">
        <f>O734+O740</f>
        <v>179574.94942000002</v>
      </c>
      <c r="P733" s="5">
        <f t="shared" ref="P733:V733" si="702">P734+P740</f>
        <v>190254.34694999998</v>
      </c>
      <c r="Q733" s="5">
        <f t="shared" si="702"/>
        <v>148216.10370000001</v>
      </c>
      <c r="R733" s="5">
        <f t="shared" si="702"/>
        <v>0</v>
      </c>
      <c r="S733" s="5">
        <f t="shared" si="702"/>
        <v>0</v>
      </c>
      <c r="T733" s="5">
        <f t="shared" si="702"/>
        <v>233680.82876999996</v>
      </c>
      <c r="U733" s="5">
        <f t="shared" si="702"/>
        <v>190254.34694999998</v>
      </c>
      <c r="V733" s="42">
        <f t="shared" si="702"/>
        <v>0</v>
      </c>
      <c r="W733" s="5">
        <f t="shared" si="686"/>
        <v>97.502806197312538</v>
      </c>
      <c r="X733" s="27"/>
    </row>
    <row r="734" spans="1:25" ht="47.25" customHeight="1" x14ac:dyDescent="0.3">
      <c r="A734" s="4" t="s">
        <v>163</v>
      </c>
      <c r="B734" s="4" t="s">
        <v>1778</v>
      </c>
      <c r="C734" s="4" t="s">
        <v>671</v>
      </c>
      <c r="D734" s="4"/>
      <c r="E734" s="14" t="s">
        <v>1120</v>
      </c>
      <c r="F734" s="5">
        <f t="shared" ref="F734:L734" si="703">F735</f>
        <v>49411.4</v>
      </c>
      <c r="G734" s="5">
        <f t="shared" si="703"/>
        <v>49508.800000000003</v>
      </c>
      <c r="H734" s="5">
        <f t="shared" si="703"/>
        <v>49508.800000000003</v>
      </c>
      <c r="I734" s="5">
        <f t="shared" si="703"/>
        <v>0</v>
      </c>
      <c r="J734" s="5">
        <f t="shared" si="703"/>
        <v>0</v>
      </c>
      <c r="K734" s="5">
        <f t="shared" si="703"/>
        <v>0</v>
      </c>
      <c r="L734" s="5">
        <f t="shared" si="703"/>
        <v>0</v>
      </c>
      <c r="M734" s="5">
        <f t="shared" si="650"/>
        <v>49411.4</v>
      </c>
      <c r="N734" s="5">
        <f>N735</f>
        <v>49411.4</v>
      </c>
      <c r="O734" s="5">
        <f>O735</f>
        <v>31358.845719999998</v>
      </c>
      <c r="P734" s="5">
        <f t="shared" ref="P734:V734" si="704">P735</f>
        <v>0</v>
      </c>
      <c r="Q734" s="5">
        <f t="shared" si="704"/>
        <v>0</v>
      </c>
      <c r="R734" s="5">
        <f t="shared" si="704"/>
        <v>0</v>
      </c>
      <c r="S734" s="5">
        <f t="shared" si="704"/>
        <v>0</v>
      </c>
      <c r="T734" s="5">
        <f t="shared" si="704"/>
        <v>43426.481820000001</v>
      </c>
      <c r="U734" s="5">
        <f t="shared" si="704"/>
        <v>0</v>
      </c>
      <c r="V734" s="42">
        <f t="shared" si="704"/>
        <v>0</v>
      </c>
      <c r="W734" s="5">
        <f t="shared" si="686"/>
        <v>87.887576186871854</v>
      </c>
      <c r="X734" s="27"/>
    </row>
    <row r="735" spans="1:25" ht="47.25" customHeight="1" x14ac:dyDescent="0.3">
      <c r="A735" s="4" t="s">
        <v>163</v>
      </c>
      <c r="B735" s="4" t="s">
        <v>1778</v>
      </c>
      <c r="C735" s="4" t="s">
        <v>661</v>
      </c>
      <c r="D735" s="4"/>
      <c r="E735" s="14" t="s">
        <v>762</v>
      </c>
      <c r="F735" s="5">
        <f t="shared" ref="F735:L735" si="705">F736+F738</f>
        <v>49411.4</v>
      </c>
      <c r="G735" s="5">
        <f t="shared" si="705"/>
        <v>49508.800000000003</v>
      </c>
      <c r="H735" s="5">
        <f t="shared" si="705"/>
        <v>49508.800000000003</v>
      </c>
      <c r="I735" s="5">
        <f t="shared" si="705"/>
        <v>0</v>
      </c>
      <c r="J735" s="5">
        <f t="shared" si="705"/>
        <v>0</v>
      </c>
      <c r="K735" s="5">
        <f t="shared" si="705"/>
        <v>0</v>
      </c>
      <c r="L735" s="5">
        <f t="shared" si="705"/>
        <v>0</v>
      </c>
      <c r="M735" s="5">
        <f t="shared" si="650"/>
        <v>49411.4</v>
      </c>
      <c r="N735" s="5">
        <f>N736+N738</f>
        <v>49411.4</v>
      </c>
      <c r="O735" s="5">
        <f>O736+O738</f>
        <v>31358.845719999998</v>
      </c>
      <c r="P735" s="5">
        <f t="shared" ref="P735:V735" si="706">P736+P738</f>
        <v>0</v>
      </c>
      <c r="Q735" s="5">
        <f t="shared" si="706"/>
        <v>0</v>
      </c>
      <c r="R735" s="5">
        <f t="shared" si="706"/>
        <v>0</v>
      </c>
      <c r="S735" s="5">
        <f t="shared" si="706"/>
        <v>0</v>
      </c>
      <c r="T735" s="5">
        <f t="shared" si="706"/>
        <v>43426.481820000001</v>
      </c>
      <c r="U735" s="5">
        <f t="shared" si="706"/>
        <v>0</v>
      </c>
      <c r="V735" s="42">
        <f t="shared" si="706"/>
        <v>0</v>
      </c>
      <c r="W735" s="5">
        <f t="shared" si="686"/>
        <v>87.887576186871854</v>
      </c>
      <c r="X735" s="27"/>
    </row>
    <row r="736" spans="1:25" ht="31.5" customHeight="1" x14ac:dyDescent="0.3">
      <c r="A736" s="4" t="s">
        <v>163</v>
      </c>
      <c r="B736" s="4" t="s">
        <v>1778</v>
      </c>
      <c r="C736" s="4" t="s">
        <v>661</v>
      </c>
      <c r="D736" s="4" t="s">
        <v>87</v>
      </c>
      <c r="E736" s="14" t="s">
        <v>541</v>
      </c>
      <c r="F736" s="5">
        <f t="shared" ref="F736:L736" si="707">F737</f>
        <v>33137.5</v>
      </c>
      <c r="G736" s="5">
        <f t="shared" si="707"/>
        <v>33203.300000000003</v>
      </c>
      <c r="H736" s="5">
        <f t="shared" si="707"/>
        <v>33203.300000000003</v>
      </c>
      <c r="I736" s="5">
        <f t="shared" si="707"/>
        <v>0</v>
      </c>
      <c r="J736" s="5">
        <f t="shared" si="707"/>
        <v>0</v>
      </c>
      <c r="K736" s="5">
        <f t="shared" si="707"/>
        <v>0</v>
      </c>
      <c r="L736" s="5">
        <f t="shared" si="707"/>
        <v>0</v>
      </c>
      <c r="M736" s="5">
        <f t="shared" si="650"/>
        <v>33137.5</v>
      </c>
      <c r="N736" s="5">
        <f>N737</f>
        <v>26249.9</v>
      </c>
      <c r="O736" s="5">
        <f>O737</f>
        <v>17303.717929999999</v>
      </c>
      <c r="P736" s="5">
        <f t="shared" ref="P736:V736" si="708">P737</f>
        <v>0</v>
      </c>
      <c r="Q736" s="5">
        <f t="shared" si="708"/>
        <v>0</v>
      </c>
      <c r="R736" s="5">
        <f t="shared" si="708"/>
        <v>0</v>
      </c>
      <c r="S736" s="5">
        <f t="shared" si="708"/>
        <v>0</v>
      </c>
      <c r="T736" s="5">
        <f t="shared" si="708"/>
        <v>24094.070350000002</v>
      </c>
      <c r="U736" s="5">
        <f t="shared" si="708"/>
        <v>0</v>
      </c>
      <c r="V736" s="42">
        <f t="shared" si="708"/>
        <v>0</v>
      </c>
      <c r="W736" s="5">
        <f t="shared" si="686"/>
        <v>91.787284332511746</v>
      </c>
      <c r="X736" s="27"/>
    </row>
    <row r="737" spans="1:24" ht="63" customHeight="1" x14ac:dyDescent="0.3">
      <c r="A737" s="4" t="s">
        <v>163</v>
      </c>
      <c r="B737" s="4" t="s">
        <v>1778</v>
      </c>
      <c r="C737" s="4" t="s">
        <v>661</v>
      </c>
      <c r="D737" s="4" t="s">
        <v>84</v>
      </c>
      <c r="E737" s="14" t="s">
        <v>1552</v>
      </c>
      <c r="F737" s="5">
        <v>33137.5</v>
      </c>
      <c r="G737" s="5">
        <v>33203.300000000003</v>
      </c>
      <c r="H737" s="5">
        <v>33203.300000000003</v>
      </c>
      <c r="I737" s="5"/>
      <c r="J737" s="5"/>
      <c r="K737" s="5"/>
      <c r="L737" s="5"/>
      <c r="M737" s="5">
        <f t="shared" si="650"/>
        <v>33137.5</v>
      </c>
      <c r="N737" s="5">
        <v>26249.9</v>
      </c>
      <c r="O737" s="5">
        <v>17303.717929999999</v>
      </c>
      <c r="P737" s="5">
        <v>0</v>
      </c>
      <c r="Q737" s="5">
        <v>0</v>
      </c>
      <c r="R737" s="5">
        <v>0</v>
      </c>
      <c r="S737" s="5">
        <v>0</v>
      </c>
      <c r="T737" s="5">
        <v>24094.070350000002</v>
      </c>
      <c r="U737" s="5">
        <v>0</v>
      </c>
      <c r="V737" s="42">
        <v>0</v>
      </c>
      <c r="W737" s="5">
        <f t="shared" si="686"/>
        <v>91.787284332511746</v>
      </c>
      <c r="X737" s="27"/>
    </row>
    <row r="738" spans="1:24" ht="15.75" customHeight="1" x14ac:dyDescent="0.3">
      <c r="A738" s="4" t="s">
        <v>163</v>
      </c>
      <c r="B738" s="4" t="s">
        <v>1778</v>
      </c>
      <c r="C738" s="4" t="s">
        <v>661</v>
      </c>
      <c r="D738" s="4" t="s">
        <v>13</v>
      </c>
      <c r="E738" s="14" t="s">
        <v>547</v>
      </c>
      <c r="F738" s="5">
        <f t="shared" ref="F738:L738" si="709">F739</f>
        <v>16273.9</v>
      </c>
      <c r="G738" s="5">
        <f t="shared" si="709"/>
        <v>16305.5</v>
      </c>
      <c r="H738" s="5">
        <f t="shared" si="709"/>
        <v>16305.5</v>
      </c>
      <c r="I738" s="5">
        <f t="shared" si="709"/>
        <v>0</v>
      </c>
      <c r="J738" s="5">
        <f t="shared" si="709"/>
        <v>0</v>
      </c>
      <c r="K738" s="5">
        <f t="shared" si="709"/>
        <v>0</v>
      </c>
      <c r="L738" s="5">
        <f t="shared" si="709"/>
        <v>0</v>
      </c>
      <c r="M738" s="5">
        <f t="shared" si="650"/>
        <v>16273.9</v>
      </c>
      <c r="N738" s="5">
        <f>N739</f>
        <v>23161.5</v>
      </c>
      <c r="O738" s="5">
        <f>O739</f>
        <v>14055.12779</v>
      </c>
      <c r="P738" s="5">
        <f t="shared" ref="P738:V738" si="710">P739</f>
        <v>0</v>
      </c>
      <c r="Q738" s="5">
        <f t="shared" si="710"/>
        <v>0</v>
      </c>
      <c r="R738" s="5">
        <f t="shared" si="710"/>
        <v>0</v>
      </c>
      <c r="S738" s="5">
        <f t="shared" si="710"/>
        <v>0</v>
      </c>
      <c r="T738" s="5">
        <f t="shared" si="710"/>
        <v>19332.411469999999</v>
      </c>
      <c r="U738" s="5">
        <f t="shared" si="710"/>
        <v>0</v>
      </c>
      <c r="V738" s="42">
        <f t="shared" si="710"/>
        <v>0</v>
      </c>
      <c r="W738" s="5">
        <f t="shared" si="686"/>
        <v>83.467873281091471</v>
      </c>
      <c r="X738" s="27"/>
    </row>
    <row r="739" spans="1:24" ht="63" customHeight="1" x14ac:dyDescent="0.3">
      <c r="A739" s="4" t="s">
        <v>163</v>
      </c>
      <c r="B739" s="4" t="s">
        <v>1778</v>
      </c>
      <c r="C739" s="4" t="s">
        <v>661</v>
      </c>
      <c r="D739" s="4" t="s">
        <v>198</v>
      </c>
      <c r="E739" s="14" t="s">
        <v>548</v>
      </c>
      <c r="F739" s="5">
        <v>16273.9</v>
      </c>
      <c r="G739" s="5">
        <v>16305.5</v>
      </c>
      <c r="H739" s="5">
        <v>16305.5</v>
      </c>
      <c r="I739" s="5"/>
      <c r="J739" s="5"/>
      <c r="K739" s="5"/>
      <c r="L739" s="5"/>
      <c r="M739" s="5">
        <f t="shared" si="650"/>
        <v>16273.9</v>
      </c>
      <c r="N739" s="5">
        <v>23161.5</v>
      </c>
      <c r="O739" s="5">
        <v>14055.12779</v>
      </c>
      <c r="P739" s="5">
        <v>0</v>
      </c>
      <c r="Q739" s="5">
        <v>0</v>
      </c>
      <c r="R739" s="5">
        <v>0</v>
      </c>
      <c r="S739" s="5">
        <v>0</v>
      </c>
      <c r="T739" s="5">
        <v>19332.411469999999</v>
      </c>
      <c r="U739" s="5">
        <v>0</v>
      </c>
      <c r="V739" s="42">
        <v>0</v>
      </c>
      <c r="W739" s="5">
        <f t="shared" si="686"/>
        <v>83.467873281091471</v>
      </c>
      <c r="X739" s="27"/>
    </row>
    <row r="740" spans="1:24" ht="94.5" customHeight="1" x14ac:dyDescent="0.3">
      <c r="A740" s="4" t="s">
        <v>163</v>
      </c>
      <c r="B740" s="4" t="s">
        <v>1778</v>
      </c>
      <c r="C740" s="4" t="s">
        <v>1005</v>
      </c>
      <c r="D740" s="4"/>
      <c r="E740" s="14" t="s">
        <v>1024</v>
      </c>
      <c r="F740" s="5">
        <f t="shared" ref="F740:L740" si="711">F741</f>
        <v>231013.9</v>
      </c>
      <c r="G740" s="5">
        <f t="shared" si="711"/>
        <v>231013.9</v>
      </c>
      <c r="H740" s="5">
        <f t="shared" si="711"/>
        <v>231013.9</v>
      </c>
      <c r="I740" s="5">
        <f t="shared" si="711"/>
        <v>0</v>
      </c>
      <c r="J740" s="5">
        <f t="shared" si="711"/>
        <v>0</v>
      </c>
      <c r="K740" s="5">
        <f t="shared" si="711"/>
        <v>0</v>
      </c>
      <c r="L740" s="5">
        <f t="shared" si="711"/>
        <v>0</v>
      </c>
      <c r="M740" s="5">
        <f t="shared" si="650"/>
        <v>231013.9</v>
      </c>
      <c r="N740" s="5">
        <f>N741</f>
        <v>190254.34694999998</v>
      </c>
      <c r="O740" s="5">
        <f>O741</f>
        <v>148216.10370000001</v>
      </c>
      <c r="P740" s="5">
        <f t="shared" ref="P740:V740" si="712">P741</f>
        <v>190254.34694999998</v>
      </c>
      <c r="Q740" s="5">
        <f t="shared" si="712"/>
        <v>148216.10370000001</v>
      </c>
      <c r="R740" s="5">
        <f t="shared" si="712"/>
        <v>0</v>
      </c>
      <c r="S740" s="5">
        <f t="shared" si="712"/>
        <v>0</v>
      </c>
      <c r="T740" s="5">
        <f t="shared" si="712"/>
        <v>190254.34694999998</v>
      </c>
      <c r="U740" s="5">
        <f t="shared" si="712"/>
        <v>190254.34694999998</v>
      </c>
      <c r="V740" s="42">
        <f t="shared" si="712"/>
        <v>0</v>
      </c>
      <c r="W740" s="5">
        <f t="shared" si="686"/>
        <v>100</v>
      </c>
      <c r="X740" s="27"/>
    </row>
    <row r="741" spans="1:24" ht="31.5" customHeight="1" x14ac:dyDescent="0.3">
      <c r="A741" s="4" t="s">
        <v>163</v>
      </c>
      <c r="B741" s="4" t="s">
        <v>1778</v>
      </c>
      <c r="C741" s="4" t="s">
        <v>1006</v>
      </c>
      <c r="D741" s="4"/>
      <c r="E741" s="14" t="s">
        <v>756</v>
      </c>
      <c r="F741" s="5">
        <f t="shared" ref="F741:L741" si="713">F742+F744</f>
        <v>231013.9</v>
      </c>
      <c r="G741" s="5">
        <f t="shared" si="713"/>
        <v>231013.9</v>
      </c>
      <c r="H741" s="5">
        <f t="shared" si="713"/>
        <v>231013.9</v>
      </c>
      <c r="I741" s="5">
        <f t="shared" si="713"/>
        <v>0</v>
      </c>
      <c r="J741" s="5">
        <f t="shared" si="713"/>
        <v>0</v>
      </c>
      <c r="K741" s="5">
        <f t="shared" si="713"/>
        <v>0</v>
      </c>
      <c r="L741" s="5">
        <f t="shared" si="713"/>
        <v>0</v>
      </c>
      <c r="M741" s="5">
        <f t="shared" si="650"/>
        <v>231013.9</v>
      </c>
      <c r="N741" s="5">
        <f>N742+N744</f>
        <v>190254.34694999998</v>
      </c>
      <c r="O741" s="5">
        <f>O742+O744</f>
        <v>148216.10370000001</v>
      </c>
      <c r="P741" s="5">
        <f t="shared" ref="P741:V741" si="714">P742+P744</f>
        <v>190254.34694999998</v>
      </c>
      <c r="Q741" s="5">
        <f t="shared" si="714"/>
        <v>148216.10370000001</v>
      </c>
      <c r="R741" s="5">
        <f t="shared" si="714"/>
        <v>0</v>
      </c>
      <c r="S741" s="5">
        <f t="shared" si="714"/>
        <v>0</v>
      </c>
      <c r="T741" s="5">
        <f t="shared" si="714"/>
        <v>190254.34694999998</v>
      </c>
      <c r="U741" s="5">
        <f t="shared" si="714"/>
        <v>190254.34694999998</v>
      </c>
      <c r="V741" s="42">
        <f t="shared" si="714"/>
        <v>0</v>
      </c>
      <c r="W741" s="5">
        <f t="shared" si="686"/>
        <v>100</v>
      </c>
      <c r="X741" s="27"/>
    </row>
    <row r="742" spans="1:24" ht="31.5" customHeight="1" x14ac:dyDescent="0.3">
      <c r="A742" s="4" t="s">
        <v>163</v>
      </c>
      <c r="B742" s="4" t="s">
        <v>1778</v>
      </c>
      <c r="C742" s="4" t="s">
        <v>1006</v>
      </c>
      <c r="D742" s="4" t="s">
        <v>87</v>
      </c>
      <c r="E742" s="14" t="s">
        <v>541</v>
      </c>
      <c r="F742" s="5">
        <f t="shared" ref="F742:L742" si="715">F743</f>
        <v>138674</v>
      </c>
      <c r="G742" s="5">
        <f t="shared" si="715"/>
        <v>138674</v>
      </c>
      <c r="H742" s="5">
        <f t="shared" si="715"/>
        <v>138674</v>
      </c>
      <c r="I742" s="5">
        <f t="shared" si="715"/>
        <v>0</v>
      </c>
      <c r="J742" s="5">
        <f t="shared" si="715"/>
        <v>0</v>
      </c>
      <c r="K742" s="5">
        <f t="shared" si="715"/>
        <v>0</v>
      </c>
      <c r="L742" s="5">
        <f t="shared" si="715"/>
        <v>0</v>
      </c>
      <c r="M742" s="5">
        <f t="shared" si="650"/>
        <v>138674</v>
      </c>
      <c r="N742" s="5">
        <f>N743</f>
        <v>90052.663509999998</v>
      </c>
      <c r="O742" s="5">
        <f>O743</f>
        <v>71094.794850000006</v>
      </c>
      <c r="P742" s="5">
        <f t="shared" ref="P742:V742" si="716">P743</f>
        <v>90052.663509999998</v>
      </c>
      <c r="Q742" s="5">
        <f t="shared" si="716"/>
        <v>71094.794850000006</v>
      </c>
      <c r="R742" s="5">
        <f t="shared" si="716"/>
        <v>0</v>
      </c>
      <c r="S742" s="5">
        <f t="shared" si="716"/>
        <v>0</v>
      </c>
      <c r="T742" s="5">
        <f t="shared" si="716"/>
        <v>90052.663509999998</v>
      </c>
      <c r="U742" s="5">
        <f t="shared" si="716"/>
        <v>90052.663509999998</v>
      </c>
      <c r="V742" s="42">
        <f t="shared" si="716"/>
        <v>0</v>
      </c>
      <c r="W742" s="5">
        <f t="shared" si="686"/>
        <v>100</v>
      </c>
      <c r="X742" s="27"/>
    </row>
    <row r="743" spans="1:24" ht="63" customHeight="1" x14ac:dyDescent="0.3">
      <c r="A743" s="4" t="s">
        <v>163</v>
      </c>
      <c r="B743" s="4" t="s">
        <v>1778</v>
      </c>
      <c r="C743" s="4" t="s">
        <v>1006</v>
      </c>
      <c r="D743" s="4" t="s">
        <v>84</v>
      </c>
      <c r="E743" s="14" t="s">
        <v>1552</v>
      </c>
      <c r="F743" s="5">
        <v>138674</v>
      </c>
      <c r="G743" s="5">
        <v>138674</v>
      </c>
      <c r="H743" s="5">
        <v>138674</v>
      </c>
      <c r="I743" s="5"/>
      <c r="J743" s="5"/>
      <c r="K743" s="5"/>
      <c r="L743" s="5"/>
      <c r="M743" s="5">
        <f t="shared" si="650"/>
        <v>138674</v>
      </c>
      <c r="N743" s="5">
        <v>90052.663509999998</v>
      </c>
      <c r="O743" s="5">
        <v>71094.794850000006</v>
      </c>
      <c r="P743" s="5">
        <f>N743</f>
        <v>90052.663509999998</v>
      </c>
      <c r="Q743" s="5">
        <f>O743</f>
        <v>71094.794850000006</v>
      </c>
      <c r="R743" s="5">
        <v>0</v>
      </c>
      <c r="S743" s="5">
        <v>0</v>
      </c>
      <c r="T743" s="5">
        <v>90052.663509999998</v>
      </c>
      <c r="U743" s="5">
        <f>T743</f>
        <v>90052.663509999998</v>
      </c>
      <c r="V743" s="42">
        <v>0</v>
      </c>
      <c r="W743" s="5">
        <f t="shared" si="686"/>
        <v>100</v>
      </c>
      <c r="X743" s="27"/>
    </row>
    <row r="744" spans="1:24" ht="15.75" customHeight="1" x14ac:dyDescent="0.3">
      <c r="A744" s="4" t="s">
        <v>163</v>
      </c>
      <c r="B744" s="4" t="s">
        <v>1778</v>
      </c>
      <c r="C744" s="4" t="s">
        <v>1006</v>
      </c>
      <c r="D744" s="4" t="s">
        <v>13</v>
      </c>
      <c r="E744" s="14" t="s">
        <v>547</v>
      </c>
      <c r="F744" s="5">
        <f t="shared" ref="F744:L744" si="717">F745</f>
        <v>92339.9</v>
      </c>
      <c r="G744" s="5">
        <f t="shared" si="717"/>
        <v>92339.9</v>
      </c>
      <c r="H744" s="5">
        <f t="shared" si="717"/>
        <v>92339.9</v>
      </c>
      <c r="I744" s="5">
        <f t="shared" si="717"/>
        <v>0</v>
      </c>
      <c r="J744" s="5">
        <f t="shared" si="717"/>
        <v>0</v>
      </c>
      <c r="K744" s="5">
        <f t="shared" si="717"/>
        <v>0</v>
      </c>
      <c r="L744" s="5">
        <f t="shared" si="717"/>
        <v>0</v>
      </c>
      <c r="M744" s="5">
        <f t="shared" si="650"/>
        <v>92339.9</v>
      </c>
      <c r="N744" s="5">
        <f>N745</f>
        <v>100201.68343999999</v>
      </c>
      <c r="O744" s="5">
        <f>O745</f>
        <v>77121.308850000001</v>
      </c>
      <c r="P744" s="5">
        <f t="shared" ref="P744:V744" si="718">P745</f>
        <v>100201.68343999999</v>
      </c>
      <c r="Q744" s="5">
        <f t="shared" si="718"/>
        <v>77121.308850000001</v>
      </c>
      <c r="R744" s="5">
        <f t="shared" si="718"/>
        <v>0</v>
      </c>
      <c r="S744" s="5">
        <f t="shared" si="718"/>
        <v>0</v>
      </c>
      <c r="T744" s="5">
        <f t="shared" si="718"/>
        <v>100201.68343999999</v>
      </c>
      <c r="U744" s="5">
        <f t="shared" si="718"/>
        <v>100201.68343999999</v>
      </c>
      <c r="V744" s="42">
        <f t="shared" si="718"/>
        <v>0</v>
      </c>
      <c r="W744" s="5">
        <f t="shared" si="686"/>
        <v>100</v>
      </c>
      <c r="X744" s="27"/>
    </row>
    <row r="745" spans="1:24" ht="63" customHeight="1" x14ac:dyDescent="0.3">
      <c r="A745" s="4" t="s">
        <v>163</v>
      </c>
      <c r="B745" s="4" t="s">
        <v>1778</v>
      </c>
      <c r="C745" s="4" t="s">
        <v>1006</v>
      </c>
      <c r="D745" s="4" t="s">
        <v>198</v>
      </c>
      <c r="E745" s="14" t="s">
        <v>548</v>
      </c>
      <c r="F745" s="5">
        <v>92339.9</v>
      </c>
      <c r="G745" s="5">
        <v>92339.9</v>
      </c>
      <c r="H745" s="5">
        <v>92339.9</v>
      </c>
      <c r="I745" s="5"/>
      <c r="J745" s="5"/>
      <c r="K745" s="5"/>
      <c r="L745" s="5"/>
      <c r="M745" s="5">
        <f t="shared" si="650"/>
        <v>92339.9</v>
      </c>
      <c r="N745" s="5">
        <v>100201.68343999999</v>
      </c>
      <c r="O745" s="5">
        <v>77121.308850000001</v>
      </c>
      <c r="P745" s="5">
        <f>N745</f>
        <v>100201.68343999999</v>
      </c>
      <c r="Q745" s="5">
        <f>O745</f>
        <v>77121.308850000001</v>
      </c>
      <c r="R745" s="5">
        <v>0</v>
      </c>
      <c r="S745" s="5">
        <v>0</v>
      </c>
      <c r="T745" s="5">
        <v>100201.68343999999</v>
      </c>
      <c r="U745" s="5">
        <f>T745</f>
        <v>100201.68343999999</v>
      </c>
      <c r="V745" s="42">
        <v>0</v>
      </c>
      <c r="W745" s="5">
        <f t="shared" si="686"/>
        <v>100</v>
      </c>
      <c r="X745" s="27"/>
    </row>
    <row r="746" spans="1:24" ht="31.5" customHeight="1" x14ac:dyDescent="0.3">
      <c r="A746" s="4" t="s">
        <v>163</v>
      </c>
      <c r="B746" s="4" t="s">
        <v>1778</v>
      </c>
      <c r="C746" s="4" t="s">
        <v>649</v>
      </c>
      <c r="D746" s="4"/>
      <c r="E746" s="14" t="s">
        <v>1121</v>
      </c>
      <c r="F746" s="5">
        <f t="shared" ref="F746:L746" si="719">F747+F773</f>
        <v>77231.100000000006</v>
      </c>
      <c r="G746" s="5">
        <f t="shared" si="719"/>
        <v>51131.9</v>
      </c>
      <c r="H746" s="5">
        <f t="shared" si="719"/>
        <v>6730.6</v>
      </c>
      <c r="I746" s="5">
        <f t="shared" si="719"/>
        <v>0</v>
      </c>
      <c r="J746" s="5">
        <f t="shared" si="719"/>
        <v>0</v>
      </c>
      <c r="K746" s="5">
        <f t="shared" si="719"/>
        <v>0</v>
      </c>
      <c r="L746" s="5">
        <f t="shared" si="719"/>
        <v>19706.638999999999</v>
      </c>
      <c r="M746" s="5">
        <f t="shared" si="650"/>
        <v>96937.739000000001</v>
      </c>
      <c r="N746" s="5">
        <f>N747+N773</f>
        <v>103810.51096000001</v>
      </c>
      <c r="O746" s="5">
        <f>O747+O773</f>
        <v>80484.85914</v>
      </c>
      <c r="P746" s="5">
        <f t="shared" ref="P746:V746" si="720">P747+P773</f>
        <v>11972.751110000001</v>
      </c>
      <c r="Q746" s="5">
        <f t="shared" si="720"/>
        <v>5100</v>
      </c>
      <c r="R746" s="5">
        <f t="shared" si="720"/>
        <v>12736.791110000002</v>
      </c>
      <c r="S746" s="5">
        <f t="shared" si="720"/>
        <v>4064.5239999999999</v>
      </c>
      <c r="T746" s="5">
        <f>T747+T773</f>
        <v>103810.06557000001</v>
      </c>
      <c r="U746" s="5">
        <f t="shared" si="720"/>
        <v>11972.751110000001</v>
      </c>
      <c r="V746" s="42">
        <f t="shared" si="720"/>
        <v>12736.791110000002</v>
      </c>
      <c r="W746" s="5">
        <f t="shared" si="686"/>
        <v>99.999570958667007</v>
      </c>
      <c r="X746" s="27"/>
    </row>
    <row r="747" spans="1:24" ht="31.5" customHeight="1" x14ac:dyDescent="0.3">
      <c r="A747" s="4" t="s">
        <v>163</v>
      </c>
      <c r="B747" s="4" t="s">
        <v>1778</v>
      </c>
      <c r="C747" s="4" t="s">
        <v>650</v>
      </c>
      <c r="D747" s="4"/>
      <c r="E747" s="14" t="s">
        <v>1122</v>
      </c>
      <c r="F747" s="5">
        <f t="shared" ref="F747:L747" si="721">F748+F766</f>
        <v>6420</v>
      </c>
      <c r="G747" s="5">
        <f t="shared" si="721"/>
        <v>6420</v>
      </c>
      <c r="H747" s="5">
        <f t="shared" si="721"/>
        <v>6420</v>
      </c>
      <c r="I747" s="5">
        <f t="shared" si="721"/>
        <v>0</v>
      </c>
      <c r="J747" s="5">
        <f t="shared" si="721"/>
        <v>0</v>
      </c>
      <c r="K747" s="5">
        <f t="shared" si="721"/>
        <v>0</v>
      </c>
      <c r="L747" s="5">
        <f t="shared" si="721"/>
        <v>5864.04</v>
      </c>
      <c r="M747" s="5">
        <f t="shared" si="650"/>
        <v>12284.04</v>
      </c>
      <c r="N747" s="5">
        <f>N748+N766</f>
        <v>19156.791110000002</v>
      </c>
      <c r="O747" s="5">
        <f>O748+O766</f>
        <v>10484.523999999999</v>
      </c>
      <c r="P747" s="5">
        <f t="shared" ref="P747:V747" si="722">P748+P766</f>
        <v>6872.7511100000002</v>
      </c>
      <c r="Q747" s="5">
        <f t="shared" si="722"/>
        <v>0</v>
      </c>
      <c r="R747" s="5">
        <f t="shared" si="722"/>
        <v>12736.791110000002</v>
      </c>
      <c r="S747" s="5">
        <f t="shared" si="722"/>
        <v>4064.5239999999999</v>
      </c>
      <c r="T747" s="5">
        <f t="shared" si="722"/>
        <v>19156.791110000002</v>
      </c>
      <c r="U747" s="5">
        <f t="shared" si="722"/>
        <v>6872.7511100000002</v>
      </c>
      <c r="V747" s="42">
        <f t="shared" si="722"/>
        <v>12736.791110000002</v>
      </c>
      <c r="W747" s="5">
        <f t="shared" si="686"/>
        <v>100</v>
      </c>
      <c r="X747" s="27"/>
    </row>
    <row r="748" spans="1:24" ht="47.25" customHeight="1" x14ac:dyDescent="0.3">
      <c r="A748" s="4" t="s">
        <v>163</v>
      </c>
      <c r="B748" s="4" t="s">
        <v>1778</v>
      </c>
      <c r="C748" s="4" t="s">
        <v>651</v>
      </c>
      <c r="D748" s="4"/>
      <c r="E748" s="14" t="s">
        <v>1123</v>
      </c>
      <c r="F748" s="5">
        <f t="shared" ref="F748:K748" si="723">F755</f>
        <v>6420</v>
      </c>
      <c r="G748" s="5">
        <f t="shared" si="723"/>
        <v>6420</v>
      </c>
      <c r="H748" s="5">
        <f t="shared" si="723"/>
        <v>6420</v>
      </c>
      <c r="I748" s="5">
        <f t="shared" si="723"/>
        <v>0</v>
      </c>
      <c r="J748" s="5">
        <f t="shared" si="723"/>
        <v>0</v>
      </c>
      <c r="K748" s="5">
        <f t="shared" si="723"/>
        <v>0</v>
      </c>
      <c r="L748" s="5">
        <f>L755+L749+L752</f>
        <v>5864.04</v>
      </c>
      <c r="M748" s="5">
        <f t="shared" si="650"/>
        <v>12284.04</v>
      </c>
      <c r="N748" s="5">
        <f>N755+N749+N752+N760+N763</f>
        <v>19156.791110000002</v>
      </c>
      <c r="O748" s="5">
        <f t="shared" ref="O748:V748" si="724">O755+O749+O752+O760+O763</f>
        <v>10484.523999999999</v>
      </c>
      <c r="P748" s="5">
        <f t="shared" si="724"/>
        <v>6872.7511100000002</v>
      </c>
      <c r="Q748" s="5">
        <f t="shared" si="724"/>
        <v>0</v>
      </c>
      <c r="R748" s="5">
        <f t="shared" si="724"/>
        <v>12736.791110000002</v>
      </c>
      <c r="S748" s="5">
        <f t="shared" si="724"/>
        <v>4064.5239999999999</v>
      </c>
      <c r="T748" s="5">
        <f t="shared" si="724"/>
        <v>19156.791110000002</v>
      </c>
      <c r="U748" s="5">
        <f t="shared" si="724"/>
        <v>6872.7511100000002</v>
      </c>
      <c r="V748" s="5">
        <f t="shared" si="724"/>
        <v>12736.791110000002</v>
      </c>
      <c r="W748" s="5">
        <f t="shared" si="686"/>
        <v>100</v>
      </c>
      <c r="X748" s="27"/>
    </row>
    <row r="749" spans="1:24" ht="47.25" customHeight="1" x14ac:dyDescent="0.3">
      <c r="A749" s="4" t="s">
        <v>163</v>
      </c>
      <c r="B749" s="4" t="s">
        <v>1778</v>
      </c>
      <c r="C749" s="4" t="s">
        <v>645</v>
      </c>
      <c r="D749" s="4"/>
      <c r="E749" s="14" t="s">
        <v>899</v>
      </c>
      <c r="F749" s="5"/>
      <c r="G749" s="5"/>
      <c r="H749" s="5"/>
      <c r="I749" s="5"/>
      <c r="J749" s="5"/>
      <c r="K749" s="5"/>
      <c r="L749" s="5">
        <f>L750</f>
        <v>4064.5239999999999</v>
      </c>
      <c r="M749" s="5">
        <f t="shared" si="650"/>
        <v>4064.5239999999999</v>
      </c>
      <c r="N749" s="5">
        <f>N750</f>
        <v>3716.5266000000001</v>
      </c>
      <c r="O749" s="5">
        <f>O750</f>
        <v>4064.5239999999999</v>
      </c>
      <c r="P749" s="5">
        <v>0</v>
      </c>
      <c r="Q749" s="5">
        <v>0</v>
      </c>
      <c r="R749" s="5">
        <f t="shared" ref="R749:T750" si="725">R750</f>
        <v>3716.5266000000001</v>
      </c>
      <c r="S749" s="5">
        <f t="shared" si="725"/>
        <v>4064.5239999999999</v>
      </c>
      <c r="T749" s="5">
        <f t="shared" si="725"/>
        <v>3716.5266000000001</v>
      </c>
      <c r="U749" s="5">
        <v>0</v>
      </c>
      <c r="V749" s="42">
        <f>T749</f>
        <v>3716.5266000000001</v>
      </c>
      <c r="W749" s="5">
        <f t="shared" si="686"/>
        <v>100</v>
      </c>
      <c r="X749" s="27"/>
    </row>
    <row r="750" spans="1:24" ht="31.5" customHeight="1" x14ac:dyDescent="0.3">
      <c r="A750" s="4" t="s">
        <v>163</v>
      </c>
      <c r="B750" s="4" t="s">
        <v>1778</v>
      </c>
      <c r="C750" s="4" t="s">
        <v>645</v>
      </c>
      <c r="D750" s="4" t="s">
        <v>271</v>
      </c>
      <c r="E750" s="14" t="s">
        <v>539</v>
      </c>
      <c r="F750" s="5"/>
      <c r="G750" s="5"/>
      <c r="H750" s="5"/>
      <c r="I750" s="5"/>
      <c r="J750" s="5"/>
      <c r="K750" s="5"/>
      <c r="L750" s="5">
        <f>L751</f>
        <v>4064.5239999999999</v>
      </c>
      <c r="M750" s="5">
        <f t="shared" ref="M750:M822" si="726">F750+I750+L750</f>
        <v>4064.5239999999999</v>
      </c>
      <c r="N750" s="5">
        <f>N751</f>
        <v>3716.5266000000001</v>
      </c>
      <c r="O750" s="5">
        <f>O751</f>
        <v>4064.5239999999999</v>
      </c>
      <c r="P750" s="5">
        <v>0</v>
      </c>
      <c r="Q750" s="5">
        <v>0</v>
      </c>
      <c r="R750" s="5">
        <f t="shared" si="725"/>
        <v>3716.5266000000001</v>
      </c>
      <c r="S750" s="5">
        <f t="shared" si="725"/>
        <v>4064.5239999999999</v>
      </c>
      <c r="T750" s="5">
        <f t="shared" si="725"/>
        <v>3716.5266000000001</v>
      </c>
      <c r="U750" s="5">
        <v>0</v>
      </c>
      <c r="V750" s="42">
        <f>T750</f>
        <v>3716.5266000000001</v>
      </c>
      <c r="W750" s="5">
        <f t="shared" si="686"/>
        <v>100</v>
      </c>
      <c r="X750" s="27"/>
    </row>
    <row r="751" spans="1:24" ht="110.25" customHeight="1" x14ac:dyDescent="0.3">
      <c r="A751" s="4" t="s">
        <v>163</v>
      </c>
      <c r="B751" s="4" t="s">
        <v>1778</v>
      </c>
      <c r="C751" s="4" t="s">
        <v>645</v>
      </c>
      <c r="D751" s="4" t="s">
        <v>663</v>
      </c>
      <c r="E751" s="14" t="s">
        <v>734</v>
      </c>
      <c r="F751" s="5"/>
      <c r="G751" s="5"/>
      <c r="H751" s="5"/>
      <c r="I751" s="5"/>
      <c r="J751" s="5"/>
      <c r="K751" s="5"/>
      <c r="L751" s="5">
        <v>4064.5239999999999</v>
      </c>
      <c r="M751" s="5">
        <f t="shared" si="726"/>
        <v>4064.5239999999999</v>
      </c>
      <c r="N751" s="5">
        <v>3716.5266000000001</v>
      </c>
      <c r="O751" s="5">
        <v>4064.5239999999999</v>
      </c>
      <c r="P751" s="5">
        <v>0</v>
      </c>
      <c r="Q751" s="5">
        <v>0</v>
      </c>
      <c r="R751" s="5">
        <f>N751</f>
        <v>3716.5266000000001</v>
      </c>
      <c r="S751" s="5">
        <f>O751</f>
        <v>4064.5239999999999</v>
      </c>
      <c r="T751" s="5">
        <v>3716.5266000000001</v>
      </c>
      <c r="U751" s="5">
        <v>0</v>
      </c>
      <c r="V751" s="42">
        <f>T751</f>
        <v>3716.5266000000001</v>
      </c>
      <c r="W751" s="5">
        <f t="shared" si="686"/>
        <v>100</v>
      </c>
      <c r="X751" s="27"/>
    </row>
    <row r="752" spans="1:24" ht="31.5" customHeight="1" x14ac:dyDescent="0.3">
      <c r="A752" s="4" t="s">
        <v>163</v>
      </c>
      <c r="B752" s="4" t="s">
        <v>1778</v>
      </c>
      <c r="C752" s="4" t="s">
        <v>646</v>
      </c>
      <c r="D752" s="4"/>
      <c r="E752" s="14" t="s">
        <v>765</v>
      </c>
      <c r="F752" s="5"/>
      <c r="G752" s="5"/>
      <c r="H752" s="5"/>
      <c r="I752" s="5"/>
      <c r="J752" s="5"/>
      <c r="K752" s="5"/>
      <c r="L752" s="5">
        <f>L753</f>
        <v>1799.5160000000001</v>
      </c>
      <c r="M752" s="5">
        <f t="shared" si="726"/>
        <v>1799.5160000000001</v>
      </c>
      <c r="N752" s="5">
        <f>N753</f>
        <v>1799.5160000000001</v>
      </c>
      <c r="O752" s="5">
        <f>O753</f>
        <v>0</v>
      </c>
      <c r="P752" s="5">
        <v>0</v>
      </c>
      <c r="Q752" s="5">
        <v>0</v>
      </c>
      <c r="R752" s="5">
        <f t="shared" ref="R752:T753" si="727">R753</f>
        <v>1799.5160000000001</v>
      </c>
      <c r="S752" s="5">
        <f t="shared" si="727"/>
        <v>0</v>
      </c>
      <c r="T752" s="5">
        <f t="shared" si="727"/>
        <v>1799.5160000000001</v>
      </c>
      <c r="U752" s="5">
        <v>0</v>
      </c>
      <c r="V752" s="42">
        <f>V753</f>
        <v>1799.5160000000001</v>
      </c>
      <c r="W752" s="5">
        <f t="shared" si="686"/>
        <v>100</v>
      </c>
      <c r="X752" s="27"/>
    </row>
    <row r="753" spans="1:24" ht="31.5" customHeight="1" x14ac:dyDescent="0.3">
      <c r="A753" s="4" t="s">
        <v>163</v>
      </c>
      <c r="B753" s="4" t="s">
        <v>1778</v>
      </c>
      <c r="C753" s="4" t="s">
        <v>646</v>
      </c>
      <c r="D753" s="4" t="s">
        <v>271</v>
      </c>
      <c r="E753" s="14" t="s">
        <v>539</v>
      </c>
      <c r="F753" s="5"/>
      <c r="G753" s="5"/>
      <c r="H753" s="5"/>
      <c r="I753" s="5"/>
      <c r="J753" s="5"/>
      <c r="K753" s="5"/>
      <c r="L753" s="5">
        <f>L754</f>
        <v>1799.5160000000001</v>
      </c>
      <c r="M753" s="5">
        <f t="shared" si="726"/>
        <v>1799.5160000000001</v>
      </c>
      <c r="N753" s="5">
        <f>N754</f>
        <v>1799.5160000000001</v>
      </c>
      <c r="O753" s="5">
        <f>O754</f>
        <v>0</v>
      </c>
      <c r="P753" s="5">
        <v>0</v>
      </c>
      <c r="Q753" s="5">
        <v>0</v>
      </c>
      <c r="R753" s="5">
        <f t="shared" si="727"/>
        <v>1799.5160000000001</v>
      </c>
      <c r="S753" s="5">
        <f t="shared" si="727"/>
        <v>0</v>
      </c>
      <c r="T753" s="5">
        <f t="shared" si="727"/>
        <v>1799.5160000000001</v>
      </c>
      <c r="U753" s="5">
        <v>0</v>
      </c>
      <c r="V753" s="42">
        <f>T753</f>
        <v>1799.5160000000001</v>
      </c>
      <c r="W753" s="5">
        <f t="shared" si="686"/>
        <v>100</v>
      </c>
      <c r="X753" s="27"/>
    </row>
    <row r="754" spans="1:24" ht="110.25" customHeight="1" x14ac:dyDescent="0.3">
      <c r="A754" s="4" t="s">
        <v>163</v>
      </c>
      <c r="B754" s="4" t="s">
        <v>1778</v>
      </c>
      <c r="C754" s="4" t="s">
        <v>646</v>
      </c>
      <c r="D754" s="4" t="s">
        <v>663</v>
      </c>
      <c r="E754" s="14" t="s">
        <v>734</v>
      </c>
      <c r="F754" s="5"/>
      <c r="G754" s="5"/>
      <c r="H754" s="5"/>
      <c r="I754" s="5"/>
      <c r="J754" s="5"/>
      <c r="K754" s="5"/>
      <c r="L754" s="5">
        <v>1799.5160000000001</v>
      </c>
      <c r="M754" s="5">
        <f t="shared" si="726"/>
        <v>1799.5160000000001</v>
      </c>
      <c r="N754" s="5">
        <v>1799.5160000000001</v>
      </c>
      <c r="O754" s="5">
        <v>0</v>
      </c>
      <c r="P754" s="5">
        <v>0</v>
      </c>
      <c r="Q754" s="5">
        <v>0</v>
      </c>
      <c r="R754" s="5">
        <f>N754</f>
        <v>1799.5160000000001</v>
      </c>
      <c r="S754" s="5">
        <f>O754</f>
        <v>0</v>
      </c>
      <c r="T754" s="5">
        <v>1799.5160000000001</v>
      </c>
      <c r="U754" s="5">
        <v>0</v>
      </c>
      <c r="V754" s="5">
        <v>1799.5160000000001</v>
      </c>
      <c r="W754" s="5">
        <f t="shared" si="686"/>
        <v>100</v>
      </c>
      <c r="X754" s="27"/>
    </row>
    <row r="755" spans="1:24" ht="63" customHeight="1" x14ac:dyDescent="0.3">
      <c r="A755" s="4" t="s">
        <v>163</v>
      </c>
      <c r="B755" s="4" t="s">
        <v>1778</v>
      </c>
      <c r="C755" s="4" t="s">
        <v>662</v>
      </c>
      <c r="D755" s="4"/>
      <c r="E755" s="14" t="s">
        <v>767</v>
      </c>
      <c r="F755" s="5">
        <f t="shared" ref="F755:L755" si="728">F756+F758</f>
        <v>6420</v>
      </c>
      <c r="G755" s="5">
        <f t="shared" si="728"/>
        <v>6420</v>
      </c>
      <c r="H755" s="5">
        <f t="shared" si="728"/>
        <v>6420</v>
      </c>
      <c r="I755" s="5">
        <f t="shared" si="728"/>
        <v>0</v>
      </c>
      <c r="J755" s="5">
        <f t="shared" si="728"/>
        <v>0</v>
      </c>
      <c r="K755" s="5">
        <f t="shared" si="728"/>
        <v>0</v>
      </c>
      <c r="L755" s="5">
        <f t="shared" si="728"/>
        <v>0</v>
      </c>
      <c r="M755" s="5">
        <f t="shared" si="726"/>
        <v>6420</v>
      </c>
      <c r="N755" s="5">
        <f>N756+N758</f>
        <v>6420</v>
      </c>
      <c r="O755" s="5">
        <f>O756+O758</f>
        <v>6420</v>
      </c>
      <c r="P755" s="5">
        <f t="shared" ref="P755:V755" si="729">P756+P758</f>
        <v>0</v>
      </c>
      <c r="Q755" s="5">
        <f t="shared" si="729"/>
        <v>0</v>
      </c>
      <c r="R755" s="5">
        <f t="shared" si="729"/>
        <v>0</v>
      </c>
      <c r="S755" s="5">
        <f t="shared" si="729"/>
        <v>0</v>
      </c>
      <c r="T755" s="5">
        <f t="shared" si="729"/>
        <v>6420</v>
      </c>
      <c r="U755" s="5">
        <f t="shared" si="729"/>
        <v>0</v>
      </c>
      <c r="V755" s="42">
        <f t="shared" si="729"/>
        <v>0</v>
      </c>
      <c r="W755" s="5">
        <f t="shared" si="686"/>
        <v>100</v>
      </c>
      <c r="X755" s="27"/>
    </row>
    <row r="756" spans="1:24" ht="31.5" customHeight="1" x14ac:dyDescent="0.3">
      <c r="A756" s="4" t="s">
        <v>163</v>
      </c>
      <c r="B756" s="4" t="s">
        <v>1778</v>
      </c>
      <c r="C756" s="4" t="s">
        <v>662</v>
      </c>
      <c r="D756" s="4" t="s">
        <v>87</v>
      </c>
      <c r="E756" s="14" t="s">
        <v>541</v>
      </c>
      <c r="F756" s="5">
        <f t="shared" ref="F756:L756" si="730">F757</f>
        <v>1983.2</v>
      </c>
      <c r="G756" s="5">
        <f t="shared" si="730"/>
        <v>1983.2</v>
      </c>
      <c r="H756" s="5">
        <f t="shared" si="730"/>
        <v>1983.2</v>
      </c>
      <c r="I756" s="5">
        <f t="shared" si="730"/>
        <v>0</v>
      </c>
      <c r="J756" s="5">
        <f t="shared" si="730"/>
        <v>0</v>
      </c>
      <c r="K756" s="5">
        <f t="shared" si="730"/>
        <v>0</v>
      </c>
      <c r="L756" s="5">
        <f t="shared" si="730"/>
        <v>0</v>
      </c>
      <c r="M756" s="5">
        <f t="shared" si="726"/>
        <v>1983.2</v>
      </c>
      <c r="N756" s="5">
        <f>N757</f>
        <v>605.17004999999995</v>
      </c>
      <c r="O756" s="5">
        <f>O757</f>
        <v>605.17004999999995</v>
      </c>
      <c r="P756" s="5">
        <f t="shared" ref="P756:V756" si="731">P757</f>
        <v>0</v>
      </c>
      <c r="Q756" s="5">
        <f t="shared" si="731"/>
        <v>0</v>
      </c>
      <c r="R756" s="5">
        <f t="shared" si="731"/>
        <v>0</v>
      </c>
      <c r="S756" s="5">
        <f t="shared" si="731"/>
        <v>0</v>
      </c>
      <c r="T756" s="5">
        <f t="shared" si="731"/>
        <v>605.17004999999995</v>
      </c>
      <c r="U756" s="5">
        <f t="shared" si="731"/>
        <v>0</v>
      </c>
      <c r="V756" s="42">
        <f t="shared" si="731"/>
        <v>0</v>
      </c>
      <c r="W756" s="5">
        <f t="shared" si="686"/>
        <v>100</v>
      </c>
      <c r="X756" s="27"/>
    </row>
    <row r="757" spans="1:24" ht="63" customHeight="1" x14ac:dyDescent="0.3">
      <c r="A757" s="4" t="s">
        <v>163</v>
      </c>
      <c r="B757" s="4" t="s">
        <v>1778</v>
      </c>
      <c r="C757" s="4" t="s">
        <v>662</v>
      </c>
      <c r="D757" s="4" t="s">
        <v>84</v>
      </c>
      <c r="E757" s="14" t="s">
        <v>1552</v>
      </c>
      <c r="F757" s="5">
        <v>1983.2</v>
      </c>
      <c r="G757" s="5">
        <v>1983.2</v>
      </c>
      <c r="H757" s="5">
        <v>1983.2</v>
      </c>
      <c r="I757" s="5"/>
      <c r="J757" s="5"/>
      <c r="K757" s="5"/>
      <c r="L757" s="5"/>
      <c r="M757" s="5">
        <f t="shared" si="726"/>
        <v>1983.2</v>
      </c>
      <c r="N757" s="5">
        <v>605.17004999999995</v>
      </c>
      <c r="O757" s="5">
        <v>605.17004999999995</v>
      </c>
      <c r="P757" s="5">
        <v>0</v>
      </c>
      <c r="Q757" s="5">
        <v>0</v>
      </c>
      <c r="R757" s="5">
        <v>0</v>
      </c>
      <c r="S757" s="5">
        <v>0</v>
      </c>
      <c r="T757" s="5">
        <v>605.17004999999995</v>
      </c>
      <c r="U757" s="5">
        <v>0</v>
      </c>
      <c r="V757" s="42">
        <v>0</v>
      </c>
      <c r="W757" s="5">
        <f t="shared" si="686"/>
        <v>100</v>
      </c>
      <c r="X757" s="27"/>
    </row>
    <row r="758" spans="1:24" ht="15.75" customHeight="1" x14ac:dyDescent="0.3">
      <c r="A758" s="4" t="s">
        <v>163</v>
      </c>
      <c r="B758" s="4" t="s">
        <v>1778</v>
      </c>
      <c r="C758" s="4" t="s">
        <v>662</v>
      </c>
      <c r="D758" s="4" t="s">
        <v>13</v>
      </c>
      <c r="E758" s="14" t="s">
        <v>547</v>
      </c>
      <c r="F758" s="5">
        <f t="shared" ref="F758:L758" si="732">F759</f>
        <v>4436.8</v>
      </c>
      <c r="G758" s="5">
        <f t="shared" si="732"/>
        <v>4436.8</v>
      </c>
      <c r="H758" s="5">
        <f t="shared" si="732"/>
        <v>4436.8</v>
      </c>
      <c r="I758" s="5">
        <f t="shared" si="732"/>
        <v>0</v>
      </c>
      <c r="J758" s="5">
        <f t="shared" si="732"/>
        <v>0</v>
      </c>
      <c r="K758" s="5">
        <f t="shared" si="732"/>
        <v>0</v>
      </c>
      <c r="L758" s="5">
        <f t="shared" si="732"/>
        <v>0</v>
      </c>
      <c r="M758" s="5">
        <f t="shared" si="726"/>
        <v>4436.8</v>
      </c>
      <c r="N758" s="5">
        <f>N759</f>
        <v>5814.8299500000003</v>
      </c>
      <c r="O758" s="5">
        <f>O759</f>
        <v>5814.8299500000003</v>
      </c>
      <c r="P758" s="5">
        <f t="shared" ref="P758:V758" si="733">P759</f>
        <v>0</v>
      </c>
      <c r="Q758" s="5">
        <f t="shared" si="733"/>
        <v>0</v>
      </c>
      <c r="R758" s="5">
        <f t="shared" si="733"/>
        <v>0</v>
      </c>
      <c r="S758" s="5">
        <f t="shared" si="733"/>
        <v>0</v>
      </c>
      <c r="T758" s="5">
        <f t="shared" si="733"/>
        <v>5814.8299500000003</v>
      </c>
      <c r="U758" s="5">
        <f t="shared" si="733"/>
        <v>0</v>
      </c>
      <c r="V758" s="42">
        <f t="shared" si="733"/>
        <v>0</v>
      </c>
      <c r="W758" s="5">
        <f t="shared" si="686"/>
        <v>100</v>
      </c>
      <c r="X758" s="27"/>
    </row>
    <row r="759" spans="1:24" ht="63" customHeight="1" x14ac:dyDescent="0.3">
      <c r="A759" s="4" t="s">
        <v>163</v>
      </c>
      <c r="B759" s="4" t="s">
        <v>1778</v>
      </c>
      <c r="C759" s="4" t="s">
        <v>662</v>
      </c>
      <c r="D759" s="4" t="s">
        <v>198</v>
      </c>
      <c r="E759" s="14" t="s">
        <v>548</v>
      </c>
      <c r="F759" s="5">
        <v>4436.8</v>
      </c>
      <c r="G759" s="5">
        <v>4436.8</v>
      </c>
      <c r="H759" s="5">
        <v>4436.8</v>
      </c>
      <c r="I759" s="5"/>
      <c r="J759" s="5"/>
      <c r="K759" s="5"/>
      <c r="L759" s="5"/>
      <c r="M759" s="5">
        <f t="shared" si="726"/>
        <v>4436.8</v>
      </c>
      <c r="N759" s="5">
        <v>5814.8299500000003</v>
      </c>
      <c r="O759" s="5">
        <v>5814.8299500000003</v>
      </c>
      <c r="P759" s="5">
        <v>0</v>
      </c>
      <c r="Q759" s="5">
        <v>0</v>
      </c>
      <c r="R759" s="5">
        <v>0</v>
      </c>
      <c r="S759" s="5">
        <v>0</v>
      </c>
      <c r="T759" s="5">
        <v>5814.8299500000003</v>
      </c>
      <c r="U759" s="5">
        <v>0</v>
      </c>
      <c r="V759" s="42">
        <v>0</v>
      </c>
      <c r="W759" s="5">
        <f t="shared" si="686"/>
        <v>100</v>
      </c>
      <c r="X759" s="27"/>
    </row>
    <row r="760" spans="1:24" ht="110.25" customHeight="1" x14ac:dyDescent="0.3">
      <c r="A760" s="4" t="s">
        <v>163</v>
      </c>
      <c r="B760" s="4" t="s">
        <v>1778</v>
      </c>
      <c r="C760" s="4" t="s">
        <v>1015</v>
      </c>
      <c r="D760" s="4"/>
      <c r="E760" s="14" t="s">
        <v>856</v>
      </c>
      <c r="F760" s="5"/>
      <c r="G760" s="5"/>
      <c r="H760" s="5"/>
      <c r="I760" s="5"/>
      <c r="J760" s="5"/>
      <c r="K760" s="5"/>
      <c r="L760" s="5"/>
      <c r="M760" s="5">
        <f>M761</f>
        <v>0</v>
      </c>
      <c r="N760" s="5">
        <f t="shared" ref="N760:V761" si="734">N761</f>
        <v>6872.7511100000002</v>
      </c>
      <c r="O760" s="5">
        <f t="shared" si="734"/>
        <v>0</v>
      </c>
      <c r="P760" s="5">
        <f t="shared" si="734"/>
        <v>6872.7511100000002</v>
      </c>
      <c r="Q760" s="5">
        <f t="shared" si="734"/>
        <v>0</v>
      </c>
      <c r="R760" s="5">
        <f t="shared" si="734"/>
        <v>6872.7511100000002</v>
      </c>
      <c r="S760" s="5">
        <f t="shared" si="734"/>
        <v>0</v>
      </c>
      <c r="T760" s="5">
        <f t="shared" si="734"/>
        <v>6872.7511100000002</v>
      </c>
      <c r="U760" s="5">
        <f t="shared" si="734"/>
        <v>6872.7511100000002</v>
      </c>
      <c r="V760" s="42">
        <f t="shared" si="734"/>
        <v>6872.7511100000002</v>
      </c>
      <c r="W760" s="5">
        <f t="shared" si="686"/>
        <v>100</v>
      </c>
      <c r="X760" s="27"/>
    </row>
    <row r="761" spans="1:24" ht="31.5" customHeight="1" x14ac:dyDescent="0.3">
      <c r="A761" s="4" t="s">
        <v>163</v>
      </c>
      <c r="B761" s="4" t="s">
        <v>1778</v>
      </c>
      <c r="C761" s="4" t="s">
        <v>1015</v>
      </c>
      <c r="D761" s="4" t="s">
        <v>271</v>
      </c>
      <c r="E761" s="14" t="s">
        <v>539</v>
      </c>
      <c r="F761" s="5"/>
      <c r="G761" s="5"/>
      <c r="H761" s="5"/>
      <c r="I761" s="5"/>
      <c r="J761" s="5"/>
      <c r="K761" s="5"/>
      <c r="L761" s="5"/>
      <c r="M761" s="5">
        <f>M762</f>
        <v>0</v>
      </c>
      <c r="N761" s="5">
        <f t="shared" si="734"/>
        <v>6872.7511100000002</v>
      </c>
      <c r="O761" s="5">
        <f t="shared" si="734"/>
        <v>0</v>
      </c>
      <c r="P761" s="5">
        <f t="shared" si="734"/>
        <v>6872.7511100000002</v>
      </c>
      <c r="Q761" s="5">
        <f t="shared" si="734"/>
        <v>0</v>
      </c>
      <c r="R761" s="5">
        <f t="shared" si="734"/>
        <v>6872.7511100000002</v>
      </c>
      <c r="S761" s="5">
        <f t="shared" si="734"/>
        <v>0</v>
      </c>
      <c r="T761" s="5">
        <f t="shared" si="734"/>
        <v>6872.7511100000002</v>
      </c>
      <c r="U761" s="5">
        <f t="shared" si="734"/>
        <v>6872.7511100000002</v>
      </c>
      <c r="V761" s="42">
        <f t="shared" si="734"/>
        <v>6872.7511100000002</v>
      </c>
      <c r="W761" s="5">
        <f t="shared" si="686"/>
        <v>100</v>
      </c>
      <c r="X761" s="27"/>
    </row>
    <row r="762" spans="1:24" ht="110.25" customHeight="1" x14ac:dyDescent="0.3">
      <c r="A762" s="4" t="s">
        <v>163</v>
      </c>
      <c r="B762" s="4" t="s">
        <v>1778</v>
      </c>
      <c r="C762" s="4" t="s">
        <v>1015</v>
      </c>
      <c r="D762" s="4" t="s">
        <v>663</v>
      </c>
      <c r="E762" s="14" t="s">
        <v>734</v>
      </c>
      <c r="F762" s="5"/>
      <c r="G762" s="5"/>
      <c r="H762" s="5"/>
      <c r="I762" s="5"/>
      <c r="J762" s="5"/>
      <c r="K762" s="5"/>
      <c r="L762" s="5"/>
      <c r="M762" s="5">
        <v>0</v>
      </c>
      <c r="N762" s="5">
        <v>6872.7511100000002</v>
      </c>
      <c r="O762" s="5">
        <v>0</v>
      </c>
      <c r="P762" s="5">
        <f>N762</f>
        <v>6872.7511100000002</v>
      </c>
      <c r="Q762" s="5">
        <f>O762</f>
        <v>0</v>
      </c>
      <c r="R762" s="5">
        <f>N762</f>
        <v>6872.7511100000002</v>
      </c>
      <c r="S762" s="5">
        <f>O762</f>
        <v>0</v>
      </c>
      <c r="T762" s="5">
        <v>6872.7511100000002</v>
      </c>
      <c r="U762" s="5">
        <f>T762</f>
        <v>6872.7511100000002</v>
      </c>
      <c r="V762" s="42">
        <f>T762</f>
        <v>6872.7511100000002</v>
      </c>
      <c r="W762" s="5">
        <f t="shared" si="686"/>
        <v>100</v>
      </c>
      <c r="X762" s="27"/>
    </row>
    <row r="763" spans="1:24" ht="140.4" x14ac:dyDescent="0.3">
      <c r="A763" s="4" t="s">
        <v>163</v>
      </c>
      <c r="B763" s="4" t="s">
        <v>1778</v>
      </c>
      <c r="C763" s="4" t="s">
        <v>1751</v>
      </c>
      <c r="D763" s="4"/>
      <c r="E763" s="14" t="s">
        <v>1752</v>
      </c>
      <c r="F763" s="5"/>
      <c r="G763" s="5"/>
      <c r="H763" s="5"/>
      <c r="I763" s="5"/>
      <c r="J763" s="5"/>
      <c r="K763" s="5"/>
      <c r="L763" s="5"/>
      <c r="M763" s="5">
        <f>M764</f>
        <v>0</v>
      </c>
      <c r="N763" s="5">
        <f t="shared" ref="N763:V764" si="735">N764</f>
        <v>347.99740000000003</v>
      </c>
      <c r="O763" s="5">
        <f t="shared" si="735"/>
        <v>0</v>
      </c>
      <c r="P763" s="5">
        <f t="shared" si="735"/>
        <v>0</v>
      </c>
      <c r="Q763" s="5">
        <f t="shared" si="735"/>
        <v>0</v>
      </c>
      <c r="R763" s="5">
        <f t="shared" si="735"/>
        <v>347.99740000000003</v>
      </c>
      <c r="S763" s="5">
        <f t="shared" si="735"/>
        <v>0</v>
      </c>
      <c r="T763" s="5">
        <f t="shared" si="735"/>
        <v>347.99740000000003</v>
      </c>
      <c r="U763" s="5">
        <f t="shared" si="735"/>
        <v>0</v>
      </c>
      <c r="V763" s="5">
        <f t="shared" si="735"/>
        <v>347.99740000000003</v>
      </c>
      <c r="W763" s="5">
        <f t="shared" si="686"/>
        <v>100</v>
      </c>
      <c r="X763" s="27"/>
    </row>
    <row r="764" spans="1:24" ht="31.2" x14ac:dyDescent="0.3">
      <c r="A764" s="4" t="s">
        <v>163</v>
      </c>
      <c r="B764" s="4" t="s">
        <v>1778</v>
      </c>
      <c r="C764" s="4" t="s">
        <v>1751</v>
      </c>
      <c r="D764" s="4" t="s">
        <v>271</v>
      </c>
      <c r="E764" s="14" t="s">
        <v>539</v>
      </c>
      <c r="F764" s="5"/>
      <c r="G764" s="5"/>
      <c r="H764" s="5"/>
      <c r="I764" s="5"/>
      <c r="J764" s="5"/>
      <c r="K764" s="5"/>
      <c r="L764" s="5"/>
      <c r="M764" s="5">
        <f>M765</f>
        <v>0</v>
      </c>
      <c r="N764" s="5">
        <f t="shared" si="735"/>
        <v>347.99740000000003</v>
      </c>
      <c r="O764" s="5">
        <f t="shared" si="735"/>
        <v>0</v>
      </c>
      <c r="P764" s="5">
        <f t="shared" si="735"/>
        <v>0</v>
      </c>
      <c r="Q764" s="5">
        <f t="shared" si="735"/>
        <v>0</v>
      </c>
      <c r="R764" s="5">
        <f t="shared" si="735"/>
        <v>347.99740000000003</v>
      </c>
      <c r="S764" s="5">
        <f t="shared" si="735"/>
        <v>0</v>
      </c>
      <c r="T764" s="5">
        <f t="shared" si="735"/>
        <v>347.99740000000003</v>
      </c>
      <c r="U764" s="5">
        <f t="shared" si="735"/>
        <v>0</v>
      </c>
      <c r="V764" s="5">
        <f t="shared" si="735"/>
        <v>347.99740000000003</v>
      </c>
      <c r="W764" s="5">
        <f t="shared" si="686"/>
        <v>100</v>
      </c>
      <c r="X764" s="27"/>
    </row>
    <row r="765" spans="1:24" ht="110.25" customHeight="1" x14ac:dyDescent="0.3">
      <c r="A765" s="4" t="s">
        <v>163</v>
      </c>
      <c r="B765" s="4" t="s">
        <v>1778</v>
      </c>
      <c r="C765" s="4" t="s">
        <v>1751</v>
      </c>
      <c r="D765" s="4" t="s">
        <v>663</v>
      </c>
      <c r="E765" s="14" t="s">
        <v>734</v>
      </c>
      <c r="F765" s="5"/>
      <c r="G765" s="5"/>
      <c r="H765" s="5"/>
      <c r="I765" s="5"/>
      <c r="J765" s="5"/>
      <c r="K765" s="5"/>
      <c r="L765" s="5"/>
      <c r="M765" s="5">
        <v>0</v>
      </c>
      <c r="N765" s="5">
        <v>347.99740000000003</v>
      </c>
      <c r="O765" s="5">
        <v>0</v>
      </c>
      <c r="P765" s="5">
        <v>0</v>
      </c>
      <c r="Q765" s="5">
        <v>0</v>
      </c>
      <c r="R765" s="5">
        <f>N765</f>
        <v>347.99740000000003</v>
      </c>
      <c r="S765" s="5">
        <v>0</v>
      </c>
      <c r="T765" s="5">
        <v>347.99740000000003</v>
      </c>
      <c r="U765" s="5">
        <v>0</v>
      </c>
      <c r="V765" s="5">
        <f>T765</f>
        <v>347.99740000000003</v>
      </c>
      <c r="W765" s="5">
        <f t="shared" si="686"/>
        <v>100</v>
      </c>
      <c r="X765" s="27"/>
    </row>
    <row r="766" spans="1:24" ht="63" hidden="1" customHeight="1" x14ac:dyDescent="0.25">
      <c r="A766" s="4" t="s">
        <v>163</v>
      </c>
      <c r="B766" s="4" t="s">
        <v>1778</v>
      </c>
      <c r="C766" s="4" t="s">
        <v>916</v>
      </c>
      <c r="D766" s="4"/>
      <c r="E766" s="14" t="s">
        <v>1283</v>
      </c>
      <c r="F766" s="5">
        <f t="shared" ref="F766:L766" si="736">F770</f>
        <v>0</v>
      </c>
      <c r="G766" s="5">
        <f t="shared" si="736"/>
        <v>0</v>
      </c>
      <c r="H766" s="5">
        <f t="shared" si="736"/>
        <v>0</v>
      </c>
      <c r="I766" s="5">
        <f t="shared" si="736"/>
        <v>0</v>
      </c>
      <c r="J766" s="5">
        <f t="shared" si="736"/>
        <v>0</v>
      </c>
      <c r="K766" s="5">
        <f t="shared" si="736"/>
        <v>0</v>
      </c>
      <c r="L766" s="5">
        <f t="shared" si="736"/>
        <v>0</v>
      </c>
      <c r="M766" s="5">
        <f t="shared" si="726"/>
        <v>0</v>
      </c>
      <c r="N766" s="5">
        <f>N770+N767</f>
        <v>0</v>
      </c>
      <c r="O766" s="5">
        <f>O770+O767</f>
        <v>0</v>
      </c>
      <c r="P766" s="5">
        <f t="shared" ref="P766:V766" si="737">P770+P767</f>
        <v>0</v>
      </c>
      <c r="Q766" s="5">
        <f t="shared" si="737"/>
        <v>0</v>
      </c>
      <c r="R766" s="5">
        <f t="shared" si="737"/>
        <v>0</v>
      </c>
      <c r="S766" s="5">
        <f t="shared" si="737"/>
        <v>0</v>
      </c>
      <c r="T766" s="5">
        <f>T770+T767</f>
        <v>0</v>
      </c>
      <c r="U766" s="5">
        <f t="shared" si="737"/>
        <v>0</v>
      </c>
      <c r="V766" s="42">
        <f t="shared" si="737"/>
        <v>0</v>
      </c>
      <c r="W766" s="5" t="e">
        <f t="shared" si="686"/>
        <v>#DIV/0!</v>
      </c>
      <c r="X766" s="25" t="s">
        <v>1591</v>
      </c>
    </row>
    <row r="767" spans="1:24" ht="78.75" hidden="1" customHeight="1" x14ac:dyDescent="0.25">
      <c r="A767" s="4" t="s">
        <v>163</v>
      </c>
      <c r="B767" s="4" t="s">
        <v>1778</v>
      </c>
      <c r="C767" s="4" t="s">
        <v>917</v>
      </c>
      <c r="D767" s="4"/>
      <c r="E767" s="14" t="s">
        <v>919</v>
      </c>
      <c r="F767" s="5"/>
      <c r="G767" s="5"/>
      <c r="H767" s="5"/>
      <c r="I767" s="5"/>
      <c r="J767" s="5"/>
      <c r="K767" s="5"/>
      <c r="L767" s="5"/>
      <c r="M767" s="5">
        <f t="shared" ref="M767:O768" si="738">M768</f>
        <v>0</v>
      </c>
      <c r="N767" s="5">
        <f t="shared" si="738"/>
        <v>0</v>
      </c>
      <c r="O767" s="5">
        <f t="shared" si="738"/>
        <v>0</v>
      </c>
      <c r="P767" s="5">
        <f t="shared" ref="P767:V768" si="739">P768</f>
        <v>0</v>
      </c>
      <c r="Q767" s="5">
        <f t="shared" si="739"/>
        <v>0</v>
      </c>
      <c r="R767" s="5">
        <f t="shared" si="739"/>
        <v>0</v>
      </c>
      <c r="S767" s="5">
        <f t="shared" si="739"/>
        <v>0</v>
      </c>
      <c r="T767" s="5">
        <f t="shared" si="739"/>
        <v>0</v>
      </c>
      <c r="U767" s="5">
        <f t="shared" si="739"/>
        <v>0</v>
      </c>
      <c r="V767" s="42">
        <f t="shared" si="739"/>
        <v>0</v>
      </c>
      <c r="W767" s="5" t="e">
        <f t="shared" si="686"/>
        <v>#DIV/0!</v>
      </c>
      <c r="X767" s="25" t="s">
        <v>1591</v>
      </c>
    </row>
    <row r="768" spans="1:24" ht="31.5" hidden="1" customHeight="1" x14ac:dyDescent="0.25">
      <c r="A768" s="4" t="s">
        <v>163</v>
      </c>
      <c r="B768" s="4" t="s">
        <v>1778</v>
      </c>
      <c r="C768" s="4" t="s">
        <v>917</v>
      </c>
      <c r="D768" s="4" t="s">
        <v>271</v>
      </c>
      <c r="E768" s="14" t="s">
        <v>539</v>
      </c>
      <c r="F768" s="5"/>
      <c r="G768" s="5"/>
      <c r="H768" s="5"/>
      <c r="I768" s="5"/>
      <c r="J768" s="5"/>
      <c r="K768" s="5"/>
      <c r="L768" s="5"/>
      <c r="M768" s="5">
        <f t="shared" si="738"/>
        <v>0</v>
      </c>
      <c r="N768" s="5">
        <f t="shared" si="738"/>
        <v>0</v>
      </c>
      <c r="O768" s="5">
        <f t="shared" si="738"/>
        <v>0</v>
      </c>
      <c r="P768" s="5">
        <f t="shared" si="739"/>
        <v>0</v>
      </c>
      <c r="Q768" s="5">
        <f t="shared" si="739"/>
        <v>0</v>
      </c>
      <c r="R768" s="5">
        <f t="shared" si="739"/>
        <v>0</v>
      </c>
      <c r="S768" s="5">
        <f t="shared" si="739"/>
        <v>0</v>
      </c>
      <c r="T768" s="5">
        <f t="shared" si="739"/>
        <v>0</v>
      </c>
      <c r="U768" s="5">
        <f t="shared" si="739"/>
        <v>0</v>
      </c>
      <c r="V768" s="42">
        <f t="shared" si="739"/>
        <v>0</v>
      </c>
      <c r="W768" s="5" t="e">
        <f t="shared" si="686"/>
        <v>#DIV/0!</v>
      </c>
      <c r="X768" s="25" t="s">
        <v>1591</v>
      </c>
    </row>
    <row r="769" spans="1:25" ht="110.25" hidden="1" customHeight="1" x14ac:dyDescent="0.25">
      <c r="A769" s="4" t="s">
        <v>163</v>
      </c>
      <c r="B769" s="4" t="s">
        <v>1778</v>
      </c>
      <c r="C769" s="4" t="s">
        <v>917</v>
      </c>
      <c r="D769" s="4" t="s">
        <v>663</v>
      </c>
      <c r="E769" s="14" t="s">
        <v>734</v>
      </c>
      <c r="F769" s="5"/>
      <c r="G769" s="5"/>
      <c r="H769" s="5"/>
      <c r="I769" s="5"/>
      <c r="J769" s="5"/>
      <c r="K769" s="5"/>
      <c r="L769" s="5"/>
      <c r="M769" s="5">
        <v>0</v>
      </c>
      <c r="N769" s="5">
        <v>0</v>
      </c>
      <c r="O769" s="5">
        <v>0</v>
      </c>
      <c r="P769" s="5">
        <v>0</v>
      </c>
      <c r="Q769" s="5">
        <f>O769</f>
        <v>0</v>
      </c>
      <c r="R769" s="5">
        <v>0</v>
      </c>
      <c r="S769" s="5">
        <f>O769</f>
        <v>0</v>
      </c>
      <c r="T769" s="5">
        <v>0</v>
      </c>
      <c r="U769" s="5">
        <v>0</v>
      </c>
      <c r="V769" s="42">
        <v>0</v>
      </c>
      <c r="W769" s="5" t="e">
        <f t="shared" si="686"/>
        <v>#DIV/0!</v>
      </c>
      <c r="X769" s="25" t="s">
        <v>1591</v>
      </c>
    </row>
    <row r="770" spans="1:25" ht="141.75" hidden="1" customHeight="1" x14ac:dyDescent="0.25">
      <c r="A770" s="4" t="s">
        <v>163</v>
      </c>
      <c r="B770" s="4" t="s">
        <v>1778</v>
      </c>
      <c r="C770" s="4" t="s">
        <v>1284</v>
      </c>
      <c r="D770" s="4"/>
      <c r="E770" s="14" t="s">
        <v>1285</v>
      </c>
      <c r="F770" s="5">
        <f t="shared" ref="F770:L771" si="740">F771</f>
        <v>0</v>
      </c>
      <c r="G770" s="5">
        <f t="shared" si="740"/>
        <v>0</v>
      </c>
      <c r="H770" s="5">
        <f t="shared" si="740"/>
        <v>0</v>
      </c>
      <c r="I770" s="5">
        <f t="shared" si="740"/>
        <v>0</v>
      </c>
      <c r="J770" s="5">
        <f t="shared" si="740"/>
        <v>0</v>
      </c>
      <c r="K770" s="5">
        <f t="shared" si="740"/>
        <v>0</v>
      </c>
      <c r="L770" s="5">
        <f t="shared" si="740"/>
        <v>0</v>
      </c>
      <c r="M770" s="5">
        <f t="shared" si="726"/>
        <v>0</v>
      </c>
      <c r="N770" s="5">
        <f>N771</f>
        <v>0</v>
      </c>
      <c r="O770" s="5">
        <f>O771</f>
        <v>0</v>
      </c>
      <c r="P770" s="5">
        <f t="shared" ref="P770:V771" si="741">P771</f>
        <v>0</v>
      </c>
      <c r="Q770" s="5">
        <f t="shared" si="741"/>
        <v>0</v>
      </c>
      <c r="R770" s="5">
        <f t="shared" si="741"/>
        <v>0</v>
      </c>
      <c r="S770" s="5">
        <f t="shared" si="741"/>
        <v>0</v>
      </c>
      <c r="T770" s="5">
        <f t="shared" si="741"/>
        <v>0</v>
      </c>
      <c r="U770" s="5">
        <f t="shared" si="741"/>
        <v>0</v>
      </c>
      <c r="V770" s="42">
        <f t="shared" si="741"/>
        <v>0</v>
      </c>
      <c r="W770" s="5" t="e">
        <f t="shared" si="686"/>
        <v>#DIV/0!</v>
      </c>
      <c r="X770" s="27" t="s">
        <v>1591</v>
      </c>
      <c r="Y770" s="2" t="s">
        <v>1630</v>
      </c>
    </row>
    <row r="771" spans="1:25" ht="31.5" hidden="1" customHeight="1" x14ac:dyDescent="0.3">
      <c r="A771" s="4" t="s">
        <v>163</v>
      </c>
      <c r="B771" s="4" t="s">
        <v>1778</v>
      </c>
      <c r="C771" s="4" t="s">
        <v>1284</v>
      </c>
      <c r="D771" s="4" t="s">
        <v>87</v>
      </c>
      <c r="E771" s="14" t="s">
        <v>541</v>
      </c>
      <c r="F771" s="5">
        <f t="shared" si="740"/>
        <v>0</v>
      </c>
      <c r="G771" s="5">
        <f t="shared" si="740"/>
        <v>0</v>
      </c>
      <c r="H771" s="5">
        <f t="shared" si="740"/>
        <v>0</v>
      </c>
      <c r="I771" s="5">
        <f t="shared" si="740"/>
        <v>0</v>
      </c>
      <c r="J771" s="5">
        <f t="shared" si="740"/>
        <v>0</v>
      </c>
      <c r="K771" s="5">
        <f t="shared" si="740"/>
        <v>0</v>
      </c>
      <c r="L771" s="5">
        <f t="shared" si="740"/>
        <v>0</v>
      </c>
      <c r="M771" s="5">
        <f t="shared" si="726"/>
        <v>0</v>
      </c>
      <c r="N771" s="5">
        <f>N772</f>
        <v>0</v>
      </c>
      <c r="O771" s="5">
        <f>O772</f>
        <v>0</v>
      </c>
      <c r="P771" s="5">
        <f t="shared" si="741"/>
        <v>0</v>
      </c>
      <c r="Q771" s="5">
        <f t="shared" si="741"/>
        <v>0</v>
      </c>
      <c r="R771" s="5">
        <f t="shared" si="741"/>
        <v>0</v>
      </c>
      <c r="S771" s="5">
        <f t="shared" si="741"/>
        <v>0</v>
      </c>
      <c r="T771" s="5">
        <f t="shared" si="741"/>
        <v>0</v>
      </c>
      <c r="U771" s="5">
        <f t="shared" si="741"/>
        <v>0</v>
      </c>
      <c r="V771" s="42">
        <f t="shared" si="741"/>
        <v>0</v>
      </c>
      <c r="W771" s="5" t="e">
        <f t="shared" si="686"/>
        <v>#DIV/0!</v>
      </c>
      <c r="X771" s="27" t="s">
        <v>1591</v>
      </c>
      <c r="Y771" s="2" t="s">
        <v>1630</v>
      </c>
    </row>
    <row r="772" spans="1:25" ht="47.25" hidden="1" customHeight="1" x14ac:dyDescent="0.3">
      <c r="A772" s="4" t="s">
        <v>163</v>
      </c>
      <c r="B772" s="4" t="s">
        <v>1778</v>
      </c>
      <c r="C772" s="4" t="s">
        <v>1284</v>
      </c>
      <c r="D772" s="4" t="s">
        <v>84</v>
      </c>
      <c r="E772" s="14" t="s">
        <v>544</v>
      </c>
      <c r="F772" s="5"/>
      <c r="G772" s="5"/>
      <c r="H772" s="5"/>
      <c r="I772" s="5"/>
      <c r="J772" s="5"/>
      <c r="K772" s="5"/>
      <c r="L772" s="5"/>
      <c r="M772" s="5">
        <f t="shared" si="726"/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42">
        <v>0</v>
      </c>
      <c r="W772" s="5" t="e">
        <f t="shared" si="686"/>
        <v>#DIV/0!</v>
      </c>
      <c r="X772" s="27" t="s">
        <v>1591</v>
      </c>
      <c r="Y772" s="2" t="s">
        <v>1630</v>
      </c>
    </row>
    <row r="773" spans="1:25" ht="47.25" customHeight="1" x14ac:dyDescent="0.3">
      <c r="A773" s="4" t="s">
        <v>163</v>
      </c>
      <c r="B773" s="4" t="s">
        <v>1778</v>
      </c>
      <c r="C773" s="4" t="s">
        <v>672</v>
      </c>
      <c r="D773" s="4"/>
      <c r="E773" s="14" t="s">
        <v>1135</v>
      </c>
      <c r="F773" s="5">
        <f t="shared" ref="F773:L773" si="742">F774+F778+F788</f>
        <v>70811.100000000006</v>
      </c>
      <c r="G773" s="5">
        <f t="shared" si="742"/>
        <v>44711.9</v>
      </c>
      <c r="H773" s="5">
        <f t="shared" si="742"/>
        <v>310.60000000000002</v>
      </c>
      <c r="I773" s="5">
        <f t="shared" si="742"/>
        <v>0</v>
      </c>
      <c r="J773" s="5">
        <f t="shared" si="742"/>
        <v>0</v>
      </c>
      <c r="K773" s="5">
        <f t="shared" si="742"/>
        <v>0</v>
      </c>
      <c r="L773" s="5">
        <f t="shared" si="742"/>
        <v>13842.599</v>
      </c>
      <c r="M773" s="5">
        <f t="shared" si="726"/>
        <v>84653.699000000008</v>
      </c>
      <c r="N773" s="5">
        <f>N774+N778+N788</f>
        <v>84653.719850000009</v>
      </c>
      <c r="O773" s="5">
        <f>O774+O778+O788</f>
        <v>70000.335139999996</v>
      </c>
      <c r="P773" s="5">
        <f t="shared" ref="P773:V773" si="743">P774+P778+P788</f>
        <v>5100</v>
      </c>
      <c r="Q773" s="5">
        <f t="shared" si="743"/>
        <v>5100</v>
      </c>
      <c r="R773" s="5">
        <f t="shared" si="743"/>
        <v>0</v>
      </c>
      <c r="S773" s="5">
        <f t="shared" si="743"/>
        <v>0</v>
      </c>
      <c r="T773" s="5">
        <f t="shared" si="743"/>
        <v>84653.274460000001</v>
      </c>
      <c r="U773" s="5">
        <f t="shared" si="743"/>
        <v>5100</v>
      </c>
      <c r="V773" s="42">
        <f t="shared" si="743"/>
        <v>0</v>
      </c>
      <c r="W773" s="5">
        <f t="shared" si="686"/>
        <v>99.999473868365385</v>
      </c>
      <c r="X773" s="27"/>
    </row>
    <row r="774" spans="1:25" ht="63" customHeight="1" x14ac:dyDescent="0.3">
      <c r="A774" s="4" t="s">
        <v>163</v>
      </c>
      <c r="B774" s="4" t="s">
        <v>1778</v>
      </c>
      <c r="C774" s="4" t="s">
        <v>673</v>
      </c>
      <c r="D774" s="4"/>
      <c r="E774" s="14" t="s">
        <v>1136</v>
      </c>
      <c r="F774" s="5">
        <f t="shared" ref="F774:L776" si="744">F775</f>
        <v>41045</v>
      </c>
      <c r="G774" s="5">
        <f t="shared" si="744"/>
        <v>0</v>
      </c>
      <c r="H774" s="5">
        <f t="shared" si="744"/>
        <v>0</v>
      </c>
      <c r="I774" s="5">
        <f t="shared" si="744"/>
        <v>0</v>
      </c>
      <c r="J774" s="5">
        <f t="shared" si="744"/>
        <v>0</v>
      </c>
      <c r="K774" s="5">
        <f t="shared" si="744"/>
        <v>0</v>
      </c>
      <c r="L774" s="5">
        <f t="shared" si="744"/>
        <v>1510.5239999999999</v>
      </c>
      <c r="M774" s="5">
        <f t="shared" si="726"/>
        <v>42555.523999999998</v>
      </c>
      <c r="N774" s="5">
        <f t="shared" ref="N774:O776" si="745">N775</f>
        <v>42555.523999999998</v>
      </c>
      <c r="O774" s="5">
        <f t="shared" si="745"/>
        <v>41045</v>
      </c>
      <c r="P774" s="5">
        <f t="shared" ref="P774:V776" si="746">P775</f>
        <v>0</v>
      </c>
      <c r="Q774" s="5">
        <f t="shared" si="746"/>
        <v>0</v>
      </c>
      <c r="R774" s="5">
        <f t="shared" si="746"/>
        <v>0</v>
      </c>
      <c r="S774" s="5">
        <f t="shared" si="746"/>
        <v>0</v>
      </c>
      <c r="T774" s="5">
        <f t="shared" si="746"/>
        <v>42555.078609999997</v>
      </c>
      <c r="U774" s="5">
        <f t="shared" si="746"/>
        <v>0</v>
      </c>
      <c r="V774" s="42">
        <f t="shared" si="746"/>
        <v>0</v>
      </c>
      <c r="W774" s="5">
        <f t="shared" si="686"/>
        <v>99.998953390868834</v>
      </c>
      <c r="X774" s="27"/>
    </row>
    <row r="775" spans="1:25" ht="31.5" customHeight="1" x14ac:dyDescent="0.3">
      <c r="A775" s="4" t="s">
        <v>163</v>
      </c>
      <c r="B775" s="4" t="s">
        <v>1778</v>
      </c>
      <c r="C775" s="4" t="s">
        <v>664</v>
      </c>
      <c r="D775" s="4"/>
      <c r="E775" s="14" t="s">
        <v>880</v>
      </c>
      <c r="F775" s="5">
        <f t="shared" si="744"/>
        <v>41045</v>
      </c>
      <c r="G775" s="5">
        <f t="shared" si="744"/>
        <v>0</v>
      </c>
      <c r="H775" s="5">
        <f t="shared" si="744"/>
        <v>0</v>
      </c>
      <c r="I775" s="5">
        <f t="shared" si="744"/>
        <v>0</v>
      </c>
      <c r="J775" s="5">
        <f t="shared" si="744"/>
        <v>0</v>
      </c>
      <c r="K775" s="5">
        <f t="shared" si="744"/>
        <v>0</v>
      </c>
      <c r="L775" s="5">
        <f t="shared" si="744"/>
        <v>1510.5239999999999</v>
      </c>
      <c r="M775" s="5">
        <f t="shared" si="726"/>
        <v>42555.523999999998</v>
      </c>
      <c r="N775" s="5">
        <f t="shared" si="745"/>
        <v>42555.523999999998</v>
      </c>
      <c r="O775" s="5">
        <f t="shared" si="745"/>
        <v>41045</v>
      </c>
      <c r="P775" s="5">
        <f t="shared" si="746"/>
        <v>0</v>
      </c>
      <c r="Q775" s="5">
        <f t="shared" si="746"/>
        <v>0</v>
      </c>
      <c r="R775" s="5">
        <f t="shared" si="746"/>
        <v>0</v>
      </c>
      <c r="S775" s="5">
        <f t="shared" si="746"/>
        <v>0</v>
      </c>
      <c r="T775" s="5">
        <f t="shared" si="746"/>
        <v>42555.078609999997</v>
      </c>
      <c r="U775" s="5">
        <f t="shared" si="746"/>
        <v>0</v>
      </c>
      <c r="V775" s="42">
        <f t="shared" si="746"/>
        <v>0</v>
      </c>
      <c r="W775" s="5">
        <f t="shared" si="686"/>
        <v>99.998953390868834</v>
      </c>
      <c r="X775" s="27"/>
    </row>
    <row r="776" spans="1:25" ht="31.5" customHeight="1" x14ac:dyDescent="0.3">
      <c r="A776" s="4" t="s">
        <v>163</v>
      </c>
      <c r="B776" s="4" t="s">
        <v>1778</v>
      </c>
      <c r="C776" s="4" t="s">
        <v>664</v>
      </c>
      <c r="D776" s="4" t="s">
        <v>87</v>
      </c>
      <c r="E776" s="14" t="s">
        <v>541</v>
      </c>
      <c r="F776" s="5">
        <f t="shared" si="744"/>
        <v>41045</v>
      </c>
      <c r="G776" s="5">
        <f t="shared" si="744"/>
        <v>0</v>
      </c>
      <c r="H776" s="5">
        <f t="shared" si="744"/>
        <v>0</v>
      </c>
      <c r="I776" s="5">
        <f t="shared" si="744"/>
        <v>0</v>
      </c>
      <c r="J776" s="5">
        <f t="shared" si="744"/>
        <v>0</v>
      </c>
      <c r="K776" s="5">
        <f t="shared" si="744"/>
        <v>0</v>
      </c>
      <c r="L776" s="5">
        <f t="shared" si="744"/>
        <v>1510.5239999999999</v>
      </c>
      <c r="M776" s="5">
        <f t="shared" si="726"/>
        <v>42555.523999999998</v>
      </c>
      <c r="N776" s="5">
        <f t="shared" si="745"/>
        <v>42555.523999999998</v>
      </c>
      <c r="O776" s="5">
        <f t="shared" si="745"/>
        <v>41045</v>
      </c>
      <c r="P776" s="5">
        <f t="shared" si="746"/>
        <v>0</v>
      </c>
      <c r="Q776" s="5">
        <f t="shared" si="746"/>
        <v>0</v>
      </c>
      <c r="R776" s="5">
        <f t="shared" si="746"/>
        <v>0</v>
      </c>
      <c r="S776" s="5">
        <f t="shared" si="746"/>
        <v>0</v>
      </c>
      <c r="T776" s="5">
        <f t="shared" si="746"/>
        <v>42555.078609999997</v>
      </c>
      <c r="U776" s="5">
        <f t="shared" si="746"/>
        <v>0</v>
      </c>
      <c r="V776" s="42">
        <f t="shared" si="746"/>
        <v>0</v>
      </c>
      <c r="W776" s="5">
        <f t="shared" si="686"/>
        <v>99.998953390868834</v>
      </c>
      <c r="X776" s="27"/>
    </row>
    <row r="777" spans="1:25" ht="15.75" customHeight="1" x14ac:dyDescent="0.3">
      <c r="A777" s="4" t="s">
        <v>163</v>
      </c>
      <c r="B777" s="4" t="s">
        <v>1778</v>
      </c>
      <c r="C777" s="4" t="s">
        <v>664</v>
      </c>
      <c r="D777" s="4" t="s">
        <v>99</v>
      </c>
      <c r="E777" s="14" t="s">
        <v>543</v>
      </c>
      <c r="F777" s="5">
        <v>41045</v>
      </c>
      <c r="G777" s="5"/>
      <c r="H777" s="5"/>
      <c r="I777" s="5"/>
      <c r="J777" s="5"/>
      <c r="K777" s="5"/>
      <c r="L777" s="5">
        <v>1510.5239999999999</v>
      </c>
      <c r="M777" s="5">
        <f t="shared" si="726"/>
        <v>42555.523999999998</v>
      </c>
      <c r="N777" s="5">
        <v>42555.523999999998</v>
      </c>
      <c r="O777" s="5">
        <v>41045</v>
      </c>
      <c r="P777" s="5">
        <v>0</v>
      </c>
      <c r="Q777" s="5">
        <v>0</v>
      </c>
      <c r="R777" s="5">
        <v>0</v>
      </c>
      <c r="S777" s="5">
        <v>0</v>
      </c>
      <c r="T777" s="5">
        <v>42555.078609999997</v>
      </c>
      <c r="U777" s="5">
        <v>0</v>
      </c>
      <c r="V777" s="42">
        <v>0</v>
      </c>
      <c r="W777" s="5">
        <f t="shared" si="686"/>
        <v>99.998953390868834</v>
      </c>
      <c r="X777" s="27"/>
    </row>
    <row r="778" spans="1:25" ht="63" customHeight="1" x14ac:dyDescent="0.3">
      <c r="A778" s="4" t="s">
        <v>163</v>
      </c>
      <c r="B778" s="4" t="s">
        <v>1778</v>
      </c>
      <c r="C778" s="4" t="s">
        <v>674</v>
      </c>
      <c r="D778" s="4"/>
      <c r="E778" s="14" t="s">
        <v>1137</v>
      </c>
      <c r="F778" s="5">
        <f t="shared" ref="F778:L778" si="747">F779+F782+F785</f>
        <v>24286.799999999999</v>
      </c>
      <c r="G778" s="5">
        <f t="shared" si="747"/>
        <v>43511.9</v>
      </c>
      <c r="H778" s="5">
        <f t="shared" si="747"/>
        <v>310.60000000000002</v>
      </c>
      <c r="I778" s="5">
        <f t="shared" si="747"/>
        <v>0</v>
      </c>
      <c r="J778" s="5">
        <f t="shared" si="747"/>
        <v>0</v>
      </c>
      <c r="K778" s="5">
        <f t="shared" si="747"/>
        <v>0</v>
      </c>
      <c r="L778" s="5">
        <f t="shared" si="747"/>
        <v>12332.075000000001</v>
      </c>
      <c r="M778" s="5">
        <f t="shared" si="726"/>
        <v>36618.875</v>
      </c>
      <c r="N778" s="5">
        <f>N779+N782+N785</f>
        <v>36618.895850000001</v>
      </c>
      <c r="O778" s="5">
        <f>O779+O782+O785</f>
        <v>24115.57014</v>
      </c>
      <c r="P778" s="5">
        <f t="shared" ref="P778:V778" si="748">P779+P782+P785</f>
        <v>3900</v>
      </c>
      <c r="Q778" s="5">
        <f t="shared" si="748"/>
        <v>3900</v>
      </c>
      <c r="R778" s="5">
        <f t="shared" si="748"/>
        <v>0</v>
      </c>
      <c r="S778" s="5">
        <f t="shared" si="748"/>
        <v>0</v>
      </c>
      <c r="T778" s="5">
        <f>T779+T782+T785</f>
        <v>36618.895850000001</v>
      </c>
      <c r="U778" s="5">
        <f t="shared" si="748"/>
        <v>3900</v>
      </c>
      <c r="V778" s="42">
        <f t="shared" si="748"/>
        <v>0</v>
      </c>
      <c r="W778" s="5">
        <f t="shared" si="686"/>
        <v>100</v>
      </c>
      <c r="X778" s="27"/>
    </row>
    <row r="779" spans="1:25" ht="31.5" customHeight="1" x14ac:dyDescent="0.3">
      <c r="A779" s="4" t="s">
        <v>163</v>
      </c>
      <c r="B779" s="4" t="s">
        <v>1778</v>
      </c>
      <c r="C779" s="4" t="s">
        <v>665</v>
      </c>
      <c r="D779" s="4"/>
      <c r="E779" s="14" t="s">
        <v>768</v>
      </c>
      <c r="F779" s="5">
        <f t="shared" ref="F779:L780" si="749">F780</f>
        <v>299.2</v>
      </c>
      <c r="G779" s="5">
        <f t="shared" si="749"/>
        <v>310.60000000000002</v>
      </c>
      <c r="H779" s="5">
        <f t="shared" si="749"/>
        <v>310.60000000000002</v>
      </c>
      <c r="I779" s="5">
        <f t="shared" si="749"/>
        <v>0</v>
      </c>
      <c r="J779" s="5">
        <f t="shared" si="749"/>
        <v>0</v>
      </c>
      <c r="K779" s="5">
        <f t="shared" si="749"/>
        <v>0</v>
      </c>
      <c r="L779" s="5">
        <f t="shared" si="749"/>
        <v>0</v>
      </c>
      <c r="M779" s="5">
        <f t="shared" si="726"/>
        <v>299.2</v>
      </c>
      <c r="N779" s="5">
        <f>N780</f>
        <v>299.22084999999998</v>
      </c>
      <c r="O779" s="5">
        <f>O780</f>
        <v>187.07014000000001</v>
      </c>
      <c r="P779" s="5">
        <f t="shared" ref="P779:V780" si="750">P780</f>
        <v>0</v>
      </c>
      <c r="Q779" s="5">
        <f t="shared" si="750"/>
        <v>0</v>
      </c>
      <c r="R779" s="5">
        <f t="shared" si="750"/>
        <v>0</v>
      </c>
      <c r="S779" s="5">
        <f t="shared" si="750"/>
        <v>0</v>
      </c>
      <c r="T779" s="5">
        <f t="shared" si="750"/>
        <v>299.22084999999998</v>
      </c>
      <c r="U779" s="5">
        <f t="shared" si="750"/>
        <v>0</v>
      </c>
      <c r="V779" s="42">
        <f t="shared" si="750"/>
        <v>0</v>
      </c>
      <c r="W779" s="5">
        <f t="shared" si="686"/>
        <v>100</v>
      </c>
      <c r="X779" s="27"/>
    </row>
    <row r="780" spans="1:25" ht="31.5" customHeight="1" x14ac:dyDescent="0.3">
      <c r="A780" s="4" t="s">
        <v>163</v>
      </c>
      <c r="B780" s="4" t="s">
        <v>1778</v>
      </c>
      <c r="C780" s="4" t="s">
        <v>665</v>
      </c>
      <c r="D780" s="4" t="s">
        <v>87</v>
      </c>
      <c r="E780" s="14" t="s">
        <v>541</v>
      </c>
      <c r="F780" s="5">
        <f t="shared" si="749"/>
        <v>299.2</v>
      </c>
      <c r="G780" s="5">
        <f t="shared" si="749"/>
        <v>310.60000000000002</v>
      </c>
      <c r="H780" s="5">
        <f t="shared" si="749"/>
        <v>310.60000000000002</v>
      </c>
      <c r="I780" s="5">
        <f t="shared" si="749"/>
        <v>0</v>
      </c>
      <c r="J780" s="5">
        <f t="shared" si="749"/>
        <v>0</v>
      </c>
      <c r="K780" s="5">
        <f t="shared" si="749"/>
        <v>0</v>
      </c>
      <c r="L780" s="5">
        <f t="shared" si="749"/>
        <v>0</v>
      </c>
      <c r="M780" s="5">
        <f t="shared" si="726"/>
        <v>299.2</v>
      </c>
      <c r="N780" s="5">
        <f>N781</f>
        <v>299.22084999999998</v>
      </c>
      <c r="O780" s="5">
        <f>O781</f>
        <v>187.07014000000001</v>
      </c>
      <c r="P780" s="5">
        <f t="shared" si="750"/>
        <v>0</v>
      </c>
      <c r="Q780" s="5">
        <f t="shared" si="750"/>
        <v>0</v>
      </c>
      <c r="R780" s="5">
        <f t="shared" si="750"/>
        <v>0</v>
      </c>
      <c r="S780" s="5">
        <f t="shared" si="750"/>
        <v>0</v>
      </c>
      <c r="T780" s="5">
        <f t="shared" si="750"/>
        <v>299.22084999999998</v>
      </c>
      <c r="U780" s="5">
        <f t="shared" si="750"/>
        <v>0</v>
      </c>
      <c r="V780" s="42">
        <f t="shared" si="750"/>
        <v>0</v>
      </c>
      <c r="W780" s="5">
        <f t="shared" si="686"/>
        <v>100</v>
      </c>
      <c r="X780" s="27"/>
    </row>
    <row r="781" spans="1:25" ht="15.75" customHeight="1" x14ac:dyDescent="0.3">
      <c r="A781" s="4" t="s">
        <v>163</v>
      </c>
      <c r="B781" s="4" t="s">
        <v>1778</v>
      </c>
      <c r="C781" s="4" t="s">
        <v>665</v>
      </c>
      <c r="D781" s="4" t="s">
        <v>99</v>
      </c>
      <c r="E781" s="14" t="s">
        <v>543</v>
      </c>
      <c r="F781" s="5">
        <v>299.2</v>
      </c>
      <c r="G781" s="5">
        <v>310.60000000000002</v>
      </c>
      <c r="H781" s="5">
        <v>310.60000000000002</v>
      </c>
      <c r="I781" s="5"/>
      <c r="J781" s="5"/>
      <c r="K781" s="5"/>
      <c r="L781" s="5"/>
      <c r="M781" s="5">
        <f t="shared" si="726"/>
        <v>299.2</v>
      </c>
      <c r="N781" s="5">
        <v>299.22084999999998</v>
      </c>
      <c r="O781" s="5">
        <v>187.07014000000001</v>
      </c>
      <c r="P781" s="5">
        <v>0</v>
      </c>
      <c r="Q781" s="5">
        <v>0</v>
      </c>
      <c r="R781" s="5">
        <v>0</v>
      </c>
      <c r="S781" s="5">
        <v>0</v>
      </c>
      <c r="T781" s="5">
        <v>299.22084999999998</v>
      </c>
      <c r="U781" s="5">
        <v>0</v>
      </c>
      <c r="V781" s="42">
        <v>0</v>
      </c>
      <c r="W781" s="5">
        <f t="shared" ref="W781:W844" si="751">T781/N781*100</f>
        <v>100</v>
      </c>
      <c r="X781" s="27"/>
    </row>
    <row r="782" spans="1:25" ht="31.5" customHeight="1" x14ac:dyDescent="0.3">
      <c r="A782" s="4" t="s">
        <v>163</v>
      </c>
      <c r="B782" s="4" t="s">
        <v>1778</v>
      </c>
      <c r="C782" s="4" t="s">
        <v>666</v>
      </c>
      <c r="D782" s="4"/>
      <c r="E782" s="14" t="s">
        <v>769</v>
      </c>
      <c r="F782" s="5">
        <f t="shared" ref="F782:L783" si="752">F783</f>
        <v>20087.599999999999</v>
      </c>
      <c r="G782" s="5">
        <f t="shared" si="752"/>
        <v>34881.300000000003</v>
      </c>
      <c r="H782" s="5">
        <f t="shared" si="752"/>
        <v>0</v>
      </c>
      <c r="I782" s="5">
        <f t="shared" si="752"/>
        <v>0</v>
      </c>
      <c r="J782" s="5">
        <f t="shared" si="752"/>
        <v>0</v>
      </c>
      <c r="K782" s="5">
        <f t="shared" si="752"/>
        <v>0</v>
      </c>
      <c r="L782" s="5">
        <f t="shared" si="752"/>
        <v>12332.075000000001</v>
      </c>
      <c r="M782" s="5">
        <f t="shared" si="726"/>
        <v>32419.674999999999</v>
      </c>
      <c r="N782" s="5">
        <f>N783</f>
        <v>32419.674999999999</v>
      </c>
      <c r="O782" s="5">
        <f>O783</f>
        <v>20028.5</v>
      </c>
      <c r="P782" s="5">
        <f t="shared" ref="P782:V783" si="753">P783</f>
        <v>0</v>
      </c>
      <c r="Q782" s="5">
        <f t="shared" si="753"/>
        <v>0</v>
      </c>
      <c r="R782" s="5">
        <f t="shared" si="753"/>
        <v>0</v>
      </c>
      <c r="S782" s="5">
        <f t="shared" si="753"/>
        <v>0</v>
      </c>
      <c r="T782" s="5">
        <f t="shared" si="753"/>
        <v>32419.674999999999</v>
      </c>
      <c r="U782" s="5">
        <f t="shared" si="753"/>
        <v>0</v>
      </c>
      <c r="V782" s="42">
        <f t="shared" si="753"/>
        <v>0</v>
      </c>
      <c r="W782" s="5">
        <f t="shared" si="751"/>
        <v>100</v>
      </c>
      <c r="X782" s="27"/>
    </row>
    <row r="783" spans="1:25" ht="31.5" customHeight="1" x14ac:dyDescent="0.3">
      <c r="A783" s="4" t="s">
        <v>163</v>
      </c>
      <c r="B783" s="4" t="s">
        <v>1778</v>
      </c>
      <c r="C783" s="4" t="s">
        <v>666</v>
      </c>
      <c r="D783" s="4" t="s">
        <v>87</v>
      </c>
      <c r="E783" s="14" t="s">
        <v>541</v>
      </c>
      <c r="F783" s="5">
        <f t="shared" si="752"/>
        <v>20087.599999999999</v>
      </c>
      <c r="G783" s="5">
        <f t="shared" si="752"/>
        <v>34881.300000000003</v>
      </c>
      <c r="H783" s="5">
        <f t="shared" si="752"/>
        <v>0</v>
      </c>
      <c r="I783" s="5">
        <f t="shared" si="752"/>
        <v>0</v>
      </c>
      <c r="J783" s="5">
        <f t="shared" si="752"/>
        <v>0</v>
      </c>
      <c r="K783" s="5">
        <f t="shared" si="752"/>
        <v>0</v>
      </c>
      <c r="L783" s="5">
        <f t="shared" si="752"/>
        <v>12332.075000000001</v>
      </c>
      <c r="M783" s="5">
        <f t="shared" si="726"/>
        <v>32419.674999999999</v>
      </c>
      <c r="N783" s="5">
        <f>N784</f>
        <v>32419.674999999999</v>
      </c>
      <c r="O783" s="5">
        <f>O784</f>
        <v>20028.5</v>
      </c>
      <c r="P783" s="5">
        <f t="shared" si="753"/>
        <v>0</v>
      </c>
      <c r="Q783" s="5">
        <f t="shared" si="753"/>
        <v>0</v>
      </c>
      <c r="R783" s="5">
        <f t="shared" si="753"/>
        <v>0</v>
      </c>
      <c r="S783" s="5">
        <f t="shared" si="753"/>
        <v>0</v>
      </c>
      <c r="T783" s="5">
        <f t="shared" si="753"/>
        <v>32419.674999999999</v>
      </c>
      <c r="U783" s="5">
        <f t="shared" si="753"/>
        <v>0</v>
      </c>
      <c r="V783" s="42">
        <f t="shared" si="753"/>
        <v>0</v>
      </c>
      <c r="W783" s="5">
        <f t="shared" si="751"/>
        <v>100</v>
      </c>
      <c r="X783" s="27"/>
    </row>
    <row r="784" spans="1:25" ht="15.75" customHeight="1" x14ac:dyDescent="0.3">
      <c r="A784" s="4" t="s">
        <v>163</v>
      </c>
      <c r="B784" s="4" t="s">
        <v>1778</v>
      </c>
      <c r="C784" s="4" t="s">
        <v>666</v>
      </c>
      <c r="D784" s="4" t="s">
        <v>99</v>
      </c>
      <c r="E784" s="14" t="s">
        <v>543</v>
      </c>
      <c r="F784" s="5">
        <v>20087.599999999999</v>
      </c>
      <c r="G784" s="5">
        <v>34881.300000000003</v>
      </c>
      <c r="H784" s="5"/>
      <c r="I784" s="5"/>
      <c r="J784" s="5"/>
      <c r="K784" s="5"/>
      <c r="L784" s="5">
        <f>1313.929+11122.276-104.13</f>
        <v>12332.075000000001</v>
      </c>
      <c r="M784" s="5">
        <f t="shared" si="726"/>
        <v>32419.674999999999</v>
      </c>
      <c r="N784" s="5">
        <v>32419.674999999999</v>
      </c>
      <c r="O784" s="5">
        <v>20028.5</v>
      </c>
      <c r="P784" s="5">
        <v>0</v>
      </c>
      <c r="Q784" s="5">
        <v>0</v>
      </c>
      <c r="R784" s="5">
        <v>0</v>
      </c>
      <c r="S784" s="5">
        <v>0</v>
      </c>
      <c r="T784" s="5">
        <v>32419.674999999999</v>
      </c>
      <c r="U784" s="5">
        <v>0</v>
      </c>
      <c r="V784" s="42">
        <v>0</v>
      </c>
      <c r="W784" s="5">
        <f t="shared" si="751"/>
        <v>100</v>
      </c>
      <c r="X784" s="27"/>
    </row>
    <row r="785" spans="1:24" ht="78.75" customHeight="1" x14ac:dyDescent="0.3">
      <c r="A785" s="4" t="s">
        <v>163</v>
      </c>
      <c r="B785" s="4" t="s">
        <v>1778</v>
      </c>
      <c r="C785" s="4" t="s">
        <v>1602</v>
      </c>
      <c r="D785" s="4"/>
      <c r="E785" s="14" t="s">
        <v>1450</v>
      </c>
      <c r="F785" s="5">
        <f>F786</f>
        <v>3900</v>
      </c>
      <c r="G785" s="5">
        <f t="shared" ref="G785:L786" si="754">G786</f>
        <v>8320</v>
      </c>
      <c r="H785" s="5">
        <f t="shared" si="754"/>
        <v>0</v>
      </c>
      <c r="I785" s="5">
        <f t="shared" si="754"/>
        <v>0</v>
      </c>
      <c r="J785" s="5">
        <f t="shared" si="754"/>
        <v>0</v>
      </c>
      <c r="K785" s="5">
        <f t="shared" si="754"/>
        <v>0</v>
      </c>
      <c r="L785" s="5">
        <f t="shared" si="754"/>
        <v>0</v>
      </c>
      <c r="M785" s="5">
        <f t="shared" si="726"/>
        <v>3900</v>
      </c>
      <c r="N785" s="5">
        <f>N786</f>
        <v>3900</v>
      </c>
      <c r="O785" s="5">
        <f>O786</f>
        <v>3900</v>
      </c>
      <c r="P785" s="5">
        <f t="shared" ref="P785:V786" si="755">P786</f>
        <v>3900</v>
      </c>
      <c r="Q785" s="5">
        <f t="shared" si="755"/>
        <v>3900</v>
      </c>
      <c r="R785" s="5">
        <f t="shared" si="755"/>
        <v>0</v>
      </c>
      <c r="S785" s="5">
        <f t="shared" si="755"/>
        <v>0</v>
      </c>
      <c r="T785" s="5">
        <f t="shared" si="755"/>
        <v>3900</v>
      </c>
      <c r="U785" s="5">
        <f t="shared" si="755"/>
        <v>3900</v>
      </c>
      <c r="V785" s="42">
        <f t="shared" si="755"/>
        <v>0</v>
      </c>
      <c r="W785" s="5">
        <f t="shared" si="751"/>
        <v>100</v>
      </c>
      <c r="X785" s="27"/>
    </row>
    <row r="786" spans="1:24" ht="31.5" customHeight="1" x14ac:dyDescent="0.3">
      <c r="A786" s="4" t="s">
        <v>163</v>
      </c>
      <c r="B786" s="4" t="s">
        <v>1778</v>
      </c>
      <c r="C786" s="4" t="s">
        <v>1602</v>
      </c>
      <c r="D786" s="4" t="s">
        <v>87</v>
      </c>
      <c r="E786" s="14" t="s">
        <v>541</v>
      </c>
      <c r="F786" s="5">
        <f>F787</f>
        <v>3900</v>
      </c>
      <c r="G786" s="5">
        <f t="shared" si="754"/>
        <v>8320</v>
      </c>
      <c r="H786" s="5">
        <f t="shared" si="754"/>
        <v>0</v>
      </c>
      <c r="I786" s="5">
        <f t="shared" si="754"/>
        <v>0</v>
      </c>
      <c r="J786" s="5">
        <f t="shared" si="754"/>
        <v>0</v>
      </c>
      <c r="K786" s="5">
        <f t="shared" si="754"/>
        <v>0</v>
      </c>
      <c r="L786" s="5">
        <f t="shared" si="754"/>
        <v>0</v>
      </c>
      <c r="M786" s="5">
        <f t="shared" si="726"/>
        <v>3900</v>
      </c>
      <c r="N786" s="5">
        <f>N787</f>
        <v>3900</v>
      </c>
      <c r="O786" s="5">
        <f>O787</f>
        <v>3900</v>
      </c>
      <c r="P786" s="5">
        <f t="shared" si="755"/>
        <v>3900</v>
      </c>
      <c r="Q786" s="5">
        <f t="shared" si="755"/>
        <v>3900</v>
      </c>
      <c r="R786" s="5">
        <f t="shared" si="755"/>
        <v>0</v>
      </c>
      <c r="S786" s="5">
        <f t="shared" si="755"/>
        <v>0</v>
      </c>
      <c r="T786" s="5">
        <f t="shared" si="755"/>
        <v>3900</v>
      </c>
      <c r="U786" s="5">
        <f t="shared" si="755"/>
        <v>3900</v>
      </c>
      <c r="V786" s="42">
        <f t="shared" si="755"/>
        <v>0</v>
      </c>
      <c r="W786" s="5">
        <f t="shared" si="751"/>
        <v>100</v>
      </c>
      <c r="X786" s="27"/>
    </row>
    <row r="787" spans="1:24" ht="15.75" customHeight="1" x14ac:dyDescent="0.3">
      <c r="A787" s="4" t="s">
        <v>163</v>
      </c>
      <c r="B787" s="4" t="s">
        <v>1778</v>
      </c>
      <c r="C787" s="4" t="s">
        <v>1602</v>
      </c>
      <c r="D787" s="4" t="s">
        <v>99</v>
      </c>
      <c r="E787" s="14" t="s">
        <v>543</v>
      </c>
      <c r="F787" s="5">
        <v>3900</v>
      </c>
      <c r="G787" s="5">
        <v>8320</v>
      </c>
      <c r="H787" s="5"/>
      <c r="I787" s="5"/>
      <c r="J787" s="5"/>
      <c r="K787" s="5"/>
      <c r="L787" s="5"/>
      <c r="M787" s="5">
        <f t="shared" si="726"/>
        <v>3900</v>
      </c>
      <c r="N787" s="5">
        <v>3900</v>
      </c>
      <c r="O787" s="5">
        <v>3900</v>
      </c>
      <c r="P787" s="5">
        <f>N787</f>
        <v>3900</v>
      </c>
      <c r="Q787" s="5">
        <f>O787</f>
        <v>3900</v>
      </c>
      <c r="R787" s="5">
        <v>0</v>
      </c>
      <c r="S787" s="5">
        <v>0</v>
      </c>
      <c r="T787" s="5">
        <v>3900</v>
      </c>
      <c r="U787" s="5">
        <f>T787</f>
        <v>3900</v>
      </c>
      <c r="V787" s="42">
        <v>0</v>
      </c>
      <c r="W787" s="5">
        <f t="shared" si="751"/>
        <v>100</v>
      </c>
      <c r="X787" s="27"/>
    </row>
    <row r="788" spans="1:24" ht="63" customHeight="1" x14ac:dyDescent="0.3">
      <c r="A788" s="4" t="s">
        <v>163</v>
      </c>
      <c r="B788" s="4" t="s">
        <v>1778</v>
      </c>
      <c r="C788" s="4" t="s">
        <v>846</v>
      </c>
      <c r="D788" s="4"/>
      <c r="E788" s="14" t="s">
        <v>963</v>
      </c>
      <c r="F788" s="5">
        <f t="shared" ref="F788:L788" si="756">F789+F792</f>
        <v>5479.3</v>
      </c>
      <c r="G788" s="5">
        <f t="shared" si="756"/>
        <v>1200</v>
      </c>
      <c r="H788" s="5">
        <f t="shared" si="756"/>
        <v>0</v>
      </c>
      <c r="I788" s="5">
        <f t="shared" si="756"/>
        <v>0</v>
      </c>
      <c r="J788" s="5">
        <f t="shared" si="756"/>
        <v>0</v>
      </c>
      <c r="K788" s="5">
        <f t="shared" si="756"/>
        <v>0</v>
      </c>
      <c r="L788" s="5">
        <f t="shared" si="756"/>
        <v>0</v>
      </c>
      <c r="M788" s="5">
        <f t="shared" si="726"/>
        <v>5479.3</v>
      </c>
      <c r="N788" s="5">
        <f>N789+N792</f>
        <v>5479.3</v>
      </c>
      <c r="O788" s="5">
        <f>O789+O792</f>
        <v>4839.7649999999994</v>
      </c>
      <c r="P788" s="5">
        <f t="shared" ref="P788:V788" si="757">P789+P792</f>
        <v>1200</v>
      </c>
      <c r="Q788" s="5">
        <f t="shared" si="757"/>
        <v>1200</v>
      </c>
      <c r="R788" s="5">
        <f t="shared" si="757"/>
        <v>0</v>
      </c>
      <c r="S788" s="5">
        <f t="shared" si="757"/>
        <v>0</v>
      </c>
      <c r="T788" s="5">
        <f>T789+T792</f>
        <v>5479.3</v>
      </c>
      <c r="U788" s="5">
        <f t="shared" si="757"/>
        <v>1200</v>
      </c>
      <c r="V788" s="42">
        <f t="shared" si="757"/>
        <v>0</v>
      </c>
      <c r="W788" s="5">
        <f t="shared" si="751"/>
        <v>100</v>
      </c>
      <c r="X788" s="27"/>
    </row>
    <row r="789" spans="1:24" ht="31.5" customHeight="1" x14ac:dyDescent="0.3">
      <c r="A789" s="4" t="s">
        <v>163</v>
      </c>
      <c r="B789" s="4" t="s">
        <v>1778</v>
      </c>
      <c r="C789" s="4" t="s">
        <v>847</v>
      </c>
      <c r="D789" s="4"/>
      <c r="E789" s="14" t="s">
        <v>964</v>
      </c>
      <c r="F789" s="5">
        <f t="shared" ref="F789:L790" si="758">F790</f>
        <v>4279.3</v>
      </c>
      <c r="G789" s="5">
        <f t="shared" si="758"/>
        <v>0</v>
      </c>
      <c r="H789" s="5">
        <f t="shared" si="758"/>
        <v>0</v>
      </c>
      <c r="I789" s="5">
        <f t="shared" si="758"/>
        <v>0</v>
      </c>
      <c r="J789" s="5">
        <f t="shared" si="758"/>
        <v>0</v>
      </c>
      <c r="K789" s="5">
        <f t="shared" si="758"/>
        <v>0</v>
      </c>
      <c r="L789" s="5">
        <f t="shared" si="758"/>
        <v>0</v>
      </c>
      <c r="M789" s="5">
        <f t="shared" si="726"/>
        <v>4279.3</v>
      </c>
      <c r="N789" s="5">
        <f>N790</f>
        <v>4279.3</v>
      </c>
      <c r="O789" s="5">
        <f>O790</f>
        <v>3639.7649999999999</v>
      </c>
      <c r="P789" s="5">
        <f t="shared" ref="P789:V790" si="759">P790</f>
        <v>0</v>
      </c>
      <c r="Q789" s="5">
        <f t="shared" si="759"/>
        <v>0</v>
      </c>
      <c r="R789" s="5">
        <f t="shared" si="759"/>
        <v>0</v>
      </c>
      <c r="S789" s="5">
        <f t="shared" si="759"/>
        <v>0</v>
      </c>
      <c r="T789" s="5">
        <f t="shared" si="759"/>
        <v>4279.3</v>
      </c>
      <c r="U789" s="5">
        <f t="shared" si="759"/>
        <v>0</v>
      </c>
      <c r="V789" s="42">
        <f t="shared" si="759"/>
        <v>0</v>
      </c>
      <c r="W789" s="5">
        <f t="shared" si="751"/>
        <v>100</v>
      </c>
      <c r="X789" s="27"/>
    </row>
    <row r="790" spans="1:24" ht="31.5" customHeight="1" x14ac:dyDescent="0.3">
      <c r="A790" s="4" t="s">
        <v>163</v>
      </c>
      <c r="B790" s="4" t="s">
        <v>1778</v>
      </c>
      <c r="C790" s="4" t="s">
        <v>847</v>
      </c>
      <c r="D790" s="4" t="s">
        <v>87</v>
      </c>
      <c r="E790" s="14" t="s">
        <v>541</v>
      </c>
      <c r="F790" s="5">
        <f t="shared" si="758"/>
        <v>4279.3</v>
      </c>
      <c r="G790" s="5">
        <f t="shared" si="758"/>
        <v>0</v>
      </c>
      <c r="H790" s="5">
        <f t="shared" si="758"/>
        <v>0</v>
      </c>
      <c r="I790" s="5">
        <f t="shared" si="758"/>
        <v>0</v>
      </c>
      <c r="J790" s="5">
        <f t="shared" si="758"/>
        <v>0</v>
      </c>
      <c r="K790" s="5">
        <f t="shared" si="758"/>
        <v>0</v>
      </c>
      <c r="L790" s="5">
        <f t="shared" si="758"/>
        <v>0</v>
      </c>
      <c r="M790" s="5">
        <f t="shared" si="726"/>
        <v>4279.3</v>
      </c>
      <c r="N790" s="5">
        <f>N791</f>
        <v>4279.3</v>
      </c>
      <c r="O790" s="5">
        <f>O791</f>
        <v>3639.7649999999999</v>
      </c>
      <c r="P790" s="5">
        <f t="shared" si="759"/>
        <v>0</v>
      </c>
      <c r="Q790" s="5">
        <f t="shared" si="759"/>
        <v>0</v>
      </c>
      <c r="R790" s="5">
        <f t="shared" si="759"/>
        <v>0</v>
      </c>
      <c r="S790" s="5">
        <f t="shared" si="759"/>
        <v>0</v>
      </c>
      <c r="T790" s="5">
        <f t="shared" si="759"/>
        <v>4279.3</v>
      </c>
      <c r="U790" s="5">
        <f t="shared" si="759"/>
        <v>0</v>
      </c>
      <c r="V790" s="42">
        <f t="shared" si="759"/>
        <v>0</v>
      </c>
      <c r="W790" s="5">
        <f t="shared" si="751"/>
        <v>100</v>
      </c>
      <c r="X790" s="27"/>
    </row>
    <row r="791" spans="1:24" ht="15.75" customHeight="1" x14ac:dyDescent="0.3">
      <c r="A791" s="4" t="s">
        <v>163</v>
      </c>
      <c r="B791" s="4" t="s">
        <v>1778</v>
      </c>
      <c r="C791" s="4" t="s">
        <v>847</v>
      </c>
      <c r="D791" s="4" t="s">
        <v>99</v>
      </c>
      <c r="E791" s="14" t="s">
        <v>543</v>
      </c>
      <c r="F791" s="5">
        <v>4279.3</v>
      </c>
      <c r="G791" s="5"/>
      <c r="H791" s="5"/>
      <c r="I791" s="5"/>
      <c r="J791" s="5"/>
      <c r="K791" s="5"/>
      <c r="L791" s="5"/>
      <c r="M791" s="5">
        <f t="shared" si="726"/>
        <v>4279.3</v>
      </c>
      <c r="N791" s="5">
        <v>4279.3</v>
      </c>
      <c r="O791" s="5">
        <v>3639.7649999999999</v>
      </c>
      <c r="P791" s="5">
        <v>0</v>
      </c>
      <c r="Q791" s="5">
        <v>0</v>
      </c>
      <c r="R791" s="5">
        <v>0</v>
      </c>
      <c r="S791" s="5">
        <v>0</v>
      </c>
      <c r="T791" s="5">
        <v>4279.3</v>
      </c>
      <c r="U791" s="5">
        <v>0</v>
      </c>
      <c r="V791" s="42">
        <v>0</v>
      </c>
      <c r="W791" s="5">
        <f t="shared" si="751"/>
        <v>100</v>
      </c>
      <c r="X791" s="27"/>
    </row>
    <row r="792" spans="1:24" ht="78.75" customHeight="1" x14ac:dyDescent="0.3">
      <c r="A792" s="4" t="s">
        <v>163</v>
      </c>
      <c r="B792" s="4" t="s">
        <v>1778</v>
      </c>
      <c r="C792" s="4" t="s">
        <v>1603</v>
      </c>
      <c r="D792" s="4"/>
      <c r="E792" s="14" t="s">
        <v>1450</v>
      </c>
      <c r="F792" s="5">
        <f>F793</f>
        <v>1200</v>
      </c>
      <c r="G792" s="5">
        <f t="shared" ref="G792:L793" si="760">G793</f>
        <v>1200</v>
      </c>
      <c r="H792" s="5">
        <f t="shared" si="760"/>
        <v>0</v>
      </c>
      <c r="I792" s="5">
        <f t="shared" si="760"/>
        <v>0</v>
      </c>
      <c r="J792" s="5">
        <f t="shared" si="760"/>
        <v>0</v>
      </c>
      <c r="K792" s="5">
        <f t="shared" si="760"/>
        <v>0</v>
      </c>
      <c r="L792" s="5">
        <f t="shared" si="760"/>
        <v>0</v>
      </c>
      <c r="M792" s="5">
        <f t="shared" si="726"/>
        <v>1200</v>
      </c>
      <c r="N792" s="5">
        <f>N793</f>
        <v>1200</v>
      </c>
      <c r="O792" s="5">
        <f>O793</f>
        <v>1200</v>
      </c>
      <c r="P792" s="5">
        <f t="shared" ref="P792:V793" si="761">P793</f>
        <v>1200</v>
      </c>
      <c r="Q792" s="5">
        <f t="shared" si="761"/>
        <v>1200</v>
      </c>
      <c r="R792" s="5">
        <f t="shared" si="761"/>
        <v>0</v>
      </c>
      <c r="S792" s="5">
        <f t="shared" si="761"/>
        <v>0</v>
      </c>
      <c r="T792" s="5">
        <f t="shared" si="761"/>
        <v>1200</v>
      </c>
      <c r="U792" s="5">
        <f t="shared" si="761"/>
        <v>1200</v>
      </c>
      <c r="V792" s="42">
        <f t="shared" si="761"/>
        <v>0</v>
      </c>
      <c r="W792" s="5">
        <f t="shared" si="751"/>
        <v>100</v>
      </c>
      <c r="X792" s="27"/>
    </row>
    <row r="793" spans="1:24" ht="31.5" customHeight="1" x14ac:dyDescent="0.3">
      <c r="A793" s="4" t="s">
        <v>163</v>
      </c>
      <c r="B793" s="4" t="s">
        <v>1778</v>
      </c>
      <c r="C793" s="4" t="s">
        <v>1603</v>
      </c>
      <c r="D793" s="4" t="s">
        <v>87</v>
      </c>
      <c r="E793" s="14" t="s">
        <v>541</v>
      </c>
      <c r="F793" s="5">
        <f>F794</f>
        <v>1200</v>
      </c>
      <c r="G793" s="5">
        <f t="shared" si="760"/>
        <v>1200</v>
      </c>
      <c r="H793" s="5">
        <f t="shared" si="760"/>
        <v>0</v>
      </c>
      <c r="I793" s="5">
        <f t="shared" si="760"/>
        <v>0</v>
      </c>
      <c r="J793" s="5">
        <f t="shared" si="760"/>
        <v>0</v>
      </c>
      <c r="K793" s="5">
        <f t="shared" si="760"/>
        <v>0</v>
      </c>
      <c r="L793" s="5">
        <f t="shared" si="760"/>
        <v>0</v>
      </c>
      <c r="M793" s="5">
        <f t="shared" si="726"/>
        <v>1200</v>
      </c>
      <c r="N793" s="5">
        <f>N794</f>
        <v>1200</v>
      </c>
      <c r="O793" s="5">
        <f>O794</f>
        <v>1200</v>
      </c>
      <c r="P793" s="5">
        <f t="shared" si="761"/>
        <v>1200</v>
      </c>
      <c r="Q793" s="5">
        <f t="shared" si="761"/>
        <v>1200</v>
      </c>
      <c r="R793" s="5">
        <f t="shared" si="761"/>
        <v>0</v>
      </c>
      <c r="S793" s="5">
        <f t="shared" si="761"/>
        <v>0</v>
      </c>
      <c r="T793" s="5">
        <f t="shared" si="761"/>
        <v>1200</v>
      </c>
      <c r="U793" s="5">
        <f t="shared" si="761"/>
        <v>1200</v>
      </c>
      <c r="V793" s="42">
        <f t="shared" si="761"/>
        <v>0</v>
      </c>
      <c r="W793" s="5">
        <f t="shared" si="751"/>
        <v>100</v>
      </c>
      <c r="X793" s="27"/>
    </row>
    <row r="794" spans="1:24" ht="15.75" customHeight="1" x14ac:dyDescent="0.3">
      <c r="A794" s="4" t="s">
        <v>163</v>
      </c>
      <c r="B794" s="4" t="s">
        <v>1778</v>
      </c>
      <c r="C794" s="4" t="s">
        <v>1603</v>
      </c>
      <c r="D794" s="4" t="s">
        <v>99</v>
      </c>
      <c r="E794" s="14" t="s">
        <v>543</v>
      </c>
      <c r="F794" s="5">
        <v>1200</v>
      </c>
      <c r="G794" s="5">
        <v>1200</v>
      </c>
      <c r="H794" s="5"/>
      <c r="I794" s="5"/>
      <c r="J794" s="5"/>
      <c r="K794" s="5"/>
      <c r="L794" s="5"/>
      <c r="M794" s="5">
        <f t="shared" si="726"/>
        <v>1200</v>
      </c>
      <c r="N794" s="5">
        <v>1200</v>
      </c>
      <c r="O794" s="5">
        <v>1200</v>
      </c>
      <c r="P794" s="5">
        <f>N794</f>
        <v>1200</v>
      </c>
      <c r="Q794" s="5">
        <f>O794</f>
        <v>1200</v>
      </c>
      <c r="R794" s="5">
        <v>0</v>
      </c>
      <c r="S794" s="5">
        <v>0</v>
      </c>
      <c r="T794" s="5">
        <v>1200</v>
      </c>
      <c r="U794" s="5">
        <f>T794</f>
        <v>1200</v>
      </c>
      <c r="V794" s="42">
        <v>0</v>
      </c>
      <c r="W794" s="5">
        <f t="shared" si="751"/>
        <v>100</v>
      </c>
      <c r="X794" s="27"/>
    </row>
    <row r="795" spans="1:24" s="10" customFormat="1" ht="17.25" customHeight="1" x14ac:dyDescent="0.3">
      <c r="A795" s="9" t="s">
        <v>163</v>
      </c>
      <c r="B795" s="9" t="s">
        <v>1779</v>
      </c>
      <c r="C795" s="9"/>
      <c r="D795" s="9"/>
      <c r="E795" s="13" t="s">
        <v>738</v>
      </c>
      <c r="F795" s="11">
        <f t="shared" ref="F795:L795" si="762">F802+F809+F852</f>
        <v>7116135.6000000006</v>
      </c>
      <c r="G795" s="11">
        <f t="shared" si="762"/>
        <v>7499087.9999999981</v>
      </c>
      <c r="H795" s="11">
        <f t="shared" si="762"/>
        <v>7341530.2000000002</v>
      </c>
      <c r="I795" s="11">
        <f t="shared" si="762"/>
        <v>119750.7</v>
      </c>
      <c r="J795" s="11">
        <f t="shared" si="762"/>
        <v>-210012</v>
      </c>
      <c r="K795" s="11">
        <f t="shared" si="762"/>
        <v>-59234</v>
      </c>
      <c r="L795" s="11">
        <f t="shared" si="762"/>
        <v>317506.34100000001</v>
      </c>
      <c r="M795" s="11">
        <f t="shared" si="726"/>
        <v>7553392.6410000008</v>
      </c>
      <c r="N795" s="11">
        <f>N802+N809+N852+N796</f>
        <v>8045703.1520500006</v>
      </c>
      <c r="O795" s="11">
        <f>O802+O809+O852+O796</f>
        <v>5253030.1850099992</v>
      </c>
      <c r="P795" s="11">
        <f>P802+P809+P852+P796</f>
        <v>6641222.1698199995</v>
      </c>
      <c r="Q795" s="11">
        <f>Q802+Q809+Q852+Q796</f>
        <v>4375596.5590699995</v>
      </c>
      <c r="R795" s="11">
        <f>R802+R809+R852</f>
        <v>398521.13735000003</v>
      </c>
      <c r="S795" s="11">
        <f>S802+S809+S852</f>
        <v>24342.928</v>
      </c>
      <c r="T795" s="11">
        <f>T802+T809+T852+T796</f>
        <v>8041060.1688799988</v>
      </c>
      <c r="U795" s="11">
        <f>U802+U809+U852+U796</f>
        <v>6637710.5240199994</v>
      </c>
      <c r="V795" s="41">
        <f>V802+V809+V852</f>
        <v>397978.72282999998</v>
      </c>
      <c r="W795" s="11">
        <f t="shared" si="751"/>
        <v>99.942292387846564</v>
      </c>
      <c r="X795" s="26"/>
    </row>
    <row r="796" spans="1:24" s="10" customFormat="1" ht="15.75" customHeight="1" x14ac:dyDescent="0.3">
      <c r="A796" s="4" t="s">
        <v>163</v>
      </c>
      <c r="B796" s="4" t="s">
        <v>1779</v>
      </c>
      <c r="C796" s="4" t="s">
        <v>122</v>
      </c>
      <c r="D796" s="4"/>
      <c r="E796" s="14" t="s">
        <v>1042</v>
      </c>
      <c r="F796" s="11"/>
      <c r="G796" s="11"/>
      <c r="H796" s="11"/>
      <c r="I796" s="11"/>
      <c r="J796" s="11"/>
      <c r="K796" s="11"/>
      <c r="L796" s="11"/>
      <c r="M796" s="5">
        <f t="shared" si="726"/>
        <v>0</v>
      </c>
      <c r="N796" s="11">
        <f t="shared" ref="N796:O800" si="763">N797</f>
        <v>2666.4</v>
      </c>
      <c r="O796" s="11">
        <f t="shared" si="763"/>
        <v>2666.4</v>
      </c>
      <c r="P796" s="5">
        <f t="shared" ref="P796:V800" si="764">P797</f>
        <v>1999.8</v>
      </c>
      <c r="Q796" s="5">
        <f t="shared" si="764"/>
        <v>1999.8</v>
      </c>
      <c r="R796" s="11">
        <f t="shared" si="764"/>
        <v>0</v>
      </c>
      <c r="S796" s="11">
        <f t="shared" si="764"/>
        <v>0</v>
      </c>
      <c r="T796" s="5">
        <f t="shared" si="764"/>
        <v>2666.4</v>
      </c>
      <c r="U796" s="5">
        <f t="shared" si="764"/>
        <v>1999.8</v>
      </c>
      <c r="V796" s="41">
        <f t="shared" si="764"/>
        <v>0</v>
      </c>
      <c r="W796" s="5">
        <f t="shared" si="751"/>
        <v>100</v>
      </c>
      <c r="X796" s="26"/>
    </row>
    <row r="797" spans="1:24" ht="31.5" customHeight="1" x14ac:dyDescent="0.3">
      <c r="A797" s="4" t="s">
        <v>163</v>
      </c>
      <c r="B797" s="4" t="s">
        <v>1779</v>
      </c>
      <c r="C797" s="4" t="s">
        <v>183</v>
      </c>
      <c r="D797" s="4"/>
      <c r="E797" s="14" t="s">
        <v>1043</v>
      </c>
      <c r="F797" s="11"/>
      <c r="G797" s="11"/>
      <c r="H797" s="11"/>
      <c r="I797" s="11"/>
      <c r="J797" s="11"/>
      <c r="K797" s="11"/>
      <c r="L797" s="11"/>
      <c r="M797" s="5">
        <f t="shared" si="726"/>
        <v>0</v>
      </c>
      <c r="N797" s="5">
        <f t="shared" si="763"/>
        <v>2666.4</v>
      </c>
      <c r="O797" s="5">
        <f t="shared" si="763"/>
        <v>2666.4</v>
      </c>
      <c r="P797" s="5">
        <f t="shared" si="764"/>
        <v>1999.8</v>
      </c>
      <c r="Q797" s="5">
        <f t="shared" si="764"/>
        <v>1999.8</v>
      </c>
      <c r="R797" s="5">
        <f t="shared" si="764"/>
        <v>0</v>
      </c>
      <c r="S797" s="5">
        <f t="shared" si="764"/>
        <v>0</v>
      </c>
      <c r="T797" s="5">
        <f t="shared" si="764"/>
        <v>2666.4</v>
      </c>
      <c r="U797" s="5">
        <f t="shared" si="764"/>
        <v>1999.8</v>
      </c>
      <c r="V797" s="42">
        <f t="shared" si="764"/>
        <v>0</v>
      </c>
      <c r="W797" s="5">
        <f t="shared" si="751"/>
        <v>100</v>
      </c>
      <c r="X797" s="27"/>
    </row>
    <row r="798" spans="1:24" ht="63" customHeight="1" x14ac:dyDescent="0.3">
      <c r="A798" s="4" t="s">
        <v>163</v>
      </c>
      <c r="B798" s="4" t="s">
        <v>1779</v>
      </c>
      <c r="C798" s="4" t="s">
        <v>184</v>
      </c>
      <c r="D798" s="4"/>
      <c r="E798" s="14" t="s">
        <v>1044</v>
      </c>
      <c r="F798" s="11"/>
      <c r="G798" s="11"/>
      <c r="H798" s="11"/>
      <c r="I798" s="11"/>
      <c r="J798" s="11"/>
      <c r="K798" s="11"/>
      <c r="L798" s="11"/>
      <c r="M798" s="5">
        <f t="shared" si="726"/>
        <v>0</v>
      </c>
      <c r="N798" s="5">
        <f t="shared" si="763"/>
        <v>2666.4</v>
      </c>
      <c r="O798" s="5">
        <f t="shared" si="763"/>
        <v>2666.4</v>
      </c>
      <c r="P798" s="5">
        <f t="shared" si="764"/>
        <v>1999.8</v>
      </c>
      <c r="Q798" s="5">
        <f t="shared" si="764"/>
        <v>1999.8</v>
      </c>
      <c r="R798" s="5">
        <f t="shared" si="764"/>
        <v>0</v>
      </c>
      <c r="S798" s="5">
        <f t="shared" si="764"/>
        <v>0</v>
      </c>
      <c r="T798" s="5">
        <f t="shared" si="764"/>
        <v>2666.4</v>
      </c>
      <c r="U798" s="5">
        <f t="shared" si="764"/>
        <v>1999.8</v>
      </c>
      <c r="V798" s="42">
        <f t="shared" si="764"/>
        <v>0</v>
      </c>
      <c r="W798" s="5">
        <f t="shared" si="751"/>
        <v>100</v>
      </c>
      <c r="X798" s="27"/>
    </row>
    <row r="799" spans="1:24" ht="31.5" customHeight="1" x14ac:dyDescent="0.3">
      <c r="A799" s="4" t="s">
        <v>163</v>
      </c>
      <c r="B799" s="4" t="s">
        <v>1779</v>
      </c>
      <c r="C799" s="4" t="s">
        <v>1655</v>
      </c>
      <c r="D799" s="4"/>
      <c r="E799" s="14" t="s">
        <v>1622</v>
      </c>
      <c r="F799" s="11"/>
      <c r="G799" s="11"/>
      <c r="H799" s="11"/>
      <c r="I799" s="11"/>
      <c r="J799" s="11"/>
      <c r="K799" s="11"/>
      <c r="L799" s="11"/>
      <c r="M799" s="5">
        <f t="shared" si="726"/>
        <v>0</v>
      </c>
      <c r="N799" s="5">
        <f t="shared" si="763"/>
        <v>2666.4</v>
      </c>
      <c r="O799" s="5">
        <f t="shared" si="763"/>
        <v>2666.4</v>
      </c>
      <c r="P799" s="5">
        <f t="shared" si="764"/>
        <v>1999.8</v>
      </c>
      <c r="Q799" s="5">
        <f t="shared" si="764"/>
        <v>1999.8</v>
      </c>
      <c r="R799" s="5">
        <f t="shared" si="764"/>
        <v>0</v>
      </c>
      <c r="S799" s="5">
        <f t="shared" si="764"/>
        <v>0</v>
      </c>
      <c r="T799" s="5">
        <f t="shared" si="764"/>
        <v>2666.4</v>
      </c>
      <c r="U799" s="5">
        <f t="shared" si="764"/>
        <v>1999.8</v>
      </c>
      <c r="V799" s="42">
        <f t="shared" si="764"/>
        <v>0</v>
      </c>
      <c r="W799" s="5">
        <f t="shared" si="751"/>
        <v>100</v>
      </c>
      <c r="X799" s="27"/>
    </row>
    <row r="800" spans="1:24" ht="31.5" customHeight="1" x14ac:dyDescent="0.3">
      <c r="A800" s="4" t="s">
        <v>163</v>
      </c>
      <c r="B800" s="4" t="s">
        <v>1779</v>
      </c>
      <c r="C800" s="4" t="s">
        <v>1655</v>
      </c>
      <c r="D800" s="4" t="s">
        <v>87</v>
      </c>
      <c r="E800" s="14" t="s">
        <v>541</v>
      </c>
      <c r="F800" s="11"/>
      <c r="G800" s="11"/>
      <c r="H800" s="11"/>
      <c r="I800" s="11"/>
      <c r="J800" s="11"/>
      <c r="K800" s="11"/>
      <c r="L800" s="11"/>
      <c r="M800" s="5">
        <f t="shared" si="726"/>
        <v>0</v>
      </c>
      <c r="N800" s="5">
        <f t="shared" si="763"/>
        <v>2666.4</v>
      </c>
      <c r="O800" s="5">
        <f t="shared" si="763"/>
        <v>2666.4</v>
      </c>
      <c r="P800" s="5">
        <f t="shared" si="764"/>
        <v>1999.8</v>
      </c>
      <c r="Q800" s="5">
        <f t="shared" si="764"/>
        <v>1999.8</v>
      </c>
      <c r="R800" s="5">
        <f t="shared" si="764"/>
        <v>0</v>
      </c>
      <c r="S800" s="5">
        <f t="shared" si="764"/>
        <v>0</v>
      </c>
      <c r="T800" s="5">
        <f t="shared" si="764"/>
        <v>2666.4</v>
      </c>
      <c r="U800" s="5">
        <f t="shared" si="764"/>
        <v>1999.8</v>
      </c>
      <c r="V800" s="42">
        <f t="shared" si="764"/>
        <v>0</v>
      </c>
      <c r="W800" s="5">
        <f t="shared" si="751"/>
        <v>100</v>
      </c>
      <c r="X800" s="27"/>
    </row>
    <row r="801" spans="1:24" ht="18" customHeight="1" x14ac:dyDescent="0.3">
      <c r="A801" s="4" t="s">
        <v>163</v>
      </c>
      <c r="B801" s="4" t="s">
        <v>1779</v>
      </c>
      <c r="C801" s="4" t="s">
        <v>1655</v>
      </c>
      <c r="D801" s="4" t="s">
        <v>99</v>
      </c>
      <c r="E801" s="14" t="s">
        <v>543</v>
      </c>
      <c r="F801" s="11"/>
      <c r="G801" s="11"/>
      <c r="H801" s="11"/>
      <c r="I801" s="11"/>
      <c r="J801" s="11"/>
      <c r="K801" s="11"/>
      <c r="L801" s="11"/>
      <c r="M801" s="5">
        <f t="shared" si="726"/>
        <v>0</v>
      </c>
      <c r="N801" s="5">
        <v>2666.4</v>
      </c>
      <c r="O801" s="5">
        <f>666.6+1999.8</f>
        <v>2666.4</v>
      </c>
      <c r="P801" s="5">
        <v>1999.8</v>
      </c>
      <c r="Q801" s="5">
        <v>1999.8</v>
      </c>
      <c r="R801" s="5">
        <v>0</v>
      </c>
      <c r="S801" s="5">
        <v>0</v>
      </c>
      <c r="T801" s="5">
        <v>2666.4</v>
      </c>
      <c r="U801" s="5">
        <v>1999.8</v>
      </c>
      <c r="V801" s="42">
        <v>0</v>
      </c>
      <c r="W801" s="5">
        <f t="shared" si="751"/>
        <v>100</v>
      </c>
      <c r="X801" s="27"/>
    </row>
    <row r="802" spans="1:24" ht="47.25" customHeight="1" x14ac:dyDescent="0.3">
      <c r="A802" s="4" t="s">
        <v>163</v>
      </c>
      <c r="B802" s="4" t="s">
        <v>1779</v>
      </c>
      <c r="C802" s="4" t="s">
        <v>110</v>
      </c>
      <c r="D802" s="4"/>
      <c r="E802" s="14" t="s">
        <v>1092</v>
      </c>
      <c r="F802" s="5">
        <f t="shared" ref="F802:L805" si="765">F803</f>
        <v>16805.8</v>
      </c>
      <c r="G802" s="5">
        <f t="shared" si="765"/>
        <v>11628.9</v>
      </c>
      <c r="H802" s="5">
        <f t="shared" si="765"/>
        <v>16840.2</v>
      </c>
      <c r="I802" s="5">
        <f t="shared" si="765"/>
        <v>0</v>
      </c>
      <c r="J802" s="5">
        <f t="shared" si="765"/>
        <v>0</v>
      </c>
      <c r="K802" s="5">
        <f t="shared" si="765"/>
        <v>0</v>
      </c>
      <c r="L802" s="5">
        <f t="shared" si="765"/>
        <v>0</v>
      </c>
      <c r="M802" s="5">
        <f t="shared" si="726"/>
        <v>16805.8</v>
      </c>
      <c r="N802" s="5">
        <f t="shared" ref="N802:O805" si="766">N803</f>
        <v>16805.8</v>
      </c>
      <c r="O802" s="5">
        <f t="shared" si="766"/>
        <v>314.60000000000002</v>
      </c>
      <c r="P802" s="5">
        <f t="shared" ref="P802:V805" si="767">P803</f>
        <v>0</v>
      </c>
      <c r="Q802" s="5">
        <f t="shared" si="767"/>
        <v>0</v>
      </c>
      <c r="R802" s="5">
        <f t="shared" si="767"/>
        <v>0</v>
      </c>
      <c r="S802" s="5">
        <f t="shared" si="767"/>
        <v>0</v>
      </c>
      <c r="T802" s="5">
        <f t="shared" si="767"/>
        <v>16805.8</v>
      </c>
      <c r="U802" s="5">
        <f t="shared" si="767"/>
        <v>0</v>
      </c>
      <c r="V802" s="42">
        <f t="shared" si="767"/>
        <v>0</v>
      </c>
      <c r="W802" s="5">
        <f t="shared" si="751"/>
        <v>100</v>
      </c>
      <c r="X802" s="27"/>
    </row>
    <row r="803" spans="1:24" ht="31.5" customHeight="1" x14ac:dyDescent="0.3">
      <c r="A803" s="4" t="s">
        <v>163</v>
      </c>
      <c r="B803" s="4" t="s">
        <v>1779</v>
      </c>
      <c r="C803" s="4" t="s">
        <v>111</v>
      </c>
      <c r="D803" s="4"/>
      <c r="E803" s="14" t="s">
        <v>1098</v>
      </c>
      <c r="F803" s="5">
        <f t="shared" si="765"/>
        <v>16805.8</v>
      </c>
      <c r="G803" s="5">
        <f t="shared" si="765"/>
        <v>11628.9</v>
      </c>
      <c r="H803" s="5">
        <f t="shared" si="765"/>
        <v>16840.2</v>
      </c>
      <c r="I803" s="5">
        <f t="shared" si="765"/>
        <v>0</v>
      </c>
      <c r="J803" s="5">
        <f t="shared" si="765"/>
        <v>0</v>
      </c>
      <c r="K803" s="5">
        <f t="shared" si="765"/>
        <v>0</v>
      </c>
      <c r="L803" s="5">
        <f t="shared" si="765"/>
        <v>0</v>
      </c>
      <c r="M803" s="5">
        <f t="shared" si="726"/>
        <v>16805.8</v>
      </c>
      <c r="N803" s="5">
        <f t="shared" si="766"/>
        <v>16805.8</v>
      </c>
      <c r="O803" s="5">
        <f t="shared" si="766"/>
        <v>314.60000000000002</v>
      </c>
      <c r="P803" s="5">
        <f t="shared" si="767"/>
        <v>0</v>
      </c>
      <c r="Q803" s="5">
        <f t="shared" si="767"/>
        <v>0</v>
      </c>
      <c r="R803" s="5">
        <f t="shared" si="767"/>
        <v>0</v>
      </c>
      <c r="S803" s="5">
        <f t="shared" si="767"/>
        <v>0</v>
      </c>
      <c r="T803" s="5">
        <f t="shared" si="767"/>
        <v>16805.8</v>
      </c>
      <c r="U803" s="5">
        <f t="shared" si="767"/>
        <v>0</v>
      </c>
      <c r="V803" s="42">
        <f t="shared" si="767"/>
        <v>0</v>
      </c>
      <c r="W803" s="5">
        <f t="shared" si="751"/>
        <v>100</v>
      </c>
      <c r="X803" s="27"/>
    </row>
    <row r="804" spans="1:24" ht="78.75" customHeight="1" x14ac:dyDescent="0.3">
      <c r="A804" s="4" t="s">
        <v>163</v>
      </c>
      <c r="B804" s="4" t="s">
        <v>1779</v>
      </c>
      <c r="C804" s="4" t="s">
        <v>112</v>
      </c>
      <c r="D804" s="4"/>
      <c r="E804" s="14" t="s">
        <v>1099</v>
      </c>
      <c r="F804" s="5">
        <f t="shared" si="765"/>
        <v>16805.8</v>
      </c>
      <c r="G804" s="5">
        <f t="shared" si="765"/>
        <v>11628.9</v>
      </c>
      <c r="H804" s="5">
        <f t="shared" si="765"/>
        <v>16840.2</v>
      </c>
      <c r="I804" s="5">
        <f t="shared" si="765"/>
        <v>0</v>
      </c>
      <c r="J804" s="5">
        <f t="shared" si="765"/>
        <v>0</v>
      </c>
      <c r="K804" s="5">
        <f t="shared" si="765"/>
        <v>0</v>
      </c>
      <c r="L804" s="5">
        <f t="shared" si="765"/>
        <v>0</v>
      </c>
      <c r="M804" s="5">
        <f t="shared" si="726"/>
        <v>16805.8</v>
      </c>
      <c r="N804" s="5">
        <f t="shared" si="766"/>
        <v>16805.8</v>
      </c>
      <c r="O804" s="5">
        <f t="shared" si="766"/>
        <v>314.60000000000002</v>
      </c>
      <c r="P804" s="5">
        <f t="shared" si="767"/>
        <v>0</v>
      </c>
      <c r="Q804" s="5">
        <f t="shared" si="767"/>
        <v>0</v>
      </c>
      <c r="R804" s="5">
        <f t="shared" si="767"/>
        <v>0</v>
      </c>
      <c r="S804" s="5">
        <f t="shared" si="767"/>
        <v>0</v>
      </c>
      <c r="T804" s="5">
        <f t="shared" si="767"/>
        <v>16805.8</v>
      </c>
      <c r="U804" s="5">
        <f t="shared" si="767"/>
        <v>0</v>
      </c>
      <c r="V804" s="42">
        <f t="shared" si="767"/>
        <v>0</v>
      </c>
      <c r="W804" s="5">
        <f t="shared" si="751"/>
        <v>100</v>
      </c>
      <c r="X804" s="27"/>
    </row>
    <row r="805" spans="1:24" ht="31.5" customHeight="1" x14ac:dyDescent="0.3">
      <c r="A805" s="4" t="s">
        <v>163</v>
      </c>
      <c r="B805" s="4" t="s">
        <v>1779</v>
      </c>
      <c r="C805" s="4" t="s">
        <v>104</v>
      </c>
      <c r="D805" s="4"/>
      <c r="E805" s="14" t="s">
        <v>851</v>
      </c>
      <c r="F805" s="5">
        <f t="shared" si="765"/>
        <v>16805.8</v>
      </c>
      <c r="G805" s="5">
        <f t="shared" si="765"/>
        <v>11628.9</v>
      </c>
      <c r="H805" s="5">
        <f t="shared" si="765"/>
        <v>16840.2</v>
      </c>
      <c r="I805" s="5">
        <f t="shared" si="765"/>
        <v>0</v>
      </c>
      <c r="J805" s="5">
        <f t="shared" si="765"/>
        <v>0</v>
      </c>
      <c r="K805" s="5">
        <f t="shared" si="765"/>
        <v>0</v>
      </c>
      <c r="L805" s="5">
        <f t="shared" si="765"/>
        <v>0</v>
      </c>
      <c r="M805" s="5">
        <f t="shared" si="726"/>
        <v>16805.8</v>
      </c>
      <c r="N805" s="5">
        <f t="shared" si="766"/>
        <v>16805.8</v>
      </c>
      <c r="O805" s="5">
        <f t="shared" si="766"/>
        <v>314.60000000000002</v>
      </c>
      <c r="P805" s="5">
        <f t="shared" si="767"/>
        <v>0</v>
      </c>
      <c r="Q805" s="5">
        <f t="shared" si="767"/>
        <v>0</v>
      </c>
      <c r="R805" s="5">
        <f t="shared" si="767"/>
        <v>0</v>
      </c>
      <c r="S805" s="5">
        <f t="shared" si="767"/>
        <v>0</v>
      </c>
      <c r="T805" s="5">
        <f t="shared" si="767"/>
        <v>16805.8</v>
      </c>
      <c r="U805" s="5">
        <f t="shared" si="767"/>
        <v>0</v>
      </c>
      <c r="V805" s="42">
        <f t="shared" si="767"/>
        <v>0</v>
      </c>
      <c r="W805" s="5">
        <f t="shared" si="751"/>
        <v>100</v>
      </c>
      <c r="X805" s="27"/>
    </row>
    <row r="806" spans="1:24" ht="31.5" customHeight="1" x14ac:dyDescent="0.3">
      <c r="A806" s="4" t="s">
        <v>163</v>
      </c>
      <c r="B806" s="4" t="s">
        <v>1779</v>
      </c>
      <c r="C806" s="4" t="s">
        <v>104</v>
      </c>
      <c r="D806" s="4" t="s">
        <v>87</v>
      </c>
      <c r="E806" s="14" t="s">
        <v>541</v>
      </c>
      <c r="F806" s="5">
        <f t="shared" ref="F806:L806" si="768">F807+F808</f>
        <v>16805.8</v>
      </c>
      <c r="G806" s="5">
        <f t="shared" si="768"/>
        <v>11628.9</v>
      </c>
      <c r="H806" s="5">
        <f t="shared" si="768"/>
        <v>16840.2</v>
      </c>
      <c r="I806" s="5">
        <f t="shared" si="768"/>
        <v>0</v>
      </c>
      <c r="J806" s="5">
        <f t="shared" si="768"/>
        <v>0</v>
      </c>
      <c r="K806" s="5">
        <f t="shared" si="768"/>
        <v>0</v>
      </c>
      <c r="L806" s="5">
        <f t="shared" si="768"/>
        <v>0</v>
      </c>
      <c r="M806" s="5">
        <f t="shared" si="726"/>
        <v>16805.8</v>
      </c>
      <c r="N806" s="5">
        <f>N807+N808</f>
        <v>16805.8</v>
      </c>
      <c r="O806" s="5">
        <f>O807+O808</f>
        <v>314.60000000000002</v>
      </c>
      <c r="P806" s="5">
        <f t="shared" ref="P806:V806" si="769">P807+P808</f>
        <v>0</v>
      </c>
      <c r="Q806" s="5">
        <f t="shared" si="769"/>
        <v>0</v>
      </c>
      <c r="R806" s="5">
        <f t="shared" si="769"/>
        <v>0</v>
      </c>
      <c r="S806" s="5">
        <f t="shared" si="769"/>
        <v>0</v>
      </c>
      <c r="T806" s="5">
        <f t="shared" si="769"/>
        <v>16805.8</v>
      </c>
      <c r="U806" s="5">
        <f t="shared" si="769"/>
        <v>0</v>
      </c>
      <c r="V806" s="42">
        <f t="shared" si="769"/>
        <v>0</v>
      </c>
      <c r="W806" s="5">
        <f t="shared" si="751"/>
        <v>100</v>
      </c>
      <c r="X806" s="27"/>
    </row>
    <row r="807" spans="1:24" ht="15.75" customHeight="1" x14ac:dyDescent="0.3">
      <c r="A807" s="4" t="s">
        <v>163</v>
      </c>
      <c r="B807" s="4" t="s">
        <v>1779</v>
      </c>
      <c r="C807" s="4" t="s">
        <v>104</v>
      </c>
      <c r="D807" s="4" t="s">
        <v>121</v>
      </c>
      <c r="E807" s="14" t="s">
        <v>542</v>
      </c>
      <c r="F807" s="5">
        <v>13800.5</v>
      </c>
      <c r="G807" s="5"/>
      <c r="H807" s="5"/>
      <c r="I807" s="5"/>
      <c r="J807" s="5"/>
      <c r="K807" s="5"/>
      <c r="L807" s="5"/>
      <c r="M807" s="5">
        <f t="shared" si="726"/>
        <v>13800.5</v>
      </c>
      <c r="N807" s="5">
        <v>8348.2284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8348.2284</v>
      </c>
      <c r="U807" s="5">
        <v>0</v>
      </c>
      <c r="V807" s="42">
        <v>0</v>
      </c>
      <c r="W807" s="5">
        <f t="shared" si="751"/>
        <v>100</v>
      </c>
      <c r="X807" s="27"/>
    </row>
    <row r="808" spans="1:24" ht="15.75" customHeight="1" x14ac:dyDescent="0.3">
      <c r="A808" s="4" t="s">
        <v>163</v>
      </c>
      <c r="B808" s="4" t="s">
        <v>1779</v>
      </c>
      <c r="C808" s="4" t="s">
        <v>104</v>
      </c>
      <c r="D808" s="4" t="s">
        <v>99</v>
      </c>
      <c r="E808" s="14" t="s">
        <v>543</v>
      </c>
      <c r="F808" s="5">
        <v>3005.3</v>
      </c>
      <c r="G808" s="5">
        <v>11628.9</v>
      </c>
      <c r="H808" s="5">
        <v>16840.2</v>
      </c>
      <c r="I808" s="5"/>
      <c r="J808" s="5"/>
      <c r="K808" s="5"/>
      <c r="L808" s="5"/>
      <c r="M808" s="5">
        <f t="shared" si="726"/>
        <v>3005.3</v>
      </c>
      <c r="N808" s="5">
        <v>8457.5715999999993</v>
      </c>
      <c r="O808" s="5">
        <v>314.60000000000002</v>
      </c>
      <c r="P808" s="5">
        <v>0</v>
      </c>
      <c r="Q808" s="5">
        <v>0</v>
      </c>
      <c r="R808" s="5">
        <v>0</v>
      </c>
      <c r="S808" s="5">
        <v>0</v>
      </c>
      <c r="T808" s="5">
        <v>8457.5715999999993</v>
      </c>
      <c r="U808" s="5">
        <v>0</v>
      </c>
      <c r="V808" s="42">
        <v>0</v>
      </c>
      <c r="W808" s="5">
        <f t="shared" si="751"/>
        <v>100</v>
      </c>
      <c r="X808" s="27"/>
    </row>
    <row r="809" spans="1:24" ht="31.5" customHeight="1" x14ac:dyDescent="0.3">
      <c r="A809" s="4" t="s">
        <v>163</v>
      </c>
      <c r="B809" s="4" t="s">
        <v>1779</v>
      </c>
      <c r="C809" s="4" t="s">
        <v>168</v>
      </c>
      <c r="D809" s="4"/>
      <c r="E809" s="14" t="s">
        <v>1105</v>
      </c>
      <c r="F809" s="5">
        <f t="shared" ref="F809:L809" si="770">F810+F843</f>
        <v>6894866.2000000011</v>
      </c>
      <c r="G809" s="5">
        <f t="shared" si="770"/>
        <v>7047338.4999999981</v>
      </c>
      <c r="H809" s="5">
        <f t="shared" si="770"/>
        <v>7181671.4000000004</v>
      </c>
      <c r="I809" s="5">
        <f t="shared" si="770"/>
        <v>0</v>
      </c>
      <c r="J809" s="5">
        <f t="shared" si="770"/>
        <v>0</v>
      </c>
      <c r="K809" s="5">
        <f t="shared" si="770"/>
        <v>0</v>
      </c>
      <c r="L809" s="5">
        <f t="shared" si="770"/>
        <v>-11040.163999999999</v>
      </c>
      <c r="M809" s="5">
        <f t="shared" si="726"/>
        <v>6883826.0360000012</v>
      </c>
      <c r="N809" s="5">
        <f>N810+N843</f>
        <v>7204801.5504700001</v>
      </c>
      <c r="O809" s="5">
        <f>O810+O843</f>
        <v>5042042.1791399987</v>
      </c>
      <c r="P809" s="5">
        <f t="shared" ref="P809:V809" si="771">P810+P843</f>
        <v>6240144.2344699996</v>
      </c>
      <c r="Q809" s="5">
        <f t="shared" si="771"/>
        <v>4352544.1280699996</v>
      </c>
      <c r="R809" s="5">
        <f t="shared" si="771"/>
        <v>0</v>
      </c>
      <c r="S809" s="5">
        <f t="shared" si="771"/>
        <v>0</v>
      </c>
      <c r="T809" s="5">
        <f t="shared" si="771"/>
        <v>7200711.2358199991</v>
      </c>
      <c r="U809" s="5">
        <f t="shared" si="771"/>
        <v>6237174.9665199993</v>
      </c>
      <c r="V809" s="42">
        <f t="shared" si="771"/>
        <v>0</v>
      </c>
      <c r="W809" s="5">
        <f t="shared" si="751"/>
        <v>99.943227934574637</v>
      </c>
      <c r="X809" s="27"/>
    </row>
    <row r="810" spans="1:24" ht="31.5" customHeight="1" x14ac:dyDescent="0.3">
      <c r="A810" s="4" t="s">
        <v>163</v>
      </c>
      <c r="B810" s="4" t="s">
        <v>1779</v>
      </c>
      <c r="C810" s="4" t="s">
        <v>687</v>
      </c>
      <c r="D810" s="4"/>
      <c r="E810" s="14" t="s">
        <v>1110</v>
      </c>
      <c r="F810" s="5">
        <f t="shared" ref="F810:L810" si="772">F811+F826</f>
        <v>6843493.8000000007</v>
      </c>
      <c r="G810" s="5">
        <f t="shared" si="772"/>
        <v>6995940.8999999985</v>
      </c>
      <c r="H810" s="5">
        <f t="shared" si="772"/>
        <v>7130261.3000000007</v>
      </c>
      <c r="I810" s="5">
        <f t="shared" si="772"/>
        <v>0</v>
      </c>
      <c r="J810" s="5">
        <f t="shared" si="772"/>
        <v>0</v>
      </c>
      <c r="K810" s="5">
        <f t="shared" si="772"/>
        <v>0</v>
      </c>
      <c r="L810" s="5">
        <f t="shared" si="772"/>
        <v>-11040.163999999999</v>
      </c>
      <c r="M810" s="5">
        <f t="shared" si="726"/>
        <v>6832453.6360000009</v>
      </c>
      <c r="N810" s="5">
        <f>N811+N826</f>
        <v>7161900.88796</v>
      </c>
      <c r="O810" s="5">
        <f>O811+O826</f>
        <v>5009740.5311299991</v>
      </c>
      <c r="P810" s="5">
        <f t="shared" ref="P810:V810" si="773">P811+P826</f>
        <v>6201192.4719599998</v>
      </c>
      <c r="Q810" s="5">
        <f t="shared" si="773"/>
        <v>4323077.4850399997</v>
      </c>
      <c r="R810" s="5">
        <f t="shared" si="773"/>
        <v>0</v>
      </c>
      <c r="S810" s="5">
        <f t="shared" si="773"/>
        <v>0</v>
      </c>
      <c r="T810" s="5">
        <f t="shared" si="773"/>
        <v>7157810.573309999</v>
      </c>
      <c r="U810" s="5">
        <f t="shared" si="773"/>
        <v>6198223.2040099995</v>
      </c>
      <c r="V810" s="42">
        <f t="shared" si="773"/>
        <v>0</v>
      </c>
      <c r="W810" s="5">
        <f t="shared" si="751"/>
        <v>99.942887862957207</v>
      </c>
      <c r="X810" s="27"/>
    </row>
    <row r="811" spans="1:24" ht="63" customHeight="1" x14ac:dyDescent="0.3">
      <c r="A811" s="4" t="s">
        <v>163</v>
      </c>
      <c r="B811" s="4" t="s">
        <v>1779</v>
      </c>
      <c r="C811" s="4" t="s">
        <v>688</v>
      </c>
      <c r="D811" s="4"/>
      <c r="E811" s="14" t="s">
        <v>1111</v>
      </c>
      <c r="F811" s="5">
        <f t="shared" ref="F811:L811" si="774">F812+F823+F816+F819</f>
        <v>966837.4</v>
      </c>
      <c r="G811" s="5">
        <f t="shared" si="774"/>
        <v>971085.09999999986</v>
      </c>
      <c r="H811" s="5">
        <f t="shared" si="774"/>
        <v>973749.8</v>
      </c>
      <c r="I811" s="5">
        <f t="shared" si="774"/>
        <v>0</v>
      </c>
      <c r="J811" s="5">
        <f t="shared" si="774"/>
        <v>0</v>
      </c>
      <c r="K811" s="5">
        <f t="shared" si="774"/>
        <v>0</v>
      </c>
      <c r="L811" s="5">
        <f t="shared" si="774"/>
        <v>-11040.163999999999</v>
      </c>
      <c r="M811" s="5">
        <f t="shared" si="726"/>
        <v>955797.23600000003</v>
      </c>
      <c r="N811" s="5">
        <f>N812+N823+N816+N819</f>
        <v>955797.23600000003</v>
      </c>
      <c r="O811" s="5">
        <f>O812+O823+O816+O819</f>
        <v>683688.20608999988</v>
      </c>
      <c r="P811" s="5">
        <f t="shared" ref="P811:V811" si="775">P812+P823+P816+P819</f>
        <v>0</v>
      </c>
      <c r="Q811" s="5">
        <f t="shared" si="775"/>
        <v>0</v>
      </c>
      <c r="R811" s="5">
        <f t="shared" si="775"/>
        <v>0</v>
      </c>
      <c r="S811" s="5">
        <f t="shared" si="775"/>
        <v>0</v>
      </c>
      <c r="T811" s="5">
        <f t="shared" si="775"/>
        <v>955796.98722000001</v>
      </c>
      <c r="U811" s="5">
        <f t="shared" si="775"/>
        <v>0</v>
      </c>
      <c r="V811" s="42">
        <f t="shared" si="775"/>
        <v>0</v>
      </c>
      <c r="W811" s="5">
        <f t="shared" si="751"/>
        <v>99.999973971466886</v>
      </c>
      <c r="X811" s="27"/>
    </row>
    <row r="812" spans="1:24" ht="47.25" customHeight="1" x14ac:dyDescent="0.3">
      <c r="A812" s="4" t="s">
        <v>163</v>
      </c>
      <c r="B812" s="4" t="s">
        <v>1779</v>
      </c>
      <c r="C812" s="4" t="s">
        <v>675</v>
      </c>
      <c r="D812" s="4"/>
      <c r="E812" s="14" t="s">
        <v>565</v>
      </c>
      <c r="F812" s="5">
        <f t="shared" ref="F812:L812" si="776">F813</f>
        <v>957222.5</v>
      </c>
      <c r="G812" s="5">
        <f t="shared" si="776"/>
        <v>962244.49999999988</v>
      </c>
      <c r="H812" s="5">
        <f t="shared" si="776"/>
        <v>964909.20000000007</v>
      </c>
      <c r="I812" s="5">
        <f t="shared" si="776"/>
        <v>0</v>
      </c>
      <c r="J812" s="5">
        <f t="shared" si="776"/>
        <v>0</v>
      </c>
      <c r="K812" s="5">
        <f t="shared" si="776"/>
        <v>0</v>
      </c>
      <c r="L812" s="5">
        <f t="shared" si="776"/>
        <v>-11987.864</v>
      </c>
      <c r="M812" s="5">
        <f t="shared" si="726"/>
        <v>945234.63600000006</v>
      </c>
      <c r="N812" s="5">
        <f>N813</f>
        <v>945234.63600000006</v>
      </c>
      <c r="O812" s="5">
        <f>O813</f>
        <v>677229.14608999994</v>
      </c>
      <c r="P812" s="5">
        <f t="shared" ref="P812:V812" si="777">P813</f>
        <v>0</v>
      </c>
      <c r="Q812" s="5">
        <f t="shared" si="777"/>
        <v>0</v>
      </c>
      <c r="R812" s="5">
        <f t="shared" si="777"/>
        <v>0</v>
      </c>
      <c r="S812" s="5">
        <f t="shared" si="777"/>
        <v>0</v>
      </c>
      <c r="T812" s="5">
        <f t="shared" si="777"/>
        <v>945234.63600000006</v>
      </c>
      <c r="U812" s="5">
        <f t="shared" si="777"/>
        <v>0</v>
      </c>
      <c r="V812" s="42">
        <f t="shared" si="777"/>
        <v>0</v>
      </c>
      <c r="W812" s="5">
        <f t="shared" si="751"/>
        <v>100</v>
      </c>
      <c r="X812" s="27"/>
    </row>
    <row r="813" spans="1:24" ht="31.5" customHeight="1" x14ac:dyDescent="0.3">
      <c r="A813" s="4" t="s">
        <v>163</v>
      </c>
      <c r="B813" s="4" t="s">
        <v>1779</v>
      </c>
      <c r="C813" s="4" t="s">
        <v>675</v>
      </c>
      <c r="D813" s="4" t="s">
        <v>87</v>
      </c>
      <c r="E813" s="14" t="s">
        <v>541</v>
      </c>
      <c r="F813" s="5">
        <f t="shared" ref="F813:L813" si="778">F814+F815</f>
        <v>957222.5</v>
      </c>
      <c r="G813" s="5">
        <f t="shared" si="778"/>
        <v>962244.49999999988</v>
      </c>
      <c r="H813" s="5">
        <f t="shared" si="778"/>
        <v>964909.20000000007</v>
      </c>
      <c r="I813" s="5">
        <f t="shared" si="778"/>
        <v>0</v>
      </c>
      <c r="J813" s="5">
        <f t="shared" si="778"/>
        <v>0</v>
      </c>
      <c r="K813" s="5">
        <f t="shared" si="778"/>
        <v>0</v>
      </c>
      <c r="L813" s="5">
        <f t="shared" si="778"/>
        <v>-11987.864</v>
      </c>
      <c r="M813" s="5">
        <f t="shared" si="726"/>
        <v>945234.63600000006</v>
      </c>
      <c r="N813" s="5">
        <f>N814+N815</f>
        <v>945234.63600000006</v>
      </c>
      <c r="O813" s="5">
        <f>O814+O815</f>
        <v>677229.14608999994</v>
      </c>
      <c r="P813" s="5">
        <f t="shared" ref="P813:V813" si="779">P814+P815</f>
        <v>0</v>
      </c>
      <c r="Q813" s="5">
        <f t="shared" si="779"/>
        <v>0</v>
      </c>
      <c r="R813" s="5">
        <f t="shared" si="779"/>
        <v>0</v>
      </c>
      <c r="S813" s="5">
        <f t="shared" si="779"/>
        <v>0</v>
      </c>
      <c r="T813" s="5">
        <f t="shared" si="779"/>
        <v>945234.63600000006</v>
      </c>
      <c r="U813" s="5">
        <f t="shared" si="779"/>
        <v>0</v>
      </c>
      <c r="V813" s="42">
        <f t="shared" si="779"/>
        <v>0</v>
      </c>
      <c r="W813" s="5">
        <f t="shared" si="751"/>
        <v>100</v>
      </c>
      <c r="X813" s="27"/>
    </row>
    <row r="814" spans="1:24" ht="15.75" customHeight="1" x14ac:dyDescent="0.3">
      <c r="A814" s="4" t="s">
        <v>163</v>
      </c>
      <c r="B814" s="4" t="s">
        <v>1779</v>
      </c>
      <c r="C814" s="4" t="s">
        <v>675</v>
      </c>
      <c r="D814" s="4" t="s">
        <v>121</v>
      </c>
      <c r="E814" s="14" t="s">
        <v>542</v>
      </c>
      <c r="F814" s="5">
        <v>45806.2</v>
      </c>
      <c r="G814" s="5">
        <v>47244.5</v>
      </c>
      <c r="H814" s="5">
        <v>47244.5</v>
      </c>
      <c r="I814" s="5"/>
      <c r="J814" s="5"/>
      <c r="K814" s="5"/>
      <c r="L814" s="5">
        <f>-112.705-307.522</f>
        <v>-420.22699999999998</v>
      </c>
      <c r="M814" s="5">
        <f t="shared" si="726"/>
        <v>45385.972999999998</v>
      </c>
      <c r="N814" s="5">
        <v>27515.612069999999</v>
      </c>
      <c r="O814" s="5">
        <v>21554.535830000001</v>
      </c>
      <c r="P814" s="5">
        <v>0</v>
      </c>
      <c r="Q814" s="5">
        <v>0</v>
      </c>
      <c r="R814" s="5">
        <v>0</v>
      </c>
      <c r="S814" s="5">
        <v>0</v>
      </c>
      <c r="T814" s="5">
        <v>27515.612069999999</v>
      </c>
      <c r="U814" s="5">
        <v>0</v>
      </c>
      <c r="V814" s="42">
        <v>0</v>
      </c>
      <c r="W814" s="5">
        <f t="shared" si="751"/>
        <v>100</v>
      </c>
      <c r="X814" s="27"/>
    </row>
    <row r="815" spans="1:24" ht="15.75" customHeight="1" x14ac:dyDescent="0.3">
      <c r="A815" s="4" t="s">
        <v>163</v>
      </c>
      <c r="B815" s="4" t="s">
        <v>1779</v>
      </c>
      <c r="C815" s="4" t="s">
        <v>675</v>
      </c>
      <c r="D815" s="4" t="s">
        <v>99</v>
      </c>
      <c r="E815" s="14" t="s">
        <v>543</v>
      </c>
      <c r="F815" s="5">
        <v>911416.3</v>
      </c>
      <c r="G815" s="5">
        <v>914999.99999999988</v>
      </c>
      <c r="H815" s="5">
        <v>917664.70000000007</v>
      </c>
      <c r="I815" s="5"/>
      <c r="J815" s="5"/>
      <c r="K815" s="5"/>
      <c r="L815" s="5">
        <f>-2877.663-4620.3-4069.638-0.036</f>
        <v>-11567.636999999999</v>
      </c>
      <c r="M815" s="5">
        <f t="shared" si="726"/>
        <v>899848.66300000006</v>
      </c>
      <c r="N815" s="5">
        <v>917719.02393000002</v>
      </c>
      <c r="O815" s="5">
        <v>655674.61025999999</v>
      </c>
      <c r="P815" s="5">
        <v>0</v>
      </c>
      <c r="Q815" s="5">
        <v>0</v>
      </c>
      <c r="R815" s="5">
        <v>0</v>
      </c>
      <c r="S815" s="5">
        <v>0</v>
      </c>
      <c r="T815" s="5">
        <v>917719.02393000002</v>
      </c>
      <c r="U815" s="5">
        <v>0</v>
      </c>
      <c r="V815" s="42">
        <v>0</v>
      </c>
      <c r="W815" s="5">
        <f t="shared" si="751"/>
        <v>100</v>
      </c>
      <c r="X815" s="27"/>
    </row>
    <row r="816" spans="1:24" ht="47.25" customHeight="1" x14ac:dyDescent="0.3">
      <c r="A816" s="4" t="s">
        <v>163</v>
      </c>
      <c r="B816" s="4" t="s">
        <v>1779</v>
      </c>
      <c r="C816" s="4" t="s">
        <v>1276</v>
      </c>
      <c r="D816" s="4"/>
      <c r="E816" s="14" t="s">
        <v>1277</v>
      </c>
      <c r="F816" s="5">
        <f t="shared" ref="F816:L817" si="780">F817</f>
        <v>7462.5</v>
      </c>
      <c r="G816" s="5">
        <f t="shared" si="780"/>
        <v>7462.5</v>
      </c>
      <c r="H816" s="5">
        <f t="shared" si="780"/>
        <v>7462.5</v>
      </c>
      <c r="I816" s="5">
        <f t="shared" si="780"/>
        <v>0</v>
      </c>
      <c r="J816" s="5">
        <f t="shared" si="780"/>
        <v>0</v>
      </c>
      <c r="K816" s="5">
        <f t="shared" si="780"/>
        <v>0</v>
      </c>
      <c r="L816" s="5">
        <f t="shared" si="780"/>
        <v>0</v>
      </c>
      <c r="M816" s="5">
        <f t="shared" si="726"/>
        <v>7462.5</v>
      </c>
      <c r="N816" s="5">
        <f>N817</f>
        <v>7462.5</v>
      </c>
      <c r="O816" s="5">
        <f>O817</f>
        <v>4974.99</v>
      </c>
      <c r="P816" s="5">
        <f t="shared" ref="P816:V817" si="781">P817</f>
        <v>0</v>
      </c>
      <c r="Q816" s="5">
        <f t="shared" si="781"/>
        <v>0</v>
      </c>
      <c r="R816" s="5">
        <f t="shared" si="781"/>
        <v>0</v>
      </c>
      <c r="S816" s="5">
        <f t="shared" si="781"/>
        <v>0</v>
      </c>
      <c r="T816" s="5">
        <f t="shared" si="781"/>
        <v>7462.4939999999997</v>
      </c>
      <c r="U816" s="5">
        <f t="shared" si="781"/>
        <v>0</v>
      </c>
      <c r="V816" s="42">
        <f t="shared" si="781"/>
        <v>0</v>
      </c>
      <c r="W816" s="5">
        <f t="shared" si="751"/>
        <v>99.999919597989944</v>
      </c>
      <c r="X816" s="27"/>
    </row>
    <row r="817" spans="1:25" ht="31.5" customHeight="1" x14ac:dyDescent="0.3">
      <c r="A817" s="4" t="s">
        <v>163</v>
      </c>
      <c r="B817" s="4" t="s">
        <v>1779</v>
      </c>
      <c r="C817" s="4" t="s">
        <v>1276</v>
      </c>
      <c r="D817" s="4" t="s">
        <v>87</v>
      </c>
      <c r="E817" s="14" t="s">
        <v>541</v>
      </c>
      <c r="F817" s="5">
        <f t="shared" si="780"/>
        <v>7462.5</v>
      </c>
      <c r="G817" s="5">
        <f t="shared" si="780"/>
        <v>7462.5</v>
      </c>
      <c r="H817" s="5">
        <f t="shared" si="780"/>
        <v>7462.5</v>
      </c>
      <c r="I817" s="5">
        <f t="shared" si="780"/>
        <v>0</v>
      </c>
      <c r="J817" s="5">
        <f t="shared" si="780"/>
        <v>0</v>
      </c>
      <c r="K817" s="5">
        <f t="shared" si="780"/>
        <v>0</v>
      </c>
      <c r="L817" s="5">
        <f t="shared" si="780"/>
        <v>0</v>
      </c>
      <c r="M817" s="5">
        <f t="shared" si="726"/>
        <v>7462.5</v>
      </c>
      <c r="N817" s="5">
        <f>N818</f>
        <v>7462.5</v>
      </c>
      <c r="O817" s="5">
        <f>O818</f>
        <v>4974.99</v>
      </c>
      <c r="P817" s="5">
        <f t="shared" si="781"/>
        <v>0</v>
      </c>
      <c r="Q817" s="5">
        <f t="shared" si="781"/>
        <v>0</v>
      </c>
      <c r="R817" s="5">
        <f t="shared" si="781"/>
        <v>0</v>
      </c>
      <c r="S817" s="5">
        <f t="shared" si="781"/>
        <v>0</v>
      </c>
      <c r="T817" s="5">
        <f t="shared" si="781"/>
        <v>7462.4939999999997</v>
      </c>
      <c r="U817" s="5">
        <f t="shared" si="781"/>
        <v>0</v>
      </c>
      <c r="V817" s="42">
        <f t="shared" si="781"/>
        <v>0</v>
      </c>
      <c r="W817" s="5">
        <f t="shared" si="751"/>
        <v>99.999919597989944</v>
      </c>
      <c r="X817" s="27"/>
    </row>
    <row r="818" spans="1:25" ht="15.75" customHeight="1" x14ac:dyDescent="0.3">
      <c r="A818" s="4" t="s">
        <v>163</v>
      </c>
      <c r="B818" s="4" t="s">
        <v>1779</v>
      </c>
      <c r="C818" s="4" t="s">
        <v>1276</v>
      </c>
      <c r="D818" s="4" t="s">
        <v>99</v>
      </c>
      <c r="E818" s="14" t="s">
        <v>543</v>
      </c>
      <c r="F818" s="5">
        <v>7462.5</v>
      </c>
      <c r="G818" s="5">
        <v>7462.5</v>
      </c>
      <c r="H818" s="5">
        <v>7462.5</v>
      </c>
      <c r="I818" s="5"/>
      <c r="J818" s="5"/>
      <c r="K818" s="5"/>
      <c r="L818" s="5"/>
      <c r="M818" s="5">
        <f t="shared" si="726"/>
        <v>7462.5</v>
      </c>
      <c r="N818" s="5">
        <v>7462.5</v>
      </c>
      <c r="O818" s="5">
        <v>4974.99</v>
      </c>
      <c r="P818" s="5">
        <v>0</v>
      </c>
      <c r="Q818" s="5">
        <v>0</v>
      </c>
      <c r="R818" s="5">
        <v>0</v>
      </c>
      <c r="S818" s="5">
        <v>0</v>
      </c>
      <c r="T818" s="5">
        <v>7462.4939999999997</v>
      </c>
      <c r="U818" s="5">
        <v>0</v>
      </c>
      <c r="V818" s="42">
        <v>0</v>
      </c>
      <c r="W818" s="5">
        <f t="shared" si="751"/>
        <v>99.999919597989944</v>
      </c>
      <c r="X818" s="27"/>
    </row>
    <row r="819" spans="1:25" ht="63" hidden="1" customHeight="1" x14ac:dyDescent="0.25">
      <c r="A819" s="4" t="s">
        <v>163</v>
      </c>
      <c r="B819" s="4" t="s">
        <v>1779</v>
      </c>
      <c r="C819" s="4" t="s">
        <v>1362</v>
      </c>
      <c r="D819" s="4"/>
      <c r="E819" s="14" t="s">
        <v>1371</v>
      </c>
      <c r="F819" s="5">
        <f t="shared" ref="F819:L819" si="782">F820</f>
        <v>0</v>
      </c>
      <c r="G819" s="5">
        <f t="shared" si="782"/>
        <v>0</v>
      </c>
      <c r="H819" s="5">
        <f t="shared" si="782"/>
        <v>0</v>
      </c>
      <c r="I819" s="5">
        <f t="shared" si="782"/>
        <v>0</v>
      </c>
      <c r="J819" s="5">
        <f t="shared" si="782"/>
        <v>0</v>
      </c>
      <c r="K819" s="5">
        <f t="shared" si="782"/>
        <v>0</v>
      </c>
      <c r="L819" s="5">
        <f t="shared" si="782"/>
        <v>0</v>
      </c>
      <c r="M819" s="5">
        <f t="shared" si="726"/>
        <v>0</v>
      </c>
      <c r="N819" s="5">
        <f>N820</f>
        <v>0</v>
      </c>
      <c r="O819" s="5">
        <f>O820</f>
        <v>0</v>
      </c>
      <c r="P819" s="5">
        <f t="shared" ref="P819:V819" si="783">P820</f>
        <v>0</v>
      </c>
      <c r="Q819" s="5">
        <f t="shared" si="783"/>
        <v>0</v>
      </c>
      <c r="R819" s="5">
        <f t="shared" si="783"/>
        <v>0</v>
      </c>
      <c r="S819" s="5">
        <f t="shared" si="783"/>
        <v>0</v>
      </c>
      <c r="T819" s="5">
        <f t="shared" si="783"/>
        <v>0</v>
      </c>
      <c r="U819" s="5">
        <f t="shared" si="783"/>
        <v>0</v>
      </c>
      <c r="V819" s="42">
        <f t="shared" si="783"/>
        <v>0</v>
      </c>
      <c r="W819" s="5" t="e">
        <f t="shared" si="751"/>
        <v>#DIV/0!</v>
      </c>
      <c r="X819" s="27" t="s">
        <v>1591</v>
      </c>
      <c r="Y819" s="2" t="s">
        <v>1630</v>
      </c>
    </row>
    <row r="820" spans="1:25" ht="31.5" hidden="1" customHeight="1" x14ac:dyDescent="0.25">
      <c r="A820" s="4" t="s">
        <v>163</v>
      </c>
      <c r="B820" s="4" t="s">
        <v>1779</v>
      </c>
      <c r="C820" s="4" t="s">
        <v>1362</v>
      </c>
      <c r="D820" s="4" t="s">
        <v>87</v>
      </c>
      <c r="E820" s="14" t="s">
        <v>541</v>
      </c>
      <c r="F820" s="5">
        <f t="shared" ref="F820:L820" si="784">F821+F822</f>
        <v>0</v>
      </c>
      <c r="G820" s="5">
        <f t="shared" si="784"/>
        <v>0</v>
      </c>
      <c r="H820" s="5">
        <f t="shared" si="784"/>
        <v>0</v>
      </c>
      <c r="I820" s="5">
        <f t="shared" si="784"/>
        <v>0</v>
      </c>
      <c r="J820" s="5">
        <f t="shared" si="784"/>
        <v>0</v>
      </c>
      <c r="K820" s="5">
        <f t="shared" si="784"/>
        <v>0</v>
      </c>
      <c r="L820" s="5">
        <f t="shared" si="784"/>
        <v>0</v>
      </c>
      <c r="M820" s="5">
        <f t="shared" si="726"/>
        <v>0</v>
      </c>
      <c r="N820" s="5">
        <f>N821+N822</f>
        <v>0</v>
      </c>
      <c r="O820" s="5">
        <f>O821+O822</f>
        <v>0</v>
      </c>
      <c r="P820" s="5">
        <f t="shared" ref="P820:V820" si="785">P821+P822</f>
        <v>0</v>
      </c>
      <c r="Q820" s="5">
        <f t="shared" si="785"/>
        <v>0</v>
      </c>
      <c r="R820" s="5">
        <f t="shared" si="785"/>
        <v>0</v>
      </c>
      <c r="S820" s="5">
        <f t="shared" si="785"/>
        <v>0</v>
      </c>
      <c r="T820" s="5">
        <f t="shared" si="785"/>
        <v>0</v>
      </c>
      <c r="U820" s="5">
        <f t="shared" si="785"/>
        <v>0</v>
      </c>
      <c r="V820" s="42">
        <f t="shared" si="785"/>
        <v>0</v>
      </c>
      <c r="W820" s="5" t="e">
        <f t="shared" si="751"/>
        <v>#DIV/0!</v>
      </c>
      <c r="X820" s="27" t="s">
        <v>1591</v>
      </c>
      <c r="Y820" s="2" t="s">
        <v>1630</v>
      </c>
    </row>
    <row r="821" spans="1:25" ht="15.75" hidden="1" customHeight="1" x14ac:dyDescent="0.3">
      <c r="A821" s="4" t="s">
        <v>163</v>
      </c>
      <c r="B821" s="4" t="s">
        <v>1779</v>
      </c>
      <c r="C821" s="4" t="s">
        <v>1362</v>
      </c>
      <c r="D821" s="4" t="s">
        <v>121</v>
      </c>
      <c r="E821" s="14" t="s">
        <v>542</v>
      </c>
      <c r="F821" s="5"/>
      <c r="G821" s="5"/>
      <c r="H821" s="5"/>
      <c r="I821" s="5"/>
      <c r="J821" s="5"/>
      <c r="K821" s="5"/>
      <c r="L821" s="5"/>
      <c r="M821" s="5">
        <f t="shared" si="726"/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42">
        <v>0</v>
      </c>
      <c r="W821" s="5" t="e">
        <f t="shared" si="751"/>
        <v>#DIV/0!</v>
      </c>
      <c r="X821" s="27" t="s">
        <v>1591</v>
      </c>
      <c r="Y821" s="2" t="s">
        <v>1630</v>
      </c>
    </row>
    <row r="822" spans="1:25" ht="15.75" hidden="1" customHeight="1" x14ac:dyDescent="0.3">
      <c r="A822" s="4" t="s">
        <v>163</v>
      </c>
      <c r="B822" s="4" t="s">
        <v>1779</v>
      </c>
      <c r="C822" s="4" t="s">
        <v>1362</v>
      </c>
      <c r="D822" s="4" t="s">
        <v>99</v>
      </c>
      <c r="E822" s="14" t="s">
        <v>543</v>
      </c>
      <c r="F822" s="5"/>
      <c r="G822" s="5"/>
      <c r="H822" s="5"/>
      <c r="I822" s="5"/>
      <c r="J822" s="5"/>
      <c r="K822" s="5"/>
      <c r="L822" s="5"/>
      <c r="M822" s="5">
        <f t="shared" si="726"/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42">
        <v>0</v>
      </c>
      <c r="W822" s="5" t="e">
        <f t="shared" si="751"/>
        <v>#DIV/0!</v>
      </c>
      <c r="X822" s="27" t="s">
        <v>1591</v>
      </c>
      <c r="Y822" s="2" t="s">
        <v>1630</v>
      </c>
    </row>
    <row r="823" spans="1:25" ht="15.75" customHeight="1" x14ac:dyDescent="0.3">
      <c r="A823" s="4" t="s">
        <v>163</v>
      </c>
      <c r="B823" s="4" t="s">
        <v>1779</v>
      </c>
      <c r="C823" s="4" t="s">
        <v>676</v>
      </c>
      <c r="D823" s="4"/>
      <c r="E823" s="14" t="s">
        <v>757</v>
      </c>
      <c r="F823" s="5">
        <f t="shared" ref="F823:L824" si="786">F824</f>
        <v>2152.3999999999996</v>
      </c>
      <c r="G823" s="5">
        <f t="shared" si="786"/>
        <v>1378.1</v>
      </c>
      <c r="H823" s="5">
        <f t="shared" si="786"/>
        <v>1378.1</v>
      </c>
      <c r="I823" s="5">
        <f t="shared" si="786"/>
        <v>0</v>
      </c>
      <c r="J823" s="5">
        <f t="shared" si="786"/>
        <v>0</v>
      </c>
      <c r="K823" s="5">
        <f t="shared" si="786"/>
        <v>0</v>
      </c>
      <c r="L823" s="5">
        <f t="shared" si="786"/>
        <v>947.7</v>
      </c>
      <c r="M823" s="5">
        <f t="shared" ref="M823:M889" si="787">F823+I823+L823</f>
        <v>3100.0999999999995</v>
      </c>
      <c r="N823" s="5">
        <f>N824</f>
        <v>3100.1</v>
      </c>
      <c r="O823" s="5">
        <f>O824</f>
        <v>1484.07</v>
      </c>
      <c r="P823" s="5">
        <f t="shared" ref="P823:V824" si="788">P824</f>
        <v>0</v>
      </c>
      <c r="Q823" s="5">
        <f t="shared" si="788"/>
        <v>0</v>
      </c>
      <c r="R823" s="5">
        <f t="shared" si="788"/>
        <v>0</v>
      </c>
      <c r="S823" s="5">
        <f t="shared" si="788"/>
        <v>0</v>
      </c>
      <c r="T823" s="5">
        <f t="shared" si="788"/>
        <v>3099.8572199999999</v>
      </c>
      <c r="U823" s="5">
        <f t="shared" si="788"/>
        <v>0</v>
      </c>
      <c r="V823" s="42">
        <f t="shared" si="788"/>
        <v>0</v>
      </c>
      <c r="W823" s="5">
        <f t="shared" si="751"/>
        <v>99.992168639721299</v>
      </c>
      <c r="X823" s="27"/>
    </row>
    <row r="824" spans="1:25" ht="31.5" customHeight="1" x14ac:dyDescent="0.3">
      <c r="A824" s="4" t="s">
        <v>163</v>
      </c>
      <c r="B824" s="4" t="s">
        <v>1779</v>
      </c>
      <c r="C824" s="4" t="s">
        <v>676</v>
      </c>
      <c r="D824" s="4" t="s">
        <v>87</v>
      </c>
      <c r="E824" s="14" t="s">
        <v>541</v>
      </c>
      <c r="F824" s="5">
        <f t="shared" si="786"/>
        <v>2152.3999999999996</v>
      </c>
      <c r="G824" s="5">
        <f t="shared" si="786"/>
        <v>1378.1</v>
      </c>
      <c r="H824" s="5">
        <f t="shared" si="786"/>
        <v>1378.1</v>
      </c>
      <c r="I824" s="5">
        <f t="shared" si="786"/>
        <v>0</v>
      </c>
      <c r="J824" s="5">
        <f t="shared" si="786"/>
        <v>0</v>
      </c>
      <c r="K824" s="5">
        <f t="shared" si="786"/>
        <v>0</v>
      </c>
      <c r="L824" s="5">
        <f t="shared" si="786"/>
        <v>947.7</v>
      </c>
      <c r="M824" s="5">
        <f t="shared" si="787"/>
        <v>3100.0999999999995</v>
      </c>
      <c r="N824" s="5">
        <f>N825</f>
        <v>3100.1</v>
      </c>
      <c r="O824" s="5">
        <f>O825</f>
        <v>1484.07</v>
      </c>
      <c r="P824" s="5">
        <f t="shared" si="788"/>
        <v>0</v>
      </c>
      <c r="Q824" s="5">
        <f t="shared" si="788"/>
        <v>0</v>
      </c>
      <c r="R824" s="5">
        <f t="shared" si="788"/>
        <v>0</v>
      </c>
      <c r="S824" s="5">
        <f t="shared" si="788"/>
        <v>0</v>
      </c>
      <c r="T824" s="5">
        <f t="shared" si="788"/>
        <v>3099.8572199999999</v>
      </c>
      <c r="U824" s="5">
        <f t="shared" si="788"/>
        <v>0</v>
      </c>
      <c r="V824" s="42">
        <f t="shared" si="788"/>
        <v>0</v>
      </c>
      <c r="W824" s="5">
        <f t="shared" si="751"/>
        <v>99.992168639721299</v>
      </c>
      <c r="X824" s="27"/>
    </row>
    <row r="825" spans="1:25" ht="15.75" customHeight="1" x14ac:dyDescent="0.3">
      <c r="A825" s="4" t="s">
        <v>163</v>
      </c>
      <c r="B825" s="4" t="s">
        <v>1779</v>
      </c>
      <c r="C825" s="4" t="s">
        <v>676</v>
      </c>
      <c r="D825" s="4" t="s">
        <v>99</v>
      </c>
      <c r="E825" s="14" t="s">
        <v>543</v>
      </c>
      <c r="F825" s="5">
        <v>2152.3999999999996</v>
      </c>
      <c r="G825" s="5">
        <v>1378.1</v>
      </c>
      <c r="H825" s="5">
        <v>1378.1</v>
      </c>
      <c r="I825" s="5"/>
      <c r="J825" s="5"/>
      <c r="K825" s="5"/>
      <c r="L825" s="5">
        <v>947.7</v>
      </c>
      <c r="M825" s="5">
        <f t="shared" si="787"/>
        <v>3100.0999999999995</v>
      </c>
      <c r="N825" s="5">
        <v>3100.1</v>
      </c>
      <c r="O825" s="5">
        <v>1484.07</v>
      </c>
      <c r="P825" s="5">
        <v>0</v>
      </c>
      <c r="Q825" s="5">
        <v>0</v>
      </c>
      <c r="R825" s="5">
        <v>0</v>
      </c>
      <c r="S825" s="5">
        <v>0</v>
      </c>
      <c r="T825" s="5">
        <v>3099.8572199999999</v>
      </c>
      <c r="U825" s="5">
        <v>0</v>
      </c>
      <c r="V825" s="42">
        <v>0</v>
      </c>
      <c r="W825" s="5">
        <f t="shared" si="751"/>
        <v>99.992168639721299</v>
      </c>
      <c r="X825" s="27"/>
    </row>
    <row r="826" spans="1:25" ht="47.25" customHeight="1" x14ac:dyDescent="0.3">
      <c r="A826" s="4" t="s">
        <v>163</v>
      </c>
      <c r="B826" s="4" t="s">
        <v>1779</v>
      </c>
      <c r="C826" s="4" t="s">
        <v>689</v>
      </c>
      <c r="D826" s="4"/>
      <c r="E826" s="14" t="s">
        <v>1112</v>
      </c>
      <c r="F826" s="5">
        <f t="shared" ref="F826:L826" si="789">F827+F839+F831+F835</f>
        <v>5876656.4000000004</v>
      </c>
      <c r="G826" s="5">
        <f t="shared" si="789"/>
        <v>6024855.7999999989</v>
      </c>
      <c r="H826" s="5">
        <f t="shared" si="789"/>
        <v>6156511.5000000009</v>
      </c>
      <c r="I826" s="5">
        <f t="shared" si="789"/>
        <v>0</v>
      </c>
      <c r="J826" s="5">
        <f t="shared" si="789"/>
        <v>0</v>
      </c>
      <c r="K826" s="5">
        <f t="shared" si="789"/>
        <v>0</v>
      </c>
      <c r="L826" s="5">
        <f t="shared" si="789"/>
        <v>0</v>
      </c>
      <c r="M826" s="5">
        <f t="shared" si="787"/>
        <v>5876656.4000000004</v>
      </c>
      <c r="N826" s="5">
        <f>N827+N839+N831+N835</f>
        <v>6206103.6519599995</v>
      </c>
      <c r="O826" s="5">
        <f>O827+O839+O831+O835</f>
        <v>4326052.3250399996</v>
      </c>
      <c r="P826" s="5">
        <f t="shared" ref="P826:V826" si="790">P827+P839+P831+P835</f>
        <v>6201192.4719599998</v>
      </c>
      <c r="Q826" s="5">
        <f t="shared" si="790"/>
        <v>4323077.4850399997</v>
      </c>
      <c r="R826" s="5">
        <f t="shared" si="790"/>
        <v>0</v>
      </c>
      <c r="S826" s="5">
        <f t="shared" si="790"/>
        <v>0</v>
      </c>
      <c r="T826" s="5">
        <f>T827+T839+T831+T835</f>
        <v>6202013.5860899994</v>
      </c>
      <c r="U826" s="5">
        <f t="shared" si="790"/>
        <v>6198223.2040099995</v>
      </c>
      <c r="V826" s="42">
        <f t="shared" si="790"/>
        <v>0</v>
      </c>
      <c r="W826" s="5">
        <f t="shared" si="751"/>
        <v>99.934096075422332</v>
      </c>
      <c r="X826" s="27"/>
    </row>
    <row r="827" spans="1:25" ht="31.5" customHeight="1" x14ac:dyDescent="0.3">
      <c r="A827" s="4" t="s">
        <v>163</v>
      </c>
      <c r="B827" s="4" t="s">
        <v>1779</v>
      </c>
      <c r="C827" s="4" t="s">
        <v>679</v>
      </c>
      <c r="D827" s="4"/>
      <c r="E827" s="14" t="s">
        <v>756</v>
      </c>
      <c r="F827" s="5">
        <f t="shared" ref="F827:L827" si="791">F828</f>
        <v>4752213.5</v>
      </c>
      <c r="G827" s="5">
        <f t="shared" si="791"/>
        <v>4888999.3</v>
      </c>
      <c r="H827" s="5">
        <f t="shared" si="791"/>
        <v>5011683.6000000006</v>
      </c>
      <c r="I827" s="5">
        <f t="shared" si="791"/>
        <v>0</v>
      </c>
      <c r="J827" s="5">
        <f t="shared" si="791"/>
        <v>0</v>
      </c>
      <c r="K827" s="5">
        <f t="shared" si="791"/>
        <v>0</v>
      </c>
      <c r="L827" s="5">
        <f t="shared" si="791"/>
        <v>0</v>
      </c>
      <c r="M827" s="5">
        <f t="shared" si="787"/>
        <v>4752213.5</v>
      </c>
      <c r="N827" s="5">
        <f>N828</f>
        <v>4863358.8762499997</v>
      </c>
      <c r="O827" s="5">
        <f>O828</f>
        <v>3517785.1902199998</v>
      </c>
      <c r="P827" s="5">
        <f t="shared" ref="P827:V827" si="792">P828</f>
        <v>4863358.8762499997</v>
      </c>
      <c r="Q827" s="5">
        <f t="shared" si="792"/>
        <v>3517785.1902199998</v>
      </c>
      <c r="R827" s="5">
        <f t="shared" si="792"/>
        <v>0</v>
      </c>
      <c r="S827" s="5">
        <f t="shared" si="792"/>
        <v>0</v>
      </c>
      <c r="T827" s="5">
        <f t="shared" si="792"/>
        <v>4860389.6082999995</v>
      </c>
      <c r="U827" s="5">
        <f t="shared" si="792"/>
        <v>4860389.6082999995</v>
      </c>
      <c r="V827" s="42">
        <f t="shared" si="792"/>
        <v>0</v>
      </c>
      <c r="W827" s="5">
        <f t="shared" si="751"/>
        <v>99.938946147599751</v>
      </c>
      <c r="X827" s="27"/>
    </row>
    <row r="828" spans="1:25" ht="31.5" customHeight="1" x14ac:dyDescent="0.3">
      <c r="A828" s="4" t="s">
        <v>163</v>
      </c>
      <c r="B828" s="4" t="s">
        <v>1779</v>
      </c>
      <c r="C828" s="4" t="s">
        <v>679</v>
      </c>
      <c r="D828" s="4" t="s">
        <v>87</v>
      </c>
      <c r="E828" s="14" t="s">
        <v>541</v>
      </c>
      <c r="F828" s="5">
        <f t="shared" ref="F828:L828" si="793">F829+F830</f>
        <v>4752213.5</v>
      </c>
      <c r="G828" s="5">
        <f t="shared" si="793"/>
        <v>4888999.3</v>
      </c>
      <c r="H828" s="5">
        <f t="shared" si="793"/>
        <v>5011683.6000000006</v>
      </c>
      <c r="I828" s="5">
        <f t="shared" si="793"/>
        <v>0</v>
      </c>
      <c r="J828" s="5">
        <f t="shared" si="793"/>
        <v>0</v>
      </c>
      <c r="K828" s="5">
        <f t="shared" si="793"/>
        <v>0</v>
      </c>
      <c r="L828" s="5">
        <f t="shared" si="793"/>
        <v>0</v>
      </c>
      <c r="M828" s="5">
        <f t="shared" si="787"/>
        <v>4752213.5</v>
      </c>
      <c r="N828" s="5">
        <f>N829+N830</f>
        <v>4863358.8762499997</v>
      </c>
      <c r="O828" s="5">
        <f>O829+O830</f>
        <v>3517785.1902199998</v>
      </c>
      <c r="P828" s="5">
        <f t="shared" ref="P828:V828" si="794">P829+P830</f>
        <v>4863358.8762499997</v>
      </c>
      <c r="Q828" s="5">
        <f t="shared" si="794"/>
        <v>3517785.1902199998</v>
      </c>
      <c r="R828" s="5">
        <f t="shared" si="794"/>
        <v>0</v>
      </c>
      <c r="S828" s="5">
        <f t="shared" si="794"/>
        <v>0</v>
      </c>
      <c r="T828" s="5">
        <f t="shared" si="794"/>
        <v>4860389.6082999995</v>
      </c>
      <c r="U828" s="5">
        <f t="shared" si="794"/>
        <v>4860389.6082999995</v>
      </c>
      <c r="V828" s="42">
        <f t="shared" si="794"/>
        <v>0</v>
      </c>
      <c r="W828" s="5">
        <f t="shared" si="751"/>
        <v>99.938946147599751</v>
      </c>
      <c r="X828" s="27"/>
    </row>
    <row r="829" spans="1:25" ht="15.75" customHeight="1" x14ac:dyDescent="0.3">
      <c r="A829" s="4" t="s">
        <v>163</v>
      </c>
      <c r="B829" s="4" t="s">
        <v>1779</v>
      </c>
      <c r="C829" s="4" t="s">
        <v>679</v>
      </c>
      <c r="D829" s="4" t="s">
        <v>121</v>
      </c>
      <c r="E829" s="14" t="s">
        <v>542</v>
      </c>
      <c r="F829" s="5">
        <v>379481.4</v>
      </c>
      <c r="G829" s="5">
        <v>386747</v>
      </c>
      <c r="H829" s="5">
        <v>394586.7</v>
      </c>
      <c r="I829" s="5"/>
      <c r="J829" s="5"/>
      <c r="K829" s="5"/>
      <c r="L829" s="5"/>
      <c r="M829" s="5">
        <f t="shared" si="787"/>
        <v>379481.4</v>
      </c>
      <c r="N829" s="5">
        <v>187000.09627000001</v>
      </c>
      <c r="O829" s="5">
        <v>131676.96505999999</v>
      </c>
      <c r="P829" s="5">
        <f>N829</f>
        <v>187000.09627000001</v>
      </c>
      <c r="Q829" s="5">
        <f>O829</f>
        <v>131676.96505999999</v>
      </c>
      <c r="R829" s="5">
        <v>0</v>
      </c>
      <c r="S829" s="5">
        <v>0</v>
      </c>
      <c r="T829" s="5">
        <v>186977.97016999999</v>
      </c>
      <c r="U829" s="5">
        <f>T829</f>
        <v>186977.97016999999</v>
      </c>
      <c r="V829" s="42">
        <v>0</v>
      </c>
      <c r="W829" s="5">
        <f t="shared" si="751"/>
        <v>99.988167867053889</v>
      </c>
      <c r="X829" s="27"/>
    </row>
    <row r="830" spans="1:25" ht="15.75" customHeight="1" x14ac:dyDescent="0.3">
      <c r="A830" s="4" t="s">
        <v>163</v>
      </c>
      <c r="B830" s="4" t="s">
        <v>1779</v>
      </c>
      <c r="C830" s="4" t="s">
        <v>679</v>
      </c>
      <c r="D830" s="4" t="s">
        <v>99</v>
      </c>
      <c r="E830" s="14" t="s">
        <v>543</v>
      </c>
      <c r="F830" s="5">
        <v>4372732.0999999996</v>
      </c>
      <c r="G830" s="5">
        <v>4502252.3</v>
      </c>
      <c r="H830" s="5">
        <v>4617096.9000000004</v>
      </c>
      <c r="I830" s="5"/>
      <c r="J830" s="5"/>
      <c r="K830" s="5"/>
      <c r="L830" s="5"/>
      <c r="M830" s="5">
        <f t="shared" si="787"/>
        <v>4372732.0999999996</v>
      </c>
      <c r="N830" s="5">
        <v>4676358.7799800001</v>
      </c>
      <c r="O830" s="5">
        <v>3386108.2251599999</v>
      </c>
      <c r="P830" s="5">
        <f>N830</f>
        <v>4676358.7799800001</v>
      </c>
      <c r="Q830" s="5">
        <f>O830</f>
        <v>3386108.2251599999</v>
      </c>
      <c r="R830" s="5">
        <v>0</v>
      </c>
      <c r="S830" s="5">
        <v>0</v>
      </c>
      <c r="T830" s="5">
        <v>4673411.6381299999</v>
      </c>
      <c r="U830" s="5">
        <f>T830</f>
        <v>4673411.6381299999</v>
      </c>
      <c r="V830" s="42">
        <v>0</v>
      </c>
      <c r="W830" s="5">
        <f t="shared" si="751"/>
        <v>99.936977849890013</v>
      </c>
      <c r="X830" s="27"/>
    </row>
    <row r="831" spans="1:25" ht="63" customHeight="1" x14ac:dyDescent="0.3">
      <c r="A831" s="4" t="s">
        <v>163</v>
      </c>
      <c r="B831" s="4" t="s">
        <v>1779</v>
      </c>
      <c r="C831" s="4" t="s">
        <v>1526</v>
      </c>
      <c r="D831" s="4"/>
      <c r="E831" s="14" t="s">
        <v>1544</v>
      </c>
      <c r="F831" s="5">
        <f t="shared" ref="F831:L831" si="795">F832</f>
        <v>379590.1</v>
      </c>
      <c r="G831" s="5">
        <f t="shared" si="795"/>
        <v>379590.1</v>
      </c>
      <c r="H831" s="5">
        <f t="shared" si="795"/>
        <v>379590.1</v>
      </c>
      <c r="I831" s="5">
        <f t="shared" si="795"/>
        <v>0</v>
      </c>
      <c r="J831" s="5">
        <f t="shared" si="795"/>
        <v>0</v>
      </c>
      <c r="K831" s="5">
        <f t="shared" si="795"/>
        <v>0</v>
      </c>
      <c r="L831" s="5">
        <f t="shared" si="795"/>
        <v>0</v>
      </c>
      <c r="M831" s="5">
        <f t="shared" si="787"/>
        <v>379590.1</v>
      </c>
      <c r="N831" s="5">
        <f>N832</f>
        <v>471559.7</v>
      </c>
      <c r="O831" s="5">
        <f>O832</f>
        <v>306083.61</v>
      </c>
      <c r="P831" s="5">
        <f t="shared" ref="P831:V831" si="796">P832</f>
        <v>471559.7</v>
      </c>
      <c r="Q831" s="5">
        <f t="shared" si="796"/>
        <v>306083.61</v>
      </c>
      <c r="R831" s="5">
        <f t="shared" si="796"/>
        <v>0</v>
      </c>
      <c r="S831" s="5">
        <f t="shared" si="796"/>
        <v>0</v>
      </c>
      <c r="T831" s="5">
        <f>T832</f>
        <v>471559.7</v>
      </c>
      <c r="U831" s="5">
        <f t="shared" si="796"/>
        <v>471559.7</v>
      </c>
      <c r="V831" s="42">
        <f t="shared" si="796"/>
        <v>0</v>
      </c>
      <c r="W831" s="5">
        <f t="shared" si="751"/>
        <v>100</v>
      </c>
      <c r="X831" s="27"/>
    </row>
    <row r="832" spans="1:25" ht="31.5" customHeight="1" x14ac:dyDescent="0.3">
      <c r="A832" s="4" t="s">
        <v>163</v>
      </c>
      <c r="B832" s="4" t="s">
        <v>1779</v>
      </c>
      <c r="C832" s="4" t="s">
        <v>1526</v>
      </c>
      <c r="D832" s="4" t="s">
        <v>87</v>
      </c>
      <c r="E832" s="14" t="s">
        <v>541</v>
      </c>
      <c r="F832" s="5">
        <f t="shared" ref="F832:L832" si="797">F833+F834</f>
        <v>379590.1</v>
      </c>
      <c r="G832" s="5">
        <f t="shared" si="797"/>
        <v>379590.1</v>
      </c>
      <c r="H832" s="5">
        <f t="shared" si="797"/>
        <v>379590.1</v>
      </c>
      <c r="I832" s="5">
        <f t="shared" si="797"/>
        <v>0</v>
      </c>
      <c r="J832" s="5">
        <f t="shared" si="797"/>
        <v>0</v>
      </c>
      <c r="K832" s="5">
        <f t="shared" si="797"/>
        <v>0</v>
      </c>
      <c r="L832" s="5">
        <f t="shared" si="797"/>
        <v>0</v>
      </c>
      <c r="M832" s="5">
        <f t="shared" si="787"/>
        <v>379590.1</v>
      </c>
      <c r="N832" s="5">
        <f>N833+N834</f>
        <v>471559.7</v>
      </c>
      <c r="O832" s="5">
        <f>O833+O834</f>
        <v>306083.61</v>
      </c>
      <c r="P832" s="5">
        <f t="shared" ref="P832:V832" si="798">P833+P834</f>
        <v>471559.7</v>
      </c>
      <c r="Q832" s="5">
        <f t="shared" si="798"/>
        <v>306083.61</v>
      </c>
      <c r="R832" s="5">
        <f t="shared" si="798"/>
        <v>0</v>
      </c>
      <c r="S832" s="5">
        <f t="shared" si="798"/>
        <v>0</v>
      </c>
      <c r="T832" s="5">
        <f>T833+T834</f>
        <v>471559.7</v>
      </c>
      <c r="U832" s="5">
        <f t="shared" si="798"/>
        <v>471559.7</v>
      </c>
      <c r="V832" s="42">
        <f t="shared" si="798"/>
        <v>0</v>
      </c>
      <c r="W832" s="5">
        <f t="shared" si="751"/>
        <v>100</v>
      </c>
      <c r="X832" s="27"/>
    </row>
    <row r="833" spans="1:24" ht="15.75" customHeight="1" x14ac:dyDescent="0.3">
      <c r="A833" s="4" t="s">
        <v>163</v>
      </c>
      <c r="B833" s="4" t="s">
        <v>1779</v>
      </c>
      <c r="C833" s="4" t="s">
        <v>1526</v>
      </c>
      <c r="D833" s="4" t="s">
        <v>121</v>
      </c>
      <c r="E833" s="14" t="s">
        <v>542</v>
      </c>
      <c r="F833" s="5">
        <v>23179.3</v>
      </c>
      <c r="G833" s="5">
        <v>23179.3</v>
      </c>
      <c r="H833" s="5">
        <v>23179.3</v>
      </c>
      <c r="I833" s="5"/>
      <c r="J833" s="5"/>
      <c r="K833" s="5"/>
      <c r="L833" s="5"/>
      <c r="M833" s="5">
        <f t="shared" si="787"/>
        <v>23179.3</v>
      </c>
      <c r="N833" s="5">
        <v>15537.38716</v>
      </c>
      <c r="O833" s="5">
        <v>9323.0452000000005</v>
      </c>
      <c r="P833" s="5">
        <f>N833</f>
        <v>15537.38716</v>
      </c>
      <c r="Q833" s="5">
        <f>O833</f>
        <v>9323.0452000000005</v>
      </c>
      <c r="R833" s="5">
        <v>0</v>
      </c>
      <c r="S833" s="5">
        <v>0</v>
      </c>
      <c r="T833" s="5">
        <v>15537.38716</v>
      </c>
      <c r="U833" s="5">
        <f>T833</f>
        <v>15537.38716</v>
      </c>
      <c r="V833" s="42">
        <v>0</v>
      </c>
      <c r="W833" s="5">
        <f t="shared" si="751"/>
        <v>100</v>
      </c>
      <c r="X833" s="27"/>
    </row>
    <row r="834" spans="1:24" ht="15.75" customHeight="1" x14ac:dyDescent="0.3">
      <c r="A834" s="4" t="s">
        <v>163</v>
      </c>
      <c r="B834" s="4" t="s">
        <v>1779</v>
      </c>
      <c r="C834" s="4" t="s">
        <v>1526</v>
      </c>
      <c r="D834" s="4" t="s">
        <v>99</v>
      </c>
      <c r="E834" s="14" t="s">
        <v>543</v>
      </c>
      <c r="F834" s="5">
        <v>356410.8</v>
      </c>
      <c r="G834" s="5">
        <v>356410.8</v>
      </c>
      <c r="H834" s="5">
        <v>356410.8</v>
      </c>
      <c r="I834" s="5"/>
      <c r="J834" s="5"/>
      <c r="K834" s="5"/>
      <c r="L834" s="5"/>
      <c r="M834" s="5">
        <f t="shared" si="787"/>
        <v>356410.8</v>
      </c>
      <c r="N834" s="5">
        <v>456022.31284000003</v>
      </c>
      <c r="O834" s="5">
        <v>296760.56479999999</v>
      </c>
      <c r="P834" s="5">
        <f>N834</f>
        <v>456022.31284000003</v>
      </c>
      <c r="Q834" s="5">
        <f>O834</f>
        <v>296760.56479999999</v>
      </c>
      <c r="R834" s="5">
        <v>0</v>
      </c>
      <c r="S834" s="5">
        <v>0</v>
      </c>
      <c r="T834" s="5">
        <v>456022.31284000003</v>
      </c>
      <c r="U834" s="5">
        <f>T834</f>
        <v>456022.31284000003</v>
      </c>
      <c r="V834" s="42">
        <v>0</v>
      </c>
      <c r="W834" s="5">
        <f t="shared" si="751"/>
        <v>100</v>
      </c>
      <c r="X834" s="27"/>
    </row>
    <row r="835" spans="1:24" ht="63" customHeight="1" x14ac:dyDescent="0.3">
      <c r="A835" s="4" t="s">
        <v>163</v>
      </c>
      <c r="B835" s="4" t="s">
        <v>1779</v>
      </c>
      <c r="C835" s="4" t="s">
        <v>1528</v>
      </c>
      <c r="D835" s="4"/>
      <c r="E835" s="14" t="s">
        <v>1527</v>
      </c>
      <c r="F835" s="5">
        <f t="shared" ref="F835:L835" si="799">F836</f>
        <v>691486.89999999991</v>
      </c>
      <c r="G835" s="5">
        <f t="shared" si="799"/>
        <v>702098.6</v>
      </c>
      <c r="H835" s="5">
        <f t="shared" si="799"/>
        <v>711027.9</v>
      </c>
      <c r="I835" s="5">
        <f t="shared" si="799"/>
        <v>0</v>
      </c>
      <c r="J835" s="5">
        <f t="shared" si="799"/>
        <v>0</v>
      </c>
      <c r="K835" s="5">
        <f t="shared" si="799"/>
        <v>0</v>
      </c>
      <c r="L835" s="5">
        <f t="shared" si="799"/>
        <v>0</v>
      </c>
      <c r="M835" s="5">
        <f t="shared" si="787"/>
        <v>691486.89999999991</v>
      </c>
      <c r="N835" s="5">
        <f>N836</f>
        <v>819525.85</v>
      </c>
      <c r="O835" s="5">
        <f>O836</f>
        <v>463522.70782000001</v>
      </c>
      <c r="P835" s="5">
        <f t="shared" ref="P835:V835" si="800">P836</f>
        <v>819525.85</v>
      </c>
      <c r="Q835" s="5">
        <f t="shared" si="800"/>
        <v>463522.70782000001</v>
      </c>
      <c r="R835" s="5">
        <f t="shared" si="800"/>
        <v>0</v>
      </c>
      <c r="S835" s="5">
        <f t="shared" si="800"/>
        <v>0</v>
      </c>
      <c r="T835" s="5">
        <f>T836</f>
        <v>819525.85</v>
      </c>
      <c r="U835" s="5">
        <f t="shared" si="800"/>
        <v>819525.85</v>
      </c>
      <c r="V835" s="42">
        <f t="shared" si="800"/>
        <v>0</v>
      </c>
      <c r="W835" s="5">
        <f t="shared" si="751"/>
        <v>100</v>
      </c>
      <c r="X835" s="27"/>
    </row>
    <row r="836" spans="1:24" ht="31.5" customHeight="1" x14ac:dyDescent="0.3">
      <c r="A836" s="4" t="s">
        <v>163</v>
      </c>
      <c r="B836" s="4" t="s">
        <v>1779</v>
      </c>
      <c r="C836" s="4" t="s">
        <v>1528</v>
      </c>
      <c r="D836" s="4" t="s">
        <v>87</v>
      </c>
      <c r="E836" s="14" t="s">
        <v>541</v>
      </c>
      <c r="F836" s="5">
        <f t="shared" ref="F836:L836" si="801">F837+F838</f>
        <v>691486.89999999991</v>
      </c>
      <c r="G836" s="5">
        <f t="shared" si="801"/>
        <v>702098.6</v>
      </c>
      <c r="H836" s="5">
        <f t="shared" si="801"/>
        <v>711027.9</v>
      </c>
      <c r="I836" s="5">
        <f t="shared" si="801"/>
        <v>0</v>
      </c>
      <c r="J836" s="5">
        <f t="shared" si="801"/>
        <v>0</v>
      </c>
      <c r="K836" s="5">
        <f t="shared" si="801"/>
        <v>0</v>
      </c>
      <c r="L836" s="5">
        <f t="shared" si="801"/>
        <v>0</v>
      </c>
      <c r="M836" s="5">
        <f t="shared" si="787"/>
        <v>691486.89999999991</v>
      </c>
      <c r="N836" s="5">
        <f>N837+N838</f>
        <v>819525.85</v>
      </c>
      <c r="O836" s="5">
        <f>O837+O838</f>
        <v>463522.70782000001</v>
      </c>
      <c r="P836" s="5">
        <f t="shared" ref="P836:V836" si="802">P837+P838</f>
        <v>819525.85</v>
      </c>
      <c r="Q836" s="5">
        <f t="shared" si="802"/>
        <v>463522.70782000001</v>
      </c>
      <c r="R836" s="5">
        <f t="shared" si="802"/>
        <v>0</v>
      </c>
      <c r="S836" s="5">
        <f t="shared" si="802"/>
        <v>0</v>
      </c>
      <c r="T836" s="5">
        <f>T837+T838</f>
        <v>819525.85</v>
      </c>
      <c r="U836" s="5">
        <f t="shared" si="802"/>
        <v>819525.85</v>
      </c>
      <c r="V836" s="42">
        <f t="shared" si="802"/>
        <v>0</v>
      </c>
      <c r="W836" s="5">
        <f t="shared" si="751"/>
        <v>100</v>
      </c>
      <c r="X836" s="27"/>
    </row>
    <row r="837" spans="1:24" ht="15.75" customHeight="1" x14ac:dyDescent="0.3">
      <c r="A837" s="4" t="s">
        <v>163</v>
      </c>
      <c r="B837" s="4" t="s">
        <v>1779</v>
      </c>
      <c r="C837" s="4" t="s">
        <v>1528</v>
      </c>
      <c r="D837" s="4" t="s">
        <v>121</v>
      </c>
      <c r="E837" s="14" t="s">
        <v>542</v>
      </c>
      <c r="F837" s="5">
        <v>27838.7</v>
      </c>
      <c r="G837" s="5">
        <v>27197.800000000003</v>
      </c>
      <c r="H837" s="5">
        <v>28551.9</v>
      </c>
      <c r="I837" s="5"/>
      <c r="J837" s="5"/>
      <c r="K837" s="5"/>
      <c r="L837" s="5"/>
      <c r="M837" s="5">
        <f t="shared" si="787"/>
        <v>27838.7</v>
      </c>
      <c r="N837" s="5">
        <v>12784.074000000001</v>
      </c>
      <c r="O837" s="5">
        <v>7787.0309999999999</v>
      </c>
      <c r="P837" s="5">
        <f>N837</f>
        <v>12784.074000000001</v>
      </c>
      <c r="Q837" s="5">
        <f>O837</f>
        <v>7787.0309999999999</v>
      </c>
      <c r="R837" s="5">
        <v>0</v>
      </c>
      <c r="S837" s="5">
        <v>0</v>
      </c>
      <c r="T837" s="5">
        <v>12784.074000000001</v>
      </c>
      <c r="U837" s="5">
        <f>T837</f>
        <v>12784.074000000001</v>
      </c>
      <c r="V837" s="42">
        <v>0</v>
      </c>
      <c r="W837" s="5">
        <f t="shared" si="751"/>
        <v>100</v>
      </c>
      <c r="X837" s="27"/>
    </row>
    <row r="838" spans="1:24" ht="15.75" customHeight="1" x14ac:dyDescent="0.3">
      <c r="A838" s="4" t="s">
        <v>163</v>
      </c>
      <c r="B838" s="4" t="s">
        <v>1779</v>
      </c>
      <c r="C838" s="4" t="s">
        <v>1528</v>
      </c>
      <c r="D838" s="4" t="s">
        <v>99</v>
      </c>
      <c r="E838" s="14" t="s">
        <v>543</v>
      </c>
      <c r="F838" s="5">
        <v>663648.19999999995</v>
      </c>
      <c r="G838" s="5">
        <v>674900.79999999993</v>
      </c>
      <c r="H838" s="5">
        <v>682476</v>
      </c>
      <c r="I838" s="5"/>
      <c r="J838" s="5"/>
      <c r="K838" s="5"/>
      <c r="L838" s="5"/>
      <c r="M838" s="5">
        <f t="shared" si="787"/>
        <v>663648.19999999995</v>
      </c>
      <c r="N838" s="5">
        <v>806741.77599999995</v>
      </c>
      <c r="O838" s="5">
        <v>455735.67681999999</v>
      </c>
      <c r="P838" s="5">
        <f>N838</f>
        <v>806741.77599999995</v>
      </c>
      <c r="Q838" s="5">
        <f>O838</f>
        <v>455735.67681999999</v>
      </c>
      <c r="R838" s="5">
        <v>0</v>
      </c>
      <c r="S838" s="5">
        <v>0</v>
      </c>
      <c r="T838" s="5">
        <v>806741.77599999995</v>
      </c>
      <c r="U838" s="5">
        <f>T838</f>
        <v>806741.77599999995</v>
      </c>
      <c r="V838" s="42">
        <v>0</v>
      </c>
      <c r="W838" s="5">
        <f t="shared" si="751"/>
        <v>100</v>
      </c>
      <c r="X838" s="27"/>
    </row>
    <row r="839" spans="1:24" ht="189" customHeight="1" x14ac:dyDescent="0.3">
      <c r="A839" s="4" t="s">
        <v>163</v>
      </c>
      <c r="B839" s="4" t="s">
        <v>1779</v>
      </c>
      <c r="C839" s="4" t="s">
        <v>681</v>
      </c>
      <c r="D839" s="4"/>
      <c r="E839" s="14" t="s">
        <v>1109</v>
      </c>
      <c r="F839" s="5">
        <f t="shared" ref="F839:L839" si="803">F840</f>
        <v>53365.9</v>
      </c>
      <c r="G839" s="5">
        <f t="shared" si="803"/>
        <v>54167.799999999996</v>
      </c>
      <c r="H839" s="5">
        <f t="shared" si="803"/>
        <v>54209.9</v>
      </c>
      <c r="I839" s="5">
        <f t="shared" si="803"/>
        <v>0</v>
      </c>
      <c r="J839" s="5">
        <f t="shared" si="803"/>
        <v>0</v>
      </c>
      <c r="K839" s="5">
        <f t="shared" si="803"/>
        <v>0</v>
      </c>
      <c r="L839" s="5">
        <f t="shared" si="803"/>
        <v>0</v>
      </c>
      <c r="M839" s="5">
        <f t="shared" si="787"/>
        <v>53365.9</v>
      </c>
      <c r="N839" s="5">
        <f>N840</f>
        <v>51659.225709999999</v>
      </c>
      <c r="O839" s="5">
        <f>O840</f>
        <v>38660.817000000003</v>
      </c>
      <c r="P839" s="5">
        <f t="shared" ref="P839:V839" si="804">P840</f>
        <v>46748.045710000006</v>
      </c>
      <c r="Q839" s="5">
        <f t="shared" si="804"/>
        <v>35685.976999999999</v>
      </c>
      <c r="R839" s="5">
        <f t="shared" si="804"/>
        <v>0</v>
      </c>
      <c r="S839" s="5">
        <f t="shared" si="804"/>
        <v>0</v>
      </c>
      <c r="T839" s="5">
        <f t="shared" si="804"/>
        <v>50538.427790000002</v>
      </c>
      <c r="U839" s="5">
        <f t="shared" si="804"/>
        <v>46748.045710000006</v>
      </c>
      <c r="V839" s="42">
        <f t="shared" si="804"/>
        <v>0</v>
      </c>
      <c r="W839" s="5">
        <f t="shared" si="751"/>
        <v>97.830401240831918</v>
      </c>
      <c r="X839" s="27"/>
    </row>
    <row r="840" spans="1:24" ht="31.5" customHeight="1" x14ac:dyDescent="0.3">
      <c r="A840" s="4" t="s">
        <v>163</v>
      </c>
      <c r="B840" s="4" t="s">
        <v>1779</v>
      </c>
      <c r="C840" s="4" t="s">
        <v>681</v>
      </c>
      <c r="D840" s="4" t="s">
        <v>87</v>
      </c>
      <c r="E840" s="14" t="s">
        <v>541</v>
      </c>
      <c r="F840" s="5">
        <f t="shared" ref="F840:L840" si="805">F841+F842</f>
        <v>53365.9</v>
      </c>
      <c r="G840" s="5">
        <f t="shared" si="805"/>
        <v>54167.799999999996</v>
      </c>
      <c r="H840" s="5">
        <f t="shared" si="805"/>
        <v>54209.9</v>
      </c>
      <c r="I840" s="5">
        <f t="shared" si="805"/>
        <v>0</v>
      </c>
      <c r="J840" s="5">
        <f t="shared" si="805"/>
        <v>0</v>
      </c>
      <c r="K840" s="5">
        <f t="shared" si="805"/>
        <v>0</v>
      </c>
      <c r="L840" s="5">
        <f t="shared" si="805"/>
        <v>0</v>
      </c>
      <c r="M840" s="5">
        <f t="shared" si="787"/>
        <v>53365.9</v>
      </c>
      <c r="N840" s="5">
        <f>N841+N842</f>
        <v>51659.225709999999</v>
      </c>
      <c r="O840" s="5">
        <f>O841+O842</f>
        <v>38660.817000000003</v>
      </c>
      <c r="P840" s="5">
        <f t="shared" ref="P840:V840" si="806">P841+P842</f>
        <v>46748.045710000006</v>
      </c>
      <c r="Q840" s="5">
        <f t="shared" si="806"/>
        <v>35685.976999999999</v>
      </c>
      <c r="R840" s="5">
        <f t="shared" si="806"/>
        <v>0</v>
      </c>
      <c r="S840" s="5">
        <f t="shared" si="806"/>
        <v>0</v>
      </c>
      <c r="T840" s="5">
        <f t="shared" si="806"/>
        <v>50538.427790000002</v>
      </c>
      <c r="U840" s="5">
        <f t="shared" si="806"/>
        <v>46748.045710000006</v>
      </c>
      <c r="V840" s="42">
        <f t="shared" si="806"/>
        <v>0</v>
      </c>
      <c r="W840" s="5">
        <f t="shared" si="751"/>
        <v>97.830401240831918</v>
      </c>
      <c r="X840" s="27"/>
    </row>
    <row r="841" spans="1:24" ht="15.75" customHeight="1" x14ac:dyDescent="0.3">
      <c r="A841" s="4" t="s">
        <v>163</v>
      </c>
      <c r="B841" s="4" t="s">
        <v>1779</v>
      </c>
      <c r="C841" s="4" t="s">
        <v>681</v>
      </c>
      <c r="D841" s="4" t="s">
        <v>121</v>
      </c>
      <c r="E841" s="14" t="s">
        <v>542</v>
      </c>
      <c r="F841" s="5">
        <v>33583.200000000004</v>
      </c>
      <c r="G841" s="5">
        <v>34706.1</v>
      </c>
      <c r="H841" s="5">
        <v>34734.400000000001</v>
      </c>
      <c r="I841" s="5"/>
      <c r="J841" s="5"/>
      <c r="K841" s="5"/>
      <c r="L841" s="5"/>
      <c r="M841" s="5">
        <f t="shared" si="787"/>
        <v>33583.200000000004</v>
      </c>
      <c r="N841" s="5">
        <v>9241.5499899999995</v>
      </c>
      <c r="O841" s="5">
        <f>510+7239.438</f>
        <v>7749.4380000000001</v>
      </c>
      <c r="P841" s="5">
        <v>7842.8676599999999</v>
      </c>
      <c r="Q841" s="5">
        <v>7239.4380000000001</v>
      </c>
      <c r="R841" s="5">
        <v>0</v>
      </c>
      <c r="S841" s="5">
        <v>0</v>
      </c>
      <c r="T841" s="5">
        <v>8478.77585</v>
      </c>
      <c r="U841" s="5">
        <v>7842.8676599999999</v>
      </c>
      <c r="V841" s="42">
        <v>0</v>
      </c>
      <c r="W841" s="5">
        <f t="shared" si="751"/>
        <v>91.746253162885296</v>
      </c>
      <c r="X841" s="27"/>
    </row>
    <row r="842" spans="1:24" ht="15.75" customHeight="1" x14ac:dyDescent="0.3">
      <c r="A842" s="4" t="s">
        <v>163</v>
      </c>
      <c r="B842" s="4" t="s">
        <v>1779</v>
      </c>
      <c r="C842" s="4" t="s">
        <v>681</v>
      </c>
      <c r="D842" s="4" t="s">
        <v>99</v>
      </c>
      <c r="E842" s="14" t="s">
        <v>543</v>
      </c>
      <c r="F842" s="5">
        <v>19782.699999999997</v>
      </c>
      <c r="G842" s="5">
        <v>19461.699999999997</v>
      </c>
      <c r="H842" s="5">
        <v>19475.5</v>
      </c>
      <c r="I842" s="5"/>
      <c r="J842" s="5"/>
      <c r="K842" s="5"/>
      <c r="L842" s="5"/>
      <c r="M842" s="5">
        <f t="shared" si="787"/>
        <v>19782.699999999997</v>
      </c>
      <c r="N842" s="5">
        <v>42417.675719999999</v>
      </c>
      <c r="O842" s="5">
        <f>2464.84+28446.539</f>
        <v>30911.379000000001</v>
      </c>
      <c r="P842" s="5">
        <v>38905.178050000002</v>
      </c>
      <c r="Q842" s="5">
        <v>28446.539000000001</v>
      </c>
      <c r="R842" s="5">
        <v>0</v>
      </c>
      <c r="S842" s="5">
        <v>0</v>
      </c>
      <c r="T842" s="5">
        <v>42059.651940000003</v>
      </c>
      <c r="U842" s="5">
        <v>38905.178050000002</v>
      </c>
      <c r="V842" s="42">
        <v>0</v>
      </c>
      <c r="W842" s="5">
        <f t="shared" si="751"/>
        <v>99.155956157609097</v>
      </c>
      <c r="X842" s="27"/>
    </row>
    <row r="843" spans="1:24" ht="31.5" customHeight="1" x14ac:dyDescent="0.3">
      <c r="A843" s="4" t="s">
        <v>163</v>
      </c>
      <c r="B843" s="4" t="s">
        <v>1779</v>
      </c>
      <c r="C843" s="4" t="s">
        <v>670</v>
      </c>
      <c r="D843" s="4"/>
      <c r="E843" s="14" t="s">
        <v>1013</v>
      </c>
      <c r="F843" s="5">
        <f t="shared" ref="F843:L843" si="807">F844+F848</f>
        <v>51372.4</v>
      </c>
      <c r="G843" s="5">
        <f t="shared" si="807"/>
        <v>51397.599999999999</v>
      </c>
      <c r="H843" s="5">
        <f t="shared" si="807"/>
        <v>51410.1</v>
      </c>
      <c r="I843" s="5">
        <f t="shared" si="807"/>
        <v>0</v>
      </c>
      <c r="J843" s="5">
        <f t="shared" si="807"/>
        <v>0</v>
      </c>
      <c r="K843" s="5">
        <f t="shared" si="807"/>
        <v>0</v>
      </c>
      <c r="L843" s="5">
        <f t="shared" si="807"/>
        <v>0</v>
      </c>
      <c r="M843" s="5">
        <f t="shared" si="787"/>
        <v>51372.4</v>
      </c>
      <c r="N843" s="5">
        <f>N844+N848</f>
        <v>42900.662510000002</v>
      </c>
      <c r="O843" s="5">
        <f>O844+O848</f>
        <v>32301.648010000001</v>
      </c>
      <c r="P843" s="5">
        <f t="shared" ref="P843:V843" si="808">P844+P848</f>
        <v>38951.76251</v>
      </c>
      <c r="Q843" s="5">
        <f t="shared" si="808"/>
        <v>29466.643029999999</v>
      </c>
      <c r="R843" s="5">
        <f t="shared" si="808"/>
        <v>0</v>
      </c>
      <c r="S843" s="5">
        <f t="shared" si="808"/>
        <v>0</v>
      </c>
      <c r="T843" s="5">
        <f t="shared" si="808"/>
        <v>42900.662510000002</v>
      </c>
      <c r="U843" s="5">
        <f t="shared" si="808"/>
        <v>38951.76251</v>
      </c>
      <c r="V843" s="42">
        <f t="shared" si="808"/>
        <v>0</v>
      </c>
      <c r="W843" s="5">
        <f t="shared" si="751"/>
        <v>100</v>
      </c>
      <c r="X843" s="27"/>
    </row>
    <row r="844" spans="1:24" ht="47.25" customHeight="1" x14ac:dyDescent="0.3">
      <c r="A844" s="4" t="s">
        <v>163</v>
      </c>
      <c r="B844" s="4" t="s">
        <v>1779</v>
      </c>
      <c r="C844" s="4" t="s">
        <v>671</v>
      </c>
      <c r="D844" s="4"/>
      <c r="E844" s="14" t="s">
        <v>1120</v>
      </c>
      <c r="F844" s="5">
        <f t="shared" ref="F844:L846" si="809">F845</f>
        <v>3948.9</v>
      </c>
      <c r="G844" s="5">
        <f t="shared" si="809"/>
        <v>3974.1</v>
      </c>
      <c r="H844" s="5">
        <f t="shared" si="809"/>
        <v>3986.6</v>
      </c>
      <c r="I844" s="5">
        <f t="shared" si="809"/>
        <v>0</v>
      </c>
      <c r="J844" s="5">
        <f t="shared" si="809"/>
        <v>0</v>
      </c>
      <c r="K844" s="5">
        <f t="shared" si="809"/>
        <v>0</v>
      </c>
      <c r="L844" s="5">
        <f t="shared" si="809"/>
        <v>0</v>
      </c>
      <c r="M844" s="5">
        <f t="shared" si="787"/>
        <v>3948.9</v>
      </c>
      <c r="N844" s="5">
        <f t="shared" ref="N844:O846" si="810">N845</f>
        <v>3948.9</v>
      </c>
      <c r="O844" s="5">
        <f t="shared" si="810"/>
        <v>2835.0049800000002</v>
      </c>
      <c r="P844" s="5">
        <f t="shared" ref="P844:V846" si="811">P845</f>
        <v>0</v>
      </c>
      <c r="Q844" s="5">
        <f t="shared" si="811"/>
        <v>0</v>
      </c>
      <c r="R844" s="5">
        <f t="shared" si="811"/>
        <v>0</v>
      </c>
      <c r="S844" s="5">
        <f t="shared" si="811"/>
        <v>0</v>
      </c>
      <c r="T844" s="5">
        <f t="shared" si="811"/>
        <v>3948.9</v>
      </c>
      <c r="U844" s="5">
        <f t="shared" si="811"/>
        <v>0</v>
      </c>
      <c r="V844" s="42">
        <f t="shared" si="811"/>
        <v>0</v>
      </c>
      <c r="W844" s="5">
        <f t="shared" si="751"/>
        <v>100</v>
      </c>
      <c r="X844" s="27"/>
    </row>
    <row r="845" spans="1:24" ht="31.5" customHeight="1" x14ac:dyDescent="0.3">
      <c r="A845" s="4" t="s">
        <v>163</v>
      </c>
      <c r="B845" s="4" t="s">
        <v>1779</v>
      </c>
      <c r="C845" s="4" t="s">
        <v>682</v>
      </c>
      <c r="D845" s="4"/>
      <c r="E845" s="14" t="s">
        <v>763</v>
      </c>
      <c r="F845" s="5">
        <f t="shared" si="809"/>
        <v>3948.9</v>
      </c>
      <c r="G845" s="5">
        <f t="shared" si="809"/>
        <v>3974.1</v>
      </c>
      <c r="H845" s="5">
        <f t="shared" si="809"/>
        <v>3986.6</v>
      </c>
      <c r="I845" s="5">
        <f t="shared" si="809"/>
        <v>0</v>
      </c>
      <c r="J845" s="5">
        <f t="shared" si="809"/>
        <v>0</v>
      </c>
      <c r="K845" s="5">
        <f t="shared" si="809"/>
        <v>0</v>
      </c>
      <c r="L845" s="5">
        <f t="shared" si="809"/>
        <v>0</v>
      </c>
      <c r="M845" s="5">
        <f t="shared" si="787"/>
        <v>3948.9</v>
      </c>
      <c r="N845" s="5">
        <f t="shared" si="810"/>
        <v>3948.9</v>
      </c>
      <c r="O845" s="5">
        <f t="shared" si="810"/>
        <v>2835.0049800000002</v>
      </c>
      <c r="P845" s="5">
        <f t="shared" si="811"/>
        <v>0</v>
      </c>
      <c r="Q845" s="5">
        <f t="shared" si="811"/>
        <v>0</v>
      </c>
      <c r="R845" s="5">
        <f t="shared" si="811"/>
        <v>0</v>
      </c>
      <c r="S845" s="5">
        <f t="shared" si="811"/>
        <v>0</v>
      </c>
      <c r="T845" s="5">
        <f t="shared" si="811"/>
        <v>3948.9</v>
      </c>
      <c r="U845" s="5">
        <f t="shared" si="811"/>
        <v>0</v>
      </c>
      <c r="V845" s="42">
        <f t="shared" si="811"/>
        <v>0</v>
      </c>
      <c r="W845" s="5">
        <f t="shared" ref="W845:W908" si="812">T845/N845*100</f>
        <v>100</v>
      </c>
      <c r="X845" s="27"/>
    </row>
    <row r="846" spans="1:24" ht="31.5" customHeight="1" x14ac:dyDescent="0.3">
      <c r="A846" s="4" t="s">
        <v>163</v>
      </c>
      <c r="B846" s="4" t="s">
        <v>1779</v>
      </c>
      <c r="C846" s="4" t="s">
        <v>682</v>
      </c>
      <c r="D846" s="4" t="s">
        <v>87</v>
      </c>
      <c r="E846" s="14" t="s">
        <v>541</v>
      </c>
      <c r="F846" s="5">
        <f t="shared" si="809"/>
        <v>3948.9</v>
      </c>
      <c r="G846" s="5">
        <f t="shared" si="809"/>
        <v>3974.1</v>
      </c>
      <c r="H846" s="5">
        <f t="shared" si="809"/>
        <v>3986.6</v>
      </c>
      <c r="I846" s="5">
        <f t="shared" si="809"/>
        <v>0</v>
      </c>
      <c r="J846" s="5">
        <f t="shared" si="809"/>
        <v>0</v>
      </c>
      <c r="K846" s="5">
        <f t="shared" si="809"/>
        <v>0</v>
      </c>
      <c r="L846" s="5">
        <f t="shared" si="809"/>
        <v>0</v>
      </c>
      <c r="M846" s="5">
        <f t="shared" si="787"/>
        <v>3948.9</v>
      </c>
      <c r="N846" s="5">
        <f t="shared" si="810"/>
        <v>3948.9</v>
      </c>
      <c r="O846" s="5">
        <f t="shared" si="810"/>
        <v>2835.0049800000002</v>
      </c>
      <c r="P846" s="5">
        <f t="shared" si="811"/>
        <v>0</v>
      </c>
      <c r="Q846" s="5">
        <f t="shared" si="811"/>
        <v>0</v>
      </c>
      <c r="R846" s="5">
        <f t="shared" si="811"/>
        <v>0</v>
      </c>
      <c r="S846" s="5">
        <f t="shared" si="811"/>
        <v>0</v>
      </c>
      <c r="T846" s="5">
        <f t="shared" si="811"/>
        <v>3948.9</v>
      </c>
      <c r="U846" s="5">
        <f t="shared" si="811"/>
        <v>0</v>
      </c>
      <c r="V846" s="42">
        <f t="shared" si="811"/>
        <v>0</v>
      </c>
      <c r="W846" s="5">
        <f t="shared" si="812"/>
        <v>100</v>
      </c>
      <c r="X846" s="27"/>
    </row>
    <row r="847" spans="1:24" ht="63" customHeight="1" x14ac:dyDescent="0.3">
      <c r="A847" s="4" t="s">
        <v>163</v>
      </c>
      <c r="B847" s="4" t="s">
        <v>1779</v>
      </c>
      <c r="C847" s="4" t="s">
        <v>682</v>
      </c>
      <c r="D847" s="4" t="s">
        <v>84</v>
      </c>
      <c r="E847" s="14" t="s">
        <v>1552</v>
      </c>
      <c r="F847" s="5">
        <v>3948.9</v>
      </c>
      <c r="G847" s="5">
        <v>3974.1</v>
      </c>
      <c r="H847" s="5">
        <v>3986.6</v>
      </c>
      <c r="I847" s="5"/>
      <c r="J847" s="5"/>
      <c r="K847" s="5"/>
      <c r="L847" s="5"/>
      <c r="M847" s="5">
        <f t="shared" si="787"/>
        <v>3948.9</v>
      </c>
      <c r="N847" s="5">
        <v>3948.9</v>
      </c>
      <c r="O847" s="5">
        <v>2835.0049800000002</v>
      </c>
      <c r="P847" s="5">
        <v>0</v>
      </c>
      <c r="Q847" s="5">
        <v>0</v>
      </c>
      <c r="R847" s="5">
        <v>0</v>
      </c>
      <c r="S847" s="5">
        <v>0</v>
      </c>
      <c r="T847" s="5">
        <v>3948.9</v>
      </c>
      <c r="U847" s="5">
        <v>0</v>
      </c>
      <c r="V847" s="42">
        <v>0</v>
      </c>
      <c r="W847" s="5">
        <f t="shared" si="812"/>
        <v>100</v>
      </c>
      <c r="X847" s="27"/>
    </row>
    <row r="848" spans="1:24" ht="94.5" customHeight="1" x14ac:dyDescent="0.3">
      <c r="A848" s="4" t="s">
        <v>163</v>
      </c>
      <c r="B848" s="4" t="s">
        <v>1779</v>
      </c>
      <c r="C848" s="4" t="s">
        <v>1005</v>
      </c>
      <c r="D848" s="4"/>
      <c r="E848" s="14" t="s">
        <v>1024</v>
      </c>
      <c r="F848" s="5">
        <f t="shared" ref="F848:L850" si="813">F849</f>
        <v>47423.5</v>
      </c>
      <c r="G848" s="5">
        <f t="shared" si="813"/>
        <v>47423.5</v>
      </c>
      <c r="H848" s="5">
        <f t="shared" si="813"/>
        <v>47423.5</v>
      </c>
      <c r="I848" s="5">
        <f t="shared" si="813"/>
        <v>0</v>
      </c>
      <c r="J848" s="5">
        <f t="shared" si="813"/>
        <v>0</v>
      </c>
      <c r="K848" s="5">
        <f t="shared" si="813"/>
        <v>0</v>
      </c>
      <c r="L848" s="5">
        <f t="shared" si="813"/>
        <v>0</v>
      </c>
      <c r="M848" s="5">
        <f t="shared" si="787"/>
        <v>47423.5</v>
      </c>
      <c r="N848" s="5">
        <f t="shared" ref="N848:O850" si="814">N849</f>
        <v>38951.76251</v>
      </c>
      <c r="O848" s="5">
        <f t="shared" si="814"/>
        <v>29466.643029999999</v>
      </c>
      <c r="P848" s="5">
        <f t="shared" ref="P848:V850" si="815">P849</f>
        <v>38951.76251</v>
      </c>
      <c r="Q848" s="5">
        <f t="shared" si="815"/>
        <v>29466.643029999999</v>
      </c>
      <c r="R848" s="5">
        <f t="shared" si="815"/>
        <v>0</v>
      </c>
      <c r="S848" s="5">
        <f t="shared" si="815"/>
        <v>0</v>
      </c>
      <c r="T848" s="5">
        <f t="shared" si="815"/>
        <v>38951.76251</v>
      </c>
      <c r="U848" s="5">
        <f t="shared" si="815"/>
        <v>38951.76251</v>
      </c>
      <c r="V848" s="42">
        <f t="shared" si="815"/>
        <v>0</v>
      </c>
      <c r="W848" s="5">
        <f t="shared" si="812"/>
        <v>100</v>
      </c>
      <c r="X848" s="27"/>
    </row>
    <row r="849" spans="1:24" ht="31.5" customHeight="1" x14ac:dyDescent="0.3">
      <c r="A849" s="4" t="s">
        <v>163</v>
      </c>
      <c r="B849" s="4" t="s">
        <v>1779</v>
      </c>
      <c r="C849" s="4" t="s">
        <v>1006</v>
      </c>
      <c r="D849" s="4"/>
      <c r="E849" s="14" t="s">
        <v>756</v>
      </c>
      <c r="F849" s="5">
        <f t="shared" si="813"/>
        <v>47423.5</v>
      </c>
      <c r="G849" s="5">
        <f t="shared" si="813"/>
        <v>47423.5</v>
      </c>
      <c r="H849" s="5">
        <f t="shared" si="813"/>
        <v>47423.5</v>
      </c>
      <c r="I849" s="5">
        <f t="shared" si="813"/>
        <v>0</v>
      </c>
      <c r="J849" s="5">
        <f t="shared" si="813"/>
        <v>0</v>
      </c>
      <c r="K849" s="5">
        <f t="shared" si="813"/>
        <v>0</v>
      </c>
      <c r="L849" s="5">
        <f t="shared" si="813"/>
        <v>0</v>
      </c>
      <c r="M849" s="5">
        <f t="shared" si="787"/>
        <v>47423.5</v>
      </c>
      <c r="N849" s="5">
        <f t="shared" si="814"/>
        <v>38951.76251</v>
      </c>
      <c r="O849" s="5">
        <f t="shared" si="814"/>
        <v>29466.643029999999</v>
      </c>
      <c r="P849" s="5">
        <f t="shared" si="815"/>
        <v>38951.76251</v>
      </c>
      <c r="Q849" s="5">
        <f t="shared" si="815"/>
        <v>29466.643029999999</v>
      </c>
      <c r="R849" s="5">
        <f t="shared" si="815"/>
        <v>0</v>
      </c>
      <c r="S849" s="5">
        <f t="shared" si="815"/>
        <v>0</v>
      </c>
      <c r="T849" s="5">
        <f t="shared" si="815"/>
        <v>38951.76251</v>
      </c>
      <c r="U849" s="5">
        <f t="shared" si="815"/>
        <v>38951.76251</v>
      </c>
      <c r="V849" s="42">
        <f t="shared" si="815"/>
        <v>0</v>
      </c>
      <c r="W849" s="5">
        <f t="shared" si="812"/>
        <v>100</v>
      </c>
      <c r="X849" s="27"/>
    </row>
    <row r="850" spans="1:24" ht="31.5" customHeight="1" x14ac:dyDescent="0.3">
      <c r="A850" s="4" t="s">
        <v>163</v>
      </c>
      <c r="B850" s="4" t="s">
        <v>1779</v>
      </c>
      <c r="C850" s="4" t="s">
        <v>1006</v>
      </c>
      <c r="D850" s="4" t="s">
        <v>87</v>
      </c>
      <c r="E850" s="14" t="s">
        <v>541</v>
      </c>
      <c r="F850" s="5">
        <f t="shared" si="813"/>
        <v>47423.5</v>
      </c>
      <c r="G850" s="5">
        <f t="shared" si="813"/>
        <v>47423.5</v>
      </c>
      <c r="H850" s="5">
        <f t="shared" si="813"/>
        <v>47423.5</v>
      </c>
      <c r="I850" s="5">
        <f t="shared" si="813"/>
        <v>0</v>
      </c>
      <c r="J850" s="5">
        <f t="shared" si="813"/>
        <v>0</v>
      </c>
      <c r="K850" s="5">
        <f t="shared" si="813"/>
        <v>0</v>
      </c>
      <c r="L850" s="5">
        <f t="shared" si="813"/>
        <v>0</v>
      </c>
      <c r="M850" s="5">
        <f t="shared" si="787"/>
        <v>47423.5</v>
      </c>
      <c r="N850" s="5">
        <f t="shared" si="814"/>
        <v>38951.76251</v>
      </c>
      <c r="O850" s="5">
        <f t="shared" si="814"/>
        <v>29466.643029999999</v>
      </c>
      <c r="P850" s="5">
        <f t="shared" si="815"/>
        <v>38951.76251</v>
      </c>
      <c r="Q850" s="5">
        <f t="shared" si="815"/>
        <v>29466.643029999999</v>
      </c>
      <c r="R850" s="5">
        <f t="shared" si="815"/>
        <v>0</v>
      </c>
      <c r="S850" s="5">
        <f t="shared" si="815"/>
        <v>0</v>
      </c>
      <c r="T850" s="5">
        <f t="shared" si="815"/>
        <v>38951.76251</v>
      </c>
      <c r="U850" s="5">
        <f t="shared" si="815"/>
        <v>38951.76251</v>
      </c>
      <c r="V850" s="42">
        <f t="shared" si="815"/>
        <v>0</v>
      </c>
      <c r="W850" s="5">
        <f t="shared" si="812"/>
        <v>100</v>
      </c>
      <c r="X850" s="27"/>
    </row>
    <row r="851" spans="1:24" ht="63" customHeight="1" x14ac:dyDescent="0.3">
      <c r="A851" s="4" t="s">
        <v>163</v>
      </c>
      <c r="B851" s="4" t="s">
        <v>1779</v>
      </c>
      <c r="C851" s="4" t="s">
        <v>1006</v>
      </c>
      <c r="D851" s="4" t="s">
        <v>84</v>
      </c>
      <c r="E851" s="14" t="s">
        <v>1552</v>
      </c>
      <c r="F851" s="5">
        <v>47423.5</v>
      </c>
      <c r="G851" s="5">
        <v>47423.5</v>
      </c>
      <c r="H851" s="5">
        <v>47423.5</v>
      </c>
      <c r="I851" s="5"/>
      <c r="J851" s="5"/>
      <c r="K851" s="5"/>
      <c r="L851" s="5"/>
      <c r="M851" s="5">
        <f t="shared" si="787"/>
        <v>47423.5</v>
      </c>
      <c r="N851" s="5">
        <v>38951.76251</v>
      </c>
      <c r="O851" s="5">
        <v>29466.643029999999</v>
      </c>
      <c r="P851" s="5">
        <f>N851</f>
        <v>38951.76251</v>
      </c>
      <c r="Q851" s="5">
        <f>O851</f>
        <v>29466.643029999999</v>
      </c>
      <c r="R851" s="5">
        <v>0</v>
      </c>
      <c r="S851" s="5">
        <v>0</v>
      </c>
      <c r="T851" s="5">
        <v>38951.76251</v>
      </c>
      <c r="U851" s="5">
        <f>T851</f>
        <v>38951.76251</v>
      </c>
      <c r="V851" s="42">
        <v>0</v>
      </c>
      <c r="W851" s="5">
        <f t="shared" si="812"/>
        <v>100</v>
      </c>
      <c r="X851" s="27"/>
    </row>
    <row r="852" spans="1:24" ht="31.5" customHeight="1" x14ac:dyDescent="0.3">
      <c r="A852" s="4" t="s">
        <v>163</v>
      </c>
      <c r="B852" s="4" t="s">
        <v>1779</v>
      </c>
      <c r="C852" s="4" t="s">
        <v>649</v>
      </c>
      <c r="D852" s="4"/>
      <c r="E852" s="14" t="s">
        <v>1121</v>
      </c>
      <c r="F852" s="5">
        <f t="shared" ref="F852:L852" si="816">F853+F920</f>
        <v>204463.6</v>
      </c>
      <c r="G852" s="5">
        <f t="shared" si="816"/>
        <v>440120.60000000009</v>
      </c>
      <c r="H852" s="5">
        <f t="shared" si="816"/>
        <v>143018.59999999998</v>
      </c>
      <c r="I852" s="5">
        <f t="shared" si="816"/>
        <v>119750.7</v>
      </c>
      <c r="J852" s="5">
        <f t="shared" si="816"/>
        <v>-210012</v>
      </c>
      <c r="K852" s="5">
        <f t="shared" si="816"/>
        <v>-59234</v>
      </c>
      <c r="L852" s="5">
        <f t="shared" si="816"/>
        <v>328546.505</v>
      </c>
      <c r="M852" s="5">
        <f t="shared" si="787"/>
        <v>652760.80499999993</v>
      </c>
      <c r="N852" s="5">
        <f t="shared" ref="N852:V852" si="817">N853+N920</f>
        <v>821429.40158000006</v>
      </c>
      <c r="O852" s="5">
        <f t="shared" si="817"/>
        <v>208007.00586999999</v>
      </c>
      <c r="P852" s="5">
        <f t="shared" si="817"/>
        <v>399078.13535</v>
      </c>
      <c r="Q852" s="5">
        <f t="shared" si="817"/>
        <v>21052.631000000001</v>
      </c>
      <c r="R852" s="5">
        <f t="shared" si="817"/>
        <v>398521.13735000003</v>
      </c>
      <c r="S852" s="5">
        <f t="shared" si="817"/>
        <v>24342.928</v>
      </c>
      <c r="T852" s="5">
        <f t="shared" si="817"/>
        <v>820876.73306</v>
      </c>
      <c r="U852" s="5">
        <f t="shared" si="817"/>
        <v>398535.75749999995</v>
      </c>
      <c r="V852" s="42">
        <f t="shared" si="817"/>
        <v>397978.72282999998</v>
      </c>
      <c r="W852" s="5">
        <f t="shared" si="812"/>
        <v>99.932718682952299</v>
      </c>
      <c r="X852" s="27"/>
    </row>
    <row r="853" spans="1:24" ht="47.25" customHeight="1" x14ac:dyDescent="0.3">
      <c r="A853" s="4" t="s">
        <v>163</v>
      </c>
      <c r="B853" s="4" t="s">
        <v>1779</v>
      </c>
      <c r="C853" s="4" t="s">
        <v>654</v>
      </c>
      <c r="D853" s="4"/>
      <c r="E853" s="14" t="s">
        <v>1124</v>
      </c>
      <c r="F853" s="5">
        <f t="shared" ref="F853:L853" si="818">F854+F879+F913</f>
        <v>61669</v>
      </c>
      <c r="G853" s="5">
        <f t="shared" si="818"/>
        <v>196735.60000000003</v>
      </c>
      <c r="H853" s="5">
        <f t="shared" si="818"/>
        <v>107856.9</v>
      </c>
      <c r="I853" s="5">
        <f t="shared" si="818"/>
        <v>0</v>
      </c>
      <c r="J853" s="5">
        <f t="shared" si="818"/>
        <v>-90261.3</v>
      </c>
      <c r="K853" s="5">
        <f t="shared" si="818"/>
        <v>-59234</v>
      </c>
      <c r="L853" s="5">
        <f t="shared" si="818"/>
        <v>287053.15600000002</v>
      </c>
      <c r="M853" s="5">
        <f t="shared" si="787"/>
        <v>348722.15600000002</v>
      </c>
      <c r="N853" s="5">
        <f>N854+N879+N913</f>
        <v>398521.13735000003</v>
      </c>
      <c r="O853" s="5">
        <f>O854+O879+O913</f>
        <v>24342.928</v>
      </c>
      <c r="P853" s="5">
        <f t="shared" ref="P853:V853" si="819">P854+P879+P913</f>
        <v>280421.20435000001</v>
      </c>
      <c r="Q853" s="5">
        <f t="shared" si="819"/>
        <v>0</v>
      </c>
      <c r="R853" s="5">
        <f t="shared" si="819"/>
        <v>398521.13735000003</v>
      </c>
      <c r="S853" s="5">
        <f t="shared" si="819"/>
        <v>24342.928</v>
      </c>
      <c r="T853" s="5">
        <f>T854+T879+T913</f>
        <v>397978.72282999998</v>
      </c>
      <c r="U853" s="5">
        <f t="shared" si="819"/>
        <v>279878.82649999997</v>
      </c>
      <c r="V853" s="42">
        <f t="shared" si="819"/>
        <v>397978.72282999998</v>
      </c>
      <c r="W853" s="5">
        <f t="shared" si="812"/>
        <v>99.863893161701071</v>
      </c>
      <c r="X853" s="27"/>
    </row>
    <row r="854" spans="1:24" ht="63" customHeight="1" x14ac:dyDescent="0.3">
      <c r="A854" s="4" t="s">
        <v>163</v>
      </c>
      <c r="B854" s="4" t="s">
        <v>1779</v>
      </c>
      <c r="C854" s="4" t="s">
        <v>655</v>
      </c>
      <c r="D854" s="4"/>
      <c r="E854" s="14" t="s">
        <v>1125</v>
      </c>
      <c r="F854" s="5">
        <f t="shared" ref="F854:L854" si="820">F864+F858+F861+F867+F870+F873+F876</f>
        <v>20807.900000000001</v>
      </c>
      <c r="G854" s="5">
        <f t="shared" si="820"/>
        <v>90261.3</v>
      </c>
      <c r="H854" s="5">
        <f t="shared" si="820"/>
        <v>59234</v>
      </c>
      <c r="I854" s="5">
        <f t="shared" si="820"/>
        <v>0</v>
      </c>
      <c r="J854" s="5">
        <f t="shared" si="820"/>
        <v>-90261.3</v>
      </c>
      <c r="K854" s="5">
        <f t="shared" si="820"/>
        <v>-59234</v>
      </c>
      <c r="L854" s="5">
        <f t="shared" si="820"/>
        <v>146713.772</v>
      </c>
      <c r="M854" s="5">
        <f t="shared" si="787"/>
        <v>167521.67199999999</v>
      </c>
      <c r="N854" s="5">
        <f>N864+N858+N861+N867+N870+N873+N876+N855</f>
        <v>167521.67196000001</v>
      </c>
      <c r="O854" s="5">
        <f>O864+O858+O861+O867+O870+O873+O876+O855</f>
        <v>12701.828</v>
      </c>
      <c r="P854" s="5">
        <f t="shared" ref="P854:V854" si="821">P864+P858+P861+P867+P870+P873+P876+P855</f>
        <v>80825.812959999996</v>
      </c>
      <c r="Q854" s="5">
        <f t="shared" si="821"/>
        <v>0</v>
      </c>
      <c r="R854" s="5">
        <f t="shared" si="821"/>
        <v>167521.67196000001</v>
      </c>
      <c r="S854" s="5">
        <f t="shared" si="821"/>
        <v>12701.828</v>
      </c>
      <c r="T854" s="5">
        <f>T864+T858+T861+T867+T870+T873+T876+T855</f>
        <v>167521.63662</v>
      </c>
      <c r="U854" s="5">
        <f t="shared" si="821"/>
        <v>80825.812959999996</v>
      </c>
      <c r="V854" s="42">
        <f t="shared" si="821"/>
        <v>167521.63662</v>
      </c>
      <c r="W854" s="5">
        <f t="shared" si="812"/>
        <v>99.999978904222004</v>
      </c>
      <c r="X854" s="27"/>
    </row>
    <row r="855" spans="1:24" ht="31.5" hidden="1" customHeight="1" x14ac:dyDescent="0.25">
      <c r="A855" s="4" t="s">
        <v>163</v>
      </c>
      <c r="B855" s="4" t="s">
        <v>1779</v>
      </c>
      <c r="C855" s="4" t="s">
        <v>1647</v>
      </c>
      <c r="D855" s="4"/>
      <c r="E855" s="14" t="s">
        <v>1648</v>
      </c>
      <c r="F855" s="5"/>
      <c r="G855" s="5"/>
      <c r="H855" s="5"/>
      <c r="I855" s="5"/>
      <c r="J855" s="5"/>
      <c r="K855" s="5"/>
      <c r="L855" s="5"/>
      <c r="M855" s="5">
        <f>M856</f>
        <v>0</v>
      </c>
      <c r="N855" s="5">
        <f t="shared" ref="N855:V856" si="822">N856</f>
        <v>0</v>
      </c>
      <c r="O855" s="5">
        <f t="shared" si="822"/>
        <v>0</v>
      </c>
      <c r="P855" s="5">
        <f t="shared" si="822"/>
        <v>0</v>
      </c>
      <c r="Q855" s="5">
        <f t="shared" si="822"/>
        <v>0</v>
      </c>
      <c r="R855" s="5">
        <f t="shared" si="822"/>
        <v>0</v>
      </c>
      <c r="S855" s="5">
        <f t="shared" si="822"/>
        <v>0</v>
      </c>
      <c r="T855" s="5">
        <f t="shared" si="822"/>
        <v>0</v>
      </c>
      <c r="U855" s="5">
        <f t="shared" si="822"/>
        <v>0</v>
      </c>
      <c r="V855" s="42">
        <f t="shared" si="822"/>
        <v>0</v>
      </c>
      <c r="W855" s="5" t="e">
        <f t="shared" si="812"/>
        <v>#DIV/0!</v>
      </c>
      <c r="X855" s="25" t="s">
        <v>1591</v>
      </c>
    </row>
    <row r="856" spans="1:24" ht="31.5" hidden="1" customHeight="1" x14ac:dyDescent="0.3">
      <c r="A856" s="4" t="s">
        <v>163</v>
      </c>
      <c r="B856" s="4" t="s">
        <v>1779</v>
      </c>
      <c r="C856" s="4" t="s">
        <v>1647</v>
      </c>
      <c r="D856" s="4" t="s">
        <v>271</v>
      </c>
      <c r="E856" s="14" t="s">
        <v>539</v>
      </c>
      <c r="F856" s="5"/>
      <c r="G856" s="5"/>
      <c r="H856" s="5"/>
      <c r="I856" s="5"/>
      <c r="J856" s="5"/>
      <c r="K856" s="5"/>
      <c r="L856" s="5"/>
      <c r="M856" s="5">
        <f>M857</f>
        <v>0</v>
      </c>
      <c r="N856" s="5">
        <f t="shared" si="822"/>
        <v>0</v>
      </c>
      <c r="O856" s="5">
        <f t="shared" si="822"/>
        <v>0</v>
      </c>
      <c r="P856" s="5">
        <f t="shared" si="822"/>
        <v>0</v>
      </c>
      <c r="Q856" s="5">
        <f t="shared" si="822"/>
        <v>0</v>
      </c>
      <c r="R856" s="5">
        <f t="shared" si="822"/>
        <v>0</v>
      </c>
      <c r="S856" s="5">
        <f t="shared" si="822"/>
        <v>0</v>
      </c>
      <c r="T856" s="5">
        <f t="shared" si="822"/>
        <v>0</v>
      </c>
      <c r="U856" s="5">
        <f t="shared" si="822"/>
        <v>0</v>
      </c>
      <c r="V856" s="42">
        <f t="shared" si="822"/>
        <v>0</v>
      </c>
      <c r="W856" s="5" t="e">
        <f t="shared" si="812"/>
        <v>#DIV/0!</v>
      </c>
      <c r="X856" s="25" t="s">
        <v>1591</v>
      </c>
    </row>
    <row r="857" spans="1:24" ht="110.25" hidden="1" customHeight="1" x14ac:dyDescent="0.3">
      <c r="A857" s="4" t="s">
        <v>163</v>
      </c>
      <c r="B857" s="4" t="s">
        <v>1779</v>
      </c>
      <c r="C857" s="4" t="s">
        <v>1647</v>
      </c>
      <c r="D857" s="4" t="s">
        <v>663</v>
      </c>
      <c r="E857" s="14" t="s">
        <v>734</v>
      </c>
      <c r="F857" s="5"/>
      <c r="G857" s="5"/>
      <c r="H857" s="5"/>
      <c r="I857" s="5"/>
      <c r="J857" s="5"/>
      <c r="K857" s="5"/>
      <c r="L857" s="5"/>
      <c r="M857" s="5">
        <v>0</v>
      </c>
      <c r="N857" s="5">
        <v>0</v>
      </c>
      <c r="O857" s="5">
        <v>0</v>
      </c>
      <c r="P857" s="5">
        <f>N857</f>
        <v>0</v>
      </c>
      <c r="Q857" s="5">
        <f>O857</f>
        <v>0</v>
      </c>
      <c r="R857" s="5">
        <f>N857</f>
        <v>0</v>
      </c>
      <c r="S857" s="5">
        <f>O857</f>
        <v>0</v>
      </c>
      <c r="T857" s="5">
        <v>0</v>
      </c>
      <c r="U857" s="5">
        <v>0</v>
      </c>
      <c r="V857" s="42">
        <v>0</v>
      </c>
      <c r="W857" s="5" t="e">
        <f t="shared" si="812"/>
        <v>#DIV/0!</v>
      </c>
      <c r="X857" s="25" t="s">
        <v>1591</v>
      </c>
    </row>
    <row r="858" spans="1:24" ht="78.75" customHeight="1" x14ac:dyDescent="0.3">
      <c r="A858" s="4" t="s">
        <v>163</v>
      </c>
      <c r="B858" s="4" t="s">
        <v>1779</v>
      </c>
      <c r="C858" s="4" t="s">
        <v>1334</v>
      </c>
      <c r="D858" s="4"/>
      <c r="E858" s="14" t="s">
        <v>1726</v>
      </c>
      <c r="F858" s="5">
        <f t="shared" ref="F858:L859" si="823">F859</f>
        <v>0</v>
      </c>
      <c r="G858" s="5">
        <f t="shared" si="823"/>
        <v>0</v>
      </c>
      <c r="H858" s="5">
        <f t="shared" si="823"/>
        <v>0</v>
      </c>
      <c r="I858" s="5">
        <f t="shared" si="823"/>
        <v>0</v>
      </c>
      <c r="J858" s="5">
        <f t="shared" si="823"/>
        <v>0</v>
      </c>
      <c r="K858" s="5">
        <f t="shared" si="823"/>
        <v>0</v>
      </c>
      <c r="L858" s="5">
        <f t="shared" si="823"/>
        <v>63724.095000000001</v>
      </c>
      <c r="M858" s="5">
        <f t="shared" si="787"/>
        <v>63724.095000000001</v>
      </c>
      <c r="N858" s="5">
        <f>N859</f>
        <v>63724.095000000001</v>
      </c>
      <c r="O858" s="5">
        <f>O859</f>
        <v>0</v>
      </c>
      <c r="P858" s="5">
        <f t="shared" ref="P858:V859" si="824">P859</f>
        <v>0</v>
      </c>
      <c r="Q858" s="5">
        <f t="shared" si="824"/>
        <v>0</v>
      </c>
      <c r="R858" s="5">
        <f t="shared" si="824"/>
        <v>63724.095000000001</v>
      </c>
      <c r="S858" s="5">
        <f t="shared" si="824"/>
        <v>0</v>
      </c>
      <c r="T858" s="5">
        <f t="shared" si="824"/>
        <v>63724.095000000001</v>
      </c>
      <c r="U858" s="5">
        <f t="shared" si="824"/>
        <v>0</v>
      </c>
      <c r="V858" s="42">
        <f t="shared" si="824"/>
        <v>63724.095000000001</v>
      </c>
      <c r="W858" s="5">
        <f t="shared" si="812"/>
        <v>100</v>
      </c>
      <c r="X858" s="27"/>
    </row>
    <row r="859" spans="1:24" ht="31.5" customHeight="1" x14ac:dyDescent="0.3">
      <c r="A859" s="4" t="s">
        <v>163</v>
      </c>
      <c r="B859" s="4" t="s">
        <v>1779</v>
      </c>
      <c r="C859" s="4" t="s">
        <v>1334</v>
      </c>
      <c r="D859" s="4" t="s">
        <v>271</v>
      </c>
      <c r="E859" s="14" t="s">
        <v>539</v>
      </c>
      <c r="F859" s="5">
        <f t="shared" si="823"/>
        <v>0</v>
      </c>
      <c r="G859" s="5">
        <f t="shared" si="823"/>
        <v>0</v>
      </c>
      <c r="H859" s="5">
        <f t="shared" si="823"/>
        <v>0</v>
      </c>
      <c r="I859" s="5">
        <f t="shared" si="823"/>
        <v>0</v>
      </c>
      <c r="J859" s="5">
        <f t="shared" si="823"/>
        <v>0</v>
      </c>
      <c r="K859" s="5">
        <f t="shared" si="823"/>
        <v>0</v>
      </c>
      <c r="L859" s="5">
        <f t="shared" si="823"/>
        <v>63724.095000000001</v>
      </c>
      <c r="M859" s="5">
        <f t="shared" si="787"/>
        <v>63724.095000000001</v>
      </c>
      <c r="N859" s="5">
        <f>N860</f>
        <v>63724.095000000001</v>
      </c>
      <c r="O859" s="5">
        <f>O860</f>
        <v>0</v>
      </c>
      <c r="P859" s="5">
        <f t="shared" si="824"/>
        <v>0</v>
      </c>
      <c r="Q859" s="5">
        <f t="shared" si="824"/>
        <v>0</v>
      </c>
      <c r="R859" s="5">
        <f t="shared" si="824"/>
        <v>63724.095000000001</v>
      </c>
      <c r="S859" s="5">
        <f t="shared" si="824"/>
        <v>0</v>
      </c>
      <c r="T859" s="5">
        <f t="shared" si="824"/>
        <v>63724.095000000001</v>
      </c>
      <c r="U859" s="5">
        <f t="shared" si="824"/>
        <v>0</v>
      </c>
      <c r="V859" s="42">
        <f t="shared" si="824"/>
        <v>63724.095000000001</v>
      </c>
      <c r="W859" s="5">
        <f t="shared" si="812"/>
        <v>100</v>
      </c>
      <c r="X859" s="27"/>
    </row>
    <row r="860" spans="1:24" ht="110.25" customHeight="1" x14ac:dyDescent="0.3">
      <c r="A860" s="4" t="s">
        <v>163</v>
      </c>
      <c r="B860" s="4" t="s">
        <v>1779</v>
      </c>
      <c r="C860" s="4" t="s">
        <v>1334</v>
      </c>
      <c r="D860" s="4" t="s">
        <v>663</v>
      </c>
      <c r="E860" s="14" t="s">
        <v>734</v>
      </c>
      <c r="F860" s="5"/>
      <c r="G860" s="5"/>
      <c r="H860" s="5"/>
      <c r="I860" s="5"/>
      <c r="J860" s="5"/>
      <c r="K860" s="5"/>
      <c r="L860" s="5">
        <f>69106.292-5382.197</f>
        <v>63724.095000000001</v>
      </c>
      <c r="M860" s="5">
        <f t="shared" si="787"/>
        <v>63724.095000000001</v>
      </c>
      <c r="N860" s="5">
        <v>63724.095000000001</v>
      </c>
      <c r="O860" s="5">
        <v>0</v>
      </c>
      <c r="P860" s="5">
        <v>0</v>
      </c>
      <c r="Q860" s="5">
        <v>0</v>
      </c>
      <c r="R860" s="5">
        <f>N860</f>
        <v>63724.095000000001</v>
      </c>
      <c r="S860" s="5">
        <f>O860</f>
        <v>0</v>
      </c>
      <c r="T860" s="5">
        <v>63724.095000000001</v>
      </c>
      <c r="U860" s="5">
        <v>0</v>
      </c>
      <c r="V860" s="42">
        <f>T860</f>
        <v>63724.095000000001</v>
      </c>
      <c r="W860" s="5">
        <f t="shared" si="812"/>
        <v>100</v>
      </c>
      <c r="X860" s="27"/>
    </row>
    <row r="861" spans="1:24" ht="110.25" customHeight="1" x14ac:dyDescent="0.3">
      <c r="A861" s="4" t="s">
        <v>163</v>
      </c>
      <c r="B861" s="4" t="s">
        <v>1779</v>
      </c>
      <c r="C861" s="4" t="s">
        <v>848</v>
      </c>
      <c r="D861" s="4"/>
      <c r="E861" s="14" t="s">
        <v>856</v>
      </c>
      <c r="F861" s="5">
        <f t="shared" ref="F861:L862" si="825">F862</f>
        <v>0</v>
      </c>
      <c r="G861" s="5">
        <f t="shared" si="825"/>
        <v>0</v>
      </c>
      <c r="H861" s="5">
        <f t="shared" si="825"/>
        <v>0</v>
      </c>
      <c r="I861" s="5">
        <f t="shared" si="825"/>
        <v>0</v>
      </c>
      <c r="J861" s="5">
        <f t="shared" si="825"/>
        <v>0</v>
      </c>
      <c r="K861" s="5">
        <f t="shared" si="825"/>
        <v>0</v>
      </c>
      <c r="L861" s="5">
        <f t="shared" si="825"/>
        <v>80825.812999999995</v>
      </c>
      <c r="M861" s="5">
        <f t="shared" si="787"/>
        <v>80825.812999999995</v>
      </c>
      <c r="N861" s="5">
        <f>N862</f>
        <v>80825.812959999996</v>
      </c>
      <c r="O861" s="5">
        <f>O862</f>
        <v>0</v>
      </c>
      <c r="P861" s="5">
        <f t="shared" ref="P861:V862" si="826">P862</f>
        <v>80825.812959999996</v>
      </c>
      <c r="Q861" s="5">
        <f t="shared" si="826"/>
        <v>0</v>
      </c>
      <c r="R861" s="5">
        <f t="shared" si="826"/>
        <v>80825.812959999996</v>
      </c>
      <c r="S861" s="5">
        <f t="shared" si="826"/>
        <v>0</v>
      </c>
      <c r="T861" s="5">
        <f t="shared" si="826"/>
        <v>80825.812959999996</v>
      </c>
      <c r="U861" s="5">
        <f t="shared" si="826"/>
        <v>80825.812959999996</v>
      </c>
      <c r="V861" s="42">
        <f t="shared" si="826"/>
        <v>80825.812959999996</v>
      </c>
      <c r="W861" s="5">
        <f t="shared" si="812"/>
        <v>100</v>
      </c>
      <c r="X861" s="27"/>
    </row>
    <row r="862" spans="1:24" ht="31.5" customHeight="1" x14ac:dyDescent="0.3">
      <c r="A862" s="4" t="s">
        <v>163</v>
      </c>
      <c r="B862" s="4" t="s">
        <v>1779</v>
      </c>
      <c r="C862" s="4" t="s">
        <v>848</v>
      </c>
      <c r="D862" s="4" t="s">
        <v>271</v>
      </c>
      <c r="E862" s="14" t="s">
        <v>539</v>
      </c>
      <c r="F862" s="5">
        <f t="shared" si="825"/>
        <v>0</v>
      </c>
      <c r="G862" s="5">
        <f t="shared" si="825"/>
        <v>0</v>
      </c>
      <c r="H862" s="5">
        <f t="shared" si="825"/>
        <v>0</v>
      </c>
      <c r="I862" s="5">
        <f t="shared" si="825"/>
        <v>0</v>
      </c>
      <c r="J862" s="5">
        <f t="shared" si="825"/>
        <v>0</v>
      </c>
      <c r="K862" s="5">
        <f t="shared" si="825"/>
        <v>0</v>
      </c>
      <c r="L862" s="5">
        <f t="shared" si="825"/>
        <v>80825.812999999995</v>
      </c>
      <c r="M862" s="5">
        <f t="shared" si="787"/>
        <v>80825.812999999995</v>
      </c>
      <c r="N862" s="5">
        <f>N863</f>
        <v>80825.812959999996</v>
      </c>
      <c r="O862" s="5">
        <f>O863</f>
        <v>0</v>
      </c>
      <c r="P862" s="5">
        <f t="shared" si="826"/>
        <v>80825.812959999996</v>
      </c>
      <c r="Q862" s="5">
        <f t="shared" si="826"/>
        <v>0</v>
      </c>
      <c r="R862" s="5">
        <f t="shared" si="826"/>
        <v>80825.812959999996</v>
      </c>
      <c r="S862" s="5">
        <f t="shared" si="826"/>
        <v>0</v>
      </c>
      <c r="T862" s="5">
        <f t="shared" si="826"/>
        <v>80825.812959999996</v>
      </c>
      <c r="U862" s="5">
        <f t="shared" si="826"/>
        <v>80825.812959999996</v>
      </c>
      <c r="V862" s="42">
        <f t="shared" si="826"/>
        <v>80825.812959999996</v>
      </c>
      <c r="W862" s="5">
        <f t="shared" si="812"/>
        <v>100</v>
      </c>
      <c r="X862" s="27"/>
    </row>
    <row r="863" spans="1:24" ht="110.25" customHeight="1" x14ac:dyDescent="0.3">
      <c r="A863" s="4" t="s">
        <v>163</v>
      </c>
      <c r="B863" s="4" t="s">
        <v>1779</v>
      </c>
      <c r="C863" s="4" t="s">
        <v>848</v>
      </c>
      <c r="D863" s="4" t="s">
        <v>663</v>
      </c>
      <c r="E863" s="14" t="s">
        <v>734</v>
      </c>
      <c r="F863" s="5"/>
      <c r="G863" s="5"/>
      <c r="H863" s="5"/>
      <c r="I863" s="5"/>
      <c r="J863" s="5"/>
      <c r="K863" s="5"/>
      <c r="L863" s="5">
        <f>13765.2+67060.613</f>
        <v>80825.812999999995</v>
      </c>
      <c r="M863" s="5">
        <f t="shared" si="787"/>
        <v>80825.812999999995</v>
      </c>
      <c r="N863" s="5">
        <v>80825.812959999996</v>
      </c>
      <c r="O863" s="5">
        <v>0</v>
      </c>
      <c r="P863" s="5">
        <f>N863</f>
        <v>80825.812959999996</v>
      </c>
      <c r="Q863" s="5">
        <f>O863</f>
        <v>0</v>
      </c>
      <c r="R863" s="5">
        <f>N863</f>
        <v>80825.812959999996</v>
      </c>
      <c r="S863" s="5">
        <f>O863</f>
        <v>0</v>
      </c>
      <c r="T863" s="5">
        <v>80825.812959999996</v>
      </c>
      <c r="U863" s="5">
        <f>T863</f>
        <v>80825.812959999996</v>
      </c>
      <c r="V863" s="42">
        <f>T863</f>
        <v>80825.812959999996</v>
      </c>
      <c r="W863" s="5">
        <f t="shared" si="812"/>
        <v>100</v>
      </c>
      <c r="X863" s="27"/>
    </row>
    <row r="864" spans="1:24" ht="126" customHeight="1" x14ac:dyDescent="0.3">
      <c r="A864" s="4" t="s">
        <v>163</v>
      </c>
      <c r="B864" s="4" t="s">
        <v>1779</v>
      </c>
      <c r="C864" s="4" t="s">
        <v>864</v>
      </c>
      <c r="D864" s="4"/>
      <c r="E864" s="14" t="s">
        <v>1127</v>
      </c>
      <c r="F864" s="5">
        <f t="shared" ref="F864:L865" si="827">F865</f>
        <v>20807.900000000001</v>
      </c>
      <c r="G864" s="5">
        <f t="shared" si="827"/>
        <v>0</v>
      </c>
      <c r="H864" s="5">
        <f t="shared" si="827"/>
        <v>0</v>
      </c>
      <c r="I864" s="5">
        <f t="shared" si="827"/>
        <v>0</v>
      </c>
      <c r="J864" s="5">
        <f t="shared" si="827"/>
        <v>0</v>
      </c>
      <c r="K864" s="5">
        <f t="shared" si="827"/>
        <v>0</v>
      </c>
      <c r="L864" s="5">
        <f t="shared" si="827"/>
        <v>2163.864</v>
      </c>
      <c r="M864" s="5">
        <f t="shared" si="787"/>
        <v>22971.764000000003</v>
      </c>
      <c r="N864" s="5">
        <f>N865</f>
        <v>22971.763999999999</v>
      </c>
      <c r="O864" s="5">
        <f>O865</f>
        <v>12701.828</v>
      </c>
      <c r="P864" s="5">
        <f t="shared" ref="P864:V865" si="828">P865</f>
        <v>0</v>
      </c>
      <c r="Q864" s="5">
        <f t="shared" si="828"/>
        <v>0</v>
      </c>
      <c r="R864" s="5">
        <f t="shared" si="828"/>
        <v>22971.763999999999</v>
      </c>
      <c r="S864" s="5">
        <f t="shared" si="828"/>
        <v>12701.828</v>
      </c>
      <c r="T864" s="5">
        <f t="shared" si="828"/>
        <v>22971.728660000001</v>
      </c>
      <c r="U864" s="5">
        <f t="shared" si="828"/>
        <v>0</v>
      </c>
      <c r="V864" s="42">
        <f t="shared" si="828"/>
        <v>22971.728660000001</v>
      </c>
      <c r="W864" s="5">
        <f t="shared" si="812"/>
        <v>99.999846158962811</v>
      </c>
      <c r="X864" s="27"/>
    </row>
    <row r="865" spans="1:25" ht="31.5" customHeight="1" x14ac:dyDescent="0.3">
      <c r="A865" s="4" t="s">
        <v>163</v>
      </c>
      <c r="B865" s="4" t="s">
        <v>1779</v>
      </c>
      <c r="C865" s="4" t="s">
        <v>864</v>
      </c>
      <c r="D865" s="4" t="s">
        <v>271</v>
      </c>
      <c r="E865" s="14" t="s">
        <v>539</v>
      </c>
      <c r="F865" s="5">
        <f t="shared" si="827"/>
        <v>20807.900000000001</v>
      </c>
      <c r="G865" s="5">
        <f t="shared" si="827"/>
        <v>0</v>
      </c>
      <c r="H865" s="5">
        <f t="shared" si="827"/>
        <v>0</v>
      </c>
      <c r="I865" s="5">
        <f t="shared" si="827"/>
        <v>0</v>
      </c>
      <c r="J865" s="5">
        <f t="shared" si="827"/>
        <v>0</v>
      </c>
      <c r="K865" s="5">
        <f t="shared" si="827"/>
        <v>0</v>
      </c>
      <c r="L865" s="5">
        <f t="shared" si="827"/>
        <v>2163.864</v>
      </c>
      <c r="M865" s="5">
        <f t="shared" si="787"/>
        <v>22971.764000000003</v>
      </c>
      <c r="N865" s="5">
        <f>N866</f>
        <v>22971.763999999999</v>
      </c>
      <c r="O865" s="5">
        <f>O866</f>
        <v>12701.828</v>
      </c>
      <c r="P865" s="5">
        <f t="shared" si="828"/>
        <v>0</v>
      </c>
      <c r="Q865" s="5">
        <f t="shared" si="828"/>
        <v>0</v>
      </c>
      <c r="R865" s="5">
        <f t="shared" si="828"/>
        <v>22971.763999999999</v>
      </c>
      <c r="S865" s="5">
        <f t="shared" si="828"/>
        <v>12701.828</v>
      </c>
      <c r="T865" s="5">
        <f t="shared" si="828"/>
        <v>22971.728660000001</v>
      </c>
      <c r="U865" s="5">
        <f t="shared" si="828"/>
        <v>0</v>
      </c>
      <c r="V865" s="42">
        <f t="shared" si="828"/>
        <v>22971.728660000001</v>
      </c>
      <c r="W865" s="5">
        <f t="shared" si="812"/>
        <v>99.999846158962811</v>
      </c>
      <c r="X865" s="27"/>
    </row>
    <row r="866" spans="1:25" ht="110.25" customHeight="1" x14ac:dyDescent="0.3">
      <c r="A866" s="4" t="s">
        <v>163</v>
      </c>
      <c r="B866" s="4" t="s">
        <v>1779</v>
      </c>
      <c r="C866" s="4" t="s">
        <v>864</v>
      </c>
      <c r="D866" s="4" t="s">
        <v>663</v>
      </c>
      <c r="E866" s="14" t="s">
        <v>734</v>
      </c>
      <c r="F866" s="5">
        <v>20807.900000000001</v>
      </c>
      <c r="G866" s="5"/>
      <c r="H866" s="5"/>
      <c r="I866" s="5"/>
      <c r="J866" s="5"/>
      <c r="K866" s="5"/>
      <c r="L866" s="5">
        <f>15981.7-10639.049-2708.988-469.799</f>
        <v>2163.864</v>
      </c>
      <c r="M866" s="5">
        <f t="shared" si="787"/>
        <v>22971.764000000003</v>
      </c>
      <c r="N866" s="5">
        <v>22971.763999999999</v>
      </c>
      <c r="O866" s="5">
        <v>12701.828</v>
      </c>
      <c r="P866" s="5">
        <v>0</v>
      </c>
      <c r="Q866" s="5">
        <v>0</v>
      </c>
      <c r="R866" s="5">
        <f>N866</f>
        <v>22971.763999999999</v>
      </c>
      <c r="S866" s="5">
        <f>O866</f>
        <v>12701.828</v>
      </c>
      <c r="T866" s="5">
        <v>22971.728660000001</v>
      </c>
      <c r="U866" s="5">
        <v>0</v>
      </c>
      <c r="V866" s="42">
        <f>T866</f>
        <v>22971.728660000001</v>
      </c>
      <c r="W866" s="5">
        <f t="shared" si="812"/>
        <v>99.999846158962811</v>
      </c>
      <c r="X866" s="27"/>
    </row>
    <row r="867" spans="1:25" ht="126" hidden="1" customHeight="1" x14ac:dyDescent="0.25">
      <c r="A867" s="4" t="s">
        <v>163</v>
      </c>
      <c r="B867" s="4" t="s">
        <v>1779</v>
      </c>
      <c r="C867" s="4" t="s">
        <v>893</v>
      </c>
      <c r="D867" s="4"/>
      <c r="E867" s="14" t="s">
        <v>1128</v>
      </c>
      <c r="F867" s="5">
        <f t="shared" ref="F867:L868" si="829">F868</f>
        <v>0</v>
      </c>
      <c r="G867" s="5">
        <f t="shared" si="829"/>
        <v>0</v>
      </c>
      <c r="H867" s="5">
        <f t="shared" si="829"/>
        <v>0</v>
      </c>
      <c r="I867" s="5">
        <f t="shared" si="829"/>
        <v>0</v>
      </c>
      <c r="J867" s="5">
        <f t="shared" si="829"/>
        <v>0</v>
      </c>
      <c r="K867" s="5">
        <f t="shared" si="829"/>
        <v>0</v>
      </c>
      <c r="L867" s="5">
        <f t="shared" si="829"/>
        <v>0</v>
      </c>
      <c r="M867" s="5">
        <f t="shared" si="787"/>
        <v>0</v>
      </c>
      <c r="N867" s="5">
        <f>N868</f>
        <v>0</v>
      </c>
      <c r="O867" s="5">
        <f>O868</f>
        <v>0</v>
      </c>
      <c r="P867" s="5">
        <f t="shared" ref="P867:V868" si="830">P868</f>
        <v>0</v>
      </c>
      <c r="Q867" s="5">
        <f t="shared" si="830"/>
        <v>0</v>
      </c>
      <c r="R867" s="5">
        <f t="shared" si="830"/>
        <v>0</v>
      </c>
      <c r="S867" s="5">
        <f t="shared" si="830"/>
        <v>0</v>
      </c>
      <c r="T867" s="5">
        <f t="shared" si="830"/>
        <v>0</v>
      </c>
      <c r="U867" s="5">
        <f t="shared" si="830"/>
        <v>0</v>
      </c>
      <c r="V867" s="42">
        <f t="shared" si="830"/>
        <v>0</v>
      </c>
      <c r="W867" s="5" t="e">
        <f t="shared" si="812"/>
        <v>#DIV/0!</v>
      </c>
      <c r="X867" s="27" t="s">
        <v>1591</v>
      </c>
      <c r="Y867" s="2" t="s">
        <v>1630</v>
      </c>
    </row>
    <row r="868" spans="1:25" ht="31.5" hidden="1" customHeight="1" x14ac:dyDescent="0.25">
      <c r="A868" s="4" t="s">
        <v>163</v>
      </c>
      <c r="B868" s="4" t="s">
        <v>1779</v>
      </c>
      <c r="C868" s="4" t="s">
        <v>893</v>
      </c>
      <c r="D868" s="4" t="s">
        <v>271</v>
      </c>
      <c r="E868" s="14" t="s">
        <v>539</v>
      </c>
      <c r="F868" s="5">
        <f t="shared" si="829"/>
        <v>0</v>
      </c>
      <c r="G868" s="5">
        <f t="shared" si="829"/>
        <v>0</v>
      </c>
      <c r="H868" s="5">
        <f t="shared" si="829"/>
        <v>0</v>
      </c>
      <c r="I868" s="5">
        <f t="shared" si="829"/>
        <v>0</v>
      </c>
      <c r="J868" s="5">
        <f t="shared" si="829"/>
        <v>0</v>
      </c>
      <c r="K868" s="5">
        <f t="shared" si="829"/>
        <v>0</v>
      </c>
      <c r="L868" s="5">
        <f t="shared" si="829"/>
        <v>0</v>
      </c>
      <c r="M868" s="5">
        <f t="shared" si="787"/>
        <v>0</v>
      </c>
      <c r="N868" s="5">
        <f>N869</f>
        <v>0</v>
      </c>
      <c r="O868" s="5">
        <f>O869</f>
        <v>0</v>
      </c>
      <c r="P868" s="5">
        <f t="shared" si="830"/>
        <v>0</v>
      </c>
      <c r="Q868" s="5">
        <f t="shared" si="830"/>
        <v>0</v>
      </c>
      <c r="R868" s="5">
        <f t="shared" si="830"/>
        <v>0</v>
      </c>
      <c r="S868" s="5">
        <f t="shared" si="830"/>
        <v>0</v>
      </c>
      <c r="T868" s="5">
        <f t="shared" si="830"/>
        <v>0</v>
      </c>
      <c r="U868" s="5">
        <f t="shared" si="830"/>
        <v>0</v>
      </c>
      <c r="V868" s="42">
        <f t="shared" si="830"/>
        <v>0</v>
      </c>
      <c r="W868" s="5" t="e">
        <f t="shared" si="812"/>
        <v>#DIV/0!</v>
      </c>
      <c r="X868" s="27" t="s">
        <v>1591</v>
      </c>
      <c r="Y868" s="2" t="s">
        <v>1630</v>
      </c>
    </row>
    <row r="869" spans="1:25" ht="110.25" hidden="1" customHeight="1" x14ac:dyDescent="0.25">
      <c r="A869" s="4" t="s">
        <v>163</v>
      </c>
      <c r="B869" s="4" t="s">
        <v>1779</v>
      </c>
      <c r="C869" s="4" t="s">
        <v>893</v>
      </c>
      <c r="D869" s="4" t="s">
        <v>663</v>
      </c>
      <c r="E869" s="14" t="s">
        <v>734</v>
      </c>
      <c r="F869" s="5"/>
      <c r="G869" s="5"/>
      <c r="H869" s="5"/>
      <c r="I869" s="5"/>
      <c r="J869" s="5"/>
      <c r="K869" s="5"/>
      <c r="L869" s="5"/>
      <c r="M869" s="5">
        <f t="shared" si="787"/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42">
        <v>0</v>
      </c>
      <c r="W869" s="5" t="e">
        <f t="shared" si="812"/>
        <v>#DIV/0!</v>
      </c>
      <c r="X869" s="27" t="s">
        <v>1591</v>
      </c>
      <c r="Y869" s="2" t="s">
        <v>1630</v>
      </c>
    </row>
    <row r="870" spans="1:25" ht="141.75" hidden="1" customHeight="1" x14ac:dyDescent="0.25">
      <c r="A870" s="4" t="s">
        <v>163</v>
      </c>
      <c r="B870" s="4" t="s">
        <v>1779</v>
      </c>
      <c r="C870" s="4" t="s">
        <v>1018</v>
      </c>
      <c r="D870" s="4"/>
      <c r="E870" s="14" t="s">
        <v>1715</v>
      </c>
      <c r="F870" s="5">
        <f>F871</f>
        <v>0</v>
      </c>
      <c r="G870" s="5">
        <f t="shared" ref="G870:L871" si="831">G871</f>
        <v>31027.3</v>
      </c>
      <c r="H870" s="5">
        <f t="shared" si="831"/>
        <v>0</v>
      </c>
      <c r="I870" s="5">
        <f t="shared" si="831"/>
        <v>0</v>
      </c>
      <c r="J870" s="5">
        <f t="shared" si="831"/>
        <v>-31027.3</v>
      </c>
      <c r="K870" s="5">
        <f t="shared" si="831"/>
        <v>0</v>
      </c>
      <c r="L870" s="5">
        <f t="shared" si="831"/>
        <v>0</v>
      </c>
      <c r="M870" s="5">
        <f t="shared" si="787"/>
        <v>0</v>
      </c>
      <c r="N870" s="5">
        <f>N871</f>
        <v>0</v>
      </c>
      <c r="O870" s="5">
        <f>O871</f>
        <v>0</v>
      </c>
      <c r="P870" s="5">
        <f t="shared" ref="P870:V871" si="832">P871</f>
        <v>0</v>
      </c>
      <c r="Q870" s="5">
        <f t="shared" si="832"/>
        <v>0</v>
      </c>
      <c r="R870" s="5">
        <f t="shared" si="832"/>
        <v>0</v>
      </c>
      <c r="S870" s="5">
        <f t="shared" si="832"/>
        <v>0</v>
      </c>
      <c r="T870" s="5">
        <f t="shared" si="832"/>
        <v>0</v>
      </c>
      <c r="U870" s="5">
        <f t="shared" si="832"/>
        <v>0</v>
      </c>
      <c r="V870" s="42">
        <f t="shared" si="832"/>
        <v>0</v>
      </c>
      <c r="W870" s="5" t="e">
        <f t="shared" si="812"/>
        <v>#DIV/0!</v>
      </c>
      <c r="X870" s="27" t="s">
        <v>1591</v>
      </c>
      <c r="Y870" s="2" t="s">
        <v>1630</v>
      </c>
    </row>
    <row r="871" spans="1:25" ht="31.5" hidden="1" customHeight="1" x14ac:dyDescent="0.25">
      <c r="A871" s="4" t="s">
        <v>163</v>
      </c>
      <c r="B871" s="4" t="s">
        <v>1779</v>
      </c>
      <c r="C871" s="4" t="s">
        <v>1018</v>
      </c>
      <c r="D871" s="4" t="s">
        <v>271</v>
      </c>
      <c r="E871" s="14" t="s">
        <v>539</v>
      </c>
      <c r="F871" s="5">
        <f>F872</f>
        <v>0</v>
      </c>
      <c r="G871" s="5">
        <f t="shared" si="831"/>
        <v>31027.3</v>
      </c>
      <c r="H871" s="5">
        <f t="shared" si="831"/>
        <v>0</v>
      </c>
      <c r="I871" s="5">
        <f t="shared" si="831"/>
        <v>0</v>
      </c>
      <c r="J871" s="5">
        <f t="shared" si="831"/>
        <v>-31027.3</v>
      </c>
      <c r="K871" s="5">
        <f t="shared" si="831"/>
        <v>0</v>
      </c>
      <c r="L871" s="5">
        <f t="shared" si="831"/>
        <v>0</v>
      </c>
      <c r="M871" s="5">
        <f t="shared" si="787"/>
        <v>0</v>
      </c>
      <c r="N871" s="5">
        <f>N872</f>
        <v>0</v>
      </c>
      <c r="O871" s="5">
        <f>O872</f>
        <v>0</v>
      </c>
      <c r="P871" s="5">
        <f t="shared" si="832"/>
        <v>0</v>
      </c>
      <c r="Q871" s="5">
        <f t="shared" si="832"/>
        <v>0</v>
      </c>
      <c r="R871" s="5">
        <f t="shared" si="832"/>
        <v>0</v>
      </c>
      <c r="S871" s="5">
        <f t="shared" si="832"/>
        <v>0</v>
      </c>
      <c r="T871" s="5">
        <f t="shared" si="832"/>
        <v>0</v>
      </c>
      <c r="U871" s="5">
        <f t="shared" si="832"/>
        <v>0</v>
      </c>
      <c r="V871" s="42">
        <f t="shared" si="832"/>
        <v>0</v>
      </c>
      <c r="W871" s="5" t="e">
        <f t="shared" si="812"/>
        <v>#DIV/0!</v>
      </c>
      <c r="X871" s="27" t="s">
        <v>1591</v>
      </c>
      <c r="Y871" s="2" t="s">
        <v>1630</v>
      </c>
    </row>
    <row r="872" spans="1:25" ht="110.25" hidden="1" customHeight="1" x14ac:dyDescent="0.25">
      <c r="A872" s="4" t="s">
        <v>163</v>
      </c>
      <c r="B872" s="4" t="s">
        <v>1779</v>
      </c>
      <c r="C872" s="4" t="s">
        <v>1018</v>
      </c>
      <c r="D872" s="4" t="s">
        <v>663</v>
      </c>
      <c r="E872" s="14" t="s">
        <v>734</v>
      </c>
      <c r="F872" s="5"/>
      <c r="G872" s="5">
        <v>31027.3</v>
      </c>
      <c r="H872" s="5"/>
      <c r="I872" s="5"/>
      <c r="J872" s="5">
        <v>-31027.3</v>
      </c>
      <c r="K872" s="5"/>
      <c r="L872" s="5"/>
      <c r="M872" s="5">
        <f t="shared" si="787"/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42">
        <v>0</v>
      </c>
      <c r="W872" s="5" t="e">
        <f t="shared" si="812"/>
        <v>#DIV/0!</v>
      </c>
      <c r="X872" s="27" t="s">
        <v>1591</v>
      </c>
      <c r="Y872" s="2" t="s">
        <v>1630</v>
      </c>
    </row>
    <row r="873" spans="1:25" ht="126" hidden="1" customHeight="1" x14ac:dyDescent="0.25">
      <c r="A873" s="4" t="s">
        <v>163</v>
      </c>
      <c r="B873" s="4" t="s">
        <v>1779</v>
      </c>
      <c r="C873" s="4" t="s">
        <v>1020</v>
      </c>
      <c r="D873" s="4"/>
      <c r="E873" s="14" t="s">
        <v>1729</v>
      </c>
      <c r="F873" s="5">
        <f>F874</f>
        <v>0</v>
      </c>
      <c r="G873" s="5">
        <f t="shared" ref="G873:L874" si="833">G874</f>
        <v>59234</v>
      </c>
      <c r="H873" s="5">
        <f t="shared" si="833"/>
        <v>0</v>
      </c>
      <c r="I873" s="5">
        <f t="shared" si="833"/>
        <v>0</v>
      </c>
      <c r="J873" s="5">
        <f t="shared" si="833"/>
        <v>-59234</v>
      </c>
      <c r="K873" s="5">
        <f t="shared" si="833"/>
        <v>0</v>
      </c>
      <c r="L873" s="5">
        <f t="shared" si="833"/>
        <v>0</v>
      </c>
      <c r="M873" s="5">
        <f t="shared" si="787"/>
        <v>0</v>
      </c>
      <c r="N873" s="5">
        <f>N874</f>
        <v>0</v>
      </c>
      <c r="O873" s="5">
        <f>O874</f>
        <v>0</v>
      </c>
      <c r="P873" s="5">
        <f t="shared" ref="P873:V874" si="834">P874</f>
        <v>0</v>
      </c>
      <c r="Q873" s="5">
        <f t="shared" si="834"/>
        <v>0</v>
      </c>
      <c r="R873" s="5">
        <f t="shared" si="834"/>
        <v>0</v>
      </c>
      <c r="S873" s="5">
        <f t="shared" si="834"/>
        <v>0</v>
      </c>
      <c r="T873" s="5">
        <f t="shared" si="834"/>
        <v>0</v>
      </c>
      <c r="U873" s="5">
        <f t="shared" si="834"/>
        <v>0</v>
      </c>
      <c r="V873" s="42">
        <f t="shared" si="834"/>
        <v>0</v>
      </c>
      <c r="W873" s="5" t="e">
        <f t="shared" si="812"/>
        <v>#DIV/0!</v>
      </c>
      <c r="X873" s="27" t="s">
        <v>1591</v>
      </c>
      <c r="Y873" s="2" t="s">
        <v>1630</v>
      </c>
    </row>
    <row r="874" spans="1:25" ht="31.5" hidden="1" customHeight="1" x14ac:dyDescent="0.25">
      <c r="A874" s="4" t="s">
        <v>163</v>
      </c>
      <c r="B874" s="4" t="s">
        <v>1779</v>
      </c>
      <c r="C874" s="4" t="s">
        <v>1020</v>
      </c>
      <c r="D874" s="4" t="s">
        <v>271</v>
      </c>
      <c r="E874" s="14" t="s">
        <v>539</v>
      </c>
      <c r="F874" s="5">
        <f>F875</f>
        <v>0</v>
      </c>
      <c r="G874" s="5">
        <f t="shared" si="833"/>
        <v>59234</v>
      </c>
      <c r="H874" s="5">
        <f t="shared" si="833"/>
        <v>0</v>
      </c>
      <c r="I874" s="5">
        <f t="shared" si="833"/>
        <v>0</v>
      </c>
      <c r="J874" s="5">
        <f t="shared" si="833"/>
        <v>-59234</v>
      </c>
      <c r="K874" s="5">
        <f t="shared" si="833"/>
        <v>0</v>
      </c>
      <c r="L874" s="5">
        <f t="shared" si="833"/>
        <v>0</v>
      </c>
      <c r="M874" s="5">
        <f t="shared" si="787"/>
        <v>0</v>
      </c>
      <c r="N874" s="5">
        <f>N875</f>
        <v>0</v>
      </c>
      <c r="O874" s="5">
        <f>O875</f>
        <v>0</v>
      </c>
      <c r="P874" s="5">
        <f t="shared" si="834"/>
        <v>0</v>
      </c>
      <c r="Q874" s="5">
        <f t="shared" si="834"/>
        <v>0</v>
      </c>
      <c r="R874" s="5">
        <f t="shared" si="834"/>
        <v>0</v>
      </c>
      <c r="S874" s="5">
        <f t="shared" si="834"/>
        <v>0</v>
      </c>
      <c r="T874" s="5">
        <f t="shared" si="834"/>
        <v>0</v>
      </c>
      <c r="U874" s="5">
        <f t="shared" si="834"/>
        <v>0</v>
      </c>
      <c r="V874" s="42">
        <f t="shared" si="834"/>
        <v>0</v>
      </c>
      <c r="W874" s="5" t="e">
        <f t="shared" si="812"/>
        <v>#DIV/0!</v>
      </c>
      <c r="X874" s="27" t="s">
        <v>1591</v>
      </c>
      <c r="Y874" s="2" t="s">
        <v>1630</v>
      </c>
    </row>
    <row r="875" spans="1:25" ht="110.25" hidden="1" customHeight="1" x14ac:dyDescent="0.25">
      <c r="A875" s="4" t="s">
        <v>163</v>
      </c>
      <c r="B875" s="4" t="s">
        <v>1779</v>
      </c>
      <c r="C875" s="4" t="s">
        <v>1020</v>
      </c>
      <c r="D875" s="4" t="s">
        <v>663</v>
      </c>
      <c r="E875" s="14" t="s">
        <v>734</v>
      </c>
      <c r="F875" s="5"/>
      <c r="G875" s="5">
        <v>59234</v>
      </c>
      <c r="H875" s="5"/>
      <c r="I875" s="5"/>
      <c r="J875" s="5">
        <v>-59234</v>
      </c>
      <c r="K875" s="5"/>
      <c r="L875" s="5"/>
      <c r="M875" s="5">
        <f t="shared" si="787"/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42">
        <v>0</v>
      </c>
      <c r="W875" s="5" t="e">
        <f t="shared" si="812"/>
        <v>#DIV/0!</v>
      </c>
      <c r="X875" s="27" t="s">
        <v>1591</v>
      </c>
      <c r="Y875" s="2" t="s">
        <v>1630</v>
      </c>
    </row>
    <row r="876" spans="1:25" ht="148.5" hidden="1" customHeight="1" x14ac:dyDescent="0.25">
      <c r="A876" s="4" t="s">
        <v>163</v>
      </c>
      <c r="B876" s="4" t="s">
        <v>1779</v>
      </c>
      <c r="C876" s="4" t="s">
        <v>1340</v>
      </c>
      <c r="D876" s="4"/>
      <c r="E876" s="14" t="s">
        <v>1717</v>
      </c>
      <c r="F876" s="5">
        <f>F877</f>
        <v>0</v>
      </c>
      <c r="G876" s="5">
        <f t="shared" ref="G876:L877" si="835">G877</f>
        <v>0</v>
      </c>
      <c r="H876" s="5">
        <f t="shared" si="835"/>
        <v>59234</v>
      </c>
      <c r="I876" s="5">
        <f t="shared" si="835"/>
        <v>0</v>
      </c>
      <c r="J876" s="5">
        <f t="shared" si="835"/>
        <v>0</v>
      </c>
      <c r="K876" s="5">
        <f t="shared" si="835"/>
        <v>-59234</v>
      </c>
      <c r="L876" s="5">
        <f t="shared" si="835"/>
        <v>0</v>
      </c>
      <c r="M876" s="5">
        <f t="shared" si="787"/>
        <v>0</v>
      </c>
      <c r="N876" s="5">
        <f>N877</f>
        <v>0</v>
      </c>
      <c r="O876" s="5">
        <f>O877</f>
        <v>0</v>
      </c>
      <c r="P876" s="5">
        <f t="shared" ref="P876:V877" si="836">P877</f>
        <v>0</v>
      </c>
      <c r="Q876" s="5">
        <f t="shared" si="836"/>
        <v>0</v>
      </c>
      <c r="R876" s="5">
        <f t="shared" si="836"/>
        <v>0</v>
      </c>
      <c r="S876" s="5">
        <f t="shared" si="836"/>
        <v>0</v>
      </c>
      <c r="T876" s="5">
        <f t="shared" si="836"/>
        <v>0</v>
      </c>
      <c r="U876" s="5">
        <f t="shared" si="836"/>
        <v>0</v>
      </c>
      <c r="V876" s="42">
        <f t="shared" si="836"/>
        <v>0</v>
      </c>
      <c r="W876" s="5" t="e">
        <f t="shared" si="812"/>
        <v>#DIV/0!</v>
      </c>
      <c r="X876" s="27" t="s">
        <v>1591</v>
      </c>
      <c r="Y876" s="2" t="s">
        <v>1630</v>
      </c>
    </row>
    <row r="877" spans="1:25" ht="31.5" hidden="1" customHeight="1" x14ac:dyDescent="0.3">
      <c r="A877" s="4" t="s">
        <v>163</v>
      </c>
      <c r="B877" s="4" t="s">
        <v>1779</v>
      </c>
      <c r="C877" s="4" t="s">
        <v>1340</v>
      </c>
      <c r="D877" s="4" t="s">
        <v>271</v>
      </c>
      <c r="E877" s="14" t="s">
        <v>539</v>
      </c>
      <c r="F877" s="5">
        <f>F878</f>
        <v>0</v>
      </c>
      <c r="G877" s="5">
        <f t="shared" si="835"/>
        <v>0</v>
      </c>
      <c r="H877" s="5">
        <f t="shared" si="835"/>
        <v>59234</v>
      </c>
      <c r="I877" s="5">
        <f t="shared" si="835"/>
        <v>0</v>
      </c>
      <c r="J877" s="5">
        <f t="shared" si="835"/>
        <v>0</v>
      </c>
      <c r="K877" s="5">
        <f t="shared" si="835"/>
        <v>-59234</v>
      </c>
      <c r="L877" s="5">
        <f t="shared" si="835"/>
        <v>0</v>
      </c>
      <c r="M877" s="5">
        <f t="shared" si="787"/>
        <v>0</v>
      </c>
      <c r="N877" s="5">
        <f>N878</f>
        <v>0</v>
      </c>
      <c r="O877" s="5">
        <f>O878</f>
        <v>0</v>
      </c>
      <c r="P877" s="5">
        <f t="shared" si="836"/>
        <v>0</v>
      </c>
      <c r="Q877" s="5">
        <f t="shared" si="836"/>
        <v>0</v>
      </c>
      <c r="R877" s="5">
        <f t="shared" si="836"/>
        <v>0</v>
      </c>
      <c r="S877" s="5">
        <f t="shared" si="836"/>
        <v>0</v>
      </c>
      <c r="T877" s="5">
        <f t="shared" si="836"/>
        <v>0</v>
      </c>
      <c r="U877" s="5">
        <f t="shared" si="836"/>
        <v>0</v>
      </c>
      <c r="V877" s="42">
        <f t="shared" si="836"/>
        <v>0</v>
      </c>
      <c r="W877" s="5" t="e">
        <f t="shared" si="812"/>
        <v>#DIV/0!</v>
      </c>
      <c r="X877" s="27" t="s">
        <v>1591</v>
      </c>
      <c r="Y877" s="2" t="s">
        <v>1630</v>
      </c>
    </row>
    <row r="878" spans="1:25" ht="110.25" hidden="1" customHeight="1" x14ac:dyDescent="0.3">
      <c r="A878" s="4" t="s">
        <v>163</v>
      </c>
      <c r="B878" s="4" t="s">
        <v>1779</v>
      </c>
      <c r="C878" s="4" t="s">
        <v>1340</v>
      </c>
      <c r="D878" s="4" t="s">
        <v>663</v>
      </c>
      <c r="E878" s="14" t="s">
        <v>734</v>
      </c>
      <c r="F878" s="5"/>
      <c r="G878" s="5"/>
      <c r="H878" s="5">
        <v>59234</v>
      </c>
      <c r="I878" s="5"/>
      <c r="J878" s="5"/>
      <c r="K878" s="5">
        <v>-59234</v>
      </c>
      <c r="L878" s="5"/>
      <c r="M878" s="5">
        <f t="shared" si="787"/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42">
        <v>0</v>
      </c>
      <c r="W878" s="5" t="e">
        <f t="shared" si="812"/>
        <v>#DIV/0!</v>
      </c>
      <c r="X878" s="27" t="s">
        <v>1591</v>
      </c>
      <c r="Y878" s="2" t="s">
        <v>1630</v>
      </c>
    </row>
    <row r="879" spans="1:25" ht="47.25" customHeight="1" x14ac:dyDescent="0.3">
      <c r="A879" s="4" t="s">
        <v>163</v>
      </c>
      <c r="B879" s="4" t="s">
        <v>1779</v>
      </c>
      <c r="C879" s="4" t="s">
        <v>690</v>
      </c>
      <c r="D879" s="4"/>
      <c r="E879" s="14" t="s">
        <v>1011</v>
      </c>
      <c r="F879" s="5">
        <f t="shared" ref="F879:K879" si="837">F883+F886+F904+F889+F892+F895+F910+F880+F898+F901</f>
        <v>40861.1</v>
      </c>
      <c r="G879" s="5">
        <f t="shared" si="837"/>
        <v>51485.000000000007</v>
      </c>
      <c r="H879" s="5">
        <f t="shared" si="837"/>
        <v>48622.9</v>
      </c>
      <c r="I879" s="5">
        <f t="shared" si="837"/>
        <v>0</v>
      </c>
      <c r="J879" s="5">
        <f t="shared" si="837"/>
        <v>0</v>
      </c>
      <c r="K879" s="5">
        <f t="shared" si="837"/>
        <v>0</v>
      </c>
      <c r="L879" s="5">
        <f>L883+L886+L904+L889+L892+L895+L910+L880+L898+L901+L907</f>
        <v>19975.628000000001</v>
      </c>
      <c r="M879" s="5">
        <f t="shared" si="787"/>
        <v>60836.728000000003</v>
      </c>
      <c r="N879" s="5">
        <f>N883+N886+N904+N889+N892+N895+N910+N880+N898+N901+N907</f>
        <v>55646.443090000001</v>
      </c>
      <c r="O879" s="5">
        <f t="shared" ref="O879:V879" si="838">O883+O886+O904+O889+O892+O895+O910+O880+O898+O901+O907</f>
        <v>11641.099999999999</v>
      </c>
      <c r="P879" s="5">
        <f t="shared" si="838"/>
        <v>24242.36909</v>
      </c>
      <c r="Q879" s="5">
        <f t="shared" si="838"/>
        <v>0</v>
      </c>
      <c r="R879" s="5">
        <f t="shared" si="838"/>
        <v>55646.443090000001</v>
      </c>
      <c r="S879" s="5">
        <f t="shared" si="838"/>
        <v>11641.099999999999</v>
      </c>
      <c r="T879" s="5">
        <f t="shared" si="838"/>
        <v>55104.063899999994</v>
      </c>
      <c r="U879" s="5">
        <f t="shared" si="838"/>
        <v>23699.99123</v>
      </c>
      <c r="V879" s="42">
        <f t="shared" si="838"/>
        <v>55104.063899999994</v>
      </c>
      <c r="W879" s="5">
        <f t="shared" si="812"/>
        <v>99.025312023766205</v>
      </c>
      <c r="X879" s="27"/>
    </row>
    <row r="880" spans="1:25" ht="47.25" customHeight="1" x14ac:dyDescent="0.3">
      <c r="A880" s="4" t="s">
        <v>163</v>
      </c>
      <c r="B880" s="4" t="s">
        <v>1779</v>
      </c>
      <c r="C880" s="4" t="s">
        <v>1534</v>
      </c>
      <c r="D880" s="4"/>
      <c r="E880" s="14" t="s">
        <v>1533</v>
      </c>
      <c r="F880" s="5">
        <f>F881</f>
        <v>29220</v>
      </c>
      <c r="G880" s="5">
        <f t="shared" ref="G880:L881" si="839">G881</f>
        <v>0</v>
      </c>
      <c r="H880" s="5">
        <f t="shared" si="839"/>
        <v>0</v>
      </c>
      <c r="I880" s="5">
        <f t="shared" si="839"/>
        <v>0</v>
      </c>
      <c r="J880" s="5">
        <f t="shared" si="839"/>
        <v>0</v>
      </c>
      <c r="K880" s="5">
        <f t="shared" si="839"/>
        <v>0</v>
      </c>
      <c r="L880" s="5">
        <f t="shared" si="839"/>
        <v>0</v>
      </c>
      <c r="M880" s="5">
        <f t="shared" si="787"/>
        <v>29220</v>
      </c>
      <c r="N880" s="5">
        <f>N881</f>
        <v>24242.36909</v>
      </c>
      <c r="O880" s="5">
        <f>O881</f>
        <v>0</v>
      </c>
      <c r="P880" s="5">
        <f t="shared" ref="P880:V881" si="840">P881</f>
        <v>24242.36909</v>
      </c>
      <c r="Q880" s="5">
        <f t="shared" si="840"/>
        <v>0</v>
      </c>
      <c r="R880" s="5">
        <f t="shared" si="840"/>
        <v>24242.36909</v>
      </c>
      <c r="S880" s="5">
        <f t="shared" si="840"/>
        <v>0</v>
      </c>
      <c r="T880" s="5">
        <f t="shared" si="840"/>
        <v>23699.99123</v>
      </c>
      <c r="U880" s="5">
        <f t="shared" si="840"/>
        <v>23699.99123</v>
      </c>
      <c r="V880" s="42">
        <f t="shared" si="840"/>
        <v>23699.99123</v>
      </c>
      <c r="W880" s="5">
        <f t="shared" si="812"/>
        <v>97.762686237527291</v>
      </c>
      <c r="X880" s="27"/>
    </row>
    <row r="881" spans="1:25" ht="31.5" customHeight="1" x14ac:dyDescent="0.3">
      <c r="A881" s="4" t="s">
        <v>163</v>
      </c>
      <c r="B881" s="4" t="s">
        <v>1779</v>
      </c>
      <c r="C881" s="4" t="s">
        <v>1534</v>
      </c>
      <c r="D881" s="4" t="s">
        <v>271</v>
      </c>
      <c r="E881" s="14" t="s">
        <v>539</v>
      </c>
      <c r="F881" s="5">
        <f>F882</f>
        <v>29220</v>
      </c>
      <c r="G881" s="5">
        <f t="shared" si="839"/>
        <v>0</v>
      </c>
      <c r="H881" s="5">
        <f t="shared" si="839"/>
        <v>0</v>
      </c>
      <c r="I881" s="5">
        <f t="shared" si="839"/>
        <v>0</v>
      </c>
      <c r="J881" s="5">
        <f t="shared" si="839"/>
        <v>0</v>
      </c>
      <c r="K881" s="5">
        <f t="shared" si="839"/>
        <v>0</v>
      </c>
      <c r="L881" s="5">
        <f t="shared" si="839"/>
        <v>0</v>
      </c>
      <c r="M881" s="5">
        <f t="shared" si="787"/>
        <v>29220</v>
      </c>
      <c r="N881" s="5">
        <f>N882</f>
        <v>24242.36909</v>
      </c>
      <c r="O881" s="5">
        <f>O882</f>
        <v>0</v>
      </c>
      <c r="P881" s="5">
        <f t="shared" si="840"/>
        <v>24242.36909</v>
      </c>
      <c r="Q881" s="5">
        <f t="shared" si="840"/>
        <v>0</v>
      </c>
      <c r="R881" s="5">
        <f t="shared" si="840"/>
        <v>24242.36909</v>
      </c>
      <c r="S881" s="5">
        <f t="shared" si="840"/>
        <v>0</v>
      </c>
      <c r="T881" s="5">
        <f t="shared" si="840"/>
        <v>23699.99123</v>
      </c>
      <c r="U881" s="5">
        <f t="shared" si="840"/>
        <v>23699.99123</v>
      </c>
      <c r="V881" s="42">
        <f t="shared" si="840"/>
        <v>23699.99123</v>
      </c>
      <c r="W881" s="5">
        <f t="shared" si="812"/>
        <v>97.762686237527291</v>
      </c>
      <c r="X881" s="27"/>
    </row>
    <row r="882" spans="1:25" ht="110.25" customHeight="1" x14ac:dyDescent="0.3">
      <c r="A882" s="4" t="s">
        <v>163</v>
      </c>
      <c r="B882" s="4" t="s">
        <v>1779</v>
      </c>
      <c r="C882" s="4" t="s">
        <v>1534</v>
      </c>
      <c r="D882" s="4" t="s">
        <v>663</v>
      </c>
      <c r="E882" s="14" t="s">
        <v>734</v>
      </c>
      <c r="F882" s="5">
        <v>29220</v>
      </c>
      <c r="G882" s="5"/>
      <c r="H882" s="5"/>
      <c r="I882" s="5"/>
      <c r="J882" s="5"/>
      <c r="K882" s="5"/>
      <c r="L882" s="5"/>
      <c r="M882" s="5">
        <f t="shared" si="787"/>
        <v>29220</v>
      </c>
      <c r="N882" s="5">
        <v>24242.36909</v>
      </c>
      <c r="O882" s="5">
        <v>0</v>
      </c>
      <c r="P882" s="5">
        <f>N882</f>
        <v>24242.36909</v>
      </c>
      <c r="Q882" s="5">
        <f>O882</f>
        <v>0</v>
      </c>
      <c r="R882" s="5">
        <f>N882</f>
        <v>24242.36909</v>
      </c>
      <c r="S882" s="5">
        <f>O882</f>
        <v>0</v>
      </c>
      <c r="T882" s="5">
        <v>23699.99123</v>
      </c>
      <c r="U882" s="5">
        <f>T882</f>
        <v>23699.99123</v>
      </c>
      <c r="V882" s="42">
        <f>T882</f>
        <v>23699.99123</v>
      </c>
      <c r="W882" s="5">
        <f t="shared" si="812"/>
        <v>97.762686237527291</v>
      </c>
      <c r="X882" s="27"/>
    </row>
    <row r="883" spans="1:25" ht="47.25" customHeight="1" x14ac:dyDescent="0.3">
      <c r="A883" s="4" t="s">
        <v>163</v>
      </c>
      <c r="B883" s="4" t="s">
        <v>1779</v>
      </c>
      <c r="C883" s="4" t="s">
        <v>683</v>
      </c>
      <c r="D883" s="4"/>
      <c r="E883" s="14" t="s">
        <v>1657</v>
      </c>
      <c r="F883" s="5">
        <f t="shared" ref="F883:L884" si="841">F884</f>
        <v>6604.7</v>
      </c>
      <c r="G883" s="5">
        <f t="shared" si="841"/>
        <v>0</v>
      </c>
      <c r="H883" s="5">
        <f t="shared" si="841"/>
        <v>0</v>
      </c>
      <c r="I883" s="5">
        <f t="shared" si="841"/>
        <v>0</v>
      </c>
      <c r="J883" s="5">
        <f t="shared" si="841"/>
        <v>0</v>
      </c>
      <c r="K883" s="5">
        <f t="shared" si="841"/>
        <v>0</v>
      </c>
      <c r="L883" s="5">
        <f t="shared" si="841"/>
        <v>83.927999999999969</v>
      </c>
      <c r="M883" s="5">
        <f t="shared" si="787"/>
        <v>6688.6279999999997</v>
      </c>
      <c r="N883" s="5">
        <f>N884</f>
        <v>6688.6279999999997</v>
      </c>
      <c r="O883" s="5">
        <f>O884</f>
        <v>6604.7</v>
      </c>
      <c r="P883" s="5">
        <f t="shared" ref="P883:V884" si="842">P884</f>
        <v>0</v>
      </c>
      <c r="Q883" s="5">
        <f t="shared" si="842"/>
        <v>0</v>
      </c>
      <c r="R883" s="5">
        <f t="shared" si="842"/>
        <v>6688.6279999999997</v>
      </c>
      <c r="S883" s="5">
        <f t="shared" si="842"/>
        <v>6604.7</v>
      </c>
      <c r="T883" s="5">
        <f t="shared" si="842"/>
        <v>6688.6266699999996</v>
      </c>
      <c r="U883" s="5">
        <f t="shared" si="842"/>
        <v>0</v>
      </c>
      <c r="V883" s="42">
        <f t="shared" si="842"/>
        <v>6688.6266699999996</v>
      </c>
      <c r="W883" s="5">
        <f t="shared" si="812"/>
        <v>99.999980115503504</v>
      </c>
      <c r="X883" s="27"/>
    </row>
    <row r="884" spans="1:25" ht="31.5" customHeight="1" x14ac:dyDescent="0.3">
      <c r="A884" s="4" t="s">
        <v>163</v>
      </c>
      <c r="B884" s="4" t="s">
        <v>1779</v>
      </c>
      <c r="C884" s="4" t="s">
        <v>683</v>
      </c>
      <c r="D884" s="4" t="s">
        <v>271</v>
      </c>
      <c r="E884" s="14" t="s">
        <v>539</v>
      </c>
      <c r="F884" s="5">
        <f t="shared" si="841"/>
        <v>6604.7</v>
      </c>
      <c r="G884" s="5">
        <f t="shared" si="841"/>
        <v>0</v>
      </c>
      <c r="H884" s="5">
        <f t="shared" si="841"/>
        <v>0</v>
      </c>
      <c r="I884" s="5">
        <f t="shared" si="841"/>
        <v>0</v>
      </c>
      <c r="J884" s="5">
        <f t="shared" si="841"/>
        <v>0</v>
      </c>
      <c r="K884" s="5">
        <f t="shared" si="841"/>
        <v>0</v>
      </c>
      <c r="L884" s="5">
        <f>L885</f>
        <v>83.927999999999969</v>
      </c>
      <c r="M884" s="5">
        <f t="shared" si="787"/>
        <v>6688.6279999999997</v>
      </c>
      <c r="N884" s="5">
        <f>N885</f>
        <v>6688.6279999999997</v>
      </c>
      <c r="O884" s="5">
        <f>O885</f>
        <v>6604.7</v>
      </c>
      <c r="P884" s="5">
        <f t="shared" si="842"/>
        <v>0</v>
      </c>
      <c r="Q884" s="5">
        <f t="shared" si="842"/>
        <v>0</v>
      </c>
      <c r="R884" s="5">
        <f t="shared" si="842"/>
        <v>6688.6279999999997</v>
      </c>
      <c r="S884" s="5">
        <f t="shared" si="842"/>
        <v>6604.7</v>
      </c>
      <c r="T884" s="5">
        <f t="shared" si="842"/>
        <v>6688.6266699999996</v>
      </c>
      <c r="U884" s="5">
        <f t="shared" si="842"/>
        <v>0</v>
      </c>
      <c r="V884" s="42">
        <f t="shared" si="842"/>
        <v>6688.6266699999996</v>
      </c>
      <c r="W884" s="5">
        <f t="shared" si="812"/>
        <v>99.999980115503504</v>
      </c>
      <c r="X884" s="27"/>
    </row>
    <row r="885" spans="1:25" ht="110.25" customHeight="1" x14ac:dyDescent="0.3">
      <c r="A885" s="4" t="s">
        <v>163</v>
      </c>
      <c r="B885" s="4" t="s">
        <v>1779</v>
      </c>
      <c r="C885" s="4" t="s">
        <v>683</v>
      </c>
      <c r="D885" s="4" t="s">
        <v>663</v>
      </c>
      <c r="E885" s="14" t="s">
        <v>734</v>
      </c>
      <c r="F885" s="5">
        <v>6604.7</v>
      </c>
      <c r="G885" s="5"/>
      <c r="H885" s="5"/>
      <c r="I885" s="5"/>
      <c r="J885" s="5"/>
      <c r="K885" s="5"/>
      <c r="L885" s="5">
        <f>249.818-476.468+310.578</f>
        <v>83.927999999999969</v>
      </c>
      <c r="M885" s="5">
        <f t="shared" si="787"/>
        <v>6688.6279999999997</v>
      </c>
      <c r="N885" s="5">
        <v>6688.6279999999997</v>
      </c>
      <c r="O885" s="5">
        <v>6604.7</v>
      </c>
      <c r="P885" s="5">
        <v>0</v>
      </c>
      <c r="Q885" s="5">
        <v>0</v>
      </c>
      <c r="R885" s="5">
        <f>N885</f>
        <v>6688.6279999999997</v>
      </c>
      <c r="S885" s="5">
        <f>O885</f>
        <v>6604.7</v>
      </c>
      <c r="T885" s="5">
        <v>6688.6266699999996</v>
      </c>
      <c r="U885" s="5">
        <v>0</v>
      </c>
      <c r="V885" s="42">
        <f>T885</f>
        <v>6688.6266699999996</v>
      </c>
      <c r="W885" s="5">
        <f t="shared" si="812"/>
        <v>99.999980115503504</v>
      </c>
      <c r="X885" s="27"/>
    </row>
    <row r="886" spans="1:25" ht="31.5" customHeight="1" x14ac:dyDescent="0.3">
      <c r="A886" s="4" t="s">
        <v>163</v>
      </c>
      <c r="B886" s="4" t="s">
        <v>1779</v>
      </c>
      <c r="C886" s="4" t="s">
        <v>684</v>
      </c>
      <c r="D886" s="4"/>
      <c r="E886" s="14" t="s">
        <v>1129</v>
      </c>
      <c r="F886" s="5">
        <f t="shared" ref="F886:L887" si="843">F887</f>
        <v>5036.3999999999996</v>
      </c>
      <c r="G886" s="5">
        <f t="shared" si="843"/>
        <v>0</v>
      </c>
      <c r="H886" s="5">
        <f t="shared" si="843"/>
        <v>0</v>
      </c>
      <c r="I886" s="5">
        <f t="shared" si="843"/>
        <v>0</v>
      </c>
      <c r="J886" s="5">
        <f t="shared" si="843"/>
        <v>0</v>
      </c>
      <c r="K886" s="5">
        <f t="shared" si="843"/>
        <v>0</v>
      </c>
      <c r="L886" s="5">
        <f t="shared" si="843"/>
        <v>1675.64</v>
      </c>
      <c r="M886" s="5">
        <f t="shared" si="787"/>
        <v>6712.04</v>
      </c>
      <c r="N886" s="5">
        <f>N887</f>
        <v>6712.04</v>
      </c>
      <c r="O886" s="5">
        <f>O887</f>
        <v>5036.3999999999996</v>
      </c>
      <c r="P886" s="5">
        <f t="shared" ref="P886:V887" si="844">P887</f>
        <v>0</v>
      </c>
      <c r="Q886" s="5">
        <f t="shared" si="844"/>
        <v>0</v>
      </c>
      <c r="R886" s="5">
        <f t="shared" si="844"/>
        <v>6712.04</v>
      </c>
      <c r="S886" s="5">
        <f t="shared" si="844"/>
        <v>5036.3999999999996</v>
      </c>
      <c r="T886" s="5">
        <f t="shared" si="844"/>
        <v>6712.04</v>
      </c>
      <c r="U886" s="5">
        <f t="shared" si="844"/>
        <v>0</v>
      </c>
      <c r="V886" s="42">
        <f t="shared" si="844"/>
        <v>6712.04</v>
      </c>
      <c r="W886" s="5">
        <f t="shared" si="812"/>
        <v>100</v>
      </c>
      <c r="X886" s="27"/>
    </row>
    <row r="887" spans="1:25" ht="31.5" customHeight="1" x14ac:dyDescent="0.3">
      <c r="A887" s="4" t="s">
        <v>163</v>
      </c>
      <c r="B887" s="4" t="s">
        <v>1779</v>
      </c>
      <c r="C887" s="4" t="s">
        <v>684</v>
      </c>
      <c r="D887" s="4" t="s">
        <v>271</v>
      </c>
      <c r="E887" s="14" t="s">
        <v>539</v>
      </c>
      <c r="F887" s="5">
        <f t="shared" si="843"/>
        <v>5036.3999999999996</v>
      </c>
      <c r="G887" s="5">
        <f t="shared" si="843"/>
        <v>0</v>
      </c>
      <c r="H887" s="5">
        <f t="shared" si="843"/>
        <v>0</v>
      </c>
      <c r="I887" s="5">
        <f t="shared" si="843"/>
        <v>0</v>
      </c>
      <c r="J887" s="5">
        <f t="shared" si="843"/>
        <v>0</v>
      </c>
      <c r="K887" s="5">
        <f t="shared" si="843"/>
        <v>0</v>
      </c>
      <c r="L887" s="5">
        <f t="shared" si="843"/>
        <v>1675.64</v>
      </c>
      <c r="M887" s="5">
        <f t="shared" si="787"/>
        <v>6712.04</v>
      </c>
      <c r="N887" s="5">
        <f>N888</f>
        <v>6712.04</v>
      </c>
      <c r="O887" s="5">
        <f>O888</f>
        <v>5036.3999999999996</v>
      </c>
      <c r="P887" s="5">
        <f t="shared" si="844"/>
        <v>0</v>
      </c>
      <c r="Q887" s="5">
        <f t="shared" si="844"/>
        <v>0</v>
      </c>
      <c r="R887" s="5">
        <f t="shared" si="844"/>
        <v>6712.04</v>
      </c>
      <c r="S887" s="5">
        <f>S888</f>
        <v>5036.3999999999996</v>
      </c>
      <c r="T887" s="5">
        <f t="shared" si="844"/>
        <v>6712.04</v>
      </c>
      <c r="U887" s="5">
        <f t="shared" si="844"/>
        <v>0</v>
      </c>
      <c r="V887" s="42">
        <f t="shared" si="844"/>
        <v>6712.04</v>
      </c>
      <c r="W887" s="5">
        <f t="shared" si="812"/>
        <v>100</v>
      </c>
      <c r="X887" s="27"/>
    </row>
    <row r="888" spans="1:25" ht="110.25" customHeight="1" x14ac:dyDescent="0.3">
      <c r="A888" s="4" t="s">
        <v>163</v>
      </c>
      <c r="B888" s="4" t="s">
        <v>1779</v>
      </c>
      <c r="C888" s="4" t="s">
        <v>684</v>
      </c>
      <c r="D888" s="4" t="s">
        <v>663</v>
      </c>
      <c r="E888" s="14" t="s">
        <v>734</v>
      </c>
      <c r="F888" s="5">
        <v>5036.3999999999996</v>
      </c>
      <c r="G888" s="5"/>
      <c r="H888" s="5"/>
      <c r="I888" s="5"/>
      <c r="J888" s="5"/>
      <c r="K888" s="5"/>
      <c r="L888" s="5">
        <v>1675.64</v>
      </c>
      <c r="M888" s="5">
        <f t="shared" si="787"/>
        <v>6712.04</v>
      </c>
      <c r="N888" s="5">
        <v>6712.04</v>
      </c>
      <c r="O888" s="5">
        <v>5036.3999999999996</v>
      </c>
      <c r="P888" s="5">
        <v>0</v>
      </c>
      <c r="Q888" s="5">
        <v>0</v>
      </c>
      <c r="R888" s="5">
        <f>N888</f>
        <v>6712.04</v>
      </c>
      <c r="S888" s="5">
        <f>O888</f>
        <v>5036.3999999999996</v>
      </c>
      <c r="T888" s="5">
        <v>6712.04</v>
      </c>
      <c r="U888" s="5">
        <v>0</v>
      </c>
      <c r="V888" s="42">
        <f>T888</f>
        <v>6712.04</v>
      </c>
      <c r="W888" s="5">
        <f t="shared" si="812"/>
        <v>100</v>
      </c>
      <c r="X888" s="27"/>
    </row>
    <row r="889" spans="1:25" ht="31.5" hidden="1" customHeight="1" x14ac:dyDescent="0.25">
      <c r="A889" s="4" t="s">
        <v>163</v>
      </c>
      <c r="B889" s="4" t="s">
        <v>1779</v>
      </c>
      <c r="C889" s="4" t="s">
        <v>1022</v>
      </c>
      <c r="D889" s="4"/>
      <c r="E889" s="14" t="s">
        <v>1023</v>
      </c>
      <c r="F889" s="5">
        <f t="shared" ref="F889:L890" si="845">F890</f>
        <v>0</v>
      </c>
      <c r="G889" s="5">
        <f t="shared" si="845"/>
        <v>0</v>
      </c>
      <c r="H889" s="5">
        <f t="shared" si="845"/>
        <v>0</v>
      </c>
      <c r="I889" s="5">
        <f t="shared" si="845"/>
        <v>0</v>
      </c>
      <c r="J889" s="5">
        <f t="shared" si="845"/>
        <v>0</v>
      </c>
      <c r="K889" s="5">
        <f t="shared" si="845"/>
        <v>0</v>
      </c>
      <c r="L889" s="5">
        <f t="shared" si="845"/>
        <v>0</v>
      </c>
      <c r="M889" s="5">
        <f t="shared" si="787"/>
        <v>0</v>
      </c>
      <c r="N889" s="5">
        <f>N890</f>
        <v>0</v>
      </c>
      <c r="O889" s="5">
        <f>O890</f>
        <v>0</v>
      </c>
      <c r="P889" s="5">
        <f t="shared" ref="P889:V890" si="846">P890</f>
        <v>0</v>
      </c>
      <c r="Q889" s="5">
        <f t="shared" si="846"/>
        <v>0</v>
      </c>
      <c r="R889" s="5">
        <f t="shared" si="846"/>
        <v>0</v>
      </c>
      <c r="S889" s="5">
        <f t="shared" si="846"/>
        <v>0</v>
      </c>
      <c r="T889" s="5">
        <f t="shared" si="846"/>
        <v>0</v>
      </c>
      <c r="U889" s="5">
        <f t="shared" si="846"/>
        <v>0</v>
      </c>
      <c r="V889" s="42">
        <f t="shared" si="846"/>
        <v>0</v>
      </c>
      <c r="W889" s="5" t="e">
        <f t="shared" si="812"/>
        <v>#DIV/0!</v>
      </c>
      <c r="X889" s="27" t="s">
        <v>1591</v>
      </c>
      <c r="Y889" s="2" t="s">
        <v>1630</v>
      </c>
    </row>
    <row r="890" spans="1:25" ht="31.5" hidden="1" customHeight="1" x14ac:dyDescent="0.25">
      <c r="A890" s="4" t="s">
        <v>163</v>
      </c>
      <c r="B890" s="4" t="s">
        <v>1779</v>
      </c>
      <c r="C890" s="4" t="s">
        <v>1022</v>
      </c>
      <c r="D890" s="4" t="s">
        <v>271</v>
      </c>
      <c r="E890" s="14" t="s">
        <v>539</v>
      </c>
      <c r="F890" s="5">
        <f t="shared" si="845"/>
        <v>0</v>
      </c>
      <c r="G890" s="5">
        <f t="shared" si="845"/>
        <v>0</v>
      </c>
      <c r="H890" s="5">
        <f t="shared" si="845"/>
        <v>0</v>
      </c>
      <c r="I890" s="5">
        <f t="shared" si="845"/>
        <v>0</v>
      </c>
      <c r="J890" s="5">
        <f t="shared" si="845"/>
        <v>0</v>
      </c>
      <c r="K890" s="5">
        <f t="shared" si="845"/>
        <v>0</v>
      </c>
      <c r="L890" s="5">
        <f t="shared" si="845"/>
        <v>0</v>
      </c>
      <c r="M890" s="5">
        <f t="shared" ref="M890:M966" si="847">F890+I890+L890</f>
        <v>0</v>
      </c>
      <c r="N890" s="5">
        <f>N891</f>
        <v>0</v>
      </c>
      <c r="O890" s="5">
        <f>O891</f>
        <v>0</v>
      </c>
      <c r="P890" s="5">
        <f t="shared" si="846"/>
        <v>0</v>
      </c>
      <c r="Q890" s="5">
        <f t="shared" si="846"/>
        <v>0</v>
      </c>
      <c r="R890" s="5">
        <f t="shared" si="846"/>
        <v>0</v>
      </c>
      <c r="S890" s="5">
        <f t="shared" si="846"/>
        <v>0</v>
      </c>
      <c r="T890" s="5">
        <f t="shared" si="846"/>
        <v>0</v>
      </c>
      <c r="U890" s="5">
        <f t="shared" si="846"/>
        <v>0</v>
      </c>
      <c r="V890" s="42">
        <f t="shared" si="846"/>
        <v>0</v>
      </c>
      <c r="W890" s="5" t="e">
        <f t="shared" si="812"/>
        <v>#DIV/0!</v>
      </c>
      <c r="X890" s="27" t="s">
        <v>1591</v>
      </c>
      <c r="Y890" s="2" t="s">
        <v>1630</v>
      </c>
    </row>
    <row r="891" spans="1:25" ht="110.25" hidden="1" customHeight="1" x14ac:dyDescent="0.25">
      <c r="A891" s="4" t="s">
        <v>163</v>
      </c>
      <c r="B891" s="4" t="s">
        <v>1779</v>
      </c>
      <c r="C891" s="4" t="s">
        <v>1022</v>
      </c>
      <c r="D891" s="4" t="s">
        <v>663</v>
      </c>
      <c r="E891" s="14" t="s">
        <v>734</v>
      </c>
      <c r="F891" s="5"/>
      <c r="G891" s="5"/>
      <c r="H891" s="5"/>
      <c r="I891" s="5"/>
      <c r="J891" s="5"/>
      <c r="K891" s="5"/>
      <c r="L891" s="5"/>
      <c r="M891" s="5">
        <f t="shared" si="847"/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42">
        <v>0</v>
      </c>
      <c r="W891" s="5" t="e">
        <f t="shared" si="812"/>
        <v>#DIV/0!</v>
      </c>
      <c r="X891" s="27" t="s">
        <v>1591</v>
      </c>
      <c r="Y891" s="2" t="s">
        <v>1630</v>
      </c>
    </row>
    <row r="892" spans="1:25" ht="31.5" hidden="1" customHeight="1" x14ac:dyDescent="0.25">
      <c r="A892" s="4" t="s">
        <v>163</v>
      </c>
      <c r="B892" s="4" t="s">
        <v>1779</v>
      </c>
      <c r="C892" s="4" t="s">
        <v>1007</v>
      </c>
      <c r="D892" s="4"/>
      <c r="E892" s="14" t="s">
        <v>1010</v>
      </c>
      <c r="F892" s="5">
        <f t="shared" ref="F892:L893" si="848">F893</f>
        <v>0</v>
      </c>
      <c r="G892" s="5">
        <f t="shared" si="848"/>
        <v>622.9</v>
      </c>
      <c r="H892" s="5">
        <f t="shared" si="848"/>
        <v>16000</v>
      </c>
      <c r="I892" s="5">
        <f t="shared" si="848"/>
        <v>0</v>
      </c>
      <c r="J892" s="5">
        <f t="shared" si="848"/>
        <v>0</v>
      </c>
      <c r="K892" s="5">
        <f t="shared" si="848"/>
        <v>0</v>
      </c>
      <c r="L892" s="5">
        <f t="shared" si="848"/>
        <v>0</v>
      </c>
      <c r="M892" s="5">
        <f t="shared" si="847"/>
        <v>0</v>
      </c>
      <c r="N892" s="5">
        <f>N893</f>
        <v>0</v>
      </c>
      <c r="O892" s="5">
        <f>O893</f>
        <v>0</v>
      </c>
      <c r="P892" s="5">
        <f t="shared" ref="P892:V893" si="849">P893</f>
        <v>0</v>
      </c>
      <c r="Q892" s="5">
        <f t="shared" si="849"/>
        <v>0</v>
      </c>
      <c r="R892" s="5">
        <f t="shared" si="849"/>
        <v>0</v>
      </c>
      <c r="S892" s="5">
        <f t="shared" si="849"/>
        <v>0</v>
      </c>
      <c r="T892" s="5">
        <f t="shared" si="849"/>
        <v>0</v>
      </c>
      <c r="U892" s="5">
        <f t="shared" si="849"/>
        <v>0</v>
      </c>
      <c r="V892" s="42">
        <f t="shared" si="849"/>
        <v>0</v>
      </c>
      <c r="W892" s="5" t="e">
        <f t="shared" si="812"/>
        <v>#DIV/0!</v>
      </c>
      <c r="X892" s="27" t="s">
        <v>1591</v>
      </c>
      <c r="Y892" s="2" t="s">
        <v>1630</v>
      </c>
    </row>
    <row r="893" spans="1:25" ht="31.5" hidden="1" customHeight="1" x14ac:dyDescent="0.25">
      <c r="A893" s="4" t="s">
        <v>163</v>
      </c>
      <c r="B893" s="4" t="s">
        <v>1779</v>
      </c>
      <c r="C893" s="4" t="s">
        <v>1007</v>
      </c>
      <c r="D893" s="4" t="s">
        <v>271</v>
      </c>
      <c r="E893" s="14" t="s">
        <v>539</v>
      </c>
      <c r="F893" s="5">
        <f t="shared" si="848"/>
        <v>0</v>
      </c>
      <c r="G893" s="5">
        <f t="shared" si="848"/>
        <v>622.9</v>
      </c>
      <c r="H893" s="5">
        <f t="shared" si="848"/>
        <v>16000</v>
      </c>
      <c r="I893" s="5">
        <f t="shared" si="848"/>
        <v>0</v>
      </c>
      <c r="J893" s="5">
        <f t="shared" si="848"/>
        <v>0</v>
      </c>
      <c r="K893" s="5">
        <f t="shared" si="848"/>
        <v>0</v>
      </c>
      <c r="L893" s="5">
        <f t="shared" si="848"/>
        <v>0</v>
      </c>
      <c r="M893" s="5">
        <f t="shared" si="847"/>
        <v>0</v>
      </c>
      <c r="N893" s="5">
        <f>N894</f>
        <v>0</v>
      </c>
      <c r="O893" s="5">
        <f>O894</f>
        <v>0</v>
      </c>
      <c r="P893" s="5">
        <f t="shared" si="849"/>
        <v>0</v>
      </c>
      <c r="Q893" s="5">
        <f t="shared" si="849"/>
        <v>0</v>
      </c>
      <c r="R893" s="5">
        <f t="shared" si="849"/>
        <v>0</v>
      </c>
      <c r="S893" s="5">
        <f t="shared" si="849"/>
        <v>0</v>
      </c>
      <c r="T893" s="5">
        <f t="shared" si="849"/>
        <v>0</v>
      </c>
      <c r="U893" s="5">
        <f t="shared" si="849"/>
        <v>0</v>
      </c>
      <c r="V893" s="42">
        <f t="shared" si="849"/>
        <v>0</v>
      </c>
      <c r="W893" s="5" t="e">
        <f t="shared" si="812"/>
        <v>#DIV/0!</v>
      </c>
      <c r="X893" s="27" t="s">
        <v>1591</v>
      </c>
      <c r="Y893" s="2" t="s">
        <v>1630</v>
      </c>
    </row>
    <row r="894" spans="1:25" ht="110.25" hidden="1" customHeight="1" x14ac:dyDescent="0.25">
      <c r="A894" s="4" t="s">
        <v>163</v>
      </c>
      <c r="B894" s="4" t="s">
        <v>1779</v>
      </c>
      <c r="C894" s="4" t="s">
        <v>1007</v>
      </c>
      <c r="D894" s="4" t="s">
        <v>663</v>
      </c>
      <c r="E894" s="14" t="s">
        <v>734</v>
      </c>
      <c r="F894" s="5"/>
      <c r="G894" s="5">
        <v>622.9</v>
      </c>
      <c r="H894" s="5">
        <v>16000</v>
      </c>
      <c r="I894" s="5"/>
      <c r="J894" s="5"/>
      <c r="K894" s="5"/>
      <c r="L894" s="5"/>
      <c r="M894" s="5">
        <f t="shared" si="847"/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42">
        <v>0</v>
      </c>
      <c r="W894" s="5" t="e">
        <f t="shared" si="812"/>
        <v>#DIV/0!</v>
      </c>
      <c r="X894" s="27" t="s">
        <v>1591</v>
      </c>
      <c r="Y894" s="2" t="s">
        <v>1630</v>
      </c>
    </row>
    <row r="895" spans="1:25" ht="31.5" hidden="1" customHeight="1" x14ac:dyDescent="0.25">
      <c r="A895" s="4" t="s">
        <v>163</v>
      </c>
      <c r="B895" s="4" t="s">
        <v>1779</v>
      </c>
      <c r="C895" s="4" t="s">
        <v>1008</v>
      </c>
      <c r="D895" s="4"/>
      <c r="E895" s="14" t="s">
        <v>1009</v>
      </c>
      <c r="F895" s="5">
        <f t="shared" ref="F895:L896" si="850">F896</f>
        <v>0</v>
      </c>
      <c r="G895" s="5">
        <f t="shared" si="850"/>
        <v>622.9</v>
      </c>
      <c r="H895" s="5">
        <f t="shared" si="850"/>
        <v>16000</v>
      </c>
      <c r="I895" s="5">
        <f t="shared" si="850"/>
        <v>0</v>
      </c>
      <c r="J895" s="5">
        <f t="shared" si="850"/>
        <v>0</v>
      </c>
      <c r="K895" s="5">
        <f t="shared" si="850"/>
        <v>0</v>
      </c>
      <c r="L895" s="5">
        <f t="shared" si="850"/>
        <v>0</v>
      </c>
      <c r="M895" s="5">
        <f t="shared" si="847"/>
        <v>0</v>
      </c>
      <c r="N895" s="5">
        <f>N896</f>
        <v>0</v>
      </c>
      <c r="O895" s="5">
        <f>O896</f>
        <v>0</v>
      </c>
      <c r="P895" s="5">
        <f t="shared" ref="P895:V896" si="851">P896</f>
        <v>0</v>
      </c>
      <c r="Q895" s="5">
        <f t="shared" si="851"/>
        <v>0</v>
      </c>
      <c r="R895" s="5">
        <f t="shared" si="851"/>
        <v>0</v>
      </c>
      <c r="S895" s="5">
        <f t="shared" si="851"/>
        <v>0</v>
      </c>
      <c r="T895" s="5">
        <f t="shared" si="851"/>
        <v>0</v>
      </c>
      <c r="U895" s="5">
        <f t="shared" si="851"/>
        <v>0</v>
      </c>
      <c r="V895" s="42">
        <f t="shared" si="851"/>
        <v>0</v>
      </c>
      <c r="W895" s="5" t="e">
        <f t="shared" si="812"/>
        <v>#DIV/0!</v>
      </c>
      <c r="X895" s="27" t="s">
        <v>1591</v>
      </c>
      <c r="Y895" s="2" t="s">
        <v>1630</v>
      </c>
    </row>
    <row r="896" spans="1:25" ht="31.5" hidden="1" customHeight="1" x14ac:dyDescent="0.25">
      <c r="A896" s="4" t="s">
        <v>163</v>
      </c>
      <c r="B896" s="4" t="s">
        <v>1779</v>
      </c>
      <c r="C896" s="4" t="s">
        <v>1008</v>
      </c>
      <c r="D896" s="4" t="s">
        <v>271</v>
      </c>
      <c r="E896" s="14" t="s">
        <v>539</v>
      </c>
      <c r="F896" s="5">
        <f t="shared" si="850"/>
        <v>0</v>
      </c>
      <c r="G896" s="5">
        <f t="shared" si="850"/>
        <v>622.9</v>
      </c>
      <c r="H896" s="5">
        <f t="shared" si="850"/>
        <v>16000</v>
      </c>
      <c r="I896" s="5">
        <f t="shared" si="850"/>
        <v>0</v>
      </c>
      <c r="J896" s="5">
        <f t="shared" si="850"/>
        <v>0</v>
      </c>
      <c r="K896" s="5">
        <f t="shared" si="850"/>
        <v>0</v>
      </c>
      <c r="L896" s="5">
        <f t="shared" si="850"/>
        <v>0</v>
      </c>
      <c r="M896" s="5">
        <f t="shared" si="847"/>
        <v>0</v>
      </c>
      <c r="N896" s="5">
        <f>N897</f>
        <v>0</v>
      </c>
      <c r="O896" s="5">
        <f>O897</f>
        <v>0</v>
      </c>
      <c r="P896" s="5">
        <f t="shared" si="851"/>
        <v>0</v>
      </c>
      <c r="Q896" s="5">
        <f t="shared" si="851"/>
        <v>0</v>
      </c>
      <c r="R896" s="5">
        <f t="shared" si="851"/>
        <v>0</v>
      </c>
      <c r="S896" s="5">
        <f t="shared" si="851"/>
        <v>0</v>
      </c>
      <c r="T896" s="5">
        <f t="shared" si="851"/>
        <v>0</v>
      </c>
      <c r="U896" s="5">
        <f t="shared" si="851"/>
        <v>0</v>
      </c>
      <c r="V896" s="42">
        <f t="shared" si="851"/>
        <v>0</v>
      </c>
      <c r="W896" s="5" t="e">
        <f t="shared" si="812"/>
        <v>#DIV/0!</v>
      </c>
      <c r="X896" s="27" t="s">
        <v>1591</v>
      </c>
      <c r="Y896" s="2" t="s">
        <v>1630</v>
      </c>
    </row>
    <row r="897" spans="1:25" ht="110.25" hidden="1" customHeight="1" x14ac:dyDescent="0.25">
      <c r="A897" s="4" t="s">
        <v>163</v>
      </c>
      <c r="B897" s="4" t="s">
        <v>1779</v>
      </c>
      <c r="C897" s="4" t="s">
        <v>1008</v>
      </c>
      <c r="D897" s="4" t="s">
        <v>663</v>
      </c>
      <c r="E897" s="14" t="s">
        <v>734</v>
      </c>
      <c r="F897" s="5"/>
      <c r="G897" s="5">
        <v>622.9</v>
      </c>
      <c r="H897" s="5">
        <v>16000</v>
      </c>
      <c r="I897" s="5"/>
      <c r="J897" s="5"/>
      <c r="K897" s="5"/>
      <c r="L897" s="5"/>
      <c r="M897" s="5">
        <f t="shared" si="847"/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42">
        <v>0</v>
      </c>
      <c r="W897" s="5" t="e">
        <f t="shared" si="812"/>
        <v>#DIV/0!</v>
      </c>
      <c r="X897" s="27" t="s">
        <v>1591</v>
      </c>
      <c r="Y897" s="2" t="s">
        <v>1630</v>
      </c>
    </row>
    <row r="898" spans="1:25" ht="31.5" hidden="1" customHeight="1" x14ac:dyDescent="0.25">
      <c r="A898" s="4" t="s">
        <v>163</v>
      </c>
      <c r="B898" s="4" t="s">
        <v>1779</v>
      </c>
      <c r="C898" s="4" t="s">
        <v>1022</v>
      </c>
      <c r="D898" s="4"/>
      <c r="E898" s="14" t="s">
        <v>1448</v>
      </c>
      <c r="F898" s="5">
        <f>F899</f>
        <v>0</v>
      </c>
      <c r="G898" s="5">
        <f t="shared" ref="G898:L899" si="852">G899</f>
        <v>16622.900000000001</v>
      </c>
      <c r="H898" s="5">
        <f t="shared" si="852"/>
        <v>0</v>
      </c>
      <c r="I898" s="5">
        <f t="shared" si="852"/>
        <v>0</v>
      </c>
      <c r="J898" s="5">
        <f t="shared" si="852"/>
        <v>0</v>
      </c>
      <c r="K898" s="5">
        <f t="shared" si="852"/>
        <v>0</v>
      </c>
      <c r="L898" s="5">
        <f t="shared" si="852"/>
        <v>0</v>
      </c>
      <c r="M898" s="5">
        <f t="shared" si="847"/>
        <v>0</v>
      </c>
      <c r="N898" s="5">
        <f>N899</f>
        <v>0</v>
      </c>
      <c r="O898" s="5">
        <f>O899</f>
        <v>0</v>
      </c>
      <c r="P898" s="5">
        <f t="shared" ref="P898:V899" si="853">P899</f>
        <v>0</v>
      </c>
      <c r="Q898" s="5">
        <f t="shared" si="853"/>
        <v>0</v>
      </c>
      <c r="R898" s="5">
        <f t="shared" si="853"/>
        <v>0</v>
      </c>
      <c r="S898" s="5">
        <f t="shared" si="853"/>
        <v>0</v>
      </c>
      <c r="T898" s="5">
        <f t="shared" si="853"/>
        <v>0</v>
      </c>
      <c r="U898" s="5">
        <f t="shared" si="853"/>
        <v>0</v>
      </c>
      <c r="V898" s="42">
        <f t="shared" si="853"/>
        <v>0</v>
      </c>
      <c r="W898" s="5" t="e">
        <f t="shared" si="812"/>
        <v>#DIV/0!</v>
      </c>
      <c r="X898" s="27" t="s">
        <v>1591</v>
      </c>
      <c r="Y898" s="2" t="s">
        <v>1630</v>
      </c>
    </row>
    <row r="899" spans="1:25" ht="31.5" hidden="1" customHeight="1" x14ac:dyDescent="0.25">
      <c r="A899" s="4" t="s">
        <v>163</v>
      </c>
      <c r="B899" s="4" t="s">
        <v>1779</v>
      </c>
      <c r="C899" s="4" t="s">
        <v>1022</v>
      </c>
      <c r="D899" s="4" t="s">
        <v>271</v>
      </c>
      <c r="E899" s="14" t="s">
        <v>539</v>
      </c>
      <c r="F899" s="5">
        <f>F900</f>
        <v>0</v>
      </c>
      <c r="G899" s="5">
        <f t="shared" si="852"/>
        <v>16622.900000000001</v>
      </c>
      <c r="H899" s="5">
        <f t="shared" si="852"/>
        <v>0</v>
      </c>
      <c r="I899" s="5">
        <f t="shared" si="852"/>
        <v>0</v>
      </c>
      <c r="J899" s="5">
        <f t="shared" si="852"/>
        <v>0</v>
      </c>
      <c r="K899" s="5">
        <f t="shared" si="852"/>
        <v>0</v>
      </c>
      <c r="L899" s="5">
        <f t="shared" si="852"/>
        <v>0</v>
      </c>
      <c r="M899" s="5">
        <f t="shared" si="847"/>
        <v>0</v>
      </c>
      <c r="N899" s="5">
        <f>N900</f>
        <v>0</v>
      </c>
      <c r="O899" s="5">
        <f>O900</f>
        <v>0</v>
      </c>
      <c r="P899" s="5">
        <f t="shared" si="853"/>
        <v>0</v>
      </c>
      <c r="Q899" s="5">
        <f t="shared" si="853"/>
        <v>0</v>
      </c>
      <c r="R899" s="5">
        <f t="shared" si="853"/>
        <v>0</v>
      </c>
      <c r="S899" s="5">
        <f t="shared" si="853"/>
        <v>0</v>
      </c>
      <c r="T899" s="5">
        <f t="shared" si="853"/>
        <v>0</v>
      </c>
      <c r="U899" s="5">
        <f t="shared" si="853"/>
        <v>0</v>
      </c>
      <c r="V899" s="42">
        <f t="shared" si="853"/>
        <v>0</v>
      </c>
      <c r="W899" s="5" t="e">
        <f t="shared" si="812"/>
        <v>#DIV/0!</v>
      </c>
      <c r="X899" s="27" t="s">
        <v>1591</v>
      </c>
      <c r="Y899" s="2" t="s">
        <v>1630</v>
      </c>
    </row>
    <row r="900" spans="1:25" ht="110.25" hidden="1" customHeight="1" x14ac:dyDescent="0.25">
      <c r="A900" s="4" t="s">
        <v>163</v>
      </c>
      <c r="B900" s="4" t="s">
        <v>1779</v>
      </c>
      <c r="C900" s="4" t="s">
        <v>1022</v>
      </c>
      <c r="D900" s="4" t="s">
        <v>663</v>
      </c>
      <c r="E900" s="14" t="s">
        <v>734</v>
      </c>
      <c r="F900" s="5"/>
      <c r="G900" s="5">
        <v>16622.900000000001</v>
      </c>
      <c r="H900" s="5"/>
      <c r="I900" s="5"/>
      <c r="J900" s="5"/>
      <c r="K900" s="5"/>
      <c r="L900" s="5"/>
      <c r="M900" s="5">
        <f t="shared" si="847"/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42">
        <v>0</v>
      </c>
      <c r="W900" s="5" t="e">
        <f t="shared" si="812"/>
        <v>#DIV/0!</v>
      </c>
      <c r="X900" s="27" t="s">
        <v>1591</v>
      </c>
      <c r="Y900" s="2" t="s">
        <v>1630</v>
      </c>
    </row>
    <row r="901" spans="1:25" ht="31.5" hidden="1" customHeight="1" x14ac:dyDescent="0.25">
      <c r="A901" s="4" t="s">
        <v>163</v>
      </c>
      <c r="B901" s="4" t="s">
        <v>1779</v>
      </c>
      <c r="C901" s="4" t="s">
        <v>1449</v>
      </c>
      <c r="D901" s="4"/>
      <c r="E901" s="14" t="s">
        <v>1546</v>
      </c>
      <c r="F901" s="5">
        <f>F902</f>
        <v>0</v>
      </c>
      <c r="G901" s="5">
        <f t="shared" ref="G901:L902" si="854">G902</f>
        <v>0</v>
      </c>
      <c r="H901" s="5">
        <f t="shared" si="854"/>
        <v>16622.900000000001</v>
      </c>
      <c r="I901" s="5">
        <f t="shared" si="854"/>
        <v>0</v>
      </c>
      <c r="J901" s="5">
        <f t="shared" si="854"/>
        <v>0</v>
      </c>
      <c r="K901" s="5">
        <f t="shared" si="854"/>
        <v>0</v>
      </c>
      <c r="L901" s="5">
        <f t="shared" si="854"/>
        <v>0</v>
      </c>
      <c r="M901" s="5">
        <f t="shared" si="847"/>
        <v>0</v>
      </c>
      <c r="N901" s="5">
        <f>N902</f>
        <v>0</v>
      </c>
      <c r="O901" s="5">
        <f>O902</f>
        <v>0</v>
      </c>
      <c r="P901" s="5">
        <f t="shared" ref="P901:V902" si="855">P902</f>
        <v>0</v>
      </c>
      <c r="Q901" s="5">
        <f t="shared" si="855"/>
        <v>0</v>
      </c>
      <c r="R901" s="5">
        <f t="shared" si="855"/>
        <v>0</v>
      </c>
      <c r="S901" s="5">
        <f t="shared" si="855"/>
        <v>0</v>
      </c>
      <c r="T901" s="5">
        <f t="shared" si="855"/>
        <v>0</v>
      </c>
      <c r="U901" s="5">
        <f t="shared" si="855"/>
        <v>0</v>
      </c>
      <c r="V901" s="42">
        <f t="shared" si="855"/>
        <v>0</v>
      </c>
      <c r="W901" s="5" t="e">
        <f t="shared" si="812"/>
        <v>#DIV/0!</v>
      </c>
      <c r="X901" s="27" t="s">
        <v>1591</v>
      </c>
      <c r="Y901" s="2" t="s">
        <v>1630</v>
      </c>
    </row>
    <row r="902" spans="1:25" ht="31.5" hidden="1" customHeight="1" x14ac:dyDescent="0.25">
      <c r="A902" s="4" t="s">
        <v>163</v>
      </c>
      <c r="B902" s="4" t="s">
        <v>1779</v>
      </c>
      <c r="C902" s="4" t="s">
        <v>1449</v>
      </c>
      <c r="D902" s="4" t="s">
        <v>271</v>
      </c>
      <c r="E902" s="14" t="s">
        <v>539</v>
      </c>
      <c r="F902" s="5">
        <f>F903</f>
        <v>0</v>
      </c>
      <c r="G902" s="5">
        <f t="shared" si="854"/>
        <v>0</v>
      </c>
      <c r="H902" s="5">
        <f t="shared" si="854"/>
        <v>16622.900000000001</v>
      </c>
      <c r="I902" s="5">
        <f t="shared" si="854"/>
        <v>0</v>
      </c>
      <c r="J902" s="5">
        <f t="shared" si="854"/>
        <v>0</v>
      </c>
      <c r="K902" s="5">
        <f t="shared" si="854"/>
        <v>0</v>
      </c>
      <c r="L902" s="5">
        <f t="shared" si="854"/>
        <v>0</v>
      </c>
      <c r="M902" s="5">
        <f t="shared" si="847"/>
        <v>0</v>
      </c>
      <c r="N902" s="5">
        <f>N903</f>
        <v>0</v>
      </c>
      <c r="O902" s="5">
        <f>O903</f>
        <v>0</v>
      </c>
      <c r="P902" s="5">
        <f t="shared" si="855"/>
        <v>0</v>
      </c>
      <c r="Q902" s="5">
        <f t="shared" si="855"/>
        <v>0</v>
      </c>
      <c r="R902" s="5">
        <f t="shared" si="855"/>
        <v>0</v>
      </c>
      <c r="S902" s="5">
        <f t="shared" si="855"/>
        <v>0</v>
      </c>
      <c r="T902" s="5">
        <f t="shared" si="855"/>
        <v>0</v>
      </c>
      <c r="U902" s="5">
        <f t="shared" si="855"/>
        <v>0</v>
      </c>
      <c r="V902" s="42">
        <f t="shared" si="855"/>
        <v>0</v>
      </c>
      <c r="W902" s="5" t="e">
        <f t="shared" si="812"/>
        <v>#DIV/0!</v>
      </c>
      <c r="X902" s="27" t="s">
        <v>1591</v>
      </c>
      <c r="Y902" s="2" t="s">
        <v>1630</v>
      </c>
    </row>
    <row r="903" spans="1:25" ht="110.25" hidden="1" customHeight="1" x14ac:dyDescent="0.25">
      <c r="A903" s="4" t="s">
        <v>163</v>
      </c>
      <c r="B903" s="4" t="s">
        <v>1779</v>
      </c>
      <c r="C903" s="4" t="s">
        <v>1449</v>
      </c>
      <c r="D903" s="4" t="s">
        <v>663</v>
      </c>
      <c r="E903" s="14" t="s">
        <v>734</v>
      </c>
      <c r="F903" s="5"/>
      <c r="G903" s="5"/>
      <c r="H903" s="5">
        <v>16622.900000000001</v>
      </c>
      <c r="I903" s="5"/>
      <c r="J903" s="5"/>
      <c r="K903" s="5"/>
      <c r="L903" s="5"/>
      <c r="M903" s="5">
        <f t="shared" si="847"/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42">
        <v>0</v>
      </c>
      <c r="W903" s="5" t="e">
        <f t="shared" si="812"/>
        <v>#DIV/0!</v>
      </c>
      <c r="X903" s="27" t="s">
        <v>1591</v>
      </c>
      <c r="Y903" s="2" t="s">
        <v>1630</v>
      </c>
    </row>
    <row r="904" spans="1:25" ht="31.5" hidden="1" customHeight="1" x14ac:dyDescent="0.25">
      <c r="A904" s="4" t="s">
        <v>163</v>
      </c>
      <c r="B904" s="4" t="s">
        <v>1779</v>
      </c>
      <c r="C904" s="4" t="s">
        <v>934</v>
      </c>
      <c r="D904" s="4"/>
      <c r="E904" s="14" t="s">
        <v>1131</v>
      </c>
      <c r="F904" s="5">
        <f t="shared" ref="F904:L905" si="856">F905</f>
        <v>0</v>
      </c>
      <c r="G904" s="5">
        <f t="shared" si="856"/>
        <v>16000</v>
      </c>
      <c r="H904" s="5">
        <f t="shared" si="856"/>
        <v>0</v>
      </c>
      <c r="I904" s="5">
        <f t="shared" si="856"/>
        <v>0</v>
      </c>
      <c r="J904" s="5">
        <f t="shared" si="856"/>
        <v>0</v>
      </c>
      <c r="K904" s="5">
        <f t="shared" si="856"/>
        <v>0</v>
      </c>
      <c r="L904" s="5">
        <f t="shared" si="856"/>
        <v>0</v>
      </c>
      <c r="M904" s="5">
        <f t="shared" si="847"/>
        <v>0</v>
      </c>
      <c r="N904" s="5">
        <f>N905</f>
        <v>0</v>
      </c>
      <c r="O904" s="5">
        <f>O905</f>
        <v>0</v>
      </c>
      <c r="P904" s="5">
        <f t="shared" ref="P904:V905" si="857">P905</f>
        <v>0</v>
      </c>
      <c r="Q904" s="5">
        <f t="shared" si="857"/>
        <v>0</v>
      </c>
      <c r="R904" s="5">
        <f t="shared" si="857"/>
        <v>0</v>
      </c>
      <c r="S904" s="5">
        <f t="shared" si="857"/>
        <v>0</v>
      </c>
      <c r="T904" s="5">
        <f t="shared" si="857"/>
        <v>0</v>
      </c>
      <c r="U904" s="5">
        <f t="shared" si="857"/>
        <v>0</v>
      </c>
      <c r="V904" s="42">
        <f t="shared" si="857"/>
        <v>0</v>
      </c>
      <c r="W904" s="5" t="e">
        <f t="shared" si="812"/>
        <v>#DIV/0!</v>
      </c>
      <c r="X904" s="27" t="s">
        <v>1591</v>
      </c>
      <c r="Y904" s="2" t="s">
        <v>1630</v>
      </c>
    </row>
    <row r="905" spans="1:25" ht="31.5" hidden="1" customHeight="1" x14ac:dyDescent="0.3">
      <c r="A905" s="4" t="s">
        <v>163</v>
      </c>
      <c r="B905" s="4" t="s">
        <v>1779</v>
      </c>
      <c r="C905" s="4" t="s">
        <v>934</v>
      </c>
      <c r="D905" s="4" t="s">
        <v>271</v>
      </c>
      <c r="E905" s="14" t="s">
        <v>539</v>
      </c>
      <c r="F905" s="5">
        <f t="shared" si="856"/>
        <v>0</v>
      </c>
      <c r="G905" s="5">
        <f t="shared" si="856"/>
        <v>16000</v>
      </c>
      <c r="H905" s="5">
        <f t="shared" si="856"/>
        <v>0</v>
      </c>
      <c r="I905" s="5">
        <f t="shared" si="856"/>
        <v>0</v>
      </c>
      <c r="J905" s="5">
        <f t="shared" si="856"/>
        <v>0</v>
      </c>
      <c r="K905" s="5">
        <f t="shared" si="856"/>
        <v>0</v>
      </c>
      <c r="L905" s="5">
        <f t="shared" si="856"/>
        <v>0</v>
      </c>
      <c r="M905" s="5">
        <f t="shared" si="847"/>
        <v>0</v>
      </c>
      <c r="N905" s="5">
        <f>N906</f>
        <v>0</v>
      </c>
      <c r="O905" s="5">
        <f>O906</f>
        <v>0</v>
      </c>
      <c r="P905" s="5">
        <f t="shared" si="857"/>
        <v>0</v>
      </c>
      <c r="Q905" s="5">
        <f t="shared" si="857"/>
        <v>0</v>
      </c>
      <c r="R905" s="5">
        <f t="shared" si="857"/>
        <v>0</v>
      </c>
      <c r="S905" s="5">
        <f t="shared" si="857"/>
        <v>0</v>
      </c>
      <c r="T905" s="5">
        <f t="shared" si="857"/>
        <v>0</v>
      </c>
      <c r="U905" s="5">
        <f t="shared" si="857"/>
        <v>0</v>
      </c>
      <c r="V905" s="42">
        <f t="shared" si="857"/>
        <v>0</v>
      </c>
      <c r="W905" s="5" t="e">
        <f t="shared" si="812"/>
        <v>#DIV/0!</v>
      </c>
      <c r="X905" s="27" t="s">
        <v>1591</v>
      </c>
      <c r="Y905" s="2" t="s">
        <v>1630</v>
      </c>
    </row>
    <row r="906" spans="1:25" ht="110.25" hidden="1" customHeight="1" x14ac:dyDescent="0.3">
      <c r="A906" s="4" t="s">
        <v>163</v>
      </c>
      <c r="B906" s="4" t="s">
        <v>1779</v>
      </c>
      <c r="C906" s="4" t="s">
        <v>934</v>
      </c>
      <c r="D906" s="4" t="s">
        <v>663</v>
      </c>
      <c r="E906" s="14" t="s">
        <v>734</v>
      </c>
      <c r="F906" s="5"/>
      <c r="G906" s="5">
        <v>16000</v>
      </c>
      <c r="H906" s="5"/>
      <c r="I906" s="5"/>
      <c r="J906" s="5"/>
      <c r="K906" s="5"/>
      <c r="L906" s="5"/>
      <c r="M906" s="5">
        <f t="shared" si="847"/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42">
        <v>0</v>
      </c>
      <c r="W906" s="5" t="e">
        <f t="shared" si="812"/>
        <v>#DIV/0!</v>
      </c>
      <c r="X906" s="27" t="s">
        <v>1591</v>
      </c>
      <c r="Y906" s="2" t="s">
        <v>1630</v>
      </c>
    </row>
    <row r="907" spans="1:25" ht="31.5" customHeight="1" x14ac:dyDescent="0.3">
      <c r="A907" s="4" t="s">
        <v>163</v>
      </c>
      <c r="B907" s="4" t="s">
        <v>1779</v>
      </c>
      <c r="C907" s="4" t="s">
        <v>1665</v>
      </c>
      <c r="D907" s="4"/>
      <c r="E907" s="14" t="s">
        <v>1666</v>
      </c>
      <c r="F907" s="5"/>
      <c r="G907" s="5"/>
      <c r="H907" s="5"/>
      <c r="I907" s="5"/>
      <c r="J907" s="5"/>
      <c r="K907" s="5"/>
      <c r="L907" s="5">
        <f>L908</f>
        <v>18216.060000000001</v>
      </c>
      <c r="M907" s="5">
        <f>L907</f>
        <v>18216.060000000001</v>
      </c>
      <c r="N907" s="5">
        <f t="shared" ref="N907:V908" si="858">N908</f>
        <v>18003.405999999999</v>
      </c>
      <c r="O907" s="5">
        <f t="shared" si="858"/>
        <v>0</v>
      </c>
      <c r="P907" s="5">
        <f t="shared" si="858"/>
        <v>0</v>
      </c>
      <c r="Q907" s="5">
        <f t="shared" si="858"/>
        <v>0</v>
      </c>
      <c r="R907" s="5">
        <f t="shared" si="858"/>
        <v>18003.405999999999</v>
      </c>
      <c r="S907" s="5">
        <f t="shared" si="858"/>
        <v>0</v>
      </c>
      <c r="T907" s="5">
        <f t="shared" si="858"/>
        <v>18003.405999999999</v>
      </c>
      <c r="U907" s="5">
        <f t="shared" si="858"/>
        <v>0</v>
      </c>
      <c r="V907" s="42">
        <f t="shared" si="858"/>
        <v>18003.405999999999</v>
      </c>
      <c r="W907" s="5">
        <f t="shared" si="812"/>
        <v>100</v>
      </c>
      <c r="X907" s="27"/>
    </row>
    <row r="908" spans="1:25" ht="31.5" customHeight="1" x14ac:dyDescent="0.3">
      <c r="A908" s="4" t="s">
        <v>163</v>
      </c>
      <c r="B908" s="4" t="s">
        <v>1779</v>
      </c>
      <c r="C908" s="4" t="s">
        <v>1665</v>
      </c>
      <c r="D908" s="4" t="s">
        <v>271</v>
      </c>
      <c r="E908" s="14" t="s">
        <v>539</v>
      </c>
      <c r="F908" s="5"/>
      <c r="G908" s="5"/>
      <c r="H908" s="5"/>
      <c r="I908" s="5"/>
      <c r="J908" s="5"/>
      <c r="K908" s="5"/>
      <c r="L908" s="5">
        <f>L909</f>
        <v>18216.060000000001</v>
      </c>
      <c r="M908" s="5">
        <f>L908</f>
        <v>18216.060000000001</v>
      </c>
      <c r="N908" s="5">
        <f t="shared" si="858"/>
        <v>18003.405999999999</v>
      </c>
      <c r="O908" s="5">
        <f t="shared" si="858"/>
        <v>0</v>
      </c>
      <c r="P908" s="5">
        <f t="shared" si="858"/>
        <v>0</v>
      </c>
      <c r="Q908" s="5">
        <f t="shared" si="858"/>
        <v>0</v>
      </c>
      <c r="R908" s="5">
        <f t="shared" si="858"/>
        <v>18003.405999999999</v>
      </c>
      <c r="S908" s="5">
        <f t="shared" si="858"/>
        <v>0</v>
      </c>
      <c r="T908" s="5">
        <f t="shared" si="858"/>
        <v>18003.405999999999</v>
      </c>
      <c r="U908" s="5">
        <f t="shared" si="858"/>
        <v>0</v>
      </c>
      <c r="V908" s="42">
        <f t="shared" si="858"/>
        <v>18003.405999999999</v>
      </c>
      <c r="W908" s="5">
        <f t="shared" si="812"/>
        <v>100</v>
      </c>
      <c r="X908" s="27"/>
    </row>
    <row r="909" spans="1:25" ht="110.25" customHeight="1" x14ac:dyDescent="0.3">
      <c r="A909" s="4" t="s">
        <v>163</v>
      </c>
      <c r="B909" s="4" t="s">
        <v>1779</v>
      </c>
      <c r="C909" s="4" t="s">
        <v>1665</v>
      </c>
      <c r="D909" s="4" t="s">
        <v>663</v>
      </c>
      <c r="E909" s="14" t="s">
        <v>734</v>
      </c>
      <c r="F909" s="5"/>
      <c r="G909" s="5"/>
      <c r="H909" s="5"/>
      <c r="I909" s="5"/>
      <c r="J909" s="5"/>
      <c r="K909" s="5"/>
      <c r="L909" s="5">
        <v>18216.060000000001</v>
      </c>
      <c r="M909" s="5">
        <f>L909</f>
        <v>18216.060000000001</v>
      </c>
      <c r="N909" s="5">
        <v>18003.405999999999</v>
      </c>
      <c r="O909" s="5">
        <v>0</v>
      </c>
      <c r="P909" s="5">
        <v>0</v>
      </c>
      <c r="Q909" s="5">
        <v>0</v>
      </c>
      <c r="R909" s="5">
        <f>N909</f>
        <v>18003.405999999999</v>
      </c>
      <c r="S909" s="5">
        <f>O909</f>
        <v>0</v>
      </c>
      <c r="T909" s="5">
        <v>18003.405999999999</v>
      </c>
      <c r="U909" s="5">
        <v>0</v>
      </c>
      <c r="V909" s="42">
        <f>T909</f>
        <v>18003.405999999999</v>
      </c>
      <c r="W909" s="5">
        <f t="shared" ref="W909:W972" si="859">T909/N909*100</f>
        <v>100</v>
      </c>
      <c r="X909" s="27"/>
    </row>
    <row r="910" spans="1:25" ht="31.5" hidden="1" customHeight="1" x14ac:dyDescent="0.25">
      <c r="A910" s="4" t="s">
        <v>163</v>
      </c>
      <c r="B910" s="4" t="s">
        <v>1779</v>
      </c>
      <c r="C910" s="4" t="s">
        <v>1367</v>
      </c>
      <c r="D910" s="4"/>
      <c r="E910" s="14" t="s">
        <v>1372</v>
      </c>
      <c r="F910" s="5">
        <f t="shared" ref="F910:L911" si="860">F911</f>
        <v>0</v>
      </c>
      <c r="G910" s="5">
        <f t="shared" si="860"/>
        <v>17616.3</v>
      </c>
      <c r="H910" s="5">
        <f t="shared" si="860"/>
        <v>0</v>
      </c>
      <c r="I910" s="5">
        <f t="shared" si="860"/>
        <v>0</v>
      </c>
      <c r="J910" s="5">
        <f t="shared" si="860"/>
        <v>0</v>
      </c>
      <c r="K910" s="5">
        <f t="shared" si="860"/>
        <v>0</v>
      </c>
      <c r="L910" s="5">
        <f t="shared" si="860"/>
        <v>0</v>
      </c>
      <c r="M910" s="5">
        <f t="shared" si="847"/>
        <v>0</v>
      </c>
      <c r="N910" s="5">
        <f>N911</f>
        <v>0</v>
      </c>
      <c r="O910" s="5">
        <f>O911</f>
        <v>0</v>
      </c>
      <c r="P910" s="5">
        <f t="shared" ref="P910:V911" si="861">P911</f>
        <v>0</v>
      </c>
      <c r="Q910" s="5">
        <f t="shared" si="861"/>
        <v>0</v>
      </c>
      <c r="R910" s="5">
        <f t="shared" si="861"/>
        <v>0</v>
      </c>
      <c r="S910" s="5">
        <f t="shared" si="861"/>
        <v>0</v>
      </c>
      <c r="T910" s="5">
        <f t="shared" si="861"/>
        <v>0</v>
      </c>
      <c r="U910" s="5">
        <f t="shared" si="861"/>
        <v>0</v>
      </c>
      <c r="V910" s="42">
        <f t="shared" si="861"/>
        <v>0</v>
      </c>
      <c r="W910" s="5" t="e">
        <f t="shared" si="859"/>
        <v>#DIV/0!</v>
      </c>
      <c r="X910" s="27" t="s">
        <v>1591</v>
      </c>
      <c r="Y910" s="2" t="s">
        <v>1630</v>
      </c>
    </row>
    <row r="911" spans="1:25" ht="31.5" hidden="1" customHeight="1" x14ac:dyDescent="0.3">
      <c r="A911" s="4" t="s">
        <v>163</v>
      </c>
      <c r="B911" s="4" t="s">
        <v>1779</v>
      </c>
      <c r="C911" s="4" t="s">
        <v>1367</v>
      </c>
      <c r="D911" s="4" t="s">
        <v>271</v>
      </c>
      <c r="E911" s="14" t="s">
        <v>539</v>
      </c>
      <c r="F911" s="5">
        <f t="shared" si="860"/>
        <v>0</v>
      </c>
      <c r="G911" s="5">
        <f t="shared" si="860"/>
        <v>17616.3</v>
      </c>
      <c r="H911" s="5">
        <f t="shared" si="860"/>
        <v>0</v>
      </c>
      <c r="I911" s="5">
        <f t="shared" si="860"/>
        <v>0</v>
      </c>
      <c r="J911" s="5">
        <f t="shared" si="860"/>
        <v>0</v>
      </c>
      <c r="K911" s="5">
        <f t="shared" si="860"/>
        <v>0</v>
      </c>
      <c r="L911" s="5">
        <f t="shared" si="860"/>
        <v>0</v>
      </c>
      <c r="M911" s="5">
        <f t="shared" si="847"/>
        <v>0</v>
      </c>
      <c r="N911" s="5">
        <f>N912</f>
        <v>0</v>
      </c>
      <c r="O911" s="5">
        <f>O912</f>
        <v>0</v>
      </c>
      <c r="P911" s="5">
        <f t="shared" si="861"/>
        <v>0</v>
      </c>
      <c r="Q911" s="5">
        <f t="shared" si="861"/>
        <v>0</v>
      </c>
      <c r="R911" s="5">
        <f t="shared" si="861"/>
        <v>0</v>
      </c>
      <c r="S911" s="5">
        <f t="shared" si="861"/>
        <v>0</v>
      </c>
      <c r="T911" s="5">
        <f t="shared" si="861"/>
        <v>0</v>
      </c>
      <c r="U911" s="5">
        <f t="shared" si="861"/>
        <v>0</v>
      </c>
      <c r="V911" s="42">
        <f t="shared" si="861"/>
        <v>0</v>
      </c>
      <c r="W911" s="5" t="e">
        <f t="shared" si="859"/>
        <v>#DIV/0!</v>
      </c>
      <c r="X911" s="27" t="s">
        <v>1591</v>
      </c>
      <c r="Y911" s="2" t="s">
        <v>1630</v>
      </c>
    </row>
    <row r="912" spans="1:25" ht="110.25" hidden="1" customHeight="1" x14ac:dyDescent="0.3">
      <c r="A912" s="4" t="s">
        <v>163</v>
      </c>
      <c r="B912" s="4" t="s">
        <v>1779</v>
      </c>
      <c r="C912" s="4" t="s">
        <v>1367</v>
      </c>
      <c r="D912" s="4" t="s">
        <v>663</v>
      </c>
      <c r="E912" s="14" t="s">
        <v>734</v>
      </c>
      <c r="F912" s="5"/>
      <c r="G912" s="5">
        <v>17616.3</v>
      </c>
      <c r="H912" s="5"/>
      <c r="I912" s="5"/>
      <c r="J912" s="5"/>
      <c r="K912" s="5"/>
      <c r="L912" s="5"/>
      <c r="M912" s="5">
        <f t="shared" si="847"/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42">
        <v>0</v>
      </c>
      <c r="W912" s="5" t="e">
        <f t="shared" si="859"/>
        <v>#DIV/0!</v>
      </c>
      <c r="X912" s="27" t="s">
        <v>1591</v>
      </c>
      <c r="Y912" s="2" t="s">
        <v>1630</v>
      </c>
    </row>
    <row r="913" spans="1:25" ht="31.5" customHeight="1" x14ac:dyDescent="0.3">
      <c r="A913" s="4" t="s">
        <v>163</v>
      </c>
      <c r="B913" s="4" t="s">
        <v>1779</v>
      </c>
      <c r="C913" s="4" t="s">
        <v>1021</v>
      </c>
      <c r="D913" s="4"/>
      <c r="E913" s="14" t="s">
        <v>1026</v>
      </c>
      <c r="F913" s="5">
        <f t="shared" ref="F913:K913" si="862">F917</f>
        <v>0</v>
      </c>
      <c r="G913" s="5">
        <f t="shared" si="862"/>
        <v>54989.3</v>
      </c>
      <c r="H913" s="5">
        <f t="shared" si="862"/>
        <v>0</v>
      </c>
      <c r="I913" s="5">
        <f t="shared" si="862"/>
        <v>0</v>
      </c>
      <c r="J913" s="5">
        <f t="shared" si="862"/>
        <v>0</v>
      </c>
      <c r="K913" s="5">
        <f t="shared" si="862"/>
        <v>0</v>
      </c>
      <c r="L913" s="5">
        <f>L917+L914</f>
        <v>120363.75600000001</v>
      </c>
      <c r="M913" s="5">
        <f t="shared" si="847"/>
        <v>120363.75600000001</v>
      </c>
      <c r="N913" s="5">
        <f t="shared" ref="N913:V913" si="863">N917+N914</f>
        <v>175353.02230000001</v>
      </c>
      <c r="O913" s="5">
        <f t="shared" si="863"/>
        <v>0</v>
      </c>
      <c r="P913" s="5">
        <f t="shared" si="863"/>
        <v>175353.02230000001</v>
      </c>
      <c r="Q913" s="5">
        <f t="shared" si="863"/>
        <v>0</v>
      </c>
      <c r="R913" s="5">
        <f t="shared" si="863"/>
        <v>175353.02230000001</v>
      </c>
      <c r="S913" s="5">
        <f t="shared" si="863"/>
        <v>0</v>
      </c>
      <c r="T913" s="5">
        <f t="shared" si="863"/>
        <v>175353.02231</v>
      </c>
      <c r="U913" s="5">
        <f t="shared" si="863"/>
        <v>175353.02231</v>
      </c>
      <c r="V913" s="5">
        <f t="shared" si="863"/>
        <v>175353.02231</v>
      </c>
      <c r="W913" s="5">
        <f t="shared" si="859"/>
        <v>100.00000000570277</v>
      </c>
      <c r="X913" s="27"/>
      <c r="Y913" s="2" t="s">
        <v>1630</v>
      </c>
    </row>
    <row r="914" spans="1:25" ht="46.8" x14ac:dyDescent="0.3">
      <c r="A914" s="4" t="s">
        <v>163</v>
      </c>
      <c r="B914" s="4" t="s">
        <v>1779</v>
      </c>
      <c r="C914" s="4" t="s">
        <v>1722</v>
      </c>
      <c r="D914" s="4"/>
      <c r="E914" s="33" t="s">
        <v>1723</v>
      </c>
      <c r="F914" s="5"/>
      <c r="G914" s="5"/>
      <c r="H914" s="5"/>
      <c r="I914" s="5"/>
      <c r="J914" s="5"/>
      <c r="K914" s="5"/>
      <c r="L914" s="5">
        <f>L915</f>
        <v>120363.75600000001</v>
      </c>
      <c r="M914" s="5">
        <f>L914</f>
        <v>120363.75600000001</v>
      </c>
      <c r="N914" s="5">
        <f>N915</f>
        <v>120363.75563</v>
      </c>
      <c r="O914" s="5">
        <f t="shared" ref="O914:V915" si="864">O915</f>
        <v>0</v>
      </c>
      <c r="P914" s="5">
        <f t="shared" si="864"/>
        <v>120363.75563</v>
      </c>
      <c r="Q914" s="5">
        <f t="shared" si="864"/>
        <v>0</v>
      </c>
      <c r="R914" s="5">
        <f t="shared" si="864"/>
        <v>120363.75563</v>
      </c>
      <c r="S914" s="5">
        <f t="shared" si="864"/>
        <v>0</v>
      </c>
      <c r="T914" s="5">
        <f t="shared" si="864"/>
        <v>120363.75563</v>
      </c>
      <c r="U914" s="5">
        <f t="shared" si="864"/>
        <v>120363.75563</v>
      </c>
      <c r="V914" s="5">
        <f t="shared" si="864"/>
        <v>120363.75563</v>
      </c>
      <c r="W914" s="5">
        <f t="shared" si="859"/>
        <v>100</v>
      </c>
      <c r="X914" s="27"/>
    </row>
    <row r="915" spans="1:25" ht="31.2" x14ac:dyDescent="0.3">
      <c r="A915" s="4" t="s">
        <v>163</v>
      </c>
      <c r="B915" s="4" t="s">
        <v>1779</v>
      </c>
      <c r="C915" s="4" t="s">
        <v>1722</v>
      </c>
      <c r="D915" s="4" t="s">
        <v>271</v>
      </c>
      <c r="E915" s="14" t="s">
        <v>539</v>
      </c>
      <c r="F915" s="5"/>
      <c r="G915" s="5"/>
      <c r="H915" s="5"/>
      <c r="I915" s="5"/>
      <c r="J915" s="5"/>
      <c r="K915" s="5"/>
      <c r="L915" s="5">
        <f>L916</f>
        <v>120363.75600000001</v>
      </c>
      <c r="M915" s="5">
        <f t="shared" ref="M915:M916" si="865">L915</f>
        <v>120363.75600000001</v>
      </c>
      <c r="N915" s="5">
        <f>N916</f>
        <v>120363.75563</v>
      </c>
      <c r="O915" s="5">
        <f t="shared" si="864"/>
        <v>0</v>
      </c>
      <c r="P915" s="5">
        <f t="shared" si="864"/>
        <v>120363.75563</v>
      </c>
      <c r="Q915" s="5">
        <f t="shared" si="864"/>
        <v>0</v>
      </c>
      <c r="R915" s="5">
        <f t="shared" si="864"/>
        <v>120363.75563</v>
      </c>
      <c r="S915" s="5">
        <f t="shared" si="864"/>
        <v>0</v>
      </c>
      <c r="T915" s="5">
        <f t="shared" si="864"/>
        <v>120363.75563</v>
      </c>
      <c r="U915" s="5">
        <f t="shared" si="864"/>
        <v>120363.75563</v>
      </c>
      <c r="V915" s="5">
        <f t="shared" si="864"/>
        <v>120363.75563</v>
      </c>
      <c r="W915" s="5">
        <f t="shared" si="859"/>
        <v>100</v>
      </c>
      <c r="X915" s="27"/>
    </row>
    <row r="916" spans="1:25" ht="109.2" x14ac:dyDescent="0.3">
      <c r="A916" s="4" t="s">
        <v>163</v>
      </c>
      <c r="B916" s="4" t="s">
        <v>1779</v>
      </c>
      <c r="C916" s="4" t="s">
        <v>1722</v>
      </c>
      <c r="D916" s="4" t="s">
        <v>663</v>
      </c>
      <c r="E916" s="14" t="s">
        <v>734</v>
      </c>
      <c r="F916" s="5"/>
      <c r="G916" s="5"/>
      <c r="H916" s="5"/>
      <c r="I916" s="5"/>
      <c r="J916" s="5"/>
      <c r="K916" s="5"/>
      <c r="L916" s="5">
        <f>146586.632-26222.876</f>
        <v>120363.75600000001</v>
      </c>
      <c r="M916" s="5">
        <f t="shared" si="865"/>
        <v>120363.75600000001</v>
      </c>
      <c r="N916" s="5">
        <v>120363.75563</v>
      </c>
      <c r="O916" s="5">
        <v>0</v>
      </c>
      <c r="P916" s="5">
        <f>N916</f>
        <v>120363.75563</v>
      </c>
      <c r="Q916" s="5">
        <v>0</v>
      </c>
      <c r="R916" s="5">
        <f>N916</f>
        <v>120363.75563</v>
      </c>
      <c r="S916" s="5">
        <v>0</v>
      </c>
      <c r="T916" s="5">
        <v>120363.75563</v>
      </c>
      <c r="U916" s="5">
        <f>T916</f>
        <v>120363.75563</v>
      </c>
      <c r="V916" s="5">
        <f>T916</f>
        <v>120363.75563</v>
      </c>
      <c r="W916" s="5">
        <f t="shared" si="859"/>
        <v>100</v>
      </c>
      <c r="X916" s="27"/>
    </row>
    <row r="917" spans="1:25" ht="31.5" customHeight="1" x14ac:dyDescent="0.3">
      <c r="A917" s="4" t="s">
        <v>163</v>
      </c>
      <c r="B917" s="4" t="s">
        <v>1779</v>
      </c>
      <c r="C917" s="4" t="s">
        <v>1281</v>
      </c>
      <c r="D917" s="4"/>
      <c r="E917" s="14" t="s">
        <v>1027</v>
      </c>
      <c r="F917" s="5">
        <f>F918</f>
        <v>0</v>
      </c>
      <c r="G917" s="5">
        <f t="shared" ref="G917:L918" si="866">G918</f>
        <v>54989.3</v>
      </c>
      <c r="H917" s="5">
        <f t="shared" si="866"/>
        <v>0</v>
      </c>
      <c r="I917" s="5">
        <f t="shared" si="866"/>
        <v>0</v>
      </c>
      <c r="J917" s="5">
        <f t="shared" si="866"/>
        <v>0</v>
      </c>
      <c r="K917" s="5">
        <f t="shared" si="866"/>
        <v>0</v>
      </c>
      <c r="L917" s="5">
        <f t="shared" si="866"/>
        <v>0</v>
      </c>
      <c r="M917" s="5">
        <f t="shared" si="847"/>
        <v>0</v>
      </c>
      <c r="N917" s="5">
        <f t="shared" ref="N917:O918" si="867">N918</f>
        <v>54989.266669999997</v>
      </c>
      <c r="O917" s="5">
        <f t="shared" si="867"/>
        <v>0</v>
      </c>
      <c r="P917" s="5">
        <f t="shared" ref="P917:V918" si="868">P918</f>
        <v>54989.266669999997</v>
      </c>
      <c r="Q917" s="5">
        <f t="shared" si="868"/>
        <v>0</v>
      </c>
      <c r="R917" s="5">
        <f t="shared" si="868"/>
        <v>54989.266669999997</v>
      </c>
      <c r="S917" s="5">
        <f t="shared" si="868"/>
        <v>0</v>
      </c>
      <c r="T917" s="5">
        <f t="shared" si="868"/>
        <v>54989.266680000001</v>
      </c>
      <c r="U917" s="5">
        <f t="shared" si="868"/>
        <v>54989.266680000001</v>
      </c>
      <c r="V917" s="42">
        <f t="shared" si="868"/>
        <v>54989.266680000001</v>
      </c>
      <c r="W917" s="5">
        <f t="shared" si="859"/>
        <v>100.00000001818536</v>
      </c>
      <c r="X917" s="27"/>
    </row>
    <row r="918" spans="1:25" ht="31.5" customHeight="1" x14ac:dyDescent="0.3">
      <c r="A918" s="4" t="s">
        <v>163</v>
      </c>
      <c r="B918" s="4" t="s">
        <v>1779</v>
      </c>
      <c r="C918" s="4" t="s">
        <v>1281</v>
      </c>
      <c r="D918" s="4" t="s">
        <v>271</v>
      </c>
      <c r="E918" s="14" t="s">
        <v>539</v>
      </c>
      <c r="F918" s="5">
        <f>F919</f>
        <v>0</v>
      </c>
      <c r="G918" s="5">
        <f t="shared" si="866"/>
        <v>54989.3</v>
      </c>
      <c r="H918" s="5">
        <f t="shared" si="866"/>
        <v>0</v>
      </c>
      <c r="I918" s="5">
        <f t="shared" si="866"/>
        <v>0</v>
      </c>
      <c r="J918" s="5">
        <f t="shared" si="866"/>
        <v>0</v>
      </c>
      <c r="K918" s="5">
        <f t="shared" si="866"/>
        <v>0</v>
      </c>
      <c r="L918" s="5">
        <f t="shared" si="866"/>
        <v>0</v>
      </c>
      <c r="M918" s="5">
        <f t="shared" si="847"/>
        <v>0</v>
      </c>
      <c r="N918" s="5">
        <f t="shared" si="867"/>
        <v>54989.266669999997</v>
      </c>
      <c r="O918" s="5">
        <f t="shared" si="867"/>
        <v>0</v>
      </c>
      <c r="P918" s="5">
        <f t="shared" si="868"/>
        <v>54989.266669999997</v>
      </c>
      <c r="Q918" s="5">
        <f t="shared" si="868"/>
        <v>0</v>
      </c>
      <c r="R918" s="5">
        <f t="shared" si="868"/>
        <v>54989.266669999997</v>
      </c>
      <c r="S918" s="5">
        <f t="shared" si="868"/>
        <v>0</v>
      </c>
      <c r="T918" s="5">
        <f t="shared" si="868"/>
        <v>54989.266680000001</v>
      </c>
      <c r="U918" s="5">
        <f t="shared" si="868"/>
        <v>54989.266680000001</v>
      </c>
      <c r="V918" s="42">
        <f t="shared" si="868"/>
        <v>54989.266680000001</v>
      </c>
      <c r="W918" s="5">
        <f t="shared" si="859"/>
        <v>100.00000001818536</v>
      </c>
      <c r="X918" s="27"/>
    </row>
    <row r="919" spans="1:25" ht="110.25" customHeight="1" x14ac:dyDescent="0.3">
      <c r="A919" s="4" t="s">
        <v>163</v>
      </c>
      <c r="B919" s="4" t="s">
        <v>1779</v>
      </c>
      <c r="C919" s="4" t="s">
        <v>1281</v>
      </c>
      <c r="D919" s="4" t="s">
        <v>663</v>
      </c>
      <c r="E919" s="14" t="s">
        <v>734</v>
      </c>
      <c r="F919" s="5"/>
      <c r="G919" s="5">
        <v>54989.3</v>
      </c>
      <c r="H919" s="5"/>
      <c r="I919" s="5"/>
      <c r="J919" s="5"/>
      <c r="K919" s="5"/>
      <c r="L919" s="5"/>
      <c r="M919" s="5">
        <f t="shared" si="847"/>
        <v>0</v>
      </c>
      <c r="N919" s="5">
        <v>54989.266669999997</v>
      </c>
      <c r="O919" s="5">
        <v>0</v>
      </c>
      <c r="P919" s="5">
        <f>N919</f>
        <v>54989.266669999997</v>
      </c>
      <c r="Q919" s="5">
        <v>0</v>
      </c>
      <c r="R919" s="5">
        <f>N919</f>
        <v>54989.266669999997</v>
      </c>
      <c r="S919" s="5">
        <v>0</v>
      </c>
      <c r="T919" s="5">
        <v>54989.266680000001</v>
      </c>
      <c r="U919" s="5">
        <f>T919</f>
        <v>54989.266680000001</v>
      </c>
      <c r="V919" s="42">
        <f>T919</f>
        <v>54989.266680000001</v>
      </c>
      <c r="W919" s="5">
        <f t="shared" si="859"/>
        <v>100.00000001818536</v>
      </c>
      <c r="X919" s="27"/>
    </row>
    <row r="920" spans="1:25" ht="47.25" customHeight="1" x14ac:dyDescent="0.3">
      <c r="A920" s="4" t="s">
        <v>163</v>
      </c>
      <c r="B920" s="4" t="s">
        <v>1779</v>
      </c>
      <c r="C920" s="4" t="s">
        <v>672</v>
      </c>
      <c r="D920" s="4"/>
      <c r="E920" s="14" t="s">
        <v>1135</v>
      </c>
      <c r="F920" s="5">
        <f t="shared" ref="F920:L920" si="869">F921+F943+F932+F939</f>
        <v>142794.6</v>
      </c>
      <c r="G920" s="5">
        <f t="shared" si="869"/>
        <v>243385.00000000003</v>
      </c>
      <c r="H920" s="5">
        <f t="shared" si="869"/>
        <v>35161.699999999997</v>
      </c>
      <c r="I920" s="5">
        <f t="shared" si="869"/>
        <v>119750.7</v>
      </c>
      <c r="J920" s="5">
        <f t="shared" si="869"/>
        <v>-119750.7</v>
      </c>
      <c r="K920" s="5">
        <f t="shared" si="869"/>
        <v>0</v>
      </c>
      <c r="L920" s="5">
        <f t="shared" si="869"/>
        <v>41493.348999999995</v>
      </c>
      <c r="M920" s="5">
        <f t="shared" si="847"/>
        <v>304038.64899999998</v>
      </c>
      <c r="N920" s="5">
        <f>N921+N943+N932+N939+N947</f>
        <v>422908.26422999997</v>
      </c>
      <c r="O920" s="5">
        <f t="shared" ref="O920:V920" si="870">O921+O943+O932+O939+O947</f>
        <v>183664.07787000001</v>
      </c>
      <c r="P920" s="5">
        <f t="shared" si="870"/>
        <v>118656.93100000001</v>
      </c>
      <c r="Q920" s="5">
        <f t="shared" si="870"/>
        <v>21052.631000000001</v>
      </c>
      <c r="R920" s="5">
        <f t="shared" si="870"/>
        <v>0</v>
      </c>
      <c r="S920" s="5">
        <f t="shared" si="870"/>
        <v>0</v>
      </c>
      <c r="T920" s="5">
        <f t="shared" si="870"/>
        <v>422898.01022999996</v>
      </c>
      <c r="U920" s="5">
        <f t="shared" si="870"/>
        <v>118656.93100000001</v>
      </c>
      <c r="V920" s="42">
        <f t="shared" si="870"/>
        <v>0</v>
      </c>
      <c r="W920" s="5">
        <f t="shared" si="859"/>
        <v>99.997575360694668</v>
      </c>
      <c r="X920" s="27"/>
    </row>
    <row r="921" spans="1:25" ht="63" customHeight="1" x14ac:dyDescent="0.3">
      <c r="A921" s="4" t="s">
        <v>163</v>
      </c>
      <c r="B921" s="4" t="s">
        <v>1779</v>
      </c>
      <c r="C921" s="4" t="s">
        <v>674</v>
      </c>
      <c r="D921" s="4"/>
      <c r="E921" s="14" t="s">
        <v>1137</v>
      </c>
      <c r="F921" s="5">
        <f t="shared" ref="F921:L921" si="871">F925+F928+F922</f>
        <v>92054.3</v>
      </c>
      <c r="G921" s="5">
        <f t="shared" si="871"/>
        <v>235497.90000000002</v>
      </c>
      <c r="H921" s="5">
        <f t="shared" si="871"/>
        <v>20379.2</v>
      </c>
      <c r="I921" s="5">
        <f t="shared" si="871"/>
        <v>119750.7</v>
      </c>
      <c r="J921" s="5">
        <f t="shared" si="871"/>
        <v>-119750.7</v>
      </c>
      <c r="K921" s="5">
        <f t="shared" si="871"/>
        <v>0</v>
      </c>
      <c r="L921" s="5">
        <f t="shared" si="871"/>
        <v>48795.348999999995</v>
      </c>
      <c r="M921" s="5">
        <f t="shared" si="847"/>
        <v>260600.34899999999</v>
      </c>
      <c r="N921" s="5">
        <f>N925+N928+N922</f>
        <v>260600.37922999999</v>
      </c>
      <c r="O921" s="5">
        <f>O925+O928+O922</f>
        <v>126228.45487</v>
      </c>
      <c r="P921" s="5">
        <f t="shared" ref="P921:V921" si="872">P925+P928+P922</f>
        <v>0</v>
      </c>
      <c r="Q921" s="5">
        <f t="shared" si="872"/>
        <v>0</v>
      </c>
      <c r="R921" s="5">
        <f t="shared" si="872"/>
        <v>0</v>
      </c>
      <c r="S921" s="5">
        <f t="shared" si="872"/>
        <v>0</v>
      </c>
      <c r="T921" s="5">
        <f>T925+T928+T922</f>
        <v>260590.12523000001</v>
      </c>
      <c r="U921" s="5">
        <f t="shared" si="872"/>
        <v>0</v>
      </c>
      <c r="V921" s="42">
        <f t="shared" si="872"/>
        <v>0</v>
      </c>
      <c r="W921" s="5">
        <f t="shared" si="859"/>
        <v>99.996065239801155</v>
      </c>
      <c r="X921" s="27"/>
    </row>
    <row r="922" spans="1:25" ht="94.5" hidden="1" customHeight="1" x14ac:dyDescent="0.25">
      <c r="A922" s="4" t="s">
        <v>163</v>
      </c>
      <c r="B922" s="4" t="s">
        <v>1779</v>
      </c>
      <c r="C922" s="4" t="s">
        <v>1374</v>
      </c>
      <c r="D922" s="4"/>
      <c r="E922" s="14" t="s">
        <v>1375</v>
      </c>
      <c r="F922" s="5">
        <f t="shared" ref="F922:L923" si="873">F923</f>
        <v>0</v>
      </c>
      <c r="G922" s="5">
        <f t="shared" si="873"/>
        <v>0</v>
      </c>
      <c r="H922" s="5">
        <f t="shared" si="873"/>
        <v>0</v>
      </c>
      <c r="I922" s="5">
        <f t="shared" si="873"/>
        <v>0</v>
      </c>
      <c r="J922" s="5">
        <f t="shared" si="873"/>
        <v>0</v>
      </c>
      <c r="K922" s="5">
        <f t="shared" si="873"/>
        <v>0</v>
      </c>
      <c r="L922" s="5">
        <f t="shared" si="873"/>
        <v>0</v>
      </c>
      <c r="M922" s="5">
        <f t="shared" si="847"/>
        <v>0</v>
      </c>
      <c r="N922" s="5">
        <f>N923</f>
        <v>0</v>
      </c>
      <c r="O922" s="5">
        <f>O923</f>
        <v>0</v>
      </c>
      <c r="P922" s="5">
        <f t="shared" ref="P922:V923" si="874">P923</f>
        <v>0</v>
      </c>
      <c r="Q922" s="5">
        <f t="shared" si="874"/>
        <v>0</v>
      </c>
      <c r="R922" s="5">
        <f t="shared" si="874"/>
        <v>0</v>
      </c>
      <c r="S922" s="5">
        <f t="shared" si="874"/>
        <v>0</v>
      </c>
      <c r="T922" s="5">
        <f t="shared" si="874"/>
        <v>0</v>
      </c>
      <c r="U922" s="5">
        <f t="shared" si="874"/>
        <v>0</v>
      </c>
      <c r="V922" s="42">
        <f t="shared" si="874"/>
        <v>0</v>
      </c>
      <c r="W922" s="5" t="e">
        <f t="shared" si="859"/>
        <v>#DIV/0!</v>
      </c>
      <c r="X922" s="27" t="s">
        <v>1591</v>
      </c>
      <c r="Y922" s="2" t="s">
        <v>1630</v>
      </c>
    </row>
    <row r="923" spans="1:25" ht="31.5" hidden="1" customHeight="1" x14ac:dyDescent="0.3">
      <c r="A923" s="4" t="s">
        <v>163</v>
      </c>
      <c r="B923" s="4" t="s">
        <v>1779</v>
      </c>
      <c r="C923" s="4" t="s">
        <v>1374</v>
      </c>
      <c r="D923" s="4" t="s">
        <v>87</v>
      </c>
      <c r="E923" s="14" t="s">
        <v>541</v>
      </c>
      <c r="F923" s="5">
        <f t="shared" si="873"/>
        <v>0</v>
      </c>
      <c r="G923" s="5">
        <f t="shared" si="873"/>
        <v>0</v>
      </c>
      <c r="H923" s="5">
        <f t="shared" si="873"/>
        <v>0</v>
      </c>
      <c r="I923" s="5">
        <f t="shared" si="873"/>
        <v>0</v>
      </c>
      <c r="J923" s="5">
        <f t="shared" si="873"/>
        <v>0</v>
      </c>
      <c r="K923" s="5">
        <f t="shared" si="873"/>
        <v>0</v>
      </c>
      <c r="L923" s="5">
        <f t="shared" si="873"/>
        <v>0</v>
      </c>
      <c r="M923" s="5">
        <f t="shared" si="847"/>
        <v>0</v>
      </c>
      <c r="N923" s="5">
        <f>N924</f>
        <v>0</v>
      </c>
      <c r="O923" s="5">
        <f>O924</f>
        <v>0</v>
      </c>
      <c r="P923" s="5">
        <f t="shared" si="874"/>
        <v>0</v>
      </c>
      <c r="Q923" s="5">
        <f t="shared" si="874"/>
        <v>0</v>
      </c>
      <c r="R923" s="5">
        <f t="shared" si="874"/>
        <v>0</v>
      </c>
      <c r="S923" s="5">
        <f t="shared" si="874"/>
        <v>0</v>
      </c>
      <c r="T923" s="5">
        <f t="shared" si="874"/>
        <v>0</v>
      </c>
      <c r="U923" s="5">
        <f t="shared" si="874"/>
        <v>0</v>
      </c>
      <c r="V923" s="42">
        <f t="shared" si="874"/>
        <v>0</v>
      </c>
      <c r="W923" s="5" t="e">
        <f t="shared" si="859"/>
        <v>#DIV/0!</v>
      </c>
      <c r="X923" s="27" t="s">
        <v>1591</v>
      </c>
      <c r="Y923" s="2" t="s">
        <v>1630</v>
      </c>
    </row>
    <row r="924" spans="1:25" ht="15.75" hidden="1" customHeight="1" x14ac:dyDescent="0.3">
      <c r="A924" s="4" t="s">
        <v>163</v>
      </c>
      <c r="B924" s="4" t="s">
        <v>1779</v>
      </c>
      <c r="C924" s="4" t="s">
        <v>1374</v>
      </c>
      <c r="D924" s="4" t="s">
        <v>99</v>
      </c>
      <c r="E924" s="14" t="s">
        <v>543</v>
      </c>
      <c r="F924" s="5"/>
      <c r="G924" s="5"/>
      <c r="H924" s="5"/>
      <c r="I924" s="5"/>
      <c r="J924" s="5"/>
      <c r="K924" s="5"/>
      <c r="L924" s="5"/>
      <c r="M924" s="5">
        <f t="shared" si="847"/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42">
        <v>0</v>
      </c>
      <c r="W924" s="5" t="e">
        <f t="shared" si="859"/>
        <v>#DIV/0!</v>
      </c>
      <c r="X924" s="27" t="s">
        <v>1591</v>
      </c>
      <c r="Y924" s="2" t="s">
        <v>1630</v>
      </c>
    </row>
    <row r="925" spans="1:25" ht="31.5" customHeight="1" x14ac:dyDescent="0.3">
      <c r="A925" s="4" t="s">
        <v>163</v>
      </c>
      <c r="B925" s="4" t="s">
        <v>1779</v>
      </c>
      <c r="C925" s="4" t="s">
        <v>665</v>
      </c>
      <c r="D925" s="4"/>
      <c r="E925" s="14" t="s">
        <v>768</v>
      </c>
      <c r="F925" s="5">
        <f t="shared" ref="F925:L926" si="875">F926</f>
        <v>119.1</v>
      </c>
      <c r="G925" s="5">
        <f t="shared" si="875"/>
        <v>123.7</v>
      </c>
      <c r="H925" s="5">
        <f t="shared" si="875"/>
        <v>123.7</v>
      </c>
      <c r="I925" s="5">
        <f t="shared" si="875"/>
        <v>0</v>
      </c>
      <c r="J925" s="5">
        <f t="shared" si="875"/>
        <v>0</v>
      </c>
      <c r="K925" s="5">
        <f t="shared" si="875"/>
        <v>0</v>
      </c>
      <c r="L925" s="5">
        <f t="shared" si="875"/>
        <v>0</v>
      </c>
      <c r="M925" s="5">
        <f t="shared" si="847"/>
        <v>119.1</v>
      </c>
      <c r="N925" s="5">
        <f>N926</f>
        <v>119.13023</v>
      </c>
      <c r="O925" s="5">
        <f>O926</f>
        <v>77.913269999999997</v>
      </c>
      <c r="P925" s="5">
        <f t="shared" ref="P925:V926" si="876">P926</f>
        <v>0</v>
      </c>
      <c r="Q925" s="5">
        <f t="shared" si="876"/>
        <v>0</v>
      </c>
      <c r="R925" s="5">
        <f t="shared" si="876"/>
        <v>0</v>
      </c>
      <c r="S925" s="5">
        <f t="shared" si="876"/>
        <v>0</v>
      </c>
      <c r="T925" s="5">
        <f t="shared" si="876"/>
        <v>119.13023</v>
      </c>
      <c r="U925" s="5">
        <f t="shared" si="876"/>
        <v>0</v>
      </c>
      <c r="V925" s="42">
        <f t="shared" si="876"/>
        <v>0</v>
      </c>
      <c r="W925" s="5">
        <f t="shared" si="859"/>
        <v>100</v>
      </c>
      <c r="X925" s="27"/>
    </row>
    <row r="926" spans="1:25" ht="31.5" customHeight="1" x14ac:dyDescent="0.3">
      <c r="A926" s="4" t="s">
        <v>163</v>
      </c>
      <c r="B926" s="4" t="s">
        <v>1779</v>
      </c>
      <c r="C926" s="4" t="s">
        <v>665</v>
      </c>
      <c r="D926" s="4" t="s">
        <v>87</v>
      </c>
      <c r="E926" s="14" t="s">
        <v>541</v>
      </c>
      <c r="F926" s="5">
        <f t="shared" si="875"/>
        <v>119.1</v>
      </c>
      <c r="G926" s="5">
        <f t="shared" si="875"/>
        <v>123.7</v>
      </c>
      <c r="H926" s="5">
        <f t="shared" si="875"/>
        <v>123.7</v>
      </c>
      <c r="I926" s="5">
        <f t="shared" si="875"/>
        <v>0</v>
      </c>
      <c r="J926" s="5">
        <f t="shared" si="875"/>
        <v>0</v>
      </c>
      <c r="K926" s="5">
        <f t="shared" si="875"/>
        <v>0</v>
      </c>
      <c r="L926" s="5">
        <f t="shared" si="875"/>
        <v>0</v>
      </c>
      <c r="M926" s="5">
        <f t="shared" si="847"/>
        <v>119.1</v>
      </c>
      <c r="N926" s="5">
        <f>N927</f>
        <v>119.13023</v>
      </c>
      <c r="O926" s="5">
        <f>O927</f>
        <v>77.913269999999997</v>
      </c>
      <c r="P926" s="5">
        <f t="shared" si="876"/>
        <v>0</v>
      </c>
      <c r="Q926" s="5">
        <f t="shared" si="876"/>
        <v>0</v>
      </c>
      <c r="R926" s="5">
        <f t="shared" si="876"/>
        <v>0</v>
      </c>
      <c r="S926" s="5">
        <f t="shared" si="876"/>
        <v>0</v>
      </c>
      <c r="T926" s="5">
        <f t="shared" si="876"/>
        <v>119.13023</v>
      </c>
      <c r="U926" s="5">
        <f t="shared" si="876"/>
        <v>0</v>
      </c>
      <c r="V926" s="42">
        <f t="shared" si="876"/>
        <v>0</v>
      </c>
      <c r="W926" s="5">
        <f t="shared" si="859"/>
        <v>100</v>
      </c>
      <c r="X926" s="27"/>
    </row>
    <row r="927" spans="1:25" ht="15.75" customHeight="1" x14ac:dyDescent="0.3">
      <c r="A927" s="4" t="s">
        <v>163</v>
      </c>
      <c r="B927" s="4" t="s">
        <v>1779</v>
      </c>
      <c r="C927" s="4" t="s">
        <v>665</v>
      </c>
      <c r="D927" s="4" t="s">
        <v>99</v>
      </c>
      <c r="E927" s="14" t="s">
        <v>543</v>
      </c>
      <c r="F927" s="5">
        <v>119.1</v>
      </c>
      <c r="G927" s="5">
        <v>123.7</v>
      </c>
      <c r="H927" s="5">
        <v>123.7</v>
      </c>
      <c r="I927" s="5"/>
      <c r="J927" s="5"/>
      <c r="K927" s="5"/>
      <c r="L927" s="5"/>
      <c r="M927" s="5">
        <f t="shared" si="847"/>
        <v>119.1</v>
      </c>
      <c r="N927" s="5">
        <v>119.13023</v>
      </c>
      <c r="O927" s="5">
        <v>77.913269999999997</v>
      </c>
      <c r="P927" s="5">
        <v>0</v>
      </c>
      <c r="Q927" s="5">
        <v>0</v>
      </c>
      <c r="R927" s="5">
        <v>0</v>
      </c>
      <c r="S927" s="5">
        <v>0</v>
      </c>
      <c r="T927" s="5">
        <v>119.13023</v>
      </c>
      <c r="U927" s="5">
        <v>0</v>
      </c>
      <c r="V927" s="42">
        <v>0</v>
      </c>
      <c r="W927" s="5">
        <f t="shared" si="859"/>
        <v>100</v>
      </c>
      <c r="X927" s="27"/>
    </row>
    <row r="928" spans="1:25" ht="31.5" customHeight="1" x14ac:dyDescent="0.3">
      <c r="A928" s="4" t="s">
        <v>163</v>
      </c>
      <c r="B928" s="4" t="s">
        <v>1779</v>
      </c>
      <c r="C928" s="4" t="s">
        <v>666</v>
      </c>
      <c r="D928" s="4"/>
      <c r="E928" s="14" t="s">
        <v>769</v>
      </c>
      <c r="F928" s="5">
        <f t="shared" ref="F928:L928" si="877">F929</f>
        <v>91935.2</v>
      </c>
      <c r="G928" s="5">
        <f t="shared" si="877"/>
        <v>235374.2</v>
      </c>
      <c r="H928" s="5">
        <f t="shared" si="877"/>
        <v>20255.5</v>
      </c>
      <c r="I928" s="5">
        <f t="shared" si="877"/>
        <v>119750.7</v>
      </c>
      <c r="J928" s="5">
        <f t="shared" si="877"/>
        <v>-119750.7</v>
      </c>
      <c r="K928" s="5">
        <f t="shared" si="877"/>
        <v>0</v>
      </c>
      <c r="L928" s="5">
        <f t="shared" si="877"/>
        <v>48795.348999999995</v>
      </c>
      <c r="M928" s="5">
        <f t="shared" si="847"/>
        <v>260481.24899999998</v>
      </c>
      <c r="N928" s="5">
        <f>N929</f>
        <v>260481.24899999998</v>
      </c>
      <c r="O928" s="5">
        <f>O929</f>
        <v>126150.5416</v>
      </c>
      <c r="P928" s="5">
        <f t="shared" ref="P928:V928" si="878">P929</f>
        <v>0</v>
      </c>
      <c r="Q928" s="5">
        <f t="shared" si="878"/>
        <v>0</v>
      </c>
      <c r="R928" s="5">
        <f t="shared" si="878"/>
        <v>0</v>
      </c>
      <c r="S928" s="5">
        <f t="shared" si="878"/>
        <v>0</v>
      </c>
      <c r="T928" s="5">
        <f t="shared" si="878"/>
        <v>260470.995</v>
      </c>
      <c r="U928" s="5">
        <f t="shared" si="878"/>
        <v>0</v>
      </c>
      <c r="V928" s="42">
        <f t="shared" si="878"/>
        <v>0</v>
      </c>
      <c r="W928" s="5">
        <f t="shared" si="859"/>
        <v>99.996063440251703</v>
      </c>
      <c r="X928" s="27"/>
    </row>
    <row r="929" spans="1:25" ht="31.5" customHeight="1" x14ac:dyDescent="0.3">
      <c r="A929" s="4" t="s">
        <v>163</v>
      </c>
      <c r="B929" s="4" t="s">
        <v>1779</v>
      </c>
      <c r="C929" s="4" t="s">
        <v>666</v>
      </c>
      <c r="D929" s="4" t="s">
        <v>87</v>
      </c>
      <c r="E929" s="14" t="s">
        <v>541</v>
      </c>
      <c r="F929" s="5">
        <f t="shared" ref="F929:L929" si="879">F930+F931</f>
        <v>91935.2</v>
      </c>
      <c r="G929" s="5">
        <f t="shared" si="879"/>
        <v>235374.2</v>
      </c>
      <c r="H929" s="5">
        <f t="shared" si="879"/>
        <v>20255.5</v>
      </c>
      <c r="I929" s="5">
        <f t="shared" si="879"/>
        <v>119750.7</v>
      </c>
      <c r="J929" s="5">
        <f t="shared" si="879"/>
        <v>-119750.7</v>
      </c>
      <c r="K929" s="5">
        <f t="shared" si="879"/>
        <v>0</v>
      </c>
      <c r="L929" s="5">
        <f t="shared" si="879"/>
        <v>48795.348999999995</v>
      </c>
      <c r="M929" s="5">
        <f t="shared" si="847"/>
        <v>260481.24899999998</v>
      </c>
      <c r="N929" s="5">
        <f>N930+N931</f>
        <v>260481.24899999998</v>
      </c>
      <c r="O929" s="5">
        <f>O930+O931</f>
        <v>126150.5416</v>
      </c>
      <c r="P929" s="5">
        <f t="shared" ref="P929:V929" si="880">P930+P931</f>
        <v>0</v>
      </c>
      <c r="Q929" s="5">
        <f t="shared" si="880"/>
        <v>0</v>
      </c>
      <c r="R929" s="5">
        <f t="shared" si="880"/>
        <v>0</v>
      </c>
      <c r="S929" s="5">
        <f t="shared" si="880"/>
        <v>0</v>
      </c>
      <c r="T929" s="5">
        <f t="shared" si="880"/>
        <v>260470.995</v>
      </c>
      <c r="U929" s="5">
        <f t="shared" si="880"/>
        <v>0</v>
      </c>
      <c r="V929" s="42">
        <f t="shared" si="880"/>
        <v>0</v>
      </c>
      <c r="W929" s="5">
        <f t="shared" si="859"/>
        <v>99.996063440251703</v>
      </c>
      <c r="X929" s="27"/>
    </row>
    <row r="930" spans="1:25" ht="15.75" customHeight="1" x14ac:dyDescent="0.3">
      <c r="A930" s="4" t="s">
        <v>163</v>
      </c>
      <c r="B930" s="4" t="s">
        <v>1779</v>
      </c>
      <c r="C930" s="4" t="s">
        <v>666</v>
      </c>
      <c r="D930" s="4" t="s">
        <v>121</v>
      </c>
      <c r="E930" s="14" t="s">
        <v>542</v>
      </c>
      <c r="F930" s="5"/>
      <c r="G930" s="5"/>
      <c r="H930" s="5"/>
      <c r="I930" s="5"/>
      <c r="J930" s="5"/>
      <c r="K930" s="5"/>
      <c r="L930" s="5">
        <f>12586.781+1657.2</f>
        <v>14243.981000000002</v>
      </c>
      <c r="M930" s="5">
        <f t="shared" si="847"/>
        <v>14243.981000000002</v>
      </c>
      <c r="N930" s="5">
        <v>1808.0440000000001</v>
      </c>
      <c r="O930" s="5">
        <v>1808.0440000000001</v>
      </c>
      <c r="P930" s="5">
        <v>0</v>
      </c>
      <c r="Q930" s="5">
        <v>0</v>
      </c>
      <c r="R930" s="5">
        <v>0</v>
      </c>
      <c r="S930" s="5">
        <v>0</v>
      </c>
      <c r="T930" s="5">
        <v>1808.0440000000001</v>
      </c>
      <c r="U930" s="5">
        <v>0</v>
      </c>
      <c r="V930" s="42">
        <v>0</v>
      </c>
      <c r="W930" s="5">
        <f t="shared" si="859"/>
        <v>100</v>
      </c>
      <c r="X930" s="25"/>
    </row>
    <row r="931" spans="1:25" ht="15.75" customHeight="1" x14ac:dyDescent="0.3">
      <c r="A931" s="4" t="s">
        <v>163</v>
      </c>
      <c r="B931" s="4" t="s">
        <v>1779</v>
      </c>
      <c r="C931" s="4" t="s">
        <v>666</v>
      </c>
      <c r="D931" s="4" t="s">
        <v>99</v>
      </c>
      <c r="E931" s="14" t="s">
        <v>543</v>
      </c>
      <c r="F931" s="5">
        <v>91935.2</v>
      </c>
      <c r="G931" s="5">
        <v>235374.2</v>
      </c>
      <c r="H931" s="5">
        <v>20255.5</v>
      </c>
      <c r="I931" s="5">
        <v>119750.7</v>
      </c>
      <c r="J931" s="5">
        <v>-119750.7</v>
      </c>
      <c r="K931" s="5"/>
      <c r="L931" s="5">
        <f>43913.219-1657.2+5241.965-10645.808-2094.36-206.448</f>
        <v>34551.367999999995</v>
      </c>
      <c r="M931" s="5">
        <f t="shared" si="847"/>
        <v>246237.26799999998</v>
      </c>
      <c r="N931" s="5">
        <v>258673.20499999999</v>
      </c>
      <c r="O931" s="5">
        <v>124342.4976</v>
      </c>
      <c r="P931" s="5">
        <v>0</v>
      </c>
      <c r="Q931" s="5">
        <v>0</v>
      </c>
      <c r="R931" s="5">
        <v>0</v>
      </c>
      <c r="S931" s="5">
        <v>0</v>
      </c>
      <c r="T931" s="5">
        <v>258662.951</v>
      </c>
      <c r="U931" s="5">
        <v>0</v>
      </c>
      <c r="V931" s="42">
        <v>0</v>
      </c>
      <c r="W931" s="5">
        <f t="shared" si="859"/>
        <v>99.996035924942433</v>
      </c>
      <c r="X931" s="27"/>
    </row>
    <row r="932" spans="1:25" ht="63" customHeight="1" x14ac:dyDescent="0.3">
      <c r="A932" s="4" t="s">
        <v>163</v>
      </c>
      <c r="B932" s="4" t="s">
        <v>1779</v>
      </c>
      <c r="C932" s="4" t="s">
        <v>846</v>
      </c>
      <c r="D932" s="4"/>
      <c r="E932" s="14" t="s">
        <v>963</v>
      </c>
      <c r="F932" s="5">
        <f t="shared" ref="F932:L934" si="881">F933</f>
        <v>43438.3</v>
      </c>
      <c r="G932" s="5">
        <f t="shared" si="881"/>
        <v>0</v>
      </c>
      <c r="H932" s="5">
        <f t="shared" si="881"/>
        <v>0</v>
      </c>
      <c r="I932" s="5">
        <f t="shared" si="881"/>
        <v>0</v>
      </c>
      <c r="J932" s="5">
        <f t="shared" si="881"/>
        <v>0</v>
      </c>
      <c r="K932" s="5">
        <f t="shared" si="881"/>
        <v>0</v>
      </c>
      <c r="L932" s="5">
        <f t="shared" si="881"/>
        <v>0</v>
      </c>
      <c r="M932" s="5">
        <f t="shared" si="847"/>
        <v>43438.3</v>
      </c>
      <c r="N932" s="5">
        <f>N933+N936</f>
        <v>141042.6</v>
      </c>
      <c r="O932" s="5">
        <f t="shared" ref="O932:V932" si="882">O933+O936</f>
        <v>36170.338000000003</v>
      </c>
      <c r="P932" s="5">
        <f t="shared" si="882"/>
        <v>97604.3</v>
      </c>
      <c r="Q932" s="5">
        <f t="shared" si="882"/>
        <v>0</v>
      </c>
      <c r="R932" s="5">
        <f t="shared" si="882"/>
        <v>0</v>
      </c>
      <c r="S932" s="5">
        <f t="shared" si="882"/>
        <v>0</v>
      </c>
      <c r="T932" s="5">
        <f t="shared" si="882"/>
        <v>141042.6</v>
      </c>
      <c r="U932" s="5">
        <f t="shared" si="882"/>
        <v>97604.3</v>
      </c>
      <c r="V932" s="42">
        <f t="shared" si="882"/>
        <v>0</v>
      </c>
      <c r="W932" s="5">
        <f t="shared" si="859"/>
        <v>100</v>
      </c>
      <c r="X932" s="27"/>
    </row>
    <row r="933" spans="1:25" ht="31.5" customHeight="1" x14ac:dyDescent="0.3">
      <c r="A933" s="4" t="s">
        <v>163</v>
      </c>
      <c r="B933" s="4" t="s">
        <v>1779</v>
      </c>
      <c r="C933" s="4" t="s">
        <v>847</v>
      </c>
      <c r="D933" s="4"/>
      <c r="E933" s="14" t="s">
        <v>964</v>
      </c>
      <c r="F933" s="5">
        <f t="shared" si="881"/>
        <v>43438.3</v>
      </c>
      <c r="G933" s="5">
        <f t="shared" si="881"/>
        <v>0</v>
      </c>
      <c r="H933" s="5">
        <f t="shared" si="881"/>
        <v>0</v>
      </c>
      <c r="I933" s="5">
        <f t="shared" si="881"/>
        <v>0</v>
      </c>
      <c r="J933" s="5">
        <f t="shared" si="881"/>
        <v>0</v>
      </c>
      <c r="K933" s="5">
        <f t="shared" si="881"/>
        <v>0</v>
      </c>
      <c r="L933" s="5">
        <f t="shared" si="881"/>
        <v>0</v>
      </c>
      <c r="M933" s="5">
        <f t="shared" si="847"/>
        <v>43438.3</v>
      </c>
      <c r="N933" s="5">
        <f>N934</f>
        <v>43438.3</v>
      </c>
      <c r="O933" s="5">
        <f>O934</f>
        <v>36170.338000000003</v>
      </c>
      <c r="P933" s="5">
        <f t="shared" ref="P933:V934" si="883">P934</f>
        <v>0</v>
      </c>
      <c r="Q933" s="5">
        <f t="shared" si="883"/>
        <v>0</v>
      </c>
      <c r="R933" s="5">
        <f t="shared" si="883"/>
        <v>0</v>
      </c>
      <c r="S933" s="5">
        <f t="shared" si="883"/>
        <v>0</v>
      </c>
      <c r="T933" s="5">
        <f t="shared" si="883"/>
        <v>43438.3</v>
      </c>
      <c r="U933" s="5">
        <f t="shared" si="883"/>
        <v>0</v>
      </c>
      <c r="V933" s="42">
        <f t="shared" si="883"/>
        <v>0</v>
      </c>
      <c r="W933" s="5">
        <f t="shared" si="859"/>
        <v>100</v>
      </c>
      <c r="X933" s="27"/>
    </row>
    <row r="934" spans="1:25" ht="31.5" customHeight="1" x14ac:dyDescent="0.3">
      <c r="A934" s="4" t="s">
        <v>163</v>
      </c>
      <c r="B934" s="4" t="s">
        <v>1779</v>
      </c>
      <c r="C934" s="4" t="s">
        <v>847</v>
      </c>
      <c r="D934" s="4" t="s">
        <v>87</v>
      </c>
      <c r="E934" s="14" t="s">
        <v>541</v>
      </c>
      <c r="F934" s="5">
        <f t="shared" si="881"/>
        <v>43438.3</v>
      </c>
      <c r="G934" s="5">
        <f t="shared" si="881"/>
        <v>0</v>
      </c>
      <c r="H934" s="5">
        <f t="shared" si="881"/>
        <v>0</v>
      </c>
      <c r="I934" s="5">
        <f t="shared" si="881"/>
        <v>0</v>
      </c>
      <c r="J934" s="5">
        <f t="shared" si="881"/>
        <v>0</v>
      </c>
      <c r="K934" s="5">
        <f t="shared" si="881"/>
        <v>0</v>
      </c>
      <c r="L934" s="5">
        <f t="shared" si="881"/>
        <v>0</v>
      </c>
      <c r="M934" s="5">
        <f t="shared" si="847"/>
        <v>43438.3</v>
      </c>
      <c r="N934" s="5">
        <f>N935</f>
        <v>43438.3</v>
      </c>
      <c r="O934" s="5">
        <f>O935</f>
        <v>36170.338000000003</v>
      </c>
      <c r="P934" s="5">
        <f t="shared" si="883"/>
        <v>0</v>
      </c>
      <c r="Q934" s="5">
        <f t="shared" si="883"/>
        <v>0</v>
      </c>
      <c r="R934" s="5">
        <f t="shared" si="883"/>
        <v>0</v>
      </c>
      <c r="S934" s="5">
        <f t="shared" si="883"/>
        <v>0</v>
      </c>
      <c r="T934" s="5">
        <f t="shared" si="883"/>
        <v>43438.3</v>
      </c>
      <c r="U934" s="5">
        <f t="shared" si="883"/>
        <v>0</v>
      </c>
      <c r="V934" s="42">
        <f t="shared" si="883"/>
        <v>0</v>
      </c>
      <c r="W934" s="5">
        <f t="shared" si="859"/>
        <v>100</v>
      </c>
      <c r="X934" s="27"/>
    </row>
    <row r="935" spans="1:25" ht="15.75" customHeight="1" x14ac:dyDescent="0.3">
      <c r="A935" s="4" t="s">
        <v>163</v>
      </c>
      <c r="B935" s="4" t="s">
        <v>1779</v>
      </c>
      <c r="C935" s="4" t="s">
        <v>847</v>
      </c>
      <c r="D935" s="4" t="s">
        <v>99</v>
      </c>
      <c r="E935" s="14" t="s">
        <v>543</v>
      </c>
      <c r="F935" s="5">
        <v>43438.3</v>
      </c>
      <c r="G935" s="5"/>
      <c r="H935" s="5"/>
      <c r="I935" s="5"/>
      <c r="J935" s="5"/>
      <c r="K935" s="5"/>
      <c r="L935" s="5"/>
      <c r="M935" s="5">
        <f t="shared" si="847"/>
        <v>43438.3</v>
      </c>
      <c r="N935" s="5">
        <v>43438.3</v>
      </c>
      <c r="O935" s="5">
        <v>36170.338000000003</v>
      </c>
      <c r="P935" s="5">
        <v>0</v>
      </c>
      <c r="Q935" s="5">
        <v>0</v>
      </c>
      <c r="R935" s="5">
        <v>0</v>
      </c>
      <c r="S935" s="5">
        <v>0</v>
      </c>
      <c r="T935" s="5">
        <v>43438.3</v>
      </c>
      <c r="U935" s="5">
        <v>0</v>
      </c>
      <c r="V935" s="42">
        <v>0</v>
      </c>
      <c r="W935" s="5">
        <f t="shared" si="859"/>
        <v>100</v>
      </c>
      <c r="X935" s="27"/>
    </row>
    <row r="936" spans="1:25" ht="31.5" customHeight="1" x14ac:dyDescent="0.3">
      <c r="A936" s="4" t="s">
        <v>163</v>
      </c>
      <c r="B936" s="4" t="s">
        <v>1779</v>
      </c>
      <c r="C936" s="4" t="s">
        <v>1719</v>
      </c>
      <c r="D936" s="4"/>
      <c r="E936" s="14" t="s">
        <v>1648</v>
      </c>
      <c r="F936" s="5"/>
      <c r="G936" s="5"/>
      <c r="H936" s="5"/>
      <c r="I936" s="5"/>
      <c r="J936" s="5"/>
      <c r="K936" s="5"/>
      <c r="L936" s="5"/>
      <c r="M936" s="5">
        <f>M937</f>
        <v>0</v>
      </c>
      <c r="N936" s="5">
        <f t="shared" ref="N936:V937" si="884">N937</f>
        <v>97604.3</v>
      </c>
      <c r="O936" s="5">
        <f t="shared" si="884"/>
        <v>0</v>
      </c>
      <c r="P936" s="5">
        <f t="shared" si="884"/>
        <v>97604.3</v>
      </c>
      <c r="Q936" s="5">
        <f t="shared" si="884"/>
        <v>0</v>
      </c>
      <c r="R936" s="5">
        <f t="shared" si="884"/>
        <v>0</v>
      </c>
      <c r="S936" s="5">
        <f t="shared" si="884"/>
        <v>0</v>
      </c>
      <c r="T936" s="5">
        <f t="shared" si="884"/>
        <v>97604.3</v>
      </c>
      <c r="U936" s="5">
        <f t="shared" si="884"/>
        <v>97604.3</v>
      </c>
      <c r="V936" s="42">
        <f t="shared" si="884"/>
        <v>0</v>
      </c>
      <c r="W936" s="5">
        <f t="shared" si="859"/>
        <v>100</v>
      </c>
      <c r="X936" s="27"/>
    </row>
    <row r="937" spans="1:25" ht="15.75" customHeight="1" x14ac:dyDescent="0.3">
      <c r="A937" s="4" t="s">
        <v>163</v>
      </c>
      <c r="B937" s="4" t="s">
        <v>1779</v>
      </c>
      <c r="C937" s="4" t="s">
        <v>1719</v>
      </c>
      <c r="D937" s="4" t="s">
        <v>87</v>
      </c>
      <c r="E937" s="14" t="s">
        <v>541</v>
      </c>
      <c r="F937" s="5"/>
      <c r="G937" s="5"/>
      <c r="H937" s="5"/>
      <c r="I937" s="5"/>
      <c r="J937" s="5"/>
      <c r="K937" s="5"/>
      <c r="L937" s="5"/>
      <c r="M937" s="5">
        <f>M938</f>
        <v>0</v>
      </c>
      <c r="N937" s="5">
        <f t="shared" si="884"/>
        <v>97604.3</v>
      </c>
      <c r="O937" s="5">
        <f t="shared" si="884"/>
        <v>0</v>
      </c>
      <c r="P937" s="5">
        <f t="shared" si="884"/>
        <v>97604.3</v>
      </c>
      <c r="Q937" s="5">
        <f t="shared" si="884"/>
        <v>0</v>
      </c>
      <c r="R937" s="5">
        <f t="shared" si="884"/>
        <v>0</v>
      </c>
      <c r="S937" s="5">
        <f t="shared" si="884"/>
        <v>0</v>
      </c>
      <c r="T937" s="5">
        <f t="shared" si="884"/>
        <v>97604.3</v>
      </c>
      <c r="U937" s="5">
        <f t="shared" si="884"/>
        <v>97604.3</v>
      </c>
      <c r="V937" s="42">
        <f t="shared" si="884"/>
        <v>0</v>
      </c>
      <c r="W937" s="5">
        <f t="shared" si="859"/>
        <v>100</v>
      </c>
      <c r="X937" s="27"/>
    </row>
    <row r="938" spans="1:25" ht="15.75" customHeight="1" x14ac:dyDescent="0.3">
      <c r="A938" s="4" t="s">
        <v>163</v>
      </c>
      <c r="B938" s="4" t="s">
        <v>1779</v>
      </c>
      <c r="C938" s="4" t="s">
        <v>1719</v>
      </c>
      <c r="D938" s="4" t="s">
        <v>99</v>
      </c>
      <c r="E938" s="14" t="s">
        <v>543</v>
      </c>
      <c r="F938" s="5"/>
      <c r="G938" s="5"/>
      <c r="H938" s="5"/>
      <c r="I938" s="5"/>
      <c r="J938" s="5"/>
      <c r="K938" s="5"/>
      <c r="L938" s="5"/>
      <c r="M938" s="5">
        <v>0</v>
      </c>
      <c r="N938" s="5">
        <v>97604.3</v>
      </c>
      <c r="O938" s="5">
        <v>0</v>
      </c>
      <c r="P938" s="5">
        <f>N938</f>
        <v>97604.3</v>
      </c>
      <c r="Q938" s="5">
        <v>0</v>
      </c>
      <c r="R938" s="5">
        <v>0</v>
      </c>
      <c r="S938" s="5">
        <v>0</v>
      </c>
      <c r="T938" s="5">
        <v>97604.3</v>
      </c>
      <c r="U938" s="5">
        <f>T938</f>
        <v>97604.3</v>
      </c>
      <c r="V938" s="42">
        <v>0</v>
      </c>
      <c r="W938" s="5">
        <f t="shared" si="859"/>
        <v>100</v>
      </c>
      <c r="X938" s="27"/>
    </row>
    <row r="939" spans="1:25" ht="31.5" hidden="1" customHeight="1" x14ac:dyDescent="0.25">
      <c r="A939" s="4" t="s">
        <v>163</v>
      </c>
      <c r="B939" s="4" t="s">
        <v>1779</v>
      </c>
      <c r="C939" s="4" t="s">
        <v>1529</v>
      </c>
      <c r="D939" s="4"/>
      <c r="E939" s="14" t="s">
        <v>1026</v>
      </c>
      <c r="F939" s="5">
        <f>F940</f>
        <v>7302</v>
      </c>
      <c r="G939" s="5">
        <f t="shared" ref="G939:L941" si="885">G940</f>
        <v>7887.1</v>
      </c>
      <c r="H939" s="5">
        <f t="shared" si="885"/>
        <v>14782.5</v>
      </c>
      <c r="I939" s="5">
        <f t="shared" si="885"/>
        <v>0</v>
      </c>
      <c r="J939" s="5">
        <f t="shared" si="885"/>
        <v>0</v>
      </c>
      <c r="K939" s="5">
        <f t="shared" si="885"/>
        <v>0</v>
      </c>
      <c r="L939" s="5">
        <f t="shared" si="885"/>
        <v>-7302</v>
      </c>
      <c r="M939" s="5">
        <f t="shared" si="847"/>
        <v>0</v>
      </c>
      <c r="N939" s="5">
        <f t="shared" ref="N939:O941" si="886">N940</f>
        <v>0</v>
      </c>
      <c r="O939" s="5">
        <f t="shared" si="886"/>
        <v>0</v>
      </c>
      <c r="P939" s="5">
        <f t="shared" ref="P939:V941" si="887">P940</f>
        <v>0</v>
      </c>
      <c r="Q939" s="5">
        <f t="shared" si="887"/>
        <v>0</v>
      </c>
      <c r="R939" s="5">
        <f t="shared" si="887"/>
        <v>0</v>
      </c>
      <c r="S939" s="5">
        <f t="shared" si="887"/>
        <v>0</v>
      </c>
      <c r="T939" s="5">
        <f t="shared" si="887"/>
        <v>0</v>
      </c>
      <c r="U939" s="5">
        <f t="shared" si="887"/>
        <v>0</v>
      </c>
      <c r="V939" s="42">
        <f t="shared" si="887"/>
        <v>0</v>
      </c>
      <c r="W939" s="5" t="e">
        <f t="shared" si="859"/>
        <v>#DIV/0!</v>
      </c>
      <c r="X939" s="25" t="s">
        <v>1591</v>
      </c>
    </row>
    <row r="940" spans="1:25" ht="31.5" hidden="1" customHeight="1" x14ac:dyDescent="0.25">
      <c r="A940" s="4" t="s">
        <v>163</v>
      </c>
      <c r="B940" s="4" t="s">
        <v>1779</v>
      </c>
      <c r="C940" s="4" t="s">
        <v>1530</v>
      </c>
      <c r="D940" s="4"/>
      <c r="E940" s="14" t="s">
        <v>1661</v>
      </c>
      <c r="F940" s="5">
        <f>F941</f>
        <v>7302</v>
      </c>
      <c r="G940" s="5">
        <f t="shared" si="885"/>
        <v>7887.1</v>
      </c>
      <c r="H940" s="5">
        <f t="shared" si="885"/>
        <v>14782.5</v>
      </c>
      <c r="I940" s="5">
        <f t="shared" si="885"/>
        <v>0</v>
      </c>
      <c r="J940" s="5">
        <f t="shared" si="885"/>
        <v>0</v>
      </c>
      <c r="K940" s="5">
        <f t="shared" si="885"/>
        <v>0</v>
      </c>
      <c r="L940" s="5">
        <f t="shared" si="885"/>
        <v>-7302</v>
      </c>
      <c r="M940" s="5">
        <f t="shared" si="847"/>
        <v>0</v>
      </c>
      <c r="N940" s="5">
        <f t="shared" si="886"/>
        <v>0</v>
      </c>
      <c r="O940" s="5">
        <f t="shared" si="886"/>
        <v>0</v>
      </c>
      <c r="P940" s="5">
        <f t="shared" si="887"/>
        <v>0</v>
      </c>
      <c r="Q940" s="5">
        <f t="shared" si="887"/>
        <v>0</v>
      </c>
      <c r="R940" s="5">
        <f t="shared" si="887"/>
        <v>0</v>
      </c>
      <c r="S940" s="5">
        <f t="shared" si="887"/>
        <v>0</v>
      </c>
      <c r="T940" s="5">
        <f t="shared" si="887"/>
        <v>0</v>
      </c>
      <c r="U940" s="5">
        <f t="shared" si="887"/>
        <v>0</v>
      </c>
      <c r="V940" s="42">
        <f t="shared" si="887"/>
        <v>0</v>
      </c>
      <c r="W940" s="5" t="e">
        <f t="shared" si="859"/>
        <v>#DIV/0!</v>
      </c>
      <c r="X940" s="25" t="s">
        <v>1591</v>
      </c>
    </row>
    <row r="941" spans="1:25" ht="31.5" hidden="1" customHeight="1" x14ac:dyDescent="0.25">
      <c r="A941" s="4" t="s">
        <v>163</v>
      </c>
      <c r="B941" s="4" t="s">
        <v>1779</v>
      </c>
      <c r="C941" s="4" t="s">
        <v>1530</v>
      </c>
      <c r="D941" s="4" t="s">
        <v>87</v>
      </c>
      <c r="E941" s="14" t="s">
        <v>541</v>
      </c>
      <c r="F941" s="5">
        <f>F942</f>
        <v>7302</v>
      </c>
      <c r="G941" s="5">
        <f t="shared" si="885"/>
        <v>7887.1</v>
      </c>
      <c r="H941" s="5">
        <f t="shared" si="885"/>
        <v>14782.5</v>
      </c>
      <c r="I941" s="5">
        <f t="shared" si="885"/>
        <v>0</v>
      </c>
      <c r="J941" s="5">
        <f t="shared" si="885"/>
        <v>0</v>
      </c>
      <c r="K941" s="5">
        <f t="shared" si="885"/>
        <v>0</v>
      </c>
      <c r="L941" s="5">
        <f t="shared" si="885"/>
        <v>-7302</v>
      </c>
      <c r="M941" s="5">
        <f t="shared" si="847"/>
        <v>0</v>
      </c>
      <c r="N941" s="5">
        <f t="shared" si="886"/>
        <v>0</v>
      </c>
      <c r="O941" s="5">
        <f t="shared" si="886"/>
        <v>0</v>
      </c>
      <c r="P941" s="5">
        <f t="shared" si="887"/>
        <v>0</v>
      </c>
      <c r="Q941" s="5">
        <f t="shared" si="887"/>
        <v>0</v>
      </c>
      <c r="R941" s="5">
        <f t="shared" si="887"/>
        <v>0</v>
      </c>
      <c r="S941" s="5">
        <f t="shared" si="887"/>
        <v>0</v>
      </c>
      <c r="T941" s="5">
        <f t="shared" si="887"/>
        <v>0</v>
      </c>
      <c r="U941" s="5">
        <f t="shared" si="887"/>
        <v>0</v>
      </c>
      <c r="V941" s="42">
        <f t="shared" si="887"/>
        <v>0</v>
      </c>
      <c r="W941" s="5" t="e">
        <f t="shared" si="859"/>
        <v>#DIV/0!</v>
      </c>
      <c r="X941" s="25" t="s">
        <v>1591</v>
      </c>
    </row>
    <row r="942" spans="1:25" ht="15.75" hidden="1" customHeight="1" x14ac:dyDescent="0.25">
      <c r="A942" s="4" t="s">
        <v>163</v>
      </c>
      <c r="B942" s="4" t="s">
        <v>1779</v>
      </c>
      <c r="C942" s="4" t="s">
        <v>1530</v>
      </c>
      <c r="D942" s="4" t="s">
        <v>99</v>
      </c>
      <c r="E942" s="14" t="s">
        <v>543</v>
      </c>
      <c r="F942" s="5">
        <v>7302</v>
      </c>
      <c r="G942" s="5">
        <v>7887.1</v>
      </c>
      <c r="H942" s="5">
        <v>14782.5</v>
      </c>
      <c r="I942" s="5"/>
      <c r="J942" s="5"/>
      <c r="K942" s="5"/>
      <c r="L942" s="5">
        <v>-7302</v>
      </c>
      <c r="M942" s="5">
        <f t="shared" si="847"/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42">
        <v>0</v>
      </c>
      <c r="W942" s="5" t="e">
        <f t="shared" si="859"/>
        <v>#DIV/0!</v>
      </c>
      <c r="X942" s="25" t="s">
        <v>1591</v>
      </c>
    </row>
    <row r="943" spans="1:25" ht="94.5" hidden="1" customHeight="1" x14ac:dyDescent="0.25">
      <c r="A943" s="4" t="s">
        <v>163</v>
      </c>
      <c r="B943" s="4" t="s">
        <v>1779</v>
      </c>
      <c r="C943" s="4" t="s">
        <v>1368</v>
      </c>
      <c r="D943" s="4"/>
      <c r="E943" s="14" t="s">
        <v>1377</v>
      </c>
      <c r="F943" s="5">
        <f t="shared" ref="F943:L945" si="888">F944</f>
        <v>0</v>
      </c>
      <c r="G943" s="5">
        <f t="shared" si="888"/>
        <v>0</v>
      </c>
      <c r="H943" s="5">
        <f t="shared" si="888"/>
        <v>0</v>
      </c>
      <c r="I943" s="5">
        <f t="shared" si="888"/>
        <v>0</v>
      </c>
      <c r="J943" s="5">
        <f t="shared" si="888"/>
        <v>0</v>
      </c>
      <c r="K943" s="5">
        <f t="shared" si="888"/>
        <v>0</v>
      </c>
      <c r="L943" s="5">
        <f t="shared" si="888"/>
        <v>0</v>
      </c>
      <c r="M943" s="5">
        <f t="shared" si="847"/>
        <v>0</v>
      </c>
      <c r="N943" s="5">
        <f t="shared" ref="N943:O945" si="889">N944</f>
        <v>0</v>
      </c>
      <c r="O943" s="5">
        <f t="shared" si="889"/>
        <v>0</v>
      </c>
      <c r="P943" s="5">
        <f t="shared" ref="P943:V945" si="890">P944</f>
        <v>0</v>
      </c>
      <c r="Q943" s="5">
        <f t="shared" si="890"/>
        <v>0</v>
      </c>
      <c r="R943" s="5">
        <f t="shared" si="890"/>
        <v>0</v>
      </c>
      <c r="S943" s="5">
        <f t="shared" si="890"/>
        <v>0</v>
      </c>
      <c r="T943" s="5">
        <f t="shared" si="890"/>
        <v>0</v>
      </c>
      <c r="U943" s="5">
        <f t="shared" si="890"/>
        <v>0</v>
      </c>
      <c r="V943" s="42">
        <f t="shared" si="890"/>
        <v>0</v>
      </c>
      <c r="W943" s="5" t="e">
        <f t="shared" si="859"/>
        <v>#DIV/0!</v>
      </c>
      <c r="X943" s="27" t="s">
        <v>1591</v>
      </c>
      <c r="Y943" s="2" t="s">
        <v>1630</v>
      </c>
    </row>
    <row r="944" spans="1:25" ht="78.75" hidden="1" customHeight="1" x14ac:dyDescent="0.25">
      <c r="A944" s="4" t="s">
        <v>163</v>
      </c>
      <c r="B944" s="4" t="s">
        <v>1779</v>
      </c>
      <c r="C944" s="4" t="s">
        <v>1369</v>
      </c>
      <c r="D944" s="4"/>
      <c r="E944" s="14" t="s">
        <v>1376</v>
      </c>
      <c r="F944" s="5">
        <f t="shared" si="888"/>
        <v>0</v>
      </c>
      <c r="G944" s="5">
        <f t="shared" si="888"/>
        <v>0</v>
      </c>
      <c r="H944" s="5">
        <f t="shared" si="888"/>
        <v>0</v>
      </c>
      <c r="I944" s="5">
        <f t="shared" si="888"/>
        <v>0</v>
      </c>
      <c r="J944" s="5">
        <f t="shared" si="888"/>
        <v>0</v>
      </c>
      <c r="K944" s="5">
        <f t="shared" si="888"/>
        <v>0</v>
      </c>
      <c r="L944" s="5">
        <f t="shared" si="888"/>
        <v>0</v>
      </c>
      <c r="M944" s="5">
        <f t="shared" si="847"/>
        <v>0</v>
      </c>
      <c r="N944" s="5">
        <f t="shared" si="889"/>
        <v>0</v>
      </c>
      <c r="O944" s="5">
        <f t="shared" si="889"/>
        <v>0</v>
      </c>
      <c r="P944" s="5">
        <f t="shared" si="890"/>
        <v>0</v>
      </c>
      <c r="Q944" s="5">
        <f t="shared" si="890"/>
        <v>0</v>
      </c>
      <c r="R944" s="5">
        <f t="shared" si="890"/>
        <v>0</v>
      </c>
      <c r="S944" s="5">
        <f t="shared" si="890"/>
        <v>0</v>
      </c>
      <c r="T944" s="5">
        <f t="shared" si="890"/>
        <v>0</v>
      </c>
      <c r="U944" s="5">
        <f t="shared" si="890"/>
        <v>0</v>
      </c>
      <c r="V944" s="42">
        <f t="shared" si="890"/>
        <v>0</v>
      </c>
      <c r="W944" s="5" t="e">
        <f t="shared" si="859"/>
        <v>#DIV/0!</v>
      </c>
      <c r="X944" s="27" t="s">
        <v>1591</v>
      </c>
      <c r="Y944" s="2" t="s">
        <v>1630</v>
      </c>
    </row>
    <row r="945" spans="1:25" ht="31.5" hidden="1" customHeight="1" x14ac:dyDescent="0.3">
      <c r="A945" s="4" t="s">
        <v>163</v>
      </c>
      <c r="B945" s="4" t="s">
        <v>1779</v>
      </c>
      <c r="C945" s="4" t="s">
        <v>1369</v>
      </c>
      <c r="D945" s="4" t="s">
        <v>87</v>
      </c>
      <c r="E945" s="14" t="s">
        <v>541</v>
      </c>
      <c r="F945" s="5">
        <f t="shared" si="888"/>
        <v>0</v>
      </c>
      <c r="G945" s="5">
        <f t="shared" si="888"/>
        <v>0</v>
      </c>
      <c r="H945" s="5">
        <f t="shared" si="888"/>
        <v>0</v>
      </c>
      <c r="I945" s="5">
        <f t="shared" si="888"/>
        <v>0</v>
      </c>
      <c r="J945" s="5">
        <f t="shared" si="888"/>
        <v>0</v>
      </c>
      <c r="K945" s="5">
        <f t="shared" si="888"/>
        <v>0</v>
      </c>
      <c r="L945" s="5">
        <f t="shared" si="888"/>
        <v>0</v>
      </c>
      <c r="M945" s="5">
        <f t="shared" si="847"/>
        <v>0</v>
      </c>
      <c r="N945" s="5">
        <f t="shared" si="889"/>
        <v>0</v>
      </c>
      <c r="O945" s="5">
        <f t="shared" si="889"/>
        <v>0</v>
      </c>
      <c r="P945" s="5">
        <f t="shared" si="890"/>
        <v>0</v>
      </c>
      <c r="Q945" s="5">
        <f t="shared" si="890"/>
        <v>0</v>
      </c>
      <c r="R945" s="5">
        <f t="shared" si="890"/>
        <v>0</v>
      </c>
      <c r="S945" s="5">
        <f t="shared" si="890"/>
        <v>0</v>
      </c>
      <c r="T945" s="5">
        <f t="shared" si="890"/>
        <v>0</v>
      </c>
      <c r="U945" s="5">
        <f t="shared" si="890"/>
        <v>0</v>
      </c>
      <c r="V945" s="42">
        <f t="shared" si="890"/>
        <v>0</v>
      </c>
      <c r="W945" s="5" t="e">
        <f t="shared" si="859"/>
        <v>#DIV/0!</v>
      </c>
      <c r="X945" s="27" t="s">
        <v>1591</v>
      </c>
      <c r="Y945" s="2" t="s">
        <v>1630</v>
      </c>
    </row>
    <row r="946" spans="1:25" ht="15.75" hidden="1" customHeight="1" x14ac:dyDescent="0.3">
      <c r="A946" s="4" t="s">
        <v>163</v>
      </c>
      <c r="B946" s="4" t="s">
        <v>1779</v>
      </c>
      <c r="C946" s="4" t="s">
        <v>1369</v>
      </c>
      <c r="D946" s="4" t="s">
        <v>99</v>
      </c>
      <c r="E946" s="14" t="s">
        <v>543</v>
      </c>
      <c r="F946" s="5"/>
      <c r="G946" s="5"/>
      <c r="H946" s="5"/>
      <c r="I946" s="5"/>
      <c r="J946" s="5"/>
      <c r="K946" s="5"/>
      <c r="L946" s="5"/>
      <c r="M946" s="5">
        <f t="shared" si="847"/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42">
        <v>0</v>
      </c>
      <c r="W946" s="5" t="e">
        <f t="shared" si="859"/>
        <v>#DIV/0!</v>
      </c>
      <c r="X946" s="27" t="s">
        <v>1591</v>
      </c>
      <c r="Y946" s="2" t="s">
        <v>1630</v>
      </c>
    </row>
    <row r="947" spans="1:25" ht="31.5" customHeight="1" x14ac:dyDescent="0.3">
      <c r="A947" s="4" t="s">
        <v>163</v>
      </c>
      <c r="B947" s="4" t="s">
        <v>1779</v>
      </c>
      <c r="C947" s="4" t="s">
        <v>1673</v>
      </c>
      <c r="D947" s="4"/>
      <c r="E947" s="14" t="s">
        <v>1436</v>
      </c>
      <c r="F947" s="5"/>
      <c r="G947" s="5"/>
      <c r="H947" s="5"/>
      <c r="I947" s="5"/>
      <c r="J947" s="5"/>
      <c r="K947" s="5"/>
      <c r="L947" s="5"/>
      <c r="M947" s="5">
        <v>0</v>
      </c>
      <c r="N947" s="5">
        <f>N948</f>
        <v>21265.285</v>
      </c>
      <c r="O947" s="5">
        <f t="shared" ref="O947:V949" si="891">O948</f>
        <v>21265.285</v>
      </c>
      <c r="P947" s="5">
        <f t="shared" si="891"/>
        <v>21052.631000000001</v>
      </c>
      <c r="Q947" s="5">
        <f t="shared" si="891"/>
        <v>21052.631000000001</v>
      </c>
      <c r="R947" s="5">
        <f t="shared" si="891"/>
        <v>0</v>
      </c>
      <c r="S947" s="5">
        <f t="shared" si="891"/>
        <v>0</v>
      </c>
      <c r="T947" s="5">
        <f t="shared" si="891"/>
        <v>21265.285</v>
      </c>
      <c r="U947" s="5">
        <f t="shared" si="891"/>
        <v>21052.631000000001</v>
      </c>
      <c r="V947" s="42">
        <f t="shared" si="891"/>
        <v>0</v>
      </c>
      <c r="W947" s="5">
        <f t="shared" si="859"/>
        <v>100</v>
      </c>
      <c r="X947" s="27"/>
    </row>
    <row r="948" spans="1:25" ht="31.5" customHeight="1" x14ac:dyDescent="0.3">
      <c r="A948" s="4" t="s">
        <v>163</v>
      </c>
      <c r="B948" s="4" t="s">
        <v>1779</v>
      </c>
      <c r="C948" s="4" t="s">
        <v>1674</v>
      </c>
      <c r="D948" s="4"/>
      <c r="E948" s="14" t="s">
        <v>1675</v>
      </c>
      <c r="F948" s="5"/>
      <c r="G948" s="5"/>
      <c r="H948" s="5"/>
      <c r="I948" s="5"/>
      <c r="J948" s="5"/>
      <c r="K948" s="5"/>
      <c r="L948" s="5"/>
      <c r="M948" s="5">
        <v>0</v>
      </c>
      <c r="N948" s="5">
        <f>N949</f>
        <v>21265.285</v>
      </c>
      <c r="O948" s="5">
        <f t="shared" si="891"/>
        <v>21265.285</v>
      </c>
      <c r="P948" s="5">
        <f t="shared" si="891"/>
        <v>21052.631000000001</v>
      </c>
      <c r="Q948" s="5">
        <f t="shared" si="891"/>
        <v>21052.631000000001</v>
      </c>
      <c r="R948" s="5">
        <f t="shared" si="891"/>
        <v>0</v>
      </c>
      <c r="S948" s="5">
        <f t="shared" si="891"/>
        <v>0</v>
      </c>
      <c r="T948" s="5">
        <f t="shared" si="891"/>
        <v>21265.285</v>
      </c>
      <c r="U948" s="5">
        <f t="shared" si="891"/>
        <v>21052.631000000001</v>
      </c>
      <c r="V948" s="42">
        <f t="shared" si="891"/>
        <v>0</v>
      </c>
      <c r="W948" s="5">
        <f t="shared" si="859"/>
        <v>100</v>
      </c>
      <c r="X948" s="27"/>
    </row>
    <row r="949" spans="1:25" ht="31.5" customHeight="1" x14ac:dyDescent="0.3">
      <c r="A949" s="4" t="s">
        <v>163</v>
      </c>
      <c r="B949" s="4" t="s">
        <v>1779</v>
      </c>
      <c r="C949" s="4" t="s">
        <v>1674</v>
      </c>
      <c r="D949" s="4" t="s">
        <v>87</v>
      </c>
      <c r="E949" s="14" t="s">
        <v>541</v>
      </c>
      <c r="F949" s="5"/>
      <c r="G949" s="5"/>
      <c r="H949" s="5"/>
      <c r="I949" s="5"/>
      <c r="J949" s="5"/>
      <c r="K949" s="5"/>
      <c r="L949" s="5"/>
      <c r="M949" s="5">
        <v>0</v>
      </c>
      <c r="N949" s="5">
        <f>N950</f>
        <v>21265.285</v>
      </c>
      <c r="O949" s="5">
        <f t="shared" si="891"/>
        <v>21265.285</v>
      </c>
      <c r="P949" s="5">
        <f t="shared" si="891"/>
        <v>21052.631000000001</v>
      </c>
      <c r="Q949" s="5">
        <f t="shared" si="891"/>
        <v>21052.631000000001</v>
      </c>
      <c r="R949" s="5">
        <f t="shared" si="891"/>
        <v>0</v>
      </c>
      <c r="S949" s="5">
        <f t="shared" si="891"/>
        <v>0</v>
      </c>
      <c r="T949" s="5">
        <f t="shared" si="891"/>
        <v>21265.285</v>
      </c>
      <c r="U949" s="5">
        <f t="shared" si="891"/>
        <v>21052.631000000001</v>
      </c>
      <c r="V949" s="42">
        <f t="shared" si="891"/>
        <v>0</v>
      </c>
      <c r="W949" s="5">
        <f t="shared" si="859"/>
        <v>100</v>
      </c>
      <c r="X949" s="27"/>
    </row>
    <row r="950" spans="1:25" ht="15.75" customHeight="1" x14ac:dyDescent="0.3">
      <c r="A950" s="4" t="s">
        <v>163</v>
      </c>
      <c r="B950" s="4" t="s">
        <v>1779</v>
      </c>
      <c r="C950" s="4" t="s">
        <v>1674</v>
      </c>
      <c r="D950" s="4" t="s">
        <v>99</v>
      </c>
      <c r="E950" s="14" t="s">
        <v>543</v>
      </c>
      <c r="F950" s="5"/>
      <c r="G950" s="5"/>
      <c r="H950" s="5"/>
      <c r="I950" s="5"/>
      <c r="J950" s="5"/>
      <c r="K950" s="5"/>
      <c r="L950" s="5"/>
      <c r="M950" s="5">
        <v>0</v>
      </c>
      <c r="N950" s="5">
        <v>21265.285</v>
      </c>
      <c r="O950" s="5">
        <f>212.654+21052.631</f>
        <v>21265.285</v>
      </c>
      <c r="P950" s="5">
        <v>21052.631000000001</v>
      </c>
      <c r="Q950" s="5">
        <v>21052.631000000001</v>
      </c>
      <c r="R950" s="5">
        <v>0</v>
      </c>
      <c r="S950" s="5">
        <v>0</v>
      </c>
      <c r="T950" s="5">
        <v>21265.285</v>
      </c>
      <c r="U950" s="5">
        <v>21052.631000000001</v>
      </c>
      <c r="V950" s="42">
        <v>0</v>
      </c>
      <c r="W950" s="5">
        <f t="shared" si="859"/>
        <v>100</v>
      </c>
      <c r="X950" s="27"/>
    </row>
    <row r="951" spans="1:25" s="10" customFormat="1" ht="15.75" customHeight="1" x14ac:dyDescent="0.3">
      <c r="A951" s="9" t="s">
        <v>163</v>
      </c>
      <c r="B951" s="9" t="s">
        <v>1772</v>
      </c>
      <c r="C951" s="9"/>
      <c r="D951" s="9"/>
      <c r="E951" s="13" t="s">
        <v>518</v>
      </c>
      <c r="F951" s="11">
        <f t="shared" ref="F951:L951" si="892">F958+F986+F952</f>
        <v>639782.09999999986</v>
      </c>
      <c r="G951" s="11">
        <f t="shared" si="892"/>
        <v>652884.09999999986</v>
      </c>
      <c r="H951" s="11">
        <f t="shared" si="892"/>
        <v>639828.59999999986</v>
      </c>
      <c r="I951" s="11">
        <f t="shared" si="892"/>
        <v>0</v>
      </c>
      <c r="J951" s="11">
        <f t="shared" si="892"/>
        <v>0</v>
      </c>
      <c r="K951" s="11">
        <f t="shared" si="892"/>
        <v>0</v>
      </c>
      <c r="L951" s="11">
        <f t="shared" si="892"/>
        <v>88145.143000000011</v>
      </c>
      <c r="M951" s="11">
        <f t="shared" si="847"/>
        <v>727927.2429999999</v>
      </c>
      <c r="N951" s="11">
        <f>N958+N986+N952</f>
        <v>727927.24970999989</v>
      </c>
      <c r="O951" s="11">
        <f>O958+O986+O952</f>
        <v>470543.85484000004</v>
      </c>
      <c r="P951" s="11">
        <f t="shared" ref="P951:V951" si="893">P958+P986+P952</f>
        <v>0</v>
      </c>
      <c r="Q951" s="11">
        <f t="shared" si="893"/>
        <v>0</v>
      </c>
      <c r="R951" s="11">
        <f t="shared" si="893"/>
        <v>0</v>
      </c>
      <c r="S951" s="11">
        <f t="shared" si="893"/>
        <v>0</v>
      </c>
      <c r="T951" s="11">
        <f t="shared" si="893"/>
        <v>726483.1295299998</v>
      </c>
      <c r="U951" s="11">
        <f t="shared" si="893"/>
        <v>0</v>
      </c>
      <c r="V951" s="41">
        <f t="shared" si="893"/>
        <v>0</v>
      </c>
      <c r="W951" s="11">
        <f t="shared" si="859"/>
        <v>99.801612018154913</v>
      </c>
      <c r="X951" s="26"/>
    </row>
    <row r="952" spans="1:25" ht="47.25" hidden="1" customHeight="1" x14ac:dyDescent="0.25">
      <c r="A952" s="4" t="s">
        <v>163</v>
      </c>
      <c r="B952" s="4" t="s">
        <v>1772</v>
      </c>
      <c r="C952" s="4" t="s">
        <v>110</v>
      </c>
      <c r="D952" s="4"/>
      <c r="E952" s="14" t="s">
        <v>1092</v>
      </c>
      <c r="F952" s="5">
        <f t="shared" ref="F952:L956" si="894">F953</f>
        <v>0</v>
      </c>
      <c r="G952" s="5">
        <f t="shared" si="894"/>
        <v>6055.6</v>
      </c>
      <c r="H952" s="5">
        <f t="shared" si="894"/>
        <v>0</v>
      </c>
      <c r="I952" s="5">
        <f t="shared" si="894"/>
        <v>0</v>
      </c>
      <c r="J952" s="5">
        <f t="shared" si="894"/>
        <v>0</v>
      </c>
      <c r="K952" s="5">
        <f t="shared" si="894"/>
        <v>0</v>
      </c>
      <c r="L952" s="5">
        <f t="shared" si="894"/>
        <v>0</v>
      </c>
      <c r="M952" s="5">
        <f t="shared" si="847"/>
        <v>0</v>
      </c>
      <c r="N952" s="5">
        <f t="shared" ref="N952:O956" si="895">N953</f>
        <v>0</v>
      </c>
      <c r="O952" s="5">
        <f t="shared" si="895"/>
        <v>0</v>
      </c>
      <c r="P952" s="5">
        <f t="shared" ref="P952:V956" si="896">P953</f>
        <v>0</v>
      </c>
      <c r="Q952" s="5">
        <f t="shared" si="896"/>
        <v>0</v>
      </c>
      <c r="R952" s="5">
        <f t="shared" si="896"/>
        <v>0</v>
      </c>
      <c r="S952" s="5">
        <f t="shared" si="896"/>
        <v>0</v>
      </c>
      <c r="T952" s="5">
        <f t="shared" si="896"/>
        <v>0</v>
      </c>
      <c r="U952" s="5">
        <f t="shared" si="896"/>
        <v>0</v>
      </c>
      <c r="V952" s="42">
        <f t="shared" si="896"/>
        <v>0</v>
      </c>
      <c r="W952" s="5" t="e">
        <f t="shared" si="859"/>
        <v>#DIV/0!</v>
      </c>
      <c r="X952" s="27" t="s">
        <v>1591</v>
      </c>
      <c r="Y952" s="2" t="s">
        <v>1630</v>
      </c>
    </row>
    <row r="953" spans="1:25" ht="31.5" hidden="1" customHeight="1" x14ac:dyDescent="0.25">
      <c r="A953" s="4" t="s">
        <v>163</v>
      </c>
      <c r="B953" s="4" t="s">
        <v>1772</v>
      </c>
      <c r="C953" s="4" t="s">
        <v>111</v>
      </c>
      <c r="D953" s="4"/>
      <c r="E953" s="14" t="s">
        <v>1098</v>
      </c>
      <c r="F953" s="5">
        <f t="shared" si="894"/>
        <v>0</v>
      </c>
      <c r="G953" s="5">
        <f t="shared" si="894"/>
        <v>6055.6</v>
      </c>
      <c r="H953" s="5">
        <f t="shared" si="894"/>
        <v>0</v>
      </c>
      <c r="I953" s="5">
        <f t="shared" si="894"/>
        <v>0</v>
      </c>
      <c r="J953" s="5">
        <f t="shared" si="894"/>
        <v>0</v>
      </c>
      <c r="K953" s="5">
        <f t="shared" si="894"/>
        <v>0</v>
      </c>
      <c r="L953" s="5">
        <f t="shared" si="894"/>
        <v>0</v>
      </c>
      <c r="M953" s="5">
        <f t="shared" si="847"/>
        <v>0</v>
      </c>
      <c r="N953" s="5">
        <f t="shared" si="895"/>
        <v>0</v>
      </c>
      <c r="O953" s="5">
        <f t="shared" si="895"/>
        <v>0</v>
      </c>
      <c r="P953" s="5">
        <f t="shared" si="896"/>
        <v>0</v>
      </c>
      <c r="Q953" s="5">
        <f t="shared" si="896"/>
        <v>0</v>
      </c>
      <c r="R953" s="5">
        <f t="shared" si="896"/>
        <v>0</v>
      </c>
      <c r="S953" s="5">
        <f t="shared" si="896"/>
        <v>0</v>
      </c>
      <c r="T953" s="5">
        <f t="shared" si="896"/>
        <v>0</v>
      </c>
      <c r="U953" s="5">
        <f t="shared" si="896"/>
        <v>0</v>
      </c>
      <c r="V953" s="42">
        <f t="shared" si="896"/>
        <v>0</v>
      </c>
      <c r="W953" s="5" t="e">
        <f t="shared" si="859"/>
        <v>#DIV/0!</v>
      </c>
      <c r="X953" s="27" t="s">
        <v>1591</v>
      </c>
      <c r="Y953" s="2" t="s">
        <v>1630</v>
      </c>
    </row>
    <row r="954" spans="1:25" ht="78.75" hidden="1" customHeight="1" x14ac:dyDescent="0.25">
      <c r="A954" s="4" t="s">
        <v>163</v>
      </c>
      <c r="B954" s="4" t="s">
        <v>1772</v>
      </c>
      <c r="C954" s="4" t="s">
        <v>112</v>
      </c>
      <c r="D954" s="4"/>
      <c r="E954" s="14" t="s">
        <v>1099</v>
      </c>
      <c r="F954" s="5">
        <f t="shared" si="894"/>
        <v>0</v>
      </c>
      <c r="G954" s="5">
        <f t="shared" si="894"/>
        <v>6055.6</v>
      </c>
      <c r="H954" s="5">
        <f t="shared" si="894"/>
        <v>0</v>
      </c>
      <c r="I954" s="5">
        <f t="shared" si="894"/>
        <v>0</v>
      </c>
      <c r="J954" s="5">
        <f t="shared" si="894"/>
        <v>0</v>
      </c>
      <c r="K954" s="5">
        <f t="shared" si="894"/>
        <v>0</v>
      </c>
      <c r="L954" s="5">
        <f t="shared" si="894"/>
        <v>0</v>
      </c>
      <c r="M954" s="5">
        <f t="shared" si="847"/>
        <v>0</v>
      </c>
      <c r="N954" s="5">
        <f t="shared" si="895"/>
        <v>0</v>
      </c>
      <c r="O954" s="5">
        <f t="shared" si="895"/>
        <v>0</v>
      </c>
      <c r="P954" s="5">
        <f t="shared" si="896"/>
        <v>0</v>
      </c>
      <c r="Q954" s="5">
        <f t="shared" si="896"/>
        <v>0</v>
      </c>
      <c r="R954" s="5">
        <f t="shared" si="896"/>
        <v>0</v>
      </c>
      <c r="S954" s="5">
        <f t="shared" si="896"/>
        <v>0</v>
      </c>
      <c r="T954" s="5">
        <f t="shared" si="896"/>
        <v>0</v>
      </c>
      <c r="U954" s="5">
        <f t="shared" si="896"/>
        <v>0</v>
      </c>
      <c r="V954" s="42">
        <f t="shared" si="896"/>
        <v>0</v>
      </c>
      <c r="W954" s="5" t="e">
        <f t="shared" si="859"/>
        <v>#DIV/0!</v>
      </c>
      <c r="X954" s="27" t="s">
        <v>1591</v>
      </c>
      <c r="Y954" s="2" t="s">
        <v>1630</v>
      </c>
    </row>
    <row r="955" spans="1:25" ht="31.5" hidden="1" customHeight="1" x14ac:dyDescent="0.25">
      <c r="A955" s="4" t="s">
        <v>163</v>
      </c>
      <c r="B955" s="4" t="s">
        <v>1772</v>
      </c>
      <c r="C955" s="4" t="s">
        <v>104</v>
      </c>
      <c r="D955" s="4"/>
      <c r="E955" s="14" t="s">
        <v>851</v>
      </c>
      <c r="F955" s="5">
        <f t="shared" si="894"/>
        <v>0</v>
      </c>
      <c r="G955" s="5">
        <f t="shared" si="894"/>
        <v>6055.6</v>
      </c>
      <c r="H955" s="5">
        <f t="shared" si="894"/>
        <v>0</v>
      </c>
      <c r="I955" s="5">
        <f t="shared" si="894"/>
        <v>0</v>
      </c>
      <c r="J955" s="5">
        <f t="shared" si="894"/>
        <v>0</v>
      </c>
      <c r="K955" s="5">
        <f t="shared" si="894"/>
        <v>0</v>
      </c>
      <c r="L955" s="5">
        <f t="shared" si="894"/>
        <v>0</v>
      </c>
      <c r="M955" s="5">
        <f t="shared" si="847"/>
        <v>0</v>
      </c>
      <c r="N955" s="5">
        <f t="shared" si="895"/>
        <v>0</v>
      </c>
      <c r="O955" s="5">
        <f t="shared" si="895"/>
        <v>0</v>
      </c>
      <c r="P955" s="5">
        <f t="shared" si="896"/>
        <v>0</v>
      </c>
      <c r="Q955" s="5">
        <f t="shared" si="896"/>
        <v>0</v>
      </c>
      <c r="R955" s="5">
        <f t="shared" si="896"/>
        <v>0</v>
      </c>
      <c r="S955" s="5">
        <f t="shared" si="896"/>
        <v>0</v>
      </c>
      <c r="T955" s="5">
        <f t="shared" si="896"/>
        <v>0</v>
      </c>
      <c r="U955" s="5">
        <f t="shared" si="896"/>
        <v>0</v>
      </c>
      <c r="V955" s="42">
        <f t="shared" si="896"/>
        <v>0</v>
      </c>
      <c r="W955" s="5" t="e">
        <f t="shared" si="859"/>
        <v>#DIV/0!</v>
      </c>
      <c r="X955" s="27" t="s">
        <v>1591</v>
      </c>
      <c r="Y955" s="2" t="s">
        <v>1630</v>
      </c>
    </row>
    <row r="956" spans="1:25" ht="31.5" hidden="1" customHeight="1" x14ac:dyDescent="0.3">
      <c r="A956" s="4" t="s">
        <v>163</v>
      </c>
      <c r="B956" s="4" t="s">
        <v>1772</v>
      </c>
      <c r="C956" s="4" t="s">
        <v>104</v>
      </c>
      <c r="D956" s="4" t="s">
        <v>87</v>
      </c>
      <c r="E956" s="14" t="s">
        <v>541</v>
      </c>
      <c r="F956" s="5">
        <f t="shared" si="894"/>
        <v>0</v>
      </c>
      <c r="G956" s="5">
        <f t="shared" si="894"/>
        <v>6055.6</v>
      </c>
      <c r="H956" s="5">
        <f t="shared" si="894"/>
        <v>0</v>
      </c>
      <c r="I956" s="5">
        <f t="shared" si="894"/>
        <v>0</v>
      </c>
      <c r="J956" s="5">
        <f t="shared" si="894"/>
        <v>0</v>
      </c>
      <c r="K956" s="5">
        <f t="shared" si="894"/>
        <v>0</v>
      </c>
      <c r="L956" s="5">
        <f t="shared" si="894"/>
        <v>0</v>
      </c>
      <c r="M956" s="5">
        <f t="shared" si="847"/>
        <v>0</v>
      </c>
      <c r="N956" s="5">
        <f t="shared" si="895"/>
        <v>0</v>
      </c>
      <c r="O956" s="5">
        <f t="shared" si="895"/>
        <v>0</v>
      </c>
      <c r="P956" s="5">
        <f t="shared" si="896"/>
        <v>0</v>
      </c>
      <c r="Q956" s="5">
        <f t="shared" si="896"/>
        <v>0</v>
      </c>
      <c r="R956" s="5">
        <f t="shared" si="896"/>
        <v>0</v>
      </c>
      <c r="S956" s="5">
        <f t="shared" si="896"/>
        <v>0</v>
      </c>
      <c r="T956" s="5">
        <f t="shared" si="896"/>
        <v>0</v>
      </c>
      <c r="U956" s="5">
        <f t="shared" si="896"/>
        <v>0</v>
      </c>
      <c r="V956" s="42">
        <f t="shared" si="896"/>
        <v>0</v>
      </c>
      <c r="W956" s="5" t="e">
        <f t="shared" si="859"/>
        <v>#DIV/0!</v>
      </c>
      <c r="X956" s="27" t="s">
        <v>1591</v>
      </c>
      <c r="Y956" s="2" t="s">
        <v>1630</v>
      </c>
    </row>
    <row r="957" spans="1:25" ht="15.75" hidden="1" customHeight="1" x14ac:dyDescent="0.3">
      <c r="A957" s="4" t="s">
        <v>163</v>
      </c>
      <c r="B957" s="4" t="s">
        <v>1772</v>
      </c>
      <c r="C957" s="4" t="s">
        <v>104</v>
      </c>
      <c r="D957" s="4" t="s">
        <v>99</v>
      </c>
      <c r="E957" s="14" t="s">
        <v>543</v>
      </c>
      <c r="F957" s="5"/>
      <c r="G957" s="5">
        <v>6055.6</v>
      </c>
      <c r="H957" s="5"/>
      <c r="I957" s="5"/>
      <c r="J957" s="5"/>
      <c r="K957" s="5"/>
      <c r="L957" s="5"/>
      <c r="M957" s="5">
        <f t="shared" si="847"/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42">
        <v>0</v>
      </c>
      <c r="W957" s="5" t="e">
        <f t="shared" si="859"/>
        <v>#DIV/0!</v>
      </c>
      <c r="X957" s="27" t="s">
        <v>1591</v>
      </c>
      <c r="Y957" s="2" t="s">
        <v>1630</v>
      </c>
    </row>
    <row r="958" spans="1:25" ht="31.5" customHeight="1" x14ac:dyDescent="0.3">
      <c r="A958" s="4" t="s">
        <v>163</v>
      </c>
      <c r="B958" s="4" t="s">
        <v>1772</v>
      </c>
      <c r="C958" s="4" t="s">
        <v>168</v>
      </c>
      <c r="D958" s="4"/>
      <c r="E958" s="14" t="s">
        <v>1105</v>
      </c>
      <c r="F958" s="5">
        <f t="shared" ref="F958:L959" si="897">F959</f>
        <v>638558.59999999986</v>
      </c>
      <c r="G958" s="5">
        <f t="shared" si="897"/>
        <v>638558.59999999986</v>
      </c>
      <c r="H958" s="5">
        <f t="shared" si="897"/>
        <v>638558.59999999986</v>
      </c>
      <c r="I958" s="5">
        <f t="shared" si="897"/>
        <v>0</v>
      </c>
      <c r="J958" s="5">
        <f t="shared" si="897"/>
        <v>0</v>
      </c>
      <c r="K958" s="5">
        <f t="shared" si="897"/>
        <v>0</v>
      </c>
      <c r="L958" s="5">
        <f t="shared" si="897"/>
        <v>54597.106</v>
      </c>
      <c r="M958" s="5">
        <f t="shared" si="847"/>
        <v>693155.70599999989</v>
      </c>
      <c r="N958" s="5">
        <f>N959</f>
        <v>693155.70599999989</v>
      </c>
      <c r="O958" s="5">
        <f>O959</f>
        <v>469119.31780000002</v>
      </c>
      <c r="P958" s="5">
        <f t="shared" ref="P958:V959" si="898">P959</f>
        <v>0</v>
      </c>
      <c r="Q958" s="5">
        <f t="shared" si="898"/>
        <v>0</v>
      </c>
      <c r="R958" s="5">
        <f t="shared" si="898"/>
        <v>0</v>
      </c>
      <c r="S958" s="5">
        <f t="shared" si="898"/>
        <v>0</v>
      </c>
      <c r="T958" s="5">
        <f t="shared" si="898"/>
        <v>691711.61352999986</v>
      </c>
      <c r="U958" s="5">
        <f t="shared" si="898"/>
        <v>0</v>
      </c>
      <c r="V958" s="42">
        <f t="shared" si="898"/>
        <v>0</v>
      </c>
      <c r="W958" s="5">
        <f t="shared" si="859"/>
        <v>99.791664057945439</v>
      </c>
      <c r="X958" s="27"/>
    </row>
    <row r="959" spans="1:25" ht="31.5" customHeight="1" x14ac:dyDescent="0.3">
      <c r="A959" s="4" t="s">
        <v>163</v>
      </c>
      <c r="B959" s="4" t="s">
        <v>1772</v>
      </c>
      <c r="C959" s="4" t="s">
        <v>695</v>
      </c>
      <c r="D959" s="4"/>
      <c r="E959" s="14" t="s">
        <v>1113</v>
      </c>
      <c r="F959" s="5">
        <f t="shared" si="897"/>
        <v>638558.59999999986</v>
      </c>
      <c r="G959" s="5">
        <f t="shared" si="897"/>
        <v>638558.59999999986</v>
      </c>
      <c r="H959" s="5">
        <f t="shared" si="897"/>
        <v>638558.59999999986</v>
      </c>
      <c r="I959" s="5">
        <f t="shared" si="897"/>
        <v>0</v>
      </c>
      <c r="J959" s="5">
        <f t="shared" si="897"/>
        <v>0</v>
      </c>
      <c r="K959" s="5">
        <f t="shared" si="897"/>
        <v>0</v>
      </c>
      <c r="L959" s="5">
        <f t="shared" si="897"/>
        <v>54597.106</v>
      </c>
      <c r="M959" s="5">
        <f t="shared" si="847"/>
        <v>693155.70599999989</v>
      </c>
      <c r="N959" s="5">
        <f>N960</f>
        <v>693155.70599999989</v>
      </c>
      <c r="O959" s="5">
        <f>O960</f>
        <v>469119.31780000002</v>
      </c>
      <c r="P959" s="5">
        <f t="shared" si="898"/>
        <v>0</v>
      </c>
      <c r="Q959" s="5">
        <f t="shared" si="898"/>
        <v>0</v>
      </c>
      <c r="R959" s="5">
        <f t="shared" si="898"/>
        <v>0</v>
      </c>
      <c r="S959" s="5">
        <f t="shared" si="898"/>
        <v>0</v>
      </c>
      <c r="T959" s="5">
        <f t="shared" si="898"/>
        <v>691711.61352999986</v>
      </c>
      <c r="U959" s="5">
        <f t="shared" si="898"/>
        <v>0</v>
      </c>
      <c r="V959" s="42">
        <f t="shared" si="898"/>
        <v>0</v>
      </c>
      <c r="W959" s="5">
        <f t="shared" si="859"/>
        <v>99.791664057945439</v>
      </c>
      <c r="X959" s="27"/>
    </row>
    <row r="960" spans="1:25" ht="47.25" customHeight="1" x14ac:dyDescent="0.3">
      <c r="A960" s="4" t="s">
        <v>163</v>
      </c>
      <c r="B960" s="4" t="s">
        <v>1772</v>
      </c>
      <c r="C960" s="4" t="s">
        <v>696</v>
      </c>
      <c r="D960" s="4"/>
      <c r="E960" s="14" t="s">
        <v>1114</v>
      </c>
      <c r="F960" s="5">
        <f t="shared" ref="F960:K960" si="899">F961+F971+F974+F981</f>
        <v>638558.59999999986</v>
      </c>
      <c r="G960" s="5">
        <f t="shared" si="899"/>
        <v>638558.59999999986</v>
      </c>
      <c r="H960" s="5">
        <f t="shared" si="899"/>
        <v>638558.59999999986</v>
      </c>
      <c r="I960" s="5">
        <f t="shared" si="899"/>
        <v>0</v>
      </c>
      <c r="J960" s="5">
        <f t="shared" si="899"/>
        <v>0</v>
      </c>
      <c r="K960" s="5">
        <f t="shared" si="899"/>
        <v>0</v>
      </c>
      <c r="L960" s="5">
        <f>L961+L971+L974+L981+L977</f>
        <v>54597.106</v>
      </c>
      <c r="M960" s="5">
        <f t="shared" si="847"/>
        <v>693155.70599999989</v>
      </c>
      <c r="N960" s="5">
        <f>N961+N971+N974+N981+N977</f>
        <v>693155.70599999989</v>
      </c>
      <c r="O960" s="5">
        <f t="shared" ref="O960:V960" si="900">O961+O971+O974+O981+O977</f>
        <v>469119.31780000002</v>
      </c>
      <c r="P960" s="5">
        <f t="shared" si="900"/>
        <v>0</v>
      </c>
      <c r="Q960" s="5">
        <f t="shared" si="900"/>
        <v>0</v>
      </c>
      <c r="R960" s="5">
        <f t="shared" si="900"/>
        <v>0</v>
      </c>
      <c r="S960" s="5">
        <f t="shared" si="900"/>
        <v>0</v>
      </c>
      <c r="T960" s="5">
        <f t="shared" si="900"/>
        <v>691711.61352999986</v>
      </c>
      <c r="U960" s="5">
        <f t="shared" si="900"/>
        <v>0</v>
      </c>
      <c r="V960" s="42">
        <f t="shared" si="900"/>
        <v>0</v>
      </c>
      <c r="W960" s="5">
        <f t="shared" si="859"/>
        <v>99.791664057945439</v>
      </c>
      <c r="X960" s="27"/>
    </row>
    <row r="961" spans="1:24" ht="47.25" customHeight="1" x14ac:dyDescent="0.3">
      <c r="A961" s="4" t="s">
        <v>163</v>
      </c>
      <c r="B961" s="4" t="s">
        <v>1772</v>
      </c>
      <c r="C961" s="4" t="s">
        <v>691</v>
      </c>
      <c r="D961" s="4"/>
      <c r="E961" s="14" t="s">
        <v>565</v>
      </c>
      <c r="F961" s="5">
        <f t="shared" ref="F961:L961" si="901">F962+F964+F966+F969</f>
        <v>619294.69999999995</v>
      </c>
      <c r="G961" s="5">
        <f t="shared" si="901"/>
        <v>619294.69999999995</v>
      </c>
      <c r="H961" s="5">
        <f t="shared" si="901"/>
        <v>619294.69999999995</v>
      </c>
      <c r="I961" s="5">
        <f t="shared" si="901"/>
        <v>0</v>
      </c>
      <c r="J961" s="5">
        <f t="shared" si="901"/>
        <v>0</v>
      </c>
      <c r="K961" s="5">
        <f t="shared" si="901"/>
        <v>0</v>
      </c>
      <c r="L961" s="5">
        <f t="shared" si="901"/>
        <v>-650.71400000000017</v>
      </c>
      <c r="M961" s="5">
        <f t="shared" si="847"/>
        <v>618643.98599999992</v>
      </c>
      <c r="N961" s="5">
        <f>N962+N964+N966+N969</f>
        <v>618643.98599999992</v>
      </c>
      <c r="O961" s="5">
        <f>O962+O964+O966+O969</f>
        <v>454231.60447999998</v>
      </c>
      <c r="P961" s="5">
        <f t="shared" ref="P961:V961" si="902">P962+P964+P966+P969</f>
        <v>0</v>
      </c>
      <c r="Q961" s="5">
        <f t="shared" si="902"/>
        <v>0</v>
      </c>
      <c r="R961" s="5">
        <f t="shared" si="902"/>
        <v>0</v>
      </c>
      <c r="S961" s="5">
        <f t="shared" si="902"/>
        <v>0</v>
      </c>
      <c r="T961" s="5">
        <f t="shared" si="902"/>
        <v>617269.68097999995</v>
      </c>
      <c r="U961" s="5">
        <f t="shared" si="902"/>
        <v>0</v>
      </c>
      <c r="V961" s="42">
        <f t="shared" si="902"/>
        <v>0</v>
      </c>
      <c r="W961" s="5">
        <f t="shared" si="859"/>
        <v>99.77785203588806</v>
      </c>
      <c r="X961" s="27"/>
    </row>
    <row r="962" spans="1:24" ht="78.75" customHeight="1" x14ac:dyDescent="0.3">
      <c r="A962" s="4" t="s">
        <v>163</v>
      </c>
      <c r="B962" s="4" t="s">
        <v>1772</v>
      </c>
      <c r="C962" s="4" t="s">
        <v>691</v>
      </c>
      <c r="D962" s="4" t="s">
        <v>18</v>
      </c>
      <c r="E962" s="14" t="s">
        <v>528</v>
      </c>
      <c r="F962" s="5">
        <f t="shared" ref="F962:L962" si="903">F963</f>
        <v>8430.4</v>
      </c>
      <c r="G962" s="5">
        <f t="shared" si="903"/>
        <v>8430.4</v>
      </c>
      <c r="H962" s="5">
        <f t="shared" si="903"/>
        <v>8430.4</v>
      </c>
      <c r="I962" s="5">
        <f t="shared" si="903"/>
        <v>0</v>
      </c>
      <c r="J962" s="5">
        <f t="shared" si="903"/>
        <v>0</v>
      </c>
      <c r="K962" s="5">
        <f t="shared" si="903"/>
        <v>0</v>
      </c>
      <c r="L962" s="5">
        <f t="shared" si="903"/>
        <v>634.81700000000001</v>
      </c>
      <c r="M962" s="5">
        <f t="shared" si="847"/>
        <v>9065.2170000000006</v>
      </c>
      <c r="N962" s="5">
        <f>N963</f>
        <v>10876.897000000001</v>
      </c>
      <c r="O962" s="5">
        <f>O963</f>
        <v>6973.3159999999998</v>
      </c>
      <c r="P962" s="5">
        <f t="shared" ref="P962:V962" si="904">P963</f>
        <v>0</v>
      </c>
      <c r="Q962" s="5">
        <f t="shared" si="904"/>
        <v>0</v>
      </c>
      <c r="R962" s="5">
        <f t="shared" si="904"/>
        <v>0</v>
      </c>
      <c r="S962" s="5">
        <f t="shared" si="904"/>
        <v>0</v>
      </c>
      <c r="T962" s="5">
        <f t="shared" si="904"/>
        <v>10876.87888</v>
      </c>
      <c r="U962" s="5">
        <f t="shared" si="904"/>
        <v>0</v>
      </c>
      <c r="V962" s="42">
        <f t="shared" si="904"/>
        <v>0</v>
      </c>
      <c r="W962" s="5">
        <f t="shared" si="859"/>
        <v>99.999833408370037</v>
      </c>
      <c r="X962" s="27"/>
    </row>
    <row r="963" spans="1:24" ht="15.75" customHeight="1" x14ac:dyDescent="0.3">
      <c r="A963" s="4" t="s">
        <v>163</v>
      </c>
      <c r="B963" s="4" t="s">
        <v>1772</v>
      </c>
      <c r="C963" s="4" t="s">
        <v>691</v>
      </c>
      <c r="D963" s="4" t="s">
        <v>19</v>
      </c>
      <c r="E963" s="14" t="s">
        <v>529</v>
      </c>
      <c r="F963" s="5">
        <v>8430.4</v>
      </c>
      <c r="G963" s="5">
        <v>8430.4</v>
      </c>
      <c r="H963" s="5">
        <v>8430.4</v>
      </c>
      <c r="I963" s="5"/>
      <c r="J963" s="5"/>
      <c r="K963" s="5"/>
      <c r="L963" s="5">
        <f>105.138+291.219+238.46</f>
        <v>634.81700000000001</v>
      </c>
      <c r="M963" s="5">
        <f t="shared" si="847"/>
        <v>9065.2170000000006</v>
      </c>
      <c r="N963" s="5">
        <v>10876.897000000001</v>
      </c>
      <c r="O963" s="5">
        <v>6973.3159999999998</v>
      </c>
      <c r="P963" s="5">
        <v>0</v>
      </c>
      <c r="Q963" s="5">
        <v>0</v>
      </c>
      <c r="R963" s="5">
        <v>0</v>
      </c>
      <c r="S963" s="5">
        <v>0</v>
      </c>
      <c r="T963" s="5">
        <v>10876.87888</v>
      </c>
      <c r="U963" s="5">
        <v>0</v>
      </c>
      <c r="V963" s="42">
        <v>0</v>
      </c>
      <c r="W963" s="5">
        <f t="shared" si="859"/>
        <v>99.999833408370037</v>
      </c>
      <c r="X963" s="27"/>
    </row>
    <row r="964" spans="1:24" ht="31.5" customHeight="1" x14ac:dyDescent="0.3">
      <c r="A964" s="4" t="s">
        <v>163</v>
      </c>
      <c r="B964" s="4" t="s">
        <v>1772</v>
      </c>
      <c r="C964" s="4" t="s">
        <v>691</v>
      </c>
      <c r="D964" s="4" t="s">
        <v>11</v>
      </c>
      <c r="E964" s="14" t="s">
        <v>531</v>
      </c>
      <c r="F964" s="5">
        <f t="shared" ref="F964:L964" si="905">F965</f>
        <v>3305.8</v>
      </c>
      <c r="G964" s="5">
        <f t="shared" si="905"/>
        <v>3305.8</v>
      </c>
      <c r="H964" s="5">
        <f t="shared" si="905"/>
        <v>3305.8</v>
      </c>
      <c r="I964" s="5">
        <f t="shared" si="905"/>
        <v>0</v>
      </c>
      <c r="J964" s="5">
        <f t="shared" si="905"/>
        <v>0</v>
      </c>
      <c r="K964" s="5">
        <f t="shared" si="905"/>
        <v>0</v>
      </c>
      <c r="L964" s="5">
        <f t="shared" si="905"/>
        <v>0</v>
      </c>
      <c r="M964" s="5">
        <f t="shared" si="847"/>
        <v>3305.8</v>
      </c>
      <c r="N964" s="5">
        <f>N965</f>
        <v>1494.12</v>
      </c>
      <c r="O964" s="5">
        <f>O965</f>
        <v>1208.434</v>
      </c>
      <c r="P964" s="5">
        <f t="shared" ref="P964:V964" si="906">P965</f>
        <v>0</v>
      </c>
      <c r="Q964" s="5">
        <f t="shared" si="906"/>
        <v>0</v>
      </c>
      <c r="R964" s="5">
        <f t="shared" si="906"/>
        <v>0</v>
      </c>
      <c r="S964" s="5">
        <f t="shared" si="906"/>
        <v>0</v>
      </c>
      <c r="T964" s="5">
        <f t="shared" si="906"/>
        <v>1486.1541299999999</v>
      </c>
      <c r="U964" s="5">
        <f t="shared" si="906"/>
        <v>0</v>
      </c>
      <c r="V964" s="42">
        <f t="shared" si="906"/>
        <v>0</v>
      </c>
      <c r="W964" s="5">
        <f t="shared" si="859"/>
        <v>99.466852060075496</v>
      </c>
      <c r="X964" s="27"/>
    </row>
    <row r="965" spans="1:24" ht="31.5" customHeight="1" x14ac:dyDescent="0.3">
      <c r="A965" s="4" t="s">
        <v>163</v>
      </c>
      <c r="B965" s="4" t="s">
        <v>1772</v>
      </c>
      <c r="C965" s="4" t="s">
        <v>691</v>
      </c>
      <c r="D965" s="4" t="s">
        <v>12</v>
      </c>
      <c r="E965" s="14" t="s">
        <v>532</v>
      </c>
      <c r="F965" s="5">
        <v>3305.8</v>
      </c>
      <c r="G965" s="5">
        <v>3305.8</v>
      </c>
      <c r="H965" s="5">
        <v>3305.8</v>
      </c>
      <c r="I965" s="5"/>
      <c r="J965" s="5"/>
      <c r="K965" s="5"/>
      <c r="L965" s="5"/>
      <c r="M965" s="5">
        <f t="shared" si="847"/>
        <v>3305.8</v>
      </c>
      <c r="N965" s="5">
        <v>1494.12</v>
      </c>
      <c r="O965" s="5">
        <v>1208.434</v>
      </c>
      <c r="P965" s="5">
        <v>0</v>
      </c>
      <c r="Q965" s="5">
        <v>0</v>
      </c>
      <c r="R965" s="5">
        <v>0</v>
      </c>
      <c r="S965" s="5">
        <v>0</v>
      </c>
      <c r="T965" s="5">
        <v>1486.1541299999999</v>
      </c>
      <c r="U965" s="5">
        <v>0</v>
      </c>
      <c r="V965" s="42">
        <v>0</v>
      </c>
      <c r="W965" s="5">
        <f t="shared" si="859"/>
        <v>99.466852060075496</v>
      </c>
      <c r="X965" s="27"/>
    </row>
    <row r="966" spans="1:24" ht="31.5" customHeight="1" x14ac:dyDescent="0.3">
      <c r="A966" s="4" t="s">
        <v>163</v>
      </c>
      <c r="B966" s="4" t="s">
        <v>1772</v>
      </c>
      <c r="C966" s="4" t="s">
        <v>691</v>
      </c>
      <c r="D966" s="4" t="s">
        <v>87</v>
      </c>
      <c r="E966" s="14" t="s">
        <v>541</v>
      </c>
      <c r="F966" s="5">
        <f t="shared" ref="F966:L966" si="907">F968+F967</f>
        <v>607500.80000000005</v>
      </c>
      <c r="G966" s="5">
        <f t="shared" si="907"/>
        <v>607500.80000000005</v>
      </c>
      <c r="H966" s="5">
        <f t="shared" si="907"/>
        <v>607500.80000000005</v>
      </c>
      <c r="I966" s="5">
        <f t="shared" si="907"/>
        <v>0</v>
      </c>
      <c r="J966" s="5">
        <f t="shared" si="907"/>
        <v>0</v>
      </c>
      <c r="K966" s="5">
        <f t="shared" si="907"/>
        <v>0</v>
      </c>
      <c r="L966" s="5">
        <f t="shared" si="907"/>
        <v>-1285.5310000000002</v>
      </c>
      <c r="M966" s="5">
        <f t="shared" si="847"/>
        <v>606215.26900000009</v>
      </c>
      <c r="N966" s="5">
        <f>N968+N967</f>
        <v>606215.26899999997</v>
      </c>
      <c r="O966" s="5">
        <f>O968+O967</f>
        <v>446009.37948</v>
      </c>
      <c r="P966" s="5">
        <f t="shared" ref="P966:V966" si="908">P968+P967</f>
        <v>0</v>
      </c>
      <c r="Q966" s="5">
        <f t="shared" si="908"/>
        <v>0</v>
      </c>
      <c r="R966" s="5">
        <f t="shared" si="908"/>
        <v>0</v>
      </c>
      <c r="S966" s="5">
        <f t="shared" si="908"/>
        <v>0</v>
      </c>
      <c r="T966" s="5">
        <f>T968+T967</f>
        <v>604848.94796999998</v>
      </c>
      <c r="U966" s="5">
        <f t="shared" si="908"/>
        <v>0</v>
      </c>
      <c r="V966" s="42">
        <f t="shared" si="908"/>
        <v>0</v>
      </c>
      <c r="W966" s="5">
        <f t="shared" si="859"/>
        <v>99.774614547031476</v>
      </c>
      <c r="X966" s="27"/>
    </row>
    <row r="967" spans="1:24" ht="15.75" customHeight="1" x14ac:dyDescent="0.3">
      <c r="A967" s="4" t="s">
        <v>163</v>
      </c>
      <c r="B967" s="4" t="s">
        <v>1772</v>
      </c>
      <c r="C967" s="4" t="s">
        <v>691</v>
      </c>
      <c r="D967" s="4" t="s">
        <v>121</v>
      </c>
      <c r="E967" s="14" t="s">
        <v>542</v>
      </c>
      <c r="F967" s="5">
        <v>1147.8</v>
      </c>
      <c r="G967" s="5">
        <v>1147.8</v>
      </c>
      <c r="H967" s="5">
        <v>1147.8</v>
      </c>
      <c r="I967" s="5"/>
      <c r="J967" s="5"/>
      <c r="K967" s="5"/>
      <c r="L967" s="5"/>
      <c r="M967" s="5">
        <f t="shared" ref="M967:M1041" si="909">F967+I967+L967</f>
        <v>1147.8</v>
      </c>
      <c r="N967" s="5">
        <v>1147.8240000000001</v>
      </c>
      <c r="O967" s="5">
        <v>1001.48</v>
      </c>
      <c r="P967" s="5">
        <v>0</v>
      </c>
      <c r="Q967" s="5">
        <v>0</v>
      </c>
      <c r="R967" s="5">
        <v>0</v>
      </c>
      <c r="S967" s="5">
        <v>0</v>
      </c>
      <c r="T967" s="5">
        <v>1147.21747</v>
      </c>
      <c r="U967" s="5">
        <v>0</v>
      </c>
      <c r="V967" s="42">
        <v>0</v>
      </c>
      <c r="W967" s="5">
        <f t="shared" si="859"/>
        <v>99.94715827513626</v>
      </c>
      <c r="X967" s="27"/>
    </row>
    <row r="968" spans="1:24" ht="15.75" customHeight="1" x14ac:dyDescent="0.3">
      <c r="A968" s="4" t="s">
        <v>163</v>
      </c>
      <c r="B968" s="4" t="s">
        <v>1772</v>
      </c>
      <c r="C968" s="4" t="s">
        <v>691</v>
      </c>
      <c r="D968" s="4" t="s">
        <v>99</v>
      </c>
      <c r="E968" s="14" t="s">
        <v>543</v>
      </c>
      <c r="F968" s="5">
        <v>606353</v>
      </c>
      <c r="G968" s="5">
        <v>606353</v>
      </c>
      <c r="H968" s="5">
        <v>606353</v>
      </c>
      <c r="I968" s="5"/>
      <c r="J968" s="5"/>
      <c r="K968" s="5"/>
      <c r="L968" s="5">
        <f>-710.1-0.029-543.628-0.178-31.596</f>
        <v>-1285.5310000000002</v>
      </c>
      <c r="M968" s="5">
        <f t="shared" si="909"/>
        <v>605067.46900000004</v>
      </c>
      <c r="N968" s="5">
        <v>605067.44499999995</v>
      </c>
      <c r="O968" s="5">
        <v>445007.89948000002</v>
      </c>
      <c r="P968" s="5">
        <v>0</v>
      </c>
      <c r="Q968" s="5">
        <v>0</v>
      </c>
      <c r="R968" s="5">
        <v>0</v>
      </c>
      <c r="S968" s="5">
        <v>0</v>
      </c>
      <c r="T968" s="5">
        <v>603701.73049999995</v>
      </c>
      <c r="U968" s="5">
        <v>0</v>
      </c>
      <c r="V968" s="42">
        <v>0</v>
      </c>
      <c r="W968" s="5">
        <f t="shared" si="859"/>
        <v>99.774287228426246</v>
      </c>
      <c r="X968" s="27"/>
    </row>
    <row r="969" spans="1:24" ht="15.75" customHeight="1" x14ac:dyDescent="0.3">
      <c r="A969" s="4" t="s">
        <v>163</v>
      </c>
      <c r="B969" s="4" t="s">
        <v>1772</v>
      </c>
      <c r="C969" s="4" t="s">
        <v>691</v>
      </c>
      <c r="D969" s="4" t="s">
        <v>13</v>
      </c>
      <c r="E969" s="14" t="s">
        <v>547</v>
      </c>
      <c r="F969" s="5">
        <f t="shared" ref="F969:L969" si="910">F970</f>
        <v>57.699999999999996</v>
      </c>
      <c r="G969" s="5">
        <f t="shared" si="910"/>
        <v>57.699999999999996</v>
      </c>
      <c r="H969" s="5">
        <f t="shared" si="910"/>
        <v>57.699999999999996</v>
      </c>
      <c r="I969" s="5">
        <f t="shared" si="910"/>
        <v>0</v>
      </c>
      <c r="J969" s="5">
        <f t="shared" si="910"/>
        <v>0</v>
      </c>
      <c r="K969" s="5">
        <f t="shared" si="910"/>
        <v>0</v>
      </c>
      <c r="L969" s="5">
        <f t="shared" si="910"/>
        <v>0</v>
      </c>
      <c r="M969" s="5">
        <f t="shared" si="909"/>
        <v>57.699999999999996</v>
      </c>
      <c r="N969" s="5">
        <f>N970</f>
        <v>57.699999999999996</v>
      </c>
      <c r="O969" s="5">
        <f>O970</f>
        <v>40.475000000000001</v>
      </c>
      <c r="P969" s="5">
        <f t="shared" ref="P969:V969" si="911">P970</f>
        <v>0</v>
      </c>
      <c r="Q969" s="5">
        <f t="shared" si="911"/>
        <v>0</v>
      </c>
      <c r="R969" s="5">
        <f t="shared" si="911"/>
        <v>0</v>
      </c>
      <c r="S969" s="5">
        <f t="shared" si="911"/>
        <v>0</v>
      </c>
      <c r="T969" s="5">
        <f t="shared" si="911"/>
        <v>57.7</v>
      </c>
      <c r="U969" s="5">
        <f t="shared" si="911"/>
        <v>0</v>
      </c>
      <c r="V969" s="42">
        <f t="shared" si="911"/>
        <v>0</v>
      </c>
      <c r="W969" s="5">
        <f t="shared" si="859"/>
        <v>100.00000000000003</v>
      </c>
      <c r="X969" s="27"/>
    </row>
    <row r="970" spans="1:24" ht="15.75" customHeight="1" x14ac:dyDescent="0.3">
      <c r="A970" s="4" t="s">
        <v>163</v>
      </c>
      <c r="B970" s="4" t="s">
        <v>1772</v>
      </c>
      <c r="C970" s="4" t="s">
        <v>691</v>
      </c>
      <c r="D970" s="4" t="s">
        <v>20</v>
      </c>
      <c r="E970" s="14" t="s">
        <v>550</v>
      </c>
      <c r="F970" s="5">
        <v>57.699999999999996</v>
      </c>
      <c r="G970" s="5">
        <v>57.699999999999996</v>
      </c>
      <c r="H970" s="5">
        <v>57.699999999999996</v>
      </c>
      <c r="I970" s="5"/>
      <c r="J970" s="5"/>
      <c r="K970" s="5"/>
      <c r="L970" s="5"/>
      <c r="M970" s="5">
        <f t="shared" si="909"/>
        <v>57.699999999999996</v>
      </c>
      <c r="N970" s="5">
        <f>23.4+3.9+30.4</f>
        <v>57.699999999999996</v>
      </c>
      <c r="O970" s="5">
        <v>40.475000000000001</v>
      </c>
      <c r="P970" s="5">
        <v>0</v>
      </c>
      <c r="Q970" s="5">
        <v>0</v>
      </c>
      <c r="R970" s="5">
        <v>0</v>
      </c>
      <c r="S970" s="5">
        <v>0</v>
      </c>
      <c r="T970" s="5">
        <v>57.7</v>
      </c>
      <c r="U970" s="5">
        <v>0</v>
      </c>
      <c r="V970" s="42">
        <v>0</v>
      </c>
      <c r="W970" s="5">
        <f t="shared" si="859"/>
        <v>100.00000000000003</v>
      </c>
      <c r="X970" s="27"/>
    </row>
    <row r="971" spans="1:24" ht="31.5" customHeight="1" x14ac:dyDescent="0.3">
      <c r="A971" s="4" t="s">
        <v>163</v>
      </c>
      <c r="B971" s="4" t="s">
        <v>1772</v>
      </c>
      <c r="C971" s="4" t="s">
        <v>692</v>
      </c>
      <c r="D971" s="4"/>
      <c r="E971" s="14" t="s">
        <v>755</v>
      </c>
      <c r="F971" s="5">
        <f t="shared" ref="F971:L972" si="912">F972</f>
        <v>849.7</v>
      </c>
      <c r="G971" s="5">
        <f t="shared" si="912"/>
        <v>849.7</v>
      </c>
      <c r="H971" s="5">
        <f t="shared" si="912"/>
        <v>849.7</v>
      </c>
      <c r="I971" s="5">
        <f t="shared" si="912"/>
        <v>0</v>
      </c>
      <c r="J971" s="5">
        <f t="shared" si="912"/>
        <v>0</v>
      </c>
      <c r="K971" s="5">
        <f t="shared" si="912"/>
        <v>0</v>
      </c>
      <c r="L971" s="5">
        <f t="shared" si="912"/>
        <v>0</v>
      </c>
      <c r="M971" s="5">
        <f t="shared" si="909"/>
        <v>849.7</v>
      </c>
      <c r="N971" s="5">
        <f>N972</f>
        <v>849.7</v>
      </c>
      <c r="O971" s="5">
        <f>O972</f>
        <v>566.4</v>
      </c>
      <c r="P971" s="5">
        <f t="shared" ref="P971:V972" si="913">P972</f>
        <v>0</v>
      </c>
      <c r="Q971" s="5">
        <f t="shared" si="913"/>
        <v>0</v>
      </c>
      <c r="R971" s="5">
        <f t="shared" si="913"/>
        <v>0</v>
      </c>
      <c r="S971" s="5">
        <f t="shared" si="913"/>
        <v>0</v>
      </c>
      <c r="T971" s="5">
        <f t="shared" si="913"/>
        <v>849.7</v>
      </c>
      <c r="U971" s="5">
        <f t="shared" si="913"/>
        <v>0</v>
      </c>
      <c r="V971" s="42">
        <f t="shared" si="913"/>
        <v>0</v>
      </c>
      <c r="W971" s="5">
        <f t="shared" si="859"/>
        <v>100</v>
      </c>
      <c r="X971" s="27"/>
    </row>
    <row r="972" spans="1:24" ht="31.5" customHeight="1" x14ac:dyDescent="0.3">
      <c r="A972" s="4" t="s">
        <v>163</v>
      </c>
      <c r="B972" s="4" t="s">
        <v>1772</v>
      </c>
      <c r="C972" s="4" t="s">
        <v>692</v>
      </c>
      <c r="D972" s="4" t="s">
        <v>87</v>
      </c>
      <c r="E972" s="14" t="s">
        <v>541</v>
      </c>
      <c r="F972" s="5">
        <f t="shared" si="912"/>
        <v>849.7</v>
      </c>
      <c r="G972" s="5">
        <f t="shared" si="912"/>
        <v>849.7</v>
      </c>
      <c r="H972" s="5">
        <f t="shared" si="912"/>
        <v>849.7</v>
      </c>
      <c r="I972" s="5">
        <f t="shared" si="912"/>
        <v>0</v>
      </c>
      <c r="J972" s="5">
        <f t="shared" si="912"/>
        <v>0</v>
      </c>
      <c r="K972" s="5">
        <f t="shared" si="912"/>
        <v>0</v>
      </c>
      <c r="L972" s="5">
        <f t="shared" si="912"/>
        <v>0</v>
      </c>
      <c r="M972" s="5">
        <f t="shared" si="909"/>
        <v>849.7</v>
      </c>
      <c r="N972" s="5">
        <f>N973</f>
        <v>849.7</v>
      </c>
      <c r="O972" s="5">
        <f>O973</f>
        <v>566.4</v>
      </c>
      <c r="P972" s="5">
        <f t="shared" si="913"/>
        <v>0</v>
      </c>
      <c r="Q972" s="5">
        <f t="shared" si="913"/>
        <v>0</v>
      </c>
      <c r="R972" s="5">
        <f t="shared" si="913"/>
        <v>0</v>
      </c>
      <c r="S972" s="5">
        <f t="shared" si="913"/>
        <v>0</v>
      </c>
      <c r="T972" s="5">
        <f t="shared" si="913"/>
        <v>849.7</v>
      </c>
      <c r="U972" s="5">
        <f t="shared" si="913"/>
        <v>0</v>
      </c>
      <c r="V972" s="42">
        <f t="shared" si="913"/>
        <v>0</v>
      </c>
      <c r="W972" s="5">
        <f t="shared" si="859"/>
        <v>100</v>
      </c>
      <c r="X972" s="27"/>
    </row>
    <row r="973" spans="1:24" ht="15.75" customHeight="1" x14ac:dyDescent="0.3">
      <c r="A973" s="4" t="s">
        <v>163</v>
      </c>
      <c r="B973" s="4" t="s">
        <v>1772</v>
      </c>
      <c r="C973" s="4" t="s">
        <v>692</v>
      </c>
      <c r="D973" s="4" t="s">
        <v>99</v>
      </c>
      <c r="E973" s="14" t="s">
        <v>543</v>
      </c>
      <c r="F973" s="5">
        <v>849.7</v>
      </c>
      <c r="G973" s="5">
        <v>849.7</v>
      </c>
      <c r="H973" s="5">
        <v>849.7</v>
      </c>
      <c r="I973" s="5"/>
      <c r="J973" s="5"/>
      <c r="K973" s="5"/>
      <c r="L973" s="5"/>
      <c r="M973" s="5">
        <f t="shared" si="909"/>
        <v>849.7</v>
      </c>
      <c r="N973" s="5">
        <v>849.7</v>
      </c>
      <c r="O973" s="5">
        <v>566.4</v>
      </c>
      <c r="P973" s="5">
        <v>0</v>
      </c>
      <c r="Q973" s="5">
        <v>0</v>
      </c>
      <c r="R973" s="5">
        <v>0</v>
      </c>
      <c r="S973" s="5">
        <v>0</v>
      </c>
      <c r="T973" s="5">
        <v>849.7</v>
      </c>
      <c r="U973" s="5">
        <v>0</v>
      </c>
      <c r="V973" s="42">
        <v>0</v>
      </c>
      <c r="W973" s="5">
        <f t="shared" ref="W973:W1036" si="914">T973/N973*100</f>
        <v>100</v>
      </c>
      <c r="X973" s="27"/>
    </row>
    <row r="974" spans="1:24" ht="31.5" customHeight="1" x14ac:dyDescent="0.3">
      <c r="A974" s="4" t="s">
        <v>163</v>
      </c>
      <c r="B974" s="4" t="s">
        <v>1772</v>
      </c>
      <c r="C974" s="4" t="s">
        <v>693</v>
      </c>
      <c r="D974" s="4"/>
      <c r="E974" s="14" t="s">
        <v>761</v>
      </c>
      <c r="F974" s="5">
        <f t="shared" ref="F974:L975" si="915">F975</f>
        <v>2391.1</v>
      </c>
      <c r="G974" s="5">
        <f t="shared" si="915"/>
        <v>2391.1</v>
      </c>
      <c r="H974" s="5">
        <f t="shared" si="915"/>
        <v>2391.1</v>
      </c>
      <c r="I974" s="5">
        <f t="shared" si="915"/>
        <v>0</v>
      </c>
      <c r="J974" s="5">
        <f t="shared" si="915"/>
        <v>0</v>
      </c>
      <c r="K974" s="5">
        <f t="shared" si="915"/>
        <v>0</v>
      </c>
      <c r="L974" s="5">
        <f t="shared" si="915"/>
        <v>23.952000000000002</v>
      </c>
      <c r="M974" s="5">
        <f t="shared" si="909"/>
        <v>2415.0520000000001</v>
      </c>
      <c r="N974" s="5">
        <f>N975</f>
        <v>2415.0520000000001</v>
      </c>
      <c r="O974" s="5">
        <f>O975</f>
        <v>1750.5</v>
      </c>
      <c r="P974" s="5">
        <f t="shared" ref="P974:V975" si="916">P975</f>
        <v>0</v>
      </c>
      <c r="Q974" s="5">
        <f t="shared" si="916"/>
        <v>0</v>
      </c>
      <c r="R974" s="5">
        <f t="shared" si="916"/>
        <v>0</v>
      </c>
      <c r="S974" s="5">
        <f t="shared" si="916"/>
        <v>0</v>
      </c>
      <c r="T974" s="5">
        <f t="shared" si="916"/>
        <v>2415.0314899999998</v>
      </c>
      <c r="U974" s="5">
        <f t="shared" si="916"/>
        <v>0</v>
      </c>
      <c r="V974" s="42">
        <f t="shared" si="916"/>
        <v>0</v>
      </c>
      <c r="W974" s="5">
        <f t="shared" si="914"/>
        <v>99.999150742923945</v>
      </c>
      <c r="X974" s="27"/>
    </row>
    <row r="975" spans="1:24" ht="31.5" customHeight="1" x14ac:dyDescent="0.3">
      <c r="A975" s="4" t="s">
        <v>163</v>
      </c>
      <c r="B975" s="4" t="s">
        <v>1772</v>
      </c>
      <c r="C975" s="4" t="s">
        <v>693</v>
      </c>
      <c r="D975" s="4" t="s">
        <v>87</v>
      </c>
      <c r="E975" s="14" t="s">
        <v>541</v>
      </c>
      <c r="F975" s="5">
        <f t="shared" si="915"/>
        <v>2391.1</v>
      </c>
      <c r="G975" s="5">
        <f t="shared" si="915"/>
        <v>2391.1</v>
      </c>
      <c r="H975" s="5">
        <f t="shared" si="915"/>
        <v>2391.1</v>
      </c>
      <c r="I975" s="5">
        <f t="shared" si="915"/>
        <v>0</v>
      </c>
      <c r="J975" s="5">
        <f t="shared" si="915"/>
        <v>0</v>
      </c>
      <c r="K975" s="5">
        <f t="shared" si="915"/>
        <v>0</v>
      </c>
      <c r="L975" s="5">
        <f t="shared" si="915"/>
        <v>23.952000000000002</v>
      </c>
      <c r="M975" s="5">
        <f t="shared" si="909"/>
        <v>2415.0520000000001</v>
      </c>
      <c r="N975" s="5">
        <f>N976</f>
        <v>2415.0520000000001</v>
      </c>
      <c r="O975" s="5">
        <f>O976</f>
        <v>1750.5</v>
      </c>
      <c r="P975" s="5">
        <f t="shared" si="916"/>
        <v>0</v>
      </c>
      <c r="Q975" s="5">
        <f t="shared" si="916"/>
        <v>0</v>
      </c>
      <c r="R975" s="5">
        <f t="shared" si="916"/>
        <v>0</v>
      </c>
      <c r="S975" s="5">
        <f t="shared" si="916"/>
        <v>0</v>
      </c>
      <c r="T975" s="5">
        <f t="shared" si="916"/>
        <v>2415.0314899999998</v>
      </c>
      <c r="U975" s="5">
        <f t="shared" si="916"/>
        <v>0</v>
      </c>
      <c r="V975" s="42">
        <f t="shared" si="916"/>
        <v>0</v>
      </c>
      <c r="W975" s="5">
        <f t="shared" si="914"/>
        <v>99.999150742923945</v>
      </c>
      <c r="X975" s="27"/>
    </row>
    <row r="976" spans="1:24" ht="15.75" customHeight="1" x14ac:dyDescent="0.3">
      <c r="A976" s="4" t="s">
        <v>163</v>
      </c>
      <c r="B976" s="4" t="s">
        <v>1772</v>
      </c>
      <c r="C976" s="4" t="s">
        <v>693</v>
      </c>
      <c r="D976" s="4" t="s">
        <v>99</v>
      </c>
      <c r="E976" s="14" t="s">
        <v>543</v>
      </c>
      <c r="F976" s="5">
        <v>2391.1</v>
      </c>
      <c r="G976" s="5">
        <v>2391.1</v>
      </c>
      <c r="H976" s="5">
        <v>2391.1</v>
      </c>
      <c r="I976" s="5"/>
      <c r="J976" s="5"/>
      <c r="K976" s="5"/>
      <c r="L976" s="5">
        <v>23.952000000000002</v>
      </c>
      <c r="M976" s="5">
        <f t="shared" si="909"/>
        <v>2415.0520000000001</v>
      </c>
      <c r="N976" s="5">
        <v>2415.0520000000001</v>
      </c>
      <c r="O976" s="5">
        <v>1750.5</v>
      </c>
      <c r="P976" s="5">
        <v>0</v>
      </c>
      <c r="Q976" s="5">
        <v>0</v>
      </c>
      <c r="R976" s="5">
        <v>0</v>
      </c>
      <c r="S976" s="5">
        <v>0</v>
      </c>
      <c r="T976" s="5">
        <v>2415.0314899999998</v>
      </c>
      <c r="U976" s="5">
        <v>0</v>
      </c>
      <c r="V976" s="42">
        <v>0</v>
      </c>
      <c r="W976" s="5">
        <f t="shared" si="914"/>
        <v>99.999150742923945</v>
      </c>
      <c r="X976" s="27"/>
    </row>
    <row r="977" spans="1:25" ht="15.75" customHeight="1" x14ac:dyDescent="0.3">
      <c r="A977" s="4" t="s">
        <v>163</v>
      </c>
      <c r="B977" s="4" t="s">
        <v>1772</v>
      </c>
      <c r="C977" s="4" t="s">
        <v>1702</v>
      </c>
      <c r="D977" s="4"/>
      <c r="E977" s="14" t="s">
        <v>1696</v>
      </c>
      <c r="F977" s="5"/>
      <c r="G977" s="5"/>
      <c r="H977" s="5"/>
      <c r="I977" s="5"/>
      <c r="J977" s="5"/>
      <c r="K977" s="5"/>
      <c r="L977" s="5">
        <f>L978</f>
        <v>54582.968000000001</v>
      </c>
      <c r="M977" s="5">
        <f>L977</f>
        <v>54582.968000000001</v>
      </c>
      <c r="N977" s="5">
        <f>N978</f>
        <v>54582.968000000001</v>
      </c>
      <c r="O977" s="5">
        <f t="shared" ref="O977:V977" si="917">O978</f>
        <v>0</v>
      </c>
      <c r="P977" s="5">
        <f t="shared" si="917"/>
        <v>0</v>
      </c>
      <c r="Q977" s="5">
        <f t="shared" si="917"/>
        <v>0</v>
      </c>
      <c r="R977" s="5">
        <f t="shared" si="917"/>
        <v>0</v>
      </c>
      <c r="S977" s="5">
        <f t="shared" si="917"/>
        <v>0</v>
      </c>
      <c r="T977" s="5">
        <f t="shared" si="917"/>
        <v>54582.967700000001</v>
      </c>
      <c r="U977" s="5">
        <f t="shared" si="917"/>
        <v>0</v>
      </c>
      <c r="V977" s="42">
        <f t="shared" si="917"/>
        <v>0</v>
      </c>
      <c r="W977" s="5">
        <f t="shared" si="914"/>
        <v>99.999999450377999</v>
      </c>
      <c r="X977" s="27"/>
    </row>
    <row r="978" spans="1:25" ht="31.5" customHeight="1" x14ac:dyDescent="0.3">
      <c r="A978" s="4" t="s">
        <v>163</v>
      </c>
      <c r="B978" s="4" t="s">
        <v>1772</v>
      </c>
      <c r="C978" s="4" t="s">
        <v>1702</v>
      </c>
      <c r="D978" s="4" t="s">
        <v>87</v>
      </c>
      <c r="E978" s="14" t="s">
        <v>541</v>
      </c>
      <c r="F978" s="5"/>
      <c r="G978" s="5"/>
      <c r="H978" s="5"/>
      <c r="I978" s="5"/>
      <c r="J978" s="5"/>
      <c r="K978" s="5"/>
      <c r="L978" s="5">
        <f>L979+L980</f>
        <v>54582.968000000001</v>
      </c>
      <c r="M978" s="5">
        <f>L978</f>
        <v>54582.968000000001</v>
      </c>
      <c r="N978" s="5">
        <f>N979+N980</f>
        <v>54582.968000000001</v>
      </c>
      <c r="O978" s="5">
        <f t="shared" ref="O978:V978" si="918">O979+O980</f>
        <v>0</v>
      </c>
      <c r="P978" s="5">
        <f t="shared" si="918"/>
        <v>0</v>
      </c>
      <c r="Q978" s="5">
        <f t="shared" si="918"/>
        <v>0</v>
      </c>
      <c r="R978" s="5">
        <f t="shared" si="918"/>
        <v>0</v>
      </c>
      <c r="S978" s="5">
        <f t="shared" si="918"/>
        <v>0</v>
      </c>
      <c r="T978" s="5">
        <f t="shared" si="918"/>
        <v>54582.967700000001</v>
      </c>
      <c r="U978" s="5">
        <f t="shared" si="918"/>
        <v>0</v>
      </c>
      <c r="V978" s="42">
        <f t="shared" si="918"/>
        <v>0</v>
      </c>
      <c r="W978" s="5">
        <f t="shared" si="914"/>
        <v>99.999999450377999</v>
      </c>
      <c r="X978" s="27"/>
    </row>
    <row r="979" spans="1:25" ht="15.75" customHeight="1" x14ac:dyDescent="0.3">
      <c r="A979" s="4" t="s">
        <v>163</v>
      </c>
      <c r="B979" s="4" t="s">
        <v>1772</v>
      </c>
      <c r="C979" s="4" t="s">
        <v>1702</v>
      </c>
      <c r="D979" s="4" t="s">
        <v>121</v>
      </c>
      <c r="E979" s="14" t="s">
        <v>542</v>
      </c>
      <c r="F979" s="5"/>
      <c r="G979" s="5"/>
      <c r="H979" s="5"/>
      <c r="I979" s="5"/>
      <c r="J979" s="5"/>
      <c r="K979" s="5"/>
      <c r="L979" s="5">
        <v>6.48</v>
      </c>
      <c r="M979" s="5">
        <f>L979</f>
        <v>6.48</v>
      </c>
      <c r="N979" s="5">
        <v>6.48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6.48</v>
      </c>
      <c r="U979" s="5">
        <v>0</v>
      </c>
      <c r="V979" s="42">
        <v>0</v>
      </c>
      <c r="W979" s="5">
        <f t="shared" si="914"/>
        <v>100</v>
      </c>
      <c r="X979" s="27"/>
    </row>
    <row r="980" spans="1:25" ht="15.75" customHeight="1" x14ac:dyDescent="0.3">
      <c r="A980" s="4" t="s">
        <v>163</v>
      </c>
      <c r="B980" s="4" t="s">
        <v>1772</v>
      </c>
      <c r="C980" s="4" t="s">
        <v>1702</v>
      </c>
      <c r="D980" s="4" t="s">
        <v>99</v>
      </c>
      <c r="E980" s="14" t="s">
        <v>543</v>
      </c>
      <c r="F980" s="5"/>
      <c r="G980" s="5"/>
      <c r="H980" s="5"/>
      <c r="I980" s="5"/>
      <c r="J980" s="5"/>
      <c r="K980" s="5"/>
      <c r="L980" s="5">
        <f>3228.995+28208.781+23138.712</f>
        <v>54576.487999999998</v>
      </c>
      <c r="M980" s="5">
        <f>L980</f>
        <v>54576.487999999998</v>
      </c>
      <c r="N980" s="5">
        <v>54576.487999999998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54576.487699999998</v>
      </c>
      <c r="U980" s="5">
        <v>0</v>
      </c>
      <c r="V980" s="42">
        <v>0</v>
      </c>
      <c r="W980" s="5">
        <f t="shared" si="914"/>
        <v>99.999999450312743</v>
      </c>
      <c r="X980" s="27"/>
    </row>
    <row r="981" spans="1:25" ht="47.25" customHeight="1" x14ac:dyDescent="0.3">
      <c r="A981" s="4" t="s">
        <v>163</v>
      </c>
      <c r="B981" s="4" t="s">
        <v>1772</v>
      </c>
      <c r="C981" s="4" t="s">
        <v>694</v>
      </c>
      <c r="D981" s="4"/>
      <c r="E981" s="14" t="s">
        <v>1432</v>
      </c>
      <c r="F981" s="5">
        <f t="shared" ref="F981:L981" si="919">F982+F984</f>
        <v>16023.1</v>
      </c>
      <c r="G981" s="5">
        <f t="shared" si="919"/>
        <v>16023.1</v>
      </c>
      <c r="H981" s="5">
        <f t="shared" si="919"/>
        <v>16023.1</v>
      </c>
      <c r="I981" s="5">
        <f t="shared" si="919"/>
        <v>0</v>
      </c>
      <c r="J981" s="5">
        <f t="shared" si="919"/>
        <v>0</v>
      </c>
      <c r="K981" s="5">
        <f t="shared" si="919"/>
        <v>0</v>
      </c>
      <c r="L981" s="5">
        <f t="shared" si="919"/>
        <v>640.9</v>
      </c>
      <c r="M981" s="5">
        <f t="shared" si="909"/>
        <v>16664</v>
      </c>
      <c r="N981" s="5">
        <f>N982+N984</f>
        <v>16664</v>
      </c>
      <c r="O981" s="5">
        <f>O982+O984</f>
        <v>12570.813319999999</v>
      </c>
      <c r="P981" s="5">
        <f t="shared" ref="P981:V981" si="920">P982+P984</f>
        <v>0</v>
      </c>
      <c r="Q981" s="5">
        <f t="shared" si="920"/>
        <v>0</v>
      </c>
      <c r="R981" s="5">
        <f t="shared" si="920"/>
        <v>0</v>
      </c>
      <c r="S981" s="5">
        <f t="shared" si="920"/>
        <v>0</v>
      </c>
      <c r="T981" s="5">
        <f t="shared" si="920"/>
        <v>16594.233359999998</v>
      </c>
      <c r="U981" s="5">
        <f t="shared" si="920"/>
        <v>0</v>
      </c>
      <c r="V981" s="42">
        <f t="shared" si="920"/>
        <v>0</v>
      </c>
      <c r="W981" s="5">
        <f t="shared" si="914"/>
        <v>99.581333173307712</v>
      </c>
      <c r="X981" s="27"/>
    </row>
    <row r="982" spans="1:25" ht="78.75" customHeight="1" x14ac:dyDescent="0.3">
      <c r="A982" s="4" t="s">
        <v>163</v>
      </c>
      <c r="B982" s="4" t="s">
        <v>1772</v>
      </c>
      <c r="C982" s="4" t="s">
        <v>694</v>
      </c>
      <c r="D982" s="4" t="s">
        <v>18</v>
      </c>
      <c r="E982" s="14" t="s">
        <v>528</v>
      </c>
      <c r="F982" s="5">
        <f t="shared" ref="F982:L982" si="921">F983</f>
        <v>272.10000000000002</v>
      </c>
      <c r="G982" s="5">
        <f t="shared" si="921"/>
        <v>272.10000000000002</v>
      </c>
      <c r="H982" s="5">
        <f t="shared" si="921"/>
        <v>272.10000000000002</v>
      </c>
      <c r="I982" s="5">
        <f t="shared" si="921"/>
        <v>0</v>
      </c>
      <c r="J982" s="5">
        <f t="shared" si="921"/>
        <v>0</v>
      </c>
      <c r="K982" s="5">
        <f t="shared" si="921"/>
        <v>0</v>
      </c>
      <c r="L982" s="5">
        <f t="shared" si="921"/>
        <v>10.9</v>
      </c>
      <c r="M982" s="5">
        <f t="shared" si="909"/>
        <v>283</v>
      </c>
      <c r="N982" s="5">
        <f>N983</f>
        <v>283</v>
      </c>
      <c r="O982" s="5">
        <f>O983</f>
        <v>190.48331999999999</v>
      </c>
      <c r="P982" s="5">
        <f t="shared" ref="P982:V982" si="922">P983</f>
        <v>0</v>
      </c>
      <c r="Q982" s="5">
        <f t="shared" si="922"/>
        <v>0</v>
      </c>
      <c r="R982" s="5">
        <f t="shared" si="922"/>
        <v>0</v>
      </c>
      <c r="S982" s="5">
        <f t="shared" si="922"/>
        <v>0</v>
      </c>
      <c r="T982" s="5">
        <f t="shared" si="922"/>
        <v>213.23336</v>
      </c>
      <c r="U982" s="5">
        <f t="shared" si="922"/>
        <v>0</v>
      </c>
      <c r="V982" s="42">
        <f t="shared" si="922"/>
        <v>0</v>
      </c>
      <c r="W982" s="5">
        <f t="shared" si="914"/>
        <v>75.347477031802129</v>
      </c>
      <c r="X982" s="27"/>
    </row>
    <row r="983" spans="1:25" ht="15.75" customHeight="1" x14ac:dyDescent="0.3">
      <c r="A983" s="4" t="s">
        <v>163</v>
      </c>
      <c r="B983" s="4" t="s">
        <v>1772</v>
      </c>
      <c r="C983" s="4" t="s">
        <v>694</v>
      </c>
      <c r="D983" s="4" t="s">
        <v>19</v>
      </c>
      <c r="E983" s="14" t="s">
        <v>529</v>
      </c>
      <c r="F983" s="5">
        <v>272.10000000000002</v>
      </c>
      <c r="G983" s="5">
        <v>272.10000000000002</v>
      </c>
      <c r="H983" s="5">
        <v>272.10000000000002</v>
      </c>
      <c r="I983" s="5"/>
      <c r="J983" s="5"/>
      <c r="K983" s="5"/>
      <c r="L983" s="5">
        <v>10.9</v>
      </c>
      <c r="M983" s="5">
        <f t="shared" si="909"/>
        <v>283</v>
      </c>
      <c r="N983" s="5">
        <v>283</v>
      </c>
      <c r="O983" s="5">
        <v>190.48331999999999</v>
      </c>
      <c r="P983" s="5">
        <v>0</v>
      </c>
      <c r="Q983" s="5">
        <v>0</v>
      </c>
      <c r="R983" s="5">
        <v>0</v>
      </c>
      <c r="S983" s="5">
        <v>0</v>
      </c>
      <c r="T983" s="5">
        <v>213.23336</v>
      </c>
      <c r="U983" s="5">
        <v>0</v>
      </c>
      <c r="V983" s="42">
        <v>0</v>
      </c>
      <c r="W983" s="5">
        <f t="shared" si="914"/>
        <v>75.347477031802129</v>
      </c>
      <c r="X983" s="27"/>
    </row>
    <row r="984" spans="1:25" ht="31.5" customHeight="1" x14ac:dyDescent="0.3">
      <c r="A984" s="4" t="s">
        <v>163</v>
      </c>
      <c r="B984" s="4" t="s">
        <v>1772</v>
      </c>
      <c r="C984" s="4" t="s">
        <v>694</v>
      </c>
      <c r="D984" s="4" t="s">
        <v>87</v>
      </c>
      <c r="E984" s="14" t="s">
        <v>541</v>
      </c>
      <c r="F984" s="5">
        <f t="shared" ref="F984:L984" si="923">F985</f>
        <v>15751</v>
      </c>
      <c r="G984" s="5">
        <f t="shared" si="923"/>
        <v>15751</v>
      </c>
      <c r="H984" s="5">
        <f t="shared" si="923"/>
        <v>15751</v>
      </c>
      <c r="I984" s="5">
        <f t="shared" si="923"/>
        <v>0</v>
      </c>
      <c r="J984" s="5">
        <f t="shared" si="923"/>
        <v>0</v>
      </c>
      <c r="K984" s="5">
        <f t="shared" si="923"/>
        <v>0</v>
      </c>
      <c r="L984" s="5">
        <f t="shared" si="923"/>
        <v>630</v>
      </c>
      <c r="M984" s="5">
        <f t="shared" si="909"/>
        <v>16381</v>
      </c>
      <c r="N984" s="5">
        <f>N985</f>
        <v>16381</v>
      </c>
      <c r="O984" s="5">
        <f>O985</f>
        <v>12380.33</v>
      </c>
      <c r="P984" s="5">
        <f t="shared" ref="P984:V984" si="924">P985</f>
        <v>0</v>
      </c>
      <c r="Q984" s="5">
        <f t="shared" si="924"/>
        <v>0</v>
      </c>
      <c r="R984" s="5">
        <f t="shared" si="924"/>
        <v>0</v>
      </c>
      <c r="S984" s="5">
        <f t="shared" si="924"/>
        <v>0</v>
      </c>
      <c r="T984" s="5">
        <f t="shared" si="924"/>
        <v>16381</v>
      </c>
      <c r="U984" s="5">
        <f t="shared" si="924"/>
        <v>0</v>
      </c>
      <c r="V984" s="42">
        <f t="shared" si="924"/>
        <v>0</v>
      </c>
      <c r="W984" s="5">
        <f t="shared" si="914"/>
        <v>100</v>
      </c>
      <c r="X984" s="27"/>
    </row>
    <row r="985" spans="1:25" ht="15.75" customHeight="1" x14ac:dyDescent="0.3">
      <c r="A985" s="4" t="s">
        <v>163</v>
      </c>
      <c r="B985" s="4" t="s">
        <v>1772</v>
      </c>
      <c r="C985" s="4" t="s">
        <v>694</v>
      </c>
      <c r="D985" s="4" t="s">
        <v>99</v>
      </c>
      <c r="E985" s="14" t="s">
        <v>543</v>
      </c>
      <c r="F985" s="5">
        <v>15751</v>
      </c>
      <c r="G985" s="5">
        <v>15751</v>
      </c>
      <c r="H985" s="5">
        <v>15751</v>
      </c>
      <c r="I985" s="5"/>
      <c r="J985" s="5"/>
      <c r="K985" s="5"/>
      <c r="L985" s="5">
        <v>630</v>
      </c>
      <c r="M985" s="5">
        <f t="shared" si="909"/>
        <v>16381</v>
      </c>
      <c r="N985" s="5">
        <v>16381</v>
      </c>
      <c r="O985" s="5">
        <v>12380.33</v>
      </c>
      <c r="P985" s="5">
        <v>0</v>
      </c>
      <c r="Q985" s="5">
        <v>0</v>
      </c>
      <c r="R985" s="5">
        <v>0</v>
      </c>
      <c r="S985" s="5">
        <v>0</v>
      </c>
      <c r="T985" s="5">
        <v>16381</v>
      </c>
      <c r="U985" s="5">
        <v>0</v>
      </c>
      <c r="V985" s="42">
        <v>0</v>
      </c>
      <c r="W985" s="5">
        <f t="shared" si="914"/>
        <v>100</v>
      </c>
      <c r="X985" s="27"/>
    </row>
    <row r="986" spans="1:25" ht="31.5" customHeight="1" x14ac:dyDescent="0.3">
      <c r="A986" s="4" t="s">
        <v>163</v>
      </c>
      <c r="B986" s="4" t="s">
        <v>1772</v>
      </c>
      <c r="C986" s="4" t="s">
        <v>649</v>
      </c>
      <c r="D986" s="4"/>
      <c r="E986" s="14" t="s">
        <v>1121</v>
      </c>
      <c r="F986" s="5">
        <f t="shared" ref="F986:L986" si="925">F992+F987</f>
        <v>1223.5</v>
      </c>
      <c r="G986" s="5">
        <f t="shared" si="925"/>
        <v>8269.9</v>
      </c>
      <c r="H986" s="5">
        <f t="shared" si="925"/>
        <v>1270</v>
      </c>
      <c r="I986" s="5">
        <f t="shared" si="925"/>
        <v>0</v>
      </c>
      <c r="J986" s="5">
        <f t="shared" si="925"/>
        <v>0</v>
      </c>
      <c r="K986" s="5">
        <f t="shared" si="925"/>
        <v>0</v>
      </c>
      <c r="L986" s="5">
        <f t="shared" si="925"/>
        <v>33548.037000000004</v>
      </c>
      <c r="M986" s="5">
        <f t="shared" si="909"/>
        <v>34771.537000000004</v>
      </c>
      <c r="N986" s="5">
        <f>N992+N987</f>
        <v>34771.543709999998</v>
      </c>
      <c r="O986" s="5">
        <f>O992+O987</f>
        <v>1424.5370400000002</v>
      </c>
      <c r="P986" s="5">
        <f t="shared" ref="P986:V986" si="926">P992+P987</f>
        <v>0</v>
      </c>
      <c r="Q986" s="5">
        <f t="shared" si="926"/>
        <v>0</v>
      </c>
      <c r="R986" s="5">
        <f t="shared" si="926"/>
        <v>0</v>
      </c>
      <c r="S986" s="5">
        <f t="shared" si="926"/>
        <v>0</v>
      </c>
      <c r="T986" s="5">
        <f t="shared" si="926"/>
        <v>34771.516000000003</v>
      </c>
      <c r="U986" s="5">
        <f t="shared" si="926"/>
        <v>0</v>
      </c>
      <c r="V986" s="42">
        <f t="shared" si="926"/>
        <v>0</v>
      </c>
      <c r="W986" s="5">
        <f t="shared" si="914"/>
        <v>99.999920308398657</v>
      </c>
      <c r="X986" s="27"/>
    </row>
    <row r="987" spans="1:25" ht="47.25" hidden="1" customHeight="1" x14ac:dyDescent="0.25">
      <c r="A987" s="4" t="s">
        <v>163</v>
      </c>
      <c r="B987" s="4" t="s">
        <v>1772</v>
      </c>
      <c r="C987" s="4" t="s">
        <v>654</v>
      </c>
      <c r="D987" s="4"/>
      <c r="E987" s="14" t="s">
        <v>1124</v>
      </c>
      <c r="F987" s="5">
        <f t="shared" ref="F987:L990" si="927">F988</f>
        <v>0</v>
      </c>
      <c r="G987" s="5">
        <f t="shared" si="927"/>
        <v>6999.9</v>
      </c>
      <c r="H987" s="5">
        <f t="shared" si="927"/>
        <v>0</v>
      </c>
      <c r="I987" s="5">
        <f t="shared" si="927"/>
        <v>0</v>
      </c>
      <c r="J987" s="5">
        <f t="shared" si="927"/>
        <v>0</v>
      </c>
      <c r="K987" s="5">
        <f t="shared" si="927"/>
        <v>0</v>
      </c>
      <c r="L987" s="5">
        <f t="shared" si="927"/>
        <v>0</v>
      </c>
      <c r="M987" s="5">
        <f t="shared" si="909"/>
        <v>0</v>
      </c>
      <c r="N987" s="5">
        <f t="shared" ref="N987:O990" si="928">N988</f>
        <v>0</v>
      </c>
      <c r="O987" s="5">
        <f t="shared" si="928"/>
        <v>0</v>
      </c>
      <c r="P987" s="5">
        <f t="shared" ref="P987:V990" si="929">P988</f>
        <v>0</v>
      </c>
      <c r="Q987" s="5">
        <f t="shared" si="929"/>
        <v>0</v>
      </c>
      <c r="R987" s="5">
        <f t="shared" si="929"/>
        <v>0</v>
      </c>
      <c r="S987" s="5">
        <f t="shared" si="929"/>
        <v>0</v>
      </c>
      <c r="T987" s="5">
        <f t="shared" si="929"/>
        <v>0</v>
      </c>
      <c r="U987" s="5">
        <f t="shared" si="929"/>
        <v>0</v>
      </c>
      <c r="V987" s="42">
        <f t="shared" si="929"/>
        <v>0</v>
      </c>
      <c r="W987" s="5" t="e">
        <f t="shared" si="914"/>
        <v>#DIV/0!</v>
      </c>
      <c r="X987" s="25" t="s">
        <v>1591</v>
      </c>
      <c r="Y987" s="2" t="s">
        <v>1630</v>
      </c>
    </row>
    <row r="988" spans="1:25" ht="47.25" hidden="1" customHeight="1" x14ac:dyDescent="0.25">
      <c r="A988" s="4" t="s">
        <v>163</v>
      </c>
      <c r="B988" s="4" t="s">
        <v>1772</v>
      </c>
      <c r="C988" s="4" t="s">
        <v>690</v>
      </c>
      <c r="D988" s="4"/>
      <c r="E988" s="14" t="s">
        <v>1011</v>
      </c>
      <c r="F988" s="5">
        <f t="shared" si="927"/>
        <v>0</v>
      </c>
      <c r="G988" s="5">
        <f t="shared" si="927"/>
        <v>6999.9</v>
      </c>
      <c r="H988" s="5">
        <f t="shared" si="927"/>
        <v>0</v>
      </c>
      <c r="I988" s="5">
        <f t="shared" si="927"/>
        <v>0</v>
      </c>
      <c r="J988" s="5">
        <f t="shared" si="927"/>
        <v>0</v>
      </c>
      <c r="K988" s="5">
        <f t="shared" si="927"/>
        <v>0</v>
      </c>
      <c r="L988" s="5">
        <f t="shared" si="927"/>
        <v>0</v>
      </c>
      <c r="M988" s="5">
        <f t="shared" si="909"/>
        <v>0</v>
      </c>
      <c r="N988" s="5">
        <f t="shared" si="928"/>
        <v>0</v>
      </c>
      <c r="O988" s="5">
        <f t="shared" si="928"/>
        <v>0</v>
      </c>
      <c r="P988" s="5">
        <f t="shared" si="929"/>
        <v>0</v>
      </c>
      <c r="Q988" s="5">
        <f t="shared" si="929"/>
        <v>0</v>
      </c>
      <c r="R988" s="5">
        <f t="shared" si="929"/>
        <v>0</v>
      </c>
      <c r="S988" s="5">
        <f t="shared" si="929"/>
        <v>0</v>
      </c>
      <c r="T988" s="5">
        <f t="shared" si="929"/>
        <v>0</v>
      </c>
      <c r="U988" s="5">
        <f t="shared" si="929"/>
        <v>0</v>
      </c>
      <c r="V988" s="42">
        <f t="shared" si="929"/>
        <v>0</v>
      </c>
      <c r="W988" s="5" t="e">
        <f t="shared" si="914"/>
        <v>#DIV/0!</v>
      </c>
      <c r="X988" s="25" t="s">
        <v>1591</v>
      </c>
      <c r="Y988" s="2" t="s">
        <v>1630</v>
      </c>
    </row>
    <row r="989" spans="1:25" ht="31.5" hidden="1" customHeight="1" x14ac:dyDescent="0.25">
      <c r="A989" s="4" t="s">
        <v>163</v>
      </c>
      <c r="B989" s="4" t="s">
        <v>1772</v>
      </c>
      <c r="C989" s="4" t="s">
        <v>1012</v>
      </c>
      <c r="D989" s="4"/>
      <c r="E989" s="14" t="s">
        <v>1130</v>
      </c>
      <c r="F989" s="5">
        <f t="shared" si="927"/>
        <v>0</v>
      </c>
      <c r="G989" s="5">
        <f t="shared" si="927"/>
        <v>6999.9</v>
      </c>
      <c r="H989" s="5">
        <f t="shared" si="927"/>
        <v>0</v>
      </c>
      <c r="I989" s="5">
        <f t="shared" si="927"/>
        <v>0</v>
      </c>
      <c r="J989" s="5">
        <f t="shared" si="927"/>
        <v>0</v>
      </c>
      <c r="K989" s="5">
        <f t="shared" si="927"/>
        <v>0</v>
      </c>
      <c r="L989" s="5">
        <f t="shared" si="927"/>
        <v>0</v>
      </c>
      <c r="M989" s="5">
        <f t="shared" si="909"/>
        <v>0</v>
      </c>
      <c r="N989" s="5">
        <f t="shared" si="928"/>
        <v>0</v>
      </c>
      <c r="O989" s="5">
        <f t="shared" si="928"/>
        <v>0</v>
      </c>
      <c r="P989" s="5">
        <f t="shared" si="929"/>
        <v>0</v>
      </c>
      <c r="Q989" s="5">
        <f t="shared" si="929"/>
        <v>0</v>
      </c>
      <c r="R989" s="5">
        <f t="shared" si="929"/>
        <v>0</v>
      </c>
      <c r="S989" s="5">
        <f t="shared" si="929"/>
        <v>0</v>
      </c>
      <c r="T989" s="5">
        <f t="shared" si="929"/>
        <v>0</v>
      </c>
      <c r="U989" s="5">
        <f t="shared" si="929"/>
        <v>0</v>
      </c>
      <c r="V989" s="42">
        <f t="shared" si="929"/>
        <v>0</v>
      </c>
      <c r="W989" s="5" t="e">
        <f t="shared" si="914"/>
        <v>#DIV/0!</v>
      </c>
      <c r="X989" s="25" t="s">
        <v>1591</v>
      </c>
      <c r="Y989" s="2" t="s">
        <v>1630</v>
      </c>
    </row>
    <row r="990" spans="1:25" ht="31.5" hidden="1" customHeight="1" x14ac:dyDescent="0.3">
      <c r="A990" s="4" t="s">
        <v>163</v>
      </c>
      <c r="B990" s="4" t="s">
        <v>1772</v>
      </c>
      <c r="C990" s="4" t="s">
        <v>1012</v>
      </c>
      <c r="D990" s="4" t="s">
        <v>271</v>
      </c>
      <c r="E990" s="14" t="s">
        <v>539</v>
      </c>
      <c r="F990" s="5">
        <f t="shared" si="927"/>
        <v>0</v>
      </c>
      <c r="G990" s="5">
        <f t="shared" si="927"/>
        <v>6999.9</v>
      </c>
      <c r="H990" s="5">
        <f t="shared" si="927"/>
        <v>0</v>
      </c>
      <c r="I990" s="5">
        <f t="shared" si="927"/>
        <v>0</v>
      </c>
      <c r="J990" s="5">
        <f t="shared" si="927"/>
        <v>0</v>
      </c>
      <c r="K990" s="5">
        <f t="shared" si="927"/>
        <v>0</v>
      </c>
      <c r="L990" s="5">
        <f t="shared" si="927"/>
        <v>0</v>
      </c>
      <c r="M990" s="5">
        <f t="shared" si="909"/>
        <v>0</v>
      </c>
      <c r="N990" s="5">
        <f t="shared" si="928"/>
        <v>0</v>
      </c>
      <c r="O990" s="5">
        <f t="shared" si="928"/>
        <v>0</v>
      </c>
      <c r="P990" s="5">
        <f t="shared" si="929"/>
        <v>0</v>
      </c>
      <c r="Q990" s="5">
        <f t="shared" si="929"/>
        <v>0</v>
      </c>
      <c r="R990" s="5">
        <f t="shared" si="929"/>
        <v>0</v>
      </c>
      <c r="S990" s="5">
        <f t="shared" si="929"/>
        <v>0</v>
      </c>
      <c r="T990" s="5">
        <f t="shared" si="929"/>
        <v>0</v>
      </c>
      <c r="U990" s="5">
        <f t="shared" si="929"/>
        <v>0</v>
      </c>
      <c r="V990" s="42">
        <f t="shared" si="929"/>
        <v>0</v>
      </c>
      <c r="W990" s="5" t="e">
        <f t="shared" si="914"/>
        <v>#DIV/0!</v>
      </c>
      <c r="X990" s="25" t="s">
        <v>1591</v>
      </c>
      <c r="Y990" s="2" t="s">
        <v>1630</v>
      </c>
    </row>
    <row r="991" spans="1:25" ht="110.25" hidden="1" customHeight="1" x14ac:dyDescent="0.3">
      <c r="A991" s="4" t="s">
        <v>163</v>
      </c>
      <c r="B991" s="4" t="s">
        <v>1772</v>
      </c>
      <c r="C991" s="4" t="s">
        <v>1012</v>
      </c>
      <c r="D991" s="4" t="s">
        <v>663</v>
      </c>
      <c r="E991" s="14" t="s">
        <v>734</v>
      </c>
      <c r="F991" s="5"/>
      <c r="G991" s="5">
        <v>6999.9</v>
      </c>
      <c r="H991" s="5"/>
      <c r="I991" s="5"/>
      <c r="J991" s="5"/>
      <c r="K991" s="5"/>
      <c r="L991" s="5"/>
      <c r="M991" s="5">
        <f t="shared" si="909"/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42">
        <v>0</v>
      </c>
      <c r="W991" s="5" t="e">
        <f t="shared" si="914"/>
        <v>#DIV/0!</v>
      </c>
      <c r="X991" s="25" t="s">
        <v>1591</v>
      </c>
      <c r="Y991" s="2" t="s">
        <v>1630</v>
      </c>
    </row>
    <row r="992" spans="1:25" ht="47.25" customHeight="1" x14ac:dyDescent="0.3">
      <c r="A992" s="4" t="s">
        <v>163</v>
      </c>
      <c r="B992" s="4" t="s">
        <v>1772</v>
      </c>
      <c r="C992" s="4" t="s">
        <v>672</v>
      </c>
      <c r="D992" s="4"/>
      <c r="E992" s="14" t="s">
        <v>1135</v>
      </c>
      <c r="F992" s="5">
        <f t="shared" ref="F992:L992" si="930">F993</f>
        <v>1223.5</v>
      </c>
      <c r="G992" s="5">
        <f t="shared" si="930"/>
        <v>1270</v>
      </c>
      <c r="H992" s="5">
        <f t="shared" si="930"/>
        <v>1270</v>
      </c>
      <c r="I992" s="5">
        <f t="shared" si="930"/>
        <v>0</v>
      </c>
      <c r="J992" s="5">
        <f t="shared" si="930"/>
        <v>0</v>
      </c>
      <c r="K992" s="5">
        <f t="shared" si="930"/>
        <v>0</v>
      </c>
      <c r="L992" s="5">
        <f t="shared" si="930"/>
        <v>33548.037000000004</v>
      </c>
      <c r="M992" s="5">
        <f t="shared" si="909"/>
        <v>34771.537000000004</v>
      </c>
      <c r="N992" s="5">
        <f>N993</f>
        <v>34771.543709999998</v>
      </c>
      <c r="O992" s="5">
        <f>O993</f>
        <v>1424.5370400000002</v>
      </c>
      <c r="P992" s="5">
        <f t="shared" ref="P992:V992" si="931">P993</f>
        <v>0</v>
      </c>
      <c r="Q992" s="5">
        <f t="shared" si="931"/>
        <v>0</v>
      </c>
      <c r="R992" s="5">
        <f t="shared" si="931"/>
        <v>0</v>
      </c>
      <c r="S992" s="5">
        <f t="shared" si="931"/>
        <v>0</v>
      </c>
      <c r="T992" s="5">
        <f t="shared" si="931"/>
        <v>34771.516000000003</v>
      </c>
      <c r="U992" s="5">
        <f t="shared" si="931"/>
        <v>0</v>
      </c>
      <c r="V992" s="42">
        <f t="shared" si="931"/>
        <v>0</v>
      </c>
      <c r="W992" s="5">
        <f t="shared" si="914"/>
        <v>99.999920308398657</v>
      </c>
      <c r="X992" s="27"/>
    </row>
    <row r="993" spans="1:24" ht="63" customHeight="1" x14ac:dyDescent="0.3">
      <c r="A993" s="4" t="s">
        <v>163</v>
      </c>
      <c r="B993" s="4" t="s">
        <v>1772</v>
      </c>
      <c r="C993" s="4" t="s">
        <v>674</v>
      </c>
      <c r="D993" s="4"/>
      <c r="E993" s="14" t="s">
        <v>1137</v>
      </c>
      <c r="F993" s="5">
        <f t="shared" ref="F993:L993" si="932">F994+F999</f>
        <v>1223.5</v>
      </c>
      <c r="G993" s="5">
        <f t="shared" si="932"/>
        <v>1270</v>
      </c>
      <c r="H993" s="5">
        <f t="shared" si="932"/>
        <v>1270</v>
      </c>
      <c r="I993" s="5">
        <f t="shared" si="932"/>
        <v>0</v>
      </c>
      <c r="J993" s="5">
        <f t="shared" si="932"/>
        <v>0</v>
      </c>
      <c r="K993" s="5">
        <f t="shared" si="932"/>
        <v>0</v>
      </c>
      <c r="L993" s="5">
        <f t="shared" si="932"/>
        <v>33548.037000000004</v>
      </c>
      <c r="M993" s="5">
        <f t="shared" si="909"/>
        <v>34771.537000000004</v>
      </c>
      <c r="N993" s="5">
        <f>N994+N999</f>
        <v>34771.543709999998</v>
      </c>
      <c r="O993" s="5">
        <f>O994+O999</f>
        <v>1424.5370400000002</v>
      </c>
      <c r="P993" s="5">
        <f t="shared" ref="P993:V993" si="933">P994+P999</f>
        <v>0</v>
      </c>
      <c r="Q993" s="5">
        <f t="shared" si="933"/>
        <v>0</v>
      </c>
      <c r="R993" s="5">
        <f t="shared" si="933"/>
        <v>0</v>
      </c>
      <c r="S993" s="5">
        <f t="shared" si="933"/>
        <v>0</v>
      </c>
      <c r="T993" s="5">
        <f t="shared" si="933"/>
        <v>34771.516000000003</v>
      </c>
      <c r="U993" s="5">
        <f t="shared" si="933"/>
        <v>0</v>
      </c>
      <c r="V993" s="42">
        <f t="shared" si="933"/>
        <v>0</v>
      </c>
      <c r="W993" s="5">
        <f t="shared" si="914"/>
        <v>99.999920308398657</v>
      </c>
      <c r="X993" s="27"/>
    </row>
    <row r="994" spans="1:24" ht="31.5" customHeight="1" x14ac:dyDescent="0.3">
      <c r="A994" s="4" t="s">
        <v>163</v>
      </c>
      <c r="B994" s="4" t="s">
        <v>1772</v>
      </c>
      <c r="C994" s="4" t="s">
        <v>665</v>
      </c>
      <c r="D994" s="4"/>
      <c r="E994" s="14" t="s">
        <v>768</v>
      </c>
      <c r="F994" s="5">
        <f t="shared" ref="F994:L994" si="934">F995+F997</f>
        <v>1223.5</v>
      </c>
      <c r="G994" s="5">
        <f t="shared" si="934"/>
        <v>1270</v>
      </c>
      <c r="H994" s="5">
        <f t="shared" si="934"/>
        <v>1270</v>
      </c>
      <c r="I994" s="5">
        <f t="shared" si="934"/>
        <v>0</v>
      </c>
      <c r="J994" s="5">
        <f t="shared" si="934"/>
        <v>0</v>
      </c>
      <c r="K994" s="5">
        <f t="shared" si="934"/>
        <v>0</v>
      </c>
      <c r="L994" s="5">
        <f t="shared" si="934"/>
        <v>0</v>
      </c>
      <c r="M994" s="5">
        <f t="shared" si="909"/>
        <v>1223.5</v>
      </c>
      <c r="N994" s="5">
        <f>N995+N997</f>
        <v>1223.5067099999999</v>
      </c>
      <c r="O994" s="5">
        <f>O995+O997</f>
        <v>880.90904</v>
      </c>
      <c r="P994" s="5">
        <f t="shared" ref="P994:V994" si="935">P995+P997</f>
        <v>0</v>
      </c>
      <c r="Q994" s="5">
        <f t="shared" si="935"/>
        <v>0</v>
      </c>
      <c r="R994" s="5">
        <f t="shared" si="935"/>
        <v>0</v>
      </c>
      <c r="S994" s="5">
        <f t="shared" si="935"/>
        <v>0</v>
      </c>
      <c r="T994" s="5">
        <f t="shared" si="935"/>
        <v>1223.4813300000001</v>
      </c>
      <c r="U994" s="5">
        <f t="shared" si="935"/>
        <v>0</v>
      </c>
      <c r="V994" s="42">
        <f t="shared" si="935"/>
        <v>0</v>
      </c>
      <c r="W994" s="5">
        <f t="shared" si="914"/>
        <v>99.997925634588483</v>
      </c>
      <c r="X994" s="27"/>
    </row>
    <row r="995" spans="1:24" ht="31.5" customHeight="1" x14ac:dyDescent="0.3">
      <c r="A995" s="4" t="s">
        <v>163</v>
      </c>
      <c r="B995" s="4" t="s">
        <v>1772</v>
      </c>
      <c r="C995" s="4" t="s">
        <v>665</v>
      </c>
      <c r="D995" s="4" t="s">
        <v>11</v>
      </c>
      <c r="E995" s="14" t="s">
        <v>531</v>
      </c>
      <c r="F995" s="5">
        <f t="shared" ref="F995:L995" si="936">F996</f>
        <v>48.9</v>
      </c>
      <c r="G995" s="5">
        <f t="shared" si="936"/>
        <v>50.7</v>
      </c>
      <c r="H995" s="5">
        <f t="shared" si="936"/>
        <v>50.7</v>
      </c>
      <c r="I995" s="5">
        <f t="shared" si="936"/>
        <v>0</v>
      </c>
      <c r="J995" s="5">
        <f t="shared" si="936"/>
        <v>0</v>
      </c>
      <c r="K995" s="5">
        <f t="shared" si="936"/>
        <v>0</v>
      </c>
      <c r="L995" s="5">
        <f t="shared" si="936"/>
        <v>0</v>
      </c>
      <c r="M995" s="5">
        <f t="shared" si="909"/>
        <v>48.9</v>
      </c>
      <c r="N995" s="5">
        <f>N996</f>
        <v>48.88944</v>
      </c>
      <c r="O995" s="5">
        <f>O996</f>
        <v>36.630000000000003</v>
      </c>
      <c r="P995" s="5">
        <f t="shared" ref="P995:V995" si="937">P996</f>
        <v>0</v>
      </c>
      <c r="Q995" s="5">
        <f t="shared" si="937"/>
        <v>0</v>
      </c>
      <c r="R995" s="5">
        <f t="shared" si="937"/>
        <v>0</v>
      </c>
      <c r="S995" s="5">
        <f t="shared" si="937"/>
        <v>0</v>
      </c>
      <c r="T995" s="5">
        <f t="shared" si="937"/>
        <v>48.864060000000002</v>
      </c>
      <c r="U995" s="5">
        <f t="shared" si="937"/>
        <v>0</v>
      </c>
      <c r="V995" s="42">
        <f t="shared" si="937"/>
        <v>0</v>
      </c>
      <c r="W995" s="5">
        <f t="shared" si="914"/>
        <v>99.948086948838039</v>
      </c>
      <c r="X995" s="27"/>
    </row>
    <row r="996" spans="1:24" ht="31.5" customHeight="1" x14ac:dyDescent="0.3">
      <c r="A996" s="4" t="s">
        <v>163</v>
      </c>
      <c r="B996" s="4" t="s">
        <v>1772</v>
      </c>
      <c r="C996" s="4" t="s">
        <v>665</v>
      </c>
      <c r="D996" s="4" t="s">
        <v>12</v>
      </c>
      <c r="E996" s="14" t="s">
        <v>532</v>
      </c>
      <c r="F996" s="5">
        <v>48.9</v>
      </c>
      <c r="G996" s="5">
        <v>50.7</v>
      </c>
      <c r="H996" s="5">
        <v>50.7</v>
      </c>
      <c r="I996" s="5"/>
      <c r="J996" s="5"/>
      <c r="K996" s="5"/>
      <c r="L996" s="5"/>
      <c r="M996" s="5">
        <f t="shared" si="909"/>
        <v>48.9</v>
      </c>
      <c r="N996" s="5">
        <v>48.88944</v>
      </c>
      <c r="O996" s="5">
        <v>36.630000000000003</v>
      </c>
      <c r="P996" s="5">
        <v>0</v>
      </c>
      <c r="Q996" s="5">
        <v>0</v>
      </c>
      <c r="R996" s="5">
        <v>0</v>
      </c>
      <c r="S996" s="5">
        <v>0</v>
      </c>
      <c r="T996" s="5">
        <v>48.864060000000002</v>
      </c>
      <c r="U996" s="5">
        <v>0</v>
      </c>
      <c r="V996" s="42">
        <v>0</v>
      </c>
      <c r="W996" s="5">
        <f t="shared" si="914"/>
        <v>99.948086948838039</v>
      </c>
      <c r="X996" s="27"/>
    </row>
    <row r="997" spans="1:24" ht="31.5" customHeight="1" x14ac:dyDescent="0.3">
      <c r="A997" s="4" t="s">
        <v>163</v>
      </c>
      <c r="B997" s="4" t="s">
        <v>1772</v>
      </c>
      <c r="C997" s="4" t="s">
        <v>665</v>
      </c>
      <c r="D997" s="4" t="s">
        <v>87</v>
      </c>
      <c r="E997" s="14" t="s">
        <v>541</v>
      </c>
      <c r="F997" s="5">
        <f t="shared" ref="F997:L997" si="938">F998</f>
        <v>1174.5999999999999</v>
      </c>
      <c r="G997" s="5">
        <f t="shared" si="938"/>
        <v>1219.3</v>
      </c>
      <c r="H997" s="5">
        <f t="shared" si="938"/>
        <v>1219.3</v>
      </c>
      <c r="I997" s="5">
        <f t="shared" si="938"/>
        <v>0</v>
      </c>
      <c r="J997" s="5">
        <f t="shared" si="938"/>
        <v>0</v>
      </c>
      <c r="K997" s="5">
        <f t="shared" si="938"/>
        <v>0</v>
      </c>
      <c r="L997" s="5">
        <f t="shared" si="938"/>
        <v>0</v>
      </c>
      <c r="M997" s="5">
        <f t="shared" si="909"/>
        <v>1174.5999999999999</v>
      </c>
      <c r="N997" s="5">
        <f>N998</f>
        <v>1174.61727</v>
      </c>
      <c r="O997" s="5">
        <f>O998</f>
        <v>844.27904000000001</v>
      </c>
      <c r="P997" s="5">
        <f t="shared" ref="P997:V997" si="939">P998</f>
        <v>0</v>
      </c>
      <c r="Q997" s="5">
        <f t="shared" si="939"/>
        <v>0</v>
      </c>
      <c r="R997" s="5">
        <f t="shared" si="939"/>
        <v>0</v>
      </c>
      <c r="S997" s="5">
        <f t="shared" si="939"/>
        <v>0</v>
      </c>
      <c r="T997" s="5">
        <f t="shared" si="939"/>
        <v>1174.61727</v>
      </c>
      <c r="U997" s="5">
        <f t="shared" si="939"/>
        <v>0</v>
      </c>
      <c r="V997" s="42">
        <f t="shared" si="939"/>
        <v>0</v>
      </c>
      <c r="W997" s="5">
        <f t="shared" si="914"/>
        <v>100</v>
      </c>
      <c r="X997" s="27"/>
    </row>
    <row r="998" spans="1:24" ht="15.75" customHeight="1" x14ac:dyDescent="0.3">
      <c r="A998" s="4" t="s">
        <v>163</v>
      </c>
      <c r="B998" s="4" t="s">
        <v>1772</v>
      </c>
      <c r="C998" s="4" t="s">
        <v>665</v>
      </c>
      <c r="D998" s="4" t="s">
        <v>99</v>
      </c>
      <c r="E998" s="14" t="s">
        <v>543</v>
      </c>
      <c r="F998" s="5">
        <v>1174.5999999999999</v>
      </c>
      <c r="G998" s="5">
        <v>1219.3</v>
      </c>
      <c r="H998" s="5">
        <v>1219.3</v>
      </c>
      <c r="I998" s="5"/>
      <c r="J998" s="5"/>
      <c r="K998" s="5"/>
      <c r="L998" s="5"/>
      <c r="M998" s="5">
        <f t="shared" si="909"/>
        <v>1174.5999999999999</v>
      </c>
      <c r="N998" s="5">
        <v>1174.61727</v>
      </c>
      <c r="O998" s="5">
        <v>844.27904000000001</v>
      </c>
      <c r="P998" s="5">
        <v>0</v>
      </c>
      <c r="Q998" s="5">
        <v>0</v>
      </c>
      <c r="R998" s="5">
        <v>0</v>
      </c>
      <c r="S998" s="5">
        <v>0</v>
      </c>
      <c r="T998" s="5">
        <v>1174.61727</v>
      </c>
      <c r="U998" s="5">
        <v>0</v>
      </c>
      <c r="V998" s="42">
        <v>0</v>
      </c>
      <c r="W998" s="5">
        <f t="shared" si="914"/>
        <v>100</v>
      </c>
      <c r="X998" s="27"/>
    </row>
    <row r="999" spans="1:24" ht="31.5" customHeight="1" x14ac:dyDescent="0.3">
      <c r="A999" s="4" t="s">
        <v>163</v>
      </c>
      <c r="B999" s="4" t="s">
        <v>1772</v>
      </c>
      <c r="C999" s="4" t="s">
        <v>666</v>
      </c>
      <c r="D999" s="4"/>
      <c r="E999" s="14" t="s">
        <v>769</v>
      </c>
      <c r="F999" s="5">
        <f t="shared" ref="F999:L1000" si="940">F1000</f>
        <v>0</v>
      </c>
      <c r="G999" s="5">
        <f t="shared" si="940"/>
        <v>0</v>
      </c>
      <c r="H999" s="5">
        <f t="shared" si="940"/>
        <v>0</v>
      </c>
      <c r="I999" s="5">
        <f t="shared" si="940"/>
        <v>0</v>
      </c>
      <c r="J999" s="5">
        <f t="shared" si="940"/>
        <v>0</v>
      </c>
      <c r="K999" s="5">
        <f t="shared" si="940"/>
        <v>0</v>
      </c>
      <c r="L999" s="5">
        <f t="shared" si="940"/>
        <v>33548.037000000004</v>
      </c>
      <c r="M999" s="5">
        <f t="shared" si="909"/>
        <v>33548.037000000004</v>
      </c>
      <c r="N999" s="5">
        <f>N1000</f>
        <v>33548.036999999997</v>
      </c>
      <c r="O999" s="5">
        <f>O1000</f>
        <v>543.62800000000004</v>
      </c>
      <c r="P999" s="5">
        <f t="shared" ref="P999:V1000" si="941">P1000</f>
        <v>0</v>
      </c>
      <c r="Q999" s="5">
        <f t="shared" si="941"/>
        <v>0</v>
      </c>
      <c r="R999" s="5">
        <f t="shared" si="941"/>
        <v>0</v>
      </c>
      <c r="S999" s="5">
        <f t="shared" si="941"/>
        <v>0</v>
      </c>
      <c r="T999" s="5">
        <f t="shared" si="941"/>
        <v>33548.034670000001</v>
      </c>
      <c r="U999" s="5">
        <f t="shared" si="941"/>
        <v>0</v>
      </c>
      <c r="V999" s="42">
        <f t="shared" si="941"/>
        <v>0</v>
      </c>
      <c r="W999" s="5">
        <f t="shared" si="914"/>
        <v>99.999993054735228</v>
      </c>
      <c r="X999" s="25"/>
    </row>
    <row r="1000" spans="1:24" ht="31.5" customHeight="1" x14ac:dyDescent="0.3">
      <c r="A1000" s="4" t="s">
        <v>163</v>
      </c>
      <c r="B1000" s="4" t="s">
        <v>1772</v>
      </c>
      <c r="C1000" s="4" t="s">
        <v>666</v>
      </c>
      <c r="D1000" s="4" t="s">
        <v>87</v>
      </c>
      <c r="E1000" s="14" t="s">
        <v>541</v>
      </c>
      <c r="F1000" s="5">
        <f t="shared" si="940"/>
        <v>0</v>
      </c>
      <c r="G1000" s="5">
        <f t="shared" si="940"/>
        <v>0</v>
      </c>
      <c r="H1000" s="5">
        <f t="shared" si="940"/>
        <v>0</v>
      </c>
      <c r="I1000" s="5">
        <f t="shared" si="940"/>
        <v>0</v>
      </c>
      <c r="J1000" s="5">
        <f t="shared" si="940"/>
        <v>0</v>
      </c>
      <c r="K1000" s="5">
        <f t="shared" si="940"/>
        <v>0</v>
      </c>
      <c r="L1000" s="5">
        <f t="shared" si="940"/>
        <v>33548.037000000004</v>
      </c>
      <c r="M1000" s="5">
        <f t="shared" si="909"/>
        <v>33548.037000000004</v>
      </c>
      <c r="N1000" s="5">
        <f>N1001</f>
        <v>33548.036999999997</v>
      </c>
      <c r="O1000" s="5">
        <f>O1001</f>
        <v>543.62800000000004</v>
      </c>
      <c r="P1000" s="5">
        <f t="shared" si="941"/>
        <v>0</v>
      </c>
      <c r="Q1000" s="5">
        <f t="shared" si="941"/>
        <v>0</v>
      </c>
      <c r="R1000" s="5">
        <f t="shared" si="941"/>
        <v>0</v>
      </c>
      <c r="S1000" s="5">
        <f t="shared" si="941"/>
        <v>0</v>
      </c>
      <c r="T1000" s="5">
        <f t="shared" si="941"/>
        <v>33548.034670000001</v>
      </c>
      <c r="U1000" s="5">
        <f t="shared" si="941"/>
        <v>0</v>
      </c>
      <c r="V1000" s="42">
        <f t="shared" si="941"/>
        <v>0</v>
      </c>
      <c r="W1000" s="5">
        <f t="shared" si="914"/>
        <v>99.999993054735228</v>
      </c>
      <c r="X1000" s="25"/>
    </row>
    <row r="1001" spans="1:24" ht="15.75" customHeight="1" x14ac:dyDescent="0.3">
      <c r="A1001" s="4" t="s">
        <v>163</v>
      </c>
      <c r="B1001" s="4" t="s">
        <v>1772</v>
      </c>
      <c r="C1001" s="4" t="s">
        <v>666</v>
      </c>
      <c r="D1001" s="4" t="s">
        <v>99</v>
      </c>
      <c r="E1001" s="14" t="s">
        <v>543</v>
      </c>
      <c r="F1001" s="5"/>
      <c r="G1001" s="5"/>
      <c r="H1001" s="5"/>
      <c r="I1001" s="5"/>
      <c r="J1001" s="5"/>
      <c r="K1001" s="5"/>
      <c r="L1001" s="5">
        <f>32357.236+543.628+647.173</f>
        <v>33548.037000000004</v>
      </c>
      <c r="M1001" s="5">
        <f t="shared" si="909"/>
        <v>33548.037000000004</v>
      </c>
      <c r="N1001" s="5">
        <v>33548.036999999997</v>
      </c>
      <c r="O1001" s="5">
        <v>543.62800000000004</v>
      </c>
      <c r="P1001" s="5">
        <v>0</v>
      </c>
      <c r="Q1001" s="5">
        <v>0</v>
      </c>
      <c r="R1001" s="5">
        <v>0</v>
      </c>
      <c r="S1001" s="5">
        <v>0</v>
      </c>
      <c r="T1001" s="5">
        <v>33548.034670000001</v>
      </c>
      <c r="U1001" s="5">
        <v>0</v>
      </c>
      <c r="V1001" s="42">
        <v>0</v>
      </c>
      <c r="W1001" s="5">
        <f t="shared" si="914"/>
        <v>99.999993054735228</v>
      </c>
      <c r="X1001" s="25"/>
    </row>
    <row r="1002" spans="1:24" s="10" customFormat="1" ht="31.5" customHeight="1" x14ac:dyDescent="0.3">
      <c r="A1002" s="9" t="s">
        <v>163</v>
      </c>
      <c r="B1002" s="9" t="s">
        <v>1780</v>
      </c>
      <c r="C1002" s="9"/>
      <c r="D1002" s="9"/>
      <c r="E1002" s="13" t="s">
        <v>739</v>
      </c>
      <c r="F1002" s="11">
        <f t="shared" ref="F1002:L1004" si="942">F1003</f>
        <v>13324.3</v>
      </c>
      <c r="G1002" s="11">
        <f t="shared" si="942"/>
        <v>13324.3</v>
      </c>
      <c r="H1002" s="11">
        <f t="shared" si="942"/>
        <v>13324.3</v>
      </c>
      <c r="I1002" s="11">
        <f t="shared" si="942"/>
        <v>0</v>
      </c>
      <c r="J1002" s="11">
        <f t="shared" si="942"/>
        <v>0</v>
      </c>
      <c r="K1002" s="11">
        <f t="shared" si="942"/>
        <v>0</v>
      </c>
      <c r="L1002" s="11">
        <f t="shared" si="942"/>
        <v>-25.605999999999998</v>
      </c>
      <c r="M1002" s="11">
        <f t="shared" si="909"/>
        <v>13298.694</v>
      </c>
      <c r="N1002" s="11">
        <f t="shared" ref="N1002:O1004" si="943">N1003</f>
        <v>13415.977999999999</v>
      </c>
      <c r="O1002" s="11">
        <f t="shared" si="943"/>
        <v>9026.9699999999993</v>
      </c>
      <c r="P1002" s="11">
        <f t="shared" ref="P1002:V1004" si="944">P1003</f>
        <v>0</v>
      </c>
      <c r="Q1002" s="11">
        <f t="shared" si="944"/>
        <v>0</v>
      </c>
      <c r="R1002" s="11">
        <f t="shared" si="944"/>
        <v>0</v>
      </c>
      <c r="S1002" s="11">
        <f t="shared" si="944"/>
        <v>0</v>
      </c>
      <c r="T1002" s="11">
        <f t="shared" si="944"/>
        <v>13415.92632</v>
      </c>
      <c r="U1002" s="11">
        <f t="shared" si="944"/>
        <v>0</v>
      </c>
      <c r="V1002" s="41">
        <f t="shared" si="944"/>
        <v>0</v>
      </c>
      <c r="W1002" s="11">
        <f t="shared" si="914"/>
        <v>99.999614787680784</v>
      </c>
      <c r="X1002" s="26"/>
    </row>
    <row r="1003" spans="1:24" ht="31.5" customHeight="1" x14ac:dyDescent="0.3">
      <c r="A1003" s="4" t="s">
        <v>163</v>
      </c>
      <c r="B1003" s="4" t="s">
        <v>1780</v>
      </c>
      <c r="C1003" s="4" t="s">
        <v>168</v>
      </c>
      <c r="D1003" s="4"/>
      <c r="E1003" s="14" t="s">
        <v>1105</v>
      </c>
      <c r="F1003" s="5">
        <f t="shared" si="942"/>
        <v>13324.3</v>
      </c>
      <c r="G1003" s="5">
        <f t="shared" si="942"/>
        <v>13324.3</v>
      </c>
      <c r="H1003" s="5">
        <f t="shared" si="942"/>
        <v>13324.3</v>
      </c>
      <c r="I1003" s="5">
        <f t="shared" si="942"/>
        <v>0</v>
      </c>
      <c r="J1003" s="5">
        <f t="shared" si="942"/>
        <v>0</v>
      </c>
      <c r="K1003" s="5">
        <f t="shared" si="942"/>
        <v>0</v>
      </c>
      <c r="L1003" s="5">
        <f t="shared" si="942"/>
        <v>-25.605999999999998</v>
      </c>
      <c r="M1003" s="5">
        <f t="shared" si="909"/>
        <v>13298.694</v>
      </c>
      <c r="N1003" s="5">
        <f t="shared" si="943"/>
        <v>13415.977999999999</v>
      </c>
      <c r="O1003" s="5">
        <f t="shared" si="943"/>
        <v>9026.9699999999993</v>
      </c>
      <c r="P1003" s="5">
        <f t="shared" si="944"/>
        <v>0</v>
      </c>
      <c r="Q1003" s="5">
        <f t="shared" si="944"/>
        <v>0</v>
      </c>
      <c r="R1003" s="5">
        <f t="shared" si="944"/>
        <v>0</v>
      </c>
      <c r="S1003" s="5">
        <f t="shared" si="944"/>
        <v>0</v>
      </c>
      <c r="T1003" s="5">
        <f t="shared" si="944"/>
        <v>13415.92632</v>
      </c>
      <c r="U1003" s="5">
        <f t="shared" si="944"/>
        <v>0</v>
      </c>
      <c r="V1003" s="42">
        <f t="shared" si="944"/>
        <v>0</v>
      </c>
      <c r="W1003" s="5">
        <f t="shared" si="914"/>
        <v>99.999614787680784</v>
      </c>
      <c r="X1003" s="27"/>
    </row>
    <row r="1004" spans="1:24" ht="47.25" customHeight="1" x14ac:dyDescent="0.3">
      <c r="A1004" s="4" t="s">
        <v>163</v>
      </c>
      <c r="B1004" s="4" t="s">
        <v>1780</v>
      </c>
      <c r="C1004" s="4" t="s">
        <v>169</v>
      </c>
      <c r="D1004" s="4"/>
      <c r="E1004" s="14" t="s">
        <v>1115</v>
      </c>
      <c r="F1004" s="5">
        <f t="shared" si="942"/>
        <v>13324.3</v>
      </c>
      <c r="G1004" s="5">
        <f t="shared" si="942"/>
        <v>13324.3</v>
      </c>
      <c r="H1004" s="5">
        <f t="shared" si="942"/>
        <v>13324.3</v>
      </c>
      <c r="I1004" s="5">
        <f t="shared" si="942"/>
        <v>0</v>
      </c>
      <c r="J1004" s="5">
        <f t="shared" si="942"/>
        <v>0</v>
      </c>
      <c r="K1004" s="5">
        <f t="shared" si="942"/>
        <v>0</v>
      </c>
      <c r="L1004" s="5">
        <f t="shared" si="942"/>
        <v>-25.605999999999998</v>
      </c>
      <c r="M1004" s="5">
        <f t="shared" si="909"/>
        <v>13298.694</v>
      </c>
      <c r="N1004" s="5">
        <f t="shared" si="943"/>
        <v>13415.977999999999</v>
      </c>
      <c r="O1004" s="5">
        <f t="shared" si="943"/>
        <v>9026.9699999999993</v>
      </c>
      <c r="P1004" s="5">
        <f t="shared" si="944"/>
        <v>0</v>
      </c>
      <c r="Q1004" s="5">
        <f t="shared" si="944"/>
        <v>0</v>
      </c>
      <c r="R1004" s="5">
        <f t="shared" si="944"/>
        <v>0</v>
      </c>
      <c r="S1004" s="5">
        <f t="shared" si="944"/>
        <v>0</v>
      </c>
      <c r="T1004" s="5">
        <f t="shared" si="944"/>
        <v>13415.92632</v>
      </c>
      <c r="U1004" s="5">
        <f t="shared" si="944"/>
        <v>0</v>
      </c>
      <c r="V1004" s="42">
        <f t="shared" si="944"/>
        <v>0</v>
      </c>
      <c r="W1004" s="5">
        <f t="shared" si="914"/>
        <v>99.999614787680784</v>
      </c>
      <c r="X1004" s="27"/>
    </row>
    <row r="1005" spans="1:24" ht="47.25" customHeight="1" x14ac:dyDescent="0.3">
      <c r="A1005" s="4" t="s">
        <v>163</v>
      </c>
      <c r="B1005" s="4" t="s">
        <v>1780</v>
      </c>
      <c r="C1005" s="4" t="s">
        <v>699</v>
      </c>
      <c r="D1005" s="4"/>
      <c r="E1005" s="14" t="s">
        <v>1116</v>
      </c>
      <c r="F1005" s="5">
        <f t="shared" ref="F1005:L1005" si="945">F1006+F1012</f>
        <v>13324.3</v>
      </c>
      <c r="G1005" s="5">
        <f t="shared" si="945"/>
        <v>13324.3</v>
      </c>
      <c r="H1005" s="5">
        <f t="shared" si="945"/>
        <v>13324.3</v>
      </c>
      <c r="I1005" s="5">
        <f t="shared" si="945"/>
        <v>0</v>
      </c>
      <c r="J1005" s="5">
        <f t="shared" si="945"/>
        <v>0</v>
      </c>
      <c r="K1005" s="5">
        <f t="shared" si="945"/>
        <v>0</v>
      </c>
      <c r="L1005" s="5">
        <f t="shared" si="945"/>
        <v>-25.605999999999998</v>
      </c>
      <c r="M1005" s="5">
        <f t="shared" si="909"/>
        <v>13298.694</v>
      </c>
      <c r="N1005" s="5">
        <f>N1006+N1012+N1009</f>
        <v>13415.977999999999</v>
      </c>
      <c r="O1005" s="5">
        <f t="shared" ref="O1005:V1005" si="946">O1006+O1012+O1009</f>
        <v>9026.9699999999993</v>
      </c>
      <c r="P1005" s="5">
        <f t="shared" si="946"/>
        <v>0</v>
      </c>
      <c r="Q1005" s="5">
        <f t="shared" si="946"/>
        <v>0</v>
      </c>
      <c r="R1005" s="5">
        <f t="shared" si="946"/>
        <v>0</v>
      </c>
      <c r="S1005" s="5">
        <f t="shared" si="946"/>
        <v>0</v>
      </c>
      <c r="T1005" s="5">
        <f t="shared" si="946"/>
        <v>13415.92632</v>
      </c>
      <c r="U1005" s="5">
        <f t="shared" si="946"/>
        <v>0</v>
      </c>
      <c r="V1005" s="5">
        <f t="shared" si="946"/>
        <v>0</v>
      </c>
      <c r="W1005" s="5">
        <f t="shared" si="914"/>
        <v>99.999614787680784</v>
      </c>
      <c r="X1005" s="27"/>
    </row>
    <row r="1006" spans="1:24" ht="47.25" customHeight="1" x14ac:dyDescent="0.3">
      <c r="A1006" s="4" t="s">
        <v>163</v>
      </c>
      <c r="B1006" s="4" t="s">
        <v>1780</v>
      </c>
      <c r="C1006" s="4" t="s">
        <v>697</v>
      </c>
      <c r="D1006" s="4"/>
      <c r="E1006" s="14" t="s">
        <v>565</v>
      </c>
      <c r="F1006" s="5">
        <f t="shared" ref="F1006:L1007" si="947">F1007</f>
        <v>13130</v>
      </c>
      <c r="G1006" s="5">
        <f t="shared" si="947"/>
        <v>13130</v>
      </c>
      <c r="H1006" s="5">
        <f t="shared" si="947"/>
        <v>13130</v>
      </c>
      <c r="I1006" s="5">
        <f t="shared" si="947"/>
        <v>0</v>
      </c>
      <c r="J1006" s="5">
        <f t="shared" si="947"/>
        <v>0</v>
      </c>
      <c r="K1006" s="5">
        <f t="shared" si="947"/>
        <v>0</v>
      </c>
      <c r="L1006" s="5">
        <f t="shared" si="947"/>
        <v>-33.405999999999999</v>
      </c>
      <c r="M1006" s="5">
        <f t="shared" si="909"/>
        <v>13096.593999999999</v>
      </c>
      <c r="N1006" s="5">
        <f>N1007</f>
        <v>13096.593999999999</v>
      </c>
      <c r="O1006" s="5">
        <f>O1007</f>
        <v>8875.57</v>
      </c>
      <c r="P1006" s="5">
        <f t="shared" ref="P1006:V1007" si="948">P1007</f>
        <v>0</v>
      </c>
      <c r="Q1006" s="5">
        <f t="shared" si="948"/>
        <v>0</v>
      </c>
      <c r="R1006" s="5">
        <f t="shared" si="948"/>
        <v>0</v>
      </c>
      <c r="S1006" s="5">
        <f t="shared" si="948"/>
        <v>0</v>
      </c>
      <c r="T1006" s="5">
        <f t="shared" si="948"/>
        <v>13096.54232</v>
      </c>
      <c r="U1006" s="5">
        <f t="shared" si="948"/>
        <v>0</v>
      </c>
      <c r="V1006" s="42">
        <f t="shared" si="948"/>
        <v>0</v>
      </c>
      <c r="W1006" s="5">
        <f t="shared" si="914"/>
        <v>99.99960539358554</v>
      </c>
      <c r="X1006" s="27"/>
    </row>
    <row r="1007" spans="1:24" ht="31.5" customHeight="1" x14ac:dyDescent="0.3">
      <c r="A1007" s="4" t="s">
        <v>163</v>
      </c>
      <c r="B1007" s="4" t="s">
        <v>1780</v>
      </c>
      <c r="C1007" s="4" t="s">
        <v>697</v>
      </c>
      <c r="D1007" s="4" t="s">
        <v>87</v>
      </c>
      <c r="E1007" s="14" t="s">
        <v>541</v>
      </c>
      <c r="F1007" s="5">
        <f t="shared" si="947"/>
        <v>13130</v>
      </c>
      <c r="G1007" s="5">
        <f t="shared" si="947"/>
        <v>13130</v>
      </c>
      <c r="H1007" s="5">
        <f t="shared" si="947"/>
        <v>13130</v>
      </c>
      <c r="I1007" s="5">
        <f t="shared" si="947"/>
        <v>0</v>
      </c>
      <c r="J1007" s="5">
        <f t="shared" si="947"/>
        <v>0</v>
      </c>
      <c r="K1007" s="5">
        <f t="shared" si="947"/>
        <v>0</v>
      </c>
      <c r="L1007" s="5">
        <f t="shared" si="947"/>
        <v>-33.405999999999999</v>
      </c>
      <c r="M1007" s="5">
        <f t="shared" si="909"/>
        <v>13096.593999999999</v>
      </c>
      <c r="N1007" s="5">
        <f>N1008</f>
        <v>13096.593999999999</v>
      </c>
      <c r="O1007" s="5">
        <f>O1008</f>
        <v>8875.57</v>
      </c>
      <c r="P1007" s="5">
        <f t="shared" si="948"/>
        <v>0</v>
      </c>
      <c r="Q1007" s="5">
        <f t="shared" si="948"/>
        <v>0</v>
      </c>
      <c r="R1007" s="5">
        <f t="shared" si="948"/>
        <v>0</v>
      </c>
      <c r="S1007" s="5">
        <f t="shared" si="948"/>
        <v>0</v>
      </c>
      <c r="T1007" s="5">
        <f t="shared" si="948"/>
        <v>13096.54232</v>
      </c>
      <c r="U1007" s="5">
        <f t="shared" si="948"/>
        <v>0</v>
      </c>
      <c r="V1007" s="42">
        <f t="shared" si="948"/>
        <v>0</v>
      </c>
      <c r="W1007" s="5">
        <f t="shared" si="914"/>
        <v>99.99960539358554</v>
      </c>
      <c r="X1007" s="27"/>
    </row>
    <row r="1008" spans="1:24" ht="15.75" customHeight="1" x14ac:dyDescent="0.3">
      <c r="A1008" s="4" t="s">
        <v>163</v>
      </c>
      <c r="B1008" s="4" t="s">
        <v>1780</v>
      </c>
      <c r="C1008" s="4" t="s">
        <v>697</v>
      </c>
      <c r="D1008" s="4" t="s">
        <v>99</v>
      </c>
      <c r="E1008" s="14" t="s">
        <v>543</v>
      </c>
      <c r="F1008" s="5">
        <v>13130</v>
      </c>
      <c r="G1008" s="5">
        <v>13130</v>
      </c>
      <c r="H1008" s="5">
        <v>13130</v>
      </c>
      <c r="I1008" s="5"/>
      <c r="J1008" s="5"/>
      <c r="K1008" s="5"/>
      <c r="L1008" s="5">
        <v>-33.405999999999999</v>
      </c>
      <c r="M1008" s="5">
        <f t="shared" si="909"/>
        <v>13096.593999999999</v>
      </c>
      <c r="N1008" s="5">
        <v>13096.593999999999</v>
      </c>
      <c r="O1008" s="5">
        <v>8875.57</v>
      </c>
      <c r="P1008" s="5">
        <v>0</v>
      </c>
      <c r="Q1008" s="5">
        <v>0</v>
      </c>
      <c r="R1008" s="5">
        <v>0</v>
      </c>
      <c r="S1008" s="5">
        <v>0</v>
      </c>
      <c r="T1008" s="5">
        <v>13096.54232</v>
      </c>
      <c r="U1008" s="5">
        <v>0</v>
      </c>
      <c r="V1008" s="42">
        <v>0</v>
      </c>
      <c r="W1008" s="5">
        <f t="shared" si="914"/>
        <v>99.99960539358554</v>
      </c>
      <c r="X1008" s="27"/>
    </row>
    <row r="1009" spans="1:24" ht="15.75" customHeight="1" x14ac:dyDescent="0.3">
      <c r="A1009" s="4" t="s">
        <v>163</v>
      </c>
      <c r="B1009" s="4" t="s">
        <v>1780</v>
      </c>
      <c r="C1009" s="4" t="s">
        <v>1704</v>
      </c>
      <c r="D1009" s="4"/>
      <c r="E1009" s="14" t="s">
        <v>1696</v>
      </c>
      <c r="F1009" s="5"/>
      <c r="G1009" s="5"/>
      <c r="H1009" s="5"/>
      <c r="I1009" s="5"/>
      <c r="J1009" s="5"/>
      <c r="K1009" s="5"/>
      <c r="L1009" s="5"/>
      <c r="M1009" s="5">
        <f>M1010</f>
        <v>0</v>
      </c>
      <c r="N1009" s="5">
        <f t="shared" ref="N1009:V1010" si="949">N1010</f>
        <v>117.28400000000001</v>
      </c>
      <c r="O1009" s="5">
        <f t="shared" si="949"/>
        <v>0</v>
      </c>
      <c r="P1009" s="5">
        <f t="shared" si="949"/>
        <v>0</v>
      </c>
      <c r="Q1009" s="5">
        <f t="shared" si="949"/>
        <v>0</v>
      </c>
      <c r="R1009" s="5">
        <f t="shared" si="949"/>
        <v>0</v>
      </c>
      <c r="S1009" s="5">
        <f t="shared" si="949"/>
        <v>0</v>
      </c>
      <c r="T1009" s="5">
        <f t="shared" si="949"/>
        <v>117.28400000000001</v>
      </c>
      <c r="U1009" s="5">
        <f t="shared" si="949"/>
        <v>0</v>
      </c>
      <c r="V1009" s="5">
        <f t="shared" si="949"/>
        <v>0</v>
      </c>
      <c r="W1009" s="5">
        <f t="shared" si="914"/>
        <v>100</v>
      </c>
      <c r="X1009" s="27"/>
    </row>
    <row r="1010" spans="1:24" ht="31.2" x14ac:dyDescent="0.3">
      <c r="A1010" s="4" t="s">
        <v>163</v>
      </c>
      <c r="B1010" s="4" t="s">
        <v>1780</v>
      </c>
      <c r="C1010" s="4" t="s">
        <v>1704</v>
      </c>
      <c r="D1010" s="4" t="s">
        <v>87</v>
      </c>
      <c r="E1010" s="14" t="s">
        <v>541</v>
      </c>
      <c r="F1010" s="5"/>
      <c r="G1010" s="5"/>
      <c r="H1010" s="5"/>
      <c r="I1010" s="5"/>
      <c r="J1010" s="5"/>
      <c r="K1010" s="5"/>
      <c r="L1010" s="5"/>
      <c r="M1010" s="5">
        <f>M1011</f>
        <v>0</v>
      </c>
      <c r="N1010" s="5">
        <f t="shared" si="949"/>
        <v>117.28400000000001</v>
      </c>
      <c r="O1010" s="5">
        <f t="shared" si="949"/>
        <v>0</v>
      </c>
      <c r="P1010" s="5">
        <f t="shared" si="949"/>
        <v>0</v>
      </c>
      <c r="Q1010" s="5">
        <f t="shared" si="949"/>
        <v>0</v>
      </c>
      <c r="R1010" s="5">
        <f t="shared" si="949"/>
        <v>0</v>
      </c>
      <c r="S1010" s="5">
        <f t="shared" si="949"/>
        <v>0</v>
      </c>
      <c r="T1010" s="5">
        <f t="shared" si="949"/>
        <v>117.28400000000001</v>
      </c>
      <c r="U1010" s="5">
        <f t="shared" si="949"/>
        <v>0</v>
      </c>
      <c r="V1010" s="5">
        <f t="shared" si="949"/>
        <v>0</v>
      </c>
      <c r="W1010" s="5">
        <f t="shared" si="914"/>
        <v>100</v>
      </c>
      <c r="X1010" s="27"/>
    </row>
    <row r="1011" spans="1:24" ht="15.75" customHeight="1" x14ac:dyDescent="0.3">
      <c r="A1011" s="4" t="s">
        <v>163</v>
      </c>
      <c r="B1011" s="4" t="s">
        <v>1780</v>
      </c>
      <c r="C1011" s="4" t="s">
        <v>1704</v>
      </c>
      <c r="D1011" s="4" t="s">
        <v>99</v>
      </c>
      <c r="E1011" s="14" t="s">
        <v>543</v>
      </c>
      <c r="F1011" s="5"/>
      <c r="G1011" s="5"/>
      <c r="H1011" s="5"/>
      <c r="I1011" s="5"/>
      <c r="J1011" s="5"/>
      <c r="K1011" s="5"/>
      <c r="L1011" s="5"/>
      <c r="M1011" s="5">
        <v>0</v>
      </c>
      <c r="N1011" s="5">
        <v>117.28400000000001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117.28400000000001</v>
      </c>
      <c r="U1011" s="5">
        <v>0</v>
      </c>
      <c r="V1011" s="5">
        <v>0</v>
      </c>
      <c r="W1011" s="5">
        <f t="shared" si="914"/>
        <v>100</v>
      </c>
      <c r="X1011" s="27"/>
    </row>
    <row r="1012" spans="1:24" ht="47.25" customHeight="1" x14ac:dyDescent="0.3">
      <c r="A1012" s="4" t="s">
        <v>163</v>
      </c>
      <c r="B1012" s="4" t="s">
        <v>1780</v>
      </c>
      <c r="C1012" s="4" t="s">
        <v>698</v>
      </c>
      <c r="D1012" s="4"/>
      <c r="E1012" s="14" t="s">
        <v>1432</v>
      </c>
      <c r="F1012" s="5">
        <f t="shared" ref="F1012:L1013" si="950">F1013</f>
        <v>194.3</v>
      </c>
      <c r="G1012" s="5">
        <f t="shared" si="950"/>
        <v>194.3</v>
      </c>
      <c r="H1012" s="5">
        <f t="shared" si="950"/>
        <v>194.3</v>
      </c>
      <c r="I1012" s="5">
        <f t="shared" si="950"/>
        <v>0</v>
      </c>
      <c r="J1012" s="5">
        <f t="shared" si="950"/>
        <v>0</v>
      </c>
      <c r="K1012" s="5">
        <f t="shared" si="950"/>
        <v>0</v>
      </c>
      <c r="L1012" s="5">
        <f t="shared" si="950"/>
        <v>7.8</v>
      </c>
      <c r="M1012" s="5">
        <f t="shared" si="909"/>
        <v>202.10000000000002</v>
      </c>
      <c r="N1012" s="5">
        <f>N1013</f>
        <v>202.1</v>
      </c>
      <c r="O1012" s="5">
        <f>O1013</f>
        <v>151.4</v>
      </c>
      <c r="P1012" s="5">
        <f t="shared" ref="P1012:V1013" si="951">P1013</f>
        <v>0</v>
      </c>
      <c r="Q1012" s="5">
        <f t="shared" si="951"/>
        <v>0</v>
      </c>
      <c r="R1012" s="5">
        <f t="shared" si="951"/>
        <v>0</v>
      </c>
      <c r="S1012" s="5">
        <f t="shared" si="951"/>
        <v>0</v>
      </c>
      <c r="T1012" s="5">
        <f t="shared" si="951"/>
        <v>202.1</v>
      </c>
      <c r="U1012" s="5">
        <f t="shared" si="951"/>
        <v>0</v>
      </c>
      <c r="V1012" s="42">
        <f t="shared" si="951"/>
        <v>0</v>
      </c>
      <c r="W1012" s="5">
        <f t="shared" si="914"/>
        <v>100</v>
      </c>
      <c r="X1012" s="27"/>
    </row>
    <row r="1013" spans="1:24" ht="31.5" customHeight="1" x14ac:dyDescent="0.3">
      <c r="A1013" s="4" t="s">
        <v>163</v>
      </c>
      <c r="B1013" s="4" t="s">
        <v>1780</v>
      </c>
      <c r="C1013" s="4" t="s">
        <v>698</v>
      </c>
      <c r="D1013" s="4" t="s">
        <v>87</v>
      </c>
      <c r="E1013" s="14" t="s">
        <v>541</v>
      </c>
      <c r="F1013" s="5">
        <f t="shared" si="950"/>
        <v>194.3</v>
      </c>
      <c r="G1013" s="5">
        <f t="shared" si="950"/>
        <v>194.3</v>
      </c>
      <c r="H1013" s="5">
        <f t="shared" si="950"/>
        <v>194.3</v>
      </c>
      <c r="I1013" s="5">
        <f t="shared" si="950"/>
        <v>0</v>
      </c>
      <c r="J1013" s="5">
        <f t="shared" si="950"/>
        <v>0</v>
      </c>
      <c r="K1013" s="5">
        <f t="shared" si="950"/>
        <v>0</v>
      </c>
      <c r="L1013" s="5">
        <f t="shared" si="950"/>
        <v>7.8</v>
      </c>
      <c r="M1013" s="5">
        <f t="shared" si="909"/>
        <v>202.10000000000002</v>
      </c>
      <c r="N1013" s="5">
        <f>N1014</f>
        <v>202.1</v>
      </c>
      <c r="O1013" s="5">
        <f>O1014</f>
        <v>151.4</v>
      </c>
      <c r="P1013" s="5">
        <f t="shared" si="951"/>
        <v>0</v>
      </c>
      <c r="Q1013" s="5">
        <f t="shared" si="951"/>
        <v>0</v>
      </c>
      <c r="R1013" s="5">
        <f t="shared" si="951"/>
        <v>0</v>
      </c>
      <c r="S1013" s="5">
        <f t="shared" si="951"/>
        <v>0</v>
      </c>
      <c r="T1013" s="5">
        <f t="shared" si="951"/>
        <v>202.1</v>
      </c>
      <c r="U1013" s="5">
        <f t="shared" si="951"/>
        <v>0</v>
      </c>
      <c r="V1013" s="42">
        <f t="shared" si="951"/>
        <v>0</v>
      </c>
      <c r="W1013" s="5">
        <f t="shared" si="914"/>
        <v>100</v>
      </c>
      <c r="X1013" s="27"/>
    </row>
    <row r="1014" spans="1:24" ht="15.75" customHeight="1" x14ac:dyDescent="0.3">
      <c r="A1014" s="4" t="s">
        <v>163</v>
      </c>
      <c r="B1014" s="4" t="s">
        <v>1780</v>
      </c>
      <c r="C1014" s="4" t="s">
        <v>698</v>
      </c>
      <c r="D1014" s="4" t="s">
        <v>99</v>
      </c>
      <c r="E1014" s="14" t="s">
        <v>543</v>
      </c>
      <c r="F1014" s="5">
        <v>194.3</v>
      </c>
      <c r="G1014" s="5">
        <v>194.3</v>
      </c>
      <c r="H1014" s="5">
        <v>194.3</v>
      </c>
      <c r="I1014" s="5"/>
      <c r="J1014" s="5"/>
      <c r="K1014" s="5"/>
      <c r="L1014" s="5">
        <v>7.8</v>
      </c>
      <c r="M1014" s="5">
        <f t="shared" si="909"/>
        <v>202.10000000000002</v>
      </c>
      <c r="N1014" s="5">
        <v>202.1</v>
      </c>
      <c r="O1014" s="5">
        <v>151.4</v>
      </c>
      <c r="P1014" s="5">
        <v>0</v>
      </c>
      <c r="Q1014" s="5">
        <v>0</v>
      </c>
      <c r="R1014" s="5">
        <v>0</v>
      </c>
      <c r="S1014" s="5">
        <v>0</v>
      </c>
      <c r="T1014" s="5">
        <v>202.1</v>
      </c>
      <c r="U1014" s="5">
        <v>0</v>
      </c>
      <c r="V1014" s="42">
        <v>0</v>
      </c>
      <c r="W1014" s="5">
        <f t="shared" si="914"/>
        <v>100</v>
      </c>
      <c r="X1014" s="27"/>
    </row>
    <row r="1015" spans="1:24" s="10" customFormat="1" ht="15.75" customHeight="1" x14ac:dyDescent="0.3">
      <c r="A1015" s="9" t="s">
        <v>163</v>
      </c>
      <c r="B1015" s="9" t="s">
        <v>1773</v>
      </c>
      <c r="C1015" s="9"/>
      <c r="D1015" s="9"/>
      <c r="E1015" s="13" t="s">
        <v>519</v>
      </c>
      <c r="F1015" s="11">
        <f t="shared" ref="F1015:L1019" si="952">F1016</f>
        <v>43551.7</v>
      </c>
      <c r="G1015" s="11">
        <f t="shared" si="952"/>
        <v>43551.7</v>
      </c>
      <c r="H1015" s="11">
        <f t="shared" si="952"/>
        <v>43551.7</v>
      </c>
      <c r="I1015" s="11">
        <f t="shared" si="952"/>
        <v>0</v>
      </c>
      <c r="J1015" s="11">
        <f t="shared" si="952"/>
        <v>0</v>
      </c>
      <c r="K1015" s="11">
        <f t="shared" si="952"/>
        <v>0</v>
      </c>
      <c r="L1015" s="11">
        <f t="shared" si="952"/>
        <v>2650.556</v>
      </c>
      <c r="M1015" s="11">
        <f t="shared" si="909"/>
        <v>46202.255999999994</v>
      </c>
      <c r="N1015" s="11">
        <f t="shared" ref="N1015:O1019" si="953">N1016</f>
        <v>46202.256000000001</v>
      </c>
      <c r="O1015" s="11">
        <f t="shared" si="953"/>
        <v>44451.207640000001</v>
      </c>
      <c r="P1015" s="11">
        <f t="shared" ref="P1015:V1019" si="954">P1016</f>
        <v>0</v>
      </c>
      <c r="Q1015" s="11">
        <f t="shared" si="954"/>
        <v>0</v>
      </c>
      <c r="R1015" s="11">
        <f t="shared" si="954"/>
        <v>0</v>
      </c>
      <c r="S1015" s="11">
        <f t="shared" si="954"/>
        <v>0</v>
      </c>
      <c r="T1015" s="11">
        <f t="shared" si="954"/>
        <v>46201.117599999998</v>
      </c>
      <c r="U1015" s="11">
        <f t="shared" si="954"/>
        <v>0</v>
      </c>
      <c r="V1015" s="41">
        <f t="shared" si="954"/>
        <v>0</v>
      </c>
      <c r="W1015" s="11">
        <f t="shared" si="914"/>
        <v>99.99753605105343</v>
      </c>
      <c r="X1015" s="26"/>
    </row>
    <row r="1016" spans="1:24" ht="47.25" customHeight="1" x14ac:dyDescent="0.3">
      <c r="A1016" s="4" t="s">
        <v>163</v>
      </c>
      <c r="B1016" s="4" t="s">
        <v>1773</v>
      </c>
      <c r="C1016" s="4" t="s">
        <v>110</v>
      </c>
      <c r="D1016" s="4"/>
      <c r="E1016" s="14" t="s">
        <v>1092</v>
      </c>
      <c r="F1016" s="5">
        <f t="shared" si="952"/>
        <v>43551.7</v>
      </c>
      <c r="G1016" s="5">
        <f t="shared" si="952"/>
        <v>43551.7</v>
      </c>
      <c r="H1016" s="5">
        <f t="shared" si="952"/>
        <v>43551.7</v>
      </c>
      <c r="I1016" s="5">
        <f t="shared" si="952"/>
        <v>0</v>
      </c>
      <c r="J1016" s="5">
        <f t="shared" si="952"/>
        <v>0</v>
      </c>
      <c r="K1016" s="5">
        <f t="shared" si="952"/>
        <v>0</v>
      </c>
      <c r="L1016" s="5">
        <f t="shared" si="952"/>
        <v>2650.556</v>
      </c>
      <c r="M1016" s="5">
        <f t="shared" si="909"/>
        <v>46202.255999999994</v>
      </c>
      <c r="N1016" s="5">
        <f t="shared" si="953"/>
        <v>46202.256000000001</v>
      </c>
      <c r="O1016" s="5">
        <f t="shared" si="953"/>
        <v>44451.207640000001</v>
      </c>
      <c r="P1016" s="5">
        <f t="shared" si="954"/>
        <v>0</v>
      </c>
      <c r="Q1016" s="5">
        <f t="shared" si="954"/>
        <v>0</v>
      </c>
      <c r="R1016" s="5">
        <f t="shared" si="954"/>
        <v>0</v>
      </c>
      <c r="S1016" s="5">
        <f t="shared" si="954"/>
        <v>0</v>
      </c>
      <c r="T1016" s="5">
        <f t="shared" si="954"/>
        <v>46201.117599999998</v>
      </c>
      <c r="U1016" s="5">
        <f t="shared" si="954"/>
        <v>0</v>
      </c>
      <c r="V1016" s="42">
        <f t="shared" si="954"/>
        <v>0</v>
      </c>
      <c r="W1016" s="5">
        <f t="shared" si="914"/>
        <v>99.99753605105343</v>
      </c>
      <c r="X1016" s="27"/>
    </row>
    <row r="1017" spans="1:24" ht="31.5" customHeight="1" x14ac:dyDescent="0.3">
      <c r="A1017" s="4" t="s">
        <v>163</v>
      </c>
      <c r="B1017" s="4" t="s">
        <v>1773</v>
      </c>
      <c r="C1017" s="4" t="s">
        <v>134</v>
      </c>
      <c r="D1017" s="4"/>
      <c r="E1017" s="14" t="s">
        <v>1102</v>
      </c>
      <c r="F1017" s="5">
        <f t="shared" si="952"/>
        <v>43551.7</v>
      </c>
      <c r="G1017" s="5">
        <f t="shared" si="952"/>
        <v>43551.7</v>
      </c>
      <c r="H1017" s="5">
        <f t="shared" si="952"/>
        <v>43551.7</v>
      </c>
      <c r="I1017" s="5">
        <f t="shared" si="952"/>
        <v>0</v>
      </c>
      <c r="J1017" s="5">
        <f t="shared" si="952"/>
        <v>0</v>
      </c>
      <c r="K1017" s="5">
        <f t="shared" si="952"/>
        <v>0</v>
      </c>
      <c r="L1017" s="5">
        <f t="shared" si="952"/>
        <v>2650.556</v>
      </c>
      <c r="M1017" s="5">
        <f t="shared" si="909"/>
        <v>46202.255999999994</v>
      </c>
      <c r="N1017" s="5">
        <f t="shared" si="953"/>
        <v>46202.256000000001</v>
      </c>
      <c r="O1017" s="5">
        <f t="shared" si="953"/>
        <v>44451.207640000001</v>
      </c>
      <c r="P1017" s="5">
        <f t="shared" si="954"/>
        <v>0</v>
      </c>
      <c r="Q1017" s="5">
        <f t="shared" si="954"/>
        <v>0</v>
      </c>
      <c r="R1017" s="5">
        <f t="shared" si="954"/>
        <v>0</v>
      </c>
      <c r="S1017" s="5">
        <f t="shared" si="954"/>
        <v>0</v>
      </c>
      <c r="T1017" s="5">
        <f t="shared" si="954"/>
        <v>46201.117599999998</v>
      </c>
      <c r="U1017" s="5">
        <f t="shared" si="954"/>
        <v>0</v>
      </c>
      <c r="V1017" s="42">
        <f t="shared" si="954"/>
        <v>0</v>
      </c>
      <c r="W1017" s="5">
        <f t="shared" si="914"/>
        <v>99.99753605105343</v>
      </c>
      <c r="X1017" s="27"/>
    </row>
    <row r="1018" spans="1:24" ht="47.25" customHeight="1" x14ac:dyDescent="0.3">
      <c r="A1018" s="4" t="s">
        <v>163</v>
      </c>
      <c r="B1018" s="4" t="s">
        <v>1773</v>
      </c>
      <c r="C1018" s="4" t="s">
        <v>135</v>
      </c>
      <c r="D1018" s="4"/>
      <c r="E1018" s="14" t="s">
        <v>1681</v>
      </c>
      <c r="F1018" s="5">
        <f t="shared" si="952"/>
        <v>43551.7</v>
      </c>
      <c r="G1018" s="5">
        <f t="shared" si="952"/>
        <v>43551.7</v>
      </c>
      <c r="H1018" s="5">
        <f t="shared" si="952"/>
        <v>43551.7</v>
      </c>
      <c r="I1018" s="5">
        <f t="shared" si="952"/>
        <v>0</v>
      </c>
      <c r="J1018" s="5">
        <f t="shared" si="952"/>
        <v>0</v>
      </c>
      <c r="K1018" s="5">
        <f t="shared" si="952"/>
        <v>0</v>
      </c>
      <c r="L1018" s="5">
        <f>L1019+L1023</f>
        <v>2650.556</v>
      </c>
      <c r="M1018" s="5">
        <f t="shared" si="909"/>
        <v>46202.255999999994</v>
      </c>
      <c r="N1018" s="5">
        <f>N1019+N1023</f>
        <v>46202.256000000001</v>
      </c>
      <c r="O1018" s="5">
        <f t="shared" ref="O1018:V1018" si="955">O1019+O1023</f>
        <v>44451.207640000001</v>
      </c>
      <c r="P1018" s="5">
        <f t="shared" si="955"/>
        <v>0</v>
      </c>
      <c r="Q1018" s="5">
        <f t="shared" si="955"/>
        <v>0</v>
      </c>
      <c r="R1018" s="5">
        <f t="shared" si="955"/>
        <v>0</v>
      </c>
      <c r="S1018" s="5">
        <f t="shared" si="955"/>
        <v>0</v>
      </c>
      <c r="T1018" s="5">
        <f t="shared" si="955"/>
        <v>46201.117599999998</v>
      </c>
      <c r="U1018" s="5">
        <f t="shared" si="955"/>
        <v>0</v>
      </c>
      <c r="V1018" s="42">
        <f t="shared" si="955"/>
        <v>0</v>
      </c>
      <c r="W1018" s="5">
        <f t="shared" si="914"/>
        <v>99.99753605105343</v>
      </c>
      <c r="X1018" s="27"/>
    </row>
    <row r="1019" spans="1:24" ht="47.25" customHeight="1" x14ac:dyDescent="0.3">
      <c r="A1019" s="4" t="s">
        <v>163</v>
      </c>
      <c r="B1019" s="4" t="s">
        <v>1773</v>
      </c>
      <c r="C1019" s="4" t="s">
        <v>120</v>
      </c>
      <c r="D1019" s="4"/>
      <c r="E1019" s="14" t="s">
        <v>565</v>
      </c>
      <c r="F1019" s="5">
        <f t="shared" si="952"/>
        <v>43551.7</v>
      </c>
      <c r="G1019" s="5">
        <f t="shared" si="952"/>
        <v>43551.7</v>
      </c>
      <c r="H1019" s="5">
        <f t="shared" si="952"/>
        <v>43551.7</v>
      </c>
      <c r="I1019" s="5">
        <f t="shared" si="952"/>
        <v>0</v>
      </c>
      <c r="J1019" s="5">
        <f t="shared" si="952"/>
        <v>0</v>
      </c>
      <c r="K1019" s="5">
        <f t="shared" si="952"/>
        <v>0</v>
      </c>
      <c r="L1019" s="5">
        <f t="shared" si="952"/>
        <v>2521.1240000000003</v>
      </c>
      <c r="M1019" s="5">
        <f t="shared" si="909"/>
        <v>46072.824000000001</v>
      </c>
      <c r="N1019" s="5">
        <f t="shared" si="953"/>
        <v>46072.824000000001</v>
      </c>
      <c r="O1019" s="5">
        <f t="shared" si="953"/>
        <v>44451.207640000001</v>
      </c>
      <c r="P1019" s="5">
        <f t="shared" si="954"/>
        <v>0</v>
      </c>
      <c r="Q1019" s="5">
        <f t="shared" si="954"/>
        <v>0</v>
      </c>
      <c r="R1019" s="5">
        <f t="shared" si="954"/>
        <v>0</v>
      </c>
      <c r="S1019" s="5">
        <f t="shared" si="954"/>
        <v>0</v>
      </c>
      <c r="T1019" s="5">
        <f t="shared" si="954"/>
        <v>46071.685599999997</v>
      </c>
      <c r="U1019" s="5">
        <f t="shared" si="954"/>
        <v>0</v>
      </c>
      <c r="V1019" s="42">
        <f t="shared" si="954"/>
        <v>0</v>
      </c>
      <c r="W1019" s="5">
        <f t="shared" si="914"/>
        <v>99.997529129102219</v>
      </c>
      <c r="X1019" s="27"/>
    </row>
    <row r="1020" spans="1:24" ht="31.5" customHeight="1" x14ac:dyDescent="0.3">
      <c r="A1020" s="4" t="s">
        <v>163</v>
      </c>
      <c r="B1020" s="4" t="s">
        <v>1773</v>
      </c>
      <c r="C1020" s="4" t="s">
        <v>120</v>
      </c>
      <c r="D1020" s="4" t="s">
        <v>87</v>
      </c>
      <c r="E1020" s="14" t="s">
        <v>541</v>
      </c>
      <c r="F1020" s="5">
        <f t="shared" ref="F1020:L1020" si="956">F1021+F1022</f>
        <v>43551.7</v>
      </c>
      <c r="G1020" s="5">
        <f t="shared" si="956"/>
        <v>43551.7</v>
      </c>
      <c r="H1020" s="5">
        <f t="shared" si="956"/>
        <v>43551.7</v>
      </c>
      <c r="I1020" s="5">
        <f t="shared" si="956"/>
        <v>0</v>
      </c>
      <c r="J1020" s="5">
        <f t="shared" si="956"/>
        <v>0</v>
      </c>
      <c r="K1020" s="5">
        <f t="shared" si="956"/>
        <v>0</v>
      </c>
      <c r="L1020" s="5">
        <f t="shared" si="956"/>
        <v>2521.1240000000003</v>
      </c>
      <c r="M1020" s="5">
        <f t="shared" si="909"/>
        <v>46072.824000000001</v>
      </c>
      <c r="N1020" s="5">
        <f>N1021+N1022</f>
        <v>46072.824000000001</v>
      </c>
      <c r="O1020" s="5">
        <f>O1021+O1022</f>
        <v>44451.207640000001</v>
      </c>
      <c r="P1020" s="5">
        <f t="shared" ref="P1020:V1020" si="957">P1021+P1022</f>
        <v>0</v>
      </c>
      <c r="Q1020" s="5">
        <f t="shared" si="957"/>
        <v>0</v>
      </c>
      <c r="R1020" s="5">
        <f t="shared" si="957"/>
        <v>0</v>
      </c>
      <c r="S1020" s="5">
        <f t="shared" si="957"/>
        <v>0</v>
      </c>
      <c r="T1020" s="5">
        <f t="shared" si="957"/>
        <v>46071.685599999997</v>
      </c>
      <c r="U1020" s="5">
        <f t="shared" si="957"/>
        <v>0</v>
      </c>
      <c r="V1020" s="42">
        <f t="shared" si="957"/>
        <v>0</v>
      </c>
      <c r="W1020" s="5">
        <f t="shared" si="914"/>
        <v>99.997529129102219</v>
      </c>
      <c r="X1020" s="27"/>
    </row>
    <row r="1021" spans="1:24" ht="15.75" customHeight="1" x14ac:dyDescent="0.3">
      <c r="A1021" s="4" t="s">
        <v>163</v>
      </c>
      <c r="B1021" s="4" t="s">
        <v>1773</v>
      </c>
      <c r="C1021" s="4" t="s">
        <v>120</v>
      </c>
      <c r="D1021" s="4" t="s">
        <v>121</v>
      </c>
      <c r="E1021" s="14" t="s">
        <v>542</v>
      </c>
      <c r="F1021" s="5">
        <v>3606</v>
      </c>
      <c r="G1021" s="5">
        <v>3606</v>
      </c>
      <c r="H1021" s="5">
        <v>3606</v>
      </c>
      <c r="I1021" s="5"/>
      <c r="J1021" s="5"/>
      <c r="K1021" s="5"/>
      <c r="L1021" s="5">
        <f>170.959-136.912</f>
        <v>34.046999999999997</v>
      </c>
      <c r="M1021" s="5">
        <f t="shared" si="909"/>
        <v>3640.047</v>
      </c>
      <c r="N1021" s="5">
        <v>1447.41328</v>
      </c>
      <c r="O1021" s="5">
        <v>1368.5014200000001</v>
      </c>
      <c r="P1021" s="5">
        <v>0</v>
      </c>
      <c r="Q1021" s="5">
        <v>0</v>
      </c>
      <c r="R1021" s="5">
        <v>0</v>
      </c>
      <c r="S1021" s="5">
        <v>0</v>
      </c>
      <c r="T1021" s="5">
        <v>1447.41328</v>
      </c>
      <c r="U1021" s="5">
        <v>0</v>
      </c>
      <c r="V1021" s="42">
        <v>0</v>
      </c>
      <c r="W1021" s="5">
        <f t="shared" si="914"/>
        <v>100</v>
      </c>
      <c r="X1021" s="27"/>
    </row>
    <row r="1022" spans="1:24" ht="15.75" customHeight="1" x14ac:dyDescent="0.3">
      <c r="A1022" s="4" t="s">
        <v>163</v>
      </c>
      <c r="B1022" s="4" t="s">
        <v>1773</v>
      </c>
      <c r="C1022" s="4" t="s">
        <v>120</v>
      </c>
      <c r="D1022" s="4" t="s">
        <v>99</v>
      </c>
      <c r="E1022" s="14" t="s">
        <v>543</v>
      </c>
      <c r="F1022" s="5">
        <v>39945.699999999997</v>
      </c>
      <c r="G1022" s="5">
        <v>39945.699999999997</v>
      </c>
      <c r="H1022" s="5">
        <v>39945.699999999997</v>
      </c>
      <c r="I1022" s="5"/>
      <c r="J1022" s="5"/>
      <c r="K1022" s="5"/>
      <c r="L1022" s="5">
        <f>1304.32+1698.239-515.482</f>
        <v>2487.0770000000002</v>
      </c>
      <c r="M1022" s="5">
        <f t="shared" si="909"/>
        <v>42432.776999999995</v>
      </c>
      <c r="N1022" s="5">
        <v>44625.41072</v>
      </c>
      <c r="O1022" s="5">
        <v>43082.70622</v>
      </c>
      <c r="P1022" s="5">
        <v>0</v>
      </c>
      <c r="Q1022" s="5">
        <v>0</v>
      </c>
      <c r="R1022" s="5">
        <v>0</v>
      </c>
      <c r="S1022" s="5">
        <v>0</v>
      </c>
      <c r="T1022" s="5">
        <v>44624.272319999996</v>
      </c>
      <c r="U1022" s="5">
        <v>0</v>
      </c>
      <c r="V1022" s="42">
        <v>0</v>
      </c>
      <c r="W1022" s="5">
        <f t="shared" si="914"/>
        <v>99.997448987064459</v>
      </c>
      <c r="X1022" s="27"/>
    </row>
    <row r="1023" spans="1:24" ht="15.75" customHeight="1" x14ac:dyDescent="0.3">
      <c r="A1023" s="4" t="s">
        <v>163</v>
      </c>
      <c r="B1023" s="4" t="s">
        <v>1773</v>
      </c>
      <c r="C1023" s="4" t="s">
        <v>1703</v>
      </c>
      <c r="D1023" s="4"/>
      <c r="E1023" s="14" t="s">
        <v>1696</v>
      </c>
      <c r="F1023" s="5"/>
      <c r="G1023" s="5"/>
      <c r="H1023" s="5"/>
      <c r="I1023" s="5"/>
      <c r="J1023" s="5"/>
      <c r="K1023" s="5"/>
      <c r="L1023" s="5">
        <f>L1024</f>
        <v>129.43199999999999</v>
      </c>
      <c r="M1023" s="5">
        <f>L1023</f>
        <v>129.43199999999999</v>
      </c>
      <c r="N1023" s="5">
        <f>N1024</f>
        <v>129.43199999999999</v>
      </c>
      <c r="O1023" s="5">
        <f t="shared" ref="O1023:V1023" si="958">O1024</f>
        <v>0</v>
      </c>
      <c r="P1023" s="5">
        <f t="shared" si="958"/>
        <v>0</v>
      </c>
      <c r="Q1023" s="5">
        <f t="shared" si="958"/>
        <v>0</v>
      </c>
      <c r="R1023" s="5">
        <f t="shared" si="958"/>
        <v>0</v>
      </c>
      <c r="S1023" s="5">
        <f t="shared" si="958"/>
        <v>0</v>
      </c>
      <c r="T1023" s="5">
        <f t="shared" si="958"/>
        <v>129.43199999999999</v>
      </c>
      <c r="U1023" s="5">
        <f t="shared" si="958"/>
        <v>0</v>
      </c>
      <c r="V1023" s="42">
        <f t="shared" si="958"/>
        <v>0</v>
      </c>
      <c r="W1023" s="5">
        <f t="shared" si="914"/>
        <v>100</v>
      </c>
      <c r="X1023" s="27"/>
    </row>
    <row r="1024" spans="1:24" ht="31.5" customHeight="1" x14ac:dyDescent="0.3">
      <c r="A1024" s="4" t="s">
        <v>163</v>
      </c>
      <c r="B1024" s="4" t="s">
        <v>1773</v>
      </c>
      <c r="C1024" s="4" t="s">
        <v>1703</v>
      </c>
      <c r="D1024" s="4" t="s">
        <v>87</v>
      </c>
      <c r="E1024" s="14" t="s">
        <v>541</v>
      </c>
      <c r="F1024" s="5"/>
      <c r="G1024" s="5"/>
      <c r="H1024" s="5"/>
      <c r="I1024" s="5"/>
      <c r="J1024" s="5"/>
      <c r="K1024" s="5"/>
      <c r="L1024" s="5">
        <f>L1026</f>
        <v>129.43199999999999</v>
      </c>
      <c r="M1024" s="5">
        <f>L1024</f>
        <v>129.43199999999999</v>
      </c>
      <c r="N1024" s="5">
        <f>N1026+N1025</f>
        <v>129.43199999999999</v>
      </c>
      <c r="O1024" s="5">
        <f t="shared" ref="O1024:V1024" si="959">O1026+O1025</f>
        <v>0</v>
      </c>
      <c r="P1024" s="5">
        <f t="shared" si="959"/>
        <v>0</v>
      </c>
      <c r="Q1024" s="5">
        <f t="shared" si="959"/>
        <v>0</v>
      </c>
      <c r="R1024" s="5">
        <f t="shared" si="959"/>
        <v>0</v>
      </c>
      <c r="S1024" s="5">
        <f t="shared" si="959"/>
        <v>0</v>
      </c>
      <c r="T1024" s="5">
        <f t="shared" si="959"/>
        <v>129.43199999999999</v>
      </c>
      <c r="U1024" s="5">
        <f t="shared" si="959"/>
        <v>0</v>
      </c>
      <c r="V1024" s="42">
        <f t="shared" si="959"/>
        <v>0</v>
      </c>
      <c r="W1024" s="5">
        <f t="shared" si="914"/>
        <v>100</v>
      </c>
      <c r="X1024" s="27"/>
    </row>
    <row r="1025" spans="1:24" ht="15.75" customHeight="1" x14ac:dyDescent="0.3">
      <c r="A1025" s="4" t="s">
        <v>163</v>
      </c>
      <c r="B1025" s="4" t="s">
        <v>1773</v>
      </c>
      <c r="C1025" s="4" t="s">
        <v>1703</v>
      </c>
      <c r="D1025" s="4" t="s">
        <v>121</v>
      </c>
      <c r="E1025" s="14" t="s">
        <v>542</v>
      </c>
      <c r="F1025" s="5"/>
      <c r="G1025" s="5"/>
      <c r="H1025" s="5"/>
      <c r="I1025" s="5"/>
      <c r="J1025" s="5"/>
      <c r="K1025" s="5"/>
      <c r="L1025" s="5"/>
      <c r="M1025" s="5">
        <v>0</v>
      </c>
      <c r="N1025" s="5">
        <v>3.0707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3.0707</v>
      </c>
      <c r="U1025" s="5">
        <v>0</v>
      </c>
      <c r="V1025" s="42">
        <v>0</v>
      </c>
      <c r="W1025" s="5">
        <f t="shared" si="914"/>
        <v>100</v>
      </c>
      <c r="X1025" s="27"/>
    </row>
    <row r="1026" spans="1:24" ht="15.75" customHeight="1" x14ac:dyDescent="0.3">
      <c r="A1026" s="4" t="s">
        <v>163</v>
      </c>
      <c r="B1026" s="4" t="s">
        <v>1773</v>
      </c>
      <c r="C1026" s="4" t="s">
        <v>1703</v>
      </c>
      <c r="D1026" s="4" t="s">
        <v>99</v>
      </c>
      <c r="E1026" s="14" t="s">
        <v>543</v>
      </c>
      <c r="F1026" s="5"/>
      <c r="G1026" s="5"/>
      <c r="H1026" s="5"/>
      <c r="I1026" s="5"/>
      <c r="J1026" s="5"/>
      <c r="K1026" s="5"/>
      <c r="L1026" s="5">
        <v>129.43199999999999</v>
      </c>
      <c r="M1026" s="5">
        <f>L1026</f>
        <v>129.43199999999999</v>
      </c>
      <c r="N1026" s="5">
        <v>126.3613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126.3613</v>
      </c>
      <c r="U1026" s="5">
        <v>0</v>
      </c>
      <c r="V1026" s="42">
        <v>0</v>
      </c>
      <c r="W1026" s="5">
        <f t="shared" si="914"/>
        <v>100</v>
      </c>
      <c r="X1026" s="27"/>
    </row>
    <row r="1027" spans="1:24" s="10" customFormat="1" ht="15.75" customHeight="1" x14ac:dyDescent="0.3">
      <c r="A1027" s="9" t="s">
        <v>163</v>
      </c>
      <c r="B1027" s="9" t="s">
        <v>1774</v>
      </c>
      <c r="C1027" s="9"/>
      <c r="D1027" s="9"/>
      <c r="E1027" s="13" t="s">
        <v>520</v>
      </c>
      <c r="F1027" s="11">
        <f t="shared" ref="F1027:K1027" si="960">F1028+F1034+F1041+F1047+F1111+F1120+F1140+F1150</f>
        <v>558240</v>
      </c>
      <c r="G1027" s="11">
        <f t="shared" si="960"/>
        <v>563229.89999999991</v>
      </c>
      <c r="H1027" s="11">
        <f t="shared" si="960"/>
        <v>567829.29999999993</v>
      </c>
      <c r="I1027" s="11">
        <f t="shared" si="960"/>
        <v>0</v>
      </c>
      <c r="J1027" s="11">
        <f t="shared" si="960"/>
        <v>0</v>
      </c>
      <c r="K1027" s="11">
        <f t="shared" si="960"/>
        <v>0</v>
      </c>
      <c r="L1027" s="11">
        <f>L1028+L1034+L1041+L1047+L1111+L1120+L1140+L1150</f>
        <v>11001.299000000001</v>
      </c>
      <c r="M1027" s="11">
        <f t="shared" si="909"/>
        <v>569241.299</v>
      </c>
      <c r="N1027" s="11">
        <f>N1028+N1034+N1041+N1047+N1111+N1120+N1140+N1150</f>
        <v>568834.92271999991</v>
      </c>
      <c r="O1027" s="11">
        <f>O1028+O1034+O1041+O1047+O1111+O1120+O1140+O1150</f>
        <v>395100.82292000001</v>
      </c>
      <c r="P1027" s="11">
        <f t="shared" ref="P1027:V1027" si="961">P1028+P1034+P1041+P1047+P1111+P1120+P1140+P1150</f>
        <v>279093.71048000001</v>
      </c>
      <c r="Q1027" s="11">
        <f t="shared" si="961"/>
        <v>193402.91561999999</v>
      </c>
      <c r="R1027" s="11">
        <f t="shared" si="961"/>
        <v>0</v>
      </c>
      <c r="S1027" s="11">
        <f t="shared" si="961"/>
        <v>0</v>
      </c>
      <c r="T1027" s="11">
        <f>T1028+T1034+T1041+T1047+T1111+T1120+T1140+T1150</f>
        <v>568790.84291999997</v>
      </c>
      <c r="U1027" s="11">
        <f t="shared" si="961"/>
        <v>279093.31543000002</v>
      </c>
      <c r="V1027" s="41">
        <f t="shared" si="961"/>
        <v>0</v>
      </c>
      <c r="W1027" s="11">
        <f t="shared" si="914"/>
        <v>99.992250862554428</v>
      </c>
      <c r="X1027" s="26"/>
    </row>
    <row r="1028" spans="1:24" ht="15.75" customHeight="1" x14ac:dyDescent="0.3">
      <c r="A1028" s="4" t="s">
        <v>163</v>
      </c>
      <c r="B1028" s="4" t="s">
        <v>1774</v>
      </c>
      <c r="C1028" s="4" t="s">
        <v>122</v>
      </c>
      <c r="D1028" s="4"/>
      <c r="E1028" s="14" t="s">
        <v>1042</v>
      </c>
      <c r="F1028" s="5">
        <f t="shared" ref="F1028:L1032" si="962">F1029</f>
        <v>200</v>
      </c>
      <c r="G1028" s="5">
        <f t="shared" si="962"/>
        <v>200</v>
      </c>
      <c r="H1028" s="5">
        <f t="shared" si="962"/>
        <v>200</v>
      </c>
      <c r="I1028" s="5">
        <f t="shared" si="962"/>
        <v>0</v>
      </c>
      <c r="J1028" s="5">
        <f t="shared" si="962"/>
        <v>0</v>
      </c>
      <c r="K1028" s="5">
        <f t="shared" si="962"/>
        <v>0</v>
      </c>
      <c r="L1028" s="5">
        <f t="shared" si="962"/>
        <v>0</v>
      </c>
      <c r="M1028" s="5">
        <f t="shared" si="909"/>
        <v>200</v>
      </c>
      <c r="N1028" s="5">
        <f t="shared" ref="N1028:O1032" si="963">N1029</f>
        <v>200</v>
      </c>
      <c r="O1028" s="5">
        <f t="shared" si="963"/>
        <v>0</v>
      </c>
      <c r="P1028" s="5">
        <f t="shared" ref="P1028:V1032" si="964">P1029</f>
        <v>0</v>
      </c>
      <c r="Q1028" s="5">
        <f t="shared" si="964"/>
        <v>0</v>
      </c>
      <c r="R1028" s="5">
        <f t="shared" si="964"/>
        <v>0</v>
      </c>
      <c r="S1028" s="5">
        <f t="shared" si="964"/>
        <v>0</v>
      </c>
      <c r="T1028" s="5">
        <f t="shared" si="964"/>
        <v>200</v>
      </c>
      <c r="U1028" s="5">
        <f t="shared" si="964"/>
        <v>0</v>
      </c>
      <c r="V1028" s="42">
        <f t="shared" si="964"/>
        <v>0</v>
      </c>
      <c r="W1028" s="5">
        <f t="shared" si="914"/>
        <v>100</v>
      </c>
      <c r="X1028" s="27"/>
    </row>
    <row r="1029" spans="1:24" ht="31.5" customHeight="1" x14ac:dyDescent="0.3">
      <c r="A1029" s="4" t="s">
        <v>163</v>
      </c>
      <c r="B1029" s="4" t="s">
        <v>1774</v>
      </c>
      <c r="C1029" s="4" t="s">
        <v>123</v>
      </c>
      <c r="D1029" s="4"/>
      <c r="E1029" s="14" t="s">
        <v>1047</v>
      </c>
      <c r="F1029" s="5">
        <f t="shared" si="962"/>
        <v>200</v>
      </c>
      <c r="G1029" s="5">
        <f t="shared" si="962"/>
        <v>200</v>
      </c>
      <c r="H1029" s="5">
        <f t="shared" si="962"/>
        <v>200</v>
      </c>
      <c r="I1029" s="5">
        <f t="shared" si="962"/>
        <v>0</v>
      </c>
      <c r="J1029" s="5">
        <f t="shared" si="962"/>
        <v>0</v>
      </c>
      <c r="K1029" s="5">
        <f t="shared" si="962"/>
        <v>0</v>
      </c>
      <c r="L1029" s="5">
        <f t="shared" si="962"/>
        <v>0</v>
      </c>
      <c r="M1029" s="5">
        <f t="shared" si="909"/>
        <v>200</v>
      </c>
      <c r="N1029" s="5">
        <f t="shared" si="963"/>
        <v>200</v>
      </c>
      <c r="O1029" s="5">
        <f t="shared" si="963"/>
        <v>0</v>
      </c>
      <c r="P1029" s="5">
        <f t="shared" si="964"/>
        <v>0</v>
      </c>
      <c r="Q1029" s="5">
        <f t="shared" si="964"/>
        <v>0</v>
      </c>
      <c r="R1029" s="5">
        <f t="shared" si="964"/>
        <v>0</v>
      </c>
      <c r="S1029" s="5">
        <f t="shared" si="964"/>
        <v>0</v>
      </c>
      <c r="T1029" s="5">
        <f t="shared" si="964"/>
        <v>200</v>
      </c>
      <c r="U1029" s="5">
        <f t="shared" si="964"/>
        <v>0</v>
      </c>
      <c r="V1029" s="42">
        <f t="shared" si="964"/>
        <v>0</v>
      </c>
      <c r="W1029" s="5">
        <f t="shared" si="914"/>
        <v>100</v>
      </c>
      <c r="X1029" s="27"/>
    </row>
    <row r="1030" spans="1:24" ht="63" customHeight="1" x14ac:dyDescent="0.3">
      <c r="A1030" s="4" t="s">
        <v>163</v>
      </c>
      <c r="B1030" s="4" t="s">
        <v>1774</v>
      </c>
      <c r="C1030" s="4" t="s">
        <v>124</v>
      </c>
      <c r="D1030" s="4"/>
      <c r="E1030" s="14" t="s">
        <v>1048</v>
      </c>
      <c r="F1030" s="5">
        <f t="shared" si="962"/>
        <v>200</v>
      </c>
      <c r="G1030" s="5">
        <f t="shared" si="962"/>
        <v>200</v>
      </c>
      <c r="H1030" s="5">
        <f t="shared" si="962"/>
        <v>200</v>
      </c>
      <c r="I1030" s="5">
        <f t="shared" si="962"/>
        <v>0</v>
      </c>
      <c r="J1030" s="5">
        <f t="shared" si="962"/>
        <v>0</v>
      </c>
      <c r="K1030" s="5">
        <f t="shared" si="962"/>
        <v>0</v>
      </c>
      <c r="L1030" s="5">
        <f t="shared" si="962"/>
        <v>0</v>
      </c>
      <c r="M1030" s="5">
        <f t="shared" si="909"/>
        <v>200</v>
      </c>
      <c r="N1030" s="5">
        <f t="shared" si="963"/>
        <v>200</v>
      </c>
      <c r="O1030" s="5">
        <f t="shared" si="963"/>
        <v>0</v>
      </c>
      <c r="P1030" s="5">
        <f t="shared" si="964"/>
        <v>0</v>
      </c>
      <c r="Q1030" s="5">
        <f t="shared" si="964"/>
        <v>0</v>
      </c>
      <c r="R1030" s="5">
        <f t="shared" si="964"/>
        <v>0</v>
      </c>
      <c r="S1030" s="5">
        <f t="shared" si="964"/>
        <v>0</v>
      </c>
      <c r="T1030" s="5">
        <f t="shared" si="964"/>
        <v>200</v>
      </c>
      <c r="U1030" s="5">
        <f t="shared" si="964"/>
        <v>0</v>
      </c>
      <c r="V1030" s="42">
        <f t="shared" si="964"/>
        <v>0</v>
      </c>
      <c r="W1030" s="5">
        <f t="shared" si="914"/>
        <v>100</v>
      </c>
      <c r="X1030" s="27"/>
    </row>
    <row r="1031" spans="1:24" ht="63" customHeight="1" x14ac:dyDescent="0.3">
      <c r="A1031" s="4" t="s">
        <v>163</v>
      </c>
      <c r="B1031" s="4" t="s">
        <v>1774</v>
      </c>
      <c r="C1031" s="4" t="s">
        <v>113</v>
      </c>
      <c r="D1031" s="4"/>
      <c r="E1031" s="14" t="s">
        <v>560</v>
      </c>
      <c r="F1031" s="5">
        <f t="shared" si="962"/>
        <v>200</v>
      </c>
      <c r="G1031" s="5">
        <f t="shared" si="962"/>
        <v>200</v>
      </c>
      <c r="H1031" s="5">
        <f t="shared" si="962"/>
        <v>200</v>
      </c>
      <c r="I1031" s="5">
        <f t="shared" si="962"/>
        <v>0</v>
      </c>
      <c r="J1031" s="5">
        <f t="shared" si="962"/>
        <v>0</v>
      </c>
      <c r="K1031" s="5">
        <f t="shared" si="962"/>
        <v>0</v>
      </c>
      <c r="L1031" s="5">
        <f t="shared" si="962"/>
        <v>0</v>
      </c>
      <c r="M1031" s="5">
        <f t="shared" si="909"/>
        <v>200</v>
      </c>
      <c r="N1031" s="5">
        <f t="shared" si="963"/>
        <v>200</v>
      </c>
      <c r="O1031" s="5">
        <f t="shared" si="963"/>
        <v>0</v>
      </c>
      <c r="P1031" s="5">
        <f t="shared" si="964"/>
        <v>0</v>
      </c>
      <c r="Q1031" s="5">
        <f t="shared" si="964"/>
        <v>0</v>
      </c>
      <c r="R1031" s="5">
        <f t="shared" si="964"/>
        <v>0</v>
      </c>
      <c r="S1031" s="5">
        <f t="shared" si="964"/>
        <v>0</v>
      </c>
      <c r="T1031" s="5">
        <f t="shared" si="964"/>
        <v>200</v>
      </c>
      <c r="U1031" s="5">
        <f t="shared" si="964"/>
        <v>0</v>
      </c>
      <c r="V1031" s="42">
        <f t="shared" si="964"/>
        <v>0</v>
      </c>
      <c r="W1031" s="5">
        <f t="shared" si="914"/>
        <v>100</v>
      </c>
      <c r="X1031" s="27"/>
    </row>
    <row r="1032" spans="1:24" ht="31.5" customHeight="1" x14ac:dyDescent="0.3">
      <c r="A1032" s="4" t="s">
        <v>163</v>
      </c>
      <c r="B1032" s="4" t="s">
        <v>1774</v>
      </c>
      <c r="C1032" s="4" t="s">
        <v>113</v>
      </c>
      <c r="D1032" s="4" t="s">
        <v>87</v>
      </c>
      <c r="E1032" s="14" t="s">
        <v>541</v>
      </c>
      <c r="F1032" s="5">
        <f t="shared" si="962"/>
        <v>200</v>
      </c>
      <c r="G1032" s="5">
        <f t="shared" si="962"/>
        <v>200</v>
      </c>
      <c r="H1032" s="5">
        <f t="shared" si="962"/>
        <v>200</v>
      </c>
      <c r="I1032" s="5">
        <f t="shared" si="962"/>
        <v>0</v>
      </c>
      <c r="J1032" s="5">
        <f t="shared" si="962"/>
        <v>0</v>
      </c>
      <c r="K1032" s="5">
        <f t="shared" si="962"/>
        <v>0</v>
      </c>
      <c r="L1032" s="5">
        <f t="shared" si="962"/>
        <v>0</v>
      </c>
      <c r="M1032" s="5">
        <f t="shared" si="909"/>
        <v>200</v>
      </c>
      <c r="N1032" s="5">
        <f t="shared" si="963"/>
        <v>200</v>
      </c>
      <c r="O1032" s="5">
        <f t="shared" si="963"/>
        <v>0</v>
      </c>
      <c r="P1032" s="5">
        <f t="shared" si="964"/>
        <v>0</v>
      </c>
      <c r="Q1032" s="5">
        <f t="shared" si="964"/>
        <v>0</v>
      </c>
      <c r="R1032" s="5">
        <f t="shared" si="964"/>
        <v>0</v>
      </c>
      <c r="S1032" s="5">
        <f t="shared" si="964"/>
        <v>0</v>
      </c>
      <c r="T1032" s="5">
        <f t="shared" si="964"/>
        <v>200</v>
      </c>
      <c r="U1032" s="5">
        <f t="shared" si="964"/>
        <v>0</v>
      </c>
      <c r="V1032" s="42">
        <f t="shared" si="964"/>
        <v>0</v>
      </c>
      <c r="W1032" s="5">
        <f t="shared" si="914"/>
        <v>100</v>
      </c>
      <c r="X1032" s="27"/>
    </row>
    <row r="1033" spans="1:24" ht="15.75" customHeight="1" x14ac:dyDescent="0.3">
      <c r="A1033" s="4" t="s">
        <v>163</v>
      </c>
      <c r="B1033" s="4" t="s">
        <v>1774</v>
      </c>
      <c r="C1033" s="4" t="s">
        <v>113</v>
      </c>
      <c r="D1033" s="4" t="s">
        <v>121</v>
      </c>
      <c r="E1033" s="14" t="s">
        <v>542</v>
      </c>
      <c r="F1033" s="5">
        <v>200</v>
      </c>
      <c r="G1033" s="5">
        <v>200</v>
      </c>
      <c r="H1033" s="5">
        <v>200</v>
      </c>
      <c r="I1033" s="5"/>
      <c r="J1033" s="5"/>
      <c r="K1033" s="5"/>
      <c r="L1033" s="5"/>
      <c r="M1033" s="5">
        <f t="shared" si="909"/>
        <v>200</v>
      </c>
      <c r="N1033" s="5">
        <v>200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200</v>
      </c>
      <c r="U1033" s="5">
        <v>0</v>
      </c>
      <c r="V1033" s="42">
        <v>0</v>
      </c>
      <c r="W1033" s="5">
        <f t="shared" si="914"/>
        <v>100</v>
      </c>
      <c r="X1033" s="27"/>
    </row>
    <row r="1034" spans="1:24" ht="15.75" customHeight="1" x14ac:dyDescent="0.3">
      <c r="A1034" s="4" t="s">
        <v>163</v>
      </c>
      <c r="B1034" s="4" t="s">
        <v>1774</v>
      </c>
      <c r="C1034" s="4" t="s">
        <v>125</v>
      </c>
      <c r="D1034" s="4"/>
      <c r="E1034" s="14" t="s">
        <v>1049</v>
      </c>
      <c r="F1034" s="5">
        <f t="shared" ref="F1034:L1037" si="965">F1035</f>
        <v>5009.5</v>
      </c>
      <c r="G1034" s="5">
        <f t="shared" si="965"/>
        <v>4012.5</v>
      </c>
      <c r="H1034" s="5">
        <f t="shared" si="965"/>
        <v>4012.5</v>
      </c>
      <c r="I1034" s="5">
        <f t="shared" si="965"/>
        <v>0</v>
      </c>
      <c r="J1034" s="5">
        <f t="shared" si="965"/>
        <v>0</v>
      </c>
      <c r="K1034" s="5">
        <f t="shared" si="965"/>
        <v>0</v>
      </c>
      <c r="L1034" s="5">
        <f t="shared" si="965"/>
        <v>0</v>
      </c>
      <c r="M1034" s="5">
        <f t="shared" si="909"/>
        <v>5009.5</v>
      </c>
      <c r="N1034" s="5">
        <f t="shared" ref="N1034:O1037" si="966">N1035</f>
        <v>5009.5</v>
      </c>
      <c r="O1034" s="5">
        <f t="shared" si="966"/>
        <v>3240.25</v>
      </c>
      <c r="P1034" s="5">
        <f t="shared" ref="P1034:V1037" si="967">P1035</f>
        <v>0</v>
      </c>
      <c r="Q1034" s="5">
        <f t="shared" si="967"/>
        <v>0</v>
      </c>
      <c r="R1034" s="5">
        <f t="shared" si="967"/>
        <v>0</v>
      </c>
      <c r="S1034" s="5">
        <f t="shared" si="967"/>
        <v>0</v>
      </c>
      <c r="T1034" s="5">
        <f t="shared" si="967"/>
        <v>5009.5</v>
      </c>
      <c r="U1034" s="5">
        <f t="shared" si="967"/>
        <v>0</v>
      </c>
      <c r="V1034" s="42">
        <f t="shared" si="967"/>
        <v>0</v>
      </c>
      <c r="W1034" s="5">
        <f t="shared" si="914"/>
        <v>100</v>
      </c>
      <c r="X1034" s="27"/>
    </row>
    <row r="1035" spans="1:24" ht="15.75" customHeight="1" x14ac:dyDescent="0.3">
      <c r="A1035" s="4" t="s">
        <v>163</v>
      </c>
      <c r="B1035" s="4" t="s">
        <v>1774</v>
      </c>
      <c r="C1035" s="4" t="s">
        <v>126</v>
      </c>
      <c r="D1035" s="4"/>
      <c r="E1035" s="14" t="s">
        <v>1050</v>
      </c>
      <c r="F1035" s="5">
        <f t="shared" si="965"/>
        <v>5009.5</v>
      </c>
      <c r="G1035" s="5">
        <f t="shared" si="965"/>
        <v>4012.5</v>
      </c>
      <c r="H1035" s="5">
        <f t="shared" si="965"/>
        <v>4012.5</v>
      </c>
      <c r="I1035" s="5">
        <f t="shared" si="965"/>
        <v>0</v>
      </c>
      <c r="J1035" s="5">
        <f t="shared" si="965"/>
        <v>0</v>
      </c>
      <c r="K1035" s="5">
        <f t="shared" si="965"/>
        <v>0</v>
      </c>
      <c r="L1035" s="5">
        <f t="shared" si="965"/>
        <v>0</v>
      </c>
      <c r="M1035" s="5">
        <f t="shared" si="909"/>
        <v>5009.5</v>
      </c>
      <c r="N1035" s="5">
        <f t="shared" si="966"/>
        <v>5009.5</v>
      </c>
      <c r="O1035" s="5">
        <f t="shared" si="966"/>
        <v>3240.25</v>
      </c>
      <c r="P1035" s="5">
        <f t="shared" si="967"/>
        <v>0</v>
      </c>
      <c r="Q1035" s="5">
        <f t="shared" si="967"/>
        <v>0</v>
      </c>
      <c r="R1035" s="5">
        <f t="shared" si="967"/>
        <v>0</v>
      </c>
      <c r="S1035" s="5">
        <f t="shared" si="967"/>
        <v>0</v>
      </c>
      <c r="T1035" s="5">
        <f t="shared" si="967"/>
        <v>5009.5</v>
      </c>
      <c r="U1035" s="5">
        <f t="shared" si="967"/>
        <v>0</v>
      </c>
      <c r="V1035" s="42">
        <f t="shared" si="967"/>
        <v>0</v>
      </c>
      <c r="W1035" s="5">
        <f t="shared" si="914"/>
        <v>100</v>
      </c>
      <c r="X1035" s="27"/>
    </row>
    <row r="1036" spans="1:24" ht="31.5" customHeight="1" x14ac:dyDescent="0.3">
      <c r="A1036" s="4" t="s">
        <v>163</v>
      </c>
      <c r="B1036" s="4" t="s">
        <v>1774</v>
      </c>
      <c r="C1036" s="4" t="s">
        <v>127</v>
      </c>
      <c r="D1036" s="4"/>
      <c r="E1036" s="14" t="s">
        <v>1053</v>
      </c>
      <c r="F1036" s="5">
        <f t="shared" si="965"/>
        <v>5009.5</v>
      </c>
      <c r="G1036" s="5">
        <f t="shared" si="965"/>
        <v>4012.5</v>
      </c>
      <c r="H1036" s="5">
        <f t="shared" si="965"/>
        <v>4012.5</v>
      </c>
      <c r="I1036" s="5">
        <f t="shared" si="965"/>
        <v>0</v>
      </c>
      <c r="J1036" s="5">
        <f t="shared" si="965"/>
        <v>0</v>
      </c>
      <c r="K1036" s="5">
        <f t="shared" si="965"/>
        <v>0</v>
      </c>
      <c r="L1036" s="5">
        <f t="shared" si="965"/>
        <v>0</v>
      </c>
      <c r="M1036" s="5">
        <f t="shared" si="909"/>
        <v>5009.5</v>
      </c>
      <c r="N1036" s="5">
        <f t="shared" si="966"/>
        <v>5009.5</v>
      </c>
      <c r="O1036" s="5">
        <f t="shared" si="966"/>
        <v>3240.25</v>
      </c>
      <c r="P1036" s="5">
        <f t="shared" si="967"/>
        <v>0</v>
      </c>
      <c r="Q1036" s="5">
        <f t="shared" si="967"/>
        <v>0</v>
      </c>
      <c r="R1036" s="5">
        <f t="shared" si="967"/>
        <v>0</v>
      </c>
      <c r="S1036" s="5">
        <f t="shared" si="967"/>
        <v>0</v>
      </c>
      <c r="T1036" s="5">
        <f t="shared" si="967"/>
        <v>5009.5</v>
      </c>
      <c r="U1036" s="5">
        <f t="shared" si="967"/>
        <v>0</v>
      </c>
      <c r="V1036" s="42">
        <f t="shared" si="967"/>
        <v>0</v>
      </c>
      <c r="W1036" s="5">
        <f t="shared" si="914"/>
        <v>100</v>
      </c>
      <c r="X1036" s="27"/>
    </row>
    <row r="1037" spans="1:24" ht="31.5" customHeight="1" x14ac:dyDescent="0.3">
      <c r="A1037" s="4" t="s">
        <v>163</v>
      </c>
      <c r="B1037" s="4" t="s">
        <v>1774</v>
      </c>
      <c r="C1037" s="4" t="s">
        <v>114</v>
      </c>
      <c r="D1037" s="4"/>
      <c r="E1037" s="14" t="s">
        <v>564</v>
      </c>
      <c r="F1037" s="5">
        <f t="shared" si="965"/>
        <v>5009.5</v>
      </c>
      <c r="G1037" s="5">
        <f t="shared" si="965"/>
        <v>4012.5</v>
      </c>
      <c r="H1037" s="5">
        <f t="shared" si="965"/>
        <v>4012.5</v>
      </c>
      <c r="I1037" s="5">
        <f t="shared" si="965"/>
        <v>0</v>
      </c>
      <c r="J1037" s="5">
        <f t="shared" si="965"/>
        <v>0</v>
      </c>
      <c r="K1037" s="5">
        <f t="shared" si="965"/>
        <v>0</v>
      </c>
      <c r="L1037" s="5">
        <f t="shared" si="965"/>
        <v>0</v>
      </c>
      <c r="M1037" s="5">
        <f t="shared" si="909"/>
        <v>5009.5</v>
      </c>
      <c r="N1037" s="5">
        <f t="shared" si="966"/>
        <v>5009.5</v>
      </c>
      <c r="O1037" s="5">
        <f t="shared" si="966"/>
        <v>3240.25</v>
      </c>
      <c r="P1037" s="5">
        <f t="shared" si="967"/>
        <v>0</v>
      </c>
      <c r="Q1037" s="5">
        <f t="shared" si="967"/>
        <v>0</v>
      </c>
      <c r="R1037" s="5">
        <f t="shared" si="967"/>
        <v>0</v>
      </c>
      <c r="S1037" s="5">
        <f t="shared" si="967"/>
        <v>0</v>
      </c>
      <c r="T1037" s="5">
        <f t="shared" si="967"/>
        <v>5009.5</v>
      </c>
      <c r="U1037" s="5">
        <f t="shared" si="967"/>
        <v>0</v>
      </c>
      <c r="V1037" s="42">
        <f t="shared" si="967"/>
        <v>0</v>
      </c>
      <c r="W1037" s="5">
        <f t="shared" ref="W1037:W1100" si="968">T1037/N1037*100</f>
        <v>100</v>
      </c>
      <c r="X1037" s="27"/>
    </row>
    <row r="1038" spans="1:24" ht="31.5" customHeight="1" x14ac:dyDescent="0.3">
      <c r="A1038" s="4" t="s">
        <v>163</v>
      </c>
      <c r="B1038" s="4" t="s">
        <v>1774</v>
      </c>
      <c r="C1038" s="4" t="s">
        <v>114</v>
      </c>
      <c r="D1038" s="4" t="s">
        <v>87</v>
      </c>
      <c r="E1038" s="14" t="s">
        <v>541</v>
      </c>
      <c r="F1038" s="5">
        <f t="shared" ref="F1038:L1038" si="969">F1039+F1040</f>
        <v>5009.5</v>
      </c>
      <c r="G1038" s="5">
        <f t="shared" si="969"/>
        <v>4012.5</v>
      </c>
      <c r="H1038" s="5">
        <f t="shared" si="969"/>
        <v>4012.5</v>
      </c>
      <c r="I1038" s="5">
        <f t="shared" si="969"/>
        <v>0</v>
      </c>
      <c r="J1038" s="5">
        <f t="shared" si="969"/>
        <v>0</v>
      </c>
      <c r="K1038" s="5">
        <f t="shared" si="969"/>
        <v>0</v>
      </c>
      <c r="L1038" s="5">
        <f t="shared" si="969"/>
        <v>0</v>
      </c>
      <c r="M1038" s="5">
        <f t="shared" si="909"/>
        <v>5009.5</v>
      </c>
      <c r="N1038" s="5">
        <f>N1039+N1040</f>
        <v>5009.5</v>
      </c>
      <c r="O1038" s="5">
        <f>O1039+O1040</f>
        <v>3240.25</v>
      </c>
      <c r="P1038" s="5">
        <f t="shared" ref="P1038:V1038" si="970">P1039+P1040</f>
        <v>0</v>
      </c>
      <c r="Q1038" s="5">
        <f t="shared" si="970"/>
        <v>0</v>
      </c>
      <c r="R1038" s="5">
        <f t="shared" si="970"/>
        <v>0</v>
      </c>
      <c r="S1038" s="5">
        <f t="shared" si="970"/>
        <v>0</v>
      </c>
      <c r="T1038" s="5">
        <f t="shared" si="970"/>
        <v>5009.5</v>
      </c>
      <c r="U1038" s="5">
        <f t="shared" si="970"/>
        <v>0</v>
      </c>
      <c r="V1038" s="42">
        <f t="shared" si="970"/>
        <v>0</v>
      </c>
      <c r="W1038" s="5">
        <f t="shared" si="968"/>
        <v>100</v>
      </c>
      <c r="X1038" s="27"/>
    </row>
    <row r="1039" spans="1:24" ht="15.75" customHeight="1" x14ac:dyDescent="0.3">
      <c r="A1039" s="4" t="s">
        <v>163</v>
      </c>
      <c r="B1039" s="4" t="s">
        <v>1774</v>
      </c>
      <c r="C1039" s="4" t="s">
        <v>114</v>
      </c>
      <c r="D1039" s="4" t="s">
        <v>121</v>
      </c>
      <c r="E1039" s="14" t="s">
        <v>542</v>
      </c>
      <c r="F1039" s="5">
        <v>3626.5</v>
      </c>
      <c r="G1039" s="5">
        <v>2629.5</v>
      </c>
      <c r="H1039" s="5">
        <v>2629.5</v>
      </c>
      <c r="I1039" s="5"/>
      <c r="J1039" s="5"/>
      <c r="K1039" s="5"/>
      <c r="L1039" s="5"/>
      <c r="M1039" s="5">
        <f t="shared" si="909"/>
        <v>3626.5</v>
      </c>
      <c r="N1039" s="5">
        <v>2455</v>
      </c>
      <c r="O1039" s="5">
        <v>997</v>
      </c>
      <c r="P1039" s="5">
        <v>0</v>
      </c>
      <c r="Q1039" s="5">
        <v>0</v>
      </c>
      <c r="R1039" s="5">
        <v>0</v>
      </c>
      <c r="S1039" s="5">
        <v>0</v>
      </c>
      <c r="T1039" s="5">
        <v>2455</v>
      </c>
      <c r="U1039" s="5">
        <v>0</v>
      </c>
      <c r="V1039" s="42">
        <v>0</v>
      </c>
      <c r="W1039" s="5">
        <f t="shared" si="968"/>
        <v>100</v>
      </c>
      <c r="X1039" s="27"/>
    </row>
    <row r="1040" spans="1:24" ht="15.75" customHeight="1" x14ac:dyDescent="0.3">
      <c r="A1040" s="4" t="s">
        <v>163</v>
      </c>
      <c r="B1040" s="4" t="s">
        <v>1774</v>
      </c>
      <c r="C1040" s="4" t="s">
        <v>114</v>
      </c>
      <c r="D1040" s="4" t="s">
        <v>99</v>
      </c>
      <c r="E1040" s="14" t="s">
        <v>543</v>
      </c>
      <c r="F1040" s="5">
        <v>1383</v>
      </c>
      <c r="G1040" s="5">
        <v>1383</v>
      </c>
      <c r="H1040" s="5">
        <v>1383</v>
      </c>
      <c r="I1040" s="5"/>
      <c r="J1040" s="5"/>
      <c r="K1040" s="5"/>
      <c r="L1040" s="5"/>
      <c r="M1040" s="5">
        <f t="shared" si="909"/>
        <v>1383</v>
      </c>
      <c r="N1040" s="5">
        <v>2554.5</v>
      </c>
      <c r="O1040" s="5">
        <v>2243.25</v>
      </c>
      <c r="P1040" s="5">
        <v>0</v>
      </c>
      <c r="Q1040" s="5">
        <v>0</v>
      </c>
      <c r="R1040" s="5">
        <v>0</v>
      </c>
      <c r="S1040" s="5">
        <v>0</v>
      </c>
      <c r="T1040" s="5">
        <v>2554.5</v>
      </c>
      <c r="U1040" s="5">
        <v>0</v>
      </c>
      <c r="V1040" s="42">
        <v>0</v>
      </c>
      <c r="W1040" s="5">
        <f t="shared" si="968"/>
        <v>100</v>
      </c>
      <c r="X1040" s="27"/>
    </row>
    <row r="1041" spans="1:24" ht="47.25" customHeight="1" x14ac:dyDescent="0.3">
      <c r="A1041" s="4" t="s">
        <v>163</v>
      </c>
      <c r="B1041" s="4" t="s">
        <v>1774</v>
      </c>
      <c r="C1041" s="4" t="s">
        <v>110</v>
      </c>
      <c r="D1041" s="4"/>
      <c r="E1041" s="14" t="s">
        <v>1092</v>
      </c>
      <c r="F1041" s="5">
        <f t="shared" ref="F1041:L1045" si="971">F1042</f>
        <v>489.4</v>
      </c>
      <c r="G1041" s="5">
        <f t="shared" si="971"/>
        <v>489.4</v>
      </c>
      <c r="H1041" s="5">
        <f t="shared" si="971"/>
        <v>489.4</v>
      </c>
      <c r="I1041" s="5">
        <f t="shared" si="971"/>
        <v>0</v>
      </c>
      <c r="J1041" s="5">
        <f t="shared" si="971"/>
        <v>0</v>
      </c>
      <c r="K1041" s="5">
        <f t="shared" si="971"/>
        <v>0</v>
      </c>
      <c r="L1041" s="5">
        <f t="shared" si="971"/>
        <v>0</v>
      </c>
      <c r="M1041" s="5">
        <f t="shared" si="909"/>
        <v>489.4</v>
      </c>
      <c r="N1041" s="5">
        <f t="shared" ref="N1041:O1045" si="972">N1042</f>
        <v>489.4</v>
      </c>
      <c r="O1041" s="5">
        <f t="shared" si="972"/>
        <v>489.4</v>
      </c>
      <c r="P1041" s="5">
        <f t="shared" ref="P1041:V1045" si="973">P1042</f>
        <v>0</v>
      </c>
      <c r="Q1041" s="5">
        <f t="shared" si="973"/>
        <v>0</v>
      </c>
      <c r="R1041" s="5">
        <f t="shared" si="973"/>
        <v>0</v>
      </c>
      <c r="S1041" s="5">
        <f t="shared" si="973"/>
        <v>0</v>
      </c>
      <c r="T1041" s="5">
        <f t="shared" si="973"/>
        <v>489.4</v>
      </c>
      <c r="U1041" s="5">
        <f t="shared" si="973"/>
        <v>0</v>
      </c>
      <c r="V1041" s="42">
        <f t="shared" si="973"/>
        <v>0</v>
      </c>
      <c r="W1041" s="5">
        <f t="shared" si="968"/>
        <v>100</v>
      </c>
      <c r="X1041" s="27"/>
    </row>
    <row r="1042" spans="1:24" ht="31.5" customHeight="1" x14ac:dyDescent="0.3">
      <c r="A1042" s="4" t="s">
        <v>163</v>
      </c>
      <c r="B1042" s="4" t="s">
        <v>1774</v>
      </c>
      <c r="C1042" s="4" t="s">
        <v>166</v>
      </c>
      <c r="D1042" s="4"/>
      <c r="E1042" s="14" t="s">
        <v>1100</v>
      </c>
      <c r="F1042" s="5">
        <f t="shared" si="971"/>
        <v>489.4</v>
      </c>
      <c r="G1042" s="5">
        <f t="shared" si="971"/>
        <v>489.4</v>
      </c>
      <c r="H1042" s="5">
        <f t="shared" si="971"/>
        <v>489.4</v>
      </c>
      <c r="I1042" s="5">
        <f t="shared" si="971"/>
        <v>0</v>
      </c>
      <c r="J1042" s="5">
        <f t="shared" si="971"/>
        <v>0</v>
      </c>
      <c r="K1042" s="5">
        <f t="shared" si="971"/>
        <v>0</v>
      </c>
      <c r="L1042" s="5">
        <f t="shared" si="971"/>
        <v>0</v>
      </c>
      <c r="M1042" s="5">
        <f t="shared" ref="M1042:M1109" si="974">F1042+I1042+L1042</f>
        <v>489.4</v>
      </c>
      <c r="N1042" s="5">
        <f t="shared" si="972"/>
        <v>489.4</v>
      </c>
      <c r="O1042" s="5">
        <f t="shared" si="972"/>
        <v>489.4</v>
      </c>
      <c r="P1042" s="5">
        <f t="shared" si="973"/>
        <v>0</v>
      </c>
      <c r="Q1042" s="5">
        <f t="shared" si="973"/>
        <v>0</v>
      </c>
      <c r="R1042" s="5">
        <f t="shared" si="973"/>
        <v>0</v>
      </c>
      <c r="S1042" s="5">
        <f t="shared" si="973"/>
        <v>0</v>
      </c>
      <c r="T1042" s="5">
        <f t="shared" si="973"/>
        <v>489.4</v>
      </c>
      <c r="U1042" s="5">
        <f t="shared" si="973"/>
        <v>0</v>
      </c>
      <c r="V1042" s="42">
        <f t="shared" si="973"/>
        <v>0</v>
      </c>
      <c r="W1042" s="5">
        <f t="shared" si="968"/>
        <v>100</v>
      </c>
      <c r="X1042" s="27"/>
    </row>
    <row r="1043" spans="1:24" ht="31.5" customHeight="1" x14ac:dyDescent="0.3">
      <c r="A1043" s="4" t="s">
        <v>163</v>
      </c>
      <c r="B1043" s="4" t="s">
        <v>1774</v>
      </c>
      <c r="C1043" s="4" t="s">
        <v>167</v>
      </c>
      <c r="D1043" s="4"/>
      <c r="E1043" s="14" t="s">
        <v>960</v>
      </c>
      <c r="F1043" s="5">
        <f t="shared" si="971"/>
        <v>489.4</v>
      </c>
      <c r="G1043" s="5">
        <f t="shared" si="971"/>
        <v>489.4</v>
      </c>
      <c r="H1043" s="5">
        <f t="shared" si="971"/>
        <v>489.4</v>
      </c>
      <c r="I1043" s="5">
        <f t="shared" si="971"/>
        <v>0</v>
      </c>
      <c r="J1043" s="5">
        <f t="shared" si="971"/>
        <v>0</v>
      </c>
      <c r="K1043" s="5">
        <f t="shared" si="971"/>
        <v>0</v>
      </c>
      <c r="L1043" s="5">
        <f t="shared" si="971"/>
        <v>0</v>
      </c>
      <c r="M1043" s="5">
        <f t="shared" si="974"/>
        <v>489.4</v>
      </c>
      <c r="N1043" s="5">
        <f t="shared" si="972"/>
        <v>489.4</v>
      </c>
      <c r="O1043" s="5">
        <f t="shared" si="972"/>
        <v>489.4</v>
      </c>
      <c r="P1043" s="5">
        <f t="shared" si="973"/>
        <v>0</v>
      </c>
      <c r="Q1043" s="5">
        <f t="shared" si="973"/>
        <v>0</v>
      </c>
      <c r="R1043" s="5">
        <f t="shared" si="973"/>
        <v>0</v>
      </c>
      <c r="S1043" s="5">
        <f t="shared" si="973"/>
        <v>0</v>
      </c>
      <c r="T1043" s="5">
        <f t="shared" si="973"/>
        <v>489.4</v>
      </c>
      <c r="U1043" s="5">
        <f t="shared" si="973"/>
        <v>0</v>
      </c>
      <c r="V1043" s="42">
        <f t="shared" si="973"/>
        <v>0</v>
      </c>
      <c r="W1043" s="5">
        <f t="shared" si="968"/>
        <v>100</v>
      </c>
      <c r="X1043" s="27"/>
    </row>
    <row r="1044" spans="1:24" ht="31.5" customHeight="1" x14ac:dyDescent="0.3">
      <c r="A1044" s="4" t="s">
        <v>163</v>
      </c>
      <c r="B1044" s="4" t="s">
        <v>1774</v>
      </c>
      <c r="C1044" s="4" t="s">
        <v>164</v>
      </c>
      <c r="D1044" s="4"/>
      <c r="E1044" s="14" t="s">
        <v>754</v>
      </c>
      <c r="F1044" s="5">
        <f t="shared" si="971"/>
        <v>489.4</v>
      </c>
      <c r="G1044" s="5">
        <f t="shared" si="971"/>
        <v>489.4</v>
      </c>
      <c r="H1044" s="5">
        <f t="shared" si="971"/>
        <v>489.4</v>
      </c>
      <c r="I1044" s="5">
        <f t="shared" si="971"/>
        <v>0</v>
      </c>
      <c r="J1044" s="5">
        <f t="shared" si="971"/>
        <v>0</v>
      </c>
      <c r="K1044" s="5">
        <f t="shared" si="971"/>
        <v>0</v>
      </c>
      <c r="L1044" s="5">
        <f t="shared" si="971"/>
        <v>0</v>
      </c>
      <c r="M1044" s="5">
        <f t="shared" si="974"/>
        <v>489.4</v>
      </c>
      <c r="N1044" s="5">
        <f t="shared" si="972"/>
        <v>489.4</v>
      </c>
      <c r="O1044" s="5">
        <f t="shared" si="972"/>
        <v>489.4</v>
      </c>
      <c r="P1044" s="5">
        <f t="shared" si="973"/>
        <v>0</v>
      </c>
      <c r="Q1044" s="5">
        <f t="shared" si="973"/>
        <v>0</v>
      </c>
      <c r="R1044" s="5">
        <f t="shared" si="973"/>
        <v>0</v>
      </c>
      <c r="S1044" s="5">
        <f t="shared" si="973"/>
        <v>0</v>
      </c>
      <c r="T1044" s="5">
        <f t="shared" si="973"/>
        <v>489.4</v>
      </c>
      <c r="U1044" s="5">
        <f t="shared" si="973"/>
        <v>0</v>
      </c>
      <c r="V1044" s="42">
        <f t="shared" si="973"/>
        <v>0</v>
      </c>
      <c r="W1044" s="5">
        <f t="shared" si="968"/>
        <v>100</v>
      </c>
      <c r="X1044" s="27"/>
    </row>
    <row r="1045" spans="1:24" ht="31.5" customHeight="1" x14ac:dyDescent="0.3">
      <c r="A1045" s="4" t="s">
        <v>163</v>
      </c>
      <c r="B1045" s="4" t="s">
        <v>1774</v>
      </c>
      <c r="C1045" s="4" t="s">
        <v>164</v>
      </c>
      <c r="D1045" s="4" t="s">
        <v>87</v>
      </c>
      <c r="E1045" s="14" t="s">
        <v>541</v>
      </c>
      <c r="F1045" s="5">
        <f t="shared" si="971"/>
        <v>489.4</v>
      </c>
      <c r="G1045" s="5">
        <f t="shared" si="971"/>
        <v>489.4</v>
      </c>
      <c r="H1045" s="5">
        <f t="shared" si="971"/>
        <v>489.4</v>
      </c>
      <c r="I1045" s="5">
        <f t="shared" si="971"/>
        <v>0</v>
      </c>
      <c r="J1045" s="5">
        <f t="shared" si="971"/>
        <v>0</v>
      </c>
      <c r="K1045" s="5">
        <f t="shared" si="971"/>
        <v>0</v>
      </c>
      <c r="L1045" s="5">
        <f t="shared" si="971"/>
        <v>0</v>
      </c>
      <c r="M1045" s="5">
        <f t="shared" si="974"/>
        <v>489.4</v>
      </c>
      <c r="N1045" s="5">
        <f t="shared" si="972"/>
        <v>489.4</v>
      </c>
      <c r="O1045" s="5">
        <f t="shared" si="972"/>
        <v>489.4</v>
      </c>
      <c r="P1045" s="5">
        <f t="shared" si="973"/>
        <v>0</v>
      </c>
      <c r="Q1045" s="5">
        <f t="shared" si="973"/>
        <v>0</v>
      </c>
      <c r="R1045" s="5">
        <f t="shared" si="973"/>
        <v>0</v>
      </c>
      <c r="S1045" s="5">
        <f t="shared" si="973"/>
        <v>0</v>
      </c>
      <c r="T1045" s="5">
        <f t="shared" si="973"/>
        <v>489.4</v>
      </c>
      <c r="U1045" s="5">
        <f t="shared" si="973"/>
        <v>0</v>
      </c>
      <c r="V1045" s="42">
        <f t="shared" si="973"/>
        <v>0</v>
      </c>
      <c r="W1045" s="5">
        <f t="shared" si="968"/>
        <v>100</v>
      </c>
      <c r="X1045" s="27"/>
    </row>
    <row r="1046" spans="1:24" ht="15.75" customHeight="1" x14ac:dyDescent="0.3">
      <c r="A1046" s="4" t="s">
        <v>163</v>
      </c>
      <c r="B1046" s="4" t="s">
        <v>1774</v>
      </c>
      <c r="C1046" s="4" t="s">
        <v>164</v>
      </c>
      <c r="D1046" s="4" t="s">
        <v>121</v>
      </c>
      <c r="E1046" s="14" t="s">
        <v>542</v>
      </c>
      <c r="F1046" s="5">
        <v>489.4</v>
      </c>
      <c r="G1046" s="5">
        <v>489.4</v>
      </c>
      <c r="H1046" s="5">
        <v>489.4</v>
      </c>
      <c r="I1046" s="5"/>
      <c r="J1046" s="5"/>
      <c r="K1046" s="5"/>
      <c r="L1046" s="5"/>
      <c r="M1046" s="5">
        <f t="shared" si="974"/>
        <v>489.4</v>
      </c>
      <c r="N1046" s="5">
        <v>489.4</v>
      </c>
      <c r="O1046" s="5">
        <v>489.4</v>
      </c>
      <c r="P1046" s="5">
        <v>0</v>
      </c>
      <c r="Q1046" s="5">
        <v>0</v>
      </c>
      <c r="R1046" s="5">
        <v>0</v>
      </c>
      <c r="S1046" s="5">
        <v>0</v>
      </c>
      <c r="T1046" s="5">
        <v>489.4</v>
      </c>
      <c r="U1046" s="5">
        <v>0</v>
      </c>
      <c r="V1046" s="42">
        <v>0</v>
      </c>
      <c r="W1046" s="5">
        <f t="shared" si="968"/>
        <v>100</v>
      </c>
      <c r="X1046" s="27"/>
    </row>
    <row r="1047" spans="1:24" ht="31.5" customHeight="1" x14ac:dyDescent="0.3">
      <c r="A1047" s="4" t="s">
        <v>163</v>
      </c>
      <c r="B1047" s="4" t="s">
        <v>1774</v>
      </c>
      <c r="C1047" s="4" t="s">
        <v>168</v>
      </c>
      <c r="D1047" s="4"/>
      <c r="E1047" s="14" t="s">
        <v>1105</v>
      </c>
      <c r="F1047" s="5">
        <f t="shared" ref="F1047:L1047" si="975">F1048+F1055+F1064+F1104</f>
        <v>108538.20000000001</v>
      </c>
      <c r="G1047" s="5">
        <f t="shared" si="975"/>
        <v>109938.20000000001</v>
      </c>
      <c r="H1047" s="5">
        <f t="shared" si="975"/>
        <v>109938.20000000001</v>
      </c>
      <c r="I1047" s="5">
        <f t="shared" si="975"/>
        <v>0</v>
      </c>
      <c r="J1047" s="5">
        <f t="shared" si="975"/>
        <v>0</v>
      </c>
      <c r="K1047" s="5">
        <f t="shared" si="975"/>
        <v>0</v>
      </c>
      <c r="L1047" s="5">
        <f t="shared" si="975"/>
        <v>9856.8770000000004</v>
      </c>
      <c r="M1047" s="5">
        <f t="shared" si="974"/>
        <v>118395.07700000002</v>
      </c>
      <c r="N1047" s="5">
        <f>N1048+N1055+N1064+N1104</f>
        <v>118283.56761000001</v>
      </c>
      <c r="O1047" s="5">
        <f>O1048+O1055+O1064+O1104</f>
        <v>81125.282189999998</v>
      </c>
      <c r="P1047" s="5">
        <f t="shared" ref="P1047:V1047" si="976">P1048+P1055+P1064+P1104</f>
        <v>1355.7746100000002</v>
      </c>
      <c r="Q1047" s="5">
        <f t="shared" si="976"/>
        <v>845.93453000000011</v>
      </c>
      <c r="R1047" s="5">
        <f t="shared" si="976"/>
        <v>0</v>
      </c>
      <c r="S1047" s="5">
        <f t="shared" si="976"/>
        <v>0</v>
      </c>
      <c r="T1047" s="5">
        <f t="shared" si="976"/>
        <v>118276.81080000001</v>
      </c>
      <c r="U1047" s="5">
        <f t="shared" si="976"/>
        <v>1355.38715</v>
      </c>
      <c r="V1047" s="42">
        <f t="shared" si="976"/>
        <v>0</v>
      </c>
      <c r="W1047" s="5">
        <f t="shared" si="968"/>
        <v>99.994287617344881</v>
      </c>
      <c r="X1047" s="27"/>
    </row>
    <row r="1048" spans="1:24" ht="31.5" customHeight="1" x14ac:dyDescent="0.3">
      <c r="A1048" s="4" t="s">
        <v>163</v>
      </c>
      <c r="B1048" s="4" t="s">
        <v>1774</v>
      </c>
      <c r="C1048" s="4" t="s">
        <v>667</v>
      </c>
      <c r="D1048" s="4"/>
      <c r="E1048" s="14" t="s">
        <v>1106</v>
      </c>
      <c r="F1048" s="5">
        <f t="shared" ref="F1048:L1049" si="977">F1049</f>
        <v>100</v>
      </c>
      <c r="G1048" s="5">
        <f t="shared" si="977"/>
        <v>0</v>
      </c>
      <c r="H1048" s="5">
        <f t="shared" si="977"/>
        <v>0</v>
      </c>
      <c r="I1048" s="5">
        <f t="shared" si="977"/>
        <v>0</v>
      </c>
      <c r="J1048" s="5">
        <f t="shared" si="977"/>
        <v>0</v>
      </c>
      <c r="K1048" s="5">
        <f t="shared" si="977"/>
        <v>0</v>
      </c>
      <c r="L1048" s="5">
        <f t="shared" si="977"/>
        <v>0</v>
      </c>
      <c r="M1048" s="5">
        <f t="shared" si="974"/>
        <v>100</v>
      </c>
      <c r="N1048" s="5">
        <f>N1049</f>
        <v>19.204609999999999</v>
      </c>
      <c r="O1048" s="5">
        <f>O1049</f>
        <v>11.712109999999999</v>
      </c>
      <c r="P1048" s="5">
        <f t="shared" ref="P1048:V1049" si="978">P1049</f>
        <v>19.204609999999999</v>
      </c>
      <c r="Q1048" s="5">
        <f t="shared" si="978"/>
        <v>11.712109999999999</v>
      </c>
      <c r="R1048" s="5">
        <f t="shared" si="978"/>
        <v>0</v>
      </c>
      <c r="S1048" s="5">
        <f t="shared" si="978"/>
        <v>0</v>
      </c>
      <c r="T1048" s="5">
        <f t="shared" si="978"/>
        <v>19.204609999999999</v>
      </c>
      <c r="U1048" s="5">
        <f t="shared" si="978"/>
        <v>19.204609999999999</v>
      </c>
      <c r="V1048" s="42">
        <f t="shared" si="978"/>
        <v>0</v>
      </c>
      <c r="W1048" s="5">
        <f t="shared" si="968"/>
        <v>100</v>
      </c>
      <c r="X1048" s="27"/>
    </row>
    <row r="1049" spans="1:24" ht="47.25" customHeight="1" x14ac:dyDescent="0.3">
      <c r="A1049" s="4" t="s">
        <v>163</v>
      </c>
      <c r="B1049" s="4" t="s">
        <v>1774</v>
      </c>
      <c r="C1049" s="4" t="s">
        <v>669</v>
      </c>
      <c r="D1049" s="4"/>
      <c r="E1049" s="14" t="s">
        <v>1108</v>
      </c>
      <c r="F1049" s="5">
        <f t="shared" si="977"/>
        <v>100</v>
      </c>
      <c r="G1049" s="5">
        <f t="shared" si="977"/>
        <v>0</v>
      </c>
      <c r="H1049" s="5">
        <f t="shared" si="977"/>
        <v>0</v>
      </c>
      <c r="I1049" s="5">
        <f t="shared" si="977"/>
        <v>0</v>
      </c>
      <c r="J1049" s="5">
        <f t="shared" si="977"/>
        <v>0</v>
      </c>
      <c r="K1049" s="5">
        <f t="shared" si="977"/>
        <v>0</v>
      </c>
      <c r="L1049" s="5">
        <f t="shared" si="977"/>
        <v>0</v>
      </c>
      <c r="M1049" s="5">
        <f t="shared" si="974"/>
        <v>100</v>
      </c>
      <c r="N1049" s="5">
        <f>N1050</f>
        <v>19.204609999999999</v>
      </c>
      <c r="O1049" s="5">
        <f>O1050</f>
        <v>11.712109999999999</v>
      </c>
      <c r="P1049" s="5">
        <f t="shared" si="978"/>
        <v>19.204609999999999</v>
      </c>
      <c r="Q1049" s="5">
        <f t="shared" si="978"/>
        <v>11.712109999999999</v>
      </c>
      <c r="R1049" s="5">
        <f t="shared" si="978"/>
        <v>0</v>
      </c>
      <c r="S1049" s="5">
        <f t="shared" si="978"/>
        <v>0</v>
      </c>
      <c r="T1049" s="5">
        <f t="shared" si="978"/>
        <v>19.204609999999999</v>
      </c>
      <c r="U1049" s="5">
        <f t="shared" si="978"/>
        <v>19.204609999999999</v>
      </c>
      <c r="V1049" s="42">
        <f t="shared" si="978"/>
        <v>0</v>
      </c>
      <c r="W1049" s="5">
        <f t="shared" si="968"/>
        <v>100</v>
      </c>
      <c r="X1049" s="27"/>
    </row>
    <row r="1050" spans="1:24" ht="31.5" customHeight="1" x14ac:dyDescent="0.3">
      <c r="A1050" s="4" t="s">
        <v>163</v>
      </c>
      <c r="B1050" s="4" t="s">
        <v>1774</v>
      </c>
      <c r="C1050" s="4" t="s">
        <v>659</v>
      </c>
      <c r="D1050" s="4"/>
      <c r="E1050" s="14" t="s">
        <v>756</v>
      </c>
      <c r="F1050" s="5">
        <f t="shared" ref="F1050:L1050" si="979">F1051+F1053</f>
        <v>100</v>
      </c>
      <c r="G1050" s="5">
        <f t="shared" si="979"/>
        <v>0</v>
      </c>
      <c r="H1050" s="5">
        <f t="shared" si="979"/>
        <v>0</v>
      </c>
      <c r="I1050" s="5">
        <f t="shared" si="979"/>
        <v>0</v>
      </c>
      <c r="J1050" s="5">
        <f t="shared" si="979"/>
        <v>0</v>
      </c>
      <c r="K1050" s="5">
        <f t="shared" si="979"/>
        <v>0</v>
      </c>
      <c r="L1050" s="5">
        <f t="shared" si="979"/>
        <v>0</v>
      </c>
      <c r="M1050" s="5">
        <f t="shared" si="974"/>
        <v>100</v>
      </c>
      <c r="N1050" s="5">
        <f>N1051+N1053</f>
        <v>19.204609999999999</v>
      </c>
      <c r="O1050" s="5">
        <f>O1051+O1053</f>
        <v>11.712109999999999</v>
      </c>
      <c r="P1050" s="5">
        <f t="shared" ref="P1050:V1050" si="980">P1051+P1053</f>
        <v>19.204609999999999</v>
      </c>
      <c r="Q1050" s="5">
        <f t="shared" si="980"/>
        <v>11.712109999999999</v>
      </c>
      <c r="R1050" s="5">
        <f t="shared" si="980"/>
        <v>0</v>
      </c>
      <c r="S1050" s="5">
        <f t="shared" si="980"/>
        <v>0</v>
      </c>
      <c r="T1050" s="5">
        <f t="shared" si="980"/>
        <v>19.204609999999999</v>
      </c>
      <c r="U1050" s="5">
        <f t="shared" si="980"/>
        <v>19.204609999999999</v>
      </c>
      <c r="V1050" s="42">
        <f t="shared" si="980"/>
        <v>0</v>
      </c>
      <c r="W1050" s="5">
        <f t="shared" si="968"/>
        <v>100</v>
      </c>
      <c r="X1050" s="27"/>
    </row>
    <row r="1051" spans="1:24" ht="78.75" hidden="1" customHeight="1" x14ac:dyDescent="0.3">
      <c r="A1051" s="4" t="s">
        <v>163</v>
      </c>
      <c r="B1051" s="4" t="s">
        <v>1774</v>
      </c>
      <c r="C1051" s="4" t="s">
        <v>659</v>
      </c>
      <c r="D1051" s="4" t="s">
        <v>18</v>
      </c>
      <c r="E1051" s="14" t="s">
        <v>528</v>
      </c>
      <c r="F1051" s="5">
        <f t="shared" ref="F1051:L1051" si="981">F1052</f>
        <v>0</v>
      </c>
      <c r="G1051" s="5">
        <f t="shared" si="981"/>
        <v>0</v>
      </c>
      <c r="H1051" s="5">
        <f t="shared" si="981"/>
        <v>0</v>
      </c>
      <c r="I1051" s="5">
        <f t="shared" si="981"/>
        <v>0</v>
      </c>
      <c r="J1051" s="5">
        <f t="shared" si="981"/>
        <v>0</v>
      </c>
      <c r="K1051" s="5">
        <f t="shared" si="981"/>
        <v>0</v>
      </c>
      <c r="L1051" s="5">
        <f t="shared" si="981"/>
        <v>0</v>
      </c>
      <c r="M1051" s="5">
        <f t="shared" si="974"/>
        <v>0</v>
      </c>
      <c r="N1051" s="5">
        <f>N1052</f>
        <v>0</v>
      </c>
      <c r="O1051" s="5">
        <f>O1052</f>
        <v>0</v>
      </c>
      <c r="P1051" s="5">
        <f t="shared" ref="P1051:V1051" si="982">P1052</f>
        <v>0</v>
      </c>
      <c r="Q1051" s="5">
        <f t="shared" si="982"/>
        <v>0</v>
      </c>
      <c r="R1051" s="5">
        <f t="shared" si="982"/>
        <v>0</v>
      </c>
      <c r="S1051" s="5">
        <f t="shared" si="982"/>
        <v>0</v>
      </c>
      <c r="T1051" s="5">
        <f t="shared" si="982"/>
        <v>0</v>
      </c>
      <c r="U1051" s="5">
        <f t="shared" si="982"/>
        <v>0</v>
      </c>
      <c r="V1051" s="42">
        <f t="shared" si="982"/>
        <v>0</v>
      </c>
      <c r="W1051" s="5" t="e">
        <f t="shared" si="968"/>
        <v>#DIV/0!</v>
      </c>
      <c r="X1051" s="27" t="s">
        <v>1591</v>
      </c>
    </row>
    <row r="1052" spans="1:24" ht="31.5" hidden="1" customHeight="1" x14ac:dyDescent="0.3">
      <c r="A1052" s="4" t="s">
        <v>163</v>
      </c>
      <c r="B1052" s="4" t="s">
        <v>1774</v>
      </c>
      <c r="C1052" s="4" t="s">
        <v>659</v>
      </c>
      <c r="D1052" s="4" t="s">
        <v>28</v>
      </c>
      <c r="E1052" s="14" t="s">
        <v>530</v>
      </c>
      <c r="F1052" s="5"/>
      <c r="G1052" s="5"/>
      <c r="H1052" s="5"/>
      <c r="I1052" s="5"/>
      <c r="J1052" s="5"/>
      <c r="K1052" s="5"/>
      <c r="L1052" s="5"/>
      <c r="M1052" s="5">
        <f t="shared" si="974"/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42">
        <v>0</v>
      </c>
      <c r="W1052" s="5" t="e">
        <f t="shared" si="968"/>
        <v>#DIV/0!</v>
      </c>
      <c r="X1052" s="27" t="s">
        <v>1591</v>
      </c>
    </row>
    <row r="1053" spans="1:24" ht="31.5" customHeight="1" x14ac:dyDescent="0.3">
      <c r="A1053" s="4" t="s">
        <v>163</v>
      </c>
      <c r="B1053" s="4" t="s">
        <v>1774</v>
      </c>
      <c r="C1053" s="4" t="s">
        <v>659</v>
      </c>
      <c r="D1053" s="4" t="s">
        <v>11</v>
      </c>
      <c r="E1053" s="14" t="s">
        <v>531</v>
      </c>
      <c r="F1053" s="5">
        <f t="shared" ref="F1053:L1053" si="983">F1054</f>
        <v>100</v>
      </c>
      <c r="G1053" s="5">
        <f t="shared" si="983"/>
        <v>0</v>
      </c>
      <c r="H1053" s="5">
        <f t="shared" si="983"/>
        <v>0</v>
      </c>
      <c r="I1053" s="5">
        <f t="shared" si="983"/>
        <v>0</v>
      </c>
      <c r="J1053" s="5">
        <f t="shared" si="983"/>
        <v>0</v>
      </c>
      <c r="K1053" s="5">
        <f t="shared" si="983"/>
        <v>0</v>
      </c>
      <c r="L1053" s="5">
        <f t="shared" si="983"/>
        <v>0</v>
      </c>
      <c r="M1053" s="5">
        <f t="shared" si="974"/>
        <v>100</v>
      </c>
      <c r="N1053" s="5">
        <f>N1054</f>
        <v>19.204609999999999</v>
      </c>
      <c r="O1053" s="5">
        <f>O1054</f>
        <v>11.712109999999999</v>
      </c>
      <c r="P1053" s="5">
        <f t="shared" ref="P1053:V1053" si="984">P1054</f>
        <v>19.204609999999999</v>
      </c>
      <c r="Q1053" s="5">
        <f t="shared" si="984"/>
        <v>11.712109999999999</v>
      </c>
      <c r="R1053" s="5">
        <f t="shared" si="984"/>
        <v>0</v>
      </c>
      <c r="S1053" s="5">
        <f t="shared" si="984"/>
        <v>0</v>
      </c>
      <c r="T1053" s="5">
        <f t="shared" si="984"/>
        <v>19.204609999999999</v>
      </c>
      <c r="U1053" s="5">
        <f t="shared" si="984"/>
        <v>19.204609999999999</v>
      </c>
      <c r="V1053" s="42">
        <f t="shared" si="984"/>
        <v>0</v>
      </c>
      <c r="W1053" s="5">
        <f t="shared" si="968"/>
        <v>100</v>
      </c>
      <c r="X1053" s="27"/>
    </row>
    <row r="1054" spans="1:24" ht="31.5" customHeight="1" x14ac:dyDescent="0.3">
      <c r="A1054" s="4" t="s">
        <v>163</v>
      </c>
      <c r="B1054" s="4" t="s">
        <v>1774</v>
      </c>
      <c r="C1054" s="4" t="s">
        <v>659</v>
      </c>
      <c r="D1054" s="4" t="s">
        <v>12</v>
      </c>
      <c r="E1054" s="14" t="s">
        <v>532</v>
      </c>
      <c r="F1054" s="5">
        <v>100</v>
      </c>
      <c r="G1054" s="5"/>
      <c r="H1054" s="5"/>
      <c r="I1054" s="5"/>
      <c r="J1054" s="5"/>
      <c r="K1054" s="5"/>
      <c r="L1054" s="5"/>
      <c r="M1054" s="5">
        <f t="shared" si="974"/>
        <v>100</v>
      </c>
      <c r="N1054" s="5">
        <v>19.204609999999999</v>
      </c>
      <c r="O1054" s="5">
        <v>11.712109999999999</v>
      </c>
      <c r="P1054" s="5">
        <f>N1054</f>
        <v>19.204609999999999</v>
      </c>
      <c r="Q1054" s="5">
        <f>O1054</f>
        <v>11.712109999999999</v>
      </c>
      <c r="R1054" s="5">
        <v>0</v>
      </c>
      <c r="S1054" s="5">
        <v>0</v>
      </c>
      <c r="T1054" s="5">
        <v>19.204609999999999</v>
      </c>
      <c r="U1054" s="5">
        <f>T1054</f>
        <v>19.204609999999999</v>
      </c>
      <c r="V1054" s="42">
        <v>0</v>
      </c>
      <c r="W1054" s="5">
        <f t="shared" si="968"/>
        <v>100</v>
      </c>
      <c r="X1054" s="27"/>
    </row>
    <row r="1055" spans="1:24" ht="31.5" customHeight="1" x14ac:dyDescent="0.3">
      <c r="A1055" s="4" t="s">
        <v>163</v>
      </c>
      <c r="B1055" s="4" t="s">
        <v>1774</v>
      </c>
      <c r="C1055" s="4" t="s">
        <v>687</v>
      </c>
      <c r="D1055" s="4"/>
      <c r="E1055" s="14" t="s">
        <v>1110</v>
      </c>
      <c r="F1055" s="5">
        <f t="shared" ref="F1055:L1055" si="985">F1060+F1056</f>
        <v>1845.3</v>
      </c>
      <c r="G1055" s="5">
        <f t="shared" si="985"/>
        <v>1845.3</v>
      </c>
      <c r="H1055" s="5">
        <f t="shared" si="985"/>
        <v>1845.3</v>
      </c>
      <c r="I1055" s="5">
        <f t="shared" si="985"/>
        <v>0</v>
      </c>
      <c r="J1055" s="5">
        <f t="shared" si="985"/>
        <v>0</v>
      </c>
      <c r="K1055" s="5">
        <f t="shared" si="985"/>
        <v>0</v>
      </c>
      <c r="L1055" s="5">
        <f t="shared" si="985"/>
        <v>0</v>
      </c>
      <c r="M1055" s="5">
        <f t="shared" si="974"/>
        <v>1845.3</v>
      </c>
      <c r="N1055" s="5">
        <f>N1060+N1056</f>
        <v>1845.3</v>
      </c>
      <c r="O1055" s="5">
        <f>O1060+O1056</f>
        <v>1333.9749999999999</v>
      </c>
      <c r="P1055" s="5">
        <f t="shared" ref="P1055:V1055" si="986">P1060+P1056</f>
        <v>0</v>
      </c>
      <c r="Q1055" s="5">
        <f t="shared" si="986"/>
        <v>0</v>
      </c>
      <c r="R1055" s="5">
        <f t="shared" si="986"/>
        <v>0</v>
      </c>
      <c r="S1055" s="5">
        <f t="shared" si="986"/>
        <v>0</v>
      </c>
      <c r="T1055" s="5">
        <f t="shared" si="986"/>
        <v>1845.3</v>
      </c>
      <c r="U1055" s="5">
        <f t="shared" si="986"/>
        <v>0</v>
      </c>
      <c r="V1055" s="42">
        <f t="shared" si="986"/>
        <v>0</v>
      </c>
      <c r="W1055" s="5">
        <f t="shared" si="968"/>
        <v>100</v>
      </c>
      <c r="X1055" s="27"/>
    </row>
    <row r="1056" spans="1:24" ht="63" customHeight="1" x14ac:dyDescent="0.3">
      <c r="A1056" s="4" t="s">
        <v>163</v>
      </c>
      <c r="B1056" s="4" t="s">
        <v>1774</v>
      </c>
      <c r="C1056" s="4" t="s">
        <v>688</v>
      </c>
      <c r="D1056" s="4"/>
      <c r="E1056" s="14" t="s">
        <v>1111</v>
      </c>
      <c r="F1056" s="5">
        <f t="shared" ref="F1056:L1058" si="987">F1057</f>
        <v>1845.3</v>
      </c>
      <c r="G1056" s="5">
        <f t="shared" si="987"/>
        <v>1845.3</v>
      </c>
      <c r="H1056" s="5">
        <f t="shared" si="987"/>
        <v>1845.3</v>
      </c>
      <c r="I1056" s="5">
        <f t="shared" si="987"/>
        <v>0</v>
      </c>
      <c r="J1056" s="5">
        <f t="shared" si="987"/>
        <v>0</v>
      </c>
      <c r="K1056" s="5">
        <f t="shared" si="987"/>
        <v>0</v>
      </c>
      <c r="L1056" s="5">
        <f t="shared" si="987"/>
        <v>0</v>
      </c>
      <c r="M1056" s="5">
        <f t="shared" si="974"/>
        <v>1845.3</v>
      </c>
      <c r="N1056" s="5">
        <f t="shared" ref="N1056:O1058" si="988">N1057</f>
        <v>1845.3</v>
      </c>
      <c r="O1056" s="5">
        <f t="shared" si="988"/>
        <v>1333.9749999999999</v>
      </c>
      <c r="P1056" s="5">
        <f t="shared" ref="P1056:V1058" si="989">P1057</f>
        <v>0</v>
      </c>
      <c r="Q1056" s="5">
        <f t="shared" si="989"/>
        <v>0</v>
      </c>
      <c r="R1056" s="5">
        <f t="shared" si="989"/>
        <v>0</v>
      </c>
      <c r="S1056" s="5">
        <f t="shared" si="989"/>
        <v>0</v>
      </c>
      <c r="T1056" s="5">
        <f t="shared" si="989"/>
        <v>1845.3</v>
      </c>
      <c r="U1056" s="5">
        <f t="shared" si="989"/>
        <v>0</v>
      </c>
      <c r="V1056" s="42">
        <f t="shared" si="989"/>
        <v>0</v>
      </c>
      <c r="W1056" s="5">
        <f t="shared" si="968"/>
        <v>100</v>
      </c>
      <c r="X1056" s="27"/>
    </row>
    <row r="1057" spans="1:25" ht="31.5" customHeight="1" x14ac:dyDescent="0.3">
      <c r="A1057" s="4" t="s">
        <v>163</v>
      </c>
      <c r="B1057" s="4" t="s">
        <v>1774</v>
      </c>
      <c r="C1057" s="4" t="s">
        <v>678</v>
      </c>
      <c r="D1057" s="4"/>
      <c r="E1057" s="14" t="s">
        <v>1442</v>
      </c>
      <c r="F1057" s="5">
        <f t="shared" si="987"/>
        <v>1845.3</v>
      </c>
      <c r="G1057" s="5">
        <f t="shared" si="987"/>
        <v>1845.3</v>
      </c>
      <c r="H1057" s="5">
        <f t="shared" si="987"/>
        <v>1845.3</v>
      </c>
      <c r="I1057" s="5">
        <f t="shared" si="987"/>
        <v>0</v>
      </c>
      <c r="J1057" s="5">
        <f t="shared" si="987"/>
        <v>0</v>
      </c>
      <c r="K1057" s="5">
        <f t="shared" si="987"/>
        <v>0</v>
      </c>
      <c r="L1057" s="5">
        <f t="shared" si="987"/>
        <v>0</v>
      </c>
      <c r="M1057" s="5">
        <f t="shared" si="974"/>
        <v>1845.3</v>
      </c>
      <c r="N1057" s="5">
        <f t="shared" si="988"/>
        <v>1845.3</v>
      </c>
      <c r="O1057" s="5">
        <f t="shared" si="988"/>
        <v>1333.9749999999999</v>
      </c>
      <c r="P1057" s="5">
        <f t="shared" si="989"/>
        <v>0</v>
      </c>
      <c r="Q1057" s="5">
        <f t="shared" si="989"/>
        <v>0</v>
      </c>
      <c r="R1057" s="5">
        <f t="shared" si="989"/>
        <v>0</v>
      </c>
      <c r="S1057" s="5">
        <f t="shared" si="989"/>
        <v>0</v>
      </c>
      <c r="T1057" s="5">
        <f t="shared" si="989"/>
        <v>1845.3</v>
      </c>
      <c r="U1057" s="5">
        <f t="shared" si="989"/>
        <v>0</v>
      </c>
      <c r="V1057" s="42">
        <f t="shared" si="989"/>
        <v>0</v>
      </c>
      <c r="W1057" s="5">
        <f t="shared" si="968"/>
        <v>100</v>
      </c>
      <c r="X1057" s="27"/>
    </row>
    <row r="1058" spans="1:25" ht="31.5" customHeight="1" x14ac:dyDescent="0.3">
      <c r="A1058" s="4" t="s">
        <v>163</v>
      </c>
      <c r="B1058" s="4" t="s">
        <v>1774</v>
      </c>
      <c r="C1058" s="4" t="s">
        <v>678</v>
      </c>
      <c r="D1058" s="4" t="s">
        <v>87</v>
      </c>
      <c r="E1058" s="14" t="s">
        <v>541</v>
      </c>
      <c r="F1058" s="5">
        <f t="shared" si="987"/>
        <v>1845.3</v>
      </c>
      <c r="G1058" s="5">
        <f t="shared" si="987"/>
        <v>1845.3</v>
      </c>
      <c r="H1058" s="5">
        <f t="shared" si="987"/>
        <v>1845.3</v>
      </c>
      <c r="I1058" s="5">
        <f t="shared" si="987"/>
        <v>0</v>
      </c>
      <c r="J1058" s="5">
        <f t="shared" si="987"/>
        <v>0</v>
      </c>
      <c r="K1058" s="5">
        <f t="shared" si="987"/>
        <v>0</v>
      </c>
      <c r="L1058" s="5">
        <f t="shared" si="987"/>
        <v>0</v>
      </c>
      <c r="M1058" s="5">
        <f t="shared" si="974"/>
        <v>1845.3</v>
      </c>
      <c r="N1058" s="5">
        <f t="shared" si="988"/>
        <v>1845.3</v>
      </c>
      <c r="O1058" s="5">
        <f t="shared" si="988"/>
        <v>1333.9749999999999</v>
      </c>
      <c r="P1058" s="5">
        <f t="shared" si="989"/>
        <v>0</v>
      </c>
      <c r="Q1058" s="5">
        <f t="shared" si="989"/>
        <v>0</v>
      </c>
      <c r="R1058" s="5">
        <f t="shared" si="989"/>
        <v>0</v>
      </c>
      <c r="S1058" s="5">
        <f t="shared" si="989"/>
        <v>0</v>
      </c>
      <c r="T1058" s="5">
        <f t="shared" si="989"/>
        <v>1845.3</v>
      </c>
      <c r="U1058" s="5">
        <f t="shared" si="989"/>
        <v>0</v>
      </c>
      <c r="V1058" s="42">
        <f t="shared" si="989"/>
        <v>0</v>
      </c>
      <c r="W1058" s="5">
        <f t="shared" si="968"/>
        <v>100</v>
      </c>
      <c r="X1058" s="27"/>
    </row>
    <row r="1059" spans="1:25" ht="15.75" customHeight="1" x14ac:dyDescent="0.3">
      <c r="A1059" s="4" t="s">
        <v>163</v>
      </c>
      <c r="B1059" s="4" t="s">
        <v>1774</v>
      </c>
      <c r="C1059" s="4" t="s">
        <v>678</v>
      </c>
      <c r="D1059" s="4" t="s">
        <v>121</v>
      </c>
      <c r="E1059" s="14" t="s">
        <v>542</v>
      </c>
      <c r="F1059" s="5">
        <v>1845.3</v>
      </c>
      <c r="G1059" s="5">
        <v>1845.3</v>
      </c>
      <c r="H1059" s="5">
        <v>1845.3</v>
      </c>
      <c r="I1059" s="5"/>
      <c r="J1059" s="5"/>
      <c r="K1059" s="5"/>
      <c r="L1059" s="5"/>
      <c r="M1059" s="5">
        <f t="shared" si="974"/>
        <v>1845.3</v>
      </c>
      <c r="N1059" s="5">
        <v>1845.3</v>
      </c>
      <c r="O1059" s="5">
        <v>1333.9749999999999</v>
      </c>
      <c r="P1059" s="5">
        <v>0</v>
      </c>
      <c r="Q1059" s="5">
        <v>0</v>
      </c>
      <c r="R1059" s="5">
        <v>0</v>
      </c>
      <c r="S1059" s="5">
        <v>0</v>
      </c>
      <c r="T1059" s="5">
        <v>1845.3</v>
      </c>
      <c r="U1059" s="5">
        <v>0</v>
      </c>
      <c r="V1059" s="42">
        <v>0</v>
      </c>
      <c r="W1059" s="5">
        <f t="shared" si="968"/>
        <v>100</v>
      </c>
      <c r="X1059" s="27"/>
    </row>
    <row r="1060" spans="1:25" ht="47.25" hidden="1" customHeight="1" x14ac:dyDescent="0.25">
      <c r="A1060" s="4" t="s">
        <v>163</v>
      </c>
      <c r="B1060" s="4" t="s">
        <v>1774</v>
      </c>
      <c r="C1060" s="4" t="s">
        <v>689</v>
      </c>
      <c r="D1060" s="4"/>
      <c r="E1060" s="14" t="s">
        <v>1112</v>
      </c>
      <c r="F1060" s="5">
        <f t="shared" ref="F1060:L1062" si="990">F1061</f>
        <v>0</v>
      </c>
      <c r="G1060" s="5">
        <f t="shared" si="990"/>
        <v>0</v>
      </c>
      <c r="H1060" s="5">
        <f t="shared" si="990"/>
        <v>0</v>
      </c>
      <c r="I1060" s="5">
        <f t="shared" si="990"/>
        <v>0</v>
      </c>
      <c r="J1060" s="5">
        <f t="shared" si="990"/>
        <v>0</v>
      </c>
      <c r="K1060" s="5">
        <f t="shared" si="990"/>
        <v>0</v>
      </c>
      <c r="L1060" s="5">
        <f t="shared" si="990"/>
        <v>0</v>
      </c>
      <c r="M1060" s="5">
        <f t="shared" si="974"/>
        <v>0</v>
      </c>
      <c r="N1060" s="5">
        <f t="shared" ref="N1060:O1062" si="991">N1061</f>
        <v>0</v>
      </c>
      <c r="O1060" s="5">
        <f t="shared" si="991"/>
        <v>0</v>
      </c>
      <c r="P1060" s="5">
        <f t="shared" ref="P1060:V1062" si="992">P1061</f>
        <v>0</v>
      </c>
      <c r="Q1060" s="5">
        <f t="shared" si="992"/>
        <v>0</v>
      </c>
      <c r="R1060" s="5">
        <f t="shared" si="992"/>
        <v>0</v>
      </c>
      <c r="S1060" s="5">
        <f t="shared" si="992"/>
        <v>0</v>
      </c>
      <c r="T1060" s="5">
        <f t="shared" si="992"/>
        <v>0</v>
      </c>
      <c r="U1060" s="5">
        <f t="shared" si="992"/>
        <v>0</v>
      </c>
      <c r="V1060" s="42">
        <f t="shared" si="992"/>
        <v>0</v>
      </c>
      <c r="W1060" s="5" t="e">
        <f t="shared" si="968"/>
        <v>#DIV/0!</v>
      </c>
      <c r="X1060" s="27" t="s">
        <v>1591</v>
      </c>
      <c r="Y1060" s="2" t="s">
        <v>1630</v>
      </c>
    </row>
    <row r="1061" spans="1:25" ht="31.5" hidden="1" customHeight="1" x14ac:dyDescent="0.25">
      <c r="A1061" s="4" t="s">
        <v>163</v>
      </c>
      <c r="B1061" s="4" t="s">
        <v>1774</v>
      </c>
      <c r="C1061" s="4" t="s">
        <v>679</v>
      </c>
      <c r="D1061" s="4"/>
      <c r="E1061" s="14" t="s">
        <v>756</v>
      </c>
      <c r="F1061" s="5">
        <f t="shared" si="990"/>
        <v>0</v>
      </c>
      <c r="G1061" s="5">
        <f t="shared" si="990"/>
        <v>0</v>
      </c>
      <c r="H1061" s="5">
        <f t="shared" si="990"/>
        <v>0</v>
      </c>
      <c r="I1061" s="5">
        <f t="shared" si="990"/>
        <v>0</v>
      </c>
      <c r="J1061" s="5">
        <f t="shared" si="990"/>
        <v>0</v>
      </c>
      <c r="K1061" s="5">
        <f t="shared" si="990"/>
        <v>0</v>
      </c>
      <c r="L1061" s="5">
        <f t="shared" si="990"/>
        <v>0</v>
      </c>
      <c r="M1061" s="5">
        <f t="shared" si="974"/>
        <v>0</v>
      </c>
      <c r="N1061" s="5">
        <f t="shared" si="991"/>
        <v>0</v>
      </c>
      <c r="O1061" s="5">
        <f t="shared" si="991"/>
        <v>0</v>
      </c>
      <c r="P1061" s="5">
        <f t="shared" si="992"/>
        <v>0</v>
      </c>
      <c r="Q1061" s="5">
        <f t="shared" si="992"/>
        <v>0</v>
      </c>
      <c r="R1061" s="5">
        <f t="shared" si="992"/>
        <v>0</v>
      </c>
      <c r="S1061" s="5">
        <f t="shared" si="992"/>
        <v>0</v>
      </c>
      <c r="T1061" s="5">
        <f t="shared" si="992"/>
        <v>0</v>
      </c>
      <c r="U1061" s="5">
        <f t="shared" si="992"/>
        <v>0</v>
      </c>
      <c r="V1061" s="42">
        <f t="shared" si="992"/>
        <v>0</v>
      </c>
      <c r="W1061" s="5" t="e">
        <f t="shared" si="968"/>
        <v>#DIV/0!</v>
      </c>
      <c r="X1061" s="27" t="s">
        <v>1591</v>
      </c>
      <c r="Y1061" s="2" t="s">
        <v>1630</v>
      </c>
    </row>
    <row r="1062" spans="1:25" ht="78.75" hidden="1" customHeight="1" x14ac:dyDescent="0.3">
      <c r="A1062" s="4" t="s">
        <v>163</v>
      </c>
      <c r="B1062" s="4" t="s">
        <v>1774</v>
      </c>
      <c r="C1062" s="4" t="s">
        <v>679</v>
      </c>
      <c r="D1062" s="4" t="s">
        <v>18</v>
      </c>
      <c r="E1062" s="14" t="s">
        <v>528</v>
      </c>
      <c r="F1062" s="5">
        <f t="shared" si="990"/>
        <v>0</v>
      </c>
      <c r="G1062" s="5">
        <f t="shared" si="990"/>
        <v>0</v>
      </c>
      <c r="H1062" s="5">
        <f t="shared" si="990"/>
        <v>0</v>
      </c>
      <c r="I1062" s="5">
        <f t="shared" si="990"/>
        <v>0</v>
      </c>
      <c r="J1062" s="5">
        <f t="shared" si="990"/>
        <v>0</v>
      </c>
      <c r="K1062" s="5">
        <f t="shared" si="990"/>
        <v>0</v>
      </c>
      <c r="L1062" s="5">
        <f t="shared" si="990"/>
        <v>0</v>
      </c>
      <c r="M1062" s="5">
        <f t="shared" si="974"/>
        <v>0</v>
      </c>
      <c r="N1062" s="5">
        <f t="shared" si="991"/>
        <v>0</v>
      </c>
      <c r="O1062" s="5">
        <f t="shared" si="991"/>
        <v>0</v>
      </c>
      <c r="P1062" s="5">
        <f t="shared" si="992"/>
        <v>0</v>
      </c>
      <c r="Q1062" s="5">
        <f t="shared" si="992"/>
        <v>0</v>
      </c>
      <c r="R1062" s="5">
        <f t="shared" si="992"/>
        <v>0</v>
      </c>
      <c r="S1062" s="5">
        <f t="shared" si="992"/>
        <v>0</v>
      </c>
      <c r="T1062" s="5">
        <f t="shared" si="992"/>
        <v>0</v>
      </c>
      <c r="U1062" s="5">
        <f t="shared" si="992"/>
        <v>0</v>
      </c>
      <c r="V1062" s="42">
        <f t="shared" si="992"/>
        <v>0</v>
      </c>
      <c r="W1062" s="5" t="e">
        <f t="shared" si="968"/>
        <v>#DIV/0!</v>
      </c>
      <c r="X1062" s="27" t="s">
        <v>1591</v>
      </c>
      <c r="Y1062" s="2" t="s">
        <v>1630</v>
      </c>
    </row>
    <row r="1063" spans="1:25" ht="31.5" hidden="1" customHeight="1" x14ac:dyDescent="0.3">
      <c r="A1063" s="4" t="s">
        <v>163</v>
      </c>
      <c r="B1063" s="4" t="s">
        <v>1774</v>
      </c>
      <c r="C1063" s="4" t="s">
        <v>679</v>
      </c>
      <c r="D1063" s="4" t="s">
        <v>28</v>
      </c>
      <c r="E1063" s="14" t="s">
        <v>530</v>
      </c>
      <c r="F1063" s="5"/>
      <c r="G1063" s="5"/>
      <c r="H1063" s="5"/>
      <c r="I1063" s="5"/>
      <c r="J1063" s="5"/>
      <c r="K1063" s="5"/>
      <c r="L1063" s="5"/>
      <c r="M1063" s="5">
        <f t="shared" si="974"/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42">
        <v>0</v>
      </c>
      <c r="W1063" s="5" t="e">
        <f t="shared" si="968"/>
        <v>#DIV/0!</v>
      </c>
      <c r="X1063" s="27" t="s">
        <v>1591</v>
      </c>
      <c r="Y1063" s="2" t="s">
        <v>1630</v>
      </c>
    </row>
    <row r="1064" spans="1:25" ht="47.25" customHeight="1" x14ac:dyDescent="0.3">
      <c r="A1064" s="4" t="s">
        <v>163</v>
      </c>
      <c r="B1064" s="4" t="s">
        <v>1774</v>
      </c>
      <c r="C1064" s="4" t="s">
        <v>169</v>
      </c>
      <c r="D1064" s="4"/>
      <c r="E1064" s="14" t="s">
        <v>1115</v>
      </c>
      <c r="F1064" s="5">
        <f t="shared" ref="F1064:L1064" si="993">F1065+F1083+F1098</f>
        <v>105342.90000000001</v>
      </c>
      <c r="G1064" s="5">
        <f t="shared" si="993"/>
        <v>106842.90000000001</v>
      </c>
      <c r="H1064" s="5">
        <f t="shared" si="993"/>
        <v>106842.90000000001</v>
      </c>
      <c r="I1064" s="5">
        <f t="shared" si="993"/>
        <v>0</v>
      </c>
      <c r="J1064" s="5">
        <f t="shared" si="993"/>
        <v>0</v>
      </c>
      <c r="K1064" s="5">
        <f t="shared" si="993"/>
        <v>0</v>
      </c>
      <c r="L1064" s="5">
        <f t="shared" si="993"/>
        <v>9856.8770000000004</v>
      </c>
      <c r="M1064" s="5">
        <f t="shared" si="974"/>
        <v>115199.777</v>
      </c>
      <c r="N1064" s="5">
        <f>N1065+N1083+N1098</f>
        <v>115082.493</v>
      </c>
      <c r="O1064" s="5">
        <f>O1065+O1083+O1098</f>
        <v>78945.372659999994</v>
      </c>
      <c r="P1064" s="5">
        <f t="shared" ref="P1064:V1064" si="994">P1065+P1083+P1098</f>
        <v>0</v>
      </c>
      <c r="Q1064" s="5">
        <f t="shared" si="994"/>
        <v>0</v>
      </c>
      <c r="R1064" s="5">
        <f t="shared" si="994"/>
        <v>0</v>
      </c>
      <c r="S1064" s="5">
        <f t="shared" si="994"/>
        <v>0</v>
      </c>
      <c r="T1064" s="5">
        <f t="shared" si="994"/>
        <v>115076.12365000001</v>
      </c>
      <c r="U1064" s="5">
        <f t="shared" si="994"/>
        <v>0</v>
      </c>
      <c r="V1064" s="42">
        <f t="shared" si="994"/>
        <v>0</v>
      </c>
      <c r="W1064" s="5">
        <f t="shared" si="968"/>
        <v>99.994465404916113</v>
      </c>
      <c r="X1064" s="27"/>
    </row>
    <row r="1065" spans="1:25" ht="47.25" customHeight="1" x14ac:dyDescent="0.3">
      <c r="A1065" s="4" t="s">
        <v>163</v>
      </c>
      <c r="B1065" s="4" t="s">
        <v>1774</v>
      </c>
      <c r="C1065" s="4" t="s">
        <v>699</v>
      </c>
      <c r="D1065" s="4"/>
      <c r="E1065" s="14" t="s">
        <v>1116</v>
      </c>
      <c r="F1065" s="5">
        <f t="shared" ref="F1065:K1065" si="995">F1066+F1080</f>
        <v>86701.5</v>
      </c>
      <c r="G1065" s="5">
        <f t="shared" si="995"/>
        <v>86701.5</v>
      </c>
      <c r="H1065" s="5">
        <f t="shared" si="995"/>
        <v>86701.5</v>
      </c>
      <c r="I1065" s="5">
        <f t="shared" si="995"/>
        <v>0</v>
      </c>
      <c r="J1065" s="5">
        <f t="shared" si="995"/>
        <v>0</v>
      </c>
      <c r="K1065" s="5">
        <f t="shared" si="995"/>
        <v>0</v>
      </c>
      <c r="L1065" s="5">
        <f>L1066+L1080+L1076</f>
        <v>1007.877</v>
      </c>
      <c r="M1065" s="5">
        <f t="shared" si="974"/>
        <v>87709.376999999993</v>
      </c>
      <c r="N1065" s="5">
        <f>N1066+N1080+N1076</f>
        <v>87592.092999999993</v>
      </c>
      <c r="O1065" s="5">
        <f t="shared" ref="O1065:V1065" si="996">O1066+O1080+O1076</f>
        <v>62258.826659999999</v>
      </c>
      <c r="P1065" s="5">
        <f t="shared" si="996"/>
        <v>0</v>
      </c>
      <c r="Q1065" s="5">
        <f t="shared" si="996"/>
        <v>0</v>
      </c>
      <c r="R1065" s="5">
        <f t="shared" si="996"/>
        <v>0</v>
      </c>
      <c r="S1065" s="5">
        <f t="shared" si="996"/>
        <v>0</v>
      </c>
      <c r="T1065" s="5">
        <f t="shared" si="996"/>
        <v>87585.72365</v>
      </c>
      <c r="U1065" s="5">
        <f t="shared" si="996"/>
        <v>0</v>
      </c>
      <c r="V1065" s="42">
        <f t="shared" si="996"/>
        <v>0</v>
      </c>
      <c r="W1065" s="5">
        <f t="shared" si="968"/>
        <v>99.992728396157872</v>
      </c>
      <c r="X1065" s="27"/>
    </row>
    <row r="1066" spans="1:25" ht="47.25" customHeight="1" x14ac:dyDescent="0.3">
      <c r="A1066" s="4" t="s">
        <v>163</v>
      </c>
      <c r="B1066" s="4" t="s">
        <v>1774</v>
      </c>
      <c r="C1066" s="4" t="s">
        <v>697</v>
      </c>
      <c r="D1066" s="4"/>
      <c r="E1066" s="14" t="s">
        <v>565</v>
      </c>
      <c r="F1066" s="5">
        <f t="shared" ref="F1066:L1066" si="997">F1067+F1069+F1071+F1074</f>
        <v>85166.2</v>
      </c>
      <c r="G1066" s="5">
        <f t="shared" si="997"/>
        <v>85166.2</v>
      </c>
      <c r="H1066" s="5">
        <f t="shared" si="997"/>
        <v>85166.2</v>
      </c>
      <c r="I1066" s="5">
        <f t="shared" si="997"/>
        <v>0</v>
      </c>
      <c r="J1066" s="5">
        <f t="shared" si="997"/>
        <v>0</v>
      </c>
      <c r="K1066" s="5">
        <f t="shared" si="997"/>
        <v>0</v>
      </c>
      <c r="L1066" s="5">
        <f t="shared" si="997"/>
        <v>367.637</v>
      </c>
      <c r="M1066" s="5">
        <f t="shared" si="974"/>
        <v>85533.837</v>
      </c>
      <c r="N1066" s="5">
        <f>N1067+N1069+N1071+N1074</f>
        <v>85533.837</v>
      </c>
      <c r="O1066" s="5">
        <f>O1067+O1069+O1071+O1074</f>
        <v>61087.659999999996</v>
      </c>
      <c r="P1066" s="5">
        <f t="shared" ref="P1066:V1066" si="998">P1067+P1069+P1071+P1074</f>
        <v>0</v>
      </c>
      <c r="Q1066" s="5">
        <f t="shared" si="998"/>
        <v>0</v>
      </c>
      <c r="R1066" s="5">
        <f t="shared" si="998"/>
        <v>0</v>
      </c>
      <c r="S1066" s="5">
        <f t="shared" si="998"/>
        <v>0</v>
      </c>
      <c r="T1066" s="5">
        <f t="shared" si="998"/>
        <v>85527.467650000006</v>
      </c>
      <c r="U1066" s="5">
        <f t="shared" si="998"/>
        <v>0</v>
      </c>
      <c r="V1066" s="42">
        <f t="shared" si="998"/>
        <v>0</v>
      </c>
      <c r="W1066" s="5">
        <f t="shared" si="968"/>
        <v>99.992553414854996</v>
      </c>
      <c r="X1066" s="27"/>
    </row>
    <row r="1067" spans="1:25" ht="78.75" customHeight="1" x14ac:dyDescent="0.3">
      <c r="A1067" s="4" t="s">
        <v>163</v>
      </c>
      <c r="B1067" s="4" t="s">
        <v>1774</v>
      </c>
      <c r="C1067" s="4" t="s">
        <v>697</v>
      </c>
      <c r="D1067" s="4" t="s">
        <v>18</v>
      </c>
      <c r="E1067" s="14" t="s">
        <v>528</v>
      </c>
      <c r="F1067" s="5">
        <f t="shared" ref="F1067:L1067" si="999">F1068</f>
        <v>35013.800000000003</v>
      </c>
      <c r="G1067" s="5">
        <f t="shared" si="999"/>
        <v>35013.800000000003</v>
      </c>
      <c r="H1067" s="5">
        <f t="shared" si="999"/>
        <v>35013.800000000003</v>
      </c>
      <c r="I1067" s="5">
        <f t="shared" si="999"/>
        <v>0</v>
      </c>
      <c r="J1067" s="5">
        <f t="shared" si="999"/>
        <v>0</v>
      </c>
      <c r="K1067" s="5">
        <f t="shared" si="999"/>
        <v>0</v>
      </c>
      <c r="L1067" s="5">
        <f t="shared" si="999"/>
        <v>367.637</v>
      </c>
      <c r="M1067" s="5">
        <f t="shared" si="974"/>
        <v>35381.437000000005</v>
      </c>
      <c r="N1067" s="5">
        <f>N1068</f>
        <v>35380.823250000001</v>
      </c>
      <c r="O1067" s="5">
        <f>O1068</f>
        <v>24691.86</v>
      </c>
      <c r="P1067" s="5">
        <f t="shared" ref="P1067:V1067" si="1000">P1068</f>
        <v>0</v>
      </c>
      <c r="Q1067" s="5">
        <f t="shared" si="1000"/>
        <v>0</v>
      </c>
      <c r="R1067" s="5">
        <f t="shared" si="1000"/>
        <v>0</v>
      </c>
      <c r="S1067" s="5">
        <f t="shared" si="1000"/>
        <v>0</v>
      </c>
      <c r="T1067" s="5">
        <f t="shared" si="1000"/>
        <v>35374.493690000003</v>
      </c>
      <c r="U1067" s="5">
        <f t="shared" si="1000"/>
        <v>0</v>
      </c>
      <c r="V1067" s="42">
        <f t="shared" si="1000"/>
        <v>0</v>
      </c>
      <c r="W1067" s="5">
        <f t="shared" si="968"/>
        <v>99.982110195810662</v>
      </c>
      <c r="X1067" s="27"/>
    </row>
    <row r="1068" spans="1:25" ht="15.75" customHeight="1" x14ac:dyDescent="0.3">
      <c r="A1068" s="4" t="s">
        <v>163</v>
      </c>
      <c r="B1068" s="4" t="s">
        <v>1774</v>
      </c>
      <c r="C1068" s="4" t="s">
        <v>697</v>
      </c>
      <c r="D1068" s="4" t="s">
        <v>19</v>
      </c>
      <c r="E1068" s="14" t="s">
        <v>529</v>
      </c>
      <c r="F1068" s="5">
        <v>35013.800000000003</v>
      </c>
      <c r="G1068" s="5">
        <v>35013.800000000003</v>
      </c>
      <c r="H1068" s="5">
        <v>35013.800000000003</v>
      </c>
      <c r="I1068" s="5"/>
      <c r="J1068" s="5"/>
      <c r="K1068" s="5"/>
      <c r="L1068" s="5">
        <v>367.637</v>
      </c>
      <c r="M1068" s="5">
        <f t="shared" si="974"/>
        <v>35381.437000000005</v>
      </c>
      <c r="N1068" s="5">
        <v>35380.823250000001</v>
      </c>
      <c r="O1068" s="5">
        <v>24691.86</v>
      </c>
      <c r="P1068" s="5">
        <v>0</v>
      </c>
      <c r="Q1068" s="5">
        <v>0</v>
      </c>
      <c r="R1068" s="5">
        <v>0</v>
      </c>
      <c r="S1068" s="5">
        <v>0</v>
      </c>
      <c r="T1068" s="5">
        <v>35374.493690000003</v>
      </c>
      <c r="U1068" s="5">
        <v>0</v>
      </c>
      <c r="V1068" s="42">
        <v>0</v>
      </c>
      <c r="W1068" s="5">
        <f t="shared" si="968"/>
        <v>99.982110195810662</v>
      </c>
      <c r="X1068" s="27"/>
    </row>
    <row r="1069" spans="1:25" ht="31.5" customHeight="1" x14ac:dyDescent="0.3">
      <c r="A1069" s="4" t="s">
        <v>163</v>
      </c>
      <c r="B1069" s="4" t="s">
        <v>1774</v>
      </c>
      <c r="C1069" s="4" t="s">
        <v>697</v>
      </c>
      <c r="D1069" s="4" t="s">
        <v>11</v>
      </c>
      <c r="E1069" s="14" t="s">
        <v>531</v>
      </c>
      <c r="F1069" s="5">
        <f t="shared" ref="F1069:L1069" si="1001">F1070</f>
        <v>3737.9</v>
      </c>
      <c r="G1069" s="5">
        <f t="shared" si="1001"/>
        <v>3737.9</v>
      </c>
      <c r="H1069" s="5">
        <f t="shared" si="1001"/>
        <v>3737.9</v>
      </c>
      <c r="I1069" s="5">
        <f t="shared" si="1001"/>
        <v>0</v>
      </c>
      <c r="J1069" s="5">
        <f t="shared" si="1001"/>
        <v>0</v>
      </c>
      <c r="K1069" s="5">
        <f t="shared" si="1001"/>
        <v>0</v>
      </c>
      <c r="L1069" s="5">
        <f t="shared" si="1001"/>
        <v>0</v>
      </c>
      <c r="M1069" s="5">
        <f t="shared" si="974"/>
        <v>3737.9</v>
      </c>
      <c r="N1069" s="5">
        <f>N1070</f>
        <v>3767.0347499999998</v>
      </c>
      <c r="O1069" s="5">
        <f>O1070</f>
        <v>2697.07</v>
      </c>
      <c r="P1069" s="5">
        <f t="shared" ref="P1069:V1069" si="1002">P1070</f>
        <v>0</v>
      </c>
      <c r="Q1069" s="5">
        <f t="shared" si="1002"/>
        <v>0</v>
      </c>
      <c r="R1069" s="5">
        <f t="shared" si="1002"/>
        <v>0</v>
      </c>
      <c r="S1069" s="5">
        <f t="shared" si="1002"/>
        <v>0</v>
      </c>
      <c r="T1069" s="5">
        <f t="shared" si="1002"/>
        <v>3767.0326399999999</v>
      </c>
      <c r="U1069" s="5">
        <f t="shared" si="1002"/>
        <v>0</v>
      </c>
      <c r="V1069" s="42">
        <f t="shared" si="1002"/>
        <v>0</v>
      </c>
      <c r="W1069" s="5">
        <f t="shared" si="968"/>
        <v>99.999943987774472</v>
      </c>
      <c r="X1069" s="27"/>
    </row>
    <row r="1070" spans="1:25" ht="31.5" customHeight="1" x14ac:dyDescent="0.3">
      <c r="A1070" s="4" t="s">
        <v>163</v>
      </c>
      <c r="B1070" s="4" t="s">
        <v>1774</v>
      </c>
      <c r="C1070" s="4" t="s">
        <v>697</v>
      </c>
      <c r="D1070" s="4" t="s">
        <v>12</v>
      </c>
      <c r="E1070" s="14" t="s">
        <v>532</v>
      </c>
      <c r="F1070" s="5">
        <v>3737.9</v>
      </c>
      <c r="G1070" s="5">
        <v>3737.9</v>
      </c>
      <c r="H1070" s="5">
        <v>3737.9</v>
      </c>
      <c r="I1070" s="5"/>
      <c r="J1070" s="5"/>
      <c r="K1070" s="5"/>
      <c r="L1070" s="5"/>
      <c r="M1070" s="5">
        <f t="shared" si="974"/>
        <v>3737.9</v>
      </c>
      <c r="N1070" s="5">
        <v>3767.0347499999998</v>
      </c>
      <c r="O1070" s="5">
        <v>2697.07</v>
      </c>
      <c r="P1070" s="5">
        <v>0</v>
      </c>
      <c r="Q1070" s="5">
        <v>0</v>
      </c>
      <c r="R1070" s="5">
        <v>0</v>
      </c>
      <c r="S1070" s="5">
        <v>0</v>
      </c>
      <c r="T1070" s="5">
        <v>3767.0326399999999</v>
      </c>
      <c r="U1070" s="5">
        <v>0</v>
      </c>
      <c r="V1070" s="42">
        <v>0</v>
      </c>
      <c r="W1070" s="5">
        <f t="shared" si="968"/>
        <v>99.999943987774472</v>
      </c>
      <c r="X1070" s="27"/>
    </row>
    <row r="1071" spans="1:25" ht="31.5" customHeight="1" x14ac:dyDescent="0.3">
      <c r="A1071" s="4" t="s">
        <v>163</v>
      </c>
      <c r="B1071" s="4" t="s">
        <v>1774</v>
      </c>
      <c r="C1071" s="4" t="s">
        <v>697</v>
      </c>
      <c r="D1071" s="4" t="s">
        <v>87</v>
      </c>
      <c r="E1071" s="14" t="s">
        <v>541</v>
      </c>
      <c r="F1071" s="5">
        <f t="shared" ref="F1071:L1071" si="1003">F1072+F1073</f>
        <v>45906.299999999996</v>
      </c>
      <c r="G1071" s="5">
        <f t="shared" si="1003"/>
        <v>45906.299999999996</v>
      </c>
      <c r="H1071" s="5">
        <f t="shared" si="1003"/>
        <v>45906.299999999996</v>
      </c>
      <c r="I1071" s="5">
        <f t="shared" si="1003"/>
        <v>0</v>
      </c>
      <c r="J1071" s="5">
        <f t="shared" si="1003"/>
        <v>0</v>
      </c>
      <c r="K1071" s="5">
        <f t="shared" si="1003"/>
        <v>0</v>
      </c>
      <c r="L1071" s="5">
        <f t="shared" si="1003"/>
        <v>0</v>
      </c>
      <c r="M1071" s="5">
        <f t="shared" si="974"/>
        <v>45906.299999999996</v>
      </c>
      <c r="N1071" s="5">
        <f>N1072+N1073</f>
        <v>45906.3</v>
      </c>
      <c r="O1071" s="5">
        <f>O1072+O1073</f>
        <v>33313.03</v>
      </c>
      <c r="P1071" s="5">
        <f t="shared" ref="P1071:V1071" si="1004">P1072+P1073</f>
        <v>0</v>
      </c>
      <c r="Q1071" s="5">
        <f t="shared" si="1004"/>
        <v>0</v>
      </c>
      <c r="R1071" s="5">
        <f t="shared" si="1004"/>
        <v>0</v>
      </c>
      <c r="S1071" s="5">
        <f t="shared" si="1004"/>
        <v>0</v>
      </c>
      <c r="T1071" s="5">
        <f t="shared" si="1004"/>
        <v>45906.262320000002</v>
      </c>
      <c r="U1071" s="5">
        <f t="shared" si="1004"/>
        <v>0</v>
      </c>
      <c r="V1071" s="42">
        <f t="shared" si="1004"/>
        <v>0</v>
      </c>
      <c r="W1071" s="5">
        <f t="shared" si="968"/>
        <v>99.999917919762652</v>
      </c>
      <c r="X1071" s="27"/>
    </row>
    <row r="1072" spans="1:25" ht="15.75" customHeight="1" x14ac:dyDescent="0.3">
      <c r="A1072" s="4" t="s">
        <v>163</v>
      </c>
      <c r="B1072" s="4" t="s">
        <v>1774</v>
      </c>
      <c r="C1072" s="4" t="s">
        <v>697</v>
      </c>
      <c r="D1072" s="4" t="s">
        <v>121</v>
      </c>
      <c r="E1072" s="14" t="s">
        <v>542</v>
      </c>
      <c r="F1072" s="5">
        <v>40663.799999999996</v>
      </c>
      <c r="G1072" s="5">
        <v>40663.799999999996</v>
      </c>
      <c r="H1072" s="5">
        <v>40663.799999999996</v>
      </c>
      <c r="I1072" s="5"/>
      <c r="J1072" s="5"/>
      <c r="K1072" s="5"/>
      <c r="L1072" s="5"/>
      <c r="M1072" s="5">
        <f t="shared" si="974"/>
        <v>40663.799999999996</v>
      </c>
      <c r="N1072" s="5">
        <v>40663.800000000003</v>
      </c>
      <c r="O1072" s="5">
        <v>29443.03</v>
      </c>
      <c r="P1072" s="5">
        <v>0</v>
      </c>
      <c r="Q1072" s="5">
        <v>0</v>
      </c>
      <c r="R1072" s="5">
        <v>0</v>
      </c>
      <c r="S1072" s="5">
        <v>0</v>
      </c>
      <c r="T1072" s="5">
        <v>40663.796000000002</v>
      </c>
      <c r="U1072" s="5">
        <v>0</v>
      </c>
      <c r="V1072" s="42">
        <v>0</v>
      </c>
      <c r="W1072" s="5">
        <f t="shared" si="968"/>
        <v>99.999990163241009</v>
      </c>
      <c r="X1072" s="27"/>
    </row>
    <row r="1073" spans="1:25" ht="15.75" customHeight="1" x14ac:dyDescent="0.3">
      <c r="A1073" s="4" t="s">
        <v>163</v>
      </c>
      <c r="B1073" s="4" t="s">
        <v>1774</v>
      </c>
      <c r="C1073" s="4" t="s">
        <v>697</v>
      </c>
      <c r="D1073" s="4" t="s">
        <v>99</v>
      </c>
      <c r="E1073" s="14" t="s">
        <v>543</v>
      </c>
      <c r="F1073" s="5">
        <v>5242.5</v>
      </c>
      <c r="G1073" s="5">
        <v>5242.5</v>
      </c>
      <c r="H1073" s="5">
        <v>5242.5</v>
      </c>
      <c r="I1073" s="5"/>
      <c r="J1073" s="5"/>
      <c r="K1073" s="5"/>
      <c r="L1073" s="5"/>
      <c r="M1073" s="5">
        <f t="shared" si="974"/>
        <v>5242.5</v>
      </c>
      <c r="N1073" s="5">
        <v>5242.5</v>
      </c>
      <c r="O1073" s="5">
        <v>3870</v>
      </c>
      <c r="P1073" s="5">
        <v>0</v>
      </c>
      <c r="Q1073" s="5">
        <v>0</v>
      </c>
      <c r="R1073" s="5">
        <v>0</v>
      </c>
      <c r="S1073" s="5">
        <v>0</v>
      </c>
      <c r="T1073" s="5">
        <v>5242.4663200000005</v>
      </c>
      <c r="U1073" s="5">
        <v>0</v>
      </c>
      <c r="V1073" s="42">
        <v>0</v>
      </c>
      <c r="W1073" s="5">
        <f t="shared" si="968"/>
        <v>99.99935755841679</v>
      </c>
      <c r="X1073" s="27"/>
    </row>
    <row r="1074" spans="1:25" ht="15.75" customHeight="1" x14ac:dyDescent="0.3">
      <c r="A1074" s="4" t="s">
        <v>163</v>
      </c>
      <c r="B1074" s="4" t="s">
        <v>1774</v>
      </c>
      <c r="C1074" s="4" t="s">
        <v>697</v>
      </c>
      <c r="D1074" s="4" t="s">
        <v>13</v>
      </c>
      <c r="E1074" s="14" t="s">
        <v>547</v>
      </c>
      <c r="F1074" s="5">
        <f t="shared" ref="F1074:L1074" si="1005">F1075</f>
        <v>508.2</v>
      </c>
      <c r="G1074" s="5">
        <f t="shared" si="1005"/>
        <v>508.2</v>
      </c>
      <c r="H1074" s="5">
        <f t="shared" si="1005"/>
        <v>508.2</v>
      </c>
      <c r="I1074" s="5">
        <f t="shared" si="1005"/>
        <v>0</v>
      </c>
      <c r="J1074" s="5">
        <f t="shared" si="1005"/>
        <v>0</v>
      </c>
      <c r="K1074" s="5">
        <f t="shared" si="1005"/>
        <v>0</v>
      </c>
      <c r="L1074" s="5">
        <f t="shared" si="1005"/>
        <v>0</v>
      </c>
      <c r="M1074" s="5">
        <f t="shared" si="974"/>
        <v>508.2</v>
      </c>
      <c r="N1074" s="5">
        <f>N1075</f>
        <v>479.67899999999997</v>
      </c>
      <c r="O1074" s="5">
        <f>O1075</f>
        <v>385.7</v>
      </c>
      <c r="P1074" s="5">
        <f t="shared" ref="P1074:V1074" si="1006">P1075</f>
        <v>0</v>
      </c>
      <c r="Q1074" s="5">
        <f t="shared" si="1006"/>
        <v>0</v>
      </c>
      <c r="R1074" s="5">
        <f t="shared" si="1006"/>
        <v>0</v>
      </c>
      <c r="S1074" s="5">
        <f t="shared" si="1006"/>
        <v>0</v>
      </c>
      <c r="T1074" s="5">
        <f t="shared" si="1006"/>
        <v>479.67899999999997</v>
      </c>
      <c r="U1074" s="5">
        <f t="shared" si="1006"/>
        <v>0</v>
      </c>
      <c r="V1074" s="42">
        <f t="shared" si="1006"/>
        <v>0</v>
      </c>
      <c r="W1074" s="5">
        <f t="shared" si="968"/>
        <v>100</v>
      </c>
      <c r="X1074" s="27"/>
    </row>
    <row r="1075" spans="1:25" ht="15.75" customHeight="1" x14ac:dyDescent="0.3">
      <c r="A1075" s="4" t="s">
        <v>163</v>
      </c>
      <c r="B1075" s="4" t="s">
        <v>1774</v>
      </c>
      <c r="C1075" s="4" t="s">
        <v>697</v>
      </c>
      <c r="D1075" s="4" t="s">
        <v>20</v>
      </c>
      <c r="E1075" s="14" t="s">
        <v>550</v>
      </c>
      <c r="F1075" s="5">
        <v>508.2</v>
      </c>
      <c r="G1075" s="5">
        <v>508.2</v>
      </c>
      <c r="H1075" s="5">
        <v>508.2</v>
      </c>
      <c r="I1075" s="5"/>
      <c r="J1075" s="5"/>
      <c r="K1075" s="5"/>
      <c r="L1075" s="5"/>
      <c r="M1075" s="5">
        <f t="shared" si="974"/>
        <v>508.2</v>
      </c>
      <c r="N1075" s="5">
        <v>479.67899999999997</v>
      </c>
      <c r="O1075" s="5">
        <v>385.7</v>
      </c>
      <c r="P1075" s="5">
        <v>0</v>
      </c>
      <c r="Q1075" s="5">
        <v>0</v>
      </c>
      <c r="R1075" s="5">
        <v>0</v>
      </c>
      <c r="S1075" s="5">
        <v>0</v>
      </c>
      <c r="T1075" s="5">
        <v>479.67899999999997</v>
      </c>
      <c r="U1075" s="5">
        <v>0</v>
      </c>
      <c r="V1075" s="42">
        <v>0</v>
      </c>
      <c r="W1075" s="5">
        <f t="shared" si="968"/>
        <v>100</v>
      </c>
      <c r="X1075" s="27"/>
    </row>
    <row r="1076" spans="1:25" ht="15.75" customHeight="1" x14ac:dyDescent="0.3">
      <c r="A1076" s="4" t="s">
        <v>163</v>
      </c>
      <c r="B1076" s="4" t="s">
        <v>1774</v>
      </c>
      <c r="C1076" s="4" t="s">
        <v>1704</v>
      </c>
      <c r="D1076" s="4"/>
      <c r="E1076" s="14" t="s">
        <v>1696</v>
      </c>
      <c r="F1076" s="5"/>
      <c r="G1076" s="5"/>
      <c r="H1076" s="5"/>
      <c r="I1076" s="5"/>
      <c r="J1076" s="5"/>
      <c r="K1076" s="5"/>
      <c r="L1076" s="5">
        <f>L1077</f>
        <v>578.84</v>
      </c>
      <c r="M1076" s="5">
        <f>L1076</f>
        <v>578.84</v>
      </c>
      <c r="N1076" s="5">
        <f>N1077</f>
        <v>461.55599999999998</v>
      </c>
      <c r="O1076" s="5">
        <f t="shared" ref="O1076:V1076" si="1007">O1077</f>
        <v>0</v>
      </c>
      <c r="P1076" s="5">
        <f t="shared" si="1007"/>
        <v>0</v>
      </c>
      <c r="Q1076" s="5">
        <f t="shared" si="1007"/>
        <v>0</v>
      </c>
      <c r="R1076" s="5">
        <f t="shared" si="1007"/>
        <v>0</v>
      </c>
      <c r="S1076" s="5">
        <f t="shared" si="1007"/>
        <v>0</v>
      </c>
      <c r="T1076" s="5">
        <f t="shared" si="1007"/>
        <v>461.55599999999998</v>
      </c>
      <c r="U1076" s="5">
        <f t="shared" si="1007"/>
        <v>0</v>
      </c>
      <c r="V1076" s="42">
        <f t="shared" si="1007"/>
        <v>0</v>
      </c>
      <c r="W1076" s="5">
        <f t="shared" si="968"/>
        <v>100</v>
      </c>
      <c r="X1076" s="27"/>
    </row>
    <row r="1077" spans="1:25" ht="31.5" customHeight="1" x14ac:dyDescent="0.3">
      <c r="A1077" s="4" t="s">
        <v>163</v>
      </c>
      <c r="B1077" s="4" t="s">
        <v>1774</v>
      </c>
      <c r="C1077" s="4" t="s">
        <v>1704</v>
      </c>
      <c r="D1077" s="4" t="s">
        <v>87</v>
      </c>
      <c r="E1077" s="14" t="s">
        <v>541</v>
      </c>
      <c r="F1077" s="5"/>
      <c r="G1077" s="5"/>
      <c r="H1077" s="5"/>
      <c r="I1077" s="5"/>
      <c r="J1077" s="5"/>
      <c r="K1077" s="5"/>
      <c r="L1077" s="5">
        <f>L1078+L1079</f>
        <v>578.84</v>
      </c>
      <c r="M1077" s="5">
        <f>L1077</f>
        <v>578.84</v>
      </c>
      <c r="N1077" s="5">
        <f>N1078+N1079</f>
        <v>461.55599999999998</v>
      </c>
      <c r="O1077" s="5">
        <f t="shared" ref="O1077:V1077" si="1008">O1078+O1079</f>
        <v>0</v>
      </c>
      <c r="P1077" s="5">
        <f t="shared" si="1008"/>
        <v>0</v>
      </c>
      <c r="Q1077" s="5">
        <f t="shared" si="1008"/>
        <v>0</v>
      </c>
      <c r="R1077" s="5">
        <f t="shared" si="1008"/>
        <v>0</v>
      </c>
      <c r="S1077" s="5">
        <f t="shared" si="1008"/>
        <v>0</v>
      </c>
      <c r="T1077" s="5">
        <f t="shared" si="1008"/>
        <v>461.55599999999998</v>
      </c>
      <c r="U1077" s="5">
        <f t="shared" si="1008"/>
        <v>0</v>
      </c>
      <c r="V1077" s="42">
        <f t="shared" si="1008"/>
        <v>0</v>
      </c>
      <c r="W1077" s="5">
        <f t="shared" si="968"/>
        <v>100</v>
      </c>
      <c r="X1077" s="27"/>
    </row>
    <row r="1078" spans="1:25" ht="15.75" customHeight="1" x14ac:dyDescent="0.3">
      <c r="A1078" s="4" t="s">
        <v>163</v>
      </c>
      <c r="B1078" s="4" t="s">
        <v>1774</v>
      </c>
      <c r="C1078" s="4" t="s">
        <v>1704</v>
      </c>
      <c r="D1078" s="4" t="s">
        <v>121</v>
      </c>
      <c r="E1078" s="14" t="s">
        <v>542</v>
      </c>
      <c r="F1078" s="5"/>
      <c r="G1078" s="5"/>
      <c r="H1078" s="5"/>
      <c r="I1078" s="5"/>
      <c r="J1078" s="5"/>
      <c r="K1078" s="5"/>
      <c r="L1078" s="5">
        <v>421.392</v>
      </c>
      <c r="M1078" s="5">
        <f>L1078</f>
        <v>421.392</v>
      </c>
      <c r="N1078" s="5">
        <v>421.392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421.392</v>
      </c>
      <c r="U1078" s="5">
        <v>0</v>
      </c>
      <c r="V1078" s="42">
        <v>0</v>
      </c>
      <c r="W1078" s="5">
        <f t="shared" si="968"/>
        <v>100</v>
      </c>
      <c r="X1078" s="27"/>
    </row>
    <row r="1079" spans="1:25" ht="15.75" customHeight="1" x14ac:dyDescent="0.3">
      <c r="A1079" s="4" t="s">
        <v>163</v>
      </c>
      <c r="B1079" s="4" t="s">
        <v>1774</v>
      </c>
      <c r="C1079" s="4" t="s">
        <v>1704</v>
      </c>
      <c r="D1079" s="4" t="s">
        <v>99</v>
      </c>
      <c r="E1079" s="14" t="s">
        <v>543</v>
      </c>
      <c r="F1079" s="5"/>
      <c r="G1079" s="5"/>
      <c r="H1079" s="5"/>
      <c r="I1079" s="5"/>
      <c r="J1079" s="5"/>
      <c r="K1079" s="5"/>
      <c r="L1079" s="5">
        <v>157.44800000000001</v>
      </c>
      <c r="M1079" s="5">
        <f>L1079</f>
        <v>157.44800000000001</v>
      </c>
      <c r="N1079" s="5">
        <v>40.164000000000001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40.164000000000001</v>
      </c>
      <c r="U1079" s="5">
        <v>0</v>
      </c>
      <c r="V1079" s="42">
        <v>0</v>
      </c>
      <c r="W1079" s="5">
        <f t="shared" si="968"/>
        <v>100</v>
      </c>
      <c r="X1079" s="27"/>
    </row>
    <row r="1080" spans="1:25" ht="47.25" customHeight="1" x14ac:dyDescent="0.3">
      <c r="A1080" s="4" t="s">
        <v>163</v>
      </c>
      <c r="B1080" s="4" t="s">
        <v>1774</v>
      </c>
      <c r="C1080" s="4" t="s">
        <v>698</v>
      </c>
      <c r="D1080" s="4"/>
      <c r="E1080" s="14" t="s">
        <v>1432</v>
      </c>
      <c r="F1080" s="5">
        <f t="shared" ref="F1080:L1081" si="1009">F1081</f>
        <v>1535.3</v>
      </c>
      <c r="G1080" s="5">
        <f t="shared" si="1009"/>
        <v>1535.3</v>
      </c>
      <c r="H1080" s="5">
        <f t="shared" si="1009"/>
        <v>1535.3</v>
      </c>
      <c r="I1080" s="5">
        <f t="shared" si="1009"/>
        <v>0</v>
      </c>
      <c r="J1080" s="5">
        <f t="shared" si="1009"/>
        <v>0</v>
      </c>
      <c r="K1080" s="5">
        <f t="shared" si="1009"/>
        <v>0</v>
      </c>
      <c r="L1080" s="5">
        <f t="shared" si="1009"/>
        <v>61.4</v>
      </c>
      <c r="M1080" s="5">
        <f t="shared" si="974"/>
        <v>1596.7</v>
      </c>
      <c r="N1080" s="5">
        <f>N1081</f>
        <v>1596.7</v>
      </c>
      <c r="O1080" s="5">
        <f>O1081</f>
        <v>1171.1666600000001</v>
      </c>
      <c r="P1080" s="5">
        <f t="shared" ref="P1080:V1081" si="1010">P1081</f>
        <v>0</v>
      </c>
      <c r="Q1080" s="5">
        <f t="shared" si="1010"/>
        <v>0</v>
      </c>
      <c r="R1080" s="5">
        <f t="shared" si="1010"/>
        <v>0</v>
      </c>
      <c r="S1080" s="5">
        <f t="shared" si="1010"/>
        <v>0</v>
      </c>
      <c r="T1080" s="5">
        <f t="shared" si="1010"/>
        <v>1596.7</v>
      </c>
      <c r="U1080" s="5">
        <f t="shared" si="1010"/>
        <v>0</v>
      </c>
      <c r="V1080" s="42">
        <f t="shared" si="1010"/>
        <v>0</v>
      </c>
      <c r="W1080" s="5">
        <f t="shared" si="968"/>
        <v>100</v>
      </c>
      <c r="X1080" s="27"/>
    </row>
    <row r="1081" spans="1:25" ht="31.5" customHeight="1" x14ac:dyDescent="0.3">
      <c r="A1081" s="4" t="s">
        <v>163</v>
      </c>
      <c r="B1081" s="4" t="s">
        <v>1774</v>
      </c>
      <c r="C1081" s="4" t="s">
        <v>698</v>
      </c>
      <c r="D1081" s="4" t="s">
        <v>87</v>
      </c>
      <c r="E1081" s="14" t="s">
        <v>541</v>
      </c>
      <c r="F1081" s="5">
        <f t="shared" si="1009"/>
        <v>1535.3</v>
      </c>
      <c r="G1081" s="5">
        <f t="shared" si="1009"/>
        <v>1535.3</v>
      </c>
      <c r="H1081" s="5">
        <f t="shared" si="1009"/>
        <v>1535.3</v>
      </c>
      <c r="I1081" s="5">
        <f t="shared" si="1009"/>
        <v>0</v>
      </c>
      <c r="J1081" s="5">
        <f t="shared" si="1009"/>
        <v>0</v>
      </c>
      <c r="K1081" s="5">
        <f t="shared" si="1009"/>
        <v>0</v>
      </c>
      <c r="L1081" s="5">
        <f t="shared" si="1009"/>
        <v>61.4</v>
      </c>
      <c r="M1081" s="5">
        <f t="shared" si="974"/>
        <v>1596.7</v>
      </c>
      <c r="N1081" s="5">
        <f>N1082</f>
        <v>1596.7</v>
      </c>
      <c r="O1081" s="5">
        <f>O1082</f>
        <v>1171.1666600000001</v>
      </c>
      <c r="P1081" s="5">
        <f t="shared" si="1010"/>
        <v>0</v>
      </c>
      <c r="Q1081" s="5">
        <f t="shared" si="1010"/>
        <v>0</v>
      </c>
      <c r="R1081" s="5">
        <f t="shared" si="1010"/>
        <v>0</v>
      </c>
      <c r="S1081" s="5">
        <f t="shared" si="1010"/>
        <v>0</v>
      </c>
      <c r="T1081" s="5">
        <f t="shared" si="1010"/>
        <v>1596.7</v>
      </c>
      <c r="U1081" s="5">
        <f t="shared" si="1010"/>
        <v>0</v>
      </c>
      <c r="V1081" s="42">
        <f t="shared" si="1010"/>
        <v>0</v>
      </c>
      <c r="W1081" s="5">
        <f t="shared" si="968"/>
        <v>100</v>
      </c>
      <c r="X1081" s="27"/>
    </row>
    <row r="1082" spans="1:25" ht="15.75" customHeight="1" x14ac:dyDescent="0.3">
      <c r="A1082" s="4" t="s">
        <v>163</v>
      </c>
      <c r="B1082" s="4" t="s">
        <v>1774</v>
      </c>
      <c r="C1082" s="4" t="s">
        <v>698</v>
      </c>
      <c r="D1082" s="4" t="s">
        <v>121</v>
      </c>
      <c r="E1082" s="14" t="s">
        <v>542</v>
      </c>
      <c r="F1082" s="5">
        <v>1535.3</v>
      </c>
      <c r="G1082" s="5">
        <v>1535.3</v>
      </c>
      <c r="H1082" s="5">
        <v>1535.3</v>
      </c>
      <c r="I1082" s="5"/>
      <c r="J1082" s="5"/>
      <c r="K1082" s="5"/>
      <c r="L1082" s="5">
        <v>61.4</v>
      </c>
      <c r="M1082" s="5">
        <f t="shared" si="974"/>
        <v>1596.7</v>
      </c>
      <c r="N1082" s="5">
        <v>1596.7</v>
      </c>
      <c r="O1082" s="5">
        <v>1171.1666600000001</v>
      </c>
      <c r="P1082" s="5">
        <v>0</v>
      </c>
      <c r="Q1082" s="5">
        <v>0</v>
      </c>
      <c r="R1082" s="5">
        <v>0</v>
      </c>
      <c r="S1082" s="5">
        <v>0</v>
      </c>
      <c r="T1082" s="5">
        <v>1596.7</v>
      </c>
      <c r="U1082" s="5">
        <v>0</v>
      </c>
      <c r="V1082" s="42">
        <v>0</v>
      </c>
      <c r="W1082" s="5">
        <f t="shared" si="968"/>
        <v>100</v>
      </c>
      <c r="X1082" s="27"/>
    </row>
    <row r="1083" spans="1:25" ht="31.5" customHeight="1" x14ac:dyDescent="0.3">
      <c r="A1083" s="4" t="s">
        <v>163</v>
      </c>
      <c r="B1083" s="4" t="s">
        <v>1774</v>
      </c>
      <c r="C1083" s="4" t="s">
        <v>170</v>
      </c>
      <c r="D1083" s="4"/>
      <c r="E1083" s="14" t="s">
        <v>961</v>
      </c>
      <c r="F1083" s="5">
        <f t="shared" ref="F1083:L1083" si="1011">F1084+F1087+F1091</f>
        <v>15652.8</v>
      </c>
      <c r="G1083" s="5">
        <f t="shared" si="1011"/>
        <v>17152.8</v>
      </c>
      <c r="H1083" s="5">
        <f t="shared" si="1011"/>
        <v>17152.8</v>
      </c>
      <c r="I1083" s="5">
        <f t="shared" si="1011"/>
        <v>0</v>
      </c>
      <c r="J1083" s="5">
        <f t="shared" si="1011"/>
        <v>0</v>
      </c>
      <c r="K1083" s="5">
        <f t="shared" si="1011"/>
        <v>0</v>
      </c>
      <c r="L1083" s="5">
        <f t="shared" si="1011"/>
        <v>8849</v>
      </c>
      <c r="M1083" s="5">
        <f t="shared" si="974"/>
        <v>24501.8</v>
      </c>
      <c r="N1083" s="5">
        <f>N1084+N1087+N1091</f>
        <v>24501.8</v>
      </c>
      <c r="O1083" s="5">
        <f>O1084+O1087+O1091</f>
        <v>16686.545999999998</v>
      </c>
      <c r="P1083" s="5">
        <f t="shared" ref="P1083:V1083" si="1012">P1084+P1087+P1091</f>
        <v>0</v>
      </c>
      <c r="Q1083" s="5">
        <f t="shared" si="1012"/>
        <v>0</v>
      </c>
      <c r="R1083" s="5">
        <f t="shared" si="1012"/>
        <v>0</v>
      </c>
      <c r="S1083" s="5">
        <f t="shared" si="1012"/>
        <v>0</v>
      </c>
      <c r="T1083" s="5">
        <f t="shared" si="1012"/>
        <v>24501.8</v>
      </c>
      <c r="U1083" s="5">
        <f t="shared" si="1012"/>
        <v>0</v>
      </c>
      <c r="V1083" s="42">
        <f t="shared" si="1012"/>
        <v>0</v>
      </c>
      <c r="W1083" s="5">
        <f t="shared" si="968"/>
        <v>100</v>
      </c>
      <c r="X1083" s="27"/>
    </row>
    <row r="1084" spans="1:25" ht="31.5" customHeight="1" x14ac:dyDescent="0.3">
      <c r="A1084" s="4" t="s">
        <v>163</v>
      </c>
      <c r="B1084" s="4" t="s">
        <v>1774</v>
      </c>
      <c r="C1084" s="4" t="s">
        <v>700</v>
      </c>
      <c r="D1084" s="4"/>
      <c r="E1084" s="14" t="s">
        <v>1545</v>
      </c>
      <c r="F1084" s="5">
        <f t="shared" ref="F1084:L1085" si="1013">F1085</f>
        <v>6650.8</v>
      </c>
      <c r="G1084" s="5">
        <f t="shared" si="1013"/>
        <v>6650.8</v>
      </c>
      <c r="H1084" s="5">
        <f t="shared" si="1013"/>
        <v>6650.8</v>
      </c>
      <c r="I1084" s="5">
        <f t="shared" si="1013"/>
        <v>0</v>
      </c>
      <c r="J1084" s="5">
        <f t="shared" si="1013"/>
        <v>0</v>
      </c>
      <c r="K1084" s="5">
        <f t="shared" si="1013"/>
        <v>0</v>
      </c>
      <c r="L1084" s="5">
        <f t="shared" si="1013"/>
        <v>7500</v>
      </c>
      <c r="M1084" s="5">
        <f t="shared" si="974"/>
        <v>14150.8</v>
      </c>
      <c r="N1084" s="5">
        <f>N1085</f>
        <v>14150.8</v>
      </c>
      <c r="O1084" s="5">
        <f>O1085</f>
        <v>9925.7999999999993</v>
      </c>
      <c r="P1084" s="5">
        <f t="shared" ref="P1084:V1085" si="1014">P1085</f>
        <v>0</v>
      </c>
      <c r="Q1084" s="5">
        <f t="shared" si="1014"/>
        <v>0</v>
      </c>
      <c r="R1084" s="5">
        <f t="shared" si="1014"/>
        <v>0</v>
      </c>
      <c r="S1084" s="5">
        <f t="shared" si="1014"/>
        <v>0</v>
      </c>
      <c r="T1084" s="5">
        <f t="shared" si="1014"/>
        <v>14150.8</v>
      </c>
      <c r="U1084" s="5">
        <f t="shared" si="1014"/>
        <v>0</v>
      </c>
      <c r="V1084" s="42">
        <f t="shared" si="1014"/>
        <v>0</v>
      </c>
      <c r="W1084" s="5">
        <f t="shared" si="968"/>
        <v>100</v>
      </c>
      <c r="X1084" s="27"/>
    </row>
    <row r="1085" spans="1:25" ht="31.5" customHeight="1" x14ac:dyDescent="0.3">
      <c r="A1085" s="4" t="s">
        <v>163</v>
      </c>
      <c r="B1085" s="4" t="s">
        <v>1774</v>
      </c>
      <c r="C1085" s="4" t="s">
        <v>700</v>
      </c>
      <c r="D1085" s="4" t="s">
        <v>87</v>
      </c>
      <c r="E1085" s="14" t="s">
        <v>541</v>
      </c>
      <c r="F1085" s="5">
        <f t="shared" si="1013"/>
        <v>6650.8</v>
      </c>
      <c r="G1085" s="5">
        <f t="shared" si="1013"/>
        <v>6650.8</v>
      </c>
      <c r="H1085" s="5">
        <f t="shared" si="1013"/>
        <v>6650.8</v>
      </c>
      <c r="I1085" s="5">
        <f t="shared" si="1013"/>
        <v>0</v>
      </c>
      <c r="J1085" s="5">
        <f t="shared" si="1013"/>
        <v>0</v>
      </c>
      <c r="K1085" s="5">
        <f t="shared" si="1013"/>
        <v>0</v>
      </c>
      <c r="L1085" s="5">
        <f t="shared" si="1013"/>
        <v>7500</v>
      </c>
      <c r="M1085" s="5">
        <f t="shared" si="974"/>
        <v>14150.8</v>
      </c>
      <c r="N1085" s="5">
        <f>N1086</f>
        <v>14150.8</v>
      </c>
      <c r="O1085" s="5">
        <f>O1086</f>
        <v>9925.7999999999993</v>
      </c>
      <c r="P1085" s="5">
        <f t="shared" si="1014"/>
        <v>0</v>
      </c>
      <c r="Q1085" s="5">
        <f t="shared" si="1014"/>
        <v>0</v>
      </c>
      <c r="R1085" s="5">
        <f t="shared" si="1014"/>
        <v>0</v>
      </c>
      <c r="S1085" s="5">
        <f t="shared" si="1014"/>
        <v>0</v>
      </c>
      <c r="T1085" s="5">
        <f t="shared" si="1014"/>
        <v>14150.8</v>
      </c>
      <c r="U1085" s="5">
        <f t="shared" si="1014"/>
        <v>0</v>
      </c>
      <c r="V1085" s="42">
        <f t="shared" si="1014"/>
        <v>0</v>
      </c>
      <c r="W1085" s="5">
        <f t="shared" si="968"/>
        <v>100</v>
      </c>
      <c r="X1085" s="27"/>
    </row>
    <row r="1086" spans="1:25" ht="15.75" customHeight="1" x14ac:dyDescent="0.3">
      <c r="A1086" s="4" t="s">
        <v>163</v>
      </c>
      <c r="B1086" s="4" t="s">
        <v>1774</v>
      </c>
      <c r="C1086" s="4" t="s">
        <v>700</v>
      </c>
      <c r="D1086" s="4" t="s">
        <v>99</v>
      </c>
      <c r="E1086" s="14" t="s">
        <v>543</v>
      </c>
      <c r="F1086" s="5">
        <v>6650.8</v>
      </c>
      <c r="G1086" s="5">
        <v>6650.8</v>
      </c>
      <c r="H1086" s="5">
        <v>6650.8</v>
      </c>
      <c r="I1086" s="5"/>
      <c r="J1086" s="5"/>
      <c r="K1086" s="5"/>
      <c r="L1086" s="5">
        <v>7500</v>
      </c>
      <c r="M1086" s="5">
        <f t="shared" si="974"/>
        <v>14150.8</v>
      </c>
      <c r="N1086" s="5">
        <v>14150.8</v>
      </c>
      <c r="O1086" s="5">
        <v>9925.7999999999993</v>
      </c>
      <c r="P1086" s="5">
        <v>0</v>
      </c>
      <c r="Q1086" s="5">
        <v>0</v>
      </c>
      <c r="R1086" s="5">
        <v>0</v>
      </c>
      <c r="S1086" s="5">
        <v>0</v>
      </c>
      <c r="T1086" s="5">
        <v>14150.8</v>
      </c>
      <c r="U1086" s="5">
        <v>0</v>
      </c>
      <c r="V1086" s="42">
        <v>0</v>
      </c>
      <c r="W1086" s="5">
        <f t="shared" si="968"/>
        <v>100</v>
      </c>
      <c r="X1086" s="27"/>
    </row>
    <row r="1087" spans="1:25" ht="31.5" hidden="1" customHeight="1" x14ac:dyDescent="0.25">
      <c r="A1087" s="4" t="s">
        <v>163</v>
      </c>
      <c r="B1087" s="4" t="s">
        <v>1774</v>
      </c>
      <c r="C1087" s="4" t="s">
        <v>165</v>
      </c>
      <c r="D1087" s="4"/>
      <c r="E1087" s="14" t="s">
        <v>1598</v>
      </c>
      <c r="F1087" s="5">
        <f t="shared" ref="F1087:L1087" si="1015">F1088</f>
        <v>0</v>
      </c>
      <c r="G1087" s="5">
        <f t="shared" si="1015"/>
        <v>1500</v>
      </c>
      <c r="H1087" s="5">
        <f t="shared" si="1015"/>
        <v>1500</v>
      </c>
      <c r="I1087" s="5">
        <f t="shared" si="1015"/>
        <v>0</v>
      </c>
      <c r="J1087" s="5">
        <f t="shared" si="1015"/>
        <v>0</v>
      </c>
      <c r="K1087" s="5">
        <f t="shared" si="1015"/>
        <v>0</v>
      </c>
      <c r="L1087" s="5">
        <f t="shared" si="1015"/>
        <v>0</v>
      </c>
      <c r="M1087" s="5">
        <f t="shared" si="974"/>
        <v>0</v>
      </c>
      <c r="N1087" s="5">
        <f>N1088</f>
        <v>0</v>
      </c>
      <c r="O1087" s="5">
        <f>O1088</f>
        <v>0</v>
      </c>
      <c r="P1087" s="5">
        <f t="shared" ref="P1087:V1087" si="1016">P1088</f>
        <v>0</v>
      </c>
      <c r="Q1087" s="5">
        <f t="shared" si="1016"/>
        <v>0</v>
      </c>
      <c r="R1087" s="5">
        <f t="shared" si="1016"/>
        <v>0</v>
      </c>
      <c r="S1087" s="5">
        <f t="shared" si="1016"/>
        <v>0</v>
      </c>
      <c r="T1087" s="5">
        <f t="shared" si="1016"/>
        <v>0</v>
      </c>
      <c r="U1087" s="5">
        <f t="shared" si="1016"/>
        <v>0</v>
      </c>
      <c r="V1087" s="42">
        <f t="shared" si="1016"/>
        <v>0</v>
      </c>
      <c r="W1087" s="5" t="e">
        <f t="shared" si="968"/>
        <v>#DIV/0!</v>
      </c>
      <c r="X1087" s="25" t="s">
        <v>1591</v>
      </c>
      <c r="Y1087" s="2" t="s">
        <v>1630</v>
      </c>
    </row>
    <row r="1088" spans="1:25" ht="31.5" hidden="1" customHeight="1" x14ac:dyDescent="0.25">
      <c r="A1088" s="4" t="s">
        <v>163</v>
      </c>
      <c r="B1088" s="4" t="s">
        <v>1774</v>
      </c>
      <c r="C1088" s="4" t="s">
        <v>165</v>
      </c>
      <c r="D1088" s="4" t="s">
        <v>87</v>
      </c>
      <c r="E1088" s="14" t="s">
        <v>541</v>
      </c>
      <c r="F1088" s="5">
        <f t="shared" ref="F1088:L1088" si="1017">F1089+F1090</f>
        <v>0</v>
      </c>
      <c r="G1088" s="5">
        <f t="shared" si="1017"/>
        <v>1500</v>
      </c>
      <c r="H1088" s="5">
        <f t="shared" si="1017"/>
        <v>1500</v>
      </c>
      <c r="I1088" s="5">
        <f t="shared" si="1017"/>
        <v>0</v>
      </c>
      <c r="J1088" s="5">
        <f t="shared" si="1017"/>
        <v>0</v>
      </c>
      <c r="K1088" s="5">
        <f t="shared" si="1017"/>
        <v>0</v>
      </c>
      <c r="L1088" s="5">
        <f t="shared" si="1017"/>
        <v>0</v>
      </c>
      <c r="M1088" s="5">
        <f t="shared" si="974"/>
        <v>0</v>
      </c>
      <c r="N1088" s="5">
        <f>N1089+N1090</f>
        <v>0</v>
      </c>
      <c r="O1088" s="5">
        <f>O1089+O1090</f>
        <v>0</v>
      </c>
      <c r="P1088" s="5">
        <f t="shared" ref="P1088:V1088" si="1018">P1089+P1090</f>
        <v>0</v>
      </c>
      <c r="Q1088" s="5">
        <f t="shared" si="1018"/>
        <v>0</v>
      </c>
      <c r="R1088" s="5">
        <f t="shared" si="1018"/>
        <v>0</v>
      </c>
      <c r="S1088" s="5">
        <f t="shared" si="1018"/>
        <v>0</v>
      </c>
      <c r="T1088" s="5">
        <f t="shared" si="1018"/>
        <v>0</v>
      </c>
      <c r="U1088" s="5">
        <f t="shared" si="1018"/>
        <v>0</v>
      </c>
      <c r="V1088" s="42">
        <f t="shared" si="1018"/>
        <v>0</v>
      </c>
      <c r="W1088" s="5" t="e">
        <f t="shared" si="968"/>
        <v>#DIV/0!</v>
      </c>
      <c r="X1088" s="25" t="s">
        <v>1591</v>
      </c>
      <c r="Y1088" s="2" t="s">
        <v>1630</v>
      </c>
    </row>
    <row r="1089" spans="1:25" ht="15.75" hidden="1" customHeight="1" x14ac:dyDescent="0.3">
      <c r="A1089" s="4" t="s">
        <v>163</v>
      </c>
      <c r="B1089" s="4" t="s">
        <v>1774</v>
      </c>
      <c r="C1089" s="4" t="s">
        <v>165</v>
      </c>
      <c r="D1089" s="4" t="s">
        <v>121</v>
      </c>
      <c r="E1089" s="14" t="s">
        <v>542</v>
      </c>
      <c r="F1089" s="5"/>
      <c r="G1089" s="5">
        <v>118.7</v>
      </c>
      <c r="H1089" s="5">
        <v>118.7</v>
      </c>
      <c r="I1089" s="5"/>
      <c r="J1089" s="5"/>
      <c r="K1089" s="5"/>
      <c r="L1089" s="5"/>
      <c r="M1089" s="5">
        <f t="shared" si="974"/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42">
        <v>0</v>
      </c>
      <c r="W1089" s="5" t="e">
        <f t="shared" si="968"/>
        <v>#DIV/0!</v>
      </c>
      <c r="X1089" s="25" t="s">
        <v>1591</v>
      </c>
      <c r="Y1089" s="2" t="s">
        <v>1630</v>
      </c>
    </row>
    <row r="1090" spans="1:25" ht="15.75" hidden="1" customHeight="1" x14ac:dyDescent="0.3">
      <c r="A1090" s="4" t="s">
        <v>163</v>
      </c>
      <c r="B1090" s="4" t="s">
        <v>1774</v>
      </c>
      <c r="C1090" s="4" t="s">
        <v>165</v>
      </c>
      <c r="D1090" s="4" t="s">
        <v>99</v>
      </c>
      <c r="E1090" s="14" t="s">
        <v>543</v>
      </c>
      <c r="F1090" s="5"/>
      <c r="G1090" s="5">
        <v>1381.3</v>
      </c>
      <c r="H1090" s="5">
        <v>1381.3</v>
      </c>
      <c r="I1090" s="5"/>
      <c r="J1090" s="5"/>
      <c r="K1090" s="5"/>
      <c r="L1090" s="5"/>
      <c r="M1090" s="5">
        <f t="shared" si="974"/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42">
        <v>0</v>
      </c>
      <c r="W1090" s="5" t="e">
        <f t="shared" si="968"/>
        <v>#DIV/0!</v>
      </c>
      <c r="X1090" s="25" t="s">
        <v>1591</v>
      </c>
      <c r="Y1090" s="2" t="s">
        <v>1630</v>
      </c>
    </row>
    <row r="1091" spans="1:25" ht="47.25" customHeight="1" x14ac:dyDescent="0.3">
      <c r="A1091" s="4" t="s">
        <v>163</v>
      </c>
      <c r="B1091" s="4" t="s">
        <v>1774</v>
      </c>
      <c r="C1091" s="4" t="s">
        <v>701</v>
      </c>
      <c r="D1091" s="4"/>
      <c r="E1091" s="14" t="s">
        <v>962</v>
      </c>
      <c r="F1091" s="5">
        <f t="shared" ref="F1091:L1091" si="1019">F1092+F1094+F1096</f>
        <v>9002</v>
      </c>
      <c r="G1091" s="5">
        <f t="shared" si="1019"/>
        <v>9002</v>
      </c>
      <c r="H1091" s="5">
        <f t="shared" si="1019"/>
        <v>9002</v>
      </c>
      <c r="I1091" s="5">
        <f t="shared" si="1019"/>
        <v>0</v>
      </c>
      <c r="J1091" s="5">
        <f t="shared" si="1019"/>
        <v>0</v>
      </c>
      <c r="K1091" s="5">
        <f t="shared" si="1019"/>
        <v>0</v>
      </c>
      <c r="L1091" s="5">
        <f t="shared" si="1019"/>
        <v>1349</v>
      </c>
      <c r="M1091" s="5">
        <f t="shared" si="974"/>
        <v>10351</v>
      </c>
      <c r="N1091" s="5">
        <f>N1092+N1094+N1096</f>
        <v>10351</v>
      </c>
      <c r="O1091" s="5">
        <f>O1092+O1094+O1096</f>
        <v>6760.7460000000001</v>
      </c>
      <c r="P1091" s="5">
        <f t="shared" ref="P1091:V1091" si="1020">P1092+P1094+P1096</f>
        <v>0</v>
      </c>
      <c r="Q1091" s="5">
        <f t="shared" si="1020"/>
        <v>0</v>
      </c>
      <c r="R1091" s="5">
        <f t="shared" si="1020"/>
        <v>0</v>
      </c>
      <c r="S1091" s="5">
        <f t="shared" si="1020"/>
        <v>0</v>
      </c>
      <c r="T1091" s="5">
        <f t="shared" si="1020"/>
        <v>10351</v>
      </c>
      <c r="U1091" s="5">
        <f t="shared" si="1020"/>
        <v>0</v>
      </c>
      <c r="V1091" s="42">
        <f t="shared" si="1020"/>
        <v>0</v>
      </c>
      <c r="W1091" s="5">
        <f t="shared" si="968"/>
        <v>100</v>
      </c>
      <c r="X1091" s="27"/>
    </row>
    <row r="1092" spans="1:25" ht="31.5" customHeight="1" x14ac:dyDescent="0.3">
      <c r="A1092" s="4" t="s">
        <v>163</v>
      </c>
      <c r="B1092" s="4" t="s">
        <v>1774</v>
      </c>
      <c r="C1092" s="4" t="s">
        <v>701</v>
      </c>
      <c r="D1092" s="4" t="s">
        <v>11</v>
      </c>
      <c r="E1092" s="14" t="s">
        <v>531</v>
      </c>
      <c r="F1092" s="5">
        <f t="shared" ref="F1092:L1092" si="1021">F1093</f>
        <v>1421.2</v>
      </c>
      <c r="G1092" s="5">
        <f t="shared" si="1021"/>
        <v>1421.2</v>
      </c>
      <c r="H1092" s="5">
        <f t="shared" si="1021"/>
        <v>1421.2</v>
      </c>
      <c r="I1092" s="5">
        <f t="shared" si="1021"/>
        <v>0</v>
      </c>
      <c r="J1092" s="5">
        <f t="shared" si="1021"/>
        <v>0</v>
      </c>
      <c r="K1092" s="5">
        <f t="shared" si="1021"/>
        <v>0</v>
      </c>
      <c r="L1092" s="5">
        <f t="shared" si="1021"/>
        <v>0</v>
      </c>
      <c r="M1092" s="5">
        <f t="shared" si="974"/>
        <v>1421.2</v>
      </c>
      <c r="N1092" s="5">
        <f>N1093</f>
        <v>1421.2</v>
      </c>
      <c r="O1092" s="5">
        <f>O1093</f>
        <v>660</v>
      </c>
      <c r="P1092" s="5">
        <f t="shared" ref="P1092:V1092" si="1022">P1093</f>
        <v>0</v>
      </c>
      <c r="Q1092" s="5">
        <f t="shared" si="1022"/>
        <v>0</v>
      </c>
      <c r="R1092" s="5">
        <f t="shared" si="1022"/>
        <v>0</v>
      </c>
      <c r="S1092" s="5">
        <f t="shared" si="1022"/>
        <v>0</v>
      </c>
      <c r="T1092" s="5">
        <f t="shared" si="1022"/>
        <v>1421.2</v>
      </c>
      <c r="U1092" s="5">
        <f t="shared" si="1022"/>
        <v>0</v>
      </c>
      <c r="V1092" s="42">
        <f t="shared" si="1022"/>
        <v>0</v>
      </c>
      <c r="W1092" s="5">
        <f t="shared" si="968"/>
        <v>100</v>
      </c>
      <c r="X1092" s="27"/>
    </row>
    <row r="1093" spans="1:25" ht="31.5" customHeight="1" x14ac:dyDescent="0.3">
      <c r="A1093" s="4" t="s">
        <v>163</v>
      </c>
      <c r="B1093" s="4" t="s">
        <v>1774</v>
      </c>
      <c r="C1093" s="4" t="s">
        <v>701</v>
      </c>
      <c r="D1093" s="4" t="s">
        <v>12</v>
      </c>
      <c r="E1093" s="14" t="s">
        <v>532</v>
      </c>
      <c r="F1093" s="5">
        <v>1421.2</v>
      </c>
      <c r="G1093" s="5">
        <v>1421.2</v>
      </c>
      <c r="H1093" s="5">
        <v>1421.2</v>
      </c>
      <c r="I1093" s="5"/>
      <c r="J1093" s="5"/>
      <c r="K1093" s="5"/>
      <c r="L1093" s="5"/>
      <c r="M1093" s="5">
        <f t="shared" si="974"/>
        <v>1421.2</v>
      </c>
      <c r="N1093" s="5">
        <v>1421.2</v>
      </c>
      <c r="O1093" s="5">
        <v>660</v>
      </c>
      <c r="P1093" s="5">
        <v>0</v>
      </c>
      <c r="Q1093" s="5">
        <v>0</v>
      </c>
      <c r="R1093" s="5">
        <v>0</v>
      </c>
      <c r="S1093" s="5">
        <v>0</v>
      </c>
      <c r="T1093" s="5">
        <v>1421.2</v>
      </c>
      <c r="U1093" s="5">
        <v>0</v>
      </c>
      <c r="V1093" s="42">
        <v>0</v>
      </c>
      <c r="W1093" s="5">
        <f t="shared" si="968"/>
        <v>100</v>
      </c>
      <c r="X1093" s="27"/>
    </row>
    <row r="1094" spans="1:25" ht="15.75" customHeight="1" x14ac:dyDescent="0.3">
      <c r="A1094" s="4" t="s">
        <v>163</v>
      </c>
      <c r="B1094" s="4" t="s">
        <v>1774</v>
      </c>
      <c r="C1094" s="4" t="s">
        <v>701</v>
      </c>
      <c r="D1094" s="4" t="s">
        <v>131</v>
      </c>
      <c r="E1094" s="14" t="s">
        <v>533</v>
      </c>
      <c r="F1094" s="5">
        <f t="shared" ref="F1094:L1094" si="1023">F1095</f>
        <v>1470</v>
      </c>
      <c r="G1094" s="5">
        <f t="shared" si="1023"/>
        <v>1470</v>
      </c>
      <c r="H1094" s="5">
        <f t="shared" si="1023"/>
        <v>1470</v>
      </c>
      <c r="I1094" s="5">
        <f t="shared" si="1023"/>
        <v>0</v>
      </c>
      <c r="J1094" s="5">
        <f t="shared" si="1023"/>
        <v>0</v>
      </c>
      <c r="K1094" s="5">
        <f t="shared" si="1023"/>
        <v>0</v>
      </c>
      <c r="L1094" s="5">
        <f t="shared" si="1023"/>
        <v>0</v>
      </c>
      <c r="M1094" s="5">
        <f t="shared" si="974"/>
        <v>1470</v>
      </c>
      <c r="N1094" s="5">
        <f>N1095</f>
        <v>1470</v>
      </c>
      <c r="O1094" s="5">
        <f>O1095</f>
        <v>1470</v>
      </c>
      <c r="P1094" s="5">
        <f t="shared" ref="P1094:V1094" si="1024">P1095</f>
        <v>0</v>
      </c>
      <c r="Q1094" s="5">
        <f t="shared" si="1024"/>
        <v>0</v>
      </c>
      <c r="R1094" s="5">
        <f t="shared" si="1024"/>
        <v>0</v>
      </c>
      <c r="S1094" s="5">
        <f t="shared" si="1024"/>
        <v>0</v>
      </c>
      <c r="T1094" s="5">
        <f t="shared" si="1024"/>
        <v>1470</v>
      </c>
      <c r="U1094" s="5">
        <f t="shared" si="1024"/>
        <v>0</v>
      </c>
      <c r="V1094" s="42">
        <f t="shared" si="1024"/>
        <v>0</v>
      </c>
      <c r="W1094" s="5">
        <f t="shared" si="968"/>
        <v>100</v>
      </c>
      <c r="X1094" s="27"/>
    </row>
    <row r="1095" spans="1:25" ht="15.75" customHeight="1" x14ac:dyDescent="0.3">
      <c r="A1095" s="4" t="s">
        <v>163</v>
      </c>
      <c r="B1095" s="4" t="s">
        <v>1774</v>
      </c>
      <c r="C1095" s="4" t="s">
        <v>701</v>
      </c>
      <c r="D1095" s="4" t="s">
        <v>117</v>
      </c>
      <c r="E1095" s="14" t="s">
        <v>537</v>
      </c>
      <c r="F1095" s="5">
        <v>1470</v>
      </c>
      <c r="G1095" s="5">
        <v>1470</v>
      </c>
      <c r="H1095" s="5">
        <v>1470</v>
      </c>
      <c r="I1095" s="5"/>
      <c r="J1095" s="5"/>
      <c r="K1095" s="5"/>
      <c r="L1095" s="5"/>
      <c r="M1095" s="5">
        <f t="shared" si="974"/>
        <v>1470</v>
      </c>
      <c r="N1095" s="5">
        <v>1470</v>
      </c>
      <c r="O1095" s="5">
        <v>1470</v>
      </c>
      <c r="P1095" s="5">
        <v>0</v>
      </c>
      <c r="Q1095" s="5">
        <v>0</v>
      </c>
      <c r="R1095" s="5">
        <v>0</v>
      </c>
      <c r="S1095" s="5">
        <v>0</v>
      </c>
      <c r="T1095" s="5">
        <v>1470</v>
      </c>
      <c r="U1095" s="5">
        <v>0</v>
      </c>
      <c r="V1095" s="42">
        <v>0</v>
      </c>
      <c r="W1095" s="5">
        <f t="shared" si="968"/>
        <v>100</v>
      </c>
      <c r="X1095" s="27"/>
    </row>
    <row r="1096" spans="1:25" ht="31.5" customHeight="1" x14ac:dyDescent="0.3">
      <c r="A1096" s="4" t="s">
        <v>163</v>
      </c>
      <c r="B1096" s="4" t="s">
        <v>1774</v>
      </c>
      <c r="C1096" s="4" t="s">
        <v>701</v>
      </c>
      <c r="D1096" s="4" t="s">
        <v>87</v>
      </c>
      <c r="E1096" s="14" t="s">
        <v>541</v>
      </c>
      <c r="F1096" s="5">
        <f t="shared" ref="F1096:L1096" si="1025">F1097</f>
        <v>6110.8</v>
      </c>
      <c r="G1096" s="5">
        <f t="shared" si="1025"/>
        <v>6110.8</v>
      </c>
      <c r="H1096" s="5">
        <f t="shared" si="1025"/>
        <v>6110.8</v>
      </c>
      <c r="I1096" s="5">
        <f t="shared" si="1025"/>
        <v>0</v>
      </c>
      <c r="J1096" s="5">
        <f t="shared" si="1025"/>
        <v>0</v>
      </c>
      <c r="K1096" s="5">
        <f t="shared" si="1025"/>
        <v>0</v>
      </c>
      <c r="L1096" s="5">
        <f t="shared" si="1025"/>
        <v>1349</v>
      </c>
      <c r="M1096" s="5">
        <f t="shared" si="974"/>
        <v>7459.8</v>
      </c>
      <c r="N1096" s="5">
        <f>N1097</f>
        <v>7459.8</v>
      </c>
      <c r="O1096" s="5">
        <f>O1097</f>
        <v>4630.7460000000001</v>
      </c>
      <c r="P1096" s="5">
        <f t="shared" ref="P1096:V1096" si="1026">P1097</f>
        <v>0</v>
      </c>
      <c r="Q1096" s="5">
        <f t="shared" si="1026"/>
        <v>0</v>
      </c>
      <c r="R1096" s="5">
        <f t="shared" si="1026"/>
        <v>0</v>
      </c>
      <c r="S1096" s="5">
        <f t="shared" si="1026"/>
        <v>0</v>
      </c>
      <c r="T1096" s="5">
        <f t="shared" si="1026"/>
        <v>7459.8</v>
      </c>
      <c r="U1096" s="5">
        <f t="shared" si="1026"/>
        <v>0</v>
      </c>
      <c r="V1096" s="42">
        <f t="shared" si="1026"/>
        <v>0</v>
      </c>
      <c r="W1096" s="5">
        <f t="shared" si="968"/>
        <v>100</v>
      </c>
      <c r="X1096" s="27"/>
    </row>
    <row r="1097" spans="1:25" ht="15.75" customHeight="1" x14ac:dyDescent="0.3">
      <c r="A1097" s="4" t="s">
        <v>163</v>
      </c>
      <c r="B1097" s="4" t="s">
        <v>1774</v>
      </c>
      <c r="C1097" s="4" t="s">
        <v>701</v>
      </c>
      <c r="D1097" s="4" t="s">
        <v>99</v>
      </c>
      <c r="E1097" s="14" t="s">
        <v>543</v>
      </c>
      <c r="F1097" s="5">
        <v>6110.8</v>
      </c>
      <c r="G1097" s="5">
        <v>6110.8</v>
      </c>
      <c r="H1097" s="5">
        <v>6110.8</v>
      </c>
      <c r="I1097" s="5"/>
      <c r="J1097" s="5"/>
      <c r="K1097" s="5"/>
      <c r="L1097" s="5">
        <v>1349</v>
      </c>
      <c r="M1097" s="5">
        <f t="shared" si="974"/>
        <v>7459.8</v>
      </c>
      <c r="N1097" s="5">
        <v>7459.8</v>
      </c>
      <c r="O1097" s="5">
        <v>4630.7460000000001</v>
      </c>
      <c r="P1097" s="5">
        <v>0</v>
      </c>
      <c r="Q1097" s="5">
        <v>0</v>
      </c>
      <c r="R1097" s="5">
        <v>0</v>
      </c>
      <c r="S1097" s="5">
        <v>0</v>
      </c>
      <c r="T1097" s="5">
        <v>7459.8</v>
      </c>
      <c r="U1097" s="5">
        <v>0</v>
      </c>
      <c r="V1097" s="42">
        <v>0</v>
      </c>
      <c r="W1097" s="5">
        <f t="shared" si="968"/>
        <v>100</v>
      </c>
      <c r="X1097" s="27"/>
    </row>
    <row r="1098" spans="1:25" ht="31.5" customHeight="1" x14ac:dyDescent="0.3">
      <c r="A1098" s="4" t="s">
        <v>163</v>
      </c>
      <c r="B1098" s="4" t="s">
        <v>1774</v>
      </c>
      <c r="C1098" s="4" t="s">
        <v>706</v>
      </c>
      <c r="D1098" s="4"/>
      <c r="E1098" s="14" t="s">
        <v>1118</v>
      </c>
      <c r="F1098" s="5">
        <f t="shared" ref="F1098:L1098" si="1027">F1099</f>
        <v>2988.6</v>
      </c>
      <c r="G1098" s="5">
        <f t="shared" si="1027"/>
        <v>2988.6</v>
      </c>
      <c r="H1098" s="5">
        <f t="shared" si="1027"/>
        <v>2988.6</v>
      </c>
      <c r="I1098" s="5">
        <f t="shared" si="1027"/>
        <v>0</v>
      </c>
      <c r="J1098" s="5">
        <f t="shared" si="1027"/>
        <v>0</v>
      </c>
      <c r="K1098" s="5">
        <f t="shared" si="1027"/>
        <v>0</v>
      </c>
      <c r="L1098" s="5">
        <f t="shared" si="1027"/>
        <v>0</v>
      </c>
      <c r="M1098" s="5">
        <f t="shared" si="974"/>
        <v>2988.6</v>
      </c>
      <c r="N1098" s="5">
        <f>N1099</f>
        <v>2988.6</v>
      </c>
      <c r="O1098" s="5">
        <f>O1099</f>
        <v>0</v>
      </c>
      <c r="P1098" s="5">
        <f t="shared" ref="P1098:V1098" si="1028">P1099</f>
        <v>0</v>
      </c>
      <c r="Q1098" s="5">
        <f t="shared" si="1028"/>
        <v>0</v>
      </c>
      <c r="R1098" s="5">
        <f t="shared" si="1028"/>
        <v>0</v>
      </c>
      <c r="S1098" s="5">
        <f t="shared" si="1028"/>
        <v>0</v>
      </c>
      <c r="T1098" s="5">
        <f t="shared" si="1028"/>
        <v>2988.6</v>
      </c>
      <c r="U1098" s="5">
        <f t="shared" si="1028"/>
        <v>0</v>
      </c>
      <c r="V1098" s="42">
        <f t="shared" si="1028"/>
        <v>0</v>
      </c>
      <c r="W1098" s="5">
        <f t="shared" si="968"/>
        <v>100</v>
      </c>
      <c r="X1098" s="27"/>
    </row>
    <row r="1099" spans="1:25" ht="15.75" customHeight="1" x14ac:dyDescent="0.3">
      <c r="A1099" s="4" t="s">
        <v>163</v>
      </c>
      <c r="B1099" s="4" t="s">
        <v>1774</v>
      </c>
      <c r="C1099" s="4" t="s">
        <v>703</v>
      </c>
      <c r="D1099" s="4"/>
      <c r="E1099" s="14" t="s">
        <v>1119</v>
      </c>
      <c r="F1099" s="5">
        <f t="shared" ref="F1099:L1099" si="1029">F1100+F1102</f>
        <v>2988.6</v>
      </c>
      <c r="G1099" s="5">
        <f t="shared" si="1029"/>
        <v>2988.6</v>
      </c>
      <c r="H1099" s="5">
        <f t="shared" si="1029"/>
        <v>2988.6</v>
      </c>
      <c r="I1099" s="5">
        <f t="shared" si="1029"/>
        <v>0</v>
      </c>
      <c r="J1099" s="5">
        <f t="shared" si="1029"/>
        <v>0</v>
      </c>
      <c r="K1099" s="5">
        <f t="shared" si="1029"/>
        <v>0</v>
      </c>
      <c r="L1099" s="5">
        <f t="shared" si="1029"/>
        <v>0</v>
      </c>
      <c r="M1099" s="5">
        <f t="shared" si="974"/>
        <v>2988.6</v>
      </c>
      <c r="N1099" s="5">
        <f>N1100+N1102</f>
        <v>2988.6</v>
      </c>
      <c r="O1099" s="5">
        <f>O1100+O1102</f>
        <v>0</v>
      </c>
      <c r="P1099" s="5">
        <f t="shared" ref="P1099:V1099" si="1030">P1100+P1102</f>
        <v>0</v>
      </c>
      <c r="Q1099" s="5">
        <f t="shared" si="1030"/>
        <v>0</v>
      </c>
      <c r="R1099" s="5">
        <f t="shared" si="1030"/>
        <v>0</v>
      </c>
      <c r="S1099" s="5">
        <f t="shared" si="1030"/>
        <v>0</v>
      </c>
      <c r="T1099" s="5">
        <f t="shared" si="1030"/>
        <v>2988.6</v>
      </c>
      <c r="U1099" s="5">
        <f t="shared" si="1030"/>
        <v>0</v>
      </c>
      <c r="V1099" s="42">
        <f t="shared" si="1030"/>
        <v>0</v>
      </c>
      <c r="W1099" s="5">
        <f t="shared" si="968"/>
        <v>100</v>
      </c>
      <c r="X1099" s="27"/>
    </row>
    <row r="1100" spans="1:25" ht="31.5" customHeight="1" x14ac:dyDescent="0.3">
      <c r="A1100" s="4" t="s">
        <v>163</v>
      </c>
      <c r="B1100" s="4" t="s">
        <v>1774</v>
      </c>
      <c r="C1100" s="4" t="s">
        <v>703</v>
      </c>
      <c r="D1100" s="4" t="s">
        <v>11</v>
      </c>
      <c r="E1100" s="14" t="s">
        <v>531</v>
      </c>
      <c r="F1100" s="5">
        <f t="shared" ref="F1100:L1100" si="1031">F1101</f>
        <v>115</v>
      </c>
      <c r="G1100" s="5">
        <f t="shared" si="1031"/>
        <v>115</v>
      </c>
      <c r="H1100" s="5">
        <f t="shared" si="1031"/>
        <v>115</v>
      </c>
      <c r="I1100" s="5">
        <f t="shared" si="1031"/>
        <v>0</v>
      </c>
      <c r="J1100" s="5">
        <f t="shared" si="1031"/>
        <v>0</v>
      </c>
      <c r="K1100" s="5">
        <f t="shared" si="1031"/>
        <v>0</v>
      </c>
      <c r="L1100" s="5">
        <f t="shared" si="1031"/>
        <v>0</v>
      </c>
      <c r="M1100" s="5">
        <f t="shared" si="974"/>
        <v>115</v>
      </c>
      <c r="N1100" s="5">
        <f>N1101</f>
        <v>115</v>
      </c>
      <c r="O1100" s="5">
        <f>O1101</f>
        <v>0</v>
      </c>
      <c r="P1100" s="5">
        <f t="shared" ref="P1100:V1100" si="1032">P1101</f>
        <v>0</v>
      </c>
      <c r="Q1100" s="5">
        <f t="shared" si="1032"/>
        <v>0</v>
      </c>
      <c r="R1100" s="5">
        <f t="shared" si="1032"/>
        <v>0</v>
      </c>
      <c r="S1100" s="5">
        <f t="shared" si="1032"/>
        <v>0</v>
      </c>
      <c r="T1100" s="5">
        <f t="shared" si="1032"/>
        <v>115</v>
      </c>
      <c r="U1100" s="5">
        <f t="shared" si="1032"/>
        <v>0</v>
      </c>
      <c r="V1100" s="42">
        <f t="shared" si="1032"/>
        <v>0</v>
      </c>
      <c r="W1100" s="5">
        <f t="shared" si="968"/>
        <v>100</v>
      </c>
      <c r="X1100" s="27"/>
    </row>
    <row r="1101" spans="1:25" ht="31.5" customHeight="1" x14ac:dyDescent="0.3">
      <c r="A1101" s="4" t="s">
        <v>163</v>
      </c>
      <c r="B1101" s="4" t="s">
        <v>1774</v>
      </c>
      <c r="C1101" s="4" t="s">
        <v>703</v>
      </c>
      <c r="D1101" s="4" t="s">
        <v>12</v>
      </c>
      <c r="E1101" s="14" t="s">
        <v>532</v>
      </c>
      <c r="F1101" s="5">
        <v>115</v>
      </c>
      <c r="G1101" s="5">
        <v>115</v>
      </c>
      <c r="H1101" s="5">
        <v>115</v>
      </c>
      <c r="I1101" s="5"/>
      <c r="J1101" s="5"/>
      <c r="K1101" s="5"/>
      <c r="L1101" s="5"/>
      <c r="M1101" s="5">
        <f t="shared" si="974"/>
        <v>115</v>
      </c>
      <c r="N1101" s="5">
        <v>115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115</v>
      </c>
      <c r="U1101" s="5">
        <v>0</v>
      </c>
      <c r="V1101" s="42">
        <v>0</v>
      </c>
      <c r="W1101" s="5">
        <f t="shared" ref="W1101:W1164" si="1033">T1101/N1101*100</f>
        <v>100</v>
      </c>
      <c r="X1101" s="27"/>
    </row>
    <row r="1102" spans="1:25" ht="15.75" customHeight="1" x14ac:dyDescent="0.3">
      <c r="A1102" s="4" t="s">
        <v>163</v>
      </c>
      <c r="B1102" s="4" t="s">
        <v>1774</v>
      </c>
      <c r="C1102" s="4" t="s">
        <v>703</v>
      </c>
      <c r="D1102" s="4" t="s">
        <v>131</v>
      </c>
      <c r="E1102" s="14" t="s">
        <v>533</v>
      </c>
      <c r="F1102" s="5">
        <f t="shared" ref="F1102:L1102" si="1034">F1103</f>
        <v>2873.6</v>
      </c>
      <c r="G1102" s="5">
        <f t="shared" si="1034"/>
        <v>2873.6</v>
      </c>
      <c r="H1102" s="5">
        <f t="shared" si="1034"/>
        <v>2873.6</v>
      </c>
      <c r="I1102" s="5">
        <f t="shared" si="1034"/>
        <v>0</v>
      </c>
      <c r="J1102" s="5">
        <f t="shared" si="1034"/>
        <v>0</v>
      </c>
      <c r="K1102" s="5">
        <f t="shared" si="1034"/>
        <v>0</v>
      </c>
      <c r="L1102" s="5">
        <f t="shared" si="1034"/>
        <v>0</v>
      </c>
      <c r="M1102" s="5">
        <f t="shared" si="974"/>
        <v>2873.6</v>
      </c>
      <c r="N1102" s="5">
        <f>N1103</f>
        <v>2873.6</v>
      </c>
      <c r="O1102" s="5">
        <f>O1103</f>
        <v>0</v>
      </c>
      <c r="P1102" s="5">
        <f t="shared" ref="P1102:V1102" si="1035">P1103</f>
        <v>0</v>
      </c>
      <c r="Q1102" s="5">
        <f t="shared" si="1035"/>
        <v>0</v>
      </c>
      <c r="R1102" s="5">
        <f t="shared" si="1035"/>
        <v>0</v>
      </c>
      <c r="S1102" s="5">
        <f t="shared" si="1035"/>
        <v>0</v>
      </c>
      <c r="T1102" s="5">
        <f t="shared" si="1035"/>
        <v>2873.6</v>
      </c>
      <c r="U1102" s="5">
        <f t="shared" si="1035"/>
        <v>0</v>
      </c>
      <c r="V1102" s="42">
        <f t="shared" si="1035"/>
        <v>0</v>
      </c>
      <c r="W1102" s="5">
        <f t="shared" si="1033"/>
        <v>100</v>
      </c>
      <c r="X1102" s="27"/>
    </row>
    <row r="1103" spans="1:25" ht="31.5" customHeight="1" x14ac:dyDescent="0.3">
      <c r="A1103" s="4" t="s">
        <v>163</v>
      </c>
      <c r="B1103" s="4" t="s">
        <v>1774</v>
      </c>
      <c r="C1103" s="4" t="s">
        <v>703</v>
      </c>
      <c r="D1103" s="4" t="s">
        <v>704</v>
      </c>
      <c r="E1103" s="14" t="s">
        <v>735</v>
      </c>
      <c r="F1103" s="5">
        <v>2873.6</v>
      </c>
      <c r="G1103" s="5">
        <v>2873.6</v>
      </c>
      <c r="H1103" s="5">
        <v>2873.6</v>
      </c>
      <c r="I1103" s="5"/>
      <c r="J1103" s="5"/>
      <c r="K1103" s="5"/>
      <c r="L1103" s="5"/>
      <c r="M1103" s="5">
        <f t="shared" si="974"/>
        <v>2873.6</v>
      </c>
      <c r="N1103" s="5">
        <v>2873.6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2873.6</v>
      </c>
      <c r="U1103" s="5">
        <v>0</v>
      </c>
      <c r="V1103" s="42">
        <v>0</v>
      </c>
      <c r="W1103" s="5">
        <f t="shared" si="1033"/>
        <v>100</v>
      </c>
      <c r="X1103" s="27"/>
    </row>
    <row r="1104" spans="1:25" ht="31.5" customHeight="1" x14ac:dyDescent="0.3">
      <c r="A1104" s="4" t="s">
        <v>163</v>
      </c>
      <c r="B1104" s="4" t="s">
        <v>1774</v>
      </c>
      <c r="C1104" s="4" t="s">
        <v>670</v>
      </c>
      <c r="D1104" s="4"/>
      <c r="E1104" s="14" t="s">
        <v>1013</v>
      </c>
      <c r="F1104" s="5">
        <f t="shared" ref="F1104:L1105" si="1036">F1105</f>
        <v>1250</v>
      </c>
      <c r="G1104" s="5">
        <f t="shared" si="1036"/>
        <v>1250</v>
      </c>
      <c r="H1104" s="5">
        <f t="shared" si="1036"/>
        <v>1250</v>
      </c>
      <c r="I1104" s="5">
        <f t="shared" si="1036"/>
        <v>0</v>
      </c>
      <c r="J1104" s="5">
        <f t="shared" si="1036"/>
        <v>0</v>
      </c>
      <c r="K1104" s="5">
        <f t="shared" si="1036"/>
        <v>0</v>
      </c>
      <c r="L1104" s="5">
        <f t="shared" si="1036"/>
        <v>0</v>
      </c>
      <c r="M1104" s="5">
        <f t="shared" si="974"/>
        <v>1250</v>
      </c>
      <c r="N1104" s="5">
        <f>N1105</f>
        <v>1336.5700000000002</v>
      </c>
      <c r="O1104" s="5">
        <f>O1105</f>
        <v>834.22242000000006</v>
      </c>
      <c r="P1104" s="5">
        <f t="shared" ref="P1104:V1105" si="1037">P1105</f>
        <v>1336.5700000000002</v>
      </c>
      <c r="Q1104" s="5">
        <f t="shared" si="1037"/>
        <v>834.22242000000006</v>
      </c>
      <c r="R1104" s="5">
        <f t="shared" si="1037"/>
        <v>0</v>
      </c>
      <c r="S1104" s="5">
        <f t="shared" si="1037"/>
        <v>0</v>
      </c>
      <c r="T1104" s="5">
        <f t="shared" si="1037"/>
        <v>1336.18254</v>
      </c>
      <c r="U1104" s="5">
        <f t="shared" si="1037"/>
        <v>1336.18254</v>
      </c>
      <c r="V1104" s="42">
        <f t="shared" si="1037"/>
        <v>0</v>
      </c>
      <c r="W1104" s="5">
        <f t="shared" si="1033"/>
        <v>99.971010871110366</v>
      </c>
      <c r="X1104" s="27"/>
    </row>
    <row r="1105" spans="1:25" ht="94.5" customHeight="1" x14ac:dyDescent="0.3">
      <c r="A1105" s="4" t="s">
        <v>163</v>
      </c>
      <c r="B1105" s="4" t="s">
        <v>1774</v>
      </c>
      <c r="C1105" s="4" t="s">
        <v>1005</v>
      </c>
      <c r="D1105" s="4"/>
      <c r="E1105" s="14" t="s">
        <v>1024</v>
      </c>
      <c r="F1105" s="5">
        <f t="shared" si="1036"/>
        <v>1250</v>
      </c>
      <c r="G1105" s="5">
        <f t="shared" si="1036"/>
        <v>1250</v>
      </c>
      <c r="H1105" s="5">
        <f t="shared" si="1036"/>
        <v>1250</v>
      </c>
      <c r="I1105" s="5">
        <f t="shared" si="1036"/>
        <v>0</v>
      </c>
      <c r="J1105" s="5">
        <f t="shared" si="1036"/>
        <v>0</v>
      </c>
      <c r="K1105" s="5">
        <f t="shared" si="1036"/>
        <v>0</v>
      </c>
      <c r="L1105" s="5">
        <f t="shared" si="1036"/>
        <v>0</v>
      </c>
      <c r="M1105" s="5">
        <f t="shared" si="974"/>
        <v>1250</v>
      </c>
      <c r="N1105" s="5">
        <f>N1106</f>
        <v>1336.5700000000002</v>
      </c>
      <c r="O1105" s="5">
        <f>O1106</f>
        <v>834.22242000000006</v>
      </c>
      <c r="P1105" s="5">
        <f t="shared" si="1037"/>
        <v>1336.5700000000002</v>
      </c>
      <c r="Q1105" s="5">
        <f t="shared" si="1037"/>
        <v>834.22242000000006</v>
      </c>
      <c r="R1105" s="5">
        <f t="shared" si="1037"/>
        <v>0</v>
      </c>
      <c r="S1105" s="5">
        <f t="shared" si="1037"/>
        <v>0</v>
      </c>
      <c r="T1105" s="5">
        <f t="shared" si="1037"/>
        <v>1336.18254</v>
      </c>
      <c r="U1105" s="5">
        <f t="shared" si="1037"/>
        <v>1336.18254</v>
      </c>
      <c r="V1105" s="42">
        <f t="shared" si="1037"/>
        <v>0</v>
      </c>
      <c r="W1105" s="5">
        <f t="shared" si="1033"/>
        <v>99.971010871110366</v>
      </c>
      <c r="X1105" s="27"/>
    </row>
    <row r="1106" spans="1:25" ht="31.5" customHeight="1" x14ac:dyDescent="0.3">
      <c r="A1106" s="4" t="s">
        <v>163</v>
      </c>
      <c r="B1106" s="4" t="s">
        <v>1774</v>
      </c>
      <c r="C1106" s="4" t="s">
        <v>1006</v>
      </c>
      <c r="D1106" s="4"/>
      <c r="E1106" s="14" t="s">
        <v>756</v>
      </c>
      <c r="F1106" s="5">
        <f t="shared" ref="F1106:L1106" si="1038">F1107+F1109</f>
        <v>1250</v>
      </c>
      <c r="G1106" s="5">
        <f t="shared" si="1038"/>
        <v>1250</v>
      </c>
      <c r="H1106" s="5">
        <f t="shared" si="1038"/>
        <v>1250</v>
      </c>
      <c r="I1106" s="5">
        <f t="shared" si="1038"/>
        <v>0</v>
      </c>
      <c r="J1106" s="5">
        <f t="shared" si="1038"/>
        <v>0</v>
      </c>
      <c r="K1106" s="5">
        <f t="shared" si="1038"/>
        <v>0</v>
      </c>
      <c r="L1106" s="5">
        <f t="shared" si="1038"/>
        <v>0</v>
      </c>
      <c r="M1106" s="5">
        <f t="shared" si="974"/>
        <v>1250</v>
      </c>
      <c r="N1106" s="5">
        <f>N1107+N1109</f>
        <v>1336.5700000000002</v>
      </c>
      <c r="O1106" s="5">
        <f>O1107+O1109</f>
        <v>834.22242000000006</v>
      </c>
      <c r="P1106" s="5">
        <f t="shared" ref="P1106:V1106" si="1039">P1107+P1109</f>
        <v>1336.5700000000002</v>
      </c>
      <c r="Q1106" s="5">
        <f t="shared" si="1039"/>
        <v>834.22242000000006</v>
      </c>
      <c r="R1106" s="5">
        <f t="shared" si="1039"/>
        <v>0</v>
      </c>
      <c r="S1106" s="5">
        <f t="shared" si="1039"/>
        <v>0</v>
      </c>
      <c r="T1106" s="5">
        <f t="shared" si="1039"/>
        <v>1336.18254</v>
      </c>
      <c r="U1106" s="5">
        <f t="shared" si="1039"/>
        <v>1336.18254</v>
      </c>
      <c r="V1106" s="42">
        <f t="shared" si="1039"/>
        <v>0</v>
      </c>
      <c r="W1106" s="5">
        <f t="shared" si="1033"/>
        <v>99.971010871110366</v>
      </c>
      <c r="X1106" s="27"/>
    </row>
    <row r="1107" spans="1:25" ht="78.75" customHeight="1" x14ac:dyDescent="0.3">
      <c r="A1107" s="4" t="s">
        <v>163</v>
      </c>
      <c r="B1107" s="4" t="s">
        <v>1774</v>
      </c>
      <c r="C1107" s="4" t="s">
        <v>1006</v>
      </c>
      <c r="D1107" s="4" t="s">
        <v>18</v>
      </c>
      <c r="E1107" s="14" t="s">
        <v>528</v>
      </c>
      <c r="F1107" s="5">
        <f t="shared" ref="F1107:L1107" si="1040">F1108</f>
        <v>540</v>
      </c>
      <c r="G1107" s="5">
        <f t="shared" si="1040"/>
        <v>540</v>
      </c>
      <c r="H1107" s="5">
        <f t="shared" si="1040"/>
        <v>540</v>
      </c>
      <c r="I1107" s="5">
        <f t="shared" si="1040"/>
        <v>0</v>
      </c>
      <c r="J1107" s="5">
        <f t="shared" si="1040"/>
        <v>0</v>
      </c>
      <c r="K1107" s="5">
        <f t="shared" si="1040"/>
        <v>0</v>
      </c>
      <c r="L1107" s="5">
        <f t="shared" si="1040"/>
        <v>0</v>
      </c>
      <c r="M1107" s="5">
        <f t="shared" si="974"/>
        <v>540</v>
      </c>
      <c r="N1107" s="5">
        <f>N1108</f>
        <v>652.53254000000004</v>
      </c>
      <c r="O1107" s="5">
        <f>O1108</f>
        <v>494.22611999999998</v>
      </c>
      <c r="P1107" s="5">
        <f t="shared" ref="P1107:V1107" si="1041">P1108</f>
        <v>652.53254000000004</v>
      </c>
      <c r="Q1107" s="5">
        <f t="shared" si="1041"/>
        <v>494.22611999999998</v>
      </c>
      <c r="R1107" s="5">
        <f t="shared" si="1041"/>
        <v>0</v>
      </c>
      <c r="S1107" s="5">
        <f t="shared" si="1041"/>
        <v>0</v>
      </c>
      <c r="T1107" s="5">
        <f t="shared" si="1041"/>
        <v>652.14508000000001</v>
      </c>
      <c r="U1107" s="5">
        <f t="shared" si="1041"/>
        <v>652.14508000000001</v>
      </c>
      <c r="V1107" s="42">
        <f t="shared" si="1041"/>
        <v>0</v>
      </c>
      <c r="W1107" s="5">
        <f t="shared" si="1033"/>
        <v>99.940622118247163</v>
      </c>
      <c r="X1107" s="27"/>
    </row>
    <row r="1108" spans="1:25" ht="31.5" customHeight="1" x14ac:dyDescent="0.3">
      <c r="A1108" s="4" t="s">
        <v>163</v>
      </c>
      <c r="B1108" s="4" t="s">
        <v>1774</v>
      </c>
      <c r="C1108" s="4" t="s">
        <v>1006</v>
      </c>
      <c r="D1108" s="4" t="s">
        <v>28</v>
      </c>
      <c r="E1108" s="14" t="s">
        <v>530</v>
      </c>
      <c r="F1108" s="5">
        <v>540</v>
      </c>
      <c r="G1108" s="5">
        <v>540</v>
      </c>
      <c r="H1108" s="5">
        <v>540</v>
      </c>
      <c r="I1108" s="5"/>
      <c r="J1108" s="5"/>
      <c r="K1108" s="5"/>
      <c r="L1108" s="5"/>
      <c r="M1108" s="5">
        <f t="shared" si="974"/>
        <v>540</v>
      </c>
      <c r="N1108" s="5">
        <v>652.53254000000004</v>
      </c>
      <c r="O1108" s="5">
        <v>494.22611999999998</v>
      </c>
      <c r="P1108" s="5">
        <f>N1108</f>
        <v>652.53254000000004</v>
      </c>
      <c r="Q1108" s="5">
        <f>O1108</f>
        <v>494.22611999999998</v>
      </c>
      <c r="R1108" s="5">
        <v>0</v>
      </c>
      <c r="S1108" s="5">
        <v>0</v>
      </c>
      <c r="T1108" s="5">
        <v>652.14508000000001</v>
      </c>
      <c r="U1108" s="5">
        <f>T1108</f>
        <v>652.14508000000001</v>
      </c>
      <c r="V1108" s="42">
        <v>0</v>
      </c>
      <c r="W1108" s="5">
        <f t="shared" si="1033"/>
        <v>99.940622118247163</v>
      </c>
      <c r="X1108" s="27"/>
    </row>
    <row r="1109" spans="1:25" ht="31.5" customHeight="1" x14ac:dyDescent="0.3">
      <c r="A1109" s="4" t="s">
        <v>163</v>
      </c>
      <c r="B1109" s="4" t="s">
        <v>1774</v>
      </c>
      <c r="C1109" s="4" t="s">
        <v>1006</v>
      </c>
      <c r="D1109" s="4" t="s">
        <v>11</v>
      </c>
      <c r="E1109" s="14" t="s">
        <v>531</v>
      </c>
      <c r="F1109" s="5">
        <f t="shared" ref="F1109:L1109" si="1042">F1110</f>
        <v>710</v>
      </c>
      <c r="G1109" s="5">
        <f t="shared" si="1042"/>
        <v>710</v>
      </c>
      <c r="H1109" s="5">
        <f t="shared" si="1042"/>
        <v>710</v>
      </c>
      <c r="I1109" s="5">
        <f t="shared" si="1042"/>
        <v>0</v>
      </c>
      <c r="J1109" s="5">
        <f t="shared" si="1042"/>
        <v>0</v>
      </c>
      <c r="K1109" s="5">
        <f t="shared" si="1042"/>
        <v>0</v>
      </c>
      <c r="L1109" s="5">
        <f t="shared" si="1042"/>
        <v>0</v>
      </c>
      <c r="M1109" s="5">
        <f t="shared" si="974"/>
        <v>710</v>
      </c>
      <c r="N1109" s="5">
        <f>N1110</f>
        <v>684.03746000000001</v>
      </c>
      <c r="O1109" s="5">
        <f>O1110</f>
        <v>339.99630000000002</v>
      </c>
      <c r="P1109" s="5">
        <f t="shared" ref="P1109:V1109" si="1043">P1110</f>
        <v>684.03746000000001</v>
      </c>
      <c r="Q1109" s="5">
        <f t="shared" si="1043"/>
        <v>339.99630000000002</v>
      </c>
      <c r="R1109" s="5">
        <f t="shared" si="1043"/>
        <v>0</v>
      </c>
      <c r="S1109" s="5">
        <f t="shared" si="1043"/>
        <v>0</v>
      </c>
      <c r="T1109" s="5">
        <f t="shared" si="1043"/>
        <v>684.03746000000001</v>
      </c>
      <c r="U1109" s="5">
        <f t="shared" si="1043"/>
        <v>684.03746000000001</v>
      </c>
      <c r="V1109" s="42">
        <f t="shared" si="1043"/>
        <v>0</v>
      </c>
      <c r="W1109" s="5">
        <f t="shared" si="1033"/>
        <v>100</v>
      </c>
      <c r="X1109" s="27"/>
    </row>
    <row r="1110" spans="1:25" ht="31.5" customHeight="1" x14ac:dyDescent="0.3">
      <c r="A1110" s="4" t="s">
        <v>163</v>
      </c>
      <c r="B1110" s="4" t="s">
        <v>1774</v>
      </c>
      <c r="C1110" s="4" t="s">
        <v>1006</v>
      </c>
      <c r="D1110" s="4" t="s">
        <v>12</v>
      </c>
      <c r="E1110" s="14" t="s">
        <v>532</v>
      </c>
      <c r="F1110" s="5">
        <v>710</v>
      </c>
      <c r="G1110" s="5">
        <v>710</v>
      </c>
      <c r="H1110" s="5">
        <v>710</v>
      </c>
      <c r="I1110" s="5"/>
      <c r="J1110" s="5"/>
      <c r="K1110" s="5"/>
      <c r="L1110" s="5"/>
      <c r="M1110" s="5">
        <f t="shared" ref="M1110:M1183" si="1044">F1110+I1110+L1110</f>
        <v>710</v>
      </c>
      <c r="N1110" s="5">
        <v>684.03746000000001</v>
      </c>
      <c r="O1110" s="5">
        <v>339.99630000000002</v>
      </c>
      <c r="P1110" s="5">
        <f>N1110</f>
        <v>684.03746000000001</v>
      </c>
      <c r="Q1110" s="5">
        <f>O1110</f>
        <v>339.99630000000002</v>
      </c>
      <c r="R1110" s="5">
        <v>0</v>
      </c>
      <c r="S1110" s="5">
        <v>0</v>
      </c>
      <c r="T1110" s="5">
        <v>684.03746000000001</v>
      </c>
      <c r="U1110" s="5">
        <f>T1110</f>
        <v>684.03746000000001</v>
      </c>
      <c r="V1110" s="42">
        <v>0</v>
      </c>
      <c r="W1110" s="5">
        <f t="shared" si="1033"/>
        <v>100</v>
      </c>
      <c r="X1110" s="27"/>
    </row>
    <row r="1111" spans="1:25" ht="31.5" customHeight="1" x14ac:dyDescent="0.3">
      <c r="A1111" s="4" t="s">
        <v>163</v>
      </c>
      <c r="B1111" s="4" t="s">
        <v>1774</v>
      </c>
      <c r="C1111" s="4" t="s">
        <v>649</v>
      </c>
      <c r="D1111" s="4"/>
      <c r="E1111" s="14" t="s">
        <v>1121</v>
      </c>
      <c r="F1111" s="5">
        <f t="shared" ref="F1111:L1115" si="1045">F1112</f>
        <v>75.8</v>
      </c>
      <c r="G1111" s="5">
        <f t="shared" si="1045"/>
        <v>78.599999999999994</v>
      </c>
      <c r="H1111" s="5">
        <f t="shared" si="1045"/>
        <v>78.599999999999994</v>
      </c>
      <c r="I1111" s="5">
        <f t="shared" si="1045"/>
        <v>0</v>
      </c>
      <c r="J1111" s="5">
        <f t="shared" si="1045"/>
        <v>0</v>
      </c>
      <c r="K1111" s="5">
        <f t="shared" si="1045"/>
        <v>0</v>
      </c>
      <c r="L1111" s="5">
        <f t="shared" si="1045"/>
        <v>0</v>
      </c>
      <c r="M1111" s="5">
        <f t="shared" si="1044"/>
        <v>75.8</v>
      </c>
      <c r="N1111" s="5">
        <f t="shared" ref="N1111:O1115" si="1046">N1112</f>
        <v>75.74221</v>
      </c>
      <c r="O1111" s="5">
        <f t="shared" si="1046"/>
        <v>50.48</v>
      </c>
      <c r="P1111" s="5">
        <f t="shared" ref="P1111:V1115" si="1047">P1112</f>
        <v>0</v>
      </c>
      <c r="Q1111" s="5">
        <f t="shared" si="1047"/>
        <v>0</v>
      </c>
      <c r="R1111" s="5">
        <f t="shared" si="1047"/>
        <v>0</v>
      </c>
      <c r="S1111" s="5">
        <f t="shared" si="1047"/>
        <v>0</v>
      </c>
      <c r="T1111" s="5">
        <f t="shared" si="1047"/>
        <v>75.74221</v>
      </c>
      <c r="U1111" s="5">
        <f t="shared" si="1047"/>
        <v>0</v>
      </c>
      <c r="V1111" s="42">
        <f t="shared" si="1047"/>
        <v>0</v>
      </c>
      <c r="W1111" s="5">
        <f t="shared" si="1033"/>
        <v>100</v>
      </c>
      <c r="X1111" s="27"/>
    </row>
    <row r="1112" spans="1:25" ht="47.25" customHeight="1" x14ac:dyDescent="0.3">
      <c r="A1112" s="4" t="s">
        <v>163</v>
      </c>
      <c r="B1112" s="4" t="s">
        <v>1774</v>
      </c>
      <c r="C1112" s="4" t="s">
        <v>672</v>
      </c>
      <c r="D1112" s="4"/>
      <c r="E1112" s="14" t="s">
        <v>1135</v>
      </c>
      <c r="F1112" s="5">
        <f t="shared" si="1045"/>
        <v>75.8</v>
      </c>
      <c r="G1112" s="5">
        <f t="shared" si="1045"/>
        <v>78.599999999999994</v>
      </c>
      <c r="H1112" s="5">
        <f t="shared" si="1045"/>
        <v>78.599999999999994</v>
      </c>
      <c r="I1112" s="5">
        <f t="shared" si="1045"/>
        <v>0</v>
      </c>
      <c r="J1112" s="5">
        <f t="shared" si="1045"/>
        <v>0</v>
      </c>
      <c r="K1112" s="5">
        <f t="shared" si="1045"/>
        <v>0</v>
      </c>
      <c r="L1112" s="5">
        <f t="shared" si="1045"/>
        <v>0</v>
      </c>
      <c r="M1112" s="5">
        <f t="shared" si="1044"/>
        <v>75.8</v>
      </c>
      <c r="N1112" s="5">
        <f t="shared" si="1046"/>
        <v>75.74221</v>
      </c>
      <c r="O1112" s="5">
        <f t="shared" si="1046"/>
        <v>50.48</v>
      </c>
      <c r="P1112" s="5">
        <f t="shared" si="1047"/>
        <v>0</v>
      </c>
      <c r="Q1112" s="5">
        <f t="shared" si="1047"/>
        <v>0</v>
      </c>
      <c r="R1112" s="5">
        <f t="shared" si="1047"/>
        <v>0</v>
      </c>
      <c r="S1112" s="5">
        <f t="shared" si="1047"/>
        <v>0</v>
      </c>
      <c r="T1112" s="5">
        <f t="shared" si="1047"/>
        <v>75.74221</v>
      </c>
      <c r="U1112" s="5">
        <f t="shared" si="1047"/>
        <v>0</v>
      </c>
      <c r="V1112" s="42">
        <f t="shared" si="1047"/>
        <v>0</v>
      </c>
      <c r="W1112" s="5">
        <f t="shared" si="1033"/>
        <v>100</v>
      </c>
      <c r="X1112" s="27"/>
    </row>
    <row r="1113" spans="1:25" ht="63" customHeight="1" x14ac:dyDescent="0.3">
      <c r="A1113" s="4" t="s">
        <v>163</v>
      </c>
      <c r="B1113" s="4" t="s">
        <v>1774</v>
      </c>
      <c r="C1113" s="4" t="s">
        <v>674</v>
      </c>
      <c r="D1113" s="4"/>
      <c r="E1113" s="14" t="s">
        <v>1137</v>
      </c>
      <c r="F1113" s="5">
        <f t="shared" ref="F1113:L1113" si="1048">F1114+F1117</f>
        <v>75.8</v>
      </c>
      <c r="G1113" s="5">
        <f t="shared" si="1048"/>
        <v>78.599999999999994</v>
      </c>
      <c r="H1113" s="5">
        <f t="shared" si="1048"/>
        <v>78.599999999999994</v>
      </c>
      <c r="I1113" s="5">
        <f t="shared" si="1048"/>
        <v>0</v>
      </c>
      <c r="J1113" s="5">
        <f t="shared" si="1048"/>
        <v>0</v>
      </c>
      <c r="K1113" s="5">
        <f t="shared" si="1048"/>
        <v>0</v>
      </c>
      <c r="L1113" s="5">
        <f t="shared" si="1048"/>
        <v>0</v>
      </c>
      <c r="M1113" s="5">
        <f t="shared" si="1044"/>
        <v>75.8</v>
      </c>
      <c r="N1113" s="5">
        <f>N1114+N1117</f>
        <v>75.74221</v>
      </c>
      <c r="O1113" s="5">
        <f>O1114+O1117</f>
        <v>50.48</v>
      </c>
      <c r="P1113" s="5">
        <f t="shared" ref="P1113:V1113" si="1049">P1114+P1117</f>
        <v>0</v>
      </c>
      <c r="Q1113" s="5">
        <f t="shared" si="1049"/>
        <v>0</v>
      </c>
      <c r="R1113" s="5">
        <f t="shared" si="1049"/>
        <v>0</v>
      </c>
      <c r="S1113" s="5">
        <f t="shared" si="1049"/>
        <v>0</v>
      </c>
      <c r="T1113" s="5">
        <f t="shared" si="1049"/>
        <v>75.74221</v>
      </c>
      <c r="U1113" s="5">
        <f t="shared" si="1049"/>
        <v>0</v>
      </c>
      <c r="V1113" s="42">
        <f t="shared" si="1049"/>
        <v>0</v>
      </c>
      <c r="W1113" s="5">
        <f t="shared" si="1033"/>
        <v>100</v>
      </c>
      <c r="X1113" s="27"/>
    </row>
    <row r="1114" spans="1:25" ht="31.5" customHeight="1" x14ac:dyDescent="0.3">
      <c r="A1114" s="4" t="s">
        <v>163</v>
      </c>
      <c r="B1114" s="4" t="s">
        <v>1774</v>
      </c>
      <c r="C1114" s="4" t="s">
        <v>665</v>
      </c>
      <c r="D1114" s="4"/>
      <c r="E1114" s="14" t="s">
        <v>768</v>
      </c>
      <c r="F1114" s="5">
        <f t="shared" si="1045"/>
        <v>75.8</v>
      </c>
      <c r="G1114" s="5">
        <f t="shared" si="1045"/>
        <v>78.599999999999994</v>
      </c>
      <c r="H1114" s="5">
        <f t="shared" si="1045"/>
        <v>78.599999999999994</v>
      </c>
      <c r="I1114" s="5">
        <f t="shared" si="1045"/>
        <v>0</v>
      </c>
      <c r="J1114" s="5">
        <f t="shared" si="1045"/>
        <v>0</v>
      </c>
      <c r="K1114" s="5">
        <f t="shared" si="1045"/>
        <v>0</v>
      </c>
      <c r="L1114" s="5">
        <f t="shared" si="1045"/>
        <v>0</v>
      </c>
      <c r="M1114" s="5">
        <f t="shared" si="1044"/>
        <v>75.8</v>
      </c>
      <c r="N1114" s="5">
        <f t="shared" si="1046"/>
        <v>75.74221</v>
      </c>
      <c r="O1114" s="5">
        <f t="shared" si="1046"/>
        <v>50.48</v>
      </c>
      <c r="P1114" s="5">
        <f t="shared" si="1047"/>
        <v>0</v>
      </c>
      <c r="Q1114" s="5">
        <f t="shared" si="1047"/>
        <v>0</v>
      </c>
      <c r="R1114" s="5">
        <f t="shared" si="1047"/>
        <v>0</v>
      </c>
      <c r="S1114" s="5">
        <f t="shared" si="1047"/>
        <v>0</v>
      </c>
      <c r="T1114" s="5">
        <f t="shared" si="1047"/>
        <v>75.74221</v>
      </c>
      <c r="U1114" s="5">
        <f t="shared" si="1047"/>
        <v>0</v>
      </c>
      <c r="V1114" s="42">
        <f t="shared" si="1047"/>
        <v>0</v>
      </c>
      <c r="W1114" s="5">
        <f t="shared" si="1033"/>
        <v>100</v>
      </c>
      <c r="X1114" s="27"/>
    </row>
    <row r="1115" spans="1:25" ht="31.5" customHeight="1" x14ac:dyDescent="0.3">
      <c r="A1115" s="4" t="s">
        <v>163</v>
      </c>
      <c r="B1115" s="4" t="s">
        <v>1774</v>
      </c>
      <c r="C1115" s="4" t="s">
        <v>665</v>
      </c>
      <c r="D1115" s="4" t="s">
        <v>87</v>
      </c>
      <c r="E1115" s="14" t="s">
        <v>541</v>
      </c>
      <c r="F1115" s="5">
        <f t="shared" si="1045"/>
        <v>75.8</v>
      </c>
      <c r="G1115" s="5">
        <f t="shared" si="1045"/>
        <v>78.599999999999994</v>
      </c>
      <c r="H1115" s="5">
        <f t="shared" si="1045"/>
        <v>78.599999999999994</v>
      </c>
      <c r="I1115" s="5">
        <f t="shared" si="1045"/>
        <v>0</v>
      </c>
      <c r="J1115" s="5">
        <f t="shared" si="1045"/>
        <v>0</v>
      </c>
      <c r="K1115" s="5">
        <f t="shared" si="1045"/>
        <v>0</v>
      </c>
      <c r="L1115" s="5">
        <f t="shared" si="1045"/>
        <v>0</v>
      </c>
      <c r="M1115" s="5">
        <f t="shared" si="1044"/>
        <v>75.8</v>
      </c>
      <c r="N1115" s="5">
        <f t="shared" si="1046"/>
        <v>75.74221</v>
      </c>
      <c r="O1115" s="5">
        <f t="shared" si="1046"/>
        <v>50.48</v>
      </c>
      <c r="P1115" s="5">
        <f t="shared" si="1047"/>
        <v>0</v>
      </c>
      <c r="Q1115" s="5">
        <f t="shared" si="1047"/>
        <v>0</v>
      </c>
      <c r="R1115" s="5">
        <f t="shared" si="1047"/>
        <v>0</v>
      </c>
      <c r="S1115" s="5">
        <f t="shared" si="1047"/>
        <v>0</v>
      </c>
      <c r="T1115" s="5">
        <f t="shared" si="1047"/>
        <v>75.74221</v>
      </c>
      <c r="U1115" s="5">
        <f t="shared" si="1047"/>
        <v>0</v>
      </c>
      <c r="V1115" s="42">
        <f t="shared" si="1047"/>
        <v>0</v>
      </c>
      <c r="W1115" s="5">
        <f t="shared" si="1033"/>
        <v>100</v>
      </c>
      <c r="X1115" s="27"/>
    </row>
    <row r="1116" spans="1:25" ht="15.75" customHeight="1" x14ac:dyDescent="0.3">
      <c r="A1116" s="4" t="s">
        <v>163</v>
      </c>
      <c r="B1116" s="4" t="s">
        <v>1774</v>
      </c>
      <c r="C1116" s="4" t="s">
        <v>665</v>
      </c>
      <c r="D1116" s="4" t="s">
        <v>121</v>
      </c>
      <c r="E1116" s="14" t="s">
        <v>542</v>
      </c>
      <c r="F1116" s="5">
        <v>75.8</v>
      </c>
      <c r="G1116" s="5">
        <v>78.599999999999994</v>
      </c>
      <c r="H1116" s="5">
        <v>78.599999999999994</v>
      </c>
      <c r="I1116" s="5"/>
      <c r="J1116" s="5"/>
      <c r="K1116" s="5"/>
      <c r="L1116" s="5"/>
      <c r="M1116" s="5">
        <f t="shared" si="1044"/>
        <v>75.8</v>
      </c>
      <c r="N1116" s="5">
        <v>75.74221</v>
      </c>
      <c r="O1116" s="5">
        <v>50.48</v>
      </c>
      <c r="P1116" s="5">
        <v>0</v>
      </c>
      <c r="Q1116" s="5">
        <v>0</v>
      </c>
      <c r="R1116" s="5">
        <v>0</v>
      </c>
      <c r="S1116" s="5">
        <v>0</v>
      </c>
      <c r="T1116" s="5">
        <v>75.74221</v>
      </c>
      <c r="U1116" s="5">
        <v>0</v>
      </c>
      <c r="V1116" s="42">
        <v>0</v>
      </c>
      <c r="W1116" s="5">
        <f t="shared" si="1033"/>
        <v>100</v>
      </c>
      <c r="X1116" s="27"/>
    </row>
    <row r="1117" spans="1:25" ht="31.5" hidden="1" customHeight="1" x14ac:dyDescent="0.25">
      <c r="A1117" s="4" t="s">
        <v>163</v>
      </c>
      <c r="B1117" s="4" t="s">
        <v>1774</v>
      </c>
      <c r="C1117" s="4" t="s">
        <v>666</v>
      </c>
      <c r="D1117" s="4"/>
      <c r="E1117" s="14" t="s">
        <v>769</v>
      </c>
      <c r="F1117" s="5">
        <f t="shared" ref="F1117:L1118" si="1050">F1118</f>
        <v>0</v>
      </c>
      <c r="G1117" s="5">
        <f t="shared" si="1050"/>
        <v>0</v>
      </c>
      <c r="H1117" s="5">
        <f t="shared" si="1050"/>
        <v>0</v>
      </c>
      <c r="I1117" s="5">
        <f t="shared" si="1050"/>
        <v>0</v>
      </c>
      <c r="J1117" s="5">
        <f t="shared" si="1050"/>
        <v>0</v>
      </c>
      <c r="K1117" s="5">
        <f t="shared" si="1050"/>
        <v>0</v>
      </c>
      <c r="L1117" s="5">
        <f t="shared" si="1050"/>
        <v>0</v>
      </c>
      <c r="M1117" s="5">
        <f t="shared" si="1044"/>
        <v>0</v>
      </c>
      <c r="N1117" s="5">
        <f>N1118</f>
        <v>0</v>
      </c>
      <c r="O1117" s="5">
        <f>O1118</f>
        <v>0</v>
      </c>
      <c r="P1117" s="5">
        <f t="shared" ref="P1117:V1118" si="1051">P1118</f>
        <v>0</v>
      </c>
      <c r="Q1117" s="5">
        <f t="shared" si="1051"/>
        <v>0</v>
      </c>
      <c r="R1117" s="5">
        <f t="shared" si="1051"/>
        <v>0</v>
      </c>
      <c r="S1117" s="5">
        <f t="shared" si="1051"/>
        <v>0</v>
      </c>
      <c r="T1117" s="5">
        <f t="shared" si="1051"/>
        <v>0</v>
      </c>
      <c r="U1117" s="5">
        <f t="shared" si="1051"/>
        <v>0</v>
      </c>
      <c r="V1117" s="42">
        <f t="shared" si="1051"/>
        <v>0</v>
      </c>
      <c r="W1117" s="5" t="e">
        <f t="shared" si="1033"/>
        <v>#DIV/0!</v>
      </c>
      <c r="X1117" s="27" t="s">
        <v>1591</v>
      </c>
      <c r="Y1117" s="2" t="s">
        <v>1630</v>
      </c>
    </row>
    <row r="1118" spans="1:25" ht="31.5" hidden="1" customHeight="1" x14ac:dyDescent="0.3">
      <c r="A1118" s="4" t="s">
        <v>163</v>
      </c>
      <c r="B1118" s="4" t="s">
        <v>1774</v>
      </c>
      <c r="C1118" s="4" t="s">
        <v>666</v>
      </c>
      <c r="D1118" s="4" t="s">
        <v>87</v>
      </c>
      <c r="E1118" s="14" t="s">
        <v>541</v>
      </c>
      <c r="F1118" s="5">
        <f t="shared" si="1050"/>
        <v>0</v>
      </c>
      <c r="G1118" s="5">
        <f t="shared" si="1050"/>
        <v>0</v>
      </c>
      <c r="H1118" s="5">
        <f t="shared" si="1050"/>
        <v>0</v>
      </c>
      <c r="I1118" s="5">
        <f t="shared" si="1050"/>
        <v>0</v>
      </c>
      <c r="J1118" s="5">
        <f t="shared" si="1050"/>
        <v>0</v>
      </c>
      <c r="K1118" s="5">
        <f t="shared" si="1050"/>
        <v>0</v>
      </c>
      <c r="L1118" s="5">
        <f t="shared" si="1050"/>
        <v>0</v>
      </c>
      <c r="M1118" s="5">
        <f t="shared" si="1044"/>
        <v>0</v>
      </c>
      <c r="N1118" s="5">
        <f>N1119</f>
        <v>0</v>
      </c>
      <c r="O1118" s="5">
        <f>O1119</f>
        <v>0</v>
      </c>
      <c r="P1118" s="5">
        <f t="shared" si="1051"/>
        <v>0</v>
      </c>
      <c r="Q1118" s="5">
        <f t="shared" si="1051"/>
        <v>0</v>
      </c>
      <c r="R1118" s="5">
        <f t="shared" si="1051"/>
        <v>0</v>
      </c>
      <c r="S1118" s="5">
        <f t="shared" si="1051"/>
        <v>0</v>
      </c>
      <c r="T1118" s="5">
        <f t="shared" si="1051"/>
        <v>0</v>
      </c>
      <c r="U1118" s="5">
        <f t="shared" si="1051"/>
        <v>0</v>
      </c>
      <c r="V1118" s="42">
        <f t="shared" si="1051"/>
        <v>0</v>
      </c>
      <c r="W1118" s="5" t="e">
        <f t="shared" si="1033"/>
        <v>#DIV/0!</v>
      </c>
      <c r="X1118" s="27" t="s">
        <v>1591</v>
      </c>
      <c r="Y1118" s="2" t="s">
        <v>1630</v>
      </c>
    </row>
    <row r="1119" spans="1:25" ht="15.75" hidden="1" customHeight="1" x14ac:dyDescent="0.3">
      <c r="A1119" s="4" t="s">
        <v>163</v>
      </c>
      <c r="B1119" s="4" t="s">
        <v>1774</v>
      </c>
      <c r="C1119" s="4" t="s">
        <v>666</v>
      </c>
      <c r="D1119" s="4" t="s">
        <v>99</v>
      </c>
      <c r="E1119" s="14" t="s">
        <v>543</v>
      </c>
      <c r="F1119" s="5"/>
      <c r="G1119" s="5"/>
      <c r="H1119" s="5"/>
      <c r="I1119" s="5"/>
      <c r="J1119" s="5"/>
      <c r="K1119" s="5"/>
      <c r="L1119" s="5"/>
      <c r="M1119" s="5">
        <f t="shared" si="1044"/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42">
        <v>0</v>
      </c>
      <c r="W1119" s="5" t="e">
        <f t="shared" si="1033"/>
        <v>#DIV/0!</v>
      </c>
      <c r="X1119" s="27" t="s">
        <v>1591</v>
      </c>
      <c r="Y1119" s="2" t="s">
        <v>1630</v>
      </c>
    </row>
    <row r="1120" spans="1:25" ht="31.5" customHeight="1" x14ac:dyDescent="0.3">
      <c r="A1120" s="4" t="s">
        <v>163</v>
      </c>
      <c r="B1120" s="4" t="s">
        <v>1774</v>
      </c>
      <c r="C1120" s="4" t="s">
        <v>22</v>
      </c>
      <c r="D1120" s="4"/>
      <c r="E1120" s="14" t="s">
        <v>802</v>
      </c>
      <c r="F1120" s="5">
        <f t="shared" ref="F1120:K1120" si="1052">F1121</f>
        <v>370655.19999999995</v>
      </c>
      <c r="G1120" s="5">
        <f t="shared" si="1052"/>
        <v>375239.29999999993</v>
      </c>
      <c r="H1120" s="5">
        <f t="shared" si="1052"/>
        <v>379838.69999999995</v>
      </c>
      <c r="I1120" s="5">
        <f t="shared" si="1052"/>
        <v>0</v>
      </c>
      <c r="J1120" s="5">
        <f t="shared" si="1052"/>
        <v>0</v>
      </c>
      <c r="K1120" s="5">
        <f t="shared" si="1052"/>
        <v>0</v>
      </c>
      <c r="L1120" s="5">
        <f>L1121+L1132</f>
        <v>432.02200000000005</v>
      </c>
      <c r="M1120" s="5">
        <f t="shared" si="1044"/>
        <v>371087.22199999995</v>
      </c>
      <c r="N1120" s="5">
        <f>N1121+N1132+N1136</f>
        <v>371339.21289999998</v>
      </c>
      <c r="O1120" s="5">
        <f t="shared" ref="O1120:V1120" si="1053">O1121+O1132+O1136</f>
        <v>262087.82251999999</v>
      </c>
      <c r="P1120" s="5">
        <f t="shared" si="1053"/>
        <v>277737.93586999999</v>
      </c>
      <c r="Q1120" s="5">
        <f t="shared" si="1053"/>
        <v>192556.98108999999</v>
      </c>
      <c r="R1120" s="5">
        <f t="shared" si="1053"/>
        <v>0</v>
      </c>
      <c r="S1120" s="5">
        <f t="shared" si="1053"/>
        <v>0</v>
      </c>
      <c r="T1120" s="5">
        <f t="shared" si="1053"/>
        <v>371315.41856000002</v>
      </c>
      <c r="U1120" s="5">
        <f t="shared" si="1053"/>
        <v>277737.92827999999</v>
      </c>
      <c r="V1120" s="5">
        <f t="shared" si="1053"/>
        <v>0</v>
      </c>
      <c r="W1120" s="5">
        <f t="shared" si="1033"/>
        <v>99.99359228996741</v>
      </c>
      <c r="X1120" s="27"/>
    </row>
    <row r="1121" spans="1:24" ht="15.75" customHeight="1" x14ac:dyDescent="0.3">
      <c r="A1121" s="4" t="s">
        <v>163</v>
      </c>
      <c r="B1121" s="4" t="s">
        <v>1774</v>
      </c>
      <c r="C1121" s="4" t="s">
        <v>42</v>
      </c>
      <c r="D1121" s="4"/>
      <c r="E1121" s="14" t="s">
        <v>874</v>
      </c>
      <c r="F1121" s="5">
        <f t="shared" ref="F1121:L1121" si="1054">F1122+F1127</f>
        <v>370655.19999999995</v>
      </c>
      <c r="G1121" s="5">
        <f t="shared" si="1054"/>
        <v>375239.29999999993</v>
      </c>
      <c r="H1121" s="5">
        <f t="shared" si="1054"/>
        <v>379838.69999999995</v>
      </c>
      <c r="I1121" s="5">
        <f t="shared" si="1054"/>
        <v>0</v>
      </c>
      <c r="J1121" s="5">
        <f t="shared" si="1054"/>
        <v>0</v>
      </c>
      <c r="K1121" s="5">
        <f t="shared" si="1054"/>
        <v>0</v>
      </c>
      <c r="L1121" s="5">
        <f t="shared" si="1054"/>
        <v>432.02200000000005</v>
      </c>
      <c r="M1121" s="5">
        <f t="shared" si="1044"/>
        <v>371087.22199999995</v>
      </c>
      <c r="N1121" s="5">
        <f>N1122+N1127</f>
        <v>344153.95786999998</v>
      </c>
      <c r="O1121" s="5">
        <f>O1122+O1127</f>
        <v>236940.84748999999</v>
      </c>
      <c r="P1121" s="5">
        <f t="shared" ref="P1121:V1121" si="1055">P1122+P1127</f>
        <v>277082.93586999999</v>
      </c>
      <c r="Q1121" s="5">
        <f t="shared" si="1055"/>
        <v>192556.98108999999</v>
      </c>
      <c r="R1121" s="5">
        <f t="shared" si="1055"/>
        <v>0</v>
      </c>
      <c r="S1121" s="5">
        <f t="shared" si="1055"/>
        <v>0</v>
      </c>
      <c r="T1121" s="5">
        <f t="shared" si="1055"/>
        <v>344130.16353000002</v>
      </c>
      <c r="U1121" s="5">
        <f t="shared" si="1055"/>
        <v>277082.92827999999</v>
      </c>
      <c r="V1121" s="42">
        <f t="shared" si="1055"/>
        <v>0</v>
      </c>
      <c r="W1121" s="5">
        <f t="shared" si="1033"/>
        <v>99.993086135011424</v>
      </c>
      <c r="X1121" s="27"/>
    </row>
    <row r="1122" spans="1:24" ht="47.25" customHeight="1" x14ac:dyDescent="0.3">
      <c r="A1122" s="4" t="s">
        <v>163</v>
      </c>
      <c r="B1122" s="4" t="s">
        <v>1774</v>
      </c>
      <c r="C1122" s="4" t="s">
        <v>43</v>
      </c>
      <c r="D1122" s="4"/>
      <c r="E1122" s="14" t="s">
        <v>565</v>
      </c>
      <c r="F1122" s="5">
        <f t="shared" ref="F1122:L1122" si="1056">F1123+F1125</f>
        <v>66639.100000000006</v>
      </c>
      <c r="G1122" s="5">
        <f t="shared" si="1056"/>
        <v>66639.100000000006</v>
      </c>
      <c r="H1122" s="5">
        <f t="shared" si="1056"/>
        <v>66639.100000000006</v>
      </c>
      <c r="I1122" s="5">
        <f t="shared" si="1056"/>
        <v>0</v>
      </c>
      <c r="J1122" s="5">
        <f t="shared" si="1056"/>
        <v>0</v>
      </c>
      <c r="K1122" s="5">
        <f t="shared" si="1056"/>
        <v>0</v>
      </c>
      <c r="L1122" s="5">
        <f t="shared" si="1056"/>
        <v>431.92200000000003</v>
      </c>
      <c r="M1122" s="5">
        <f t="shared" si="1044"/>
        <v>67071.022000000012</v>
      </c>
      <c r="N1122" s="5">
        <f>N1123+N1125</f>
        <v>67071.021999999997</v>
      </c>
      <c r="O1122" s="5">
        <f>O1123+O1125</f>
        <v>44383.866399999999</v>
      </c>
      <c r="P1122" s="5">
        <f t="shared" ref="P1122:V1122" si="1057">P1123+P1125</f>
        <v>0</v>
      </c>
      <c r="Q1122" s="5">
        <f t="shared" si="1057"/>
        <v>0</v>
      </c>
      <c r="R1122" s="5">
        <f t="shared" si="1057"/>
        <v>0</v>
      </c>
      <c r="S1122" s="5">
        <f t="shared" si="1057"/>
        <v>0</v>
      </c>
      <c r="T1122" s="5">
        <f t="shared" si="1057"/>
        <v>67047.235249999998</v>
      </c>
      <c r="U1122" s="5">
        <f t="shared" si="1057"/>
        <v>0</v>
      </c>
      <c r="V1122" s="42">
        <f t="shared" si="1057"/>
        <v>0</v>
      </c>
      <c r="W1122" s="5">
        <f t="shared" si="1033"/>
        <v>99.964534982037407</v>
      </c>
      <c r="X1122" s="27"/>
    </row>
    <row r="1123" spans="1:24" ht="78.75" customHeight="1" x14ac:dyDescent="0.3">
      <c r="A1123" s="4" t="s">
        <v>163</v>
      </c>
      <c r="B1123" s="4" t="s">
        <v>1774</v>
      </c>
      <c r="C1123" s="4" t="s">
        <v>43</v>
      </c>
      <c r="D1123" s="4" t="s">
        <v>18</v>
      </c>
      <c r="E1123" s="14" t="s">
        <v>528</v>
      </c>
      <c r="F1123" s="5">
        <f t="shared" ref="F1123:L1123" si="1058">F1124</f>
        <v>41135.4</v>
      </c>
      <c r="G1123" s="5">
        <f t="shared" si="1058"/>
        <v>41135.4</v>
      </c>
      <c r="H1123" s="5">
        <f t="shared" si="1058"/>
        <v>41135.4</v>
      </c>
      <c r="I1123" s="5">
        <f t="shared" si="1058"/>
        <v>0</v>
      </c>
      <c r="J1123" s="5">
        <f t="shared" si="1058"/>
        <v>0</v>
      </c>
      <c r="K1123" s="5">
        <f t="shared" si="1058"/>
        <v>0</v>
      </c>
      <c r="L1123" s="5">
        <f t="shared" si="1058"/>
        <v>431.92200000000003</v>
      </c>
      <c r="M1123" s="5">
        <f t="shared" si="1044"/>
        <v>41567.322</v>
      </c>
      <c r="N1123" s="5">
        <f>N1124</f>
        <v>41682.093670000002</v>
      </c>
      <c r="O1123" s="5">
        <f>O1124</f>
        <v>25802.587530000001</v>
      </c>
      <c r="P1123" s="5">
        <f t="shared" ref="P1123:V1123" si="1059">P1124</f>
        <v>0</v>
      </c>
      <c r="Q1123" s="5">
        <f t="shared" si="1059"/>
        <v>0</v>
      </c>
      <c r="R1123" s="5">
        <f t="shared" si="1059"/>
        <v>0</v>
      </c>
      <c r="S1123" s="5">
        <f t="shared" si="1059"/>
        <v>0</v>
      </c>
      <c r="T1123" s="5">
        <f t="shared" si="1059"/>
        <v>41658.306920000003</v>
      </c>
      <c r="U1123" s="5">
        <f t="shared" si="1059"/>
        <v>0</v>
      </c>
      <c r="V1123" s="42">
        <f t="shared" si="1059"/>
        <v>0</v>
      </c>
      <c r="W1123" s="5">
        <f t="shared" si="1033"/>
        <v>99.942932928973477</v>
      </c>
      <c r="X1123" s="27"/>
    </row>
    <row r="1124" spans="1:24" ht="15.75" customHeight="1" x14ac:dyDescent="0.3">
      <c r="A1124" s="4" t="s">
        <v>163</v>
      </c>
      <c r="B1124" s="4" t="s">
        <v>1774</v>
      </c>
      <c r="C1124" s="4" t="s">
        <v>43</v>
      </c>
      <c r="D1124" s="4" t="s">
        <v>19</v>
      </c>
      <c r="E1124" s="14" t="s">
        <v>529</v>
      </c>
      <c r="F1124" s="5">
        <v>41135.4</v>
      </c>
      <c r="G1124" s="5">
        <v>41135.4</v>
      </c>
      <c r="H1124" s="5">
        <v>41135.4</v>
      </c>
      <c r="I1124" s="5"/>
      <c r="J1124" s="5"/>
      <c r="K1124" s="5"/>
      <c r="L1124" s="5">
        <v>431.92200000000003</v>
      </c>
      <c r="M1124" s="5">
        <f t="shared" si="1044"/>
        <v>41567.322</v>
      </c>
      <c r="N1124" s="5">
        <v>41682.093670000002</v>
      </c>
      <c r="O1124" s="5">
        <v>25802.587530000001</v>
      </c>
      <c r="P1124" s="5">
        <v>0</v>
      </c>
      <c r="Q1124" s="5">
        <v>0</v>
      </c>
      <c r="R1124" s="5">
        <v>0</v>
      </c>
      <c r="S1124" s="5">
        <v>0</v>
      </c>
      <c r="T1124" s="5">
        <v>41658.306920000003</v>
      </c>
      <c r="U1124" s="5">
        <v>0</v>
      </c>
      <c r="V1124" s="42">
        <v>0</v>
      </c>
      <c r="W1124" s="5">
        <f t="shared" si="1033"/>
        <v>99.942932928973477</v>
      </c>
      <c r="X1124" s="27"/>
    </row>
    <row r="1125" spans="1:24" ht="31.5" customHeight="1" x14ac:dyDescent="0.3">
      <c r="A1125" s="4" t="s">
        <v>163</v>
      </c>
      <c r="B1125" s="4" t="s">
        <v>1774</v>
      </c>
      <c r="C1125" s="4" t="s">
        <v>43</v>
      </c>
      <c r="D1125" s="4" t="s">
        <v>11</v>
      </c>
      <c r="E1125" s="14" t="s">
        <v>531</v>
      </c>
      <c r="F1125" s="5">
        <f t="shared" ref="F1125:L1125" si="1060">F1126</f>
        <v>25503.7</v>
      </c>
      <c r="G1125" s="5">
        <f t="shared" si="1060"/>
        <v>25503.7</v>
      </c>
      <c r="H1125" s="5">
        <f t="shared" si="1060"/>
        <v>25503.7</v>
      </c>
      <c r="I1125" s="5">
        <f t="shared" si="1060"/>
        <v>0</v>
      </c>
      <c r="J1125" s="5">
        <f t="shared" si="1060"/>
        <v>0</v>
      </c>
      <c r="K1125" s="5">
        <f t="shared" si="1060"/>
        <v>0</v>
      </c>
      <c r="L1125" s="5">
        <f t="shared" si="1060"/>
        <v>0</v>
      </c>
      <c r="M1125" s="5">
        <f t="shared" si="1044"/>
        <v>25503.7</v>
      </c>
      <c r="N1125" s="5">
        <f>N1126</f>
        <v>25388.928329999999</v>
      </c>
      <c r="O1125" s="5">
        <f>O1126</f>
        <v>18581.278869999998</v>
      </c>
      <c r="P1125" s="5">
        <f t="shared" ref="P1125:V1125" si="1061">P1126</f>
        <v>0</v>
      </c>
      <c r="Q1125" s="5">
        <f t="shared" si="1061"/>
        <v>0</v>
      </c>
      <c r="R1125" s="5">
        <f t="shared" si="1061"/>
        <v>0</v>
      </c>
      <c r="S1125" s="5">
        <f t="shared" si="1061"/>
        <v>0</v>
      </c>
      <c r="T1125" s="5">
        <f t="shared" si="1061"/>
        <v>25388.928329999999</v>
      </c>
      <c r="U1125" s="5">
        <f t="shared" si="1061"/>
        <v>0</v>
      </c>
      <c r="V1125" s="42">
        <f t="shared" si="1061"/>
        <v>0</v>
      </c>
      <c r="W1125" s="5">
        <f t="shared" si="1033"/>
        <v>100</v>
      </c>
      <c r="X1125" s="27"/>
    </row>
    <row r="1126" spans="1:24" ht="31.5" customHeight="1" x14ac:dyDescent="0.3">
      <c r="A1126" s="4" t="s">
        <v>163</v>
      </c>
      <c r="B1126" s="4" t="s">
        <v>1774</v>
      </c>
      <c r="C1126" s="4" t="s">
        <v>43</v>
      </c>
      <c r="D1126" s="4" t="s">
        <v>12</v>
      </c>
      <c r="E1126" s="14" t="s">
        <v>532</v>
      </c>
      <c r="F1126" s="5">
        <v>25503.7</v>
      </c>
      <c r="G1126" s="5">
        <v>25503.7</v>
      </c>
      <c r="H1126" s="5">
        <v>25503.7</v>
      </c>
      <c r="I1126" s="5"/>
      <c r="J1126" s="5"/>
      <c r="K1126" s="5"/>
      <c r="L1126" s="5"/>
      <c r="M1126" s="5">
        <f t="shared" si="1044"/>
        <v>25503.7</v>
      </c>
      <c r="N1126" s="5">
        <v>25388.928329999999</v>
      </c>
      <c r="O1126" s="5">
        <v>18581.278869999998</v>
      </c>
      <c r="P1126" s="5">
        <v>0</v>
      </c>
      <c r="Q1126" s="5">
        <v>0</v>
      </c>
      <c r="R1126" s="5">
        <v>0</v>
      </c>
      <c r="S1126" s="5">
        <v>0</v>
      </c>
      <c r="T1126" s="5">
        <v>25388.928329999999</v>
      </c>
      <c r="U1126" s="5">
        <v>0</v>
      </c>
      <c r="V1126" s="42">
        <v>0</v>
      </c>
      <c r="W1126" s="5">
        <f t="shared" si="1033"/>
        <v>100</v>
      </c>
      <c r="X1126" s="27"/>
    </row>
    <row r="1127" spans="1:24" ht="31.5" customHeight="1" x14ac:dyDescent="0.3">
      <c r="A1127" s="4" t="s">
        <v>163</v>
      </c>
      <c r="B1127" s="4" t="s">
        <v>1774</v>
      </c>
      <c r="C1127" s="4" t="s">
        <v>854</v>
      </c>
      <c r="D1127" s="4"/>
      <c r="E1127" s="14" t="s">
        <v>756</v>
      </c>
      <c r="F1127" s="5">
        <f t="shared" ref="F1127:L1127" si="1062">F1128+F1130</f>
        <v>304016.09999999998</v>
      </c>
      <c r="G1127" s="5">
        <f t="shared" si="1062"/>
        <v>308600.19999999995</v>
      </c>
      <c r="H1127" s="5">
        <f t="shared" si="1062"/>
        <v>313199.59999999998</v>
      </c>
      <c r="I1127" s="5">
        <f t="shared" si="1062"/>
        <v>0</v>
      </c>
      <c r="J1127" s="5">
        <f t="shared" si="1062"/>
        <v>0</v>
      </c>
      <c r="K1127" s="5">
        <f t="shared" si="1062"/>
        <v>0</v>
      </c>
      <c r="L1127" s="5">
        <f t="shared" si="1062"/>
        <v>0.1</v>
      </c>
      <c r="M1127" s="5">
        <f t="shared" si="1044"/>
        <v>304016.19999999995</v>
      </c>
      <c r="N1127" s="5">
        <f>N1128+N1130</f>
        <v>277082.93586999999</v>
      </c>
      <c r="O1127" s="5">
        <f>O1128+O1130</f>
        <v>192556.98108999999</v>
      </c>
      <c r="P1127" s="5">
        <f t="shared" ref="P1127:V1127" si="1063">P1128+P1130</f>
        <v>277082.93586999999</v>
      </c>
      <c r="Q1127" s="5">
        <f t="shared" si="1063"/>
        <v>192556.98108999999</v>
      </c>
      <c r="R1127" s="5">
        <f t="shared" si="1063"/>
        <v>0</v>
      </c>
      <c r="S1127" s="5">
        <f t="shared" si="1063"/>
        <v>0</v>
      </c>
      <c r="T1127" s="5">
        <f t="shared" si="1063"/>
        <v>277082.92827999999</v>
      </c>
      <c r="U1127" s="5">
        <f t="shared" si="1063"/>
        <v>277082.92827999999</v>
      </c>
      <c r="V1127" s="42">
        <f t="shared" si="1063"/>
        <v>0</v>
      </c>
      <c r="W1127" s="5">
        <f t="shared" si="1033"/>
        <v>99.999997260747946</v>
      </c>
      <c r="X1127" s="27"/>
    </row>
    <row r="1128" spans="1:24" ht="78.75" customHeight="1" x14ac:dyDescent="0.3">
      <c r="A1128" s="4" t="s">
        <v>163</v>
      </c>
      <c r="B1128" s="4" t="s">
        <v>1774</v>
      </c>
      <c r="C1128" s="4" t="s">
        <v>854</v>
      </c>
      <c r="D1128" s="4" t="s">
        <v>18</v>
      </c>
      <c r="E1128" s="14" t="s">
        <v>528</v>
      </c>
      <c r="F1128" s="5">
        <f t="shared" ref="F1128:L1128" si="1064">F1129</f>
        <v>300165</v>
      </c>
      <c r="G1128" s="5">
        <f t="shared" si="1064"/>
        <v>308600.19999999995</v>
      </c>
      <c r="H1128" s="5">
        <f t="shared" si="1064"/>
        <v>313199.59999999998</v>
      </c>
      <c r="I1128" s="5">
        <f t="shared" si="1064"/>
        <v>0</v>
      </c>
      <c r="J1128" s="5">
        <f t="shared" si="1064"/>
        <v>0</v>
      </c>
      <c r="K1128" s="5">
        <f t="shared" si="1064"/>
        <v>0</v>
      </c>
      <c r="L1128" s="5">
        <f t="shared" si="1064"/>
        <v>0</v>
      </c>
      <c r="M1128" s="5">
        <f t="shared" si="1044"/>
        <v>300165</v>
      </c>
      <c r="N1128" s="5">
        <f>N1129</f>
        <v>272966.82186999999</v>
      </c>
      <c r="O1128" s="5">
        <f>O1129</f>
        <v>188771.7824</v>
      </c>
      <c r="P1128" s="5">
        <f t="shared" ref="P1128:V1128" si="1065">P1129</f>
        <v>272966.82186999999</v>
      </c>
      <c r="Q1128" s="5">
        <f t="shared" si="1065"/>
        <v>188771.7824</v>
      </c>
      <c r="R1128" s="5">
        <f t="shared" si="1065"/>
        <v>0</v>
      </c>
      <c r="S1128" s="5">
        <f t="shared" si="1065"/>
        <v>0</v>
      </c>
      <c r="T1128" s="5">
        <f t="shared" si="1065"/>
        <v>272966.81427999999</v>
      </c>
      <c r="U1128" s="5">
        <f t="shared" si="1065"/>
        <v>272966.81427999999</v>
      </c>
      <c r="V1128" s="42">
        <f t="shared" si="1065"/>
        <v>0</v>
      </c>
      <c r="W1128" s="5">
        <f t="shared" si="1033"/>
        <v>99.999997219442292</v>
      </c>
      <c r="X1128" s="27"/>
    </row>
    <row r="1129" spans="1:24" ht="15.75" customHeight="1" x14ac:dyDescent="0.3">
      <c r="A1129" s="4" t="s">
        <v>163</v>
      </c>
      <c r="B1129" s="4" t="s">
        <v>1774</v>
      </c>
      <c r="C1129" s="4" t="s">
        <v>854</v>
      </c>
      <c r="D1129" s="4" t="s">
        <v>19</v>
      </c>
      <c r="E1129" s="14" t="s">
        <v>529</v>
      </c>
      <c r="F1129" s="5">
        <v>300165</v>
      </c>
      <c r="G1129" s="5">
        <v>308600.19999999995</v>
      </c>
      <c r="H1129" s="5">
        <v>313199.59999999998</v>
      </c>
      <c r="I1129" s="5"/>
      <c r="J1129" s="5"/>
      <c r="K1129" s="5"/>
      <c r="L1129" s="5"/>
      <c r="M1129" s="5">
        <f t="shared" si="1044"/>
        <v>300165</v>
      </c>
      <c r="N1129" s="5">
        <v>272966.82186999999</v>
      </c>
      <c r="O1129" s="5">
        <v>188771.7824</v>
      </c>
      <c r="P1129" s="5">
        <f>N1129</f>
        <v>272966.82186999999</v>
      </c>
      <c r="Q1129" s="5">
        <f>O1129</f>
        <v>188771.7824</v>
      </c>
      <c r="R1129" s="5">
        <v>0</v>
      </c>
      <c r="S1129" s="5">
        <v>0</v>
      </c>
      <c r="T1129" s="5">
        <v>272966.81427999999</v>
      </c>
      <c r="U1129" s="5">
        <f>T1129</f>
        <v>272966.81427999999</v>
      </c>
      <c r="V1129" s="42">
        <v>0</v>
      </c>
      <c r="W1129" s="5">
        <f t="shared" si="1033"/>
        <v>99.999997219442292</v>
      </c>
      <c r="X1129" s="27"/>
    </row>
    <row r="1130" spans="1:24" ht="31.5" customHeight="1" x14ac:dyDescent="0.3">
      <c r="A1130" s="4" t="s">
        <v>163</v>
      </c>
      <c r="B1130" s="4" t="s">
        <v>1774</v>
      </c>
      <c r="C1130" s="4" t="s">
        <v>854</v>
      </c>
      <c r="D1130" s="4" t="s">
        <v>11</v>
      </c>
      <c r="E1130" s="14" t="s">
        <v>531</v>
      </c>
      <c r="F1130" s="5">
        <f t="shared" ref="F1130:L1130" si="1066">F1131</f>
        <v>3851.1</v>
      </c>
      <c r="G1130" s="5">
        <f t="shared" si="1066"/>
        <v>0</v>
      </c>
      <c r="H1130" s="5">
        <f t="shared" si="1066"/>
        <v>0</v>
      </c>
      <c r="I1130" s="5">
        <f t="shared" si="1066"/>
        <v>0</v>
      </c>
      <c r="J1130" s="5">
        <f t="shared" si="1066"/>
        <v>0</v>
      </c>
      <c r="K1130" s="5">
        <f t="shared" si="1066"/>
        <v>0</v>
      </c>
      <c r="L1130" s="5">
        <f t="shared" si="1066"/>
        <v>0.1</v>
      </c>
      <c r="M1130" s="5">
        <f t="shared" si="1044"/>
        <v>3851.2</v>
      </c>
      <c r="N1130" s="5">
        <f>N1131</f>
        <v>4116.1139999999996</v>
      </c>
      <c r="O1130" s="5">
        <f>O1131</f>
        <v>3785.1986900000002</v>
      </c>
      <c r="P1130" s="5">
        <f t="shared" ref="P1130:V1130" si="1067">P1131</f>
        <v>4116.1139999999996</v>
      </c>
      <c r="Q1130" s="5">
        <f t="shared" si="1067"/>
        <v>3785.1986900000002</v>
      </c>
      <c r="R1130" s="5">
        <f t="shared" si="1067"/>
        <v>0</v>
      </c>
      <c r="S1130" s="5">
        <f t="shared" si="1067"/>
        <v>0</v>
      </c>
      <c r="T1130" s="5">
        <f t="shared" si="1067"/>
        <v>4116.1139999999996</v>
      </c>
      <c r="U1130" s="5">
        <f t="shared" si="1067"/>
        <v>4116.1139999999996</v>
      </c>
      <c r="V1130" s="42">
        <f t="shared" si="1067"/>
        <v>0</v>
      </c>
      <c r="W1130" s="5">
        <f t="shared" si="1033"/>
        <v>100</v>
      </c>
      <c r="X1130" s="27"/>
    </row>
    <row r="1131" spans="1:24" ht="31.5" customHeight="1" x14ac:dyDescent="0.3">
      <c r="A1131" s="4" t="s">
        <v>163</v>
      </c>
      <c r="B1131" s="4" t="s">
        <v>1774</v>
      </c>
      <c r="C1131" s="4" t="s">
        <v>854</v>
      </c>
      <c r="D1131" s="4" t="s">
        <v>12</v>
      </c>
      <c r="E1131" s="14" t="s">
        <v>532</v>
      </c>
      <c r="F1131" s="5">
        <v>3851.1</v>
      </c>
      <c r="G1131" s="5"/>
      <c r="H1131" s="5"/>
      <c r="I1131" s="5"/>
      <c r="J1131" s="5"/>
      <c r="K1131" s="5"/>
      <c r="L1131" s="5">
        <v>0.1</v>
      </c>
      <c r="M1131" s="5">
        <f t="shared" si="1044"/>
        <v>3851.2</v>
      </c>
      <c r="N1131" s="5">
        <v>4116.1139999999996</v>
      </c>
      <c r="O1131" s="5">
        <v>3785.1986900000002</v>
      </c>
      <c r="P1131" s="5">
        <f>N1131</f>
        <v>4116.1139999999996</v>
      </c>
      <c r="Q1131" s="5">
        <f>O1131</f>
        <v>3785.1986900000002</v>
      </c>
      <c r="R1131" s="5">
        <v>0</v>
      </c>
      <c r="S1131" s="5">
        <v>0</v>
      </c>
      <c r="T1131" s="5">
        <v>4116.1139999999996</v>
      </c>
      <c r="U1131" s="5">
        <f>T1131</f>
        <v>4116.1139999999996</v>
      </c>
      <c r="V1131" s="42">
        <v>0</v>
      </c>
      <c r="W1131" s="5">
        <f t="shared" si="1033"/>
        <v>100</v>
      </c>
      <c r="X1131" s="27"/>
    </row>
    <row r="1132" spans="1:24" ht="47.25" customHeight="1" x14ac:dyDescent="0.3">
      <c r="A1132" s="4" t="s">
        <v>163</v>
      </c>
      <c r="B1132" s="4" t="s">
        <v>1774</v>
      </c>
      <c r="C1132" s="4" t="s">
        <v>406</v>
      </c>
      <c r="D1132" s="4"/>
      <c r="E1132" s="14" t="s">
        <v>808</v>
      </c>
      <c r="F1132" s="5"/>
      <c r="G1132" s="5"/>
      <c r="H1132" s="5"/>
      <c r="I1132" s="5"/>
      <c r="J1132" s="5"/>
      <c r="K1132" s="5"/>
      <c r="L1132" s="5">
        <f>L1133</f>
        <v>0</v>
      </c>
      <c r="M1132" s="5">
        <f t="shared" si="1044"/>
        <v>0</v>
      </c>
      <c r="N1132" s="5">
        <f>N1133</f>
        <v>26530.25503</v>
      </c>
      <c r="O1132" s="5">
        <f>O1133</f>
        <v>25146.975030000001</v>
      </c>
      <c r="P1132" s="5">
        <f t="shared" ref="P1132:V1132" si="1068">P1133</f>
        <v>0</v>
      </c>
      <c r="Q1132" s="5">
        <f t="shared" si="1068"/>
        <v>0</v>
      </c>
      <c r="R1132" s="5">
        <f t="shared" si="1068"/>
        <v>0</v>
      </c>
      <c r="S1132" s="5">
        <f t="shared" si="1068"/>
        <v>0</v>
      </c>
      <c r="T1132" s="5">
        <f>T1133</f>
        <v>26530.25503</v>
      </c>
      <c r="U1132" s="5">
        <f t="shared" si="1068"/>
        <v>0</v>
      </c>
      <c r="V1132" s="42">
        <f t="shared" si="1068"/>
        <v>0</v>
      </c>
      <c r="W1132" s="5">
        <f t="shared" si="1033"/>
        <v>100</v>
      </c>
      <c r="X1132" s="27"/>
    </row>
    <row r="1133" spans="1:24" ht="31.5" customHeight="1" x14ac:dyDescent="0.3">
      <c r="A1133" s="4" t="s">
        <v>163</v>
      </c>
      <c r="B1133" s="4" t="s">
        <v>1774</v>
      </c>
      <c r="C1133" s="4" t="s">
        <v>406</v>
      </c>
      <c r="D1133" s="4" t="s">
        <v>87</v>
      </c>
      <c r="E1133" s="14" t="s">
        <v>541</v>
      </c>
      <c r="F1133" s="5"/>
      <c r="G1133" s="5"/>
      <c r="H1133" s="5"/>
      <c r="I1133" s="5"/>
      <c r="J1133" s="5"/>
      <c r="K1133" s="5"/>
      <c r="L1133" s="5">
        <f>L1134+L1135</f>
        <v>0</v>
      </c>
      <c r="M1133" s="5">
        <f t="shared" si="1044"/>
        <v>0</v>
      </c>
      <c r="N1133" s="5">
        <f>N1134+N1135</f>
        <v>26530.25503</v>
      </c>
      <c r="O1133" s="5">
        <f>O1134+O1135</f>
        <v>25146.975030000001</v>
      </c>
      <c r="P1133" s="5">
        <f t="shared" ref="P1133:V1133" si="1069">P1134+P1135</f>
        <v>0</v>
      </c>
      <c r="Q1133" s="5">
        <f t="shared" si="1069"/>
        <v>0</v>
      </c>
      <c r="R1133" s="5">
        <f t="shared" si="1069"/>
        <v>0</v>
      </c>
      <c r="S1133" s="5">
        <f t="shared" si="1069"/>
        <v>0</v>
      </c>
      <c r="T1133" s="5">
        <f>T1134+T1135</f>
        <v>26530.25503</v>
      </c>
      <c r="U1133" s="5">
        <f t="shared" si="1069"/>
        <v>0</v>
      </c>
      <c r="V1133" s="42">
        <f t="shared" si="1069"/>
        <v>0</v>
      </c>
      <c r="W1133" s="5">
        <f t="shared" si="1033"/>
        <v>100</v>
      </c>
      <c r="X1133" s="27"/>
    </row>
    <row r="1134" spans="1:24" ht="15.75" customHeight="1" x14ac:dyDescent="0.3">
      <c r="A1134" s="4" t="s">
        <v>163</v>
      </c>
      <c r="B1134" s="4" t="s">
        <v>1774</v>
      </c>
      <c r="C1134" s="4" t="s">
        <v>406</v>
      </c>
      <c r="D1134" s="4" t="s">
        <v>121</v>
      </c>
      <c r="E1134" s="14" t="s">
        <v>542</v>
      </c>
      <c r="F1134" s="5"/>
      <c r="G1134" s="5"/>
      <c r="H1134" s="5"/>
      <c r="I1134" s="5"/>
      <c r="J1134" s="5"/>
      <c r="K1134" s="5"/>
      <c r="L1134" s="5"/>
      <c r="M1134" s="5">
        <f t="shared" si="1044"/>
        <v>0</v>
      </c>
      <c r="N1134" s="5">
        <v>920</v>
      </c>
      <c r="O1134" s="5">
        <v>850</v>
      </c>
      <c r="P1134" s="5">
        <v>0</v>
      </c>
      <c r="Q1134" s="5">
        <v>0</v>
      </c>
      <c r="R1134" s="5">
        <v>0</v>
      </c>
      <c r="S1134" s="5">
        <v>0</v>
      </c>
      <c r="T1134" s="5">
        <v>920</v>
      </c>
      <c r="U1134" s="5">
        <v>0</v>
      </c>
      <c r="V1134" s="42">
        <v>0</v>
      </c>
      <c r="W1134" s="5">
        <f t="shared" si="1033"/>
        <v>100</v>
      </c>
      <c r="X1134" s="27"/>
    </row>
    <row r="1135" spans="1:24" ht="15.75" customHeight="1" x14ac:dyDescent="0.3">
      <c r="A1135" s="4" t="s">
        <v>163</v>
      </c>
      <c r="B1135" s="4" t="s">
        <v>1774</v>
      </c>
      <c r="C1135" s="4" t="s">
        <v>406</v>
      </c>
      <c r="D1135" s="4" t="s">
        <v>99</v>
      </c>
      <c r="E1135" s="14" t="s">
        <v>543</v>
      </c>
      <c r="F1135" s="5"/>
      <c r="G1135" s="5"/>
      <c r="H1135" s="5"/>
      <c r="I1135" s="5"/>
      <c r="J1135" s="5"/>
      <c r="K1135" s="5"/>
      <c r="L1135" s="5"/>
      <c r="M1135" s="5">
        <f t="shared" si="1044"/>
        <v>0</v>
      </c>
      <c r="N1135" s="5">
        <v>25610.25503</v>
      </c>
      <c r="O1135" s="5">
        <v>24296.975030000001</v>
      </c>
      <c r="P1135" s="5">
        <v>0</v>
      </c>
      <c r="Q1135" s="5">
        <v>0</v>
      </c>
      <c r="R1135" s="5">
        <v>0</v>
      </c>
      <c r="S1135" s="5">
        <v>0</v>
      </c>
      <c r="T1135" s="5">
        <v>25610.25503</v>
      </c>
      <c r="U1135" s="5">
        <v>0</v>
      </c>
      <c r="V1135" s="42">
        <v>0</v>
      </c>
      <c r="W1135" s="5">
        <f t="shared" si="1033"/>
        <v>100</v>
      </c>
      <c r="X1135" s="27"/>
    </row>
    <row r="1136" spans="1:24" ht="15.75" customHeight="1" x14ac:dyDescent="0.3">
      <c r="A1136" s="4" t="s">
        <v>163</v>
      </c>
      <c r="B1136" s="4" t="s">
        <v>1774</v>
      </c>
      <c r="C1136" s="4" t="s">
        <v>23</v>
      </c>
      <c r="D1136" s="4"/>
      <c r="E1136" s="14" t="s">
        <v>809</v>
      </c>
      <c r="F1136" s="5"/>
      <c r="G1136" s="5"/>
      <c r="H1136" s="5"/>
      <c r="I1136" s="5"/>
      <c r="J1136" s="5"/>
      <c r="K1136" s="5"/>
      <c r="L1136" s="5"/>
      <c r="M1136" s="5">
        <f>M1137</f>
        <v>0</v>
      </c>
      <c r="N1136" s="5">
        <f t="shared" ref="N1136:V1138" si="1070">N1137</f>
        <v>655</v>
      </c>
      <c r="O1136" s="5">
        <f t="shared" si="1070"/>
        <v>0</v>
      </c>
      <c r="P1136" s="5">
        <f t="shared" si="1070"/>
        <v>655</v>
      </c>
      <c r="Q1136" s="5">
        <f t="shared" si="1070"/>
        <v>0</v>
      </c>
      <c r="R1136" s="5">
        <f t="shared" si="1070"/>
        <v>0</v>
      </c>
      <c r="S1136" s="5">
        <f t="shared" si="1070"/>
        <v>0</v>
      </c>
      <c r="T1136" s="5">
        <f t="shared" si="1070"/>
        <v>655</v>
      </c>
      <c r="U1136" s="5">
        <f t="shared" si="1070"/>
        <v>655</v>
      </c>
      <c r="V1136" s="5">
        <f t="shared" si="1070"/>
        <v>0</v>
      </c>
      <c r="W1136" s="5">
        <f t="shared" si="1033"/>
        <v>100</v>
      </c>
      <c r="X1136" s="27"/>
    </row>
    <row r="1137" spans="1:24" ht="46.8" x14ac:dyDescent="0.3">
      <c r="A1137" s="4" t="s">
        <v>163</v>
      </c>
      <c r="B1137" s="4" t="s">
        <v>1774</v>
      </c>
      <c r="C1137" s="4" t="s">
        <v>1747</v>
      </c>
      <c r="D1137" s="4"/>
      <c r="E1137" s="14" t="s">
        <v>1748</v>
      </c>
      <c r="F1137" s="5"/>
      <c r="G1137" s="5"/>
      <c r="H1137" s="5"/>
      <c r="I1137" s="5"/>
      <c r="J1137" s="5"/>
      <c r="K1137" s="5"/>
      <c r="L1137" s="5"/>
      <c r="M1137" s="5">
        <f>M1138</f>
        <v>0</v>
      </c>
      <c r="N1137" s="5">
        <f t="shared" si="1070"/>
        <v>655</v>
      </c>
      <c r="O1137" s="5">
        <f t="shared" si="1070"/>
        <v>0</v>
      </c>
      <c r="P1137" s="5">
        <f t="shared" si="1070"/>
        <v>655</v>
      </c>
      <c r="Q1137" s="5">
        <f t="shared" si="1070"/>
        <v>0</v>
      </c>
      <c r="R1137" s="5">
        <f t="shared" si="1070"/>
        <v>0</v>
      </c>
      <c r="S1137" s="5">
        <f t="shared" si="1070"/>
        <v>0</v>
      </c>
      <c r="T1137" s="5">
        <f t="shared" si="1070"/>
        <v>655</v>
      </c>
      <c r="U1137" s="5">
        <f t="shared" si="1070"/>
        <v>655</v>
      </c>
      <c r="V1137" s="5">
        <f t="shared" si="1070"/>
        <v>0</v>
      </c>
      <c r="W1137" s="5">
        <f t="shared" si="1033"/>
        <v>100</v>
      </c>
      <c r="X1137" s="27"/>
    </row>
    <row r="1138" spans="1:24" ht="31.2" x14ac:dyDescent="0.3">
      <c r="A1138" s="4" t="s">
        <v>163</v>
      </c>
      <c r="B1138" s="4" t="s">
        <v>1774</v>
      </c>
      <c r="C1138" s="4" t="s">
        <v>1747</v>
      </c>
      <c r="D1138" s="4" t="s">
        <v>87</v>
      </c>
      <c r="E1138" s="14" t="s">
        <v>541</v>
      </c>
      <c r="F1138" s="5"/>
      <c r="G1138" s="5"/>
      <c r="H1138" s="5"/>
      <c r="I1138" s="5"/>
      <c r="J1138" s="5"/>
      <c r="K1138" s="5"/>
      <c r="L1138" s="5"/>
      <c r="M1138" s="5">
        <f>M1139</f>
        <v>0</v>
      </c>
      <c r="N1138" s="5">
        <f t="shared" si="1070"/>
        <v>655</v>
      </c>
      <c r="O1138" s="5">
        <f t="shared" si="1070"/>
        <v>0</v>
      </c>
      <c r="P1138" s="5">
        <f t="shared" si="1070"/>
        <v>655</v>
      </c>
      <c r="Q1138" s="5">
        <f t="shared" si="1070"/>
        <v>0</v>
      </c>
      <c r="R1138" s="5">
        <f t="shared" si="1070"/>
        <v>0</v>
      </c>
      <c r="S1138" s="5">
        <f t="shared" si="1070"/>
        <v>0</v>
      </c>
      <c r="T1138" s="5">
        <f t="shared" si="1070"/>
        <v>655</v>
      </c>
      <c r="U1138" s="5">
        <f t="shared" si="1070"/>
        <v>655</v>
      </c>
      <c r="V1138" s="5">
        <f t="shared" si="1070"/>
        <v>0</v>
      </c>
      <c r="W1138" s="5">
        <f t="shared" si="1033"/>
        <v>100</v>
      </c>
      <c r="X1138" s="27"/>
    </row>
    <row r="1139" spans="1:24" ht="15.75" customHeight="1" x14ac:dyDescent="0.3">
      <c r="A1139" s="4" t="s">
        <v>163</v>
      </c>
      <c r="B1139" s="4" t="s">
        <v>1774</v>
      </c>
      <c r="C1139" s="4" t="s">
        <v>1747</v>
      </c>
      <c r="D1139" s="4" t="s">
        <v>99</v>
      </c>
      <c r="E1139" s="14" t="s">
        <v>543</v>
      </c>
      <c r="F1139" s="5"/>
      <c r="G1139" s="5"/>
      <c r="H1139" s="5"/>
      <c r="I1139" s="5"/>
      <c r="J1139" s="5"/>
      <c r="K1139" s="5"/>
      <c r="L1139" s="5"/>
      <c r="M1139" s="5">
        <v>0</v>
      </c>
      <c r="N1139" s="5">
        <v>655</v>
      </c>
      <c r="O1139" s="5">
        <v>0</v>
      </c>
      <c r="P1139" s="5">
        <f>N1139</f>
        <v>655</v>
      </c>
      <c r="Q1139" s="5">
        <v>0</v>
      </c>
      <c r="R1139" s="5">
        <v>0</v>
      </c>
      <c r="S1139" s="5">
        <v>0</v>
      </c>
      <c r="T1139" s="5">
        <v>655</v>
      </c>
      <c r="U1139" s="5">
        <f>T1139</f>
        <v>655</v>
      </c>
      <c r="V1139" s="5">
        <v>0</v>
      </c>
      <c r="W1139" s="5">
        <f t="shared" si="1033"/>
        <v>100</v>
      </c>
      <c r="X1139" s="27"/>
    </row>
    <row r="1140" spans="1:24" ht="31.5" customHeight="1" x14ac:dyDescent="0.3">
      <c r="A1140" s="4" t="s">
        <v>163</v>
      </c>
      <c r="B1140" s="4" t="s">
        <v>1774</v>
      </c>
      <c r="C1140" s="4" t="s">
        <v>25</v>
      </c>
      <c r="D1140" s="4"/>
      <c r="E1140" s="14" t="s">
        <v>834</v>
      </c>
      <c r="F1140" s="5">
        <f t="shared" ref="F1140:L1140" si="1071">F1141</f>
        <v>73271.899999999994</v>
      </c>
      <c r="G1140" s="5">
        <f t="shared" si="1071"/>
        <v>73271.899999999994</v>
      </c>
      <c r="H1140" s="5">
        <f t="shared" si="1071"/>
        <v>73271.899999999994</v>
      </c>
      <c r="I1140" s="5">
        <f t="shared" si="1071"/>
        <v>0</v>
      </c>
      <c r="J1140" s="5">
        <f t="shared" si="1071"/>
        <v>0</v>
      </c>
      <c r="K1140" s="5">
        <f t="shared" si="1071"/>
        <v>0</v>
      </c>
      <c r="L1140" s="5">
        <f t="shared" si="1071"/>
        <v>712.4</v>
      </c>
      <c r="M1140" s="5">
        <f t="shared" si="1044"/>
        <v>73984.299999999988</v>
      </c>
      <c r="N1140" s="5">
        <f>N1141</f>
        <v>73424.399999999994</v>
      </c>
      <c r="O1140" s="5">
        <f>O1141</f>
        <v>48107.588210000002</v>
      </c>
      <c r="P1140" s="5">
        <f t="shared" ref="P1140:V1140" si="1072">P1141</f>
        <v>0</v>
      </c>
      <c r="Q1140" s="5">
        <f t="shared" si="1072"/>
        <v>0</v>
      </c>
      <c r="R1140" s="5">
        <f t="shared" si="1072"/>
        <v>0</v>
      </c>
      <c r="S1140" s="5">
        <f t="shared" si="1072"/>
        <v>0</v>
      </c>
      <c r="T1140" s="5">
        <f t="shared" si="1072"/>
        <v>73410.871350000001</v>
      </c>
      <c r="U1140" s="5">
        <f t="shared" si="1072"/>
        <v>0</v>
      </c>
      <c r="V1140" s="42">
        <f t="shared" si="1072"/>
        <v>0</v>
      </c>
      <c r="W1140" s="5">
        <f t="shared" si="1033"/>
        <v>99.981574721754626</v>
      </c>
      <c r="X1140" s="27"/>
    </row>
    <row r="1141" spans="1:24" ht="31.5" customHeight="1" x14ac:dyDescent="0.3">
      <c r="A1141" s="4" t="s">
        <v>163</v>
      </c>
      <c r="B1141" s="4" t="s">
        <v>1774</v>
      </c>
      <c r="C1141" s="4" t="s">
        <v>26</v>
      </c>
      <c r="D1141" s="4"/>
      <c r="E1141" s="14" t="s">
        <v>837</v>
      </c>
      <c r="F1141" s="5">
        <f t="shared" ref="F1141:L1141" si="1073">F1142+F1145</f>
        <v>73271.899999999994</v>
      </c>
      <c r="G1141" s="5">
        <f t="shared" si="1073"/>
        <v>73271.899999999994</v>
      </c>
      <c r="H1141" s="5">
        <f t="shared" si="1073"/>
        <v>73271.899999999994</v>
      </c>
      <c r="I1141" s="5">
        <f t="shared" si="1073"/>
        <v>0</v>
      </c>
      <c r="J1141" s="5">
        <f t="shared" si="1073"/>
        <v>0</v>
      </c>
      <c r="K1141" s="5">
        <f t="shared" si="1073"/>
        <v>0</v>
      </c>
      <c r="L1141" s="5">
        <f t="shared" si="1073"/>
        <v>712.4</v>
      </c>
      <c r="M1141" s="5">
        <f t="shared" si="1044"/>
        <v>73984.299999999988</v>
      </c>
      <c r="N1141" s="5">
        <f>N1142+N1145</f>
        <v>73424.399999999994</v>
      </c>
      <c r="O1141" s="5">
        <f>O1142+O1145</f>
        <v>48107.588210000002</v>
      </c>
      <c r="P1141" s="5">
        <f t="shared" ref="P1141:V1141" si="1074">P1142+P1145</f>
        <v>0</v>
      </c>
      <c r="Q1141" s="5">
        <f t="shared" si="1074"/>
        <v>0</v>
      </c>
      <c r="R1141" s="5">
        <f t="shared" si="1074"/>
        <v>0</v>
      </c>
      <c r="S1141" s="5">
        <f t="shared" si="1074"/>
        <v>0</v>
      </c>
      <c r="T1141" s="5">
        <f t="shared" si="1074"/>
        <v>73410.871350000001</v>
      </c>
      <c r="U1141" s="5">
        <f t="shared" si="1074"/>
        <v>0</v>
      </c>
      <c r="V1141" s="42">
        <f t="shared" si="1074"/>
        <v>0</v>
      </c>
      <c r="W1141" s="5">
        <f t="shared" si="1033"/>
        <v>99.981574721754626</v>
      </c>
      <c r="X1141" s="27"/>
    </row>
    <row r="1142" spans="1:24" ht="31.5" customHeight="1" x14ac:dyDescent="0.3">
      <c r="A1142" s="4" t="s">
        <v>163</v>
      </c>
      <c r="B1142" s="4" t="s">
        <v>1774</v>
      </c>
      <c r="C1142" s="4" t="s">
        <v>27</v>
      </c>
      <c r="D1142" s="4"/>
      <c r="E1142" s="14" t="s">
        <v>827</v>
      </c>
      <c r="F1142" s="5">
        <f t="shared" ref="F1142:L1143" si="1075">F1143</f>
        <v>68543.899999999994</v>
      </c>
      <c r="G1142" s="5">
        <f t="shared" si="1075"/>
        <v>68543.899999999994</v>
      </c>
      <c r="H1142" s="5">
        <f t="shared" si="1075"/>
        <v>68543.899999999994</v>
      </c>
      <c r="I1142" s="5">
        <f t="shared" si="1075"/>
        <v>0</v>
      </c>
      <c r="J1142" s="5">
        <f t="shared" si="1075"/>
        <v>0</v>
      </c>
      <c r="K1142" s="5">
        <f t="shared" si="1075"/>
        <v>0</v>
      </c>
      <c r="L1142" s="5">
        <f t="shared" si="1075"/>
        <v>712.4</v>
      </c>
      <c r="M1142" s="5">
        <f t="shared" si="1044"/>
        <v>69256.299999999988</v>
      </c>
      <c r="N1142" s="5">
        <f>N1143</f>
        <v>69016.729739999995</v>
      </c>
      <c r="O1142" s="5">
        <f>O1143</f>
        <v>45220.145539999998</v>
      </c>
      <c r="P1142" s="5">
        <f t="shared" ref="P1142:V1143" si="1076">P1143</f>
        <v>0</v>
      </c>
      <c r="Q1142" s="5">
        <f t="shared" si="1076"/>
        <v>0</v>
      </c>
      <c r="R1142" s="5">
        <f t="shared" si="1076"/>
        <v>0</v>
      </c>
      <c r="S1142" s="5">
        <f t="shared" si="1076"/>
        <v>0</v>
      </c>
      <c r="T1142" s="5">
        <f t="shared" si="1076"/>
        <v>69003.201090000002</v>
      </c>
      <c r="U1142" s="5">
        <f t="shared" si="1076"/>
        <v>0</v>
      </c>
      <c r="V1142" s="42">
        <f t="shared" si="1076"/>
        <v>0</v>
      </c>
      <c r="W1142" s="5">
        <f t="shared" si="1033"/>
        <v>99.980398013567211</v>
      </c>
      <c r="X1142" s="27"/>
    </row>
    <row r="1143" spans="1:24" ht="78.75" customHeight="1" x14ac:dyDescent="0.3">
      <c r="A1143" s="4" t="s">
        <v>163</v>
      </c>
      <c r="B1143" s="4" t="s">
        <v>1774</v>
      </c>
      <c r="C1143" s="4" t="s">
        <v>27</v>
      </c>
      <c r="D1143" s="4" t="s">
        <v>18</v>
      </c>
      <c r="E1143" s="14" t="s">
        <v>528</v>
      </c>
      <c r="F1143" s="5">
        <f t="shared" si="1075"/>
        <v>68543.899999999994</v>
      </c>
      <c r="G1143" s="5">
        <f t="shared" si="1075"/>
        <v>68543.899999999994</v>
      </c>
      <c r="H1143" s="5">
        <f t="shared" si="1075"/>
        <v>68543.899999999994</v>
      </c>
      <c r="I1143" s="5">
        <f t="shared" si="1075"/>
        <v>0</v>
      </c>
      <c r="J1143" s="5">
        <f t="shared" si="1075"/>
        <v>0</v>
      </c>
      <c r="K1143" s="5">
        <f t="shared" si="1075"/>
        <v>0</v>
      </c>
      <c r="L1143" s="5">
        <f t="shared" si="1075"/>
        <v>712.4</v>
      </c>
      <c r="M1143" s="5">
        <f t="shared" si="1044"/>
        <v>69256.299999999988</v>
      </c>
      <c r="N1143" s="5">
        <f>N1144</f>
        <v>69016.729739999995</v>
      </c>
      <c r="O1143" s="5">
        <f>O1144</f>
        <v>45220.145539999998</v>
      </c>
      <c r="P1143" s="5">
        <f t="shared" si="1076"/>
        <v>0</v>
      </c>
      <c r="Q1143" s="5">
        <f t="shared" si="1076"/>
        <v>0</v>
      </c>
      <c r="R1143" s="5">
        <f t="shared" si="1076"/>
        <v>0</v>
      </c>
      <c r="S1143" s="5">
        <f t="shared" si="1076"/>
        <v>0</v>
      </c>
      <c r="T1143" s="5">
        <f t="shared" si="1076"/>
        <v>69003.201090000002</v>
      </c>
      <c r="U1143" s="5">
        <f t="shared" si="1076"/>
        <v>0</v>
      </c>
      <c r="V1143" s="42">
        <f t="shared" si="1076"/>
        <v>0</v>
      </c>
      <c r="W1143" s="5">
        <f t="shared" si="1033"/>
        <v>99.980398013567211</v>
      </c>
      <c r="X1143" s="27"/>
    </row>
    <row r="1144" spans="1:24" ht="31.5" customHeight="1" x14ac:dyDescent="0.3">
      <c r="A1144" s="4" t="s">
        <v>163</v>
      </c>
      <c r="B1144" s="4" t="s">
        <v>1774</v>
      </c>
      <c r="C1144" s="4" t="s">
        <v>27</v>
      </c>
      <c r="D1144" s="4" t="s">
        <v>28</v>
      </c>
      <c r="E1144" s="14" t="s">
        <v>530</v>
      </c>
      <c r="F1144" s="5">
        <v>68543.899999999994</v>
      </c>
      <c r="G1144" s="5">
        <v>68543.899999999994</v>
      </c>
      <c r="H1144" s="5">
        <v>68543.899999999994</v>
      </c>
      <c r="I1144" s="5"/>
      <c r="J1144" s="5"/>
      <c r="K1144" s="5"/>
      <c r="L1144" s="5">
        <v>712.4</v>
      </c>
      <c r="M1144" s="5">
        <f t="shared" si="1044"/>
        <v>69256.299999999988</v>
      </c>
      <c r="N1144" s="5">
        <v>69016.729739999995</v>
      </c>
      <c r="O1144" s="5">
        <v>45220.145539999998</v>
      </c>
      <c r="P1144" s="5">
        <v>0</v>
      </c>
      <c r="Q1144" s="5">
        <v>0</v>
      </c>
      <c r="R1144" s="5">
        <v>0</v>
      </c>
      <c r="S1144" s="5">
        <v>0</v>
      </c>
      <c r="T1144" s="5">
        <v>69003.201090000002</v>
      </c>
      <c r="U1144" s="5">
        <v>0</v>
      </c>
      <c r="V1144" s="42">
        <v>0</v>
      </c>
      <c r="W1144" s="5">
        <f t="shared" si="1033"/>
        <v>99.980398013567211</v>
      </c>
      <c r="X1144" s="27"/>
    </row>
    <row r="1145" spans="1:24" ht="31.5" customHeight="1" x14ac:dyDescent="0.3">
      <c r="A1145" s="4" t="s">
        <v>163</v>
      </c>
      <c r="B1145" s="4" t="s">
        <v>1774</v>
      </c>
      <c r="C1145" s="4" t="s">
        <v>29</v>
      </c>
      <c r="D1145" s="4"/>
      <c r="E1145" s="14" t="s">
        <v>828</v>
      </c>
      <c r="F1145" s="5">
        <f t="shared" ref="F1145:L1145" si="1077">F1146+F1148</f>
        <v>4728</v>
      </c>
      <c r="G1145" s="5">
        <f t="shared" si="1077"/>
        <v>4728</v>
      </c>
      <c r="H1145" s="5">
        <f t="shared" si="1077"/>
        <v>4728</v>
      </c>
      <c r="I1145" s="5">
        <f t="shared" si="1077"/>
        <v>0</v>
      </c>
      <c r="J1145" s="5">
        <f t="shared" si="1077"/>
        <v>0</v>
      </c>
      <c r="K1145" s="5">
        <f t="shared" si="1077"/>
        <v>0</v>
      </c>
      <c r="L1145" s="5">
        <f t="shared" si="1077"/>
        <v>0</v>
      </c>
      <c r="M1145" s="5">
        <f t="shared" si="1044"/>
        <v>4728</v>
      </c>
      <c r="N1145" s="5">
        <f>N1146+N1148</f>
        <v>4407.6702600000008</v>
      </c>
      <c r="O1145" s="5">
        <f>O1146+O1148</f>
        <v>2887.4426700000004</v>
      </c>
      <c r="P1145" s="5">
        <f t="shared" ref="P1145:V1145" si="1078">P1146+P1148</f>
        <v>0</v>
      </c>
      <c r="Q1145" s="5">
        <f t="shared" si="1078"/>
        <v>0</v>
      </c>
      <c r="R1145" s="5">
        <f t="shared" si="1078"/>
        <v>0</v>
      </c>
      <c r="S1145" s="5">
        <f t="shared" si="1078"/>
        <v>0</v>
      </c>
      <c r="T1145" s="5">
        <f t="shared" si="1078"/>
        <v>4407.6702600000008</v>
      </c>
      <c r="U1145" s="5">
        <f t="shared" si="1078"/>
        <v>0</v>
      </c>
      <c r="V1145" s="42">
        <f t="shared" si="1078"/>
        <v>0</v>
      </c>
      <c r="W1145" s="5">
        <f t="shared" si="1033"/>
        <v>100</v>
      </c>
      <c r="X1145" s="27"/>
    </row>
    <row r="1146" spans="1:24" ht="78.75" customHeight="1" x14ac:dyDescent="0.3">
      <c r="A1146" s="4" t="s">
        <v>163</v>
      </c>
      <c r="B1146" s="4" t="s">
        <v>1774</v>
      </c>
      <c r="C1146" s="4" t="s">
        <v>29</v>
      </c>
      <c r="D1146" s="4" t="s">
        <v>18</v>
      </c>
      <c r="E1146" s="14" t="s">
        <v>528</v>
      </c>
      <c r="F1146" s="5">
        <f t="shared" ref="F1146:L1146" si="1079">F1147</f>
        <v>299.8</v>
      </c>
      <c r="G1146" s="5">
        <f t="shared" si="1079"/>
        <v>299.8</v>
      </c>
      <c r="H1146" s="5">
        <f t="shared" si="1079"/>
        <v>299.8</v>
      </c>
      <c r="I1146" s="5">
        <f t="shared" si="1079"/>
        <v>0</v>
      </c>
      <c r="J1146" s="5">
        <f t="shared" si="1079"/>
        <v>0</v>
      </c>
      <c r="K1146" s="5">
        <f t="shared" si="1079"/>
        <v>0</v>
      </c>
      <c r="L1146" s="5">
        <f t="shared" si="1079"/>
        <v>0</v>
      </c>
      <c r="M1146" s="5">
        <f t="shared" si="1044"/>
        <v>299.8</v>
      </c>
      <c r="N1146" s="5">
        <f>N1147</f>
        <v>129.27443</v>
      </c>
      <c r="O1146" s="5">
        <f>O1147</f>
        <v>94.754599999999996</v>
      </c>
      <c r="P1146" s="5">
        <f t="shared" ref="P1146:V1146" si="1080">P1147</f>
        <v>0</v>
      </c>
      <c r="Q1146" s="5">
        <f t="shared" si="1080"/>
        <v>0</v>
      </c>
      <c r="R1146" s="5">
        <f t="shared" si="1080"/>
        <v>0</v>
      </c>
      <c r="S1146" s="5">
        <f t="shared" si="1080"/>
        <v>0</v>
      </c>
      <c r="T1146" s="5">
        <f t="shared" si="1080"/>
        <v>129.27443</v>
      </c>
      <c r="U1146" s="5">
        <f t="shared" si="1080"/>
        <v>0</v>
      </c>
      <c r="V1146" s="42">
        <f t="shared" si="1080"/>
        <v>0</v>
      </c>
      <c r="W1146" s="5">
        <f t="shared" si="1033"/>
        <v>100</v>
      </c>
      <c r="X1146" s="27"/>
    </row>
    <row r="1147" spans="1:24" ht="31.5" customHeight="1" x14ac:dyDescent="0.3">
      <c r="A1147" s="4" t="s">
        <v>163</v>
      </c>
      <c r="B1147" s="4" t="s">
        <v>1774</v>
      </c>
      <c r="C1147" s="4" t="s">
        <v>29</v>
      </c>
      <c r="D1147" s="4" t="s">
        <v>28</v>
      </c>
      <c r="E1147" s="14" t="s">
        <v>530</v>
      </c>
      <c r="F1147" s="5">
        <v>299.8</v>
      </c>
      <c r="G1147" s="5">
        <v>299.8</v>
      </c>
      <c r="H1147" s="5">
        <v>299.8</v>
      </c>
      <c r="I1147" s="5"/>
      <c r="J1147" s="5"/>
      <c r="K1147" s="5"/>
      <c r="L1147" s="5"/>
      <c r="M1147" s="5">
        <f t="shared" si="1044"/>
        <v>299.8</v>
      </c>
      <c r="N1147" s="5">
        <v>129.27443</v>
      </c>
      <c r="O1147" s="5">
        <v>94.754599999999996</v>
      </c>
      <c r="P1147" s="5">
        <v>0</v>
      </c>
      <c r="Q1147" s="5">
        <v>0</v>
      </c>
      <c r="R1147" s="5">
        <v>0</v>
      </c>
      <c r="S1147" s="5">
        <v>0</v>
      </c>
      <c r="T1147" s="5">
        <v>129.27443</v>
      </c>
      <c r="U1147" s="5">
        <v>0</v>
      </c>
      <c r="V1147" s="42">
        <v>0</v>
      </c>
      <c r="W1147" s="5">
        <f t="shared" si="1033"/>
        <v>100</v>
      </c>
      <c r="X1147" s="27"/>
    </row>
    <row r="1148" spans="1:24" ht="31.5" customHeight="1" x14ac:dyDescent="0.3">
      <c r="A1148" s="4" t="s">
        <v>163</v>
      </c>
      <c r="B1148" s="4" t="s">
        <v>1774</v>
      </c>
      <c r="C1148" s="4" t="s">
        <v>29</v>
      </c>
      <c r="D1148" s="4" t="s">
        <v>11</v>
      </c>
      <c r="E1148" s="14" t="s">
        <v>531</v>
      </c>
      <c r="F1148" s="5">
        <f t="shared" ref="F1148:L1148" si="1081">F1149</f>
        <v>4428.2</v>
      </c>
      <c r="G1148" s="5">
        <f t="shared" si="1081"/>
        <v>4428.2</v>
      </c>
      <c r="H1148" s="5">
        <f t="shared" si="1081"/>
        <v>4428.2</v>
      </c>
      <c r="I1148" s="5">
        <f t="shared" si="1081"/>
        <v>0</v>
      </c>
      <c r="J1148" s="5">
        <f t="shared" si="1081"/>
        <v>0</v>
      </c>
      <c r="K1148" s="5">
        <f t="shared" si="1081"/>
        <v>0</v>
      </c>
      <c r="L1148" s="5">
        <f t="shared" si="1081"/>
        <v>0</v>
      </c>
      <c r="M1148" s="5">
        <f t="shared" si="1044"/>
        <v>4428.2</v>
      </c>
      <c r="N1148" s="5">
        <f>N1149</f>
        <v>4278.3958300000004</v>
      </c>
      <c r="O1148" s="5">
        <f>O1149</f>
        <v>2792.6880700000002</v>
      </c>
      <c r="P1148" s="5">
        <f t="shared" ref="P1148:V1148" si="1082">P1149</f>
        <v>0</v>
      </c>
      <c r="Q1148" s="5">
        <f t="shared" si="1082"/>
        <v>0</v>
      </c>
      <c r="R1148" s="5">
        <f t="shared" si="1082"/>
        <v>0</v>
      </c>
      <c r="S1148" s="5">
        <f t="shared" si="1082"/>
        <v>0</v>
      </c>
      <c r="T1148" s="5">
        <f t="shared" si="1082"/>
        <v>4278.3958300000004</v>
      </c>
      <c r="U1148" s="5">
        <f t="shared" si="1082"/>
        <v>0</v>
      </c>
      <c r="V1148" s="42">
        <f t="shared" si="1082"/>
        <v>0</v>
      </c>
      <c r="W1148" s="5">
        <f t="shared" si="1033"/>
        <v>100</v>
      </c>
      <c r="X1148" s="27"/>
    </row>
    <row r="1149" spans="1:24" ht="31.5" customHeight="1" x14ac:dyDescent="0.3">
      <c r="A1149" s="4" t="s">
        <v>163</v>
      </c>
      <c r="B1149" s="4" t="s">
        <v>1774</v>
      </c>
      <c r="C1149" s="4" t="s">
        <v>29</v>
      </c>
      <c r="D1149" s="4" t="s">
        <v>12</v>
      </c>
      <c r="E1149" s="14" t="s">
        <v>532</v>
      </c>
      <c r="F1149" s="5">
        <v>4428.2</v>
      </c>
      <c r="G1149" s="5">
        <v>4428.2</v>
      </c>
      <c r="H1149" s="5">
        <v>4428.2</v>
      </c>
      <c r="I1149" s="5"/>
      <c r="J1149" s="5"/>
      <c r="K1149" s="5"/>
      <c r="L1149" s="5"/>
      <c r="M1149" s="5">
        <f t="shared" si="1044"/>
        <v>4428.2</v>
      </c>
      <c r="N1149" s="5">
        <v>4278.3958300000004</v>
      </c>
      <c r="O1149" s="5">
        <v>2792.6880700000002</v>
      </c>
      <c r="P1149" s="5">
        <v>0</v>
      </c>
      <c r="Q1149" s="5">
        <v>0</v>
      </c>
      <c r="R1149" s="5">
        <v>0</v>
      </c>
      <c r="S1149" s="5">
        <v>0</v>
      </c>
      <c r="T1149" s="5">
        <v>4278.3958300000004</v>
      </c>
      <c r="U1149" s="5">
        <v>0</v>
      </c>
      <c r="V1149" s="42">
        <v>0</v>
      </c>
      <c r="W1149" s="5">
        <f t="shared" si="1033"/>
        <v>100</v>
      </c>
      <c r="X1149" s="27"/>
    </row>
    <row r="1150" spans="1:24" ht="47.25" customHeight="1" x14ac:dyDescent="0.3">
      <c r="A1150" s="4" t="s">
        <v>163</v>
      </c>
      <c r="B1150" s="4" t="s">
        <v>1774</v>
      </c>
      <c r="C1150" s="4" t="s">
        <v>38</v>
      </c>
      <c r="D1150" s="4"/>
      <c r="E1150" s="14" t="s">
        <v>838</v>
      </c>
      <c r="F1150" s="5">
        <f t="shared" ref="F1150:L1153" si="1083">F1151</f>
        <v>0</v>
      </c>
      <c r="G1150" s="5">
        <f t="shared" si="1083"/>
        <v>0</v>
      </c>
      <c r="H1150" s="5">
        <f t="shared" si="1083"/>
        <v>0</v>
      </c>
      <c r="I1150" s="5">
        <f t="shared" si="1083"/>
        <v>0</v>
      </c>
      <c r="J1150" s="5">
        <f t="shared" si="1083"/>
        <v>0</v>
      </c>
      <c r="K1150" s="5">
        <f t="shared" si="1083"/>
        <v>0</v>
      </c>
      <c r="L1150" s="5">
        <f t="shared" si="1083"/>
        <v>0</v>
      </c>
      <c r="M1150" s="5">
        <f t="shared" si="1044"/>
        <v>0</v>
      </c>
      <c r="N1150" s="5">
        <f>N1151+N1155</f>
        <v>13.1</v>
      </c>
      <c r="O1150" s="5">
        <f t="shared" ref="O1150:V1150" si="1084">O1151+O1155</f>
        <v>0</v>
      </c>
      <c r="P1150" s="5">
        <f t="shared" si="1084"/>
        <v>0</v>
      </c>
      <c r="Q1150" s="5">
        <f t="shared" si="1084"/>
        <v>0</v>
      </c>
      <c r="R1150" s="5">
        <f t="shared" si="1084"/>
        <v>0</v>
      </c>
      <c r="S1150" s="5">
        <f t="shared" si="1084"/>
        <v>0</v>
      </c>
      <c r="T1150" s="5">
        <f t="shared" si="1084"/>
        <v>13.1</v>
      </c>
      <c r="U1150" s="5">
        <f t="shared" si="1084"/>
        <v>0</v>
      </c>
      <c r="V1150" s="5">
        <f t="shared" si="1084"/>
        <v>0</v>
      </c>
      <c r="W1150" s="5">
        <f t="shared" si="1033"/>
        <v>100</v>
      </c>
      <c r="X1150" s="27"/>
    </row>
    <row r="1151" spans="1:24" ht="31.5" customHeight="1" x14ac:dyDescent="0.3">
      <c r="A1151" s="4" t="s">
        <v>163</v>
      </c>
      <c r="B1151" s="4" t="s">
        <v>1774</v>
      </c>
      <c r="C1151" s="4" t="s">
        <v>45</v>
      </c>
      <c r="D1151" s="4"/>
      <c r="E1151" s="14" t="s">
        <v>839</v>
      </c>
      <c r="F1151" s="5">
        <f t="shared" si="1083"/>
        <v>0</v>
      </c>
      <c r="G1151" s="5">
        <f t="shared" si="1083"/>
        <v>0</v>
      </c>
      <c r="H1151" s="5">
        <f t="shared" si="1083"/>
        <v>0</v>
      </c>
      <c r="I1151" s="5">
        <f t="shared" si="1083"/>
        <v>0</v>
      </c>
      <c r="J1151" s="5">
        <f t="shared" si="1083"/>
        <v>0</v>
      </c>
      <c r="K1151" s="5">
        <f t="shared" si="1083"/>
        <v>0</v>
      </c>
      <c r="L1151" s="5">
        <f t="shared" si="1083"/>
        <v>0</v>
      </c>
      <c r="M1151" s="5">
        <f t="shared" si="1044"/>
        <v>0</v>
      </c>
      <c r="N1151" s="5">
        <f t="shared" ref="N1151:O1153" si="1085">N1152</f>
        <v>2</v>
      </c>
      <c r="O1151" s="5">
        <f t="shared" si="1085"/>
        <v>0</v>
      </c>
      <c r="P1151" s="5">
        <f t="shared" ref="P1151:V1153" si="1086">P1152</f>
        <v>0</v>
      </c>
      <c r="Q1151" s="5">
        <f t="shared" si="1086"/>
        <v>0</v>
      </c>
      <c r="R1151" s="5">
        <f t="shared" si="1086"/>
        <v>0</v>
      </c>
      <c r="S1151" s="5">
        <f t="shared" si="1086"/>
        <v>0</v>
      </c>
      <c r="T1151" s="5">
        <f t="shared" si="1086"/>
        <v>2</v>
      </c>
      <c r="U1151" s="5">
        <f t="shared" si="1086"/>
        <v>0</v>
      </c>
      <c r="V1151" s="42">
        <f t="shared" si="1086"/>
        <v>0</v>
      </c>
      <c r="W1151" s="5">
        <f t="shared" si="1033"/>
        <v>100</v>
      </c>
      <c r="X1151" s="27"/>
    </row>
    <row r="1152" spans="1:24" ht="31.5" customHeight="1" x14ac:dyDescent="0.3">
      <c r="A1152" s="4" t="s">
        <v>163</v>
      </c>
      <c r="B1152" s="4" t="s">
        <v>1774</v>
      </c>
      <c r="C1152" s="4" t="s">
        <v>46</v>
      </c>
      <c r="D1152" s="4"/>
      <c r="E1152" s="14" t="s">
        <v>840</v>
      </c>
      <c r="F1152" s="5">
        <f t="shared" si="1083"/>
        <v>0</v>
      </c>
      <c r="G1152" s="5">
        <f t="shared" si="1083"/>
        <v>0</v>
      </c>
      <c r="H1152" s="5">
        <f t="shared" si="1083"/>
        <v>0</v>
      </c>
      <c r="I1152" s="5">
        <f t="shared" si="1083"/>
        <v>0</v>
      </c>
      <c r="J1152" s="5">
        <f t="shared" si="1083"/>
        <v>0</v>
      </c>
      <c r="K1152" s="5">
        <f t="shared" si="1083"/>
        <v>0</v>
      </c>
      <c r="L1152" s="5">
        <f t="shared" si="1083"/>
        <v>0</v>
      </c>
      <c r="M1152" s="5">
        <f t="shared" si="1044"/>
        <v>0</v>
      </c>
      <c r="N1152" s="5">
        <f t="shared" si="1085"/>
        <v>2</v>
      </c>
      <c r="O1152" s="5">
        <f t="shared" si="1085"/>
        <v>0</v>
      </c>
      <c r="P1152" s="5">
        <f t="shared" si="1086"/>
        <v>0</v>
      </c>
      <c r="Q1152" s="5">
        <f t="shared" si="1086"/>
        <v>0</v>
      </c>
      <c r="R1152" s="5">
        <f t="shared" si="1086"/>
        <v>0</v>
      </c>
      <c r="S1152" s="5">
        <f t="shared" si="1086"/>
        <v>0</v>
      </c>
      <c r="T1152" s="5">
        <f t="shared" si="1086"/>
        <v>2</v>
      </c>
      <c r="U1152" s="5">
        <f t="shared" si="1086"/>
        <v>0</v>
      </c>
      <c r="V1152" s="42">
        <f t="shared" si="1086"/>
        <v>0</v>
      </c>
      <c r="W1152" s="5">
        <f t="shared" si="1033"/>
        <v>100</v>
      </c>
      <c r="X1152" s="27"/>
    </row>
    <row r="1153" spans="1:24" ht="15.75" customHeight="1" x14ac:dyDescent="0.3">
      <c r="A1153" s="4" t="s">
        <v>163</v>
      </c>
      <c r="B1153" s="4" t="s">
        <v>1774</v>
      </c>
      <c r="C1153" s="4" t="s">
        <v>46</v>
      </c>
      <c r="D1153" s="4" t="s">
        <v>13</v>
      </c>
      <c r="E1153" s="14" t="s">
        <v>547</v>
      </c>
      <c r="F1153" s="5">
        <f t="shared" si="1083"/>
        <v>0</v>
      </c>
      <c r="G1153" s="5">
        <f t="shared" si="1083"/>
        <v>0</v>
      </c>
      <c r="H1153" s="5">
        <f t="shared" si="1083"/>
        <v>0</v>
      </c>
      <c r="I1153" s="5">
        <f t="shared" si="1083"/>
        <v>0</v>
      </c>
      <c r="J1153" s="5">
        <f t="shared" si="1083"/>
        <v>0</v>
      </c>
      <c r="K1153" s="5">
        <f t="shared" si="1083"/>
        <v>0</v>
      </c>
      <c r="L1153" s="5">
        <f t="shared" si="1083"/>
        <v>0</v>
      </c>
      <c r="M1153" s="5">
        <f t="shared" si="1044"/>
        <v>0</v>
      </c>
      <c r="N1153" s="5">
        <f t="shared" si="1085"/>
        <v>2</v>
      </c>
      <c r="O1153" s="5">
        <f t="shared" si="1085"/>
        <v>0</v>
      </c>
      <c r="P1153" s="5">
        <f t="shared" si="1086"/>
        <v>0</v>
      </c>
      <c r="Q1153" s="5">
        <f t="shared" si="1086"/>
        <v>0</v>
      </c>
      <c r="R1153" s="5">
        <f t="shared" si="1086"/>
        <v>0</v>
      </c>
      <c r="S1153" s="5">
        <f t="shared" si="1086"/>
        <v>0</v>
      </c>
      <c r="T1153" s="5">
        <f t="shared" si="1086"/>
        <v>2</v>
      </c>
      <c r="U1153" s="5">
        <f t="shared" si="1086"/>
        <v>0</v>
      </c>
      <c r="V1153" s="42">
        <f t="shared" si="1086"/>
        <v>0</v>
      </c>
      <c r="W1153" s="5">
        <f t="shared" si="1033"/>
        <v>100</v>
      </c>
      <c r="X1153" s="27"/>
    </row>
    <row r="1154" spans="1:24" ht="15.75" customHeight="1" x14ac:dyDescent="0.3">
      <c r="A1154" s="4" t="s">
        <v>163</v>
      </c>
      <c r="B1154" s="4" t="s">
        <v>1774</v>
      </c>
      <c r="C1154" s="4" t="s">
        <v>46</v>
      </c>
      <c r="D1154" s="4" t="s">
        <v>14</v>
      </c>
      <c r="E1154" s="14" t="s">
        <v>549</v>
      </c>
      <c r="F1154" s="5"/>
      <c r="G1154" s="5"/>
      <c r="H1154" s="5"/>
      <c r="I1154" s="5"/>
      <c r="J1154" s="5"/>
      <c r="K1154" s="5"/>
      <c r="L1154" s="5"/>
      <c r="M1154" s="5">
        <f t="shared" si="1044"/>
        <v>0</v>
      </c>
      <c r="N1154" s="5">
        <v>2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2</v>
      </c>
      <c r="U1154" s="5">
        <v>0</v>
      </c>
      <c r="V1154" s="42">
        <v>0</v>
      </c>
      <c r="W1154" s="5">
        <f t="shared" si="1033"/>
        <v>100</v>
      </c>
      <c r="X1154" s="27"/>
    </row>
    <row r="1155" spans="1:24" ht="46.8" x14ac:dyDescent="0.3">
      <c r="A1155" s="4" t="s">
        <v>163</v>
      </c>
      <c r="B1155" s="4" t="s">
        <v>1774</v>
      </c>
      <c r="C1155" s="4" t="s">
        <v>1355</v>
      </c>
      <c r="D1155" s="4"/>
      <c r="E1155" s="14" t="s">
        <v>1357</v>
      </c>
      <c r="F1155" s="5"/>
      <c r="G1155" s="5"/>
      <c r="H1155" s="5"/>
      <c r="I1155" s="5"/>
      <c r="J1155" s="5"/>
      <c r="K1155" s="5"/>
      <c r="L1155" s="5"/>
      <c r="M1155" s="5">
        <f>M1156</f>
        <v>0</v>
      </c>
      <c r="N1155" s="5">
        <f t="shared" ref="N1155:V1157" si="1087">N1156</f>
        <v>11.1</v>
      </c>
      <c r="O1155" s="5">
        <f t="shared" si="1087"/>
        <v>0</v>
      </c>
      <c r="P1155" s="5">
        <f t="shared" si="1087"/>
        <v>0</v>
      </c>
      <c r="Q1155" s="5">
        <f t="shared" si="1087"/>
        <v>0</v>
      </c>
      <c r="R1155" s="5">
        <f t="shared" si="1087"/>
        <v>0</v>
      </c>
      <c r="S1155" s="5">
        <f t="shared" si="1087"/>
        <v>0</v>
      </c>
      <c r="T1155" s="5">
        <f t="shared" si="1087"/>
        <v>11.1</v>
      </c>
      <c r="U1155" s="5">
        <f t="shared" si="1087"/>
        <v>0</v>
      </c>
      <c r="V1155" s="5">
        <f t="shared" si="1087"/>
        <v>0</v>
      </c>
      <c r="W1155" s="5">
        <f t="shared" si="1033"/>
        <v>100</v>
      </c>
      <c r="X1155" s="27"/>
    </row>
    <row r="1156" spans="1:24" ht="31.2" x14ac:dyDescent="0.3">
      <c r="A1156" s="4" t="s">
        <v>163</v>
      </c>
      <c r="B1156" s="4" t="s">
        <v>1774</v>
      </c>
      <c r="C1156" s="4" t="s">
        <v>1356</v>
      </c>
      <c r="D1156" s="4"/>
      <c r="E1156" s="14" t="s">
        <v>1358</v>
      </c>
      <c r="F1156" s="5"/>
      <c r="G1156" s="5"/>
      <c r="H1156" s="5"/>
      <c r="I1156" s="5"/>
      <c r="J1156" s="5"/>
      <c r="K1156" s="5"/>
      <c r="L1156" s="5"/>
      <c r="M1156" s="5">
        <f>M1157</f>
        <v>0</v>
      </c>
      <c r="N1156" s="5">
        <f t="shared" si="1087"/>
        <v>11.1</v>
      </c>
      <c r="O1156" s="5">
        <f t="shared" si="1087"/>
        <v>0</v>
      </c>
      <c r="P1156" s="5">
        <f t="shared" si="1087"/>
        <v>0</v>
      </c>
      <c r="Q1156" s="5">
        <f t="shared" si="1087"/>
        <v>0</v>
      </c>
      <c r="R1156" s="5">
        <f t="shared" si="1087"/>
        <v>0</v>
      </c>
      <c r="S1156" s="5">
        <f t="shared" si="1087"/>
        <v>0</v>
      </c>
      <c r="T1156" s="5">
        <f t="shared" si="1087"/>
        <v>11.1</v>
      </c>
      <c r="U1156" s="5">
        <f t="shared" si="1087"/>
        <v>0</v>
      </c>
      <c r="V1156" s="5">
        <f t="shared" si="1087"/>
        <v>0</v>
      </c>
      <c r="W1156" s="5">
        <f t="shared" si="1033"/>
        <v>100</v>
      </c>
      <c r="X1156" s="27"/>
    </row>
    <row r="1157" spans="1:24" ht="31.2" x14ac:dyDescent="0.3">
      <c r="A1157" s="4" t="s">
        <v>163</v>
      </c>
      <c r="B1157" s="4" t="s">
        <v>1774</v>
      </c>
      <c r="C1157" s="4" t="s">
        <v>1356</v>
      </c>
      <c r="D1157" s="4" t="s">
        <v>11</v>
      </c>
      <c r="E1157" s="14" t="s">
        <v>531</v>
      </c>
      <c r="F1157" s="5"/>
      <c r="G1157" s="5"/>
      <c r="H1157" s="5"/>
      <c r="I1157" s="5"/>
      <c r="J1157" s="5"/>
      <c r="K1157" s="5"/>
      <c r="L1157" s="5"/>
      <c r="M1157" s="5">
        <f>M1158</f>
        <v>0</v>
      </c>
      <c r="N1157" s="5">
        <f t="shared" si="1087"/>
        <v>11.1</v>
      </c>
      <c r="O1157" s="5">
        <f t="shared" si="1087"/>
        <v>0</v>
      </c>
      <c r="P1157" s="5">
        <f t="shared" si="1087"/>
        <v>0</v>
      </c>
      <c r="Q1157" s="5">
        <f t="shared" si="1087"/>
        <v>0</v>
      </c>
      <c r="R1157" s="5">
        <f t="shared" si="1087"/>
        <v>0</v>
      </c>
      <c r="S1157" s="5">
        <f t="shared" si="1087"/>
        <v>0</v>
      </c>
      <c r="T1157" s="5">
        <f t="shared" si="1087"/>
        <v>11.1</v>
      </c>
      <c r="U1157" s="5">
        <f t="shared" si="1087"/>
        <v>0</v>
      </c>
      <c r="V1157" s="5">
        <f t="shared" si="1087"/>
        <v>0</v>
      </c>
      <c r="W1157" s="5">
        <f t="shared" si="1033"/>
        <v>100</v>
      </c>
      <c r="X1157" s="27"/>
    </row>
    <row r="1158" spans="1:24" ht="31.2" x14ac:dyDescent="0.3">
      <c r="A1158" s="4" t="s">
        <v>163</v>
      </c>
      <c r="B1158" s="4" t="s">
        <v>1774</v>
      </c>
      <c r="C1158" s="4" t="s">
        <v>1356</v>
      </c>
      <c r="D1158" s="4" t="s">
        <v>12</v>
      </c>
      <c r="E1158" s="14" t="s">
        <v>532</v>
      </c>
      <c r="F1158" s="5"/>
      <c r="G1158" s="5"/>
      <c r="H1158" s="5"/>
      <c r="I1158" s="5"/>
      <c r="J1158" s="5"/>
      <c r="K1158" s="5"/>
      <c r="L1158" s="5"/>
      <c r="M1158" s="5">
        <v>0</v>
      </c>
      <c r="N1158" s="5">
        <v>11.1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11.1</v>
      </c>
      <c r="U1158" s="5">
        <v>0</v>
      </c>
      <c r="V1158" s="5">
        <v>0</v>
      </c>
      <c r="W1158" s="5">
        <f t="shared" si="1033"/>
        <v>100</v>
      </c>
      <c r="X1158" s="27"/>
    </row>
    <row r="1159" spans="1:24" s="3" customFormat="1" ht="15.75" customHeight="1" x14ac:dyDescent="0.3">
      <c r="A1159" s="7" t="s">
        <v>163</v>
      </c>
      <c r="B1159" s="7" t="s">
        <v>160</v>
      </c>
      <c r="C1159" s="7"/>
      <c r="D1159" s="7"/>
      <c r="E1159" s="18" t="s">
        <v>499</v>
      </c>
      <c r="F1159" s="8">
        <f t="shared" ref="F1159:L1159" si="1088">F1160+F1203+F1213</f>
        <v>367815.3</v>
      </c>
      <c r="G1159" s="8">
        <f t="shared" si="1088"/>
        <v>323473.69999999995</v>
      </c>
      <c r="H1159" s="8">
        <f t="shared" si="1088"/>
        <v>304169.40000000002</v>
      </c>
      <c r="I1159" s="8">
        <f t="shared" si="1088"/>
        <v>-2980.2</v>
      </c>
      <c r="J1159" s="8">
        <f t="shared" si="1088"/>
        <v>-2980.2</v>
      </c>
      <c r="K1159" s="8">
        <f t="shared" si="1088"/>
        <v>-2980.2</v>
      </c>
      <c r="L1159" s="8">
        <f t="shared" si="1088"/>
        <v>-1240.8049999999994</v>
      </c>
      <c r="M1159" s="8">
        <f t="shared" si="1044"/>
        <v>363594.29499999998</v>
      </c>
      <c r="N1159" s="8">
        <f>N1160+N1203+N1213</f>
        <v>342576.17732000002</v>
      </c>
      <c r="O1159" s="8">
        <f>O1160+O1203+O1213</f>
        <v>240293.91972999999</v>
      </c>
      <c r="P1159" s="8">
        <f t="shared" ref="P1159:V1159" si="1089">P1160+P1203+P1213</f>
        <v>199493.87332000001</v>
      </c>
      <c r="Q1159" s="8">
        <f t="shared" si="1089"/>
        <v>140006.72227999999</v>
      </c>
      <c r="R1159" s="8">
        <f t="shared" si="1089"/>
        <v>0</v>
      </c>
      <c r="S1159" s="8">
        <f t="shared" si="1089"/>
        <v>0</v>
      </c>
      <c r="T1159" s="8">
        <f t="shared" si="1089"/>
        <v>342484.60143000004</v>
      </c>
      <c r="U1159" s="8">
        <f t="shared" si="1089"/>
        <v>199432.96979000003</v>
      </c>
      <c r="V1159" s="40">
        <f t="shared" si="1089"/>
        <v>0</v>
      </c>
      <c r="W1159" s="8">
        <f t="shared" si="1033"/>
        <v>99.973268459378474</v>
      </c>
      <c r="X1159" s="22"/>
    </row>
    <row r="1160" spans="1:24" s="10" customFormat="1" ht="15.75" customHeight="1" x14ac:dyDescent="0.3">
      <c r="A1160" s="9" t="s">
        <v>163</v>
      </c>
      <c r="B1160" s="9" t="s">
        <v>1777</v>
      </c>
      <c r="C1160" s="9"/>
      <c r="D1160" s="9"/>
      <c r="E1160" s="13" t="s">
        <v>525</v>
      </c>
      <c r="F1160" s="11">
        <f t="shared" ref="F1160:L1160" si="1090">F1161+F1172</f>
        <v>127191.79999999999</v>
      </c>
      <c r="G1160" s="11">
        <f t="shared" si="1090"/>
        <v>131177.79999999999</v>
      </c>
      <c r="H1160" s="11">
        <f t="shared" si="1090"/>
        <v>131177.79999999999</v>
      </c>
      <c r="I1160" s="11">
        <f t="shared" si="1090"/>
        <v>0</v>
      </c>
      <c r="J1160" s="11">
        <f t="shared" si="1090"/>
        <v>0</v>
      </c>
      <c r="K1160" s="11">
        <f t="shared" si="1090"/>
        <v>0</v>
      </c>
      <c r="L1160" s="11">
        <f t="shared" si="1090"/>
        <v>7.4909999999999997</v>
      </c>
      <c r="M1160" s="11">
        <f t="shared" si="1044"/>
        <v>127199.29099999998</v>
      </c>
      <c r="N1160" s="11">
        <f>N1161+N1172</f>
        <v>126414.74900000001</v>
      </c>
      <c r="O1160" s="11">
        <f>O1161+O1172</f>
        <v>86334.528409999999</v>
      </c>
      <c r="P1160" s="11">
        <f t="shared" ref="P1160:V1160" si="1091">P1161+P1172</f>
        <v>123904.849</v>
      </c>
      <c r="Q1160" s="11">
        <f t="shared" si="1091"/>
        <v>84033.668009999994</v>
      </c>
      <c r="R1160" s="11">
        <f t="shared" si="1091"/>
        <v>0</v>
      </c>
      <c r="S1160" s="11">
        <f t="shared" si="1091"/>
        <v>0</v>
      </c>
      <c r="T1160" s="11">
        <f t="shared" si="1091"/>
        <v>126353.84547000001</v>
      </c>
      <c r="U1160" s="11">
        <f t="shared" si="1091"/>
        <v>123843.94547000002</v>
      </c>
      <c r="V1160" s="41">
        <f t="shared" si="1091"/>
        <v>0</v>
      </c>
      <c r="W1160" s="11">
        <f t="shared" si="1033"/>
        <v>99.951822449135278</v>
      </c>
      <c r="X1160" s="26"/>
    </row>
    <row r="1161" spans="1:24" ht="47.25" customHeight="1" x14ac:dyDescent="0.3">
      <c r="A1161" s="4" t="s">
        <v>163</v>
      </c>
      <c r="B1161" s="4" t="s">
        <v>1777</v>
      </c>
      <c r="C1161" s="4" t="s">
        <v>110</v>
      </c>
      <c r="D1161" s="4"/>
      <c r="E1161" s="14" t="s">
        <v>1092</v>
      </c>
      <c r="F1161" s="5">
        <f t="shared" ref="F1161:L1163" si="1092">F1162</f>
        <v>5337.9000000000005</v>
      </c>
      <c r="G1161" s="5">
        <f t="shared" si="1092"/>
        <v>5337.9000000000005</v>
      </c>
      <c r="H1161" s="5">
        <f t="shared" si="1092"/>
        <v>5337.9000000000005</v>
      </c>
      <c r="I1161" s="5">
        <f t="shared" si="1092"/>
        <v>0</v>
      </c>
      <c r="J1161" s="5">
        <f t="shared" si="1092"/>
        <v>0</v>
      </c>
      <c r="K1161" s="5">
        <f t="shared" si="1092"/>
        <v>0</v>
      </c>
      <c r="L1161" s="5">
        <f t="shared" si="1092"/>
        <v>7.4909999999999997</v>
      </c>
      <c r="M1161" s="5">
        <f t="shared" si="1044"/>
        <v>5345.3910000000005</v>
      </c>
      <c r="N1161" s="5">
        <f t="shared" ref="N1161:O1163" si="1093">N1162</f>
        <v>5345.3909999999996</v>
      </c>
      <c r="O1161" s="5">
        <f t="shared" si="1093"/>
        <v>5319.8045999999995</v>
      </c>
      <c r="P1161" s="5">
        <f t="shared" ref="P1161:V1163" si="1094">P1162</f>
        <v>3085.491</v>
      </c>
      <c r="Q1161" s="5">
        <f t="shared" si="1094"/>
        <v>3068.9441999999999</v>
      </c>
      <c r="R1161" s="5">
        <f t="shared" si="1094"/>
        <v>0</v>
      </c>
      <c r="S1161" s="5">
        <f t="shared" si="1094"/>
        <v>0</v>
      </c>
      <c r="T1161" s="5">
        <f t="shared" si="1094"/>
        <v>5340.8969999999999</v>
      </c>
      <c r="U1161" s="5">
        <f t="shared" si="1094"/>
        <v>3080.9969999999998</v>
      </c>
      <c r="V1161" s="42">
        <f t="shared" si="1094"/>
        <v>0</v>
      </c>
      <c r="W1161" s="5">
        <f t="shared" si="1033"/>
        <v>99.91592757199615</v>
      </c>
      <c r="X1161" s="27"/>
    </row>
    <row r="1162" spans="1:24" ht="63" customHeight="1" x14ac:dyDescent="0.3">
      <c r="A1162" s="4" t="s">
        <v>163</v>
      </c>
      <c r="B1162" s="4" t="s">
        <v>1777</v>
      </c>
      <c r="C1162" s="4" t="s">
        <v>158</v>
      </c>
      <c r="D1162" s="4"/>
      <c r="E1162" s="14" t="s">
        <v>1093</v>
      </c>
      <c r="F1162" s="5">
        <f t="shared" si="1092"/>
        <v>5337.9000000000005</v>
      </c>
      <c r="G1162" s="5">
        <f t="shared" si="1092"/>
        <v>5337.9000000000005</v>
      </c>
      <c r="H1162" s="5">
        <f t="shared" si="1092"/>
        <v>5337.9000000000005</v>
      </c>
      <c r="I1162" s="5">
        <f t="shared" si="1092"/>
        <v>0</v>
      </c>
      <c r="J1162" s="5">
        <f t="shared" si="1092"/>
        <v>0</v>
      </c>
      <c r="K1162" s="5">
        <f t="shared" si="1092"/>
        <v>0</v>
      </c>
      <c r="L1162" s="5">
        <f t="shared" si="1092"/>
        <v>7.4909999999999997</v>
      </c>
      <c r="M1162" s="5">
        <f t="shared" si="1044"/>
        <v>5345.3910000000005</v>
      </c>
      <c r="N1162" s="5">
        <f t="shared" si="1093"/>
        <v>5345.3909999999996</v>
      </c>
      <c r="O1162" s="5">
        <f t="shared" si="1093"/>
        <v>5319.8045999999995</v>
      </c>
      <c r="P1162" s="5">
        <f t="shared" si="1094"/>
        <v>3085.491</v>
      </c>
      <c r="Q1162" s="5">
        <f t="shared" si="1094"/>
        <v>3068.9441999999999</v>
      </c>
      <c r="R1162" s="5">
        <f t="shared" si="1094"/>
        <v>0</v>
      </c>
      <c r="S1162" s="5">
        <f t="shared" si="1094"/>
        <v>0</v>
      </c>
      <c r="T1162" s="5">
        <f t="shared" si="1094"/>
        <v>5340.8969999999999</v>
      </c>
      <c r="U1162" s="5">
        <f t="shared" si="1094"/>
        <v>3080.9969999999998</v>
      </c>
      <c r="V1162" s="42">
        <f t="shared" si="1094"/>
        <v>0</v>
      </c>
      <c r="W1162" s="5">
        <f t="shared" si="1033"/>
        <v>99.91592757199615</v>
      </c>
      <c r="X1162" s="27"/>
    </row>
    <row r="1163" spans="1:24" ht="47.25" customHeight="1" x14ac:dyDescent="0.3">
      <c r="A1163" s="4" t="s">
        <v>163</v>
      </c>
      <c r="B1163" s="4" t="s">
        <v>1777</v>
      </c>
      <c r="C1163" s="4" t="s">
        <v>162</v>
      </c>
      <c r="D1163" s="4"/>
      <c r="E1163" s="14" t="s">
        <v>1094</v>
      </c>
      <c r="F1163" s="5">
        <f t="shared" si="1092"/>
        <v>5337.9000000000005</v>
      </c>
      <c r="G1163" s="5">
        <f t="shared" si="1092"/>
        <v>5337.9000000000005</v>
      </c>
      <c r="H1163" s="5">
        <f t="shared" si="1092"/>
        <v>5337.9000000000005</v>
      </c>
      <c r="I1163" s="5">
        <f t="shared" si="1092"/>
        <v>0</v>
      </c>
      <c r="J1163" s="5">
        <f t="shared" si="1092"/>
        <v>0</v>
      </c>
      <c r="K1163" s="5">
        <f t="shared" si="1092"/>
        <v>0</v>
      </c>
      <c r="L1163" s="5">
        <f t="shared" si="1092"/>
        <v>7.4909999999999997</v>
      </c>
      <c r="M1163" s="5">
        <f t="shared" si="1044"/>
        <v>5345.3910000000005</v>
      </c>
      <c r="N1163" s="5">
        <f t="shared" si="1093"/>
        <v>5345.3909999999996</v>
      </c>
      <c r="O1163" s="5">
        <f t="shared" si="1093"/>
        <v>5319.8045999999995</v>
      </c>
      <c r="P1163" s="5">
        <f t="shared" si="1094"/>
        <v>3085.491</v>
      </c>
      <c r="Q1163" s="5">
        <f t="shared" si="1094"/>
        <v>3068.9441999999999</v>
      </c>
      <c r="R1163" s="5">
        <f t="shared" si="1094"/>
        <v>0</v>
      </c>
      <c r="S1163" s="5">
        <f t="shared" si="1094"/>
        <v>0</v>
      </c>
      <c r="T1163" s="5">
        <f t="shared" si="1094"/>
        <v>5340.8969999999999</v>
      </c>
      <c r="U1163" s="5">
        <f t="shared" si="1094"/>
        <v>3080.9969999999998</v>
      </c>
      <c r="V1163" s="42">
        <f t="shared" si="1094"/>
        <v>0</v>
      </c>
      <c r="W1163" s="5">
        <f t="shared" si="1033"/>
        <v>99.91592757199615</v>
      </c>
      <c r="X1163" s="27"/>
    </row>
    <row r="1164" spans="1:24" ht="47.25" customHeight="1" x14ac:dyDescent="0.3">
      <c r="A1164" s="4" t="s">
        <v>163</v>
      </c>
      <c r="B1164" s="4" t="s">
        <v>1777</v>
      </c>
      <c r="C1164" s="4" t="s">
        <v>161</v>
      </c>
      <c r="D1164" s="4"/>
      <c r="E1164" s="14" t="s">
        <v>595</v>
      </c>
      <c r="F1164" s="5">
        <f t="shared" ref="F1164:L1164" si="1095">F1169+F1165</f>
        <v>5337.9000000000005</v>
      </c>
      <c r="G1164" s="5">
        <f t="shared" si="1095"/>
        <v>5337.9000000000005</v>
      </c>
      <c r="H1164" s="5">
        <f t="shared" si="1095"/>
        <v>5337.9000000000005</v>
      </c>
      <c r="I1164" s="5">
        <f t="shared" si="1095"/>
        <v>0</v>
      </c>
      <c r="J1164" s="5">
        <f t="shared" si="1095"/>
        <v>0</v>
      </c>
      <c r="K1164" s="5">
        <f t="shared" si="1095"/>
        <v>0</v>
      </c>
      <c r="L1164" s="5">
        <f t="shared" si="1095"/>
        <v>7.4909999999999997</v>
      </c>
      <c r="M1164" s="5">
        <f t="shared" si="1044"/>
        <v>5345.3910000000005</v>
      </c>
      <c r="N1164" s="5">
        <f>N1169+N1165+N1167</f>
        <v>5345.3909999999996</v>
      </c>
      <c r="O1164" s="5">
        <f t="shared" ref="O1164:V1164" si="1096">O1169+O1165+O1167</f>
        <v>5319.8045999999995</v>
      </c>
      <c r="P1164" s="5">
        <f t="shared" si="1096"/>
        <v>3085.491</v>
      </c>
      <c r="Q1164" s="5">
        <f t="shared" si="1096"/>
        <v>3068.9441999999999</v>
      </c>
      <c r="R1164" s="5">
        <f t="shared" si="1096"/>
        <v>0</v>
      </c>
      <c r="S1164" s="5">
        <f t="shared" si="1096"/>
        <v>0</v>
      </c>
      <c r="T1164" s="5">
        <f t="shared" si="1096"/>
        <v>5340.8969999999999</v>
      </c>
      <c r="U1164" s="5">
        <f t="shared" si="1096"/>
        <v>3080.9969999999998</v>
      </c>
      <c r="V1164" s="42">
        <f t="shared" si="1096"/>
        <v>0</v>
      </c>
      <c r="W1164" s="5">
        <f t="shared" si="1033"/>
        <v>99.91592757199615</v>
      </c>
      <c r="X1164" s="27"/>
    </row>
    <row r="1165" spans="1:24" ht="78.75" hidden="1" customHeight="1" x14ac:dyDescent="0.3">
      <c r="A1165" s="4" t="s">
        <v>163</v>
      </c>
      <c r="B1165" s="4" t="s">
        <v>1777</v>
      </c>
      <c r="C1165" s="4" t="s">
        <v>161</v>
      </c>
      <c r="D1165" s="4" t="s">
        <v>18</v>
      </c>
      <c r="E1165" s="14" t="s">
        <v>528</v>
      </c>
      <c r="F1165" s="5">
        <f t="shared" ref="F1165:L1165" si="1097">F1166</f>
        <v>64.2</v>
      </c>
      <c r="G1165" s="5">
        <f t="shared" si="1097"/>
        <v>64.2</v>
      </c>
      <c r="H1165" s="5">
        <f t="shared" si="1097"/>
        <v>64.2</v>
      </c>
      <c r="I1165" s="5">
        <f t="shared" si="1097"/>
        <v>0</v>
      </c>
      <c r="J1165" s="5">
        <f t="shared" si="1097"/>
        <v>0</v>
      </c>
      <c r="K1165" s="5">
        <f t="shared" si="1097"/>
        <v>0</v>
      </c>
      <c r="L1165" s="5">
        <f t="shared" si="1097"/>
        <v>-1.5089999999999999</v>
      </c>
      <c r="M1165" s="5">
        <f t="shared" si="1044"/>
        <v>62.691000000000003</v>
      </c>
      <c r="N1165" s="5">
        <f>N1166</f>
        <v>0</v>
      </c>
      <c r="O1165" s="5">
        <f>O1166</f>
        <v>0</v>
      </c>
      <c r="P1165" s="5">
        <f t="shared" ref="P1165:V1165" si="1098">P1166</f>
        <v>0</v>
      </c>
      <c r="Q1165" s="5">
        <f t="shared" si="1098"/>
        <v>0</v>
      </c>
      <c r="R1165" s="5">
        <f t="shared" si="1098"/>
        <v>0</v>
      </c>
      <c r="S1165" s="5">
        <f t="shared" si="1098"/>
        <v>0</v>
      </c>
      <c r="T1165" s="5">
        <f>T1166</f>
        <v>0</v>
      </c>
      <c r="U1165" s="5">
        <f t="shared" si="1098"/>
        <v>0</v>
      </c>
      <c r="V1165" s="42">
        <f t="shared" si="1098"/>
        <v>0</v>
      </c>
      <c r="W1165" s="5" t="e">
        <f t="shared" ref="W1165:W1228" si="1099">T1165/N1165*100</f>
        <v>#DIV/0!</v>
      </c>
      <c r="X1165" s="25" t="s">
        <v>1591</v>
      </c>
    </row>
    <row r="1166" spans="1:24" ht="15.75" hidden="1" customHeight="1" x14ac:dyDescent="0.3">
      <c r="A1166" s="4" t="s">
        <v>163</v>
      </c>
      <c r="B1166" s="4" t="s">
        <v>1777</v>
      </c>
      <c r="C1166" s="4" t="s">
        <v>161</v>
      </c>
      <c r="D1166" s="4" t="s">
        <v>19</v>
      </c>
      <c r="E1166" s="14" t="s">
        <v>529</v>
      </c>
      <c r="F1166" s="5">
        <v>64.2</v>
      </c>
      <c r="G1166" s="5">
        <v>64.2</v>
      </c>
      <c r="H1166" s="5">
        <v>64.2</v>
      </c>
      <c r="I1166" s="5"/>
      <c r="J1166" s="5"/>
      <c r="K1166" s="5"/>
      <c r="L1166" s="5">
        <v>-1.5089999999999999</v>
      </c>
      <c r="M1166" s="5">
        <f t="shared" si="1044"/>
        <v>62.691000000000003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42">
        <v>0</v>
      </c>
      <c r="W1166" s="5" t="e">
        <f t="shared" si="1099"/>
        <v>#DIV/0!</v>
      </c>
      <c r="X1166" s="25" t="s">
        <v>1591</v>
      </c>
    </row>
    <row r="1167" spans="1:24" ht="31.5" customHeight="1" x14ac:dyDescent="0.3">
      <c r="A1167" s="4" t="s">
        <v>163</v>
      </c>
      <c r="B1167" s="4" t="s">
        <v>1777</v>
      </c>
      <c r="C1167" s="4" t="s">
        <v>161</v>
      </c>
      <c r="D1167" s="4" t="s">
        <v>11</v>
      </c>
      <c r="E1167" s="14" t="s">
        <v>531</v>
      </c>
      <c r="F1167" s="5"/>
      <c r="G1167" s="5"/>
      <c r="H1167" s="5"/>
      <c r="I1167" s="5"/>
      <c r="J1167" s="5"/>
      <c r="K1167" s="5"/>
      <c r="L1167" s="5"/>
      <c r="M1167" s="5">
        <v>0</v>
      </c>
      <c r="N1167" s="5">
        <f>N1168</f>
        <v>46.678800000000003</v>
      </c>
      <c r="O1167" s="5">
        <f t="shared" ref="O1167:V1167" si="1100">O1168</f>
        <v>42.184799999999996</v>
      </c>
      <c r="P1167" s="5">
        <f t="shared" si="1100"/>
        <v>28.599599999999999</v>
      </c>
      <c r="Q1167" s="5">
        <f t="shared" si="1100"/>
        <v>24.105599999999999</v>
      </c>
      <c r="R1167" s="5">
        <f t="shared" si="1100"/>
        <v>0</v>
      </c>
      <c r="S1167" s="5">
        <f t="shared" si="1100"/>
        <v>0</v>
      </c>
      <c r="T1167" s="5">
        <f t="shared" si="1100"/>
        <v>42.184800000000003</v>
      </c>
      <c r="U1167" s="5">
        <f t="shared" si="1100"/>
        <v>24.105599999999999</v>
      </c>
      <c r="V1167" s="42">
        <f t="shared" si="1100"/>
        <v>0</v>
      </c>
      <c r="W1167" s="5">
        <f t="shared" si="1099"/>
        <v>90.372503149181213</v>
      </c>
      <c r="X1167" s="27"/>
    </row>
    <row r="1168" spans="1:24" ht="31.5" customHeight="1" x14ac:dyDescent="0.3">
      <c r="A1168" s="4" t="s">
        <v>163</v>
      </c>
      <c r="B1168" s="4" t="s">
        <v>1777</v>
      </c>
      <c r="C1168" s="4" t="s">
        <v>161</v>
      </c>
      <c r="D1168" s="4" t="s">
        <v>12</v>
      </c>
      <c r="E1168" s="14" t="s">
        <v>532</v>
      </c>
      <c r="F1168" s="5"/>
      <c r="G1168" s="5"/>
      <c r="H1168" s="5"/>
      <c r="I1168" s="5"/>
      <c r="J1168" s="5"/>
      <c r="K1168" s="5"/>
      <c r="L1168" s="5"/>
      <c r="M1168" s="5">
        <v>0</v>
      </c>
      <c r="N1168" s="5">
        <v>46.678800000000003</v>
      </c>
      <c r="O1168" s="5">
        <f>18.0792+24.1056</f>
        <v>42.184799999999996</v>
      </c>
      <c r="P1168" s="5">
        <v>28.599599999999999</v>
      </c>
      <c r="Q1168" s="5">
        <v>24.105599999999999</v>
      </c>
      <c r="R1168" s="5">
        <v>0</v>
      </c>
      <c r="S1168" s="5">
        <v>0</v>
      </c>
      <c r="T1168" s="5">
        <v>42.184800000000003</v>
      </c>
      <c r="U1168" s="5">
        <v>24.105599999999999</v>
      </c>
      <c r="V1168" s="42">
        <v>0</v>
      </c>
      <c r="W1168" s="5">
        <f t="shared" si="1099"/>
        <v>90.372503149181213</v>
      </c>
      <c r="X1168" s="27"/>
    </row>
    <row r="1169" spans="1:24" ht="31.5" customHeight="1" x14ac:dyDescent="0.3">
      <c r="A1169" s="4" t="s">
        <v>163</v>
      </c>
      <c r="B1169" s="4" t="s">
        <v>1777</v>
      </c>
      <c r="C1169" s="4" t="s">
        <v>161</v>
      </c>
      <c r="D1169" s="4" t="s">
        <v>87</v>
      </c>
      <c r="E1169" s="14" t="s">
        <v>541</v>
      </c>
      <c r="F1169" s="5">
        <f t="shared" ref="F1169:L1169" si="1101">F1170+F1171</f>
        <v>5273.7000000000007</v>
      </c>
      <c r="G1169" s="5">
        <f t="shared" si="1101"/>
        <v>5273.7000000000007</v>
      </c>
      <c r="H1169" s="5">
        <f t="shared" si="1101"/>
        <v>5273.7000000000007</v>
      </c>
      <c r="I1169" s="5">
        <f t="shared" si="1101"/>
        <v>0</v>
      </c>
      <c r="J1169" s="5">
        <f t="shared" si="1101"/>
        <v>0</v>
      </c>
      <c r="K1169" s="5">
        <f t="shared" si="1101"/>
        <v>0</v>
      </c>
      <c r="L1169" s="5">
        <f t="shared" si="1101"/>
        <v>9</v>
      </c>
      <c r="M1169" s="5">
        <f t="shared" si="1044"/>
        <v>5282.7000000000007</v>
      </c>
      <c r="N1169" s="5">
        <f>N1170+N1171</f>
        <v>5298.7121999999999</v>
      </c>
      <c r="O1169" s="5">
        <f>O1170+O1171</f>
        <v>5277.6197999999995</v>
      </c>
      <c r="P1169" s="5">
        <f t="shared" ref="P1169:V1169" si="1102">P1170+P1171</f>
        <v>3056.8914</v>
      </c>
      <c r="Q1169" s="5">
        <f t="shared" si="1102"/>
        <v>3044.8386</v>
      </c>
      <c r="R1169" s="5">
        <f t="shared" si="1102"/>
        <v>0</v>
      </c>
      <c r="S1169" s="5">
        <f t="shared" si="1102"/>
        <v>0</v>
      </c>
      <c r="T1169" s="5">
        <f t="shared" si="1102"/>
        <v>5298.7121999999999</v>
      </c>
      <c r="U1169" s="5">
        <f t="shared" si="1102"/>
        <v>3056.8914</v>
      </c>
      <c r="V1169" s="42">
        <f t="shared" si="1102"/>
        <v>0</v>
      </c>
      <c r="W1169" s="5">
        <f t="shared" si="1099"/>
        <v>100</v>
      </c>
      <c r="X1169" s="27"/>
    </row>
    <row r="1170" spans="1:24" ht="15.75" customHeight="1" x14ac:dyDescent="0.3">
      <c r="A1170" s="4" t="s">
        <v>163</v>
      </c>
      <c r="B1170" s="4" t="s">
        <v>1777</v>
      </c>
      <c r="C1170" s="4" t="s">
        <v>161</v>
      </c>
      <c r="D1170" s="4" t="s">
        <v>121</v>
      </c>
      <c r="E1170" s="14" t="s">
        <v>542</v>
      </c>
      <c r="F1170" s="5">
        <v>236.10000000000002</v>
      </c>
      <c r="G1170" s="5">
        <v>236.10000000000002</v>
      </c>
      <c r="H1170" s="5">
        <v>236.10000000000002</v>
      </c>
      <c r="I1170" s="5"/>
      <c r="J1170" s="5"/>
      <c r="K1170" s="5"/>
      <c r="L1170" s="5"/>
      <c r="M1170" s="5">
        <f t="shared" si="1044"/>
        <v>236.10000000000002</v>
      </c>
      <c r="N1170" s="5">
        <v>126.5544</v>
      </c>
      <c r="O1170" s="5">
        <f>54.2376+72.3168</f>
        <v>126.5544</v>
      </c>
      <c r="P1170" s="5">
        <v>72.316800000000001</v>
      </c>
      <c r="Q1170" s="5">
        <v>72.316800000000001</v>
      </c>
      <c r="R1170" s="5">
        <v>0</v>
      </c>
      <c r="S1170" s="5">
        <v>0</v>
      </c>
      <c r="T1170" s="5">
        <v>126.5544</v>
      </c>
      <c r="U1170" s="5">
        <v>72.316800000000001</v>
      </c>
      <c r="V1170" s="42">
        <v>0</v>
      </c>
      <c r="W1170" s="5">
        <f t="shared" si="1099"/>
        <v>100</v>
      </c>
      <c r="X1170" s="27"/>
    </row>
    <row r="1171" spans="1:24" ht="15.75" customHeight="1" x14ac:dyDescent="0.3">
      <c r="A1171" s="4" t="s">
        <v>163</v>
      </c>
      <c r="B1171" s="4" t="s">
        <v>1777</v>
      </c>
      <c r="C1171" s="4" t="s">
        <v>161</v>
      </c>
      <c r="D1171" s="4" t="s">
        <v>99</v>
      </c>
      <c r="E1171" s="14" t="s">
        <v>543</v>
      </c>
      <c r="F1171" s="5">
        <v>5037.6000000000004</v>
      </c>
      <c r="G1171" s="5">
        <v>5037.6000000000004</v>
      </c>
      <c r="H1171" s="5">
        <v>5037.6000000000004</v>
      </c>
      <c r="I1171" s="5"/>
      <c r="J1171" s="5"/>
      <c r="K1171" s="5"/>
      <c r="L1171" s="5">
        <v>9</v>
      </c>
      <c r="M1171" s="5">
        <f t="shared" si="1044"/>
        <v>5046.6000000000004</v>
      </c>
      <c r="N1171" s="5">
        <v>5172.1578</v>
      </c>
      <c r="O1171" s="5">
        <f>2178.5436+2972.5218</f>
        <v>5151.0653999999995</v>
      </c>
      <c r="P1171" s="5">
        <v>2984.5745999999999</v>
      </c>
      <c r="Q1171" s="5">
        <v>2972.5218</v>
      </c>
      <c r="R1171" s="5">
        <v>0</v>
      </c>
      <c r="S1171" s="5">
        <v>0</v>
      </c>
      <c r="T1171" s="5">
        <v>5172.1578</v>
      </c>
      <c r="U1171" s="5">
        <v>2984.5745999999999</v>
      </c>
      <c r="V1171" s="42">
        <v>0</v>
      </c>
      <c r="W1171" s="5">
        <f t="shared" si="1099"/>
        <v>100</v>
      </c>
      <c r="X1171" s="27"/>
    </row>
    <row r="1172" spans="1:24" ht="31.5" customHeight="1" x14ac:dyDescent="0.3">
      <c r="A1172" s="4" t="s">
        <v>163</v>
      </c>
      <c r="B1172" s="4" t="s">
        <v>1777</v>
      </c>
      <c r="C1172" s="4" t="s">
        <v>168</v>
      </c>
      <c r="D1172" s="4"/>
      <c r="E1172" s="14" t="s">
        <v>1105</v>
      </c>
      <c r="F1172" s="5">
        <f t="shared" ref="F1172:L1172" si="1103">F1173+F1179+F1191+F1196</f>
        <v>121853.9</v>
      </c>
      <c r="G1172" s="5">
        <f t="shared" si="1103"/>
        <v>125839.9</v>
      </c>
      <c r="H1172" s="5">
        <f t="shared" si="1103"/>
        <v>125839.9</v>
      </c>
      <c r="I1172" s="5">
        <f t="shared" si="1103"/>
        <v>0</v>
      </c>
      <c r="J1172" s="5">
        <f t="shared" si="1103"/>
        <v>0</v>
      </c>
      <c r="K1172" s="5">
        <f t="shared" si="1103"/>
        <v>0</v>
      </c>
      <c r="L1172" s="5">
        <f t="shared" si="1103"/>
        <v>0</v>
      </c>
      <c r="M1172" s="5">
        <f t="shared" si="1044"/>
        <v>121853.9</v>
      </c>
      <c r="N1172" s="5">
        <f>N1173+N1179+N1191+N1196</f>
        <v>121069.35800000001</v>
      </c>
      <c r="O1172" s="5">
        <f>O1173+O1179+O1191+O1196</f>
        <v>81014.723809999996</v>
      </c>
      <c r="P1172" s="5">
        <f t="shared" ref="P1172:V1172" si="1104">P1173+P1179+P1191+P1196</f>
        <v>120819.35800000001</v>
      </c>
      <c r="Q1172" s="5">
        <f t="shared" si="1104"/>
        <v>80964.723809999996</v>
      </c>
      <c r="R1172" s="5">
        <f t="shared" si="1104"/>
        <v>0</v>
      </c>
      <c r="S1172" s="5">
        <f t="shared" si="1104"/>
        <v>0</v>
      </c>
      <c r="T1172" s="5">
        <f t="shared" si="1104"/>
        <v>121012.94847000002</v>
      </c>
      <c r="U1172" s="5">
        <f t="shared" si="1104"/>
        <v>120762.94847000002</v>
      </c>
      <c r="V1172" s="42">
        <f t="shared" si="1104"/>
        <v>0</v>
      </c>
      <c r="W1172" s="5">
        <f t="shared" si="1099"/>
        <v>99.953407260985074</v>
      </c>
      <c r="X1172" s="27"/>
    </row>
    <row r="1173" spans="1:24" ht="31.5" customHeight="1" x14ac:dyDescent="0.3">
      <c r="A1173" s="4" t="s">
        <v>163</v>
      </c>
      <c r="B1173" s="4" t="s">
        <v>1777</v>
      </c>
      <c r="C1173" s="4" t="s">
        <v>667</v>
      </c>
      <c r="D1173" s="4"/>
      <c r="E1173" s="14" t="s">
        <v>1106</v>
      </c>
      <c r="F1173" s="5">
        <f t="shared" ref="F1173:L1175" si="1105">F1174</f>
        <v>2500</v>
      </c>
      <c r="G1173" s="5">
        <f t="shared" si="1105"/>
        <v>2500</v>
      </c>
      <c r="H1173" s="5">
        <f t="shared" si="1105"/>
        <v>2500</v>
      </c>
      <c r="I1173" s="5">
        <f t="shared" si="1105"/>
        <v>0</v>
      </c>
      <c r="J1173" s="5">
        <f t="shared" si="1105"/>
        <v>0</v>
      </c>
      <c r="K1173" s="5">
        <f t="shared" si="1105"/>
        <v>0</v>
      </c>
      <c r="L1173" s="5">
        <f t="shared" si="1105"/>
        <v>0</v>
      </c>
      <c r="M1173" s="5">
        <f t="shared" si="1044"/>
        <v>2500</v>
      </c>
      <c r="N1173" s="5">
        <f t="shared" ref="N1173:O1175" si="1106">N1174</f>
        <v>2500</v>
      </c>
      <c r="O1173" s="5">
        <f t="shared" si="1106"/>
        <v>1250</v>
      </c>
      <c r="P1173" s="5">
        <f t="shared" ref="P1173:V1175" si="1107">P1174</f>
        <v>2500</v>
      </c>
      <c r="Q1173" s="5">
        <f t="shared" si="1107"/>
        <v>1250</v>
      </c>
      <c r="R1173" s="5">
        <f t="shared" si="1107"/>
        <v>0</v>
      </c>
      <c r="S1173" s="5">
        <f t="shared" si="1107"/>
        <v>0</v>
      </c>
      <c r="T1173" s="5">
        <f t="shared" si="1107"/>
        <v>2500</v>
      </c>
      <c r="U1173" s="5">
        <f t="shared" si="1107"/>
        <v>2500</v>
      </c>
      <c r="V1173" s="42">
        <f t="shared" si="1107"/>
        <v>0</v>
      </c>
      <c r="W1173" s="5">
        <f t="shared" si="1099"/>
        <v>100</v>
      </c>
      <c r="X1173" s="27"/>
    </row>
    <row r="1174" spans="1:24" ht="47.25" customHeight="1" x14ac:dyDescent="0.3">
      <c r="A1174" s="4" t="s">
        <v>163</v>
      </c>
      <c r="B1174" s="4" t="s">
        <v>1777</v>
      </c>
      <c r="C1174" s="4" t="s">
        <v>669</v>
      </c>
      <c r="D1174" s="4"/>
      <c r="E1174" s="14" t="s">
        <v>1108</v>
      </c>
      <c r="F1174" s="5">
        <f t="shared" si="1105"/>
        <v>2500</v>
      </c>
      <c r="G1174" s="5">
        <f t="shared" si="1105"/>
        <v>2500</v>
      </c>
      <c r="H1174" s="5">
        <f t="shared" si="1105"/>
        <v>2500</v>
      </c>
      <c r="I1174" s="5">
        <f t="shared" si="1105"/>
        <v>0</v>
      </c>
      <c r="J1174" s="5">
        <f t="shared" si="1105"/>
        <v>0</v>
      </c>
      <c r="K1174" s="5">
        <f t="shared" si="1105"/>
        <v>0</v>
      </c>
      <c r="L1174" s="5">
        <f t="shared" si="1105"/>
        <v>0</v>
      </c>
      <c r="M1174" s="5">
        <f t="shared" si="1044"/>
        <v>2500</v>
      </c>
      <c r="N1174" s="5">
        <f t="shared" si="1106"/>
        <v>2500</v>
      </c>
      <c r="O1174" s="5">
        <f t="shared" si="1106"/>
        <v>1250</v>
      </c>
      <c r="P1174" s="5">
        <f t="shared" si="1107"/>
        <v>2500</v>
      </c>
      <c r="Q1174" s="5">
        <f t="shared" si="1107"/>
        <v>1250</v>
      </c>
      <c r="R1174" s="5">
        <f t="shared" si="1107"/>
        <v>0</v>
      </c>
      <c r="S1174" s="5">
        <f t="shared" si="1107"/>
        <v>0</v>
      </c>
      <c r="T1174" s="5">
        <f t="shared" si="1107"/>
        <v>2500</v>
      </c>
      <c r="U1174" s="5">
        <f t="shared" si="1107"/>
        <v>2500</v>
      </c>
      <c r="V1174" s="42">
        <f t="shared" si="1107"/>
        <v>0</v>
      </c>
      <c r="W1174" s="5">
        <f t="shared" si="1099"/>
        <v>100</v>
      </c>
      <c r="X1174" s="27"/>
    </row>
    <row r="1175" spans="1:24" ht="31.5" customHeight="1" x14ac:dyDescent="0.3">
      <c r="A1175" s="4" t="s">
        <v>163</v>
      </c>
      <c r="B1175" s="4" t="s">
        <v>1777</v>
      </c>
      <c r="C1175" s="4" t="s">
        <v>659</v>
      </c>
      <c r="D1175" s="4"/>
      <c r="E1175" s="14" t="s">
        <v>756</v>
      </c>
      <c r="F1175" s="5">
        <f t="shared" si="1105"/>
        <v>2500</v>
      </c>
      <c r="G1175" s="5">
        <f t="shared" si="1105"/>
        <v>2500</v>
      </c>
      <c r="H1175" s="5">
        <f t="shared" si="1105"/>
        <v>2500</v>
      </c>
      <c r="I1175" s="5">
        <f t="shared" si="1105"/>
        <v>0</v>
      </c>
      <c r="J1175" s="5">
        <f t="shared" si="1105"/>
        <v>0</v>
      </c>
      <c r="K1175" s="5">
        <f t="shared" si="1105"/>
        <v>0</v>
      </c>
      <c r="L1175" s="5">
        <f t="shared" si="1105"/>
        <v>0</v>
      </c>
      <c r="M1175" s="5">
        <f t="shared" si="1044"/>
        <v>2500</v>
      </c>
      <c r="N1175" s="5">
        <f t="shared" si="1106"/>
        <v>2500</v>
      </c>
      <c r="O1175" s="5">
        <f t="shared" si="1106"/>
        <v>1250</v>
      </c>
      <c r="P1175" s="5">
        <f t="shared" si="1107"/>
        <v>2500</v>
      </c>
      <c r="Q1175" s="5">
        <f t="shared" si="1107"/>
        <v>1250</v>
      </c>
      <c r="R1175" s="5">
        <f t="shared" si="1107"/>
        <v>0</v>
      </c>
      <c r="S1175" s="5">
        <f t="shared" si="1107"/>
        <v>0</v>
      </c>
      <c r="T1175" s="5">
        <f t="shared" si="1107"/>
        <v>2500</v>
      </c>
      <c r="U1175" s="5">
        <f t="shared" si="1107"/>
        <v>2500</v>
      </c>
      <c r="V1175" s="42">
        <f t="shared" si="1107"/>
        <v>0</v>
      </c>
      <c r="W1175" s="5">
        <f t="shared" si="1099"/>
        <v>100</v>
      </c>
      <c r="X1175" s="27"/>
    </row>
    <row r="1176" spans="1:24" ht="31.5" customHeight="1" x14ac:dyDescent="0.3">
      <c r="A1176" s="4" t="s">
        <v>163</v>
      </c>
      <c r="B1176" s="4" t="s">
        <v>1777</v>
      </c>
      <c r="C1176" s="4" t="s">
        <v>659</v>
      </c>
      <c r="D1176" s="4" t="s">
        <v>87</v>
      </c>
      <c r="E1176" s="14" t="s">
        <v>541</v>
      </c>
      <c r="F1176" s="5">
        <f t="shared" ref="F1176:L1176" si="1108">F1178+F1177</f>
        <v>2500</v>
      </c>
      <c r="G1176" s="5">
        <f t="shared" si="1108"/>
        <v>2500</v>
      </c>
      <c r="H1176" s="5">
        <f t="shared" si="1108"/>
        <v>2500</v>
      </c>
      <c r="I1176" s="5">
        <f t="shared" si="1108"/>
        <v>0</v>
      </c>
      <c r="J1176" s="5">
        <f t="shared" si="1108"/>
        <v>0</v>
      </c>
      <c r="K1176" s="5">
        <f t="shared" si="1108"/>
        <v>0</v>
      </c>
      <c r="L1176" s="5">
        <f t="shared" si="1108"/>
        <v>0</v>
      </c>
      <c r="M1176" s="5">
        <f t="shared" si="1044"/>
        <v>2500</v>
      </c>
      <c r="N1176" s="5">
        <f>N1178+N1177</f>
        <v>2500</v>
      </c>
      <c r="O1176" s="5">
        <f>O1178+O1177</f>
        <v>1250</v>
      </c>
      <c r="P1176" s="5">
        <f t="shared" ref="P1176:V1176" si="1109">P1178+P1177</f>
        <v>2500</v>
      </c>
      <c r="Q1176" s="5">
        <f t="shared" si="1109"/>
        <v>1250</v>
      </c>
      <c r="R1176" s="5">
        <f t="shared" si="1109"/>
        <v>0</v>
      </c>
      <c r="S1176" s="5">
        <f t="shared" si="1109"/>
        <v>0</v>
      </c>
      <c r="T1176" s="5">
        <f t="shared" si="1109"/>
        <v>2500</v>
      </c>
      <c r="U1176" s="5">
        <f t="shared" si="1109"/>
        <v>2500</v>
      </c>
      <c r="V1176" s="42">
        <f t="shared" si="1109"/>
        <v>0</v>
      </c>
      <c r="W1176" s="5">
        <f t="shared" si="1099"/>
        <v>100</v>
      </c>
      <c r="X1176" s="27"/>
    </row>
    <row r="1177" spans="1:24" ht="15.75" customHeight="1" x14ac:dyDescent="0.3">
      <c r="A1177" s="4" t="s">
        <v>163</v>
      </c>
      <c r="B1177" s="4" t="s">
        <v>1777</v>
      </c>
      <c r="C1177" s="4" t="s">
        <v>659</v>
      </c>
      <c r="D1177" s="4" t="s">
        <v>121</v>
      </c>
      <c r="E1177" s="14" t="s">
        <v>542</v>
      </c>
      <c r="F1177" s="5"/>
      <c r="G1177" s="5"/>
      <c r="H1177" s="5"/>
      <c r="I1177" s="5"/>
      <c r="J1177" s="5"/>
      <c r="K1177" s="5"/>
      <c r="L1177" s="5"/>
      <c r="M1177" s="5">
        <f t="shared" si="1044"/>
        <v>0</v>
      </c>
      <c r="N1177" s="5">
        <v>50</v>
      </c>
      <c r="O1177" s="5">
        <v>0</v>
      </c>
      <c r="P1177" s="5">
        <f>N1177</f>
        <v>50</v>
      </c>
      <c r="Q1177" s="5">
        <f>O1177</f>
        <v>0</v>
      </c>
      <c r="R1177" s="5">
        <v>0</v>
      </c>
      <c r="S1177" s="5">
        <v>0</v>
      </c>
      <c r="T1177" s="5">
        <v>50</v>
      </c>
      <c r="U1177" s="5">
        <f>T1177</f>
        <v>50</v>
      </c>
      <c r="V1177" s="42">
        <v>0</v>
      </c>
      <c r="W1177" s="5">
        <f t="shared" si="1099"/>
        <v>100</v>
      </c>
      <c r="X1177" s="27"/>
    </row>
    <row r="1178" spans="1:24" ht="15.75" customHeight="1" x14ac:dyDescent="0.3">
      <c r="A1178" s="4" t="s">
        <v>163</v>
      </c>
      <c r="B1178" s="4" t="s">
        <v>1777</v>
      </c>
      <c r="C1178" s="4" t="s">
        <v>659</v>
      </c>
      <c r="D1178" s="4" t="s">
        <v>99</v>
      </c>
      <c r="E1178" s="14" t="s">
        <v>543</v>
      </c>
      <c r="F1178" s="5">
        <v>2500</v>
      </c>
      <c r="G1178" s="5">
        <v>2500</v>
      </c>
      <c r="H1178" s="5">
        <v>2500</v>
      </c>
      <c r="I1178" s="5"/>
      <c r="J1178" s="5"/>
      <c r="K1178" s="5"/>
      <c r="L1178" s="5"/>
      <c r="M1178" s="5">
        <f t="shared" si="1044"/>
        <v>2500</v>
      </c>
      <c r="N1178" s="5">
        <v>2450</v>
      </c>
      <c r="O1178" s="5">
        <v>1250</v>
      </c>
      <c r="P1178" s="5">
        <f>N1178</f>
        <v>2450</v>
      </c>
      <c r="Q1178" s="5">
        <f>O1178</f>
        <v>1250</v>
      </c>
      <c r="R1178" s="5">
        <v>0</v>
      </c>
      <c r="S1178" s="5">
        <v>0</v>
      </c>
      <c r="T1178" s="5">
        <v>2450</v>
      </c>
      <c r="U1178" s="5">
        <f>T1178</f>
        <v>2450</v>
      </c>
      <c r="V1178" s="42">
        <v>0</v>
      </c>
      <c r="W1178" s="5">
        <f t="shared" si="1099"/>
        <v>100</v>
      </c>
      <c r="X1178" s="27"/>
    </row>
    <row r="1179" spans="1:24" ht="31.5" customHeight="1" x14ac:dyDescent="0.3">
      <c r="A1179" s="4" t="s">
        <v>163</v>
      </c>
      <c r="B1179" s="4" t="s">
        <v>1777</v>
      </c>
      <c r="C1179" s="4" t="s">
        <v>687</v>
      </c>
      <c r="D1179" s="4"/>
      <c r="E1179" s="14" t="s">
        <v>1110</v>
      </c>
      <c r="F1179" s="5">
        <f t="shared" ref="F1179:L1181" si="1110">F1180</f>
        <v>107609.09999999999</v>
      </c>
      <c r="G1179" s="5">
        <f t="shared" si="1110"/>
        <v>111595.09999999999</v>
      </c>
      <c r="H1179" s="5">
        <f t="shared" si="1110"/>
        <v>111595.09999999999</v>
      </c>
      <c r="I1179" s="5">
        <f t="shared" si="1110"/>
        <v>0</v>
      </c>
      <c r="J1179" s="5">
        <f t="shared" si="1110"/>
        <v>0</v>
      </c>
      <c r="K1179" s="5">
        <f t="shared" si="1110"/>
        <v>0</v>
      </c>
      <c r="L1179" s="5">
        <f t="shared" si="1110"/>
        <v>0</v>
      </c>
      <c r="M1179" s="5">
        <f t="shared" si="1044"/>
        <v>107609.09999999999</v>
      </c>
      <c r="N1179" s="5">
        <f t="shared" ref="N1179:O1181" si="1111">N1180</f>
        <v>108929.70000000001</v>
      </c>
      <c r="O1179" s="5">
        <f t="shared" si="1111"/>
        <v>73590.98</v>
      </c>
      <c r="P1179" s="5">
        <f t="shared" ref="P1179:V1181" si="1112">P1180</f>
        <v>108929.70000000001</v>
      </c>
      <c r="Q1179" s="5">
        <f t="shared" si="1112"/>
        <v>73590.98</v>
      </c>
      <c r="R1179" s="5">
        <f t="shared" si="1112"/>
        <v>0</v>
      </c>
      <c r="S1179" s="5">
        <f t="shared" si="1112"/>
        <v>0</v>
      </c>
      <c r="T1179" s="5">
        <f t="shared" si="1112"/>
        <v>108929.70000000001</v>
      </c>
      <c r="U1179" s="5">
        <f t="shared" si="1112"/>
        <v>108929.70000000001</v>
      </c>
      <c r="V1179" s="42">
        <f t="shared" si="1112"/>
        <v>0</v>
      </c>
      <c r="W1179" s="5">
        <f t="shared" si="1099"/>
        <v>100</v>
      </c>
      <c r="X1179" s="27"/>
    </row>
    <row r="1180" spans="1:24" ht="47.25" customHeight="1" x14ac:dyDescent="0.3">
      <c r="A1180" s="4" t="s">
        <v>163</v>
      </c>
      <c r="B1180" s="4" t="s">
        <v>1777</v>
      </c>
      <c r="C1180" s="4" t="s">
        <v>689</v>
      </c>
      <c r="D1180" s="4"/>
      <c r="E1180" s="14" t="s">
        <v>1112</v>
      </c>
      <c r="F1180" s="5">
        <f t="shared" ref="F1180:L1180" si="1113">F1181+F1186</f>
        <v>107609.09999999999</v>
      </c>
      <c r="G1180" s="5">
        <f t="shared" si="1113"/>
        <v>111595.09999999999</v>
      </c>
      <c r="H1180" s="5">
        <f t="shared" si="1113"/>
        <v>111595.09999999999</v>
      </c>
      <c r="I1180" s="5">
        <f t="shared" si="1113"/>
        <v>0</v>
      </c>
      <c r="J1180" s="5">
        <f t="shared" si="1113"/>
        <v>0</v>
      </c>
      <c r="K1180" s="5">
        <f t="shared" si="1113"/>
        <v>0</v>
      </c>
      <c r="L1180" s="5">
        <f t="shared" si="1113"/>
        <v>0</v>
      </c>
      <c r="M1180" s="5">
        <f t="shared" si="1044"/>
        <v>107609.09999999999</v>
      </c>
      <c r="N1180" s="5">
        <f>N1181+N1186</f>
        <v>108929.70000000001</v>
      </c>
      <c r="O1180" s="5">
        <f>O1181+O1186</f>
        <v>73590.98</v>
      </c>
      <c r="P1180" s="5">
        <f t="shared" ref="P1180:V1180" si="1114">P1181+P1186</f>
        <v>108929.70000000001</v>
      </c>
      <c r="Q1180" s="5">
        <f t="shared" si="1114"/>
        <v>73590.98</v>
      </c>
      <c r="R1180" s="5">
        <f t="shared" si="1114"/>
        <v>0</v>
      </c>
      <c r="S1180" s="5">
        <f t="shared" si="1114"/>
        <v>0</v>
      </c>
      <c r="T1180" s="5">
        <f t="shared" si="1114"/>
        <v>108929.70000000001</v>
      </c>
      <c r="U1180" s="5">
        <f t="shared" si="1114"/>
        <v>108929.70000000001</v>
      </c>
      <c r="V1180" s="42">
        <f t="shared" si="1114"/>
        <v>0</v>
      </c>
      <c r="W1180" s="5">
        <f t="shared" si="1099"/>
        <v>100</v>
      </c>
      <c r="X1180" s="27"/>
    </row>
    <row r="1181" spans="1:24" ht="31.5" customHeight="1" x14ac:dyDescent="0.3">
      <c r="A1181" s="4" t="s">
        <v>163</v>
      </c>
      <c r="B1181" s="4" t="s">
        <v>1777</v>
      </c>
      <c r="C1181" s="4" t="s">
        <v>679</v>
      </c>
      <c r="D1181" s="4"/>
      <c r="E1181" s="14" t="s">
        <v>756</v>
      </c>
      <c r="F1181" s="5">
        <f t="shared" si="1110"/>
        <v>107296.2</v>
      </c>
      <c r="G1181" s="5">
        <f t="shared" si="1110"/>
        <v>111282.2</v>
      </c>
      <c r="H1181" s="5">
        <f t="shared" si="1110"/>
        <v>111282.2</v>
      </c>
      <c r="I1181" s="5">
        <f t="shared" si="1110"/>
        <v>0</v>
      </c>
      <c r="J1181" s="5">
        <f t="shared" si="1110"/>
        <v>0</v>
      </c>
      <c r="K1181" s="5">
        <f t="shared" si="1110"/>
        <v>0</v>
      </c>
      <c r="L1181" s="5">
        <f t="shared" si="1110"/>
        <v>0</v>
      </c>
      <c r="M1181" s="5">
        <f t="shared" si="1044"/>
        <v>107296.2</v>
      </c>
      <c r="N1181" s="5">
        <f t="shared" si="1111"/>
        <v>108616.80000000002</v>
      </c>
      <c r="O1181" s="5">
        <f t="shared" si="1111"/>
        <v>73382.98</v>
      </c>
      <c r="P1181" s="5">
        <f t="shared" si="1112"/>
        <v>108616.80000000002</v>
      </c>
      <c r="Q1181" s="5">
        <f t="shared" si="1112"/>
        <v>73382.98</v>
      </c>
      <c r="R1181" s="5">
        <f t="shared" si="1112"/>
        <v>0</v>
      </c>
      <c r="S1181" s="5">
        <f t="shared" si="1112"/>
        <v>0</v>
      </c>
      <c r="T1181" s="5">
        <f t="shared" si="1112"/>
        <v>108616.80000000002</v>
      </c>
      <c r="U1181" s="5">
        <f t="shared" si="1112"/>
        <v>108616.80000000002</v>
      </c>
      <c r="V1181" s="42">
        <f t="shared" si="1112"/>
        <v>0</v>
      </c>
      <c r="W1181" s="5">
        <f t="shared" si="1099"/>
        <v>100</v>
      </c>
      <c r="X1181" s="27"/>
    </row>
    <row r="1182" spans="1:24" ht="31.5" customHeight="1" x14ac:dyDescent="0.3">
      <c r="A1182" s="4" t="s">
        <v>163</v>
      </c>
      <c r="B1182" s="4" t="s">
        <v>1777</v>
      </c>
      <c r="C1182" s="4" t="s">
        <v>679</v>
      </c>
      <c r="D1182" s="4" t="s">
        <v>87</v>
      </c>
      <c r="E1182" s="14" t="s">
        <v>541</v>
      </c>
      <c r="F1182" s="5">
        <f t="shared" ref="F1182:L1182" si="1115">F1183+F1184+F1185</f>
        <v>107296.2</v>
      </c>
      <c r="G1182" s="5">
        <f t="shared" si="1115"/>
        <v>111282.2</v>
      </c>
      <c r="H1182" s="5">
        <f t="shared" si="1115"/>
        <v>111282.2</v>
      </c>
      <c r="I1182" s="5">
        <f t="shared" si="1115"/>
        <v>0</v>
      </c>
      <c r="J1182" s="5">
        <f t="shared" si="1115"/>
        <v>0</v>
      </c>
      <c r="K1182" s="5">
        <f t="shared" si="1115"/>
        <v>0</v>
      </c>
      <c r="L1182" s="5">
        <f t="shared" si="1115"/>
        <v>0</v>
      </c>
      <c r="M1182" s="5">
        <f t="shared" si="1044"/>
        <v>107296.2</v>
      </c>
      <c r="N1182" s="5">
        <f>N1183+N1184+N1185</f>
        <v>108616.80000000002</v>
      </c>
      <c r="O1182" s="5">
        <f>O1183+O1184+O1185</f>
        <v>73382.98</v>
      </c>
      <c r="P1182" s="5">
        <f t="shared" ref="P1182:V1182" si="1116">P1183+P1184+P1185</f>
        <v>108616.80000000002</v>
      </c>
      <c r="Q1182" s="5">
        <f t="shared" si="1116"/>
        <v>73382.98</v>
      </c>
      <c r="R1182" s="5">
        <f t="shared" si="1116"/>
        <v>0</v>
      </c>
      <c r="S1182" s="5">
        <f t="shared" si="1116"/>
        <v>0</v>
      </c>
      <c r="T1182" s="5">
        <f t="shared" si="1116"/>
        <v>108616.80000000002</v>
      </c>
      <c r="U1182" s="5">
        <f t="shared" si="1116"/>
        <v>108616.80000000002</v>
      </c>
      <c r="V1182" s="42">
        <f t="shared" si="1116"/>
        <v>0</v>
      </c>
      <c r="W1182" s="5">
        <f t="shared" si="1099"/>
        <v>100</v>
      </c>
      <c r="X1182" s="27"/>
    </row>
    <row r="1183" spans="1:24" ht="15.75" customHeight="1" x14ac:dyDescent="0.3">
      <c r="A1183" s="4" t="s">
        <v>163</v>
      </c>
      <c r="B1183" s="4" t="s">
        <v>1777</v>
      </c>
      <c r="C1183" s="4" t="s">
        <v>679</v>
      </c>
      <c r="D1183" s="4" t="s">
        <v>121</v>
      </c>
      <c r="E1183" s="14" t="s">
        <v>542</v>
      </c>
      <c r="F1183" s="5">
        <v>3070</v>
      </c>
      <c r="G1183" s="5">
        <v>3186.5</v>
      </c>
      <c r="H1183" s="5">
        <v>3186.5</v>
      </c>
      <c r="I1183" s="5"/>
      <c r="J1183" s="5"/>
      <c r="K1183" s="5"/>
      <c r="L1183" s="5"/>
      <c r="M1183" s="5">
        <f t="shared" si="1044"/>
        <v>3070</v>
      </c>
      <c r="N1183" s="5">
        <v>1538.9480100000001</v>
      </c>
      <c r="O1183" s="5">
        <v>1128.5740000000001</v>
      </c>
      <c r="P1183" s="5">
        <f t="shared" ref="P1183:Q1185" si="1117">N1183</f>
        <v>1538.9480100000001</v>
      </c>
      <c r="Q1183" s="5">
        <f t="shared" si="1117"/>
        <v>1128.5740000000001</v>
      </c>
      <c r="R1183" s="5">
        <v>0</v>
      </c>
      <c r="S1183" s="5">
        <v>0</v>
      </c>
      <c r="T1183" s="5">
        <v>1538.9480100000001</v>
      </c>
      <c r="U1183" s="5">
        <f>T1183</f>
        <v>1538.9480100000001</v>
      </c>
      <c r="V1183" s="42">
        <v>0</v>
      </c>
      <c r="W1183" s="5">
        <f t="shared" si="1099"/>
        <v>100</v>
      </c>
      <c r="X1183" s="27"/>
    </row>
    <row r="1184" spans="1:24" ht="15.75" customHeight="1" x14ac:dyDescent="0.3">
      <c r="A1184" s="4" t="s">
        <v>163</v>
      </c>
      <c r="B1184" s="4" t="s">
        <v>1777</v>
      </c>
      <c r="C1184" s="4" t="s">
        <v>679</v>
      </c>
      <c r="D1184" s="4" t="s">
        <v>99</v>
      </c>
      <c r="E1184" s="14" t="s">
        <v>543</v>
      </c>
      <c r="F1184" s="5">
        <v>103919.3</v>
      </c>
      <c r="G1184" s="5">
        <v>107788.7</v>
      </c>
      <c r="H1184" s="5">
        <v>107788.7</v>
      </c>
      <c r="I1184" s="5"/>
      <c r="J1184" s="5"/>
      <c r="K1184" s="5"/>
      <c r="L1184" s="5"/>
      <c r="M1184" s="5">
        <f t="shared" ref="M1184:M1250" si="1118">F1184+I1184+L1184</f>
        <v>103919.3</v>
      </c>
      <c r="N1184" s="5">
        <v>106839.38207000001</v>
      </c>
      <c r="O1184" s="5">
        <v>72090.859580000004</v>
      </c>
      <c r="P1184" s="5">
        <f t="shared" si="1117"/>
        <v>106839.38207000001</v>
      </c>
      <c r="Q1184" s="5">
        <f t="shared" si="1117"/>
        <v>72090.859580000004</v>
      </c>
      <c r="R1184" s="5">
        <v>0</v>
      </c>
      <c r="S1184" s="5">
        <v>0</v>
      </c>
      <c r="T1184" s="5">
        <v>106839.38207000001</v>
      </c>
      <c r="U1184" s="5">
        <f>T1184</f>
        <v>106839.38207000001</v>
      </c>
      <c r="V1184" s="42">
        <v>0</v>
      </c>
      <c r="W1184" s="5">
        <f t="shared" si="1099"/>
        <v>100</v>
      </c>
      <c r="X1184" s="27"/>
    </row>
    <row r="1185" spans="1:24" ht="63" customHeight="1" x14ac:dyDescent="0.3">
      <c r="A1185" s="4" t="s">
        <v>163</v>
      </c>
      <c r="B1185" s="4" t="s">
        <v>1777</v>
      </c>
      <c r="C1185" s="4" t="s">
        <v>679</v>
      </c>
      <c r="D1185" s="4" t="s">
        <v>84</v>
      </c>
      <c r="E1185" s="14" t="s">
        <v>1552</v>
      </c>
      <c r="F1185" s="5">
        <v>306.89999999999998</v>
      </c>
      <c r="G1185" s="5">
        <v>307</v>
      </c>
      <c r="H1185" s="5">
        <v>307</v>
      </c>
      <c r="I1185" s="5"/>
      <c r="J1185" s="5"/>
      <c r="K1185" s="5"/>
      <c r="L1185" s="5"/>
      <c r="M1185" s="5">
        <f t="shared" si="1118"/>
        <v>306.89999999999998</v>
      </c>
      <c r="N1185" s="5">
        <v>238.46992</v>
      </c>
      <c r="O1185" s="5">
        <v>163.54642000000001</v>
      </c>
      <c r="P1185" s="5">
        <f t="shared" si="1117"/>
        <v>238.46992</v>
      </c>
      <c r="Q1185" s="5">
        <f t="shared" si="1117"/>
        <v>163.54642000000001</v>
      </c>
      <c r="R1185" s="5">
        <v>0</v>
      </c>
      <c r="S1185" s="5">
        <v>0</v>
      </c>
      <c r="T1185" s="5">
        <v>238.46992</v>
      </c>
      <c r="U1185" s="5">
        <f>T1185</f>
        <v>238.46992</v>
      </c>
      <c r="V1185" s="42">
        <v>0</v>
      </c>
      <c r="W1185" s="5">
        <f t="shared" si="1099"/>
        <v>100</v>
      </c>
      <c r="X1185" s="27"/>
    </row>
    <row r="1186" spans="1:24" ht="110.25" customHeight="1" x14ac:dyDescent="0.3">
      <c r="A1186" s="4" t="s">
        <v>163</v>
      </c>
      <c r="B1186" s="4" t="s">
        <v>1777</v>
      </c>
      <c r="C1186" s="4" t="s">
        <v>680</v>
      </c>
      <c r="D1186" s="4"/>
      <c r="E1186" s="14" t="s">
        <v>760</v>
      </c>
      <c r="F1186" s="5">
        <f t="shared" ref="F1186:L1186" si="1119">F1187+F1189</f>
        <v>312.89999999999998</v>
      </c>
      <c r="G1186" s="5">
        <f t="shared" si="1119"/>
        <v>312.89999999999998</v>
      </c>
      <c r="H1186" s="5">
        <f t="shared" si="1119"/>
        <v>312.89999999999998</v>
      </c>
      <c r="I1186" s="5">
        <f t="shared" si="1119"/>
        <v>0</v>
      </c>
      <c r="J1186" s="5">
        <f t="shared" si="1119"/>
        <v>0</v>
      </c>
      <c r="K1186" s="5">
        <f t="shared" si="1119"/>
        <v>0</v>
      </c>
      <c r="L1186" s="5">
        <f t="shared" si="1119"/>
        <v>0</v>
      </c>
      <c r="M1186" s="5">
        <f t="shared" si="1118"/>
        <v>312.89999999999998</v>
      </c>
      <c r="N1186" s="5">
        <f>N1187+N1189</f>
        <v>312.89999999999998</v>
      </c>
      <c r="O1186" s="5">
        <f>O1187+O1189</f>
        <v>208</v>
      </c>
      <c r="P1186" s="5">
        <f t="shared" ref="P1186:V1186" si="1120">P1187+P1189</f>
        <v>312.89999999999998</v>
      </c>
      <c r="Q1186" s="5">
        <f t="shared" si="1120"/>
        <v>208</v>
      </c>
      <c r="R1186" s="5">
        <f t="shared" si="1120"/>
        <v>0</v>
      </c>
      <c r="S1186" s="5">
        <f t="shared" si="1120"/>
        <v>0</v>
      </c>
      <c r="T1186" s="5">
        <f t="shared" si="1120"/>
        <v>312.89999999999998</v>
      </c>
      <c r="U1186" s="5">
        <f t="shared" si="1120"/>
        <v>312.89999999999998</v>
      </c>
      <c r="V1186" s="42">
        <f t="shared" si="1120"/>
        <v>0</v>
      </c>
      <c r="W1186" s="5">
        <f t="shared" si="1099"/>
        <v>100</v>
      </c>
      <c r="X1186" s="27"/>
    </row>
    <row r="1187" spans="1:24" ht="15.75" customHeight="1" x14ac:dyDescent="0.3">
      <c r="A1187" s="4" t="s">
        <v>163</v>
      </c>
      <c r="B1187" s="4" t="s">
        <v>1777</v>
      </c>
      <c r="C1187" s="4" t="s">
        <v>680</v>
      </c>
      <c r="D1187" s="4" t="s">
        <v>131</v>
      </c>
      <c r="E1187" s="14" t="s">
        <v>533</v>
      </c>
      <c r="F1187" s="5">
        <f t="shared" ref="F1187:L1187" si="1121">F1188</f>
        <v>211.4</v>
      </c>
      <c r="G1187" s="5">
        <f t="shared" si="1121"/>
        <v>211.4</v>
      </c>
      <c r="H1187" s="5">
        <f t="shared" si="1121"/>
        <v>211.4</v>
      </c>
      <c r="I1187" s="5">
        <f t="shared" si="1121"/>
        <v>0</v>
      </c>
      <c r="J1187" s="5">
        <f t="shared" si="1121"/>
        <v>0</v>
      </c>
      <c r="K1187" s="5">
        <f t="shared" si="1121"/>
        <v>0</v>
      </c>
      <c r="L1187" s="5">
        <f t="shared" si="1121"/>
        <v>0</v>
      </c>
      <c r="M1187" s="5">
        <f t="shared" si="1118"/>
        <v>211.4</v>
      </c>
      <c r="N1187" s="5">
        <f>N1188</f>
        <v>211.4</v>
      </c>
      <c r="O1187" s="5">
        <f>O1188</f>
        <v>140</v>
      </c>
      <c r="P1187" s="5">
        <f t="shared" ref="P1187:V1187" si="1122">P1188</f>
        <v>211.4</v>
      </c>
      <c r="Q1187" s="5">
        <f t="shared" si="1122"/>
        <v>140</v>
      </c>
      <c r="R1187" s="5">
        <f t="shared" si="1122"/>
        <v>0</v>
      </c>
      <c r="S1187" s="5">
        <f t="shared" si="1122"/>
        <v>0</v>
      </c>
      <c r="T1187" s="5">
        <f t="shared" si="1122"/>
        <v>211.4</v>
      </c>
      <c r="U1187" s="5">
        <f t="shared" si="1122"/>
        <v>211.4</v>
      </c>
      <c r="V1187" s="42">
        <f t="shared" si="1122"/>
        <v>0</v>
      </c>
      <c r="W1187" s="5">
        <f t="shared" si="1099"/>
        <v>100</v>
      </c>
      <c r="X1187" s="27"/>
    </row>
    <row r="1188" spans="1:24" ht="31.5" customHeight="1" x14ac:dyDescent="0.3">
      <c r="A1188" s="4" t="s">
        <v>163</v>
      </c>
      <c r="B1188" s="4" t="s">
        <v>1777</v>
      </c>
      <c r="C1188" s="4" t="s">
        <v>680</v>
      </c>
      <c r="D1188" s="4" t="s">
        <v>354</v>
      </c>
      <c r="E1188" s="14" t="s">
        <v>535</v>
      </c>
      <c r="F1188" s="5">
        <v>211.4</v>
      </c>
      <c r="G1188" s="5">
        <v>211.4</v>
      </c>
      <c r="H1188" s="5">
        <v>211.4</v>
      </c>
      <c r="I1188" s="5"/>
      <c r="J1188" s="5"/>
      <c r="K1188" s="5"/>
      <c r="L1188" s="5"/>
      <c r="M1188" s="5">
        <f t="shared" si="1118"/>
        <v>211.4</v>
      </c>
      <c r="N1188" s="5">
        <v>211.4</v>
      </c>
      <c r="O1188" s="5">
        <v>140</v>
      </c>
      <c r="P1188" s="5">
        <f>N1188</f>
        <v>211.4</v>
      </c>
      <c r="Q1188" s="5">
        <f>O1188</f>
        <v>140</v>
      </c>
      <c r="R1188" s="5">
        <v>0</v>
      </c>
      <c r="S1188" s="5">
        <v>0</v>
      </c>
      <c r="T1188" s="5">
        <v>211.4</v>
      </c>
      <c r="U1188" s="5">
        <f>T1188</f>
        <v>211.4</v>
      </c>
      <c r="V1188" s="42">
        <v>0</v>
      </c>
      <c r="W1188" s="5">
        <f t="shared" si="1099"/>
        <v>100</v>
      </c>
      <c r="X1188" s="27"/>
    </row>
    <row r="1189" spans="1:24" ht="31.5" customHeight="1" x14ac:dyDescent="0.3">
      <c r="A1189" s="4" t="s">
        <v>163</v>
      </c>
      <c r="B1189" s="4" t="s">
        <v>1777</v>
      </c>
      <c r="C1189" s="4" t="s">
        <v>680</v>
      </c>
      <c r="D1189" s="4" t="s">
        <v>87</v>
      </c>
      <c r="E1189" s="14" t="s">
        <v>541</v>
      </c>
      <c r="F1189" s="5">
        <f t="shared" ref="F1189:L1189" si="1123">F1190</f>
        <v>101.5</v>
      </c>
      <c r="G1189" s="5">
        <f t="shared" si="1123"/>
        <v>101.5</v>
      </c>
      <c r="H1189" s="5">
        <f t="shared" si="1123"/>
        <v>101.5</v>
      </c>
      <c r="I1189" s="5">
        <f t="shared" si="1123"/>
        <v>0</v>
      </c>
      <c r="J1189" s="5">
        <f t="shared" si="1123"/>
        <v>0</v>
      </c>
      <c r="K1189" s="5">
        <f t="shared" si="1123"/>
        <v>0</v>
      </c>
      <c r="L1189" s="5">
        <f t="shared" si="1123"/>
        <v>0</v>
      </c>
      <c r="M1189" s="5">
        <f t="shared" si="1118"/>
        <v>101.5</v>
      </c>
      <c r="N1189" s="5">
        <f>N1190</f>
        <v>101.5</v>
      </c>
      <c r="O1189" s="5">
        <f>O1190</f>
        <v>68</v>
      </c>
      <c r="P1189" s="5">
        <f t="shared" ref="P1189:V1189" si="1124">P1190</f>
        <v>101.5</v>
      </c>
      <c r="Q1189" s="5">
        <f t="shared" si="1124"/>
        <v>68</v>
      </c>
      <c r="R1189" s="5">
        <f t="shared" si="1124"/>
        <v>0</v>
      </c>
      <c r="S1189" s="5">
        <f t="shared" si="1124"/>
        <v>0</v>
      </c>
      <c r="T1189" s="5">
        <f t="shared" si="1124"/>
        <v>101.5</v>
      </c>
      <c r="U1189" s="5">
        <f t="shared" si="1124"/>
        <v>101.5</v>
      </c>
      <c r="V1189" s="42">
        <f t="shared" si="1124"/>
        <v>0</v>
      </c>
      <c r="W1189" s="5">
        <f t="shared" si="1099"/>
        <v>100</v>
      </c>
      <c r="X1189" s="27"/>
    </row>
    <row r="1190" spans="1:24" ht="15.75" customHeight="1" x14ac:dyDescent="0.3">
      <c r="A1190" s="4" t="s">
        <v>163</v>
      </c>
      <c r="B1190" s="4" t="s">
        <v>1777</v>
      </c>
      <c r="C1190" s="4" t="s">
        <v>680</v>
      </c>
      <c r="D1190" s="4" t="s">
        <v>99</v>
      </c>
      <c r="E1190" s="14" t="s">
        <v>543</v>
      </c>
      <c r="F1190" s="5">
        <v>101.5</v>
      </c>
      <c r="G1190" s="5">
        <v>101.5</v>
      </c>
      <c r="H1190" s="5">
        <v>101.5</v>
      </c>
      <c r="I1190" s="5"/>
      <c r="J1190" s="5"/>
      <c r="K1190" s="5"/>
      <c r="L1190" s="5"/>
      <c r="M1190" s="5">
        <f t="shared" si="1118"/>
        <v>101.5</v>
      </c>
      <c r="N1190" s="5">
        <v>101.5</v>
      </c>
      <c r="O1190" s="5">
        <v>68</v>
      </c>
      <c r="P1190" s="5">
        <f>N1190</f>
        <v>101.5</v>
      </c>
      <c r="Q1190" s="5">
        <f>O1190</f>
        <v>68</v>
      </c>
      <c r="R1190" s="5">
        <v>0</v>
      </c>
      <c r="S1190" s="5">
        <v>0</v>
      </c>
      <c r="T1190" s="5">
        <v>101.5</v>
      </c>
      <c r="U1190" s="5">
        <f>T1190</f>
        <v>101.5</v>
      </c>
      <c r="V1190" s="42">
        <v>0</v>
      </c>
      <c r="W1190" s="5">
        <f t="shared" si="1099"/>
        <v>100</v>
      </c>
      <c r="X1190" s="27"/>
    </row>
    <row r="1191" spans="1:24" ht="31.5" customHeight="1" x14ac:dyDescent="0.3">
      <c r="A1191" s="4" t="s">
        <v>163</v>
      </c>
      <c r="B1191" s="4" t="s">
        <v>1777</v>
      </c>
      <c r="C1191" s="4" t="s">
        <v>695</v>
      </c>
      <c r="D1191" s="4"/>
      <c r="E1191" s="14" t="s">
        <v>1113</v>
      </c>
      <c r="F1191" s="5">
        <f t="shared" ref="F1191:L1194" si="1125">F1192</f>
        <v>250</v>
      </c>
      <c r="G1191" s="5">
        <f t="shared" si="1125"/>
        <v>250</v>
      </c>
      <c r="H1191" s="5">
        <f t="shared" si="1125"/>
        <v>250</v>
      </c>
      <c r="I1191" s="5">
        <f t="shared" si="1125"/>
        <v>0</v>
      </c>
      <c r="J1191" s="5">
        <f t="shared" si="1125"/>
        <v>0</v>
      </c>
      <c r="K1191" s="5">
        <f t="shared" si="1125"/>
        <v>0</v>
      </c>
      <c r="L1191" s="5">
        <f t="shared" si="1125"/>
        <v>0</v>
      </c>
      <c r="M1191" s="5">
        <f t="shared" si="1118"/>
        <v>250</v>
      </c>
      <c r="N1191" s="5">
        <f t="shared" ref="N1191:O1194" si="1126">N1192</f>
        <v>250</v>
      </c>
      <c r="O1191" s="5">
        <f t="shared" si="1126"/>
        <v>50</v>
      </c>
      <c r="P1191" s="5">
        <f t="shared" ref="P1191:V1194" si="1127">P1192</f>
        <v>0</v>
      </c>
      <c r="Q1191" s="5">
        <f t="shared" si="1127"/>
        <v>0</v>
      </c>
      <c r="R1191" s="5">
        <f t="shared" si="1127"/>
        <v>0</v>
      </c>
      <c r="S1191" s="5">
        <f t="shared" si="1127"/>
        <v>0</v>
      </c>
      <c r="T1191" s="5">
        <f t="shared" si="1127"/>
        <v>250</v>
      </c>
      <c r="U1191" s="5">
        <f t="shared" si="1127"/>
        <v>0</v>
      </c>
      <c r="V1191" s="42">
        <f t="shared" si="1127"/>
        <v>0</v>
      </c>
      <c r="W1191" s="5">
        <f t="shared" si="1099"/>
        <v>100</v>
      </c>
      <c r="X1191" s="27"/>
    </row>
    <row r="1192" spans="1:24" ht="47.25" customHeight="1" x14ac:dyDescent="0.3">
      <c r="A1192" s="4" t="s">
        <v>163</v>
      </c>
      <c r="B1192" s="4" t="s">
        <v>1777</v>
      </c>
      <c r="C1192" s="4" t="s">
        <v>696</v>
      </c>
      <c r="D1192" s="4"/>
      <c r="E1192" s="14" t="s">
        <v>1114</v>
      </c>
      <c r="F1192" s="5">
        <f t="shared" si="1125"/>
        <v>250</v>
      </c>
      <c r="G1192" s="5">
        <f t="shared" si="1125"/>
        <v>250</v>
      </c>
      <c r="H1192" s="5">
        <f t="shared" si="1125"/>
        <v>250</v>
      </c>
      <c r="I1192" s="5">
        <f t="shared" si="1125"/>
        <v>0</v>
      </c>
      <c r="J1192" s="5">
        <f t="shared" si="1125"/>
        <v>0</v>
      </c>
      <c r="K1192" s="5">
        <f t="shared" si="1125"/>
        <v>0</v>
      </c>
      <c r="L1192" s="5">
        <f t="shared" si="1125"/>
        <v>0</v>
      </c>
      <c r="M1192" s="5">
        <f t="shared" si="1118"/>
        <v>250</v>
      </c>
      <c r="N1192" s="5">
        <f t="shared" si="1126"/>
        <v>250</v>
      </c>
      <c r="O1192" s="5">
        <f t="shared" si="1126"/>
        <v>50</v>
      </c>
      <c r="P1192" s="5">
        <f t="shared" si="1127"/>
        <v>0</v>
      </c>
      <c r="Q1192" s="5">
        <f t="shared" si="1127"/>
        <v>0</v>
      </c>
      <c r="R1192" s="5">
        <f t="shared" si="1127"/>
        <v>0</v>
      </c>
      <c r="S1192" s="5">
        <f t="shared" si="1127"/>
        <v>0</v>
      </c>
      <c r="T1192" s="5">
        <f t="shared" si="1127"/>
        <v>250</v>
      </c>
      <c r="U1192" s="5">
        <f t="shared" si="1127"/>
        <v>0</v>
      </c>
      <c r="V1192" s="42">
        <f t="shared" si="1127"/>
        <v>0</v>
      </c>
      <c r="W1192" s="5">
        <f t="shared" si="1099"/>
        <v>100</v>
      </c>
      <c r="X1192" s="27"/>
    </row>
    <row r="1193" spans="1:24" ht="47.25" customHeight="1" x14ac:dyDescent="0.3">
      <c r="A1193" s="4" t="s">
        <v>163</v>
      </c>
      <c r="B1193" s="4" t="s">
        <v>1777</v>
      </c>
      <c r="C1193" s="4" t="s">
        <v>694</v>
      </c>
      <c r="D1193" s="4"/>
      <c r="E1193" s="14" t="s">
        <v>1432</v>
      </c>
      <c r="F1193" s="5">
        <f t="shared" si="1125"/>
        <v>250</v>
      </c>
      <c r="G1193" s="5">
        <f t="shared" si="1125"/>
        <v>250</v>
      </c>
      <c r="H1193" s="5">
        <f t="shared" si="1125"/>
        <v>250</v>
      </c>
      <c r="I1193" s="5">
        <f t="shared" si="1125"/>
        <v>0</v>
      </c>
      <c r="J1193" s="5">
        <f t="shared" si="1125"/>
        <v>0</v>
      </c>
      <c r="K1193" s="5">
        <f t="shared" si="1125"/>
        <v>0</v>
      </c>
      <c r="L1193" s="5">
        <f t="shared" si="1125"/>
        <v>0</v>
      </c>
      <c r="M1193" s="5">
        <f t="shared" si="1118"/>
        <v>250</v>
      </c>
      <c r="N1193" s="5">
        <f t="shared" si="1126"/>
        <v>250</v>
      </c>
      <c r="O1193" s="5">
        <f t="shared" si="1126"/>
        <v>50</v>
      </c>
      <c r="P1193" s="5">
        <f t="shared" si="1127"/>
        <v>0</v>
      </c>
      <c r="Q1193" s="5">
        <f t="shared" si="1127"/>
        <v>0</v>
      </c>
      <c r="R1193" s="5">
        <f t="shared" si="1127"/>
        <v>0</v>
      </c>
      <c r="S1193" s="5">
        <f t="shared" si="1127"/>
        <v>0</v>
      </c>
      <c r="T1193" s="5">
        <f t="shared" si="1127"/>
        <v>250</v>
      </c>
      <c r="U1193" s="5">
        <f t="shared" si="1127"/>
        <v>0</v>
      </c>
      <c r="V1193" s="42">
        <f t="shared" si="1127"/>
        <v>0</v>
      </c>
      <c r="W1193" s="5">
        <f t="shared" si="1099"/>
        <v>100</v>
      </c>
      <c r="X1193" s="27"/>
    </row>
    <row r="1194" spans="1:24" ht="31.5" customHeight="1" x14ac:dyDescent="0.3">
      <c r="A1194" s="4" t="s">
        <v>163</v>
      </c>
      <c r="B1194" s="4" t="s">
        <v>1777</v>
      </c>
      <c r="C1194" s="4" t="s">
        <v>694</v>
      </c>
      <c r="D1194" s="4" t="s">
        <v>87</v>
      </c>
      <c r="E1194" s="14" t="s">
        <v>541</v>
      </c>
      <c r="F1194" s="5">
        <f t="shared" si="1125"/>
        <v>250</v>
      </c>
      <c r="G1194" s="5">
        <f t="shared" si="1125"/>
        <v>250</v>
      </c>
      <c r="H1194" s="5">
        <f t="shared" si="1125"/>
        <v>250</v>
      </c>
      <c r="I1194" s="5">
        <f t="shared" si="1125"/>
        <v>0</v>
      </c>
      <c r="J1194" s="5">
        <f t="shared" si="1125"/>
        <v>0</v>
      </c>
      <c r="K1194" s="5">
        <f t="shared" si="1125"/>
        <v>0</v>
      </c>
      <c r="L1194" s="5">
        <f t="shared" si="1125"/>
        <v>0</v>
      </c>
      <c r="M1194" s="5">
        <f t="shared" si="1118"/>
        <v>250</v>
      </c>
      <c r="N1194" s="5">
        <f t="shared" si="1126"/>
        <v>250</v>
      </c>
      <c r="O1194" s="5">
        <f t="shared" si="1126"/>
        <v>50</v>
      </c>
      <c r="P1194" s="5">
        <f t="shared" si="1127"/>
        <v>0</v>
      </c>
      <c r="Q1194" s="5">
        <f t="shared" si="1127"/>
        <v>0</v>
      </c>
      <c r="R1194" s="5">
        <f t="shared" si="1127"/>
        <v>0</v>
      </c>
      <c r="S1194" s="5">
        <f t="shared" si="1127"/>
        <v>0</v>
      </c>
      <c r="T1194" s="5">
        <f t="shared" si="1127"/>
        <v>250</v>
      </c>
      <c r="U1194" s="5">
        <f t="shared" si="1127"/>
        <v>0</v>
      </c>
      <c r="V1194" s="42">
        <f t="shared" si="1127"/>
        <v>0</v>
      </c>
      <c r="W1194" s="5">
        <f t="shared" si="1099"/>
        <v>100</v>
      </c>
      <c r="X1194" s="27"/>
    </row>
    <row r="1195" spans="1:24" ht="15.75" customHeight="1" x14ac:dyDescent="0.3">
      <c r="A1195" s="4" t="s">
        <v>163</v>
      </c>
      <c r="B1195" s="4" t="s">
        <v>1777</v>
      </c>
      <c r="C1195" s="4" t="s">
        <v>694</v>
      </c>
      <c r="D1195" s="4" t="s">
        <v>99</v>
      </c>
      <c r="E1195" s="14" t="s">
        <v>543</v>
      </c>
      <c r="F1195" s="5">
        <v>250</v>
      </c>
      <c r="G1195" s="5">
        <v>250</v>
      </c>
      <c r="H1195" s="5">
        <v>250</v>
      </c>
      <c r="I1195" s="5"/>
      <c r="J1195" s="5"/>
      <c r="K1195" s="5"/>
      <c r="L1195" s="5"/>
      <c r="M1195" s="5">
        <f t="shared" si="1118"/>
        <v>250</v>
      </c>
      <c r="N1195" s="5">
        <v>250</v>
      </c>
      <c r="O1195" s="5">
        <v>50</v>
      </c>
      <c r="P1195" s="5">
        <v>0</v>
      </c>
      <c r="Q1195" s="5">
        <v>0</v>
      </c>
      <c r="R1195" s="5">
        <v>0</v>
      </c>
      <c r="S1195" s="5">
        <v>0</v>
      </c>
      <c r="T1195" s="5">
        <v>250</v>
      </c>
      <c r="U1195" s="5">
        <v>0</v>
      </c>
      <c r="V1195" s="42">
        <v>0</v>
      </c>
      <c r="W1195" s="5">
        <f t="shared" si="1099"/>
        <v>100</v>
      </c>
      <c r="X1195" s="27"/>
    </row>
    <row r="1196" spans="1:24" ht="47.25" customHeight="1" x14ac:dyDescent="0.3">
      <c r="A1196" s="4" t="s">
        <v>163</v>
      </c>
      <c r="B1196" s="4" t="s">
        <v>1777</v>
      </c>
      <c r="C1196" s="4" t="s">
        <v>169</v>
      </c>
      <c r="D1196" s="4"/>
      <c r="E1196" s="14" t="s">
        <v>1115</v>
      </c>
      <c r="F1196" s="5">
        <f t="shared" ref="F1196:L1198" si="1128">F1197</f>
        <v>11494.8</v>
      </c>
      <c r="G1196" s="5">
        <f t="shared" si="1128"/>
        <v>11494.8</v>
      </c>
      <c r="H1196" s="5">
        <f t="shared" si="1128"/>
        <v>11494.8</v>
      </c>
      <c r="I1196" s="5">
        <f t="shared" si="1128"/>
        <v>0</v>
      </c>
      <c r="J1196" s="5">
        <f t="shared" si="1128"/>
        <v>0</v>
      </c>
      <c r="K1196" s="5">
        <f t="shared" si="1128"/>
        <v>0</v>
      </c>
      <c r="L1196" s="5">
        <f t="shared" si="1128"/>
        <v>0</v>
      </c>
      <c r="M1196" s="5">
        <f t="shared" si="1118"/>
        <v>11494.8</v>
      </c>
      <c r="N1196" s="5">
        <f t="shared" ref="N1196:O1198" si="1129">N1197</f>
        <v>9389.6580000000013</v>
      </c>
      <c r="O1196" s="5">
        <f t="shared" si="1129"/>
        <v>6123.7438099999999</v>
      </c>
      <c r="P1196" s="5">
        <f t="shared" ref="P1196:V1198" si="1130">P1197</f>
        <v>9389.6580000000013</v>
      </c>
      <c r="Q1196" s="5">
        <f t="shared" si="1130"/>
        <v>6123.7438099999999</v>
      </c>
      <c r="R1196" s="5">
        <f t="shared" si="1130"/>
        <v>0</v>
      </c>
      <c r="S1196" s="5">
        <f t="shared" si="1130"/>
        <v>0</v>
      </c>
      <c r="T1196" s="5">
        <f t="shared" si="1130"/>
        <v>9333.2484700000005</v>
      </c>
      <c r="U1196" s="5">
        <f t="shared" si="1130"/>
        <v>9333.2484700000005</v>
      </c>
      <c r="V1196" s="42">
        <f t="shared" si="1130"/>
        <v>0</v>
      </c>
      <c r="W1196" s="5">
        <f t="shared" si="1099"/>
        <v>99.399237650615163</v>
      </c>
      <c r="X1196" s="27"/>
    </row>
    <row r="1197" spans="1:24" ht="47.25" customHeight="1" x14ac:dyDescent="0.3">
      <c r="A1197" s="4" t="s">
        <v>163</v>
      </c>
      <c r="B1197" s="4" t="s">
        <v>1777</v>
      </c>
      <c r="C1197" s="4" t="s">
        <v>705</v>
      </c>
      <c r="D1197" s="4"/>
      <c r="E1197" s="14" t="s">
        <v>1117</v>
      </c>
      <c r="F1197" s="5">
        <f t="shared" si="1128"/>
        <v>11494.8</v>
      </c>
      <c r="G1197" s="5">
        <f t="shared" si="1128"/>
        <v>11494.8</v>
      </c>
      <c r="H1197" s="5">
        <f t="shared" si="1128"/>
        <v>11494.8</v>
      </c>
      <c r="I1197" s="5">
        <f t="shared" si="1128"/>
        <v>0</v>
      </c>
      <c r="J1197" s="5">
        <f t="shared" si="1128"/>
        <v>0</v>
      </c>
      <c r="K1197" s="5">
        <f t="shared" si="1128"/>
        <v>0</v>
      </c>
      <c r="L1197" s="5">
        <f t="shared" si="1128"/>
        <v>0</v>
      </c>
      <c r="M1197" s="5">
        <f t="shared" si="1118"/>
        <v>11494.8</v>
      </c>
      <c r="N1197" s="5">
        <f t="shared" si="1129"/>
        <v>9389.6580000000013</v>
      </c>
      <c r="O1197" s="5">
        <f t="shared" si="1129"/>
        <v>6123.7438099999999</v>
      </c>
      <c r="P1197" s="5">
        <f t="shared" si="1130"/>
        <v>9389.6580000000013</v>
      </c>
      <c r="Q1197" s="5">
        <f t="shared" si="1130"/>
        <v>6123.7438099999999</v>
      </c>
      <c r="R1197" s="5">
        <f t="shared" si="1130"/>
        <v>0</v>
      </c>
      <c r="S1197" s="5">
        <f t="shared" si="1130"/>
        <v>0</v>
      </c>
      <c r="T1197" s="5">
        <f t="shared" si="1130"/>
        <v>9333.2484700000005</v>
      </c>
      <c r="U1197" s="5">
        <f t="shared" si="1130"/>
        <v>9333.2484700000005</v>
      </c>
      <c r="V1197" s="42">
        <f t="shared" si="1130"/>
        <v>0</v>
      </c>
      <c r="W1197" s="5">
        <f t="shared" si="1099"/>
        <v>99.399237650615163</v>
      </c>
      <c r="X1197" s="27"/>
    </row>
    <row r="1198" spans="1:24" ht="31.5" customHeight="1" x14ac:dyDescent="0.3">
      <c r="A1198" s="4" t="s">
        <v>163</v>
      </c>
      <c r="B1198" s="4" t="s">
        <v>1777</v>
      </c>
      <c r="C1198" s="4" t="s">
        <v>702</v>
      </c>
      <c r="D1198" s="4"/>
      <c r="E1198" s="14" t="s">
        <v>756</v>
      </c>
      <c r="F1198" s="5">
        <f t="shared" si="1128"/>
        <v>11494.8</v>
      </c>
      <c r="G1198" s="5">
        <f t="shared" si="1128"/>
        <v>11494.8</v>
      </c>
      <c r="H1198" s="5">
        <f t="shared" si="1128"/>
        <v>11494.8</v>
      </c>
      <c r="I1198" s="5">
        <f t="shared" si="1128"/>
        <v>0</v>
      </c>
      <c r="J1198" s="5">
        <f t="shared" si="1128"/>
        <v>0</v>
      </c>
      <c r="K1198" s="5">
        <f t="shared" si="1128"/>
        <v>0</v>
      </c>
      <c r="L1198" s="5">
        <f t="shared" si="1128"/>
        <v>0</v>
      </c>
      <c r="M1198" s="5">
        <f t="shared" si="1118"/>
        <v>11494.8</v>
      </c>
      <c r="N1198" s="5">
        <f t="shared" si="1129"/>
        <v>9389.6580000000013</v>
      </c>
      <c r="O1198" s="5">
        <f t="shared" si="1129"/>
        <v>6123.7438099999999</v>
      </c>
      <c r="P1198" s="5">
        <f t="shared" si="1130"/>
        <v>9389.6580000000013</v>
      </c>
      <c r="Q1198" s="5">
        <f t="shared" si="1130"/>
        <v>6123.7438099999999</v>
      </c>
      <c r="R1198" s="5">
        <f t="shared" si="1130"/>
        <v>0</v>
      </c>
      <c r="S1198" s="5">
        <f t="shared" si="1130"/>
        <v>0</v>
      </c>
      <c r="T1198" s="5">
        <f t="shared" si="1130"/>
        <v>9333.2484700000005</v>
      </c>
      <c r="U1198" s="5">
        <f t="shared" si="1130"/>
        <v>9333.2484700000005</v>
      </c>
      <c r="V1198" s="42">
        <f t="shared" si="1130"/>
        <v>0</v>
      </c>
      <c r="W1198" s="5">
        <f t="shared" si="1099"/>
        <v>99.399237650615163</v>
      </c>
      <c r="X1198" s="27"/>
    </row>
    <row r="1199" spans="1:24" ht="31.5" customHeight="1" x14ac:dyDescent="0.3">
      <c r="A1199" s="4" t="s">
        <v>163</v>
      </c>
      <c r="B1199" s="4" t="s">
        <v>1777</v>
      </c>
      <c r="C1199" s="4" t="s">
        <v>702</v>
      </c>
      <c r="D1199" s="4" t="s">
        <v>87</v>
      </c>
      <c r="E1199" s="14" t="s">
        <v>541</v>
      </c>
      <c r="F1199" s="5">
        <f t="shared" ref="F1199:L1199" si="1131">F1200+F1201+F1202</f>
        <v>11494.8</v>
      </c>
      <c r="G1199" s="5">
        <f t="shared" si="1131"/>
        <v>11494.8</v>
      </c>
      <c r="H1199" s="5">
        <f t="shared" si="1131"/>
        <v>11494.8</v>
      </c>
      <c r="I1199" s="5">
        <f t="shared" si="1131"/>
        <v>0</v>
      </c>
      <c r="J1199" s="5">
        <f t="shared" si="1131"/>
        <v>0</v>
      </c>
      <c r="K1199" s="5">
        <f t="shared" si="1131"/>
        <v>0</v>
      </c>
      <c r="L1199" s="5">
        <f t="shared" si="1131"/>
        <v>0</v>
      </c>
      <c r="M1199" s="5">
        <f t="shared" si="1118"/>
        <v>11494.8</v>
      </c>
      <c r="N1199" s="5">
        <f>N1200+N1201+N1202</f>
        <v>9389.6580000000013</v>
      </c>
      <c r="O1199" s="5">
        <f>O1200+O1201+O1202</f>
        <v>6123.7438099999999</v>
      </c>
      <c r="P1199" s="5">
        <f t="shared" ref="P1199:V1199" si="1132">P1200+P1201+P1202</f>
        <v>9389.6580000000013</v>
      </c>
      <c r="Q1199" s="5">
        <f t="shared" si="1132"/>
        <v>6123.7438099999999</v>
      </c>
      <c r="R1199" s="5">
        <f t="shared" si="1132"/>
        <v>0</v>
      </c>
      <c r="S1199" s="5">
        <f t="shared" si="1132"/>
        <v>0</v>
      </c>
      <c r="T1199" s="5">
        <f t="shared" si="1132"/>
        <v>9333.2484700000005</v>
      </c>
      <c r="U1199" s="5">
        <f t="shared" si="1132"/>
        <v>9333.2484700000005</v>
      </c>
      <c r="V1199" s="42">
        <f t="shared" si="1132"/>
        <v>0</v>
      </c>
      <c r="W1199" s="5">
        <f t="shared" si="1099"/>
        <v>99.399237650615163</v>
      </c>
      <c r="X1199" s="27"/>
    </row>
    <row r="1200" spans="1:24" ht="15.75" customHeight="1" x14ac:dyDescent="0.3">
      <c r="A1200" s="4" t="s">
        <v>163</v>
      </c>
      <c r="B1200" s="4" t="s">
        <v>1777</v>
      </c>
      <c r="C1200" s="4" t="s">
        <v>702</v>
      </c>
      <c r="D1200" s="4" t="s">
        <v>121</v>
      </c>
      <c r="E1200" s="14" t="s">
        <v>542</v>
      </c>
      <c r="F1200" s="5">
        <v>1893.6</v>
      </c>
      <c r="G1200" s="5">
        <v>1893.6</v>
      </c>
      <c r="H1200" s="5">
        <v>1893.6</v>
      </c>
      <c r="I1200" s="5"/>
      <c r="J1200" s="5"/>
      <c r="K1200" s="5"/>
      <c r="L1200" s="5"/>
      <c r="M1200" s="5">
        <f t="shared" si="1118"/>
        <v>1893.6</v>
      </c>
      <c r="N1200" s="5">
        <v>1326.54</v>
      </c>
      <c r="O1200" s="5">
        <v>776.94</v>
      </c>
      <c r="P1200" s="5">
        <f t="shared" ref="P1200:Q1202" si="1133">N1200</f>
        <v>1326.54</v>
      </c>
      <c r="Q1200" s="5">
        <f t="shared" si="1133"/>
        <v>776.94</v>
      </c>
      <c r="R1200" s="5">
        <v>0</v>
      </c>
      <c r="S1200" s="5">
        <v>0</v>
      </c>
      <c r="T1200" s="5">
        <v>1326.54</v>
      </c>
      <c r="U1200" s="5">
        <f>T1200</f>
        <v>1326.54</v>
      </c>
      <c r="V1200" s="42">
        <v>0</v>
      </c>
      <c r="W1200" s="5">
        <f t="shared" si="1099"/>
        <v>100</v>
      </c>
      <c r="X1200" s="27"/>
    </row>
    <row r="1201" spans="1:24" ht="15.75" customHeight="1" x14ac:dyDescent="0.3">
      <c r="A1201" s="4" t="s">
        <v>163</v>
      </c>
      <c r="B1201" s="4" t="s">
        <v>1777</v>
      </c>
      <c r="C1201" s="4" t="s">
        <v>702</v>
      </c>
      <c r="D1201" s="4" t="s">
        <v>99</v>
      </c>
      <c r="E1201" s="14" t="s">
        <v>543</v>
      </c>
      <c r="F1201" s="5">
        <v>9214.7999999999993</v>
      </c>
      <c r="G1201" s="5">
        <v>9214.7999999999993</v>
      </c>
      <c r="H1201" s="5">
        <v>9214.7999999999993</v>
      </c>
      <c r="I1201" s="5"/>
      <c r="J1201" s="5"/>
      <c r="K1201" s="5"/>
      <c r="L1201" s="5"/>
      <c r="M1201" s="5">
        <f t="shared" si="1118"/>
        <v>9214.7999999999993</v>
      </c>
      <c r="N1201" s="5">
        <v>7696.8580000000002</v>
      </c>
      <c r="O1201" s="5">
        <v>5111.12</v>
      </c>
      <c r="P1201" s="5">
        <f t="shared" si="1133"/>
        <v>7696.8580000000002</v>
      </c>
      <c r="Q1201" s="5">
        <f t="shared" si="1133"/>
        <v>5111.12</v>
      </c>
      <c r="R1201" s="5">
        <v>0</v>
      </c>
      <c r="S1201" s="5">
        <v>0</v>
      </c>
      <c r="T1201" s="5">
        <v>7696.8580000000002</v>
      </c>
      <c r="U1201" s="5">
        <f>T1201</f>
        <v>7696.8580000000002</v>
      </c>
      <c r="V1201" s="42">
        <v>0</v>
      </c>
      <c r="W1201" s="5">
        <f t="shared" si="1099"/>
        <v>100</v>
      </c>
      <c r="X1201" s="27"/>
    </row>
    <row r="1202" spans="1:24" ht="63" customHeight="1" x14ac:dyDescent="0.3">
      <c r="A1202" s="4" t="s">
        <v>163</v>
      </c>
      <c r="B1202" s="4" t="s">
        <v>1777</v>
      </c>
      <c r="C1202" s="4" t="s">
        <v>702</v>
      </c>
      <c r="D1202" s="4" t="s">
        <v>84</v>
      </c>
      <c r="E1202" s="14" t="s">
        <v>1552</v>
      </c>
      <c r="F1202" s="5">
        <v>386.4</v>
      </c>
      <c r="G1202" s="5">
        <v>386.4</v>
      </c>
      <c r="H1202" s="5">
        <v>386.4</v>
      </c>
      <c r="I1202" s="5"/>
      <c r="J1202" s="5"/>
      <c r="K1202" s="5"/>
      <c r="L1202" s="5"/>
      <c r="M1202" s="5">
        <f t="shared" si="1118"/>
        <v>386.4</v>
      </c>
      <c r="N1202" s="5">
        <v>366.26</v>
      </c>
      <c r="O1202" s="5">
        <v>235.68380999999999</v>
      </c>
      <c r="P1202" s="5">
        <f t="shared" si="1133"/>
        <v>366.26</v>
      </c>
      <c r="Q1202" s="5">
        <f t="shared" si="1133"/>
        <v>235.68380999999999</v>
      </c>
      <c r="R1202" s="5">
        <v>0</v>
      </c>
      <c r="S1202" s="5">
        <v>0</v>
      </c>
      <c r="T1202" s="5">
        <v>309.85046999999997</v>
      </c>
      <c r="U1202" s="5">
        <f>T1202</f>
        <v>309.85046999999997</v>
      </c>
      <c r="V1202" s="42">
        <v>0</v>
      </c>
      <c r="W1202" s="5">
        <f t="shared" si="1099"/>
        <v>84.598501064817327</v>
      </c>
      <c r="X1202" s="27"/>
    </row>
    <row r="1203" spans="1:24" s="10" customFormat="1" ht="18.75" customHeight="1" x14ac:dyDescent="0.3">
      <c r="A1203" s="9" t="s">
        <v>163</v>
      </c>
      <c r="B1203" s="9" t="s">
        <v>1781</v>
      </c>
      <c r="C1203" s="9"/>
      <c r="D1203" s="9"/>
      <c r="E1203" s="13" t="s">
        <v>526</v>
      </c>
      <c r="F1203" s="11">
        <f t="shared" ref="F1203:L1208" si="1134">F1204</f>
        <v>95822.6</v>
      </c>
      <c r="G1203" s="11">
        <f t="shared" si="1134"/>
        <v>47495</v>
      </c>
      <c r="H1203" s="11">
        <f t="shared" si="1134"/>
        <v>28190.7</v>
      </c>
      <c r="I1203" s="11">
        <f t="shared" si="1134"/>
        <v>0</v>
      </c>
      <c r="J1203" s="11">
        <f t="shared" si="1134"/>
        <v>0</v>
      </c>
      <c r="K1203" s="11">
        <f t="shared" si="1134"/>
        <v>0</v>
      </c>
      <c r="L1203" s="11">
        <f t="shared" si="1134"/>
        <v>0</v>
      </c>
      <c r="M1203" s="11">
        <f t="shared" si="1118"/>
        <v>95822.6</v>
      </c>
      <c r="N1203" s="11">
        <f t="shared" ref="N1203:O1208" si="1135">N1204</f>
        <v>75589.024320000011</v>
      </c>
      <c r="O1203" s="11">
        <f t="shared" si="1135"/>
        <v>55973.054270000001</v>
      </c>
      <c r="P1203" s="11">
        <f t="shared" ref="P1203:V1208" si="1136">P1204</f>
        <v>75589.024320000011</v>
      </c>
      <c r="Q1203" s="11">
        <f t="shared" si="1136"/>
        <v>55973.054270000001</v>
      </c>
      <c r="R1203" s="11">
        <f t="shared" si="1136"/>
        <v>0</v>
      </c>
      <c r="S1203" s="11">
        <f t="shared" si="1136"/>
        <v>0</v>
      </c>
      <c r="T1203" s="11">
        <f t="shared" si="1136"/>
        <v>75589.024320000011</v>
      </c>
      <c r="U1203" s="11">
        <f t="shared" si="1136"/>
        <v>75589.024320000011</v>
      </c>
      <c r="V1203" s="41">
        <f t="shared" si="1136"/>
        <v>0</v>
      </c>
      <c r="W1203" s="11">
        <f t="shared" si="1099"/>
        <v>100</v>
      </c>
      <c r="X1203" s="26"/>
    </row>
    <row r="1204" spans="1:24" ht="31.5" customHeight="1" x14ac:dyDescent="0.3">
      <c r="A1204" s="4" t="s">
        <v>163</v>
      </c>
      <c r="B1204" s="4" t="s">
        <v>1781</v>
      </c>
      <c r="C1204" s="4" t="s">
        <v>168</v>
      </c>
      <c r="D1204" s="4"/>
      <c r="E1204" s="14" t="s">
        <v>1105</v>
      </c>
      <c r="F1204" s="5">
        <f t="shared" si="1134"/>
        <v>95822.6</v>
      </c>
      <c r="G1204" s="5">
        <f t="shared" si="1134"/>
        <v>47495</v>
      </c>
      <c r="H1204" s="5">
        <f t="shared" si="1134"/>
        <v>28190.7</v>
      </c>
      <c r="I1204" s="5">
        <f t="shared" si="1134"/>
        <v>0</v>
      </c>
      <c r="J1204" s="5">
        <f t="shared" si="1134"/>
        <v>0</v>
      </c>
      <c r="K1204" s="5">
        <f t="shared" si="1134"/>
        <v>0</v>
      </c>
      <c r="L1204" s="5">
        <f t="shared" si="1134"/>
        <v>0</v>
      </c>
      <c r="M1204" s="5">
        <f t="shared" si="1118"/>
        <v>95822.6</v>
      </c>
      <c r="N1204" s="5">
        <f t="shared" si="1135"/>
        <v>75589.024320000011</v>
      </c>
      <c r="O1204" s="5">
        <f t="shared" si="1135"/>
        <v>55973.054270000001</v>
      </c>
      <c r="P1204" s="5">
        <f t="shared" si="1136"/>
        <v>75589.024320000011</v>
      </c>
      <c r="Q1204" s="5">
        <f t="shared" si="1136"/>
        <v>55973.054270000001</v>
      </c>
      <c r="R1204" s="5">
        <f t="shared" si="1136"/>
        <v>0</v>
      </c>
      <c r="S1204" s="5">
        <f t="shared" si="1136"/>
        <v>0</v>
      </c>
      <c r="T1204" s="5">
        <f t="shared" si="1136"/>
        <v>75589.024320000011</v>
      </c>
      <c r="U1204" s="5">
        <f t="shared" si="1136"/>
        <v>75589.024320000011</v>
      </c>
      <c r="V1204" s="42">
        <f t="shared" si="1136"/>
        <v>0</v>
      </c>
      <c r="W1204" s="5">
        <f t="shared" si="1099"/>
        <v>100</v>
      </c>
      <c r="X1204" s="27"/>
    </row>
    <row r="1205" spans="1:24" ht="31.5" customHeight="1" x14ac:dyDescent="0.3">
      <c r="A1205" s="4" t="s">
        <v>163</v>
      </c>
      <c r="B1205" s="4" t="s">
        <v>1781</v>
      </c>
      <c r="C1205" s="4" t="s">
        <v>667</v>
      </c>
      <c r="D1205" s="4"/>
      <c r="E1205" s="14" t="s">
        <v>1106</v>
      </c>
      <c r="F1205" s="5">
        <f t="shared" si="1134"/>
        <v>95822.6</v>
      </c>
      <c r="G1205" s="5">
        <f t="shared" si="1134"/>
        <v>47495</v>
      </c>
      <c r="H1205" s="5">
        <f t="shared" si="1134"/>
        <v>28190.7</v>
      </c>
      <c r="I1205" s="5">
        <f t="shared" si="1134"/>
        <v>0</v>
      </c>
      <c r="J1205" s="5">
        <f t="shared" si="1134"/>
        <v>0</v>
      </c>
      <c r="K1205" s="5">
        <f t="shared" si="1134"/>
        <v>0</v>
      </c>
      <c r="L1205" s="5">
        <f t="shared" si="1134"/>
        <v>0</v>
      </c>
      <c r="M1205" s="5">
        <f t="shared" si="1118"/>
        <v>95822.6</v>
      </c>
      <c r="N1205" s="5">
        <f t="shared" si="1135"/>
        <v>75589.024320000011</v>
      </c>
      <c r="O1205" s="5">
        <f t="shared" si="1135"/>
        <v>55973.054270000001</v>
      </c>
      <c r="P1205" s="5">
        <f t="shared" si="1136"/>
        <v>75589.024320000011</v>
      </c>
      <c r="Q1205" s="5">
        <f t="shared" si="1136"/>
        <v>55973.054270000001</v>
      </c>
      <c r="R1205" s="5">
        <f t="shared" si="1136"/>
        <v>0</v>
      </c>
      <c r="S1205" s="5">
        <f t="shared" si="1136"/>
        <v>0</v>
      </c>
      <c r="T1205" s="5">
        <f t="shared" si="1136"/>
        <v>75589.024320000011</v>
      </c>
      <c r="U1205" s="5">
        <f t="shared" si="1136"/>
        <v>75589.024320000011</v>
      </c>
      <c r="V1205" s="42">
        <f t="shared" si="1136"/>
        <v>0</v>
      </c>
      <c r="W1205" s="5">
        <f t="shared" si="1099"/>
        <v>100</v>
      </c>
      <c r="X1205" s="27"/>
    </row>
    <row r="1206" spans="1:24" ht="47.25" customHeight="1" x14ac:dyDescent="0.3">
      <c r="A1206" s="4" t="s">
        <v>163</v>
      </c>
      <c r="B1206" s="4" t="s">
        <v>1781</v>
      </c>
      <c r="C1206" s="4" t="s">
        <v>669</v>
      </c>
      <c r="D1206" s="4"/>
      <c r="E1206" s="14" t="s">
        <v>1108</v>
      </c>
      <c r="F1206" s="5">
        <f t="shared" si="1134"/>
        <v>95822.6</v>
      </c>
      <c r="G1206" s="5">
        <f t="shared" si="1134"/>
        <v>47495</v>
      </c>
      <c r="H1206" s="5">
        <f t="shared" si="1134"/>
        <v>28190.7</v>
      </c>
      <c r="I1206" s="5">
        <f t="shared" si="1134"/>
        <v>0</v>
      </c>
      <c r="J1206" s="5">
        <f t="shared" si="1134"/>
        <v>0</v>
      </c>
      <c r="K1206" s="5">
        <f t="shared" si="1134"/>
        <v>0</v>
      </c>
      <c r="L1206" s="5">
        <f t="shared" si="1134"/>
        <v>0</v>
      </c>
      <c r="M1206" s="5">
        <f t="shared" si="1118"/>
        <v>95822.6</v>
      </c>
      <c r="N1206" s="5">
        <f t="shared" si="1135"/>
        <v>75589.024320000011</v>
      </c>
      <c r="O1206" s="5">
        <f t="shared" si="1135"/>
        <v>55973.054270000001</v>
      </c>
      <c r="P1206" s="5">
        <f t="shared" si="1136"/>
        <v>75589.024320000011</v>
      </c>
      <c r="Q1206" s="5">
        <f t="shared" si="1136"/>
        <v>55973.054270000001</v>
      </c>
      <c r="R1206" s="5">
        <f t="shared" si="1136"/>
        <v>0</v>
      </c>
      <c r="S1206" s="5">
        <f t="shared" si="1136"/>
        <v>0</v>
      </c>
      <c r="T1206" s="5">
        <f t="shared" si="1136"/>
        <v>75589.024320000011</v>
      </c>
      <c r="U1206" s="5">
        <f t="shared" si="1136"/>
        <v>75589.024320000011</v>
      </c>
      <c r="V1206" s="42">
        <f t="shared" si="1136"/>
        <v>0</v>
      </c>
      <c r="W1206" s="5">
        <f t="shared" si="1099"/>
        <v>100</v>
      </c>
      <c r="X1206" s="27"/>
    </row>
    <row r="1207" spans="1:24" ht="31.5" customHeight="1" x14ac:dyDescent="0.3">
      <c r="A1207" s="4" t="s">
        <v>163</v>
      </c>
      <c r="B1207" s="4" t="s">
        <v>1781</v>
      </c>
      <c r="C1207" s="4" t="s">
        <v>659</v>
      </c>
      <c r="D1207" s="4"/>
      <c r="E1207" s="14" t="s">
        <v>756</v>
      </c>
      <c r="F1207" s="5">
        <f t="shared" ref="F1207:L1207" si="1137">F1208+F1210</f>
        <v>95822.6</v>
      </c>
      <c r="G1207" s="5">
        <f t="shared" si="1137"/>
        <v>47495</v>
      </c>
      <c r="H1207" s="5">
        <f t="shared" si="1137"/>
        <v>28190.7</v>
      </c>
      <c r="I1207" s="5">
        <f t="shared" si="1137"/>
        <v>0</v>
      </c>
      <c r="J1207" s="5">
        <f t="shared" si="1137"/>
        <v>0</v>
      </c>
      <c r="K1207" s="5">
        <f t="shared" si="1137"/>
        <v>0</v>
      </c>
      <c r="L1207" s="5">
        <f t="shared" si="1137"/>
        <v>0</v>
      </c>
      <c r="M1207" s="5">
        <f t="shared" si="1118"/>
        <v>95822.6</v>
      </c>
      <c r="N1207" s="5">
        <f>N1208+N1210</f>
        <v>75589.024320000011</v>
      </c>
      <c r="O1207" s="5">
        <f>O1208+O1210</f>
        <v>55973.054270000001</v>
      </c>
      <c r="P1207" s="5">
        <f t="shared" ref="P1207:V1207" si="1138">P1208+P1210</f>
        <v>75589.024320000011</v>
      </c>
      <c r="Q1207" s="5">
        <f t="shared" si="1138"/>
        <v>55973.054270000001</v>
      </c>
      <c r="R1207" s="5">
        <f t="shared" si="1138"/>
        <v>0</v>
      </c>
      <c r="S1207" s="5">
        <f t="shared" si="1138"/>
        <v>0</v>
      </c>
      <c r="T1207" s="5">
        <f t="shared" si="1138"/>
        <v>75589.024320000011</v>
      </c>
      <c r="U1207" s="5">
        <f t="shared" si="1138"/>
        <v>75589.024320000011</v>
      </c>
      <c r="V1207" s="42">
        <f t="shared" si="1138"/>
        <v>0</v>
      </c>
      <c r="W1207" s="5">
        <f t="shared" si="1099"/>
        <v>100</v>
      </c>
      <c r="X1207" s="27"/>
    </row>
    <row r="1208" spans="1:24" ht="15.75" customHeight="1" x14ac:dyDescent="0.3">
      <c r="A1208" s="4" t="s">
        <v>163</v>
      </c>
      <c r="B1208" s="4" t="s">
        <v>1781</v>
      </c>
      <c r="C1208" s="4" t="s">
        <v>659</v>
      </c>
      <c r="D1208" s="4" t="s">
        <v>131</v>
      </c>
      <c r="E1208" s="14" t="s">
        <v>533</v>
      </c>
      <c r="F1208" s="5">
        <f t="shared" si="1134"/>
        <v>3500</v>
      </c>
      <c r="G1208" s="5">
        <f t="shared" si="1134"/>
        <v>3500</v>
      </c>
      <c r="H1208" s="5">
        <f t="shared" si="1134"/>
        <v>3500</v>
      </c>
      <c r="I1208" s="5">
        <f t="shared" si="1134"/>
        <v>0</v>
      </c>
      <c r="J1208" s="5">
        <f t="shared" si="1134"/>
        <v>0</v>
      </c>
      <c r="K1208" s="5">
        <f t="shared" si="1134"/>
        <v>0</v>
      </c>
      <c r="L1208" s="5">
        <f t="shared" si="1134"/>
        <v>0</v>
      </c>
      <c r="M1208" s="5">
        <f t="shared" si="1118"/>
        <v>3500</v>
      </c>
      <c r="N1208" s="5">
        <f t="shared" si="1135"/>
        <v>2002.7836600000001</v>
      </c>
      <c r="O1208" s="5">
        <f t="shared" si="1135"/>
        <v>1344.4055599999999</v>
      </c>
      <c r="P1208" s="5">
        <f t="shared" si="1136"/>
        <v>2002.7836600000001</v>
      </c>
      <c r="Q1208" s="5">
        <f t="shared" si="1136"/>
        <v>1344.4055599999999</v>
      </c>
      <c r="R1208" s="5">
        <f t="shared" si="1136"/>
        <v>0</v>
      </c>
      <c r="S1208" s="5">
        <f t="shared" si="1136"/>
        <v>0</v>
      </c>
      <c r="T1208" s="5">
        <f t="shared" si="1136"/>
        <v>2002.7836600000001</v>
      </c>
      <c r="U1208" s="5">
        <f t="shared" si="1136"/>
        <v>2002.7836600000001</v>
      </c>
      <c r="V1208" s="42">
        <f t="shared" si="1136"/>
        <v>0</v>
      </c>
      <c r="W1208" s="5">
        <f t="shared" si="1099"/>
        <v>100</v>
      </c>
      <c r="X1208" s="27"/>
    </row>
    <row r="1209" spans="1:24" ht="31.5" customHeight="1" x14ac:dyDescent="0.3">
      <c r="A1209" s="4" t="s">
        <v>163</v>
      </c>
      <c r="B1209" s="4" t="s">
        <v>1781</v>
      </c>
      <c r="C1209" s="4" t="s">
        <v>659</v>
      </c>
      <c r="D1209" s="4" t="s">
        <v>354</v>
      </c>
      <c r="E1209" s="14" t="s">
        <v>535</v>
      </c>
      <c r="F1209" s="5">
        <v>3500</v>
      </c>
      <c r="G1209" s="5">
        <v>3500</v>
      </c>
      <c r="H1209" s="5">
        <v>3500</v>
      </c>
      <c r="I1209" s="5"/>
      <c r="J1209" s="5"/>
      <c r="K1209" s="5"/>
      <c r="L1209" s="5"/>
      <c r="M1209" s="5">
        <f t="shared" si="1118"/>
        <v>3500</v>
      </c>
      <c r="N1209" s="5">
        <v>2002.7836600000001</v>
      </c>
      <c r="O1209" s="5">
        <v>1344.4055599999999</v>
      </c>
      <c r="P1209" s="5">
        <f>N1209</f>
        <v>2002.7836600000001</v>
      </c>
      <c r="Q1209" s="5">
        <f>O1209</f>
        <v>1344.4055599999999</v>
      </c>
      <c r="R1209" s="5">
        <v>0</v>
      </c>
      <c r="S1209" s="5">
        <v>0</v>
      </c>
      <c r="T1209" s="5">
        <v>2002.7836600000001</v>
      </c>
      <c r="U1209" s="5">
        <f>T1209</f>
        <v>2002.7836600000001</v>
      </c>
      <c r="V1209" s="42">
        <v>0</v>
      </c>
      <c r="W1209" s="5">
        <f t="shared" si="1099"/>
        <v>100</v>
      </c>
      <c r="X1209" s="27"/>
    </row>
    <row r="1210" spans="1:24" ht="31.5" customHeight="1" x14ac:dyDescent="0.3">
      <c r="A1210" s="4" t="s">
        <v>163</v>
      </c>
      <c r="B1210" s="4" t="s">
        <v>1781</v>
      </c>
      <c r="C1210" s="4" t="s">
        <v>659</v>
      </c>
      <c r="D1210" s="4" t="s">
        <v>87</v>
      </c>
      <c r="E1210" s="14" t="s">
        <v>541</v>
      </c>
      <c r="F1210" s="5">
        <f t="shared" ref="F1210:L1210" si="1139">F1211+F1212</f>
        <v>92322.6</v>
      </c>
      <c r="G1210" s="5">
        <f t="shared" si="1139"/>
        <v>43995</v>
      </c>
      <c r="H1210" s="5">
        <f t="shared" si="1139"/>
        <v>24690.7</v>
      </c>
      <c r="I1210" s="5">
        <f t="shared" si="1139"/>
        <v>0</v>
      </c>
      <c r="J1210" s="5">
        <f t="shared" si="1139"/>
        <v>0</v>
      </c>
      <c r="K1210" s="5">
        <f t="shared" si="1139"/>
        <v>0</v>
      </c>
      <c r="L1210" s="5">
        <f t="shared" si="1139"/>
        <v>0</v>
      </c>
      <c r="M1210" s="5">
        <f t="shared" si="1118"/>
        <v>92322.6</v>
      </c>
      <c r="N1210" s="5">
        <f>N1211+N1212</f>
        <v>73586.24066000001</v>
      </c>
      <c r="O1210" s="5">
        <f>O1211+O1212</f>
        <v>54628.648710000001</v>
      </c>
      <c r="P1210" s="5">
        <f t="shared" ref="P1210:V1210" si="1140">P1211+P1212</f>
        <v>73586.24066000001</v>
      </c>
      <c r="Q1210" s="5">
        <f t="shared" si="1140"/>
        <v>54628.648710000001</v>
      </c>
      <c r="R1210" s="5">
        <f t="shared" si="1140"/>
        <v>0</v>
      </c>
      <c r="S1210" s="5">
        <f t="shared" si="1140"/>
        <v>0</v>
      </c>
      <c r="T1210" s="5">
        <f t="shared" si="1140"/>
        <v>73586.24066000001</v>
      </c>
      <c r="U1210" s="5">
        <f t="shared" si="1140"/>
        <v>73586.24066000001</v>
      </c>
      <c r="V1210" s="42">
        <f t="shared" si="1140"/>
        <v>0</v>
      </c>
      <c r="W1210" s="5">
        <f t="shared" si="1099"/>
        <v>100</v>
      </c>
      <c r="X1210" s="27"/>
    </row>
    <row r="1211" spans="1:24" ht="15.75" customHeight="1" x14ac:dyDescent="0.3">
      <c r="A1211" s="4" t="s">
        <v>163</v>
      </c>
      <c r="B1211" s="4" t="s">
        <v>1781</v>
      </c>
      <c r="C1211" s="4" t="s">
        <v>659</v>
      </c>
      <c r="D1211" s="4" t="s">
        <v>121</v>
      </c>
      <c r="E1211" s="14" t="s">
        <v>542</v>
      </c>
      <c r="F1211" s="5">
        <v>77.3</v>
      </c>
      <c r="G1211" s="5">
        <v>38.299999999999997</v>
      </c>
      <c r="H1211" s="5">
        <v>22.7</v>
      </c>
      <c r="I1211" s="5"/>
      <c r="J1211" s="5"/>
      <c r="K1211" s="5"/>
      <c r="L1211" s="5"/>
      <c r="M1211" s="5">
        <f t="shared" si="1118"/>
        <v>77.3</v>
      </c>
      <c r="N1211" s="5">
        <v>311.49898000000002</v>
      </c>
      <c r="O1211" s="5">
        <v>206.37997999999999</v>
      </c>
      <c r="P1211" s="5">
        <f>N1211</f>
        <v>311.49898000000002</v>
      </c>
      <c r="Q1211" s="5">
        <f>O1211</f>
        <v>206.37997999999999</v>
      </c>
      <c r="R1211" s="5">
        <v>0</v>
      </c>
      <c r="S1211" s="5">
        <v>0</v>
      </c>
      <c r="T1211" s="5">
        <v>311.49898000000002</v>
      </c>
      <c r="U1211" s="5">
        <f>T1211</f>
        <v>311.49898000000002</v>
      </c>
      <c r="V1211" s="42">
        <v>0</v>
      </c>
      <c r="W1211" s="5">
        <f t="shared" si="1099"/>
        <v>100</v>
      </c>
      <c r="X1211" s="27"/>
    </row>
    <row r="1212" spans="1:24" ht="15.75" customHeight="1" x14ac:dyDescent="0.3">
      <c r="A1212" s="4" t="s">
        <v>163</v>
      </c>
      <c r="B1212" s="4" t="s">
        <v>1781</v>
      </c>
      <c r="C1212" s="4" t="s">
        <v>659</v>
      </c>
      <c r="D1212" s="4" t="s">
        <v>99</v>
      </c>
      <c r="E1212" s="14" t="s">
        <v>543</v>
      </c>
      <c r="F1212" s="5">
        <v>92245.3</v>
      </c>
      <c r="G1212" s="5">
        <v>43956.7</v>
      </c>
      <c r="H1212" s="5">
        <v>24668</v>
      </c>
      <c r="I1212" s="5"/>
      <c r="J1212" s="5"/>
      <c r="K1212" s="5"/>
      <c r="L1212" s="5"/>
      <c r="M1212" s="5">
        <f t="shared" si="1118"/>
        <v>92245.3</v>
      </c>
      <c r="N1212" s="5">
        <v>73274.741680000006</v>
      </c>
      <c r="O1212" s="5">
        <v>54422.268730000003</v>
      </c>
      <c r="P1212" s="5">
        <f>N1212</f>
        <v>73274.741680000006</v>
      </c>
      <c r="Q1212" s="5">
        <f>O1212</f>
        <v>54422.268730000003</v>
      </c>
      <c r="R1212" s="5">
        <v>0</v>
      </c>
      <c r="S1212" s="5">
        <v>0</v>
      </c>
      <c r="T1212" s="5">
        <v>73274.741680000006</v>
      </c>
      <c r="U1212" s="5">
        <f>T1212</f>
        <v>73274.741680000006</v>
      </c>
      <c r="V1212" s="42">
        <v>0</v>
      </c>
      <c r="W1212" s="5">
        <f t="shared" si="1099"/>
        <v>100</v>
      </c>
      <c r="X1212" s="27"/>
    </row>
    <row r="1213" spans="1:24" s="10" customFormat="1" ht="15.75" customHeight="1" x14ac:dyDescent="0.3">
      <c r="A1213" s="9" t="s">
        <v>163</v>
      </c>
      <c r="B1213" s="9" t="s">
        <v>1782</v>
      </c>
      <c r="C1213" s="9"/>
      <c r="D1213" s="9"/>
      <c r="E1213" s="13" t="s">
        <v>527</v>
      </c>
      <c r="F1213" s="11">
        <f t="shared" ref="F1213:L1213" si="1141">F1214</f>
        <v>144800.9</v>
      </c>
      <c r="G1213" s="11">
        <f t="shared" si="1141"/>
        <v>144800.9</v>
      </c>
      <c r="H1213" s="11">
        <f t="shared" si="1141"/>
        <v>144800.9</v>
      </c>
      <c r="I1213" s="11">
        <f t="shared" si="1141"/>
        <v>-2980.2</v>
      </c>
      <c r="J1213" s="11">
        <f t="shared" si="1141"/>
        <v>-2980.2</v>
      </c>
      <c r="K1213" s="11">
        <f t="shared" si="1141"/>
        <v>-2980.2</v>
      </c>
      <c r="L1213" s="11">
        <f t="shared" si="1141"/>
        <v>-1248.2959999999994</v>
      </c>
      <c r="M1213" s="11">
        <f t="shared" si="1118"/>
        <v>140572.40399999998</v>
      </c>
      <c r="N1213" s="11">
        <f>N1214</f>
        <v>140572.40400000001</v>
      </c>
      <c r="O1213" s="11">
        <f>O1214</f>
        <v>97986.337050000002</v>
      </c>
      <c r="P1213" s="11">
        <f t="shared" ref="P1213:V1213" si="1142">P1214</f>
        <v>0</v>
      </c>
      <c r="Q1213" s="11">
        <f t="shared" si="1142"/>
        <v>0</v>
      </c>
      <c r="R1213" s="11">
        <f t="shared" si="1142"/>
        <v>0</v>
      </c>
      <c r="S1213" s="11">
        <f t="shared" si="1142"/>
        <v>0</v>
      </c>
      <c r="T1213" s="11">
        <f t="shared" si="1142"/>
        <v>140541.73163999998</v>
      </c>
      <c r="U1213" s="11">
        <f t="shared" si="1142"/>
        <v>0</v>
      </c>
      <c r="V1213" s="41">
        <f t="shared" si="1142"/>
        <v>0</v>
      </c>
      <c r="W1213" s="11">
        <f t="shared" si="1099"/>
        <v>99.97818038311415</v>
      </c>
      <c r="X1213" s="26"/>
    </row>
    <row r="1214" spans="1:24" ht="31.5" customHeight="1" x14ac:dyDescent="0.3">
      <c r="A1214" s="4" t="s">
        <v>163</v>
      </c>
      <c r="B1214" s="4" t="s">
        <v>1782</v>
      </c>
      <c r="C1214" s="4" t="s">
        <v>168</v>
      </c>
      <c r="D1214" s="4"/>
      <c r="E1214" s="14" t="s">
        <v>1105</v>
      </c>
      <c r="F1214" s="5">
        <f t="shared" ref="F1214:L1214" si="1143">F1215+F1228</f>
        <v>144800.9</v>
      </c>
      <c r="G1214" s="5">
        <f t="shared" si="1143"/>
        <v>144800.9</v>
      </c>
      <c r="H1214" s="5">
        <f t="shared" si="1143"/>
        <v>144800.9</v>
      </c>
      <c r="I1214" s="5">
        <f t="shared" si="1143"/>
        <v>-2980.2</v>
      </c>
      <c r="J1214" s="5">
        <f t="shared" si="1143"/>
        <v>-2980.2</v>
      </c>
      <c r="K1214" s="5">
        <f t="shared" si="1143"/>
        <v>-2980.2</v>
      </c>
      <c r="L1214" s="5">
        <f t="shared" si="1143"/>
        <v>-1248.2959999999994</v>
      </c>
      <c r="M1214" s="5">
        <f t="shared" si="1118"/>
        <v>140572.40399999998</v>
      </c>
      <c r="N1214" s="5">
        <f>N1215+N1228</f>
        <v>140572.40400000001</v>
      </c>
      <c r="O1214" s="5">
        <f>O1215+O1228</f>
        <v>97986.337050000002</v>
      </c>
      <c r="P1214" s="5">
        <f t="shared" ref="P1214:V1214" si="1144">P1215+P1228</f>
        <v>0</v>
      </c>
      <c r="Q1214" s="5">
        <f t="shared" si="1144"/>
        <v>0</v>
      </c>
      <c r="R1214" s="5">
        <f t="shared" si="1144"/>
        <v>0</v>
      </c>
      <c r="S1214" s="5">
        <f t="shared" si="1144"/>
        <v>0</v>
      </c>
      <c r="T1214" s="5">
        <f t="shared" si="1144"/>
        <v>140541.73163999998</v>
      </c>
      <c r="U1214" s="5">
        <f t="shared" si="1144"/>
        <v>0</v>
      </c>
      <c r="V1214" s="42">
        <f t="shared" si="1144"/>
        <v>0</v>
      </c>
      <c r="W1214" s="5">
        <f t="shared" si="1099"/>
        <v>99.97818038311415</v>
      </c>
      <c r="X1214" s="27"/>
    </row>
    <row r="1215" spans="1:24" ht="31.5" customHeight="1" x14ac:dyDescent="0.3">
      <c r="A1215" s="4" t="s">
        <v>163</v>
      </c>
      <c r="B1215" s="4" t="s">
        <v>1782</v>
      </c>
      <c r="C1215" s="4" t="s">
        <v>687</v>
      </c>
      <c r="D1215" s="4"/>
      <c r="E1215" s="14" t="s">
        <v>1110</v>
      </c>
      <c r="F1215" s="5">
        <f t="shared" ref="F1215:L1215" si="1145">F1216</f>
        <v>143872.19999999998</v>
      </c>
      <c r="G1215" s="5">
        <f t="shared" si="1145"/>
        <v>143872.19999999998</v>
      </c>
      <c r="H1215" s="5">
        <f t="shared" si="1145"/>
        <v>143872.19999999998</v>
      </c>
      <c r="I1215" s="5">
        <f t="shared" si="1145"/>
        <v>-2980.2</v>
      </c>
      <c r="J1215" s="5">
        <f t="shared" si="1145"/>
        <v>-2980.2</v>
      </c>
      <c r="K1215" s="5">
        <f t="shared" si="1145"/>
        <v>-2980.2</v>
      </c>
      <c r="L1215" s="5">
        <f t="shared" si="1145"/>
        <v>-1248.2959999999994</v>
      </c>
      <c r="M1215" s="5">
        <f t="shared" si="1118"/>
        <v>139643.70399999997</v>
      </c>
      <c r="N1215" s="5">
        <f>N1216</f>
        <v>139643.704</v>
      </c>
      <c r="O1215" s="5">
        <f>O1216</f>
        <v>97399.156940000001</v>
      </c>
      <c r="P1215" s="5">
        <f t="shared" ref="P1215:V1215" si="1146">P1216</f>
        <v>0</v>
      </c>
      <c r="Q1215" s="5">
        <f t="shared" si="1146"/>
        <v>0</v>
      </c>
      <c r="R1215" s="5">
        <f t="shared" si="1146"/>
        <v>0</v>
      </c>
      <c r="S1215" s="5">
        <f t="shared" si="1146"/>
        <v>0</v>
      </c>
      <c r="T1215" s="5">
        <f t="shared" si="1146"/>
        <v>139643.68349999998</v>
      </c>
      <c r="U1215" s="5">
        <f t="shared" si="1146"/>
        <v>0</v>
      </c>
      <c r="V1215" s="42">
        <f t="shared" si="1146"/>
        <v>0</v>
      </c>
      <c r="W1215" s="5">
        <f t="shared" si="1099"/>
        <v>99.999985319782112</v>
      </c>
      <c r="X1215" s="27"/>
    </row>
    <row r="1216" spans="1:24" ht="63" customHeight="1" x14ac:dyDescent="0.3">
      <c r="A1216" s="4" t="s">
        <v>163</v>
      </c>
      <c r="B1216" s="4" t="s">
        <v>1782</v>
      </c>
      <c r="C1216" s="4" t="s">
        <v>688</v>
      </c>
      <c r="D1216" s="4"/>
      <c r="E1216" s="14" t="s">
        <v>1111</v>
      </c>
      <c r="F1216" s="5">
        <f t="shared" ref="F1216:L1216" si="1147">F1220+F1224+F1217</f>
        <v>143872.19999999998</v>
      </c>
      <c r="G1216" s="5">
        <f t="shared" si="1147"/>
        <v>143872.19999999998</v>
      </c>
      <c r="H1216" s="5">
        <f t="shared" si="1147"/>
        <v>143872.19999999998</v>
      </c>
      <c r="I1216" s="5">
        <f t="shared" si="1147"/>
        <v>-2980.2</v>
      </c>
      <c r="J1216" s="5">
        <f t="shared" si="1147"/>
        <v>-2980.2</v>
      </c>
      <c r="K1216" s="5">
        <f t="shared" si="1147"/>
        <v>-2980.2</v>
      </c>
      <c r="L1216" s="5">
        <f t="shared" si="1147"/>
        <v>-1248.2959999999994</v>
      </c>
      <c r="M1216" s="5">
        <f t="shared" si="1118"/>
        <v>139643.70399999997</v>
      </c>
      <c r="N1216" s="5">
        <f>N1220+N1224+N1217</f>
        <v>139643.704</v>
      </c>
      <c r="O1216" s="5">
        <f>O1220+O1224+O1217</f>
        <v>97399.156940000001</v>
      </c>
      <c r="P1216" s="5">
        <f t="shared" ref="P1216:V1216" si="1148">P1220+P1224+P1217</f>
        <v>0</v>
      </c>
      <c r="Q1216" s="5">
        <f t="shared" si="1148"/>
        <v>0</v>
      </c>
      <c r="R1216" s="5">
        <f t="shared" si="1148"/>
        <v>0</v>
      </c>
      <c r="S1216" s="5">
        <f t="shared" si="1148"/>
        <v>0</v>
      </c>
      <c r="T1216" s="5">
        <f t="shared" si="1148"/>
        <v>139643.68349999998</v>
      </c>
      <c r="U1216" s="5">
        <f t="shared" si="1148"/>
        <v>0</v>
      </c>
      <c r="V1216" s="42">
        <f t="shared" si="1148"/>
        <v>0</v>
      </c>
      <c r="W1216" s="5">
        <f t="shared" si="1099"/>
        <v>99.999985319782112</v>
      </c>
      <c r="X1216" s="27"/>
    </row>
    <row r="1217" spans="1:24" ht="31.5" customHeight="1" x14ac:dyDescent="0.3">
      <c r="A1217" s="4" t="s">
        <v>163</v>
      </c>
      <c r="B1217" s="4" t="s">
        <v>1782</v>
      </c>
      <c r="C1217" s="4" t="s">
        <v>677</v>
      </c>
      <c r="D1217" s="4"/>
      <c r="E1217" s="14" t="s">
        <v>758</v>
      </c>
      <c r="F1217" s="5">
        <f t="shared" ref="F1217:L1218" si="1149">F1218</f>
        <v>15066.3</v>
      </c>
      <c r="G1217" s="5">
        <f t="shared" si="1149"/>
        <v>15066.3</v>
      </c>
      <c r="H1217" s="5">
        <f t="shared" si="1149"/>
        <v>15066.3</v>
      </c>
      <c r="I1217" s="5">
        <f t="shared" si="1149"/>
        <v>0</v>
      </c>
      <c r="J1217" s="5">
        <f t="shared" si="1149"/>
        <v>0</v>
      </c>
      <c r="K1217" s="5">
        <f t="shared" si="1149"/>
        <v>0</v>
      </c>
      <c r="L1217" s="5">
        <f t="shared" si="1149"/>
        <v>30.37</v>
      </c>
      <c r="M1217" s="5">
        <f t="shared" si="1118"/>
        <v>15096.67</v>
      </c>
      <c r="N1217" s="5">
        <f>N1218</f>
        <v>15096.67</v>
      </c>
      <c r="O1217" s="5">
        <f>O1218</f>
        <v>10546.39</v>
      </c>
      <c r="P1217" s="5">
        <f t="shared" ref="P1217:V1218" si="1150">P1218</f>
        <v>0</v>
      </c>
      <c r="Q1217" s="5">
        <f t="shared" si="1150"/>
        <v>0</v>
      </c>
      <c r="R1217" s="5">
        <f t="shared" si="1150"/>
        <v>0</v>
      </c>
      <c r="S1217" s="5">
        <f t="shared" si="1150"/>
        <v>0</v>
      </c>
      <c r="T1217" s="5">
        <f t="shared" si="1150"/>
        <v>15096.6495</v>
      </c>
      <c r="U1217" s="5">
        <f t="shared" si="1150"/>
        <v>0</v>
      </c>
      <c r="V1217" s="42">
        <f t="shared" si="1150"/>
        <v>0</v>
      </c>
      <c r="W1217" s="5">
        <f t="shared" si="1099"/>
        <v>99.999864208464516</v>
      </c>
      <c r="X1217" s="27"/>
    </row>
    <row r="1218" spans="1:24" ht="31.5" customHeight="1" x14ac:dyDescent="0.3">
      <c r="A1218" s="4" t="s">
        <v>163</v>
      </c>
      <c r="B1218" s="4" t="s">
        <v>1782</v>
      </c>
      <c r="C1218" s="4" t="s">
        <v>677</v>
      </c>
      <c r="D1218" s="4" t="s">
        <v>87</v>
      </c>
      <c r="E1218" s="14" t="s">
        <v>541</v>
      </c>
      <c r="F1218" s="5">
        <f t="shared" si="1149"/>
        <v>15066.3</v>
      </c>
      <c r="G1218" s="5">
        <f t="shared" si="1149"/>
        <v>15066.3</v>
      </c>
      <c r="H1218" s="5">
        <f t="shared" si="1149"/>
        <v>15066.3</v>
      </c>
      <c r="I1218" s="5">
        <f t="shared" si="1149"/>
        <v>0</v>
      </c>
      <c r="J1218" s="5">
        <f t="shared" si="1149"/>
        <v>0</v>
      </c>
      <c r="K1218" s="5">
        <f t="shared" si="1149"/>
        <v>0</v>
      </c>
      <c r="L1218" s="5">
        <f t="shared" si="1149"/>
        <v>30.37</v>
      </c>
      <c r="M1218" s="5">
        <f t="shared" si="1118"/>
        <v>15096.67</v>
      </c>
      <c r="N1218" s="5">
        <f>N1219</f>
        <v>15096.67</v>
      </c>
      <c r="O1218" s="5">
        <f>O1219</f>
        <v>10546.39</v>
      </c>
      <c r="P1218" s="5">
        <f t="shared" si="1150"/>
        <v>0</v>
      </c>
      <c r="Q1218" s="5">
        <f t="shared" si="1150"/>
        <v>0</v>
      </c>
      <c r="R1218" s="5">
        <f t="shared" si="1150"/>
        <v>0</v>
      </c>
      <c r="S1218" s="5">
        <f t="shared" si="1150"/>
        <v>0</v>
      </c>
      <c r="T1218" s="5">
        <f t="shared" si="1150"/>
        <v>15096.6495</v>
      </c>
      <c r="U1218" s="5">
        <f t="shared" si="1150"/>
        <v>0</v>
      </c>
      <c r="V1218" s="42">
        <f t="shared" si="1150"/>
        <v>0</v>
      </c>
      <c r="W1218" s="5">
        <f t="shared" si="1099"/>
        <v>99.999864208464516</v>
      </c>
      <c r="X1218" s="27"/>
    </row>
    <row r="1219" spans="1:24" ht="15.75" customHeight="1" x14ac:dyDescent="0.3">
      <c r="A1219" s="4" t="s">
        <v>163</v>
      </c>
      <c r="B1219" s="4" t="s">
        <v>1782</v>
      </c>
      <c r="C1219" s="4" t="s">
        <v>677</v>
      </c>
      <c r="D1219" s="4" t="s">
        <v>99</v>
      </c>
      <c r="E1219" s="14" t="s">
        <v>543</v>
      </c>
      <c r="F1219" s="5">
        <v>15066.3</v>
      </c>
      <c r="G1219" s="5">
        <v>15066.3</v>
      </c>
      <c r="H1219" s="5">
        <v>15066.3</v>
      </c>
      <c r="I1219" s="5"/>
      <c r="J1219" s="5"/>
      <c r="K1219" s="5"/>
      <c r="L1219" s="5">
        <v>30.37</v>
      </c>
      <c r="M1219" s="5">
        <f t="shared" si="1118"/>
        <v>15096.67</v>
      </c>
      <c r="N1219" s="5">
        <v>15096.67</v>
      </c>
      <c r="O1219" s="5">
        <v>10546.39</v>
      </c>
      <c r="P1219" s="5">
        <v>0</v>
      </c>
      <c r="Q1219" s="5">
        <v>0</v>
      </c>
      <c r="R1219" s="5">
        <v>0</v>
      </c>
      <c r="S1219" s="5">
        <v>0</v>
      </c>
      <c r="T1219" s="5">
        <v>15096.6495</v>
      </c>
      <c r="U1219" s="5">
        <v>0</v>
      </c>
      <c r="V1219" s="42">
        <v>0</v>
      </c>
      <c r="W1219" s="5">
        <f t="shared" si="1099"/>
        <v>99.999864208464516</v>
      </c>
      <c r="X1219" s="27"/>
    </row>
    <row r="1220" spans="1:24" ht="47.25" customHeight="1" x14ac:dyDescent="0.3">
      <c r="A1220" s="4" t="s">
        <v>163</v>
      </c>
      <c r="B1220" s="4" t="s">
        <v>1782</v>
      </c>
      <c r="C1220" s="4" t="s">
        <v>707</v>
      </c>
      <c r="D1220" s="4"/>
      <c r="E1220" s="14" t="s">
        <v>759</v>
      </c>
      <c r="F1220" s="5">
        <f t="shared" ref="F1220:L1220" si="1151">F1221</f>
        <v>81106</v>
      </c>
      <c r="G1220" s="5">
        <f t="shared" si="1151"/>
        <v>81106</v>
      </c>
      <c r="H1220" s="5">
        <f t="shared" si="1151"/>
        <v>81106</v>
      </c>
      <c r="I1220" s="5">
        <f t="shared" si="1151"/>
        <v>0</v>
      </c>
      <c r="J1220" s="5">
        <f t="shared" si="1151"/>
        <v>0</v>
      </c>
      <c r="K1220" s="5">
        <f t="shared" si="1151"/>
        <v>0</v>
      </c>
      <c r="L1220" s="5">
        <f t="shared" si="1151"/>
        <v>10376.783000000001</v>
      </c>
      <c r="M1220" s="5">
        <f t="shared" si="1118"/>
        <v>91482.782999999996</v>
      </c>
      <c r="N1220" s="5">
        <f>N1221</f>
        <v>91482.782999999996</v>
      </c>
      <c r="O1220" s="5">
        <f>O1221</f>
        <v>57140.059239999995</v>
      </c>
      <c r="P1220" s="5">
        <f t="shared" ref="P1220:V1220" si="1152">P1221</f>
        <v>0</v>
      </c>
      <c r="Q1220" s="5">
        <f t="shared" si="1152"/>
        <v>0</v>
      </c>
      <c r="R1220" s="5">
        <f t="shared" si="1152"/>
        <v>0</v>
      </c>
      <c r="S1220" s="5">
        <f t="shared" si="1152"/>
        <v>0</v>
      </c>
      <c r="T1220" s="5">
        <f t="shared" si="1152"/>
        <v>91482.782999999996</v>
      </c>
      <c r="U1220" s="5">
        <f t="shared" si="1152"/>
        <v>0</v>
      </c>
      <c r="V1220" s="42">
        <f t="shared" si="1152"/>
        <v>0</v>
      </c>
      <c r="W1220" s="5">
        <f t="shared" si="1099"/>
        <v>100</v>
      </c>
      <c r="X1220" s="27"/>
    </row>
    <row r="1221" spans="1:24" ht="31.5" customHeight="1" x14ac:dyDescent="0.3">
      <c r="A1221" s="4" t="s">
        <v>163</v>
      </c>
      <c r="B1221" s="4" t="s">
        <v>1782</v>
      </c>
      <c r="C1221" s="4" t="s">
        <v>707</v>
      </c>
      <c r="D1221" s="4" t="s">
        <v>87</v>
      </c>
      <c r="E1221" s="14" t="s">
        <v>541</v>
      </c>
      <c r="F1221" s="5">
        <f t="shared" ref="F1221:L1221" si="1153">F1222+F1223</f>
        <v>81106</v>
      </c>
      <c r="G1221" s="5">
        <f t="shared" si="1153"/>
        <v>81106</v>
      </c>
      <c r="H1221" s="5">
        <f t="shared" si="1153"/>
        <v>81106</v>
      </c>
      <c r="I1221" s="5">
        <f t="shared" si="1153"/>
        <v>0</v>
      </c>
      <c r="J1221" s="5">
        <f t="shared" si="1153"/>
        <v>0</v>
      </c>
      <c r="K1221" s="5">
        <f t="shared" si="1153"/>
        <v>0</v>
      </c>
      <c r="L1221" s="5">
        <f t="shared" si="1153"/>
        <v>10376.783000000001</v>
      </c>
      <c r="M1221" s="5">
        <f t="shared" si="1118"/>
        <v>91482.782999999996</v>
      </c>
      <c r="N1221" s="5">
        <f>N1222+N1223</f>
        <v>91482.782999999996</v>
      </c>
      <c r="O1221" s="5">
        <f>O1222+O1223</f>
        <v>57140.059239999995</v>
      </c>
      <c r="P1221" s="5">
        <f t="shared" ref="P1221:V1221" si="1154">P1222+P1223</f>
        <v>0</v>
      </c>
      <c r="Q1221" s="5">
        <f t="shared" si="1154"/>
        <v>0</v>
      </c>
      <c r="R1221" s="5">
        <f t="shared" si="1154"/>
        <v>0</v>
      </c>
      <c r="S1221" s="5">
        <f t="shared" si="1154"/>
        <v>0</v>
      </c>
      <c r="T1221" s="5">
        <f t="shared" si="1154"/>
        <v>91482.782999999996</v>
      </c>
      <c r="U1221" s="5">
        <f t="shared" si="1154"/>
        <v>0</v>
      </c>
      <c r="V1221" s="42">
        <f t="shared" si="1154"/>
        <v>0</v>
      </c>
      <c r="W1221" s="5">
        <f t="shared" si="1099"/>
        <v>100</v>
      </c>
      <c r="X1221" s="27"/>
    </row>
    <row r="1222" spans="1:24" ht="15.75" customHeight="1" x14ac:dyDescent="0.3">
      <c r="A1222" s="4" t="s">
        <v>163</v>
      </c>
      <c r="B1222" s="4" t="s">
        <v>1782</v>
      </c>
      <c r="C1222" s="4" t="s">
        <v>707</v>
      </c>
      <c r="D1222" s="4" t="s">
        <v>121</v>
      </c>
      <c r="E1222" s="14" t="s">
        <v>542</v>
      </c>
      <c r="F1222" s="5">
        <v>3425.4</v>
      </c>
      <c r="G1222" s="5">
        <v>3425.4</v>
      </c>
      <c r="H1222" s="5">
        <v>3425.4</v>
      </c>
      <c r="I1222" s="5"/>
      <c r="J1222" s="5"/>
      <c r="K1222" s="5"/>
      <c r="L1222" s="5">
        <v>302.83300000000003</v>
      </c>
      <c r="M1222" s="5">
        <f t="shared" si="1118"/>
        <v>3728.2330000000002</v>
      </c>
      <c r="N1222" s="5">
        <v>2685.2217999999998</v>
      </c>
      <c r="O1222" s="5">
        <v>2015.72246</v>
      </c>
      <c r="P1222" s="5">
        <v>0</v>
      </c>
      <c r="Q1222" s="5">
        <v>0</v>
      </c>
      <c r="R1222" s="5">
        <v>0</v>
      </c>
      <c r="S1222" s="5">
        <v>0</v>
      </c>
      <c r="T1222" s="5">
        <v>2685.2217999999998</v>
      </c>
      <c r="U1222" s="5">
        <v>0</v>
      </c>
      <c r="V1222" s="42">
        <v>0</v>
      </c>
      <c r="W1222" s="5">
        <f t="shared" si="1099"/>
        <v>100</v>
      </c>
      <c r="X1222" s="27"/>
    </row>
    <row r="1223" spans="1:24" ht="15.75" customHeight="1" x14ac:dyDescent="0.3">
      <c r="A1223" s="4" t="s">
        <v>163</v>
      </c>
      <c r="B1223" s="4" t="s">
        <v>1782</v>
      </c>
      <c r="C1223" s="4" t="s">
        <v>707</v>
      </c>
      <c r="D1223" s="4" t="s">
        <v>99</v>
      </c>
      <c r="E1223" s="14" t="s">
        <v>543</v>
      </c>
      <c r="F1223" s="5">
        <v>77680.600000000006</v>
      </c>
      <c r="G1223" s="5">
        <v>77680.600000000006</v>
      </c>
      <c r="H1223" s="5">
        <v>77680.600000000006</v>
      </c>
      <c r="I1223" s="5"/>
      <c r="J1223" s="5"/>
      <c r="K1223" s="5"/>
      <c r="L1223" s="5">
        <v>10073.950000000001</v>
      </c>
      <c r="M1223" s="5">
        <f t="shared" si="1118"/>
        <v>87754.55</v>
      </c>
      <c r="N1223" s="5">
        <v>88797.561199999996</v>
      </c>
      <c r="O1223" s="5">
        <v>55124.336779999998</v>
      </c>
      <c r="P1223" s="5">
        <v>0</v>
      </c>
      <c r="Q1223" s="5">
        <v>0</v>
      </c>
      <c r="R1223" s="5">
        <v>0</v>
      </c>
      <c r="S1223" s="5">
        <v>0</v>
      </c>
      <c r="T1223" s="5">
        <v>88797.561199999996</v>
      </c>
      <c r="U1223" s="5">
        <v>0</v>
      </c>
      <c r="V1223" s="42">
        <v>0</v>
      </c>
      <c r="W1223" s="5">
        <f t="shared" si="1099"/>
        <v>100</v>
      </c>
      <c r="X1223" s="27"/>
    </row>
    <row r="1224" spans="1:24" ht="63" customHeight="1" x14ac:dyDescent="0.3">
      <c r="A1224" s="4" t="s">
        <v>163</v>
      </c>
      <c r="B1224" s="4" t="s">
        <v>1782</v>
      </c>
      <c r="C1224" s="4" t="s">
        <v>708</v>
      </c>
      <c r="D1224" s="4"/>
      <c r="E1224" s="14" t="s">
        <v>1543</v>
      </c>
      <c r="F1224" s="5">
        <f t="shared" ref="F1224:L1224" si="1155">F1225</f>
        <v>47699.9</v>
      </c>
      <c r="G1224" s="5">
        <f t="shared" si="1155"/>
        <v>47699.9</v>
      </c>
      <c r="H1224" s="5">
        <f t="shared" si="1155"/>
        <v>47699.9</v>
      </c>
      <c r="I1224" s="5">
        <f t="shared" si="1155"/>
        <v>-2980.2</v>
      </c>
      <c r="J1224" s="5">
        <f t="shared" si="1155"/>
        <v>-2980.2</v>
      </c>
      <c r="K1224" s="5">
        <f t="shared" si="1155"/>
        <v>-2980.2</v>
      </c>
      <c r="L1224" s="5">
        <f t="shared" si="1155"/>
        <v>-11655.449000000001</v>
      </c>
      <c r="M1224" s="5">
        <f t="shared" si="1118"/>
        <v>33064.251000000004</v>
      </c>
      <c r="N1224" s="5">
        <f>N1225</f>
        <v>33064.251000000004</v>
      </c>
      <c r="O1224" s="5">
        <f>O1225</f>
        <v>29712.707700000003</v>
      </c>
      <c r="P1224" s="5">
        <f t="shared" ref="P1224:V1224" si="1156">P1225</f>
        <v>0</v>
      </c>
      <c r="Q1224" s="5">
        <f t="shared" si="1156"/>
        <v>0</v>
      </c>
      <c r="R1224" s="5">
        <f t="shared" si="1156"/>
        <v>0</v>
      </c>
      <c r="S1224" s="5">
        <f t="shared" si="1156"/>
        <v>0</v>
      </c>
      <c r="T1224" s="5">
        <f t="shared" si="1156"/>
        <v>33064.251000000004</v>
      </c>
      <c r="U1224" s="5">
        <f t="shared" si="1156"/>
        <v>0</v>
      </c>
      <c r="V1224" s="42">
        <f t="shared" si="1156"/>
        <v>0</v>
      </c>
      <c r="W1224" s="5">
        <f t="shared" si="1099"/>
        <v>100</v>
      </c>
      <c r="X1224" s="27"/>
    </row>
    <row r="1225" spans="1:24" ht="31.5" customHeight="1" x14ac:dyDescent="0.3">
      <c r="A1225" s="4" t="s">
        <v>163</v>
      </c>
      <c r="B1225" s="4" t="s">
        <v>1782</v>
      </c>
      <c r="C1225" s="4" t="s">
        <v>708</v>
      </c>
      <c r="D1225" s="4" t="s">
        <v>87</v>
      </c>
      <c r="E1225" s="14" t="s">
        <v>541</v>
      </c>
      <c r="F1225" s="5">
        <f t="shared" ref="F1225:L1225" si="1157">F1226+F1227</f>
        <v>47699.9</v>
      </c>
      <c r="G1225" s="5">
        <f t="shared" si="1157"/>
        <v>47699.9</v>
      </c>
      <c r="H1225" s="5">
        <f t="shared" si="1157"/>
        <v>47699.9</v>
      </c>
      <c r="I1225" s="5">
        <f t="shared" si="1157"/>
        <v>-2980.2</v>
      </c>
      <c r="J1225" s="5">
        <f t="shared" si="1157"/>
        <v>-2980.2</v>
      </c>
      <c r="K1225" s="5">
        <f t="shared" si="1157"/>
        <v>-2980.2</v>
      </c>
      <c r="L1225" s="5">
        <f t="shared" si="1157"/>
        <v>-11655.449000000001</v>
      </c>
      <c r="M1225" s="5">
        <f t="shared" si="1118"/>
        <v>33064.251000000004</v>
      </c>
      <c r="N1225" s="5">
        <f>N1226+N1227</f>
        <v>33064.251000000004</v>
      </c>
      <c r="O1225" s="5">
        <f>O1226+O1227</f>
        <v>29712.707700000003</v>
      </c>
      <c r="P1225" s="5">
        <f t="shared" ref="P1225:V1225" si="1158">P1226+P1227</f>
        <v>0</v>
      </c>
      <c r="Q1225" s="5">
        <f t="shared" si="1158"/>
        <v>0</v>
      </c>
      <c r="R1225" s="5">
        <f t="shared" si="1158"/>
        <v>0</v>
      </c>
      <c r="S1225" s="5">
        <f t="shared" si="1158"/>
        <v>0</v>
      </c>
      <c r="T1225" s="5">
        <f t="shared" si="1158"/>
        <v>33064.251000000004</v>
      </c>
      <c r="U1225" s="5">
        <f t="shared" si="1158"/>
        <v>0</v>
      </c>
      <c r="V1225" s="42">
        <f t="shared" si="1158"/>
        <v>0</v>
      </c>
      <c r="W1225" s="5">
        <f t="shared" si="1099"/>
        <v>100</v>
      </c>
      <c r="X1225" s="27"/>
    </row>
    <row r="1226" spans="1:24" ht="15.75" customHeight="1" x14ac:dyDescent="0.3">
      <c r="A1226" s="4" t="s">
        <v>163</v>
      </c>
      <c r="B1226" s="4" t="s">
        <v>1782</v>
      </c>
      <c r="C1226" s="4" t="s">
        <v>708</v>
      </c>
      <c r="D1226" s="4" t="s">
        <v>121</v>
      </c>
      <c r="E1226" s="14" t="s">
        <v>542</v>
      </c>
      <c r="F1226" s="5">
        <v>550.9</v>
      </c>
      <c r="G1226" s="5">
        <v>550.9</v>
      </c>
      <c r="H1226" s="5">
        <v>550.9</v>
      </c>
      <c r="I1226" s="5"/>
      <c r="J1226" s="5"/>
      <c r="K1226" s="5"/>
      <c r="L1226" s="5">
        <v>-18.321999999999999</v>
      </c>
      <c r="M1226" s="5">
        <f t="shared" si="1118"/>
        <v>532.57799999999997</v>
      </c>
      <c r="N1226" s="5">
        <v>196.25271000000001</v>
      </c>
      <c r="O1226" s="5">
        <v>138.57467</v>
      </c>
      <c r="P1226" s="5">
        <v>0</v>
      </c>
      <c r="Q1226" s="5">
        <v>0</v>
      </c>
      <c r="R1226" s="5">
        <v>0</v>
      </c>
      <c r="S1226" s="5">
        <v>0</v>
      </c>
      <c r="T1226" s="5">
        <v>196.25271000000001</v>
      </c>
      <c r="U1226" s="5">
        <v>0</v>
      </c>
      <c r="V1226" s="42">
        <v>0</v>
      </c>
      <c r="W1226" s="5">
        <f t="shared" si="1099"/>
        <v>100</v>
      </c>
      <c r="X1226" s="27"/>
    </row>
    <row r="1227" spans="1:24" ht="15.75" customHeight="1" x14ac:dyDescent="0.3">
      <c r="A1227" s="4" t="s">
        <v>163</v>
      </c>
      <c r="B1227" s="4" t="s">
        <v>1782</v>
      </c>
      <c r="C1227" s="4" t="s">
        <v>708</v>
      </c>
      <c r="D1227" s="4" t="s">
        <v>99</v>
      </c>
      <c r="E1227" s="14" t="s">
        <v>543</v>
      </c>
      <c r="F1227" s="5">
        <v>47149</v>
      </c>
      <c r="G1227" s="5">
        <v>47149</v>
      </c>
      <c r="H1227" s="5">
        <v>47149</v>
      </c>
      <c r="I1227" s="5">
        <v>-2980.2</v>
      </c>
      <c r="J1227" s="5">
        <v>-2980.2</v>
      </c>
      <c r="K1227" s="5">
        <v>-2980.2</v>
      </c>
      <c r="L1227" s="5">
        <v>-11637.127</v>
      </c>
      <c r="M1227" s="5">
        <f t="shared" si="1118"/>
        <v>32531.673000000003</v>
      </c>
      <c r="N1227" s="5">
        <v>32867.998290000003</v>
      </c>
      <c r="O1227" s="5">
        <v>29574.133030000001</v>
      </c>
      <c r="P1227" s="5">
        <v>0</v>
      </c>
      <c r="Q1227" s="5">
        <v>0</v>
      </c>
      <c r="R1227" s="5">
        <v>0</v>
      </c>
      <c r="S1227" s="5">
        <v>0</v>
      </c>
      <c r="T1227" s="5">
        <v>32867.998290000003</v>
      </c>
      <c r="U1227" s="5">
        <v>0</v>
      </c>
      <c r="V1227" s="42">
        <v>0</v>
      </c>
      <c r="W1227" s="5">
        <f t="shared" si="1099"/>
        <v>100</v>
      </c>
      <c r="X1227" s="27"/>
    </row>
    <row r="1228" spans="1:24" ht="31.5" customHeight="1" x14ac:dyDescent="0.3">
      <c r="A1228" s="4" t="s">
        <v>163</v>
      </c>
      <c r="B1228" s="4" t="s">
        <v>1782</v>
      </c>
      <c r="C1228" s="4" t="s">
        <v>670</v>
      </c>
      <c r="D1228" s="4"/>
      <c r="E1228" s="14" t="s">
        <v>1013</v>
      </c>
      <c r="F1228" s="5">
        <f t="shared" ref="F1228:L1228" si="1159">F1229</f>
        <v>928.69999999999993</v>
      </c>
      <c r="G1228" s="5">
        <f t="shared" si="1159"/>
        <v>928.69999999999993</v>
      </c>
      <c r="H1228" s="5">
        <f t="shared" si="1159"/>
        <v>928.69999999999993</v>
      </c>
      <c r="I1228" s="5">
        <f t="shared" si="1159"/>
        <v>0</v>
      </c>
      <c r="J1228" s="5">
        <f t="shared" si="1159"/>
        <v>0</v>
      </c>
      <c r="K1228" s="5">
        <f t="shared" si="1159"/>
        <v>0</v>
      </c>
      <c r="L1228" s="5">
        <f t="shared" si="1159"/>
        <v>0</v>
      </c>
      <c r="M1228" s="5">
        <f t="shared" si="1118"/>
        <v>928.69999999999993</v>
      </c>
      <c r="N1228" s="5">
        <f>N1229</f>
        <v>928.69999999999993</v>
      </c>
      <c r="O1228" s="5">
        <f>O1229</f>
        <v>587.18011000000001</v>
      </c>
      <c r="P1228" s="5">
        <f t="shared" ref="P1228:V1228" si="1160">P1229</f>
        <v>0</v>
      </c>
      <c r="Q1228" s="5">
        <f t="shared" si="1160"/>
        <v>0</v>
      </c>
      <c r="R1228" s="5">
        <f t="shared" si="1160"/>
        <v>0</v>
      </c>
      <c r="S1228" s="5">
        <f t="shared" si="1160"/>
        <v>0</v>
      </c>
      <c r="T1228" s="5">
        <f t="shared" si="1160"/>
        <v>898.04813999999999</v>
      </c>
      <c r="U1228" s="5">
        <f t="shared" si="1160"/>
        <v>0</v>
      </c>
      <c r="V1228" s="42">
        <f t="shared" si="1160"/>
        <v>0</v>
      </c>
      <c r="W1228" s="5">
        <f t="shared" si="1099"/>
        <v>96.699487455583082</v>
      </c>
      <c r="X1228" s="27"/>
    </row>
    <row r="1229" spans="1:24" ht="47.25" customHeight="1" x14ac:dyDescent="0.3">
      <c r="A1229" s="4" t="s">
        <v>163</v>
      </c>
      <c r="B1229" s="4" t="s">
        <v>1782</v>
      </c>
      <c r="C1229" s="4" t="s">
        <v>671</v>
      </c>
      <c r="D1229" s="4"/>
      <c r="E1229" s="14" t="s">
        <v>1120</v>
      </c>
      <c r="F1229" s="5">
        <f t="shared" ref="F1229:L1229" si="1161">F1230+F1233</f>
        <v>928.69999999999993</v>
      </c>
      <c r="G1229" s="5">
        <f t="shared" si="1161"/>
        <v>928.69999999999993</v>
      </c>
      <c r="H1229" s="5">
        <f t="shared" si="1161"/>
        <v>928.69999999999993</v>
      </c>
      <c r="I1229" s="5">
        <f t="shared" si="1161"/>
        <v>0</v>
      </c>
      <c r="J1229" s="5">
        <f t="shared" si="1161"/>
        <v>0</v>
      </c>
      <c r="K1229" s="5">
        <f t="shared" si="1161"/>
        <v>0</v>
      </c>
      <c r="L1229" s="5">
        <f t="shared" si="1161"/>
        <v>0</v>
      </c>
      <c r="M1229" s="5">
        <f t="shared" si="1118"/>
        <v>928.69999999999993</v>
      </c>
      <c r="N1229" s="5">
        <f>N1230+N1233</f>
        <v>928.69999999999993</v>
      </c>
      <c r="O1229" s="5">
        <f>O1230+O1233</f>
        <v>587.18011000000001</v>
      </c>
      <c r="P1229" s="5">
        <f t="shared" ref="P1229:V1229" si="1162">P1230+P1233</f>
        <v>0</v>
      </c>
      <c r="Q1229" s="5">
        <f t="shared" si="1162"/>
        <v>0</v>
      </c>
      <c r="R1229" s="5">
        <f t="shared" si="1162"/>
        <v>0</v>
      </c>
      <c r="S1229" s="5">
        <f t="shared" si="1162"/>
        <v>0</v>
      </c>
      <c r="T1229" s="5">
        <f t="shared" si="1162"/>
        <v>898.04813999999999</v>
      </c>
      <c r="U1229" s="5">
        <f t="shared" si="1162"/>
        <v>0</v>
      </c>
      <c r="V1229" s="42">
        <f t="shared" si="1162"/>
        <v>0</v>
      </c>
      <c r="W1229" s="5">
        <f t="shared" ref="W1229:W1292" si="1163">T1229/N1229*100</f>
        <v>96.699487455583082</v>
      </c>
      <c r="X1229" s="27"/>
    </row>
    <row r="1230" spans="1:24" ht="47.25" customHeight="1" x14ac:dyDescent="0.3">
      <c r="A1230" s="4" t="s">
        <v>163</v>
      </c>
      <c r="B1230" s="4" t="s">
        <v>1782</v>
      </c>
      <c r="C1230" s="4" t="s">
        <v>709</v>
      </c>
      <c r="D1230" s="4"/>
      <c r="E1230" s="14" t="s">
        <v>879</v>
      </c>
      <c r="F1230" s="5">
        <f t="shared" ref="F1230:L1231" si="1164">F1231</f>
        <v>830.4</v>
      </c>
      <c r="G1230" s="5">
        <f t="shared" si="1164"/>
        <v>830.4</v>
      </c>
      <c r="H1230" s="5">
        <f t="shared" si="1164"/>
        <v>830.4</v>
      </c>
      <c r="I1230" s="5">
        <f t="shared" si="1164"/>
        <v>0</v>
      </c>
      <c r="J1230" s="5">
        <f t="shared" si="1164"/>
        <v>0</v>
      </c>
      <c r="K1230" s="5">
        <f t="shared" si="1164"/>
        <v>0</v>
      </c>
      <c r="L1230" s="5">
        <f t="shared" si="1164"/>
        <v>0</v>
      </c>
      <c r="M1230" s="5">
        <f t="shared" si="1118"/>
        <v>830.4</v>
      </c>
      <c r="N1230" s="5">
        <f>N1231</f>
        <v>830.4</v>
      </c>
      <c r="O1230" s="5">
        <f>O1231</f>
        <v>526.56561999999997</v>
      </c>
      <c r="P1230" s="5">
        <f t="shared" ref="P1230:V1231" si="1165">P1231</f>
        <v>0</v>
      </c>
      <c r="Q1230" s="5">
        <f t="shared" si="1165"/>
        <v>0</v>
      </c>
      <c r="R1230" s="5">
        <f t="shared" si="1165"/>
        <v>0</v>
      </c>
      <c r="S1230" s="5">
        <f t="shared" si="1165"/>
        <v>0</v>
      </c>
      <c r="T1230" s="5">
        <f t="shared" si="1165"/>
        <v>830.4</v>
      </c>
      <c r="U1230" s="5">
        <f t="shared" si="1165"/>
        <v>0</v>
      </c>
      <c r="V1230" s="42">
        <f t="shared" si="1165"/>
        <v>0</v>
      </c>
      <c r="W1230" s="5">
        <f t="shared" si="1163"/>
        <v>100</v>
      </c>
      <c r="X1230" s="27"/>
    </row>
    <row r="1231" spans="1:24" ht="31.5" customHeight="1" x14ac:dyDescent="0.3">
      <c r="A1231" s="4" t="s">
        <v>163</v>
      </c>
      <c r="B1231" s="4" t="s">
        <v>1782</v>
      </c>
      <c r="C1231" s="4" t="s">
        <v>709</v>
      </c>
      <c r="D1231" s="4" t="s">
        <v>87</v>
      </c>
      <c r="E1231" s="14" t="s">
        <v>541</v>
      </c>
      <c r="F1231" s="5">
        <f t="shared" si="1164"/>
        <v>830.4</v>
      </c>
      <c r="G1231" s="5">
        <f t="shared" si="1164"/>
        <v>830.4</v>
      </c>
      <c r="H1231" s="5">
        <f t="shared" si="1164"/>
        <v>830.4</v>
      </c>
      <c r="I1231" s="5">
        <f t="shared" si="1164"/>
        <v>0</v>
      </c>
      <c r="J1231" s="5">
        <f t="shared" si="1164"/>
        <v>0</v>
      </c>
      <c r="K1231" s="5">
        <f t="shared" si="1164"/>
        <v>0</v>
      </c>
      <c r="L1231" s="5">
        <f t="shared" si="1164"/>
        <v>0</v>
      </c>
      <c r="M1231" s="5">
        <f t="shared" si="1118"/>
        <v>830.4</v>
      </c>
      <c r="N1231" s="5">
        <f>N1232</f>
        <v>830.4</v>
      </c>
      <c r="O1231" s="5">
        <f>O1232</f>
        <v>526.56561999999997</v>
      </c>
      <c r="P1231" s="5">
        <f t="shared" si="1165"/>
        <v>0</v>
      </c>
      <c r="Q1231" s="5">
        <f t="shared" si="1165"/>
        <v>0</v>
      </c>
      <c r="R1231" s="5">
        <f t="shared" si="1165"/>
        <v>0</v>
      </c>
      <c r="S1231" s="5">
        <f t="shared" si="1165"/>
        <v>0</v>
      </c>
      <c r="T1231" s="5">
        <f t="shared" si="1165"/>
        <v>830.4</v>
      </c>
      <c r="U1231" s="5">
        <f t="shared" si="1165"/>
        <v>0</v>
      </c>
      <c r="V1231" s="42">
        <f t="shared" si="1165"/>
        <v>0</v>
      </c>
      <c r="W1231" s="5">
        <f t="shared" si="1163"/>
        <v>100</v>
      </c>
      <c r="X1231" s="27"/>
    </row>
    <row r="1232" spans="1:24" ht="63" customHeight="1" x14ac:dyDescent="0.3">
      <c r="A1232" s="4" t="s">
        <v>163</v>
      </c>
      <c r="B1232" s="4" t="s">
        <v>1782</v>
      </c>
      <c r="C1232" s="4" t="s">
        <v>709</v>
      </c>
      <c r="D1232" s="4" t="s">
        <v>84</v>
      </c>
      <c r="E1232" s="14" t="s">
        <v>1552</v>
      </c>
      <c r="F1232" s="5">
        <v>830.4</v>
      </c>
      <c r="G1232" s="5">
        <v>830.4</v>
      </c>
      <c r="H1232" s="5">
        <v>830.4</v>
      </c>
      <c r="I1232" s="5"/>
      <c r="J1232" s="5"/>
      <c r="K1232" s="5"/>
      <c r="L1232" s="5"/>
      <c r="M1232" s="5">
        <f t="shared" si="1118"/>
        <v>830.4</v>
      </c>
      <c r="N1232" s="5">
        <v>830.4</v>
      </c>
      <c r="O1232" s="5">
        <v>526.56561999999997</v>
      </c>
      <c r="P1232" s="5">
        <v>0</v>
      </c>
      <c r="Q1232" s="5">
        <v>0</v>
      </c>
      <c r="R1232" s="5">
        <v>0</v>
      </c>
      <c r="S1232" s="5">
        <v>0</v>
      </c>
      <c r="T1232" s="5">
        <v>830.4</v>
      </c>
      <c r="U1232" s="5">
        <v>0</v>
      </c>
      <c r="V1232" s="42">
        <v>0</v>
      </c>
      <c r="W1232" s="5">
        <f t="shared" si="1163"/>
        <v>100</v>
      </c>
      <c r="X1232" s="27"/>
    </row>
    <row r="1233" spans="1:24" ht="63" customHeight="1" x14ac:dyDescent="0.3">
      <c r="A1233" s="4" t="s">
        <v>163</v>
      </c>
      <c r="B1233" s="4" t="s">
        <v>1782</v>
      </c>
      <c r="C1233" s="4" t="s">
        <v>710</v>
      </c>
      <c r="D1233" s="4"/>
      <c r="E1233" s="14" t="s">
        <v>764</v>
      </c>
      <c r="F1233" s="5">
        <f t="shared" ref="F1233:L1234" si="1166">F1234</f>
        <v>98.3</v>
      </c>
      <c r="G1233" s="5">
        <f t="shared" si="1166"/>
        <v>98.3</v>
      </c>
      <c r="H1233" s="5">
        <f t="shared" si="1166"/>
        <v>98.3</v>
      </c>
      <c r="I1233" s="5">
        <f t="shared" si="1166"/>
        <v>0</v>
      </c>
      <c r="J1233" s="5">
        <f t="shared" si="1166"/>
        <v>0</v>
      </c>
      <c r="K1233" s="5">
        <f t="shared" si="1166"/>
        <v>0</v>
      </c>
      <c r="L1233" s="5">
        <f t="shared" si="1166"/>
        <v>0</v>
      </c>
      <c r="M1233" s="5">
        <f t="shared" si="1118"/>
        <v>98.3</v>
      </c>
      <c r="N1233" s="5">
        <f>N1234</f>
        <v>98.3</v>
      </c>
      <c r="O1233" s="5">
        <f>O1234</f>
        <v>60.614490000000004</v>
      </c>
      <c r="P1233" s="5">
        <f t="shared" ref="P1233:V1234" si="1167">P1234</f>
        <v>0</v>
      </c>
      <c r="Q1233" s="5">
        <f t="shared" si="1167"/>
        <v>0</v>
      </c>
      <c r="R1233" s="5">
        <f t="shared" si="1167"/>
        <v>0</v>
      </c>
      <c r="S1233" s="5">
        <f t="shared" si="1167"/>
        <v>0</v>
      </c>
      <c r="T1233" s="5">
        <f t="shared" si="1167"/>
        <v>67.648139999999998</v>
      </c>
      <c r="U1233" s="5">
        <f t="shared" si="1167"/>
        <v>0</v>
      </c>
      <c r="V1233" s="42">
        <f t="shared" si="1167"/>
        <v>0</v>
      </c>
      <c r="W1233" s="5">
        <f t="shared" si="1163"/>
        <v>68.818046795523898</v>
      </c>
      <c r="X1233" s="27"/>
    </row>
    <row r="1234" spans="1:24" ht="31.5" customHeight="1" x14ac:dyDescent="0.3">
      <c r="A1234" s="4" t="s">
        <v>163</v>
      </c>
      <c r="B1234" s="4" t="s">
        <v>1782</v>
      </c>
      <c r="C1234" s="4" t="s">
        <v>710</v>
      </c>
      <c r="D1234" s="4" t="s">
        <v>87</v>
      </c>
      <c r="E1234" s="14" t="s">
        <v>541</v>
      </c>
      <c r="F1234" s="5">
        <f t="shared" si="1166"/>
        <v>98.3</v>
      </c>
      <c r="G1234" s="5">
        <f t="shared" si="1166"/>
        <v>98.3</v>
      </c>
      <c r="H1234" s="5">
        <f t="shared" si="1166"/>
        <v>98.3</v>
      </c>
      <c r="I1234" s="5">
        <f t="shared" si="1166"/>
        <v>0</v>
      </c>
      <c r="J1234" s="5">
        <f t="shared" si="1166"/>
        <v>0</v>
      </c>
      <c r="K1234" s="5">
        <f t="shared" si="1166"/>
        <v>0</v>
      </c>
      <c r="L1234" s="5">
        <f t="shared" si="1166"/>
        <v>0</v>
      </c>
      <c r="M1234" s="5">
        <f t="shared" si="1118"/>
        <v>98.3</v>
      </c>
      <c r="N1234" s="5">
        <f>N1235</f>
        <v>98.3</v>
      </c>
      <c r="O1234" s="5">
        <f>O1235</f>
        <v>60.614490000000004</v>
      </c>
      <c r="P1234" s="5">
        <f t="shared" si="1167"/>
        <v>0</v>
      </c>
      <c r="Q1234" s="5">
        <f t="shared" si="1167"/>
        <v>0</v>
      </c>
      <c r="R1234" s="5">
        <f t="shared" si="1167"/>
        <v>0</v>
      </c>
      <c r="S1234" s="5">
        <f t="shared" si="1167"/>
        <v>0</v>
      </c>
      <c r="T1234" s="5">
        <f t="shared" si="1167"/>
        <v>67.648139999999998</v>
      </c>
      <c r="U1234" s="5">
        <f t="shared" si="1167"/>
        <v>0</v>
      </c>
      <c r="V1234" s="42">
        <f t="shared" si="1167"/>
        <v>0</v>
      </c>
      <c r="W1234" s="5">
        <f t="shared" si="1163"/>
        <v>68.818046795523898</v>
      </c>
      <c r="X1234" s="27"/>
    </row>
    <row r="1235" spans="1:24" ht="63" customHeight="1" x14ac:dyDescent="0.3">
      <c r="A1235" s="4" t="s">
        <v>163</v>
      </c>
      <c r="B1235" s="4" t="s">
        <v>1782</v>
      </c>
      <c r="C1235" s="4" t="s">
        <v>710</v>
      </c>
      <c r="D1235" s="4" t="s">
        <v>84</v>
      </c>
      <c r="E1235" s="14" t="s">
        <v>1552</v>
      </c>
      <c r="F1235" s="5">
        <v>98.3</v>
      </c>
      <c r="G1235" s="5">
        <v>98.3</v>
      </c>
      <c r="H1235" s="5">
        <v>98.3</v>
      </c>
      <c r="I1235" s="5"/>
      <c r="J1235" s="5"/>
      <c r="K1235" s="5"/>
      <c r="L1235" s="5"/>
      <c r="M1235" s="5">
        <f t="shared" si="1118"/>
        <v>98.3</v>
      </c>
      <c r="N1235" s="5">
        <v>98.3</v>
      </c>
      <c r="O1235" s="5">
        <v>60.614490000000004</v>
      </c>
      <c r="P1235" s="5">
        <v>0</v>
      </c>
      <c r="Q1235" s="5">
        <v>0</v>
      </c>
      <c r="R1235" s="5">
        <v>0</v>
      </c>
      <c r="S1235" s="5">
        <v>0</v>
      </c>
      <c r="T1235" s="5">
        <v>67.648139999999998</v>
      </c>
      <c r="U1235" s="5">
        <v>0</v>
      </c>
      <c r="V1235" s="42">
        <v>0</v>
      </c>
      <c r="W1235" s="5">
        <f t="shared" si="1163"/>
        <v>68.818046795523898</v>
      </c>
      <c r="X1235" s="27"/>
    </row>
    <row r="1236" spans="1:24" s="3" customFormat="1" ht="15.75" customHeight="1" x14ac:dyDescent="0.3">
      <c r="A1236" s="7" t="s">
        <v>163</v>
      </c>
      <c r="B1236" s="7" t="s">
        <v>37</v>
      </c>
      <c r="C1236" s="7"/>
      <c r="D1236" s="7"/>
      <c r="E1236" s="18" t="s">
        <v>894</v>
      </c>
      <c r="F1236" s="8">
        <f t="shared" ref="F1236:L1242" si="1168">F1237</f>
        <v>7048.5</v>
      </c>
      <c r="G1236" s="8">
        <f t="shared" si="1168"/>
        <v>7048.5</v>
      </c>
      <c r="H1236" s="8">
        <f t="shared" si="1168"/>
        <v>7048.5</v>
      </c>
      <c r="I1236" s="8">
        <f t="shared" si="1168"/>
        <v>0</v>
      </c>
      <c r="J1236" s="8">
        <f t="shared" si="1168"/>
        <v>0</v>
      </c>
      <c r="K1236" s="8">
        <f t="shared" si="1168"/>
        <v>0</v>
      </c>
      <c r="L1236" s="8">
        <f t="shared" si="1168"/>
        <v>48.149000000000001</v>
      </c>
      <c r="M1236" s="8">
        <f t="shared" si="1118"/>
        <v>7096.6490000000003</v>
      </c>
      <c r="N1236" s="8">
        <f>N1237+N1247</f>
        <v>16471.0556</v>
      </c>
      <c r="O1236" s="8">
        <f>O1237+O1247</f>
        <v>12417.5082</v>
      </c>
      <c r="P1236" s="8">
        <f>P1237+P1247</f>
        <v>9374.4066000000003</v>
      </c>
      <c r="Q1236" s="8">
        <f>Q1237+Q1247</f>
        <v>7107.5082000000002</v>
      </c>
      <c r="R1236" s="8">
        <f t="shared" ref="P1236:V1242" si="1169">R1237</f>
        <v>0</v>
      </c>
      <c r="S1236" s="8">
        <f t="shared" si="1169"/>
        <v>0</v>
      </c>
      <c r="T1236" s="8">
        <f>T1237+T1247</f>
        <v>16470.885340000001</v>
      </c>
      <c r="U1236" s="8">
        <f>U1237+U1247</f>
        <v>9374.4066000000003</v>
      </c>
      <c r="V1236" s="40">
        <f t="shared" si="1169"/>
        <v>0</v>
      </c>
      <c r="W1236" s="8">
        <f t="shared" si="1163"/>
        <v>99.998966307903174</v>
      </c>
      <c r="X1236" s="22"/>
    </row>
    <row r="1237" spans="1:24" s="10" customFormat="1" ht="15.75" customHeight="1" x14ac:dyDescent="0.3">
      <c r="A1237" s="9" t="s">
        <v>163</v>
      </c>
      <c r="B1237" s="9" t="s">
        <v>1783</v>
      </c>
      <c r="C1237" s="9"/>
      <c r="D1237" s="9"/>
      <c r="E1237" s="13" t="s">
        <v>740</v>
      </c>
      <c r="F1237" s="11">
        <f t="shared" si="1168"/>
        <v>7048.5</v>
      </c>
      <c r="G1237" s="11">
        <f t="shared" si="1168"/>
        <v>7048.5</v>
      </c>
      <c r="H1237" s="11">
        <f t="shared" si="1168"/>
        <v>7048.5</v>
      </c>
      <c r="I1237" s="11">
        <f t="shared" si="1168"/>
        <v>0</v>
      </c>
      <c r="J1237" s="11">
        <f t="shared" si="1168"/>
        <v>0</v>
      </c>
      <c r="K1237" s="11">
        <f t="shared" si="1168"/>
        <v>0</v>
      </c>
      <c r="L1237" s="11">
        <f t="shared" si="1168"/>
        <v>48.149000000000001</v>
      </c>
      <c r="M1237" s="11">
        <f t="shared" si="1118"/>
        <v>7096.6490000000003</v>
      </c>
      <c r="N1237" s="11">
        <f t="shared" ref="N1237:O1242" si="1170">N1238</f>
        <v>7096.6490000000003</v>
      </c>
      <c r="O1237" s="11">
        <f t="shared" si="1170"/>
        <v>5310</v>
      </c>
      <c r="P1237" s="11">
        <f t="shared" si="1169"/>
        <v>0</v>
      </c>
      <c r="Q1237" s="11">
        <f t="shared" si="1169"/>
        <v>0</v>
      </c>
      <c r="R1237" s="11">
        <f t="shared" si="1169"/>
        <v>0</v>
      </c>
      <c r="S1237" s="11">
        <f t="shared" si="1169"/>
        <v>0</v>
      </c>
      <c r="T1237" s="11">
        <f t="shared" si="1169"/>
        <v>7096.4787400000005</v>
      </c>
      <c r="U1237" s="11">
        <f t="shared" si="1169"/>
        <v>0</v>
      </c>
      <c r="V1237" s="41">
        <f t="shared" si="1169"/>
        <v>0</v>
      </c>
      <c r="W1237" s="11">
        <f t="shared" si="1163"/>
        <v>99.997600839494822</v>
      </c>
      <c r="X1237" s="26"/>
    </row>
    <row r="1238" spans="1:24" ht="31.5" customHeight="1" x14ac:dyDescent="0.3">
      <c r="A1238" s="4" t="s">
        <v>163</v>
      </c>
      <c r="B1238" s="4" t="s">
        <v>1783</v>
      </c>
      <c r="C1238" s="4" t="s">
        <v>635</v>
      </c>
      <c r="D1238" s="4"/>
      <c r="E1238" s="14" t="s">
        <v>1081</v>
      </c>
      <c r="F1238" s="5">
        <f t="shared" si="1168"/>
        <v>7048.5</v>
      </c>
      <c r="G1238" s="5">
        <f t="shared" si="1168"/>
        <v>7048.5</v>
      </c>
      <c r="H1238" s="5">
        <f t="shared" si="1168"/>
        <v>7048.5</v>
      </c>
      <c r="I1238" s="5">
        <f t="shared" si="1168"/>
        <v>0</v>
      </c>
      <c r="J1238" s="5">
        <f t="shared" si="1168"/>
        <v>0</v>
      </c>
      <c r="K1238" s="5">
        <f t="shared" si="1168"/>
        <v>0</v>
      </c>
      <c r="L1238" s="5">
        <f t="shared" si="1168"/>
        <v>48.149000000000001</v>
      </c>
      <c r="M1238" s="5">
        <f t="shared" si="1118"/>
        <v>7096.6490000000003</v>
      </c>
      <c r="N1238" s="5">
        <f t="shared" si="1170"/>
        <v>7096.6490000000003</v>
      </c>
      <c r="O1238" s="5">
        <f t="shared" si="1170"/>
        <v>5310</v>
      </c>
      <c r="P1238" s="5">
        <f t="shared" si="1169"/>
        <v>0</v>
      </c>
      <c r="Q1238" s="5">
        <f t="shared" si="1169"/>
        <v>0</v>
      </c>
      <c r="R1238" s="5">
        <f t="shared" si="1169"/>
        <v>0</v>
      </c>
      <c r="S1238" s="5">
        <f t="shared" si="1169"/>
        <v>0</v>
      </c>
      <c r="T1238" s="5">
        <f t="shared" si="1169"/>
        <v>7096.4787400000005</v>
      </c>
      <c r="U1238" s="5">
        <f t="shared" si="1169"/>
        <v>0</v>
      </c>
      <c r="V1238" s="42">
        <f t="shared" si="1169"/>
        <v>0</v>
      </c>
      <c r="W1238" s="5">
        <f t="shared" si="1163"/>
        <v>99.997600839494822</v>
      </c>
      <c r="X1238" s="27"/>
    </row>
    <row r="1239" spans="1:24" ht="31.5" customHeight="1" x14ac:dyDescent="0.3">
      <c r="A1239" s="4" t="s">
        <v>163</v>
      </c>
      <c r="B1239" s="4" t="s">
        <v>1783</v>
      </c>
      <c r="C1239" s="4" t="s">
        <v>636</v>
      </c>
      <c r="D1239" s="4"/>
      <c r="E1239" s="14" t="s">
        <v>1082</v>
      </c>
      <c r="F1239" s="5">
        <f t="shared" si="1168"/>
        <v>7048.5</v>
      </c>
      <c r="G1239" s="5">
        <f t="shared" si="1168"/>
        <v>7048.5</v>
      </c>
      <c r="H1239" s="5">
        <f t="shared" si="1168"/>
        <v>7048.5</v>
      </c>
      <c r="I1239" s="5">
        <f t="shared" si="1168"/>
        <v>0</v>
      </c>
      <c r="J1239" s="5">
        <f t="shared" si="1168"/>
        <v>0</v>
      </c>
      <c r="K1239" s="5">
        <f t="shared" si="1168"/>
        <v>0</v>
      </c>
      <c r="L1239" s="5">
        <f t="shared" si="1168"/>
        <v>48.149000000000001</v>
      </c>
      <c r="M1239" s="5">
        <f t="shared" si="1118"/>
        <v>7096.6490000000003</v>
      </c>
      <c r="N1239" s="5">
        <f t="shared" si="1170"/>
        <v>7096.6490000000003</v>
      </c>
      <c r="O1239" s="5">
        <f t="shared" si="1170"/>
        <v>5310</v>
      </c>
      <c r="P1239" s="5">
        <f t="shared" si="1169"/>
        <v>0</v>
      </c>
      <c r="Q1239" s="5">
        <f t="shared" si="1169"/>
        <v>0</v>
      </c>
      <c r="R1239" s="5">
        <f t="shared" si="1169"/>
        <v>0</v>
      </c>
      <c r="S1239" s="5">
        <f t="shared" si="1169"/>
        <v>0</v>
      </c>
      <c r="T1239" s="5">
        <f t="shared" si="1169"/>
        <v>7096.4787400000005</v>
      </c>
      <c r="U1239" s="5">
        <f t="shared" si="1169"/>
        <v>0</v>
      </c>
      <c r="V1239" s="42">
        <f t="shared" si="1169"/>
        <v>0</v>
      </c>
      <c r="W1239" s="5">
        <f t="shared" si="1163"/>
        <v>99.997600839494822</v>
      </c>
      <c r="X1239" s="27"/>
    </row>
    <row r="1240" spans="1:24" ht="47.25" customHeight="1" x14ac:dyDescent="0.3">
      <c r="A1240" s="4" t="s">
        <v>163</v>
      </c>
      <c r="B1240" s="4" t="s">
        <v>1783</v>
      </c>
      <c r="C1240" s="4" t="s">
        <v>712</v>
      </c>
      <c r="D1240" s="4"/>
      <c r="E1240" s="14" t="s">
        <v>1085</v>
      </c>
      <c r="F1240" s="5">
        <f t="shared" si="1168"/>
        <v>7048.5</v>
      </c>
      <c r="G1240" s="5">
        <f t="shared" si="1168"/>
        <v>7048.5</v>
      </c>
      <c r="H1240" s="5">
        <f t="shared" si="1168"/>
        <v>7048.5</v>
      </c>
      <c r="I1240" s="5">
        <f t="shared" si="1168"/>
        <v>0</v>
      </c>
      <c r="J1240" s="5">
        <f t="shared" si="1168"/>
        <v>0</v>
      </c>
      <c r="K1240" s="5">
        <f t="shared" si="1168"/>
        <v>0</v>
      </c>
      <c r="L1240" s="5">
        <f>L1241+L1244</f>
        <v>48.149000000000001</v>
      </c>
      <c r="M1240" s="5">
        <f t="shared" si="1118"/>
        <v>7096.6490000000003</v>
      </c>
      <c r="N1240" s="5">
        <f>N1241+N1244</f>
        <v>7096.6490000000003</v>
      </c>
      <c r="O1240" s="5">
        <f t="shared" ref="O1240:V1240" si="1171">O1241+O1244</f>
        <v>5310</v>
      </c>
      <c r="P1240" s="5">
        <f t="shared" si="1171"/>
        <v>0</v>
      </c>
      <c r="Q1240" s="5">
        <f t="shared" si="1171"/>
        <v>0</v>
      </c>
      <c r="R1240" s="5">
        <f t="shared" si="1171"/>
        <v>0</v>
      </c>
      <c r="S1240" s="5">
        <f t="shared" si="1171"/>
        <v>0</v>
      </c>
      <c r="T1240" s="5">
        <f t="shared" si="1171"/>
        <v>7096.4787400000005</v>
      </c>
      <c r="U1240" s="5">
        <f t="shared" si="1171"/>
        <v>0</v>
      </c>
      <c r="V1240" s="42">
        <f t="shared" si="1171"/>
        <v>0</v>
      </c>
      <c r="W1240" s="5">
        <f t="shared" si="1163"/>
        <v>99.997600839494822</v>
      </c>
      <c r="X1240" s="27"/>
    </row>
    <row r="1241" spans="1:24" ht="47.25" customHeight="1" x14ac:dyDescent="0.3">
      <c r="A1241" s="4" t="s">
        <v>163</v>
      </c>
      <c r="B1241" s="4" t="s">
        <v>1783</v>
      </c>
      <c r="C1241" s="4" t="s">
        <v>711</v>
      </c>
      <c r="D1241" s="4"/>
      <c r="E1241" s="14" t="s">
        <v>565</v>
      </c>
      <c r="F1241" s="5">
        <f t="shared" si="1168"/>
        <v>7048.5</v>
      </c>
      <c r="G1241" s="5">
        <f t="shared" si="1168"/>
        <v>7048.5</v>
      </c>
      <c r="H1241" s="5">
        <f t="shared" si="1168"/>
        <v>7048.5</v>
      </c>
      <c r="I1241" s="5">
        <f t="shared" si="1168"/>
        <v>0</v>
      </c>
      <c r="J1241" s="5">
        <f t="shared" si="1168"/>
        <v>0</v>
      </c>
      <c r="K1241" s="5">
        <f t="shared" si="1168"/>
        <v>0</v>
      </c>
      <c r="L1241" s="5">
        <f t="shared" si="1168"/>
        <v>0</v>
      </c>
      <c r="M1241" s="5">
        <f t="shared" si="1118"/>
        <v>7048.5</v>
      </c>
      <c r="N1241" s="5">
        <f t="shared" si="1170"/>
        <v>7048.5</v>
      </c>
      <c r="O1241" s="5">
        <f t="shared" si="1170"/>
        <v>5310</v>
      </c>
      <c r="P1241" s="5">
        <f t="shared" si="1169"/>
        <v>0</v>
      </c>
      <c r="Q1241" s="5">
        <f t="shared" si="1169"/>
        <v>0</v>
      </c>
      <c r="R1241" s="5">
        <f t="shared" si="1169"/>
        <v>0</v>
      </c>
      <c r="S1241" s="5">
        <f t="shared" si="1169"/>
        <v>0</v>
      </c>
      <c r="T1241" s="5">
        <f t="shared" si="1169"/>
        <v>7048.3297400000001</v>
      </c>
      <c r="U1241" s="5">
        <f t="shared" si="1169"/>
        <v>0</v>
      </c>
      <c r="V1241" s="42">
        <f t="shared" si="1169"/>
        <v>0</v>
      </c>
      <c r="W1241" s="5">
        <f t="shared" si="1163"/>
        <v>99.997584450592328</v>
      </c>
      <c r="X1241" s="27"/>
    </row>
    <row r="1242" spans="1:24" ht="31.5" customHeight="1" x14ac:dyDescent="0.3">
      <c r="A1242" s="4" t="s">
        <v>163</v>
      </c>
      <c r="B1242" s="4" t="s">
        <v>1783</v>
      </c>
      <c r="C1242" s="4" t="s">
        <v>711</v>
      </c>
      <c r="D1242" s="4" t="s">
        <v>87</v>
      </c>
      <c r="E1242" s="14" t="s">
        <v>541</v>
      </c>
      <c r="F1242" s="5">
        <f t="shared" si="1168"/>
        <v>7048.5</v>
      </c>
      <c r="G1242" s="5">
        <f t="shared" si="1168"/>
        <v>7048.5</v>
      </c>
      <c r="H1242" s="5">
        <f t="shared" si="1168"/>
        <v>7048.5</v>
      </c>
      <c r="I1242" s="5">
        <f t="shared" si="1168"/>
        <v>0</v>
      </c>
      <c r="J1242" s="5">
        <f t="shared" si="1168"/>
        <v>0</v>
      </c>
      <c r="K1242" s="5">
        <f t="shared" si="1168"/>
        <v>0</v>
      </c>
      <c r="L1242" s="5">
        <f t="shared" si="1168"/>
        <v>0</v>
      </c>
      <c r="M1242" s="5">
        <f t="shared" si="1118"/>
        <v>7048.5</v>
      </c>
      <c r="N1242" s="5">
        <f t="shared" si="1170"/>
        <v>7048.5</v>
      </c>
      <c r="O1242" s="5">
        <f t="shared" si="1170"/>
        <v>5310</v>
      </c>
      <c r="P1242" s="5">
        <f t="shared" si="1169"/>
        <v>0</v>
      </c>
      <c r="Q1242" s="5">
        <f t="shared" si="1169"/>
        <v>0</v>
      </c>
      <c r="R1242" s="5">
        <f t="shared" si="1169"/>
        <v>0</v>
      </c>
      <c r="S1242" s="5">
        <f t="shared" si="1169"/>
        <v>0</v>
      </c>
      <c r="T1242" s="5">
        <f t="shared" si="1169"/>
        <v>7048.3297400000001</v>
      </c>
      <c r="U1242" s="5">
        <f t="shared" si="1169"/>
        <v>0</v>
      </c>
      <c r="V1242" s="42">
        <f t="shared" si="1169"/>
        <v>0</v>
      </c>
      <c r="W1242" s="5">
        <f t="shared" si="1163"/>
        <v>99.997584450592328</v>
      </c>
      <c r="X1242" s="27"/>
    </row>
    <row r="1243" spans="1:24" ht="15.75" customHeight="1" x14ac:dyDescent="0.3">
      <c r="A1243" s="4" t="s">
        <v>163</v>
      </c>
      <c r="B1243" s="4" t="s">
        <v>1783</v>
      </c>
      <c r="C1243" s="4" t="s">
        <v>711</v>
      </c>
      <c r="D1243" s="4" t="s">
        <v>99</v>
      </c>
      <c r="E1243" s="14" t="s">
        <v>543</v>
      </c>
      <c r="F1243" s="5">
        <v>7048.5</v>
      </c>
      <c r="G1243" s="5">
        <v>7048.5</v>
      </c>
      <c r="H1243" s="5">
        <v>7048.5</v>
      </c>
      <c r="I1243" s="5"/>
      <c r="J1243" s="5"/>
      <c r="K1243" s="5"/>
      <c r="L1243" s="5"/>
      <c r="M1243" s="5">
        <f t="shared" si="1118"/>
        <v>7048.5</v>
      </c>
      <c r="N1243" s="5">
        <v>7048.5</v>
      </c>
      <c r="O1243" s="5">
        <v>5310</v>
      </c>
      <c r="P1243" s="5">
        <v>0</v>
      </c>
      <c r="Q1243" s="5">
        <v>0</v>
      </c>
      <c r="R1243" s="5">
        <v>0</v>
      </c>
      <c r="S1243" s="5">
        <v>0</v>
      </c>
      <c r="T1243" s="5">
        <v>7048.3297400000001</v>
      </c>
      <c r="U1243" s="5">
        <v>0</v>
      </c>
      <c r="V1243" s="42">
        <v>0</v>
      </c>
      <c r="W1243" s="5">
        <f t="shared" si="1163"/>
        <v>99.997584450592328</v>
      </c>
      <c r="X1243" s="27"/>
    </row>
    <row r="1244" spans="1:24" ht="15.75" customHeight="1" x14ac:dyDescent="0.3">
      <c r="A1244" s="4" t="s">
        <v>163</v>
      </c>
      <c r="B1244" s="4" t="s">
        <v>1783</v>
      </c>
      <c r="C1244" s="4" t="s">
        <v>1705</v>
      </c>
      <c r="D1244" s="4"/>
      <c r="E1244" s="14" t="s">
        <v>1696</v>
      </c>
      <c r="F1244" s="5"/>
      <c r="G1244" s="5"/>
      <c r="H1244" s="5"/>
      <c r="I1244" s="5"/>
      <c r="J1244" s="5"/>
      <c r="K1244" s="5"/>
      <c r="L1244" s="5">
        <f>L1245</f>
        <v>48.149000000000001</v>
      </c>
      <c r="M1244" s="5">
        <f>L1244</f>
        <v>48.149000000000001</v>
      </c>
      <c r="N1244" s="5">
        <f>N1245</f>
        <v>48.149000000000001</v>
      </c>
      <c r="O1244" s="5">
        <f t="shared" ref="O1244:V1245" si="1172">O1245</f>
        <v>0</v>
      </c>
      <c r="P1244" s="5">
        <f t="shared" si="1172"/>
        <v>0</v>
      </c>
      <c r="Q1244" s="5">
        <f t="shared" si="1172"/>
        <v>0</v>
      </c>
      <c r="R1244" s="5">
        <f t="shared" si="1172"/>
        <v>0</v>
      </c>
      <c r="S1244" s="5">
        <f t="shared" si="1172"/>
        <v>0</v>
      </c>
      <c r="T1244" s="5">
        <f t="shared" si="1172"/>
        <v>48.149000000000001</v>
      </c>
      <c r="U1244" s="5">
        <f t="shared" si="1172"/>
        <v>0</v>
      </c>
      <c r="V1244" s="42">
        <f t="shared" si="1172"/>
        <v>0</v>
      </c>
      <c r="W1244" s="5">
        <f t="shared" si="1163"/>
        <v>100</v>
      </c>
      <c r="X1244" s="27"/>
    </row>
    <row r="1245" spans="1:24" ht="31.5" customHeight="1" x14ac:dyDescent="0.3">
      <c r="A1245" s="4" t="s">
        <v>163</v>
      </c>
      <c r="B1245" s="4" t="s">
        <v>1783</v>
      </c>
      <c r="C1245" s="4" t="s">
        <v>1705</v>
      </c>
      <c r="D1245" s="4" t="s">
        <v>87</v>
      </c>
      <c r="E1245" s="14" t="s">
        <v>541</v>
      </c>
      <c r="F1245" s="5"/>
      <c r="G1245" s="5"/>
      <c r="H1245" s="5"/>
      <c r="I1245" s="5"/>
      <c r="J1245" s="5"/>
      <c r="K1245" s="5"/>
      <c r="L1245" s="5">
        <f>L1246</f>
        <v>48.149000000000001</v>
      </c>
      <c r="M1245" s="5">
        <f>L1245</f>
        <v>48.149000000000001</v>
      </c>
      <c r="N1245" s="5">
        <f>N1246</f>
        <v>48.149000000000001</v>
      </c>
      <c r="O1245" s="5">
        <f t="shared" si="1172"/>
        <v>0</v>
      </c>
      <c r="P1245" s="5">
        <f t="shared" si="1172"/>
        <v>0</v>
      </c>
      <c r="Q1245" s="5">
        <f t="shared" si="1172"/>
        <v>0</v>
      </c>
      <c r="R1245" s="5">
        <f t="shared" si="1172"/>
        <v>0</v>
      </c>
      <c r="S1245" s="5">
        <f t="shared" si="1172"/>
        <v>0</v>
      </c>
      <c r="T1245" s="5">
        <f t="shared" si="1172"/>
        <v>48.149000000000001</v>
      </c>
      <c r="U1245" s="5">
        <f t="shared" si="1172"/>
        <v>0</v>
      </c>
      <c r="V1245" s="42">
        <f t="shared" si="1172"/>
        <v>0</v>
      </c>
      <c r="W1245" s="5">
        <f t="shared" si="1163"/>
        <v>100</v>
      </c>
      <c r="X1245" s="27"/>
    </row>
    <row r="1246" spans="1:24" ht="15.75" customHeight="1" x14ac:dyDescent="0.3">
      <c r="A1246" s="4" t="s">
        <v>163</v>
      </c>
      <c r="B1246" s="4" t="s">
        <v>1783</v>
      </c>
      <c r="C1246" s="4" t="s">
        <v>1705</v>
      </c>
      <c r="D1246" s="4" t="s">
        <v>99</v>
      </c>
      <c r="E1246" s="14" t="s">
        <v>543</v>
      </c>
      <c r="F1246" s="5"/>
      <c r="G1246" s="5"/>
      <c r="H1246" s="5"/>
      <c r="I1246" s="5"/>
      <c r="J1246" s="5"/>
      <c r="K1246" s="5"/>
      <c r="L1246" s="5">
        <v>48.149000000000001</v>
      </c>
      <c r="M1246" s="5">
        <f>L1246</f>
        <v>48.149000000000001</v>
      </c>
      <c r="N1246" s="5">
        <v>48.149000000000001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48.149000000000001</v>
      </c>
      <c r="U1246" s="5">
        <v>0</v>
      </c>
      <c r="V1246" s="42">
        <v>0</v>
      </c>
      <c r="W1246" s="5">
        <f t="shared" si="1163"/>
        <v>100</v>
      </c>
      <c r="X1246" s="27"/>
    </row>
    <row r="1247" spans="1:24" ht="15.75" customHeight="1" x14ac:dyDescent="0.3">
      <c r="A1247" s="9" t="s">
        <v>163</v>
      </c>
      <c r="B1247" s="9" t="s">
        <v>1784</v>
      </c>
      <c r="C1247" s="9"/>
      <c r="D1247" s="9"/>
      <c r="E1247" s="13" t="s">
        <v>741</v>
      </c>
      <c r="F1247" s="11"/>
      <c r="G1247" s="11"/>
      <c r="H1247" s="11"/>
      <c r="I1247" s="11"/>
      <c r="J1247" s="11"/>
      <c r="K1247" s="11"/>
      <c r="L1247" s="11"/>
      <c r="M1247" s="11">
        <f t="shared" si="1118"/>
        <v>0</v>
      </c>
      <c r="N1247" s="11">
        <f t="shared" ref="N1247:O1250" si="1173">N1248</f>
        <v>9374.4066000000003</v>
      </c>
      <c r="O1247" s="11">
        <f t="shared" si="1173"/>
        <v>7107.5082000000002</v>
      </c>
      <c r="P1247" s="11">
        <f t="shared" ref="P1247:V1250" si="1174">P1248</f>
        <v>9374.4066000000003</v>
      </c>
      <c r="Q1247" s="11">
        <f t="shared" si="1174"/>
        <v>7107.5082000000002</v>
      </c>
      <c r="R1247" s="11">
        <f t="shared" si="1174"/>
        <v>0</v>
      </c>
      <c r="S1247" s="11">
        <f t="shared" si="1174"/>
        <v>0</v>
      </c>
      <c r="T1247" s="11">
        <f t="shared" si="1174"/>
        <v>9374.4066000000003</v>
      </c>
      <c r="U1247" s="11">
        <f t="shared" si="1174"/>
        <v>9374.4066000000003</v>
      </c>
      <c r="V1247" s="41">
        <f t="shared" si="1174"/>
        <v>0</v>
      </c>
      <c r="W1247" s="11">
        <f t="shared" si="1163"/>
        <v>100</v>
      </c>
      <c r="X1247" s="27"/>
    </row>
    <row r="1248" spans="1:24" ht="31.5" customHeight="1" x14ac:dyDescent="0.3">
      <c r="A1248" s="4" t="s">
        <v>163</v>
      </c>
      <c r="B1248" s="4" t="s">
        <v>1784</v>
      </c>
      <c r="C1248" s="4" t="s">
        <v>22</v>
      </c>
      <c r="D1248" s="4"/>
      <c r="E1248" s="14" t="s">
        <v>802</v>
      </c>
      <c r="F1248" s="5"/>
      <c r="G1248" s="5"/>
      <c r="H1248" s="5"/>
      <c r="I1248" s="5"/>
      <c r="J1248" s="5"/>
      <c r="K1248" s="5"/>
      <c r="L1248" s="5"/>
      <c r="M1248" s="5">
        <f t="shared" si="1118"/>
        <v>0</v>
      </c>
      <c r="N1248" s="5">
        <f t="shared" si="1173"/>
        <v>9374.4066000000003</v>
      </c>
      <c r="O1248" s="5">
        <f t="shared" si="1173"/>
        <v>7107.5082000000002</v>
      </c>
      <c r="P1248" s="5">
        <f t="shared" si="1174"/>
        <v>9374.4066000000003</v>
      </c>
      <c r="Q1248" s="5">
        <f t="shared" si="1174"/>
        <v>7107.5082000000002</v>
      </c>
      <c r="R1248" s="5">
        <f t="shared" si="1174"/>
        <v>0</v>
      </c>
      <c r="S1248" s="5">
        <f t="shared" si="1174"/>
        <v>0</v>
      </c>
      <c r="T1248" s="5">
        <f t="shared" si="1174"/>
        <v>9374.4066000000003</v>
      </c>
      <c r="U1248" s="5">
        <f t="shared" si="1174"/>
        <v>9374.4066000000003</v>
      </c>
      <c r="V1248" s="42">
        <f t="shared" si="1174"/>
        <v>0</v>
      </c>
      <c r="W1248" s="5">
        <f t="shared" si="1163"/>
        <v>100</v>
      </c>
      <c r="X1248" s="27"/>
    </row>
    <row r="1249" spans="1:24" ht="15.75" customHeight="1" x14ac:dyDescent="0.3">
      <c r="A1249" s="4" t="s">
        <v>163</v>
      </c>
      <c r="B1249" s="4" t="s">
        <v>1784</v>
      </c>
      <c r="C1249" s="4" t="s">
        <v>23</v>
      </c>
      <c r="D1249" s="4"/>
      <c r="E1249" s="14" t="s">
        <v>809</v>
      </c>
      <c r="F1249" s="5"/>
      <c r="G1249" s="5"/>
      <c r="H1249" s="5"/>
      <c r="I1249" s="5"/>
      <c r="J1249" s="5"/>
      <c r="K1249" s="5"/>
      <c r="L1249" s="5"/>
      <c r="M1249" s="5">
        <f t="shared" si="1118"/>
        <v>0</v>
      </c>
      <c r="N1249" s="5">
        <f t="shared" si="1173"/>
        <v>9374.4066000000003</v>
      </c>
      <c r="O1249" s="5">
        <f t="shared" si="1173"/>
        <v>7107.5082000000002</v>
      </c>
      <c r="P1249" s="5">
        <f t="shared" si="1174"/>
        <v>9374.4066000000003</v>
      </c>
      <c r="Q1249" s="5">
        <f t="shared" si="1174"/>
        <v>7107.5082000000002</v>
      </c>
      <c r="R1249" s="5">
        <f t="shared" si="1174"/>
        <v>0</v>
      </c>
      <c r="S1249" s="5">
        <f t="shared" si="1174"/>
        <v>0</v>
      </c>
      <c r="T1249" s="5">
        <f t="shared" si="1174"/>
        <v>9374.4066000000003</v>
      </c>
      <c r="U1249" s="5">
        <f t="shared" si="1174"/>
        <v>9374.4066000000003</v>
      </c>
      <c r="V1249" s="42">
        <f t="shared" si="1174"/>
        <v>0</v>
      </c>
      <c r="W1249" s="5">
        <f t="shared" si="1163"/>
        <v>100</v>
      </c>
      <c r="X1249" s="27"/>
    </row>
    <row r="1250" spans="1:24" ht="31.5" customHeight="1" x14ac:dyDescent="0.3">
      <c r="A1250" s="4" t="s">
        <v>163</v>
      </c>
      <c r="B1250" s="4" t="s">
        <v>1784</v>
      </c>
      <c r="C1250" s="4" t="s">
        <v>1597</v>
      </c>
      <c r="D1250" s="4"/>
      <c r="E1250" s="14" t="s">
        <v>1595</v>
      </c>
      <c r="F1250" s="5"/>
      <c r="G1250" s="5"/>
      <c r="H1250" s="5"/>
      <c r="I1250" s="5"/>
      <c r="J1250" s="5"/>
      <c r="K1250" s="5"/>
      <c r="L1250" s="5"/>
      <c r="M1250" s="5">
        <f t="shared" si="1118"/>
        <v>0</v>
      </c>
      <c r="N1250" s="5">
        <f t="shared" si="1173"/>
        <v>9374.4066000000003</v>
      </c>
      <c r="O1250" s="5">
        <f t="shared" si="1173"/>
        <v>7107.5082000000002</v>
      </c>
      <c r="P1250" s="5">
        <f t="shared" si="1174"/>
        <v>9374.4066000000003</v>
      </c>
      <c r="Q1250" s="5">
        <f t="shared" si="1174"/>
        <v>7107.5082000000002</v>
      </c>
      <c r="R1250" s="5">
        <f t="shared" si="1174"/>
        <v>0</v>
      </c>
      <c r="S1250" s="5">
        <f t="shared" si="1174"/>
        <v>0</v>
      </c>
      <c r="T1250" s="5">
        <f t="shared" si="1174"/>
        <v>9374.4066000000003</v>
      </c>
      <c r="U1250" s="5">
        <f t="shared" si="1174"/>
        <v>9374.4066000000003</v>
      </c>
      <c r="V1250" s="42">
        <f t="shared" si="1174"/>
        <v>0</v>
      </c>
      <c r="W1250" s="5">
        <f t="shared" si="1163"/>
        <v>100</v>
      </c>
      <c r="X1250" s="27"/>
    </row>
    <row r="1251" spans="1:24" ht="31.5" customHeight="1" x14ac:dyDescent="0.3">
      <c r="A1251" s="4" t="s">
        <v>163</v>
      </c>
      <c r="B1251" s="4" t="s">
        <v>1784</v>
      </c>
      <c r="C1251" s="4" t="s">
        <v>1597</v>
      </c>
      <c r="D1251" s="4" t="s">
        <v>87</v>
      </c>
      <c r="E1251" s="14" t="s">
        <v>541</v>
      </c>
      <c r="F1251" s="5"/>
      <c r="G1251" s="5"/>
      <c r="H1251" s="5"/>
      <c r="I1251" s="5"/>
      <c r="J1251" s="5"/>
      <c r="K1251" s="5"/>
      <c r="L1251" s="5"/>
      <c r="M1251" s="5">
        <f t="shared" ref="M1251:M1324" si="1175">F1251+I1251+L1251</f>
        <v>0</v>
      </c>
      <c r="N1251" s="5">
        <f>N1252+N1253</f>
        <v>9374.4066000000003</v>
      </c>
      <c r="O1251" s="5">
        <f>O1252+O1253</f>
        <v>7107.5082000000002</v>
      </c>
      <c r="P1251" s="5">
        <f t="shared" ref="P1251:V1251" si="1176">P1252+P1253</f>
        <v>9374.4066000000003</v>
      </c>
      <c r="Q1251" s="5">
        <f t="shared" si="1176"/>
        <v>7107.5082000000002</v>
      </c>
      <c r="R1251" s="5">
        <f t="shared" si="1176"/>
        <v>0</v>
      </c>
      <c r="S1251" s="5">
        <f t="shared" si="1176"/>
        <v>0</v>
      </c>
      <c r="T1251" s="5">
        <f>T1252+T1253</f>
        <v>9374.4066000000003</v>
      </c>
      <c r="U1251" s="5">
        <f t="shared" si="1176"/>
        <v>9374.4066000000003</v>
      </c>
      <c r="V1251" s="42">
        <f t="shared" si="1176"/>
        <v>0</v>
      </c>
      <c r="W1251" s="5">
        <f t="shared" si="1163"/>
        <v>100</v>
      </c>
      <c r="X1251" s="27"/>
    </row>
    <row r="1252" spans="1:24" ht="15.75" customHeight="1" x14ac:dyDescent="0.3">
      <c r="A1252" s="4" t="s">
        <v>163</v>
      </c>
      <c r="B1252" s="4" t="s">
        <v>1784</v>
      </c>
      <c r="C1252" s="4" t="s">
        <v>1597</v>
      </c>
      <c r="D1252" s="4" t="s">
        <v>121</v>
      </c>
      <c r="E1252" s="14" t="s">
        <v>542</v>
      </c>
      <c r="F1252" s="5"/>
      <c r="G1252" s="5"/>
      <c r="H1252" s="5"/>
      <c r="I1252" s="5"/>
      <c r="J1252" s="5"/>
      <c r="K1252" s="5"/>
      <c r="L1252" s="5"/>
      <c r="M1252" s="5">
        <f t="shared" si="1175"/>
        <v>0</v>
      </c>
      <c r="N1252" s="5">
        <v>360.55410000000001</v>
      </c>
      <c r="O1252" s="5">
        <v>273.3657</v>
      </c>
      <c r="P1252" s="5">
        <f>N1252</f>
        <v>360.55410000000001</v>
      </c>
      <c r="Q1252" s="5">
        <f>O1252</f>
        <v>273.3657</v>
      </c>
      <c r="R1252" s="5">
        <v>0</v>
      </c>
      <c r="S1252" s="5">
        <v>0</v>
      </c>
      <c r="T1252" s="5">
        <v>360.55410000000001</v>
      </c>
      <c r="U1252" s="5">
        <f>T1252</f>
        <v>360.55410000000001</v>
      </c>
      <c r="V1252" s="42">
        <v>0</v>
      </c>
      <c r="W1252" s="5">
        <f t="shared" si="1163"/>
        <v>100</v>
      </c>
      <c r="X1252" s="27"/>
    </row>
    <row r="1253" spans="1:24" ht="15.75" customHeight="1" x14ac:dyDescent="0.3">
      <c r="A1253" s="4" t="s">
        <v>163</v>
      </c>
      <c r="B1253" s="4" t="s">
        <v>1784</v>
      </c>
      <c r="C1253" s="4" t="s">
        <v>1597</v>
      </c>
      <c r="D1253" s="4" t="s">
        <v>99</v>
      </c>
      <c r="E1253" s="14" t="s">
        <v>543</v>
      </c>
      <c r="F1253" s="5"/>
      <c r="G1253" s="5"/>
      <c r="H1253" s="5"/>
      <c r="I1253" s="5"/>
      <c r="J1253" s="5"/>
      <c r="K1253" s="5"/>
      <c r="L1253" s="5"/>
      <c r="M1253" s="5">
        <f t="shared" si="1175"/>
        <v>0</v>
      </c>
      <c r="N1253" s="5">
        <v>9013.8525000000009</v>
      </c>
      <c r="O1253" s="5">
        <v>6834.1424999999999</v>
      </c>
      <c r="P1253" s="5">
        <f>N1253</f>
        <v>9013.8525000000009</v>
      </c>
      <c r="Q1253" s="5">
        <f>O1253</f>
        <v>6834.1424999999999</v>
      </c>
      <c r="R1253" s="5">
        <v>0</v>
      </c>
      <c r="S1253" s="5">
        <v>0</v>
      </c>
      <c r="T1253" s="5">
        <v>9013.8525000000009</v>
      </c>
      <c r="U1253" s="5">
        <f>T1253</f>
        <v>9013.8525000000009</v>
      </c>
      <c r="V1253" s="42">
        <v>0</v>
      </c>
      <c r="W1253" s="5">
        <f t="shared" si="1163"/>
        <v>100</v>
      </c>
      <c r="X1253" s="27"/>
    </row>
    <row r="1254" spans="1:24" s="3" customFormat="1" ht="18.75" customHeight="1" x14ac:dyDescent="0.3">
      <c r="A1254" s="7" t="s">
        <v>171</v>
      </c>
      <c r="B1254" s="7" t="s">
        <v>1759</v>
      </c>
      <c r="C1254" s="7"/>
      <c r="D1254" s="7"/>
      <c r="E1254" s="18" t="s">
        <v>473</v>
      </c>
      <c r="F1254" s="8">
        <f t="shared" ref="F1254:L1254" si="1177">F1255+F1322+F1370+F1458+F1542+F1554+F1568+F1598+F1582</f>
        <v>660863.20000000007</v>
      </c>
      <c r="G1254" s="8">
        <f t="shared" si="1177"/>
        <v>511012.1</v>
      </c>
      <c r="H1254" s="8">
        <f t="shared" si="1177"/>
        <v>555350.29999999993</v>
      </c>
      <c r="I1254" s="8">
        <f t="shared" si="1177"/>
        <v>270440.3</v>
      </c>
      <c r="J1254" s="8">
        <f t="shared" si="1177"/>
        <v>265561.7</v>
      </c>
      <c r="K1254" s="8">
        <f t="shared" si="1177"/>
        <v>-12175.4</v>
      </c>
      <c r="L1254" s="8">
        <f t="shared" si="1177"/>
        <v>66538.619000000006</v>
      </c>
      <c r="M1254" s="8">
        <f t="shared" si="1175"/>
        <v>997842.11899999995</v>
      </c>
      <c r="N1254" s="8">
        <f t="shared" ref="N1254:V1254" si="1178">N1255+N1322+N1370+N1458+N1542+N1554+N1568+N1598+N1582</f>
        <v>988375.18761999987</v>
      </c>
      <c r="O1254" s="8">
        <f t="shared" si="1178"/>
        <v>496312.60209999996</v>
      </c>
      <c r="P1254" s="8">
        <f t="shared" si="1178"/>
        <v>195966.15693999999</v>
      </c>
      <c r="Q1254" s="8">
        <f t="shared" si="1178"/>
        <v>109697.83571</v>
      </c>
      <c r="R1254" s="8">
        <f t="shared" si="1178"/>
        <v>0</v>
      </c>
      <c r="S1254" s="8">
        <f t="shared" si="1178"/>
        <v>0</v>
      </c>
      <c r="T1254" s="8">
        <f t="shared" si="1178"/>
        <v>699765.29981999996</v>
      </c>
      <c r="U1254" s="8">
        <f t="shared" si="1178"/>
        <v>140777.117</v>
      </c>
      <c r="V1254" s="40">
        <f t="shared" si="1178"/>
        <v>0</v>
      </c>
      <c r="W1254" s="8">
        <f t="shared" si="1163"/>
        <v>70.799561602211966</v>
      </c>
      <c r="X1254" s="22"/>
    </row>
    <row r="1255" spans="1:24" s="3" customFormat="1" ht="18.75" customHeight="1" x14ac:dyDescent="0.3">
      <c r="A1255" s="7" t="s">
        <v>171</v>
      </c>
      <c r="B1255" s="7" t="s">
        <v>5</v>
      </c>
      <c r="C1255" s="7"/>
      <c r="D1255" s="7"/>
      <c r="E1255" s="18" t="s">
        <v>491</v>
      </c>
      <c r="F1255" s="8">
        <f t="shared" ref="F1255:L1255" si="1179">F1256+F1275</f>
        <v>48399.5</v>
      </c>
      <c r="G1255" s="8">
        <f t="shared" si="1179"/>
        <v>47016.7</v>
      </c>
      <c r="H1255" s="8">
        <f t="shared" si="1179"/>
        <v>46002.5</v>
      </c>
      <c r="I1255" s="8">
        <f t="shared" si="1179"/>
        <v>0</v>
      </c>
      <c r="J1255" s="8">
        <f t="shared" si="1179"/>
        <v>0</v>
      </c>
      <c r="K1255" s="8">
        <f t="shared" si="1179"/>
        <v>0</v>
      </c>
      <c r="L1255" s="8">
        <f t="shared" si="1179"/>
        <v>-418.27499999999998</v>
      </c>
      <c r="M1255" s="8">
        <f t="shared" si="1175"/>
        <v>47981.224999999999</v>
      </c>
      <c r="N1255" s="8">
        <f>N1256+N1275</f>
        <v>46869.925799999997</v>
      </c>
      <c r="O1255" s="8">
        <f>O1256+O1275</f>
        <v>34068.535510000002</v>
      </c>
      <c r="P1255" s="8">
        <f t="shared" ref="P1255:V1255" si="1180">P1256+P1275</f>
        <v>2390.6869999999999</v>
      </c>
      <c r="Q1255" s="8">
        <f t="shared" si="1180"/>
        <v>1419.7004000000002</v>
      </c>
      <c r="R1255" s="8">
        <f t="shared" si="1180"/>
        <v>0</v>
      </c>
      <c r="S1255" s="8">
        <f t="shared" si="1180"/>
        <v>0</v>
      </c>
      <c r="T1255" s="8">
        <f t="shared" si="1180"/>
        <v>46289.937120000002</v>
      </c>
      <c r="U1255" s="8">
        <f t="shared" si="1180"/>
        <v>1933.4008200000001</v>
      </c>
      <c r="V1255" s="40">
        <f t="shared" si="1180"/>
        <v>0</v>
      </c>
      <c r="W1255" s="8">
        <f t="shared" si="1163"/>
        <v>98.762556863275435</v>
      </c>
      <c r="X1255" s="22"/>
    </row>
    <row r="1256" spans="1:24" s="10" customFormat="1" ht="63" customHeight="1" x14ac:dyDescent="0.3">
      <c r="A1256" s="9" t="s">
        <v>171</v>
      </c>
      <c r="B1256" s="9" t="s">
        <v>1785</v>
      </c>
      <c r="C1256" s="9"/>
      <c r="D1256" s="9"/>
      <c r="E1256" s="13" t="s">
        <v>502</v>
      </c>
      <c r="F1256" s="11">
        <f t="shared" ref="F1256:L1256" si="1181">F1257+F1265</f>
        <v>40982.699999999997</v>
      </c>
      <c r="G1256" s="11">
        <f t="shared" si="1181"/>
        <v>40982.699999999997</v>
      </c>
      <c r="H1256" s="11">
        <f t="shared" si="1181"/>
        <v>40982.699999999997</v>
      </c>
      <c r="I1256" s="11">
        <f t="shared" si="1181"/>
        <v>0</v>
      </c>
      <c r="J1256" s="11">
        <f t="shared" si="1181"/>
        <v>0</v>
      </c>
      <c r="K1256" s="11">
        <f t="shared" si="1181"/>
        <v>0</v>
      </c>
      <c r="L1256" s="11">
        <f t="shared" si="1181"/>
        <v>376.6</v>
      </c>
      <c r="M1256" s="11">
        <f t="shared" si="1175"/>
        <v>41359.299999999996</v>
      </c>
      <c r="N1256" s="11">
        <f>N1257+N1265</f>
        <v>41378.699999999997</v>
      </c>
      <c r="O1256" s="11">
        <f>O1257+O1265</f>
        <v>30525.538639999999</v>
      </c>
      <c r="P1256" s="11">
        <f t="shared" ref="P1256:V1256" si="1182">P1257+P1265</f>
        <v>1931</v>
      </c>
      <c r="Q1256" s="11">
        <f t="shared" si="1182"/>
        <v>1419.7004000000002</v>
      </c>
      <c r="R1256" s="11">
        <f t="shared" si="1182"/>
        <v>0</v>
      </c>
      <c r="S1256" s="11">
        <f t="shared" si="1182"/>
        <v>0</v>
      </c>
      <c r="T1256" s="11">
        <f t="shared" si="1182"/>
        <v>41274.85944</v>
      </c>
      <c r="U1256" s="11">
        <f t="shared" si="1182"/>
        <v>1921.8808200000001</v>
      </c>
      <c r="V1256" s="41">
        <f t="shared" si="1182"/>
        <v>0</v>
      </c>
      <c r="W1256" s="11">
        <f t="shared" si="1163"/>
        <v>99.749048278462112</v>
      </c>
      <c r="X1256" s="26"/>
    </row>
    <row r="1257" spans="1:24" ht="47.25" customHeight="1" x14ac:dyDescent="0.3">
      <c r="A1257" s="4" t="s">
        <v>171</v>
      </c>
      <c r="B1257" s="4" t="s">
        <v>1785</v>
      </c>
      <c r="C1257" s="4" t="s">
        <v>110</v>
      </c>
      <c r="D1257" s="4"/>
      <c r="E1257" s="14" t="s">
        <v>1092</v>
      </c>
      <c r="F1257" s="5">
        <f t="shared" ref="F1257:L1259" si="1183">F1258</f>
        <v>1911.6</v>
      </c>
      <c r="G1257" s="5">
        <f t="shared" si="1183"/>
        <v>1911.6</v>
      </c>
      <c r="H1257" s="5">
        <f t="shared" si="1183"/>
        <v>1911.6</v>
      </c>
      <c r="I1257" s="5">
        <f t="shared" si="1183"/>
        <v>0</v>
      </c>
      <c r="J1257" s="5">
        <f t="shared" si="1183"/>
        <v>0</v>
      </c>
      <c r="K1257" s="5">
        <f t="shared" si="1183"/>
        <v>0</v>
      </c>
      <c r="L1257" s="5">
        <f t="shared" si="1183"/>
        <v>0</v>
      </c>
      <c r="M1257" s="5">
        <f t="shared" si="1175"/>
        <v>1911.6</v>
      </c>
      <c r="N1257" s="5">
        <f t="shared" ref="N1257:O1259" si="1184">N1258</f>
        <v>1931</v>
      </c>
      <c r="O1257" s="5">
        <f t="shared" si="1184"/>
        <v>1419.7004000000002</v>
      </c>
      <c r="P1257" s="5">
        <f t="shared" ref="P1257:V1259" si="1185">P1258</f>
        <v>1931</v>
      </c>
      <c r="Q1257" s="5">
        <f t="shared" si="1185"/>
        <v>1419.7004000000002</v>
      </c>
      <c r="R1257" s="5">
        <f t="shared" si="1185"/>
        <v>0</v>
      </c>
      <c r="S1257" s="5">
        <f t="shared" si="1185"/>
        <v>0</v>
      </c>
      <c r="T1257" s="5">
        <f t="shared" si="1185"/>
        <v>1921.8808200000001</v>
      </c>
      <c r="U1257" s="5">
        <f t="shared" si="1185"/>
        <v>1921.8808200000001</v>
      </c>
      <c r="V1257" s="42">
        <f t="shared" si="1185"/>
        <v>0</v>
      </c>
      <c r="W1257" s="5">
        <f t="shared" si="1163"/>
        <v>99.527748316934236</v>
      </c>
      <c r="X1257" s="27"/>
    </row>
    <row r="1258" spans="1:24" ht="31.5" customHeight="1" x14ac:dyDescent="0.3">
      <c r="A1258" s="4" t="s">
        <v>171</v>
      </c>
      <c r="B1258" s="4" t="s">
        <v>1785</v>
      </c>
      <c r="C1258" s="4" t="s">
        <v>166</v>
      </c>
      <c r="D1258" s="4"/>
      <c r="E1258" s="14" t="s">
        <v>1100</v>
      </c>
      <c r="F1258" s="5">
        <f t="shared" si="1183"/>
        <v>1911.6</v>
      </c>
      <c r="G1258" s="5">
        <f t="shared" si="1183"/>
        <v>1911.6</v>
      </c>
      <c r="H1258" s="5">
        <f t="shared" si="1183"/>
        <v>1911.6</v>
      </c>
      <c r="I1258" s="5">
        <f t="shared" si="1183"/>
        <v>0</v>
      </c>
      <c r="J1258" s="5">
        <f t="shared" si="1183"/>
        <v>0</v>
      </c>
      <c r="K1258" s="5">
        <f t="shared" si="1183"/>
        <v>0</v>
      </c>
      <c r="L1258" s="5">
        <f t="shared" si="1183"/>
        <v>0</v>
      </c>
      <c r="M1258" s="5">
        <f t="shared" si="1175"/>
        <v>1911.6</v>
      </c>
      <c r="N1258" s="5">
        <f t="shared" si="1184"/>
        <v>1931</v>
      </c>
      <c r="O1258" s="5">
        <f t="shared" si="1184"/>
        <v>1419.7004000000002</v>
      </c>
      <c r="P1258" s="5">
        <f t="shared" si="1185"/>
        <v>1931</v>
      </c>
      <c r="Q1258" s="5">
        <f t="shared" si="1185"/>
        <v>1419.7004000000002</v>
      </c>
      <c r="R1258" s="5">
        <f t="shared" si="1185"/>
        <v>0</v>
      </c>
      <c r="S1258" s="5">
        <f t="shared" si="1185"/>
        <v>0</v>
      </c>
      <c r="T1258" s="5">
        <f t="shared" si="1185"/>
        <v>1921.8808200000001</v>
      </c>
      <c r="U1258" s="5">
        <f t="shared" si="1185"/>
        <v>1921.8808200000001</v>
      </c>
      <c r="V1258" s="42">
        <f t="shared" si="1185"/>
        <v>0</v>
      </c>
      <c r="W1258" s="5">
        <f t="shared" si="1163"/>
        <v>99.527748316934236</v>
      </c>
      <c r="X1258" s="27"/>
    </row>
    <row r="1259" spans="1:24" ht="63" customHeight="1" x14ac:dyDescent="0.3">
      <c r="A1259" s="4" t="s">
        <v>171</v>
      </c>
      <c r="B1259" s="4" t="s">
        <v>1785</v>
      </c>
      <c r="C1259" s="4" t="s">
        <v>175</v>
      </c>
      <c r="D1259" s="4"/>
      <c r="E1259" s="14" t="s">
        <v>959</v>
      </c>
      <c r="F1259" s="5">
        <f t="shared" si="1183"/>
        <v>1911.6</v>
      </c>
      <c r="G1259" s="5">
        <f t="shared" si="1183"/>
        <v>1911.6</v>
      </c>
      <c r="H1259" s="5">
        <f t="shared" si="1183"/>
        <v>1911.6</v>
      </c>
      <c r="I1259" s="5">
        <f t="shared" si="1183"/>
        <v>0</v>
      </c>
      <c r="J1259" s="5">
        <f t="shared" si="1183"/>
        <v>0</v>
      </c>
      <c r="K1259" s="5">
        <f t="shared" si="1183"/>
        <v>0</v>
      </c>
      <c r="L1259" s="5">
        <f t="shared" si="1183"/>
        <v>0</v>
      </c>
      <c r="M1259" s="5">
        <f t="shared" si="1175"/>
        <v>1911.6</v>
      </c>
      <c r="N1259" s="5">
        <f t="shared" si="1184"/>
        <v>1931</v>
      </c>
      <c r="O1259" s="5">
        <f t="shared" si="1184"/>
        <v>1419.7004000000002</v>
      </c>
      <c r="P1259" s="5">
        <f t="shared" si="1185"/>
        <v>1931</v>
      </c>
      <c r="Q1259" s="5">
        <f t="shared" si="1185"/>
        <v>1419.7004000000002</v>
      </c>
      <c r="R1259" s="5">
        <f t="shared" si="1185"/>
        <v>0</v>
      </c>
      <c r="S1259" s="5">
        <f t="shared" si="1185"/>
        <v>0</v>
      </c>
      <c r="T1259" s="5">
        <f t="shared" si="1185"/>
        <v>1921.8808200000001</v>
      </c>
      <c r="U1259" s="5">
        <f t="shared" si="1185"/>
        <v>1921.8808200000001</v>
      </c>
      <c r="V1259" s="42">
        <f t="shared" si="1185"/>
        <v>0</v>
      </c>
      <c r="W1259" s="5">
        <f t="shared" si="1163"/>
        <v>99.527748316934236</v>
      </c>
      <c r="X1259" s="27"/>
    </row>
    <row r="1260" spans="1:24" ht="31.5" customHeight="1" x14ac:dyDescent="0.3">
      <c r="A1260" s="4" t="s">
        <v>171</v>
      </c>
      <c r="B1260" s="4" t="s">
        <v>1785</v>
      </c>
      <c r="C1260" s="4" t="s">
        <v>172</v>
      </c>
      <c r="D1260" s="4"/>
      <c r="E1260" s="14" t="s">
        <v>598</v>
      </c>
      <c r="F1260" s="5">
        <f t="shared" ref="F1260:L1260" si="1186">F1261+F1263</f>
        <v>1911.6</v>
      </c>
      <c r="G1260" s="5">
        <f t="shared" si="1186"/>
        <v>1911.6</v>
      </c>
      <c r="H1260" s="5">
        <f t="shared" si="1186"/>
        <v>1911.6</v>
      </c>
      <c r="I1260" s="5">
        <f t="shared" si="1186"/>
        <v>0</v>
      </c>
      <c r="J1260" s="5">
        <f t="shared" si="1186"/>
        <v>0</v>
      </c>
      <c r="K1260" s="5">
        <f t="shared" si="1186"/>
        <v>0</v>
      </c>
      <c r="L1260" s="5">
        <f t="shared" si="1186"/>
        <v>0</v>
      </c>
      <c r="M1260" s="5">
        <f t="shared" si="1175"/>
        <v>1911.6</v>
      </c>
      <c r="N1260" s="5">
        <f>N1261+N1263</f>
        <v>1931</v>
      </c>
      <c r="O1260" s="5">
        <f>O1261+O1263</f>
        <v>1419.7004000000002</v>
      </c>
      <c r="P1260" s="5">
        <f t="shared" ref="P1260:V1260" si="1187">P1261+P1263</f>
        <v>1931</v>
      </c>
      <c r="Q1260" s="5">
        <f t="shared" si="1187"/>
        <v>1419.7004000000002</v>
      </c>
      <c r="R1260" s="5">
        <f t="shared" si="1187"/>
        <v>0</v>
      </c>
      <c r="S1260" s="5">
        <f t="shared" si="1187"/>
        <v>0</v>
      </c>
      <c r="T1260" s="5">
        <f t="shared" si="1187"/>
        <v>1921.8808200000001</v>
      </c>
      <c r="U1260" s="5">
        <f t="shared" si="1187"/>
        <v>1921.8808200000001</v>
      </c>
      <c r="V1260" s="42">
        <f t="shared" si="1187"/>
        <v>0</v>
      </c>
      <c r="W1260" s="5">
        <f t="shared" si="1163"/>
        <v>99.527748316934236</v>
      </c>
      <c r="X1260" s="27"/>
    </row>
    <row r="1261" spans="1:24" ht="78.75" customHeight="1" x14ac:dyDescent="0.3">
      <c r="A1261" s="4" t="s">
        <v>171</v>
      </c>
      <c r="B1261" s="4" t="s">
        <v>1785</v>
      </c>
      <c r="C1261" s="4" t="s">
        <v>172</v>
      </c>
      <c r="D1261" s="4" t="s">
        <v>18</v>
      </c>
      <c r="E1261" s="14" t="s">
        <v>528</v>
      </c>
      <c r="F1261" s="5">
        <f t="shared" ref="F1261:L1261" si="1188">F1262</f>
        <v>1781.3</v>
      </c>
      <c r="G1261" s="5">
        <f t="shared" si="1188"/>
        <v>1781.3</v>
      </c>
      <c r="H1261" s="5">
        <f t="shared" si="1188"/>
        <v>1781.3</v>
      </c>
      <c r="I1261" s="5">
        <f t="shared" si="1188"/>
        <v>0</v>
      </c>
      <c r="J1261" s="5">
        <f t="shared" si="1188"/>
        <v>0</v>
      </c>
      <c r="K1261" s="5">
        <f t="shared" si="1188"/>
        <v>0</v>
      </c>
      <c r="L1261" s="5">
        <f t="shared" si="1188"/>
        <v>0</v>
      </c>
      <c r="M1261" s="5">
        <f t="shared" si="1175"/>
        <v>1781.3</v>
      </c>
      <c r="N1261" s="5">
        <f>N1262</f>
        <v>1800</v>
      </c>
      <c r="O1261" s="5">
        <f>O1262</f>
        <v>1335.9744000000001</v>
      </c>
      <c r="P1261" s="5">
        <f t="shared" ref="P1261:V1261" si="1189">P1262</f>
        <v>1800</v>
      </c>
      <c r="Q1261" s="5">
        <f t="shared" si="1189"/>
        <v>1335.9744000000001</v>
      </c>
      <c r="R1261" s="5">
        <f t="shared" si="1189"/>
        <v>0</v>
      </c>
      <c r="S1261" s="5">
        <f t="shared" si="1189"/>
        <v>0</v>
      </c>
      <c r="T1261" s="5">
        <f t="shared" si="1189"/>
        <v>1795.14912</v>
      </c>
      <c r="U1261" s="5">
        <f t="shared" si="1189"/>
        <v>1795.14912</v>
      </c>
      <c r="V1261" s="42">
        <f t="shared" si="1189"/>
        <v>0</v>
      </c>
      <c r="W1261" s="5">
        <f t="shared" si="1163"/>
        <v>99.73050666666667</v>
      </c>
      <c r="X1261" s="27"/>
    </row>
    <row r="1262" spans="1:24" ht="31.5" customHeight="1" x14ac:dyDescent="0.3">
      <c r="A1262" s="4" t="s">
        <v>171</v>
      </c>
      <c r="B1262" s="4" t="s">
        <v>1785</v>
      </c>
      <c r="C1262" s="4" t="s">
        <v>172</v>
      </c>
      <c r="D1262" s="4" t="s">
        <v>28</v>
      </c>
      <c r="E1262" s="14" t="s">
        <v>530</v>
      </c>
      <c r="F1262" s="5">
        <v>1781.3</v>
      </c>
      <c r="G1262" s="5">
        <v>1781.3</v>
      </c>
      <c r="H1262" s="5">
        <v>1781.3</v>
      </c>
      <c r="I1262" s="5"/>
      <c r="J1262" s="5"/>
      <c r="K1262" s="5"/>
      <c r="L1262" s="5"/>
      <c r="M1262" s="5">
        <f t="shared" si="1175"/>
        <v>1781.3</v>
      </c>
      <c r="N1262" s="5">
        <v>1800</v>
      </c>
      <c r="O1262" s="5">
        <v>1335.9744000000001</v>
      </c>
      <c r="P1262" s="5">
        <f>N1262</f>
        <v>1800</v>
      </c>
      <c r="Q1262" s="5">
        <f>O1262</f>
        <v>1335.9744000000001</v>
      </c>
      <c r="R1262" s="5">
        <v>0</v>
      </c>
      <c r="S1262" s="5">
        <v>0</v>
      </c>
      <c r="T1262" s="5">
        <v>1795.14912</v>
      </c>
      <c r="U1262" s="5">
        <f>T1262</f>
        <v>1795.14912</v>
      </c>
      <c r="V1262" s="42">
        <v>0</v>
      </c>
      <c r="W1262" s="5">
        <f t="shared" si="1163"/>
        <v>99.73050666666667</v>
      </c>
      <c r="X1262" s="27"/>
    </row>
    <row r="1263" spans="1:24" ht="31.5" customHeight="1" x14ac:dyDescent="0.3">
      <c r="A1263" s="4" t="s">
        <v>171</v>
      </c>
      <c r="B1263" s="4" t="s">
        <v>1785</v>
      </c>
      <c r="C1263" s="4" t="s">
        <v>172</v>
      </c>
      <c r="D1263" s="4" t="s">
        <v>11</v>
      </c>
      <c r="E1263" s="14" t="s">
        <v>531</v>
      </c>
      <c r="F1263" s="5">
        <f t="shared" ref="F1263:L1263" si="1190">F1264</f>
        <v>130.30000000000001</v>
      </c>
      <c r="G1263" s="5">
        <f t="shared" si="1190"/>
        <v>130.30000000000001</v>
      </c>
      <c r="H1263" s="5">
        <f t="shared" si="1190"/>
        <v>130.30000000000001</v>
      </c>
      <c r="I1263" s="5">
        <f t="shared" si="1190"/>
        <v>0</v>
      </c>
      <c r="J1263" s="5">
        <f t="shared" si="1190"/>
        <v>0</v>
      </c>
      <c r="K1263" s="5">
        <f t="shared" si="1190"/>
        <v>0</v>
      </c>
      <c r="L1263" s="5">
        <f t="shared" si="1190"/>
        <v>0</v>
      </c>
      <c r="M1263" s="5">
        <f t="shared" si="1175"/>
        <v>130.30000000000001</v>
      </c>
      <c r="N1263" s="5">
        <f>N1264</f>
        <v>131</v>
      </c>
      <c r="O1263" s="5">
        <f>O1264</f>
        <v>83.725999999999999</v>
      </c>
      <c r="P1263" s="5">
        <f t="shared" ref="P1263:V1263" si="1191">P1264</f>
        <v>131</v>
      </c>
      <c r="Q1263" s="5">
        <f t="shared" si="1191"/>
        <v>83.725999999999999</v>
      </c>
      <c r="R1263" s="5">
        <f t="shared" si="1191"/>
        <v>0</v>
      </c>
      <c r="S1263" s="5">
        <f t="shared" si="1191"/>
        <v>0</v>
      </c>
      <c r="T1263" s="5">
        <f t="shared" si="1191"/>
        <v>126.7317</v>
      </c>
      <c r="U1263" s="5">
        <f t="shared" si="1191"/>
        <v>126.7317</v>
      </c>
      <c r="V1263" s="42">
        <f t="shared" si="1191"/>
        <v>0</v>
      </c>
      <c r="W1263" s="5">
        <f t="shared" si="1163"/>
        <v>96.741755725190842</v>
      </c>
      <c r="X1263" s="27"/>
    </row>
    <row r="1264" spans="1:24" ht="31.5" customHeight="1" x14ac:dyDescent="0.3">
      <c r="A1264" s="4" t="s">
        <v>171</v>
      </c>
      <c r="B1264" s="4" t="s">
        <v>1785</v>
      </c>
      <c r="C1264" s="4" t="s">
        <v>172</v>
      </c>
      <c r="D1264" s="4" t="s">
        <v>12</v>
      </c>
      <c r="E1264" s="14" t="s">
        <v>532</v>
      </c>
      <c r="F1264" s="5">
        <v>130.30000000000001</v>
      </c>
      <c r="G1264" s="5">
        <v>130.30000000000001</v>
      </c>
      <c r="H1264" s="5">
        <v>130.30000000000001</v>
      </c>
      <c r="I1264" s="5"/>
      <c r="J1264" s="5"/>
      <c r="K1264" s="5"/>
      <c r="L1264" s="5"/>
      <c r="M1264" s="5">
        <f t="shared" si="1175"/>
        <v>130.30000000000001</v>
      </c>
      <c r="N1264" s="5">
        <v>131</v>
      </c>
      <c r="O1264" s="5">
        <v>83.725999999999999</v>
      </c>
      <c r="P1264" s="5">
        <f>N1264</f>
        <v>131</v>
      </c>
      <c r="Q1264" s="5">
        <f>O1264</f>
        <v>83.725999999999999</v>
      </c>
      <c r="R1264" s="5">
        <v>0</v>
      </c>
      <c r="S1264" s="5">
        <v>0</v>
      </c>
      <c r="T1264" s="5">
        <v>126.7317</v>
      </c>
      <c r="U1264" s="5">
        <f>T1264</f>
        <v>126.7317</v>
      </c>
      <c r="V1264" s="42">
        <v>0</v>
      </c>
      <c r="W1264" s="5">
        <f t="shared" si="1163"/>
        <v>96.741755725190842</v>
      </c>
      <c r="X1264" s="27"/>
    </row>
    <row r="1265" spans="1:24" ht="31.5" customHeight="1" x14ac:dyDescent="0.3">
      <c r="A1265" s="4" t="s">
        <v>171</v>
      </c>
      <c r="B1265" s="4" t="s">
        <v>1785</v>
      </c>
      <c r="C1265" s="4" t="s">
        <v>25</v>
      </c>
      <c r="D1265" s="4"/>
      <c r="E1265" s="14" t="s">
        <v>834</v>
      </c>
      <c r="F1265" s="5">
        <f t="shared" ref="F1265:L1265" si="1192">F1266</f>
        <v>39071.1</v>
      </c>
      <c r="G1265" s="5">
        <f t="shared" si="1192"/>
        <v>39071.1</v>
      </c>
      <c r="H1265" s="5">
        <f t="shared" si="1192"/>
        <v>39071.1</v>
      </c>
      <c r="I1265" s="5">
        <f t="shared" si="1192"/>
        <v>0</v>
      </c>
      <c r="J1265" s="5">
        <f t="shared" si="1192"/>
        <v>0</v>
      </c>
      <c r="K1265" s="5">
        <f t="shared" si="1192"/>
        <v>0</v>
      </c>
      <c r="L1265" s="5">
        <f t="shared" si="1192"/>
        <v>376.6</v>
      </c>
      <c r="M1265" s="5">
        <f t="shared" si="1175"/>
        <v>39447.699999999997</v>
      </c>
      <c r="N1265" s="5">
        <f>N1266</f>
        <v>39447.699999999997</v>
      </c>
      <c r="O1265" s="5">
        <f>O1266</f>
        <v>29105.838239999997</v>
      </c>
      <c r="P1265" s="5">
        <f t="shared" ref="P1265:V1265" si="1193">P1266</f>
        <v>0</v>
      </c>
      <c r="Q1265" s="5">
        <f t="shared" si="1193"/>
        <v>0</v>
      </c>
      <c r="R1265" s="5">
        <f t="shared" si="1193"/>
        <v>0</v>
      </c>
      <c r="S1265" s="5">
        <f t="shared" si="1193"/>
        <v>0</v>
      </c>
      <c r="T1265" s="5">
        <f t="shared" si="1193"/>
        <v>39352.978620000002</v>
      </c>
      <c r="U1265" s="5">
        <f t="shared" si="1193"/>
        <v>0</v>
      </c>
      <c r="V1265" s="42">
        <f t="shared" si="1193"/>
        <v>0</v>
      </c>
      <c r="W1265" s="5">
        <f t="shared" si="1163"/>
        <v>99.759881108404301</v>
      </c>
      <c r="X1265" s="27"/>
    </row>
    <row r="1266" spans="1:24" ht="31.5" customHeight="1" x14ac:dyDescent="0.3">
      <c r="A1266" s="4" t="s">
        <v>171</v>
      </c>
      <c r="B1266" s="4" t="s">
        <v>1785</v>
      </c>
      <c r="C1266" s="4" t="s">
        <v>176</v>
      </c>
      <c r="D1266" s="4"/>
      <c r="E1266" s="14" t="s">
        <v>836</v>
      </c>
      <c r="F1266" s="5">
        <f t="shared" ref="F1266:L1266" si="1194">F1267+F1270</f>
        <v>39071.1</v>
      </c>
      <c r="G1266" s="5">
        <f t="shared" si="1194"/>
        <v>39071.1</v>
      </c>
      <c r="H1266" s="5">
        <f t="shared" si="1194"/>
        <v>39071.1</v>
      </c>
      <c r="I1266" s="5">
        <f t="shared" si="1194"/>
        <v>0</v>
      </c>
      <c r="J1266" s="5">
        <f t="shared" si="1194"/>
        <v>0</v>
      </c>
      <c r="K1266" s="5">
        <f t="shared" si="1194"/>
        <v>0</v>
      </c>
      <c r="L1266" s="5">
        <f t="shared" si="1194"/>
        <v>376.6</v>
      </c>
      <c r="M1266" s="5">
        <f t="shared" si="1175"/>
        <v>39447.699999999997</v>
      </c>
      <c r="N1266" s="5">
        <f>N1267+N1270</f>
        <v>39447.699999999997</v>
      </c>
      <c r="O1266" s="5">
        <f>O1267+O1270</f>
        <v>29105.838239999997</v>
      </c>
      <c r="P1266" s="5">
        <f t="shared" ref="P1266:V1266" si="1195">P1267+P1270</f>
        <v>0</v>
      </c>
      <c r="Q1266" s="5">
        <f t="shared" si="1195"/>
        <v>0</v>
      </c>
      <c r="R1266" s="5">
        <f t="shared" si="1195"/>
        <v>0</v>
      </c>
      <c r="S1266" s="5">
        <f t="shared" si="1195"/>
        <v>0</v>
      </c>
      <c r="T1266" s="5">
        <f t="shared" si="1195"/>
        <v>39352.978620000002</v>
      </c>
      <c r="U1266" s="5">
        <f t="shared" si="1195"/>
        <v>0</v>
      </c>
      <c r="V1266" s="42">
        <f t="shared" si="1195"/>
        <v>0</v>
      </c>
      <c r="W1266" s="5">
        <f t="shared" si="1163"/>
        <v>99.759881108404301</v>
      </c>
      <c r="X1266" s="27"/>
    </row>
    <row r="1267" spans="1:24" ht="31.5" customHeight="1" x14ac:dyDescent="0.3">
      <c r="A1267" s="4" t="s">
        <v>171</v>
      </c>
      <c r="B1267" s="4" t="s">
        <v>1785</v>
      </c>
      <c r="C1267" s="4" t="s">
        <v>173</v>
      </c>
      <c r="D1267" s="4"/>
      <c r="E1267" s="14" t="s">
        <v>827</v>
      </c>
      <c r="F1267" s="5">
        <f t="shared" ref="F1267:L1268" si="1196">F1268</f>
        <v>35880.1</v>
      </c>
      <c r="G1267" s="5">
        <f t="shared" si="1196"/>
        <v>35880.1</v>
      </c>
      <c r="H1267" s="5">
        <f t="shared" si="1196"/>
        <v>35880.1</v>
      </c>
      <c r="I1267" s="5">
        <f t="shared" si="1196"/>
        <v>0</v>
      </c>
      <c r="J1267" s="5">
        <f t="shared" si="1196"/>
        <v>0</v>
      </c>
      <c r="K1267" s="5">
        <f t="shared" si="1196"/>
        <v>0</v>
      </c>
      <c r="L1267" s="5">
        <f t="shared" si="1196"/>
        <v>376.6</v>
      </c>
      <c r="M1267" s="5">
        <f t="shared" si="1175"/>
        <v>36256.699999999997</v>
      </c>
      <c r="N1267" s="5">
        <f>N1268</f>
        <v>36256.699999999997</v>
      </c>
      <c r="O1267" s="5">
        <f>O1268</f>
        <v>26910.062999999998</v>
      </c>
      <c r="P1267" s="5">
        <f t="shared" ref="P1267:V1268" si="1197">P1268</f>
        <v>0</v>
      </c>
      <c r="Q1267" s="5">
        <f t="shared" si="1197"/>
        <v>0</v>
      </c>
      <c r="R1267" s="5">
        <f t="shared" si="1197"/>
        <v>0</v>
      </c>
      <c r="S1267" s="5">
        <f t="shared" si="1197"/>
        <v>0</v>
      </c>
      <c r="T1267" s="5">
        <f t="shared" si="1197"/>
        <v>36192.881880000001</v>
      </c>
      <c r="U1267" s="5">
        <f t="shared" si="1197"/>
        <v>0</v>
      </c>
      <c r="V1267" s="42">
        <f t="shared" si="1197"/>
        <v>0</v>
      </c>
      <c r="W1267" s="5">
        <f t="shared" si="1163"/>
        <v>99.823982546674145</v>
      </c>
      <c r="X1267" s="27"/>
    </row>
    <row r="1268" spans="1:24" ht="78.75" customHeight="1" x14ac:dyDescent="0.3">
      <c r="A1268" s="4" t="s">
        <v>171</v>
      </c>
      <c r="B1268" s="4" t="s">
        <v>1785</v>
      </c>
      <c r="C1268" s="4" t="s">
        <v>173</v>
      </c>
      <c r="D1268" s="4" t="s">
        <v>18</v>
      </c>
      <c r="E1268" s="14" t="s">
        <v>528</v>
      </c>
      <c r="F1268" s="5">
        <f t="shared" si="1196"/>
        <v>35880.1</v>
      </c>
      <c r="G1268" s="5">
        <f t="shared" si="1196"/>
        <v>35880.1</v>
      </c>
      <c r="H1268" s="5">
        <f t="shared" si="1196"/>
        <v>35880.1</v>
      </c>
      <c r="I1268" s="5">
        <f t="shared" si="1196"/>
        <v>0</v>
      </c>
      <c r="J1268" s="5">
        <f t="shared" si="1196"/>
        <v>0</v>
      </c>
      <c r="K1268" s="5">
        <f t="shared" si="1196"/>
        <v>0</v>
      </c>
      <c r="L1268" s="5">
        <f t="shared" si="1196"/>
        <v>376.6</v>
      </c>
      <c r="M1268" s="5">
        <f t="shared" si="1175"/>
        <v>36256.699999999997</v>
      </c>
      <c r="N1268" s="5">
        <f>N1269</f>
        <v>36256.699999999997</v>
      </c>
      <c r="O1268" s="5">
        <f>O1269</f>
        <v>26910.062999999998</v>
      </c>
      <c r="P1268" s="5">
        <f t="shared" si="1197"/>
        <v>0</v>
      </c>
      <c r="Q1268" s="5">
        <f t="shared" si="1197"/>
        <v>0</v>
      </c>
      <c r="R1268" s="5">
        <f t="shared" si="1197"/>
        <v>0</v>
      </c>
      <c r="S1268" s="5">
        <f t="shared" si="1197"/>
        <v>0</v>
      </c>
      <c r="T1268" s="5">
        <f t="shared" si="1197"/>
        <v>36192.881880000001</v>
      </c>
      <c r="U1268" s="5">
        <f t="shared" si="1197"/>
        <v>0</v>
      </c>
      <c r="V1268" s="42">
        <f t="shared" si="1197"/>
        <v>0</v>
      </c>
      <c r="W1268" s="5">
        <f t="shared" si="1163"/>
        <v>99.823982546674145</v>
      </c>
      <c r="X1268" s="27"/>
    </row>
    <row r="1269" spans="1:24" ht="31.5" customHeight="1" x14ac:dyDescent="0.3">
      <c r="A1269" s="4" t="s">
        <v>171</v>
      </c>
      <c r="B1269" s="4" t="s">
        <v>1785</v>
      </c>
      <c r="C1269" s="4" t="s">
        <v>173</v>
      </c>
      <c r="D1269" s="4" t="s">
        <v>28</v>
      </c>
      <c r="E1269" s="14" t="s">
        <v>530</v>
      </c>
      <c r="F1269" s="5">
        <v>35880.1</v>
      </c>
      <c r="G1269" s="5">
        <v>35880.1</v>
      </c>
      <c r="H1269" s="5">
        <v>35880.1</v>
      </c>
      <c r="I1269" s="5"/>
      <c r="J1269" s="5"/>
      <c r="K1269" s="5"/>
      <c r="L1269" s="5">
        <v>376.6</v>
      </c>
      <c r="M1269" s="5">
        <f t="shared" si="1175"/>
        <v>36256.699999999997</v>
      </c>
      <c r="N1269" s="5">
        <v>36256.699999999997</v>
      </c>
      <c r="O1269" s="5">
        <v>26910.062999999998</v>
      </c>
      <c r="P1269" s="5">
        <v>0</v>
      </c>
      <c r="Q1269" s="5">
        <v>0</v>
      </c>
      <c r="R1269" s="5">
        <v>0</v>
      </c>
      <c r="S1269" s="5">
        <v>0</v>
      </c>
      <c r="T1269" s="5">
        <v>36192.881880000001</v>
      </c>
      <c r="U1269" s="5">
        <v>0</v>
      </c>
      <c r="V1269" s="42">
        <v>0</v>
      </c>
      <c r="W1269" s="5">
        <f t="shared" si="1163"/>
        <v>99.823982546674145</v>
      </c>
      <c r="X1269" s="27"/>
    </row>
    <row r="1270" spans="1:24" ht="31.5" customHeight="1" x14ac:dyDescent="0.3">
      <c r="A1270" s="4" t="s">
        <v>171</v>
      </c>
      <c r="B1270" s="4" t="s">
        <v>1785</v>
      </c>
      <c r="C1270" s="4" t="s">
        <v>174</v>
      </c>
      <c r="D1270" s="4"/>
      <c r="E1270" s="14" t="s">
        <v>828</v>
      </c>
      <c r="F1270" s="5">
        <f t="shared" ref="F1270:L1270" si="1198">F1271+F1273</f>
        <v>3191</v>
      </c>
      <c r="G1270" s="5">
        <f t="shared" si="1198"/>
        <v>3191</v>
      </c>
      <c r="H1270" s="5">
        <f t="shared" si="1198"/>
        <v>3191</v>
      </c>
      <c r="I1270" s="5">
        <f t="shared" si="1198"/>
        <v>0</v>
      </c>
      <c r="J1270" s="5">
        <f t="shared" si="1198"/>
        <v>0</v>
      </c>
      <c r="K1270" s="5">
        <f t="shared" si="1198"/>
        <v>0</v>
      </c>
      <c r="L1270" s="5">
        <f t="shared" si="1198"/>
        <v>0</v>
      </c>
      <c r="M1270" s="5">
        <f t="shared" si="1175"/>
        <v>3191</v>
      </c>
      <c r="N1270" s="5">
        <f>N1271+N1273</f>
        <v>3191</v>
      </c>
      <c r="O1270" s="5">
        <f>O1271+O1273</f>
        <v>2195.7752399999999</v>
      </c>
      <c r="P1270" s="5">
        <f t="shared" ref="P1270:V1270" si="1199">P1271+P1273</f>
        <v>0</v>
      </c>
      <c r="Q1270" s="5">
        <f t="shared" si="1199"/>
        <v>0</v>
      </c>
      <c r="R1270" s="5">
        <f t="shared" si="1199"/>
        <v>0</v>
      </c>
      <c r="S1270" s="5">
        <f t="shared" si="1199"/>
        <v>0</v>
      </c>
      <c r="T1270" s="5">
        <f t="shared" si="1199"/>
        <v>3160.09674</v>
      </c>
      <c r="U1270" s="5">
        <f t="shared" si="1199"/>
        <v>0</v>
      </c>
      <c r="V1270" s="42">
        <f t="shared" si="1199"/>
        <v>0</v>
      </c>
      <c r="W1270" s="5">
        <f t="shared" si="1163"/>
        <v>99.031549357568167</v>
      </c>
      <c r="X1270" s="27"/>
    </row>
    <row r="1271" spans="1:24" ht="78.75" customHeight="1" x14ac:dyDescent="0.3">
      <c r="A1271" s="4" t="s">
        <v>171</v>
      </c>
      <c r="B1271" s="4" t="s">
        <v>1785</v>
      </c>
      <c r="C1271" s="4" t="s">
        <v>174</v>
      </c>
      <c r="D1271" s="4" t="s">
        <v>18</v>
      </c>
      <c r="E1271" s="14" t="s">
        <v>528</v>
      </c>
      <c r="F1271" s="5">
        <f t="shared" ref="F1271:L1271" si="1200">F1272</f>
        <v>1.5</v>
      </c>
      <c r="G1271" s="5">
        <f t="shared" si="1200"/>
        <v>1.5</v>
      </c>
      <c r="H1271" s="5">
        <f t="shared" si="1200"/>
        <v>1.5</v>
      </c>
      <c r="I1271" s="5">
        <f t="shared" si="1200"/>
        <v>0</v>
      </c>
      <c r="J1271" s="5">
        <f t="shared" si="1200"/>
        <v>0</v>
      </c>
      <c r="K1271" s="5">
        <f t="shared" si="1200"/>
        <v>0</v>
      </c>
      <c r="L1271" s="5">
        <f t="shared" si="1200"/>
        <v>0</v>
      </c>
      <c r="M1271" s="5">
        <f t="shared" si="1175"/>
        <v>1.5</v>
      </c>
      <c r="N1271" s="5">
        <f>N1272</f>
        <v>5.1360000000000001</v>
      </c>
      <c r="O1271" s="5">
        <f>O1272</f>
        <v>1.0349999999999999</v>
      </c>
      <c r="P1271" s="5">
        <f t="shared" ref="P1271:V1271" si="1201">P1272</f>
        <v>0</v>
      </c>
      <c r="Q1271" s="5">
        <f t="shared" si="1201"/>
        <v>0</v>
      </c>
      <c r="R1271" s="5">
        <f t="shared" si="1201"/>
        <v>0</v>
      </c>
      <c r="S1271" s="5">
        <f t="shared" si="1201"/>
        <v>0</v>
      </c>
      <c r="T1271" s="5">
        <f t="shared" si="1201"/>
        <v>4.8360000000000003</v>
      </c>
      <c r="U1271" s="5">
        <f t="shared" si="1201"/>
        <v>0</v>
      </c>
      <c r="V1271" s="42">
        <f t="shared" si="1201"/>
        <v>0</v>
      </c>
      <c r="W1271" s="5">
        <f t="shared" si="1163"/>
        <v>94.158878504672899</v>
      </c>
      <c r="X1271" s="27"/>
    </row>
    <row r="1272" spans="1:24" ht="31.5" customHeight="1" x14ac:dyDescent="0.3">
      <c r="A1272" s="4" t="s">
        <v>171</v>
      </c>
      <c r="B1272" s="4" t="s">
        <v>1785</v>
      </c>
      <c r="C1272" s="4" t="s">
        <v>174</v>
      </c>
      <c r="D1272" s="4" t="s">
        <v>28</v>
      </c>
      <c r="E1272" s="14" t="s">
        <v>530</v>
      </c>
      <c r="F1272" s="5">
        <v>1.5</v>
      </c>
      <c r="G1272" s="5">
        <v>1.5</v>
      </c>
      <c r="H1272" s="5">
        <v>1.5</v>
      </c>
      <c r="I1272" s="5"/>
      <c r="J1272" s="5"/>
      <c r="K1272" s="5"/>
      <c r="L1272" s="5"/>
      <c r="M1272" s="5">
        <f t="shared" si="1175"/>
        <v>1.5</v>
      </c>
      <c r="N1272" s="5">
        <v>5.1360000000000001</v>
      </c>
      <c r="O1272" s="5">
        <v>1.0349999999999999</v>
      </c>
      <c r="P1272" s="5">
        <v>0</v>
      </c>
      <c r="Q1272" s="5">
        <v>0</v>
      </c>
      <c r="R1272" s="5">
        <v>0</v>
      </c>
      <c r="S1272" s="5">
        <v>0</v>
      </c>
      <c r="T1272" s="5">
        <v>4.8360000000000003</v>
      </c>
      <c r="U1272" s="5">
        <v>0</v>
      </c>
      <c r="V1272" s="42">
        <v>0</v>
      </c>
      <c r="W1272" s="5">
        <f t="shared" si="1163"/>
        <v>94.158878504672899</v>
      </c>
      <c r="X1272" s="27"/>
    </row>
    <row r="1273" spans="1:24" ht="31.5" customHeight="1" x14ac:dyDescent="0.3">
      <c r="A1273" s="4" t="s">
        <v>171</v>
      </c>
      <c r="B1273" s="4" t="s">
        <v>1785</v>
      </c>
      <c r="C1273" s="4" t="s">
        <v>174</v>
      </c>
      <c r="D1273" s="4" t="s">
        <v>11</v>
      </c>
      <c r="E1273" s="14" t="s">
        <v>531</v>
      </c>
      <c r="F1273" s="5">
        <f t="shared" ref="F1273:L1273" si="1202">F1274</f>
        <v>3189.5</v>
      </c>
      <c r="G1273" s="5">
        <f t="shared" si="1202"/>
        <v>3189.5</v>
      </c>
      <c r="H1273" s="5">
        <f t="shared" si="1202"/>
        <v>3189.5</v>
      </c>
      <c r="I1273" s="5">
        <f t="shared" si="1202"/>
        <v>0</v>
      </c>
      <c r="J1273" s="5">
        <f t="shared" si="1202"/>
        <v>0</v>
      </c>
      <c r="K1273" s="5">
        <f t="shared" si="1202"/>
        <v>0</v>
      </c>
      <c r="L1273" s="5">
        <f t="shared" si="1202"/>
        <v>0</v>
      </c>
      <c r="M1273" s="5">
        <f t="shared" si="1175"/>
        <v>3189.5</v>
      </c>
      <c r="N1273" s="5">
        <f>N1274</f>
        <v>3185.864</v>
      </c>
      <c r="O1273" s="5">
        <f>O1274</f>
        <v>2194.7402400000001</v>
      </c>
      <c r="P1273" s="5">
        <f t="shared" ref="P1273:V1273" si="1203">P1274</f>
        <v>0</v>
      </c>
      <c r="Q1273" s="5">
        <f t="shared" si="1203"/>
        <v>0</v>
      </c>
      <c r="R1273" s="5">
        <f t="shared" si="1203"/>
        <v>0</v>
      </c>
      <c r="S1273" s="5">
        <f t="shared" si="1203"/>
        <v>0</v>
      </c>
      <c r="T1273" s="5">
        <f t="shared" si="1203"/>
        <v>3155.2607400000002</v>
      </c>
      <c r="U1273" s="5">
        <f t="shared" si="1203"/>
        <v>0</v>
      </c>
      <c r="V1273" s="42">
        <f t="shared" si="1203"/>
        <v>0</v>
      </c>
      <c r="W1273" s="5">
        <f t="shared" si="1163"/>
        <v>99.039404695241231</v>
      </c>
      <c r="X1273" s="27"/>
    </row>
    <row r="1274" spans="1:24" ht="31.5" customHeight="1" x14ac:dyDescent="0.3">
      <c r="A1274" s="4" t="s">
        <v>171</v>
      </c>
      <c r="B1274" s="4" t="s">
        <v>1785</v>
      </c>
      <c r="C1274" s="4" t="s">
        <v>174</v>
      </c>
      <c r="D1274" s="4" t="s">
        <v>12</v>
      </c>
      <c r="E1274" s="14" t="s">
        <v>532</v>
      </c>
      <c r="F1274" s="5">
        <v>3189.5</v>
      </c>
      <c r="G1274" s="5">
        <v>3189.5</v>
      </c>
      <c r="H1274" s="5">
        <v>3189.5</v>
      </c>
      <c r="I1274" s="5"/>
      <c r="J1274" s="5"/>
      <c r="K1274" s="5"/>
      <c r="L1274" s="5"/>
      <c r="M1274" s="5">
        <f t="shared" si="1175"/>
        <v>3189.5</v>
      </c>
      <c r="N1274" s="5">
        <v>3185.864</v>
      </c>
      <c r="O1274" s="5">
        <v>2194.7402400000001</v>
      </c>
      <c r="P1274" s="5">
        <v>0</v>
      </c>
      <c r="Q1274" s="5">
        <v>0</v>
      </c>
      <c r="R1274" s="5">
        <v>0</v>
      </c>
      <c r="S1274" s="5">
        <v>0</v>
      </c>
      <c r="T1274" s="5">
        <v>3155.2607400000002</v>
      </c>
      <c r="U1274" s="5">
        <v>0</v>
      </c>
      <c r="V1274" s="42">
        <v>0</v>
      </c>
      <c r="W1274" s="5">
        <f t="shared" si="1163"/>
        <v>99.039404695241231</v>
      </c>
      <c r="X1274" s="27"/>
    </row>
    <row r="1275" spans="1:24" s="10" customFormat="1" ht="15.75" customHeight="1" x14ac:dyDescent="0.3">
      <c r="A1275" s="9" t="s">
        <v>171</v>
      </c>
      <c r="B1275" s="9" t="s">
        <v>1760</v>
      </c>
      <c r="C1275" s="9"/>
      <c r="D1275" s="9"/>
      <c r="E1275" s="13" t="s">
        <v>506</v>
      </c>
      <c r="F1275" s="11">
        <f t="shared" ref="F1275:L1275" si="1204">F1276</f>
        <v>7416.8</v>
      </c>
      <c r="G1275" s="11">
        <f t="shared" si="1204"/>
        <v>6034</v>
      </c>
      <c r="H1275" s="11">
        <f t="shared" si="1204"/>
        <v>5019.8</v>
      </c>
      <c r="I1275" s="11">
        <f t="shared" si="1204"/>
        <v>0</v>
      </c>
      <c r="J1275" s="11">
        <f t="shared" si="1204"/>
        <v>0</v>
      </c>
      <c r="K1275" s="11">
        <f t="shared" si="1204"/>
        <v>0</v>
      </c>
      <c r="L1275" s="11">
        <f t="shared" si="1204"/>
        <v>-794.875</v>
      </c>
      <c r="M1275" s="11">
        <f t="shared" si="1175"/>
        <v>6621.9250000000002</v>
      </c>
      <c r="N1275" s="11">
        <f>N1276+N1317+N1312</f>
        <v>5491.2258000000002</v>
      </c>
      <c r="O1275" s="11">
        <f t="shared" ref="O1275:V1275" si="1205">O1276+O1317+O1312</f>
        <v>3542.9968699999999</v>
      </c>
      <c r="P1275" s="11">
        <f t="shared" si="1205"/>
        <v>459.68700000000001</v>
      </c>
      <c r="Q1275" s="11">
        <f t="shared" si="1205"/>
        <v>0</v>
      </c>
      <c r="R1275" s="11">
        <f t="shared" si="1205"/>
        <v>0</v>
      </c>
      <c r="S1275" s="11">
        <f t="shared" si="1205"/>
        <v>0</v>
      </c>
      <c r="T1275" s="11">
        <f t="shared" si="1205"/>
        <v>5015.0776800000003</v>
      </c>
      <c r="U1275" s="11">
        <f t="shared" si="1205"/>
        <v>11.52</v>
      </c>
      <c r="V1275" s="41">
        <f t="shared" si="1205"/>
        <v>0</v>
      </c>
      <c r="W1275" s="11">
        <f t="shared" si="1163"/>
        <v>91.328928415218343</v>
      </c>
      <c r="X1275" s="26"/>
    </row>
    <row r="1276" spans="1:24" ht="15.75" customHeight="1" x14ac:dyDescent="0.3">
      <c r="A1276" s="4" t="s">
        <v>171</v>
      </c>
      <c r="B1276" s="4" t="s">
        <v>1760</v>
      </c>
      <c r="C1276" s="4" t="s">
        <v>122</v>
      </c>
      <c r="D1276" s="4"/>
      <c r="E1276" s="14" t="s">
        <v>1042</v>
      </c>
      <c r="F1276" s="5">
        <f t="shared" ref="F1276:L1276" si="1206">F1277+F1304</f>
        <v>7416.8</v>
      </c>
      <c r="G1276" s="5">
        <f t="shared" si="1206"/>
        <v>6034</v>
      </c>
      <c r="H1276" s="5">
        <f t="shared" si="1206"/>
        <v>5019.8</v>
      </c>
      <c r="I1276" s="5">
        <f t="shared" si="1206"/>
        <v>0</v>
      </c>
      <c r="J1276" s="5">
        <f t="shared" si="1206"/>
        <v>0</v>
      </c>
      <c r="K1276" s="5">
        <f t="shared" si="1206"/>
        <v>0</v>
      </c>
      <c r="L1276" s="5">
        <f t="shared" si="1206"/>
        <v>-794.875</v>
      </c>
      <c r="M1276" s="5">
        <f t="shared" si="1175"/>
        <v>6621.9250000000002</v>
      </c>
      <c r="N1276" s="5">
        <f>N1277+N1304</f>
        <v>5006.0290000000005</v>
      </c>
      <c r="O1276" s="5">
        <f>O1277+O1304</f>
        <v>3517.4870700000001</v>
      </c>
      <c r="P1276" s="5">
        <f t="shared" ref="P1276:V1276" si="1207">P1277+P1304</f>
        <v>0</v>
      </c>
      <c r="Q1276" s="5">
        <f t="shared" si="1207"/>
        <v>0</v>
      </c>
      <c r="R1276" s="5">
        <f t="shared" si="1207"/>
        <v>0</v>
      </c>
      <c r="S1276" s="5">
        <f t="shared" si="1207"/>
        <v>0</v>
      </c>
      <c r="T1276" s="5">
        <f t="shared" si="1207"/>
        <v>4978.0478800000001</v>
      </c>
      <c r="U1276" s="5">
        <f t="shared" si="1207"/>
        <v>0</v>
      </c>
      <c r="V1276" s="42">
        <f t="shared" si="1207"/>
        <v>0</v>
      </c>
      <c r="W1276" s="5">
        <f t="shared" si="1163"/>
        <v>99.441051580004824</v>
      </c>
      <c r="X1276" s="27"/>
    </row>
    <row r="1277" spans="1:24" ht="31.5" customHeight="1" x14ac:dyDescent="0.3">
      <c r="A1277" s="4" t="s">
        <v>171</v>
      </c>
      <c r="B1277" s="4" t="s">
        <v>1760</v>
      </c>
      <c r="C1277" s="4" t="s">
        <v>183</v>
      </c>
      <c r="D1277" s="4"/>
      <c r="E1277" s="14" t="s">
        <v>1043</v>
      </c>
      <c r="F1277" s="5">
        <f t="shared" ref="F1277:L1277" si="1208">F1278+F1291+F1298</f>
        <v>7296.8</v>
      </c>
      <c r="G1277" s="5">
        <f t="shared" si="1208"/>
        <v>5914</v>
      </c>
      <c r="H1277" s="5">
        <f t="shared" si="1208"/>
        <v>4899.8</v>
      </c>
      <c r="I1277" s="5">
        <f t="shared" si="1208"/>
        <v>0</v>
      </c>
      <c r="J1277" s="5">
        <f t="shared" si="1208"/>
        <v>0</v>
      </c>
      <c r="K1277" s="5">
        <f t="shared" si="1208"/>
        <v>0</v>
      </c>
      <c r="L1277" s="5">
        <f t="shared" si="1208"/>
        <v>-794.875</v>
      </c>
      <c r="M1277" s="5">
        <f t="shared" si="1175"/>
        <v>6501.9250000000002</v>
      </c>
      <c r="N1277" s="5">
        <f>N1278+N1291+N1298</f>
        <v>4886.0290000000005</v>
      </c>
      <c r="O1277" s="5">
        <f>O1278+O1291+O1298</f>
        <v>3422.4870700000001</v>
      </c>
      <c r="P1277" s="5">
        <f t="shared" ref="P1277:V1277" si="1209">P1278+P1291+P1298</f>
        <v>0</v>
      </c>
      <c r="Q1277" s="5">
        <f t="shared" si="1209"/>
        <v>0</v>
      </c>
      <c r="R1277" s="5">
        <f t="shared" si="1209"/>
        <v>0</v>
      </c>
      <c r="S1277" s="5">
        <f t="shared" si="1209"/>
        <v>0</v>
      </c>
      <c r="T1277" s="5">
        <f>T1278+T1291+T1298</f>
        <v>4858.0478800000001</v>
      </c>
      <c r="U1277" s="5">
        <f t="shared" si="1209"/>
        <v>0</v>
      </c>
      <c r="V1277" s="42">
        <f t="shared" si="1209"/>
        <v>0</v>
      </c>
      <c r="W1277" s="5">
        <f t="shared" si="1163"/>
        <v>99.427323906591624</v>
      </c>
      <c r="X1277" s="27"/>
    </row>
    <row r="1278" spans="1:24" ht="63" customHeight="1" x14ac:dyDescent="0.3">
      <c r="A1278" s="4" t="s">
        <v>171</v>
      </c>
      <c r="B1278" s="4" t="s">
        <v>1760</v>
      </c>
      <c r="C1278" s="4" t="s">
        <v>184</v>
      </c>
      <c r="D1278" s="4"/>
      <c r="E1278" s="14" t="s">
        <v>1044</v>
      </c>
      <c r="F1278" s="5">
        <f t="shared" ref="F1278:L1278" si="1210">F1279+F1285+F1288+F1282</f>
        <v>3189</v>
      </c>
      <c r="G1278" s="5">
        <f t="shared" si="1210"/>
        <v>689</v>
      </c>
      <c r="H1278" s="5">
        <f t="shared" si="1210"/>
        <v>689</v>
      </c>
      <c r="I1278" s="5">
        <f t="shared" si="1210"/>
        <v>0</v>
      </c>
      <c r="J1278" s="5">
        <f t="shared" si="1210"/>
        <v>0</v>
      </c>
      <c r="K1278" s="5">
        <f t="shared" si="1210"/>
        <v>0</v>
      </c>
      <c r="L1278" s="5">
        <f t="shared" si="1210"/>
        <v>-794.875</v>
      </c>
      <c r="M1278" s="5">
        <f t="shared" si="1175"/>
        <v>2394.125</v>
      </c>
      <c r="N1278" s="5">
        <f>N1279+N1285+N1288+N1282</f>
        <v>704</v>
      </c>
      <c r="O1278" s="5">
        <f>O1279+O1285+O1288+O1282</f>
        <v>497</v>
      </c>
      <c r="P1278" s="5">
        <f t="shared" ref="P1278:V1278" si="1211">P1279+P1285+P1288+P1282</f>
        <v>0</v>
      </c>
      <c r="Q1278" s="5">
        <f t="shared" si="1211"/>
        <v>0</v>
      </c>
      <c r="R1278" s="5">
        <f t="shared" si="1211"/>
        <v>0</v>
      </c>
      <c r="S1278" s="5">
        <f t="shared" si="1211"/>
        <v>0</v>
      </c>
      <c r="T1278" s="5">
        <f>T1279+T1285+T1288+T1282</f>
        <v>704</v>
      </c>
      <c r="U1278" s="5">
        <f t="shared" si="1211"/>
        <v>0</v>
      </c>
      <c r="V1278" s="42">
        <f t="shared" si="1211"/>
        <v>0</v>
      </c>
      <c r="W1278" s="5">
        <f t="shared" si="1163"/>
        <v>100</v>
      </c>
      <c r="X1278" s="27"/>
    </row>
    <row r="1279" spans="1:24" ht="63" customHeight="1" x14ac:dyDescent="0.3">
      <c r="A1279" s="4" t="s">
        <v>171</v>
      </c>
      <c r="B1279" s="4" t="s">
        <v>1760</v>
      </c>
      <c r="C1279" s="4" t="s">
        <v>177</v>
      </c>
      <c r="D1279" s="4"/>
      <c r="E1279" s="14" t="s">
        <v>866</v>
      </c>
      <c r="F1279" s="5">
        <f t="shared" ref="F1279:L1280" si="1212">F1280</f>
        <v>221</v>
      </c>
      <c r="G1279" s="5">
        <f t="shared" si="1212"/>
        <v>221</v>
      </c>
      <c r="H1279" s="5">
        <f t="shared" si="1212"/>
        <v>221</v>
      </c>
      <c r="I1279" s="5">
        <f t="shared" si="1212"/>
        <v>0</v>
      </c>
      <c r="J1279" s="5">
        <f t="shared" si="1212"/>
        <v>0</v>
      </c>
      <c r="K1279" s="5">
        <f t="shared" si="1212"/>
        <v>0</v>
      </c>
      <c r="L1279" s="5">
        <f t="shared" si="1212"/>
        <v>0</v>
      </c>
      <c r="M1279" s="5">
        <f t="shared" si="1175"/>
        <v>221</v>
      </c>
      <c r="N1279" s="5">
        <f>N1280</f>
        <v>221</v>
      </c>
      <c r="O1279" s="5">
        <f>O1280</f>
        <v>114</v>
      </c>
      <c r="P1279" s="5">
        <f t="shared" ref="P1279:V1280" si="1213">P1280</f>
        <v>0</v>
      </c>
      <c r="Q1279" s="5">
        <f t="shared" si="1213"/>
        <v>0</v>
      </c>
      <c r="R1279" s="5">
        <f t="shared" si="1213"/>
        <v>0</v>
      </c>
      <c r="S1279" s="5">
        <f t="shared" si="1213"/>
        <v>0</v>
      </c>
      <c r="T1279" s="5">
        <f t="shared" si="1213"/>
        <v>221</v>
      </c>
      <c r="U1279" s="5">
        <f t="shared" si="1213"/>
        <v>0</v>
      </c>
      <c r="V1279" s="42">
        <f t="shared" si="1213"/>
        <v>0</v>
      </c>
      <c r="W1279" s="5">
        <f t="shared" si="1163"/>
        <v>100</v>
      </c>
      <c r="X1279" s="27"/>
    </row>
    <row r="1280" spans="1:24" ht="31.5" customHeight="1" x14ac:dyDescent="0.3">
      <c r="A1280" s="4" t="s">
        <v>171</v>
      </c>
      <c r="B1280" s="4" t="s">
        <v>1760</v>
      </c>
      <c r="C1280" s="4" t="s">
        <v>177</v>
      </c>
      <c r="D1280" s="4" t="s">
        <v>11</v>
      </c>
      <c r="E1280" s="14" t="s">
        <v>531</v>
      </c>
      <c r="F1280" s="5">
        <f t="shared" si="1212"/>
        <v>221</v>
      </c>
      <c r="G1280" s="5">
        <f t="shared" si="1212"/>
        <v>221</v>
      </c>
      <c r="H1280" s="5">
        <f t="shared" si="1212"/>
        <v>221</v>
      </c>
      <c r="I1280" s="5">
        <f t="shared" si="1212"/>
        <v>0</v>
      </c>
      <c r="J1280" s="5">
        <f t="shared" si="1212"/>
        <v>0</v>
      </c>
      <c r="K1280" s="5">
        <f t="shared" si="1212"/>
        <v>0</v>
      </c>
      <c r="L1280" s="5">
        <f t="shared" si="1212"/>
        <v>0</v>
      </c>
      <c r="M1280" s="5">
        <f t="shared" si="1175"/>
        <v>221</v>
      </c>
      <c r="N1280" s="5">
        <f>N1281</f>
        <v>221</v>
      </c>
      <c r="O1280" s="5">
        <f>O1281</f>
        <v>114</v>
      </c>
      <c r="P1280" s="5">
        <f t="shared" si="1213"/>
        <v>0</v>
      </c>
      <c r="Q1280" s="5">
        <f t="shared" si="1213"/>
        <v>0</v>
      </c>
      <c r="R1280" s="5">
        <f t="shared" si="1213"/>
        <v>0</v>
      </c>
      <c r="S1280" s="5">
        <f t="shared" si="1213"/>
        <v>0</v>
      </c>
      <c r="T1280" s="5">
        <f t="shared" si="1213"/>
        <v>221</v>
      </c>
      <c r="U1280" s="5">
        <f t="shared" si="1213"/>
        <v>0</v>
      </c>
      <c r="V1280" s="42">
        <f t="shared" si="1213"/>
        <v>0</v>
      </c>
      <c r="W1280" s="5">
        <f t="shared" si="1163"/>
        <v>100</v>
      </c>
      <c r="X1280" s="27"/>
    </row>
    <row r="1281" spans="1:25" ht="31.5" customHeight="1" x14ac:dyDescent="0.3">
      <c r="A1281" s="4" t="s">
        <v>171</v>
      </c>
      <c r="B1281" s="4" t="s">
        <v>1760</v>
      </c>
      <c r="C1281" s="4" t="s">
        <v>177</v>
      </c>
      <c r="D1281" s="4" t="s">
        <v>12</v>
      </c>
      <c r="E1281" s="14" t="s">
        <v>532</v>
      </c>
      <c r="F1281" s="5">
        <v>221</v>
      </c>
      <c r="G1281" s="5">
        <v>221</v>
      </c>
      <c r="H1281" s="5">
        <v>221</v>
      </c>
      <c r="I1281" s="5"/>
      <c r="J1281" s="5"/>
      <c r="K1281" s="5"/>
      <c r="L1281" s="5"/>
      <c r="M1281" s="5">
        <f t="shared" si="1175"/>
        <v>221</v>
      </c>
      <c r="N1281" s="5">
        <v>221</v>
      </c>
      <c r="O1281" s="5">
        <v>114</v>
      </c>
      <c r="P1281" s="5">
        <v>0</v>
      </c>
      <c r="Q1281" s="5">
        <v>0</v>
      </c>
      <c r="R1281" s="5">
        <v>0</v>
      </c>
      <c r="S1281" s="5">
        <v>0</v>
      </c>
      <c r="T1281" s="5">
        <v>221</v>
      </c>
      <c r="U1281" s="5">
        <v>0</v>
      </c>
      <c r="V1281" s="42">
        <v>0</v>
      </c>
      <c r="W1281" s="5">
        <f t="shared" si="1163"/>
        <v>100</v>
      </c>
      <c r="X1281" s="27"/>
    </row>
    <row r="1282" spans="1:25" ht="31.5" hidden="1" customHeight="1" x14ac:dyDescent="0.25">
      <c r="A1282" s="4" t="s">
        <v>171</v>
      </c>
      <c r="B1282" s="4" t="s">
        <v>1760</v>
      </c>
      <c r="C1282" s="4" t="s">
        <v>1427</v>
      </c>
      <c r="D1282" s="4"/>
      <c r="E1282" s="14" t="s">
        <v>1428</v>
      </c>
      <c r="F1282" s="5">
        <f>F1283</f>
        <v>2500</v>
      </c>
      <c r="G1282" s="5">
        <f t="shared" ref="G1282:L1283" si="1214">G1283</f>
        <v>0</v>
      </c>
      <c r="H1282" s="5">
        <f t="shared" si="1214"/>
        <v>0</v>
      </c>
      <c r="I1282" s="5">
        <f t="shared" si="1214"/>
        <v>0</v>
      </c>
      <c r="J1282" s="5">
        <f t="shared" si="1214"/>
        <v>0</v>
      </c>
      <c r="K1282" s="5">
        <f t="shared" si="1214"/>
        <v>0</v>
      </c>
      <c r="L1282" s="5">
        <f t="shared" si="1214"/>
        <v>-809.875</v>
      </c>
      <c r="M1282" s="5">
        <f t="shared" si="1175"/>
        <v>1690.125</v>
      </c>
      <c r="N1282" s="5">
        <f>N1283</f>
        <v>0</v>
      </c>
      <c r="O1282" s="5">
        <f>O1283</f>
        <v>0</v>
      </c>
      <c r="P1282" s="5">
        <f t="shared" ref="P1282:V1283" si="1215">P1283</f>
        <v>0</v>
      </c>
      <c r="Q1282" s="5">
        <f t="shared" si="1215"/>
        <v>0</v>
      </c>
      <c r="R1282" s="5">
        <f t="shared" si="1215"/>
        <v>0</v>
      </c>
      <c r="S1282" s="5">
        <f t="shared" si="1215"/>
        <v>0</v>
      </c>
      <c r="T1282" s="5">
        <f t="shared" si="1215"/>
        <v>0</v>
      </c>
      <c r="U1282" s="5">
        <f t="shared" si="1215"/>
        <v>0</v>
      </c>
      <c r="V1282" s="42">
        <f t="shared" si="1215"/>
        <v>0</v>
      </c>
      <c r="W1282" s="5" t="e">
        <f t="shared" si="1163"/>
        <v>#DIV/0!</v>
      </c>
      <c r="X1282" s="25" t="s">
        <v>1591</v>
      </c>
    </row>
    <row r="1283" spans="1:25" ht="31.5" hidden="1" customHeight="1" x14ac:dyDescent="0.3">
      <c r="A1283" s="4" t="s">
        <v>171</v>
      </c>
      <c r="B1283" s="4" t="s">
        <v>1760</v>
      </c>
      <c r="C1283" s="4" t="s">
        <v>1427</v>
      </c>
      <c r="D1283" s="4" t="s">
        <v>11</v>
      </c>
      <c r="E1283" s="14" t="s">
        <v>531</v>
      </c>
      <c r="F1283" s="5">
        <f>F1284</f>
        <v>2500</v>
      </c>
      <c r="G1283" s="5">
        <f t="shared" si="1214"/>
        <v>0</v>
      </c>
      <c r="H1283" s="5">
        <f t="shared" si="1214"/>
        <v>0</v>
      </c>
      <c r="I1283" s="5">
        <f t="shared" si="1214"/>
        <v>0</v>
      </c>
      <c r="J1283" s="5">
        <f t="shared" si="1214"/>
        <v>0</v>
      </c>
      <c r="K1283" s="5">
        <f t="shared" si="1214"/>
        <v>0</v>
      </c>
      <c r="L1283" s="5">
        <f t="shared" si="1214"/>
        <v>-809.875</v>
      </c>
      <c r="M1283" s="5">
        <f t="shared" si="1175"/>
        <v>1690.125</v>
      </c>
      <c r="N1283" s="5">
        <f>N1284</f>
        <v>0</v>
      </c>
      <c r="O1283" s="5">
        <f>O1284</f>
        <v>0</v>
      </c>
      <c r="P1283" s="5">
        <f t="shared" si="1215"/>
        <v>0</v>
      </c>
      <c r="Q1283" s="5">
        <f t="shared" si="1215"/>
        <v>0</v>
      </c>
      <c r="R1283" s="5">
        <f t="shared" si="1215"/>
        <v>0</v>
      </c>
      <c r="S1283" s="5">
        <f t="shared" si="1215"/>
        <v>0</v>
      </c>
      <c r="T1283" s="5">
        <f t="shared" si="1215"/>
        <v>0</v>
      </c>
      <c r="U1283" s="5">
        <f t="shared" si="1215"/>
        <v>0</v>
      </c>
      <c r="V1283" s="42">
        <f t="shared" si="1215"/>
        <v>0</v>
      </c>
      <c r="W1283" s="5" t="e">
        <f t="shared" si="1163"/>
        <v>#DIV/0!</v>
      </c>
      <c r="X1283" s="25" t="s">
        <v>1591</v>
      </c>
    </row>
    <row r="1284" spans="1:25" ht="31.5" hidden="1" customHeight="1" x14ac:dyDescent="0.3">
      <c r="A1284" s="4" t="s">
        <v>171</v>
      </c>
      <c r="B1284" s="4" t="s">
        <v>1760</v>
      </c>
      <c r="C1284" s="4" t="s">
        <v>1427</v>
      </c>
      <c r="D1284" s="4" t="s">
        <v>12</v>
      </c>
      <c r="E1284" s="14" t="s">
        <v>532</v>
      </c>
      <c r="F1284" s="5">
        <v>2500</v>
      </c>
      <c r="G1284" s="5"/>
      <c r="H1284" s="5"/>
      <c r="I1284" s="5"/>
      <c r="J1284" s="5"/>
      <c r="K1284" s="5"/>
      <c r="L1284" s="5">
        <v>-809.875</v>
      </c>
      <c r="M1284" s="5">
        <f t="shared" si="1175"/>
        <v>1690.125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42">
        <v>0</v>
      </c>
      <c r="W1284" s="5" t="e">
        <f t="shared" si="1163"/>
        <v>#DIV/0!</v>
      </c>
      <c r="X1284" s="25" t="s">
        <v>1591</v>
      </c>
    </row>
    <row r="1285" spans="1:25" ht="47.25" customHeight="1" x14ac:dyDescent="0.3">
      <c r="A1285" s="4" t="s">
        <v>171</v>
      </c>
      <c r="B1285" s="4" t="s">
        <v>1760</v>
      </c>
      <c r="C1285" s="4" t="s">
        <v>178</v>
      </c>
      <c r="D1285" s="4"/>
      <c r="E1285" s="14" t="s">
        <v>554</v>
      </c>
      <c r="F1285" s="5">
        <f t="shared" ref="F1285:L1286" si="1216">F1286</f>
        <v>340</v>
      </c>
      <c r="G1285" s="5">
        <f t="shared" si="1216"/>
        <v>340</v>
      </c>
      <c r="H1285" s="5">
        <f t="shared" si="1216"/>
        <v>340</v>
      </c>
      <c r="I1285" s="5">
        <f t="shared" si="1216"/>
        <v>0</v>
      </c>
      <c r="J1285" s="5">
        <f t="shared" si="1216"/>
        <v>0</v>
      </c>
      <c r="K1285" s="5">
        <f t="shared" si="1216"/>
        <v>0</v>
      </c>
      <c r="L1285" s="5">
        <f t="shared" si="1216"/>
        <v>15</v>
      </c>
      <c r="M1285" s="5">
        <f t="shared" si="1175"/>
        <v>355</v>
      </c>
      <c r="N1285" s="5">
        <f>N1286</f>
        <v>355</v>
      </c>
      <c r="O1285" s="5">
        <f>O1286</f>
        <v>255</v>
      </c>
      <c r="P1285" s="5">
        <f t="shared" ref="P1285:V1286" si="1217">P1286</f>
        <v>0</v>
      </c>
      <c r="Q1285" s="5">
        <f t="shared" si="1217"/>
        <v>0</v>
      </c>
      <c r="R1285" s="5">
        <f t="shared" si="1217"/>
        <v>0</v>
      </c>
      <c r="S1285" s="5">
        <f t="shared" si="1217"/>
        <v>0</v>
      </c>
      <c r="T1285" s="5">
        <f t="shared" si="1217"/>
        <v>355</v>
      </c>
      <c r="U1285" s="5">
        <f t="shared" si="1217"/>
        <v>0</v>
      </c>
      <c r="V1285" s="42">
        <f t="shared" si="1217"/>
        <v>0</v>
      </c>
      <c r="W1285" s="5">
        <f t="shared" si="1163"/>
        <v>100</v>
      </c>
      <c r="X1285" s="27"/>
    </row>
    <row r="1286" spans="1:25" ht="31.5" customHeight="1" x14ac:dyDescent="0.3">
      <c r="A1286" s="4" t="s">
        <v>171</v>
      </c>
      <c r="B1286" s="4" t="s">
        <v>1760</v>
      </c>
      <c r="C1286" s="4" t="s">
        <v>178</v>
      </c>
      <c r="D1286" s="4" t="s">
        <v>87</v>
      </c>
      <c r="E1286" s="14" t="s">
        <v>541</v>
      </c>
      <c r="F1286" s="5">
        <f t="shared" si="1216"/>
        <v>340</v>
      </c>
      <c r="G1286" s="5">
        <f t="shared" si="1216"/>
        <v>340</v>
      </c>
      <c r="H1286" s="5">
        <f t="shared" si="1216"/>
        <v>340</v>
      </c>
      <c r="I1286" s="5">
        <f t="shared" si="1216"/>
        <v>0</v>
      </c>
      <c r="J1286" s="5">
        <f t="shared" si="1216"/>
        <v>0</v>
      </c>
      <c r="K1286" s="5">
        <f t="shared" si="1216"/>
        <v>0</v>
      </c>
      <c r="L1286" s="5">
        <f t="shared" si="1216"/>
        <v>15</v>
      </c>
      <c r="M1286" s="5">
        <f t="shared" si="1175"/>
        <v>355</v>
      </c>
      <c r="N1286" s="5">
        <f>N1287</f>
        <v>355</v>
      </c>
      <c r="O1286" s="5">
        <f>O1287</f>
        <v>255</v>
      </c>
      <c r="P1286" s="5">
        <f t="shared" si="1217"/>
        <v>0</v>
      </c>
      <c r="Q1286" s="5">
        <f t="shared" si="1217"/>
        <v>0</v>
      </c>
      <c r="R1286" s="5">
        <f t="shared" si="1217"/>
        <v>0</v>
      </c>
      <c r="S1286" s="5">
        <f t="shared" si="1217"/>
        <v>0</v>
      </c>
      <c r="T1286" s="5">
        <f t="shared" si="1217"/>
        <v>355</v>
      </c>
      <c r="U1286" s="5">
        <f t="shared" si="1217"/>
        <v>0</v>
      </c>
      <c r="V1286" s="42">
        <f t="shared" si="1217"/>
        <v>0</v>
      </c>
      <c r="W1286" s="5">
        <f t="shared" si="1163"/>
        <v>100</v>
      </c>
      <c r="X1286" s="27"/>
    </row>
    <row r="1287" spans="1:25" ht="63" customHeight="1" x14ac:dyDescent="0.3">
      <c r="A1287" s="4" t="s">
        <v>171</v>
      </c>
      <c r="B1287" s="4" t="s">
        <v>1760</v>
      </c>
      <c r="C1287" s="4" t="s">
        <v>178</v>
      </c>
      <c r="D1287" s="4" t="s">
        <v>84</v>
      </c>
      <c r="E1287" s="14" t="s">
        <v>1552</v>
      </c>
      <c r="F1287" s="5">
        <v>340</v>
      </c>
      <c r="G1287" s="5">
        <v>340</v>
      </c>
      <c r="H1287" s="5">
        <v>340</v>
      </c>
      <c r="I1287" s="5"/>
      <c r="J1287" s="5"/>
      <c r="K1287" s="5"/>
      <c r="L1287" s="5">
        <v>15</v>
      </c>
      <c r="M1287" s="5">
        <f t="shared" si="1175"/>
        <v>355</v>
      </c>
      <c r="N1287" s="5">
        <v>355</v>
      </c>
      <c r="O1287" s="5">
        <v>255</v>
      </c>
      <c r="P1287" s="5">
        <v>0</v>
      </c>
      <c r="Q1287" s="5">
        <v>0</v>
      </c>
      <c r="R1287" s="5">
        <v>0</v>
      </c>
      <c r="S1287" s="5">
        <v>0</v>
      </c>
      <c r="T1287" s="5">
        <v>355</v>
      </c>
      <c r="U1287" s="5">
        <v>0</v>
      </c>
      <c r="V1287" s="42">
        <v>0</v>
      </c>
      <c r="W1287" s="5">
        <f t="shared" si="1163"/>
        <v>100</v>
      </c>
      <c r="X1287" s="27"/>
    </row>
    <row r="1288" spans="1:25" ht="63" customHeight="1" x14ac:dyDescent="0.3">
      <c r="A1288" s="4" t="s">
        <v>171</v>
      </c>
      <c r="B1288" s="4" t="s">
        <v>1760</v>
      </c>
      <c r="C1288" s="4" t="s">
        <v>179</v>
      </c>
      <c r="D1288" s="4"/>
      <c r="E1288" s="14" t="s">
        <v>555</v>
      </c>
      <c r="F1288" s="5">
        <f t="shared" ref="F1288:L1289" si="1218">F1289</f>
        <v>128</v>
      </c>
      <c r="G1288" s="5">
        <f t="shared" si="1218"/>
        <v>128</v>
      </c>
      <c r="H1288" s="5">
        <f t="shared" si="1218"/>
        <v>128</v>
      </c>
      <c r="I1288" s="5">
        <f t="shared" si="1218"/>
        <v>0</v>
      </c>
      <c r="J1288" s="5">
        <f t="shared" si="1218"/>
        <v>0</v>
      </c>
      <c r="K1288" s="5">
        <f t="shared" si="1218"/>
        <v>0</v>
      </c>
      <c r="L1288" s="5">
        <f t="shared" si="1218"/>
        <v>0</v>
      </c>
      <c r="M1288" s="5">
        <f t="shared" si="1175"/>
        <v>128</v>
      </c>
      <c r="N1288" s="5">
        <f>N1289</f>
        <v>128</v>
      </c>
      <c r="O1288" s="5">
        <f>O1289</f>
        <v>128</v>
      </c>
      <c r="P1288" s="5">
        <f t="shared" ref="P1288:V1289" si="1219">P1289</f>
        <v>0</v>
      </c>
      <c r="Q1288" s="5">
        <f t="shared" si="1219"/>
        <v>0</v>
      </c>
      <c r="R1288" s="5">
        <f t="shared" si="1219"/>
        <v>0</v>
      </c>
      <c r="S1288" s="5">
        <f t="shared" si="1219"/>
        <v>0</v>
      </c>
      <c r="T1288" s="5">
        <f t="shared" si="1219"/>
        <v>128</v>
      </c>
      <c r="U1288" s="5">
        <f t="shared" si="1219"/>
        <v>0</v>
      </c>
      <c r="V1288" s="42">
        <f t="shared" si="1219"/>
        <v>0</v>
      </c>
      <c r="W1288" s="5">
        <f t="shared" si="1163"/>
        <v>100</v>
      </c>
      <c r="X1288" s="27"/>
    </row>
    <row r="1289" spans="1:25" ht="31.5" customHeight="1" x14ac:dyDescent="0.3">
      <c r="A1289" s="4" t="s">
        <v>171</v>
      </c>
      <c r="B1289" s="4" t="s">
        <v>1760</v>
      </c>
      <c r="C1289" s="4" t="s">
        <v>179</v>
      </c>
      <c r="D1289" s="4" t="s">
        <v>87</v>
      </c>
      <c r="E1289" s="14" t="s">
        <v>541</v>
      </c>
      <c r="F1289" s="5">
        <f t="shared" si="1218"/>
        <v>128</v>
      </c>
      <c r="G1289" s="5">
        <f t="shared" si="1218"/>
        <v>128</v>
      </c>
      <c r="H1289" s="5">
        <f t="shared" si="1218"/>
        <v>128</v>
      </c>
      <c r="I1289" s="5">
        <f t="shared" si="1218"/>
        <v>0</v>
      </c>
      <c r="J1289" s="5">
        <f t="shared" si="1218"/>
        <v>0</v>
      </c>
      <c r="K1289" s="5">
        <f t="shared" si="1218"/>
        <v>0</v>
      </c>
      <c r="L1289" s="5">
        <f t="shared" si="1218"/>
        <v>0</v>
      </c>
      <c r="M1289" s="5">
        <f t="shared" si="1175"/>
        <v>128</v>
      </c>
      <c r="N1289" s="5">
        <f>N1290</f>
        <v>128</v>
      </c>
      <c r="O1289" s="5">
        <f>O1290</f>
        <v>128</v>
      </c>
      <c r="P1289" s="5">
        <f t="shared" si="1219"/>
        <v>0</v>
      </c>
      <c r="Q1289" s="5">
        <f t="shared" si="1219"/>
        <v>0</v>
      </c>
      <c r="R1289" s="5">
        <f t="shared" si="1219"/>
        <v>0</v>
      </c>
      <c r="S1289" s="5">
        <f t="shared" si="1219"/>
        <v>0</v>
      </c>
      <c r="T1289" s="5">
        <f t="shared" si="1219"/>
        <v>128</v>
      </c>
      <c r="U1289" s="5">
        <f t="shared" si="1219"/>
        <v>0</v>
      </c>
      <c r="V1289" s="42">
        <f t="shared" si="1219"/>
        <v>0</v>
      </c>
      <c r="W1289" s="5">
        <f t="shared" si="1163"/>
        <v>100</v>
      </c>
      <c r="X1289" s="27"/>
    </row>
    <row r="1290" spans="1:25" ht="63" customHeight="1" x14ac:dyDescent="0.3">
      <c r="A1290" s="4" t="s">
        <v>171</v>
      </c>
      <c r="B1290" s="4" t="s">
        <v>1760</v>
      </c>
      <c r="C1290" s="4" t="s">
        <v>179</v>
      </c>
      <c r="D1290" s="4" t="s">
        <v>84</v>
      </c>
      <c r="E1290" s="14" t="s">
        <v>1552</v>
      </c>
      <c r="F1290" s="5">
        <v>128</v>
      </c>
      <c r="G1290" s="5">
        <v>128</v>
      </c>
      <c r="H1290" s="5">
        <v>128</v>
      </c>
      <c r="I1290" s="5"/>
      <c r="J1290" s="5"/>
      <c r="K1290" s="5"/>
      <c r="L1290" s="5"/>
      <c r="M1290" s="5">
        <f t="shared" si="1175"/>
        <v>128</v>
      </c>
      <c r="N1290" s="5">
        <v>128</v>
      </c>
      <c r="O1290" s="5">
        <v>128</v>
      </c>
      <c r="P1290" s="5">
        <v>0</v>
      </c>
      <c r="Q1290" s="5">
        <v>0</v>
      </c>
      <c r="R1290" s="5">
        <v>0</v>
      </c>
      <c r="S1290" s="5">
        <v>0</v>
      </c>
      <c r="T1290" s="5">
        <v>128</v>
      </c>
      <c r="U1290" s="5">
        <v>0</v>
      </c>
      <c r="V1290" s="42">
        <v>0</v>
      </c>
      <c r="W1290" s="5">
        <f t="shared" si="1163"/>
        <v>100</v>
      </c>
      <c r="X1290" s="27"/>
    </row>
    <row r="1291" spans="1:25" ht="63" customHeight="1" x14ac:dyDescent="0.3">
      <c r="A1291" s="4" t="s">
        <v>171</v>
      </c>
      <c r="B1291" s="4" t="s">
        <v>1760</v>
      </c>
      <c r="C1291" s="4" t="s">
        <v>185</v>
      </c>
      <c r="D1291" s="4"/>
      <c r="E1291" s="14" t="s">
        <v>1045</v>
      </c>
      <c r="F1291" s="5">
        <f t="shared" ref="F1291:L1291" si="1220">F1292+F1295</f>
        <v>1856.3</v>
      </c>
      <c r="G1291" s="5">
        <f t="shared" si="1220"/>
        <v>1959.3</v>
      </c>
      <c r="H1291" s="5">
        <f t="shared" si="1220"/>
        <v>1959.3</v>
      </c>
      <c r="I1291" s="5">
        <f t="shared" si="1220"/>
        <v>0</v>
      </c>
      <c r="J1291" s="5">
        <f t="shared" si="1220"/>
        <v>0</v>
      </c>
      <c r="K1291" s="5">
        <f t="shared" si="1220"/>
        <v>0</v>
      </c>
      <c r="L1291" s="5">
        <f t="shared" si="1220"/>
        <v>0</v>
      </c>
      <c r="M1291" s="5">
        <f t="shared" si="1175"/>
        <v>1856.3</v>
      </c>
      <c r="N1291" s="5">
        <f>N1292+N1295</f>
        <v>1856.3</v>
      </c>
      <c r="O1291" s="5">
        <f>O1292+O1295</f>
        <v>1392.3150000000001</v>
      </c>
      <c r="P1291" s="5">
        <f t="shared" ref="P1291:V1291" si="1221">P1292+P1295</f>
        <v>0</v>
      </c>
      <c r="Q1291" s="5">
        <f t="shared" si="1221"/>
        <v>0</v>
      </c>
      <c r="R1291" s="5">
        <f t="shared" si="1221"/>
        <v>0</v>
      </c>
      <c r="S1291" s="5">
        <f t="shared" si="1221"/>
        <v>0</v>
      </c>
      <c r="T1291" s="5">
        <f t="shared" si="1221"/>
        <v>1856.3</v>
      </c>
      <c r="U1291" s="5">
        <f t="shared" si="1221"/>
        <v>0</v>
      </c>
      <c r="V1291" s="42">
        <f t="shared" si="1221"/>
        <v>0</v>
      </c>
      <c r="W1291" s="5">
        <f t="shared" si="1163"/>
        <v>100</v>
      </c>
      <c r="X1291" s="27"/>
    </row>
    <row r="1292" spans="1:25" ht="31.5" customHeight="1" x14ac:dyDescent="0.3">
      <c r="A1292" s="4" t="s">
        <v>171</v>
      </c>
      <c r="B1292" s="4" t="s">
        <v>1760</v>
      </c>
      <c r="C1292" s="4" t="s">
        <v>180</v>
      </c>
      <c r="D1292" s="4"/>
      <c r="E1292" s="14" t="s">
        <v>557</v>
      </c>
      <c r="F1292" s="5">
        <f t="shared" ref="F1292:L1293" si="1222">F1293</f>
        <v>1856.3</v>
      </c>
      <c r="G1292" s="5">
        <f t="shared" si="1222"/>
        <v>1856.3</v>
      </c>
      <c r="H1292" s="5">
        <f t="shared" si="1222"/>
        <v>1856.3</v>
      </c>
      <c r="I1292" s="5">
        <f t="shared" si="1222"/>
        <v>0</v>
      </c>
      <c r="J1292" s="5">
        <f t="shared" si="1222"/>
        <v>0</v>
      </c>
      <c r="K1292" s="5">
        <f t="shared" si="1222"/>
        <v>0</v>
      </c>
      <c r="L1292" s="5">
        <f t="shared" si="1222"/>
        <v>0</v>
      </c>
      <c r="M1292" s="5">
        <f t="shared" si="1175"/>
        <v>1856.3</v>
      </c>
      <c r="N1292" s="5">
        <f>N1293</f>
        <v>1856.3</v>
      </c>
      <c r="O1292" s="5">
        <f>O1293</f>
        <v>1392.3150000000001</v>
      </c>
      <c r="P1292" s="5">
        <f t="shared" ref="P1292:V1293" si="1223">P1293</f>
        <v>0</v>
      </c>
      <c r="Q1292" s="5">
        <f t="shared" si="1223"/>
        <v>0</v>
      </c>
      <c r="R1292" s="5">
        <f t="shared" si="1223"/>
        <v>0</v>
      </c>
      <c r="S1292" s="5">
        <f t="shared" si="1223"/>
        <v>0</v>
      </c>
      <c r="T1292" s="5">
        <f t="shared" si="1223"/>
        <v>1856.3</v>
      </c>
      <c r="U1292" s="5">
        <f t="shared" si="1223"/>
        <v>0</v>
      </c>
      <c r="V1292" s="42">
        <f t="shared" si="1223"/>
        <v>0</v>
      </c>
      <c r="W1292" s="5">
        <f t="shared" si="1163"/>
        <v>100</v>
      </c>
      <c r="X1292" s="27"/>
    </row>
    <row r="1293" spans="1:25" ht="31.5" customHeight="1" x14ac:dyDescent="0.3">
      <c r="A1293" s="4" t="s">
        <v>171</v>
      </c>
      <c r="B1293" s="4" t="s">
        <v>1760</v>
      </c>
      <c r="C1293" s="4" t="s">
        <v>180</v>
      </c>
      <c r="D1293" s="4" t="s">
        <v>87</v>
      </c>
      <c r="E1293" s="14" t="s">
        <v>541</v>
      </c>
      <c r="F1293" s="5">
        <f t="shared" si="1222"/>
        <v>1856.3</v>
      </c>
      <c r="G1293" s="5">
        <f t="shared" si="1222"/>
        <v>1856.3</v>
      </c>
      <c r="H1293" s="5">
        <f t="shared" si="1222"/>
        <v>1856.3</v>
      </c>
      <c r="I1293" s="5">
        <f t="shared" si="1222"/>
        <v>0</v>
      </c>
      <c r="J1293" s="5">
        <f t="shared" si="1222"/>
        <v>0</v>
      </c>
      <c r="K1293" s="5">
        <f t="shared" si="1222"/>
        <v>0</v>
      </c>
      <c r="L1293" s="5">
        <f t="shared" si="1222"/>
        <v>0</v>
      </c>
      <c r="M1293" s="5">
        <f t="shared" si="1175"/>
        <v>1856.3</v>
      </c>
      <c r="N1293" s="5">
        <f>N1294</f>
        <v>1856.3</v>
      </c>
      <c r="O1293" s="5">
        <f>O1294</f>
        <v>1392.3150000000001</v>
      </c>
      <c r="P1293" s="5">
        <f t="shared" si="1223"/>
        <v>0</v>
      </c>
      <c r="Q1293" s="5">
        <f t="shared" si="1223"/>
        <v>0</v>
      </c>
      <c r="R1293" s="5">
        <f t="shared" si="1223"/>
        <v>0</v>
      </c>
      <c r="S1293" s="5">
        <f t="shared" si="1223"/>
        <v>0</v>
      </c>
      <c r="T1293" s="5">
        <f t="shared" si="1223"/>
        <v>1856.3</v>
      </c>
      <c r="U1293" s="5">
        <f t="shared" si="1223"/>
        <v>0</v>
      </c>
      <c r="V1293" s="42">
        <f t="shared" si="1223"/>
        <v>0</v>
      </c>
      <c r="W1293" s="5">
        <f t="shared" ref="W1293:W1356" si="1224">T1293/N1293*100</f>
        <v>100</v>
      </c>
      <c r="X1293" s="27"/>
    </row>
    <row r="1294" spans="1:25" ht="63" customHeight="1" x14ac:dyDescent="0.3">
      <c r="A1294" s="4" t="s">
        <v>171</v>
      </c>
      <c r="B1294" s="4" t="s">
        <v>1760</v>
      </c>
      <c r="C1294" s="4" t="s">
        <v>180</v>
      </c>
      <c r="D1294" s="4" t="s">
        <v>84</v>
      </c>
      <c r="E1294" s="14" t="s">
        <v>1552</v>
      </c>
      <c r="F1294" s="5">
        <v>1856.3</v>
      </c>
      <c r="G1294" s="5">
        <v>1856.3</v>
      </c>
      <c r="H1294" s="5">
        <v>1856.3</v>
      </c>
      <c r="I1294" s="5"/>
      <c r="J1294" s="5"/>
      <c r="K1294" s="5"/>
      <c r="L1294" s="5"/>
      <c r="M1294" s="5">
        <f t="shared" si="1175"/>
        <v>1856.3</v>
      </c>
      <c r="N1294" s="5">
        <v>1856.3</v>
      </c>
      <c r="O1294" s="5">
        <v>1392.3150000000001</v>
      </c>
      <c r="P1294" s="5">
        <v>0</v>
      </c>
      <c r="Q1294" s="5">
        <v>0</v>
      </c>
      <c r="R1294" s="5">
        <v>0</v>
      </c>
      <c r="S1294" s="5">
        <v>0</v>
      </c>
      <c r="T1294" s="5">
        <v>1856.3</v>
      </c>
      <c r="U1294" s="5">
        <v>0</v>
      </c>
      <c r="V1294" s="42">
        <v>0</v>
      </c>
      <c r="W1294" s="5">
        <f t="shared" si="1224"/>
        <v>100</v>
      </c>
      <c r="X1294" s="27"/>
    </row>
    <row r="1295" spans="1:25" ht="31.5" hidden="1" customHeight="1" x14ac:dyDescent="0.25">
      <c r="A1295" s="4" t="s">
        <v>171</v>
      </c>
      <c r="B1295" s="4" t="s">
        <v>1760</v>
      </c>
      <c r="C1295" s="4" t="s">
        <v>181</v>
      </c>
      <c r="D1295" s="4"/>
      <c r="E1295" s="14" t="s">
        <v>908</v>
      </c>
      <c r="F1295" s="5">
        <f t="shared" ref="F1295:L1296" si="1225">F1296</f>
        <v>0</v>
      </c>
      <c r="G1295" s="5">
        <f t="shared" si="1225"/>
        <v>103</v>
      </c>
      <c r="H1295" s="5">
        <f t="shared" si="1225"/>
        <v>103</v>
      </c>
      <c r="I1295" s="5">
        <f t="shared" si="1225"/>
        <v>0</v>
      </c>
      <c r="J1295" s="5">
        <f t="shared" si="1225"/>
        <v>0</v>
      </c>
      <c r="K1295" s="5">
        <f t="shared" si="1225"/>
        <v>0</v>
      </c>
      <c r="L1295" s="5">
        <f t="shared" si="1225"/>
        <v>0</v>
      </c>
      <c r="M1295" s="5">
        <f t="shared" si="1175"/>
        <v>0</v>
      </c>
      <c r="N1295" s="5">
        <f>N1296</f>
        <v>0</v>
      </c>
      <c r="O1295" s="5">
        <f>O1296</f>
        <v>0</v>
      </c>
      <c r="P1295" s="5">
        <f t="shared" ref="P1295:V1296" si="1226">P1296</f>
        <v>0</v>
      </c>
      <c r="Q1295" s="5">
        <f t="shared" si="1226"/>
        <v>0</v>
      </c>
      <c r="R1295" s="5">
        <f t="shared" si="1226"/>
        <v>0</v>
      </c>
      <c r="S1295" s="5">
        <f t="shared" si="1226"/>
        <v>0</v>
      </c>
      <c r="T1295" s="5">
        <f t="shared" si="1226"/>
        <v>0</v>
      </c>
      <c r="U1295" s="5">
        <f t="shared" si="1226"/>
        <v>0</v>
      </c>
      <c r="V1295" s="42">
        <f t="shared" si="1226"/>
        <v>0</v>
      </c>
      <c r="W1295" s="5" t="e">
        <f t="shared" si="1224"/>
        <v>#DIV/0!</v>
      </c>
      <c r="X1295" s="25" t="s">
        <v>1591</v>
      </c>
      <c r="Y1295" s="2" t="s">
        <v>1630</v>
      </c>
    </row>
    <row r="1296" spans="1:25" ht="31.5" hidden="1" customHeight="1" x14ac:dyDescent="0.3">
      <c r="A1296" s="4" t="s">
        <v>171</v>
      </c>
      <c r="B1296" s="4" t="s">
        <v>1760</v>
      </c>
      <c r="C1296" s="4" t="s">
        <v>181</v>
      </c>
      <c r="D1296" s="4" t="s">
        <v>87</v>
      </c>
      <c r="E1296" s="14" t="s">
        <v>541</v>
      </c>
      <c r="F1296" s="5">
        <f t="shared" si="1225"/>
        <v>0</v>
      </c>
      <c r="G1296" s="5">
        <f t="shared" si="1225"/>
        <v>103</v>
      </c>
      <c r="H1296" s="5">
        <f t="shared" si="1225"/>
        <v>103</v>
      </c>
      <c r="I1296" s="5">
        <f t="shared" si="1225"/>
        <v>0</v>
      </c>
      <c r="J1296" s="5">
        <f t="shared" si="1225"/>
        <v>0</v>
      </c>
      <c r="K1296" s="5">
        <f t="shared" si="1225"/>
        <v>0</v>
      </c>
      <c r="L1296" s="5">
        <f t="shared" si="1225"/>
        <v>0</v>
      </c>
      <c r="M1296" s="5">
        <f t="shared" si="1175"/>
        <v>0</v>
      </c>
      <c r="N1296" s="5">
        <f>N1297</f>
        <v>0</v>
      </c>
      <c r="O1296" s="5">
        <f>O1297</f>
        <v>0</v>
      </c>
      <c r="P1296" s="5">
        <f t="shared" si="1226"/>
        <v>0</v>
      </c>
      <c r="Q1296" s="5">
        <f t="shared" si="1226"/>
        <v>0</v>
      </c>
      <c r="R1296" s="5">
        <f t="shared" si="1226"/>
        <v>0</v>
      </c>
      <c r="S1296" s="5">
        <f t="shared" si="1226"/>
        <v>0</v>
      </c>
      <c r="T1296" s="5">
        <f t="shared" si="1226"/>
        <v>0</v>
      </c>
      <c r="U1296" s="5">
        <f t="shared" si="1226"/>
        <v>0</v>
      </c>
      <c r="V1296" s="42">
        <f t="shared" si="1226"/>
        <v>0</v>
      </c>
      <c r="W1296" s="5" t="e">
        <f t="shared" si="1224"/>
        <v>#DIV/0!</v>
      </c>
      <c r="X1296" s="25" t="s">
        <v>1591</v>
      </c>
      <c r="Y1296" s="2" t="s">
        <v>1630</v>
      </c>
    </row>
    <row r="1297" spans="1:25" ht="63" hidden="1" customHeight="1" x14ac:dyDescent="0.3">
      <c r="A1297" s="4" t="s">
        <v>171</v>
      </c>
      <c r="B1297" s="4" t="s">
        <v>1760</v>
      </c>
      <c r="C1297" s="4" t="s">
        <v>181</v>
      </c>
      <c r="D1297" s="4" t="s">
        <v>84</v>
      </c>
      <c r="E1297" s="14" t="s">
        <v>1552</v>
      </c>
      <c r="F1297" s="5"/>
      <c r="G1297" s="5">
        <v>103</v>
      </c>
      <c r="H1297" s="5">
        <v>103</v>
      </c>
      <c r="I1297" s="5"/>
      <c r="J1297" s="5"/>
      <c r="K1297" s="5"/>
      <c r="L1297" s="5"/>
      <c r="M1297" s="5">
        <f t="shared" si="1175"/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42">
        <v>0</v>
      </c>
      <c r="W1297" s="5" t="e">
        <f t="shared" si="1224"/>
        <v>#DIV/0!</v>
      </c>
      <c r="X1297" s="25" t="s">
        <v>1591</v>
      </c>
      <c r="Y1297" s="2" t="s">
        <v>1630</v>
      </c>
    </row>
    <row r="1298" spans="1:25" ht="47.25" customHeight="1" x14ac:dyDescent="0.3">
      <c r="A1298" s="4" t="s">
        <v>171</v>
      </c>
      <c r="B1298" s="4" t="s">
        <v>1760</v>
      </c>
      <c r="C1298" s="4" t="s">
        <v>186</v>
      </c>
      <c r="D1298" s="4"/>
      <c r="E1298" s="14" t="s">
        <v>1046</v>
      </c>
      <c r="F1298" s="5">
        <f t="shared" ref="F1298:L1298" si="1227">F1299</f>
        <v>2251.5</v>
      </c>
      <c r="G1298" s="5">
        <f t="shared" si="1227"/>
        <v>3265.7000000000003</v>
      </c>
      <c r="H1298" s="5">
        <f t="shared" si="1227"/>
        <v>2251.5</v>
      </c>
      <c r="I1298" s="5">
        <f t="shared" si="1227"/>
        <v>0</v>
      </c>
      <c r="J1298" s="5">
        <f t="shared" si="1227"/>
        <v>0</v>
      </c>
      <c r="K1298" s="5">
        <f t="shared" si="1227"/>
        <v>0</v>
      </c>
      <c r="L1298" s="5">
        <f t="shared" si="1227"/>
        <v>0</v>
      </c>
      <c r="M1298" s="5">
        <f t="shared" si="1175"/>
        <v>2251.5</v>
      </c>
      <c r="N1298" s="5">
        <f>N1299</f>
        <v>2325.7290000000003</v>
      </c>
      <c r="O1298" s="5">
        <f>O1299</f>
        <v>1533.1720700000001</v>
      </c>
      <c r="P1298" s="5">
        <f t="shared" ref="P1298:V1298" si="1228">P1299</f>
        <v>0</v>
      </c>
      <c r="Q1298" s="5">
        <f t="shared" si="1228"/>
        <v>0</v>
      </c>
      <c r="R1298" s="5">
        <f t="shared" si="1228"/>
        <v>0</v>
      </c>
      <c r="S1298" s="5">
        <f t="shared" si="1228"/>
        <v>0</v>
      </c>
      <c r="T1298" s="5">
        <f t="shared" si="1228"/>
        <v>2297.7478800000004</v>
      </c>
      <c r="U1298" s="5">
        <f t="shared" si="1228"/>
        <v>0</v>
      </c>
      <c r="V1298" s="42">
        <f t="shared" si="1228"/>
        <v>0</v>
      </c>
      <c r="W1298" s="5">
        <f t="shared" si="1224"/>
        <v>98.796888201505851</v>
      </c>
      <c r="X1298" s="27"/>
    </row>
    <row r="1299" spans="1:25" ht="31.5" customHeight="1" x14ac:dyDescent="0.3">
      <c r="A1299" s="4" t="s">
        <v>171</v>
      </c>
      <c r="B1299" s="4" t="s">
        <v>1760</v>
      </c>
      <c r="C1299" s="4" t="s">
        <v>182</v>
      </c>
      <c r="D1299" s="4"/>
      <c r="E1299" s="14" t="s">
        <v>558</v>
      </c>
      <c r="F1299" s="5">
        <f t="shared" ref="F1299:L1299" si="1229">F1300+F1302</f>
        <v>2251.5</v>
      </c>
      <c r="G1299" s="5">
        <f t="shared" si="1229"/>
        <v>3265.7000000000003</v>
      </c>
      <c r="H1299" s="5">
        <f t="shared" si="1229"/>
        <v>2251.5</v>
      </c>
      <c r="I1299" s="5">
        <f t="shared" si="1229"/>
        <v>0</v>
      </c>
      <c r="J1299" s="5">
        <f t="shared" si="1229"/>
        <v>0</v>
      </c>
      <c r="K1299" s="5">
        <f t="shared" si="1229"/>
        <v>0</v>
      </c>
      <c r="L1299" s="5">
        <f t="shared" si="1229"/>
        <v>0</v>
      </c>
      <c r="M1299" s="5">
        <f t="shared" si="1175"/>
        <v>2251.5</v>
      </c>
      <c r="N1299" s="5">
        <f>N1300+N1302</f>
        <v>2325.7290000000003</v>
      </c>
      <c r="O1299" s="5">
        <f>O1300+O1302</f>
        <v>1533.1720700000001</v>
      </c>
      <c r="P1299" s="5">
        <f t="shared" ref="P1299:V1299" si="1230">P1300+P1302</f>
        <v>0</v>
      </c>
      <c r="Q1299" s="5">
        <f t="shared" si="1230"/>
        <v>0</v>
      </c>
      <c r="R1299" s="5">
        <f t="shared" si="1230"/>
        <v>0</v>
      </c>
      <c r="S1299" s="5">
        <f t="shared" si="1230"/>
        <v>0</v>
      </c>
      <c r="T1299" s="5">
        <f t="shared" si="1230"/>
        <v>2297.7478800000004</v>
      </c>
      <c r="U1299" s="5">
        <f t="shared" si="1230"/>
        <v>0</v>
      </c>
      <c r="V1299" s="42">
        <f t="shared" si="1230"/>
        <v>0</v>
      </c>
      <c r="W1299" s="5">
        <f t="shared" si="1224"/>
        <v>98.796888201505851</v>
      </c>
      <c r="X1299" s="27"/>
    </row>
    <row r="1300" spans="1:25" ht="31.5" customHeight="1" x14ac:dyDescent="0.3">
      <c r="A1300" s="4" t="s">
        <v>171</v>
      </c>
      <c r="B1300" s="4" t="s">
        <v>1760</v>
      </c>
      <c r="C1300" s="4" t="s">
        <v>182</v>
      </c>
      <c r="D1300" s="4" t="s">
        <v>11</v>
      </c>
      <c r="E1300" s="14" t="s">
        <v>531</v>
      </c>
      <c r="F1300" s="5">
        <f t="shared" ref="F1300:L1300" si="1231">F1301</f>
        <v>2153.9</v>
      </c>
      <c r="G1300" s="5">
        <f t="shared" si="1231"/>
        <v>3169.4</v>
      </c>
      <c r="H1300" s="5">
        <f t="shared" si="1231"/>
        <v>2156.5</v>
      </c>
      <c r="I1300" s="5">
        <f t="shared" si="1231"/>
        <v>0</v>
      </c>
      <c r="J1300" s="5">
        <f t="shared" si="1231"/>
        <v>0</v>
      </c>
      <c r="K1300" s="5">
        <f t="shared" si="1231"/>
        <v>0</v>
      </c>
      <c r="L1300" s="5">
        <f t="shared" si="1231"/>
        <v>0</v>
      </c>
      <c r="M1300" s="5">
        <f t="shared" si="1175"/>
        <v>2153.9</v>
      </c>
      <c r="N1300" s="5">
        <f>N1301</f>
        <v>2228.9090000000001</v>
      </c>
      <c r="O1300" s="5">
        <f>O1301</f>
        <v>1459.97207</v>
      </c>
      <c r="P1300" s="5">
        <f t="shared" ref="P1300:V1300" si="1232">P1301</f>
        <v>0</v>
      </c>
      <c r="Q1300" s="5">
        <f t="shared" si="1232"/>
        <v>0</v>
      </c>
      <c r="R1300" s="5">
        <f t="shared" si="1232"/>
        <v>0</v>
      </c>
      <c r="S1300" s="5">
        <f t="shared" si="1232"/>
        <v>0</v>
      </c>
      <c r="T1300" s="5">
        <f t="shared" si="1232"/>
        <v>2200.9278800000002</v>
      </c>
      <c r="U1300" s="5">
        <f t="shared" si="1232"/>
        <v>0</v>
      </c>
      <c r="V1300" s="42">
        <f t="shared" si="1232"/>
        <v>0</v>
      </c>
      <c r="W1300" s="5">
        <f t="shared" si="1224"/>
        <v>98.744627079885277</v>
      </c>
      <c r="X1300" s="27"/>
    </row>
    <row r="1301" spans="1:25" ht="31.5" customHeight="1" x14ac:dyDescent="0.3">
      <c r="A1301" s="4" t="s">
        <v>171</v>
      </c>
      <c r="B1301" s="4" t="s">
        <v>1760</v>
      </c>
      <c r="C1301" s="4" t="s">
        <v>182</v>
      </c>
      <c r="D1301" s="4" t="s">
        <v>12</v>
      </c>
      <c r="E1301" s="14" t="s">
        <v>532</v>
      </c>
      <c r="F1301" s="5">
        <v>2153.9</v>
      </c>
      <c r="G1301" s="5">
        <v>3169.4</v>
      </c>
      <c r="H1301" s="5">
        <v>2156.5</v>
      </c>
      <c r="I1301" s="5"/>
      <c r="J1301" s="5"/>
      <c r="K1301" s="5"/>
      <c r="L1301" s="5"/>
      <c r="M1301" s="5">
        <f t="shared" si="1175"/>
        <v>2153.9</v>
      </c>
      <c r="N1301" s="5">
        <v>2228.9090000000001</v>
      </c>
      <c r="O1301" s="5">
        <v>1459.97207</v>
      </c>
      <c r="P1301" s="5">
        <v>0</v>
      </c>
      <c r="Q1301" s="5">
        <v>0</v>
      </c>
      <c r="R1301" s="5">
        <v>0</v>
      </c>
      <c r="S1301" s="5">
        <v>0</v>
      </c>
      <c r="T1301" s="5">
        <v>2200.9278800000002</v>
      </c>
      <c r="U1301" s="5">
        <v>0</v>
      </c>
      <c r="V1301" s="42">
        <v>0</v>
      </c>
      <c r="W1301" s="5">
        <f t="shared" si="1224"/>
        <v>98.744627079885277</v>
      </c>
      <c r="X1301" s="27"/>
    </row>
    <row r="1302" spans="1:25" ht="15.75" customHeight="1" x14ac:dyDescent="0.3">
      <c r="A1302" s="4" t="s">
        <v>171</v>
      </c>
      <c r="B1302" s="4" t="s">
        <v>1760</v>
      </c>
      <c r="C1302" s="4" t="s">
        <v>182</v>
      </c>
      <c r="D1302" s="4" t="s">
        <v>13</v>
      </c>
      <c r="E1302" s="14" t="s">
        <v>547</v>
      </c>
      <c r="F1302" s="5">
        <f t="shared" ref="F1302:L1302" si="1233">F1303</f>
        <v>97.6</v>
      </c>
      <c r="G1302" s="5">
        <f t="shared" si="1233"/>
        <v>96.3</v>
      </c>
      <c r="H1302" s="5">
        <f t="shared" si="1233"/>
        <v>95</v>
      </c>
      <c r="I1302" s="5">
        <f t="shared" si="1233"/>
        <v>0</v>
      </c>
      <c r="J1302" s="5">
        <f t="shared" si="1233"/>
        <v>0</v>
      </c>
      <c r="K1302" s="5">
        <f t="shared" si="1233"/>
        <v>0</v>
      </c>
      <c r="L1302" s="5">
        <f t="shared" si="1233"/>
        <v>0</v>
      </c>
      <c r="M1302" s="5">
        <f t="shared" si="1175"/>
        <v>97.6</v>
      </c>
      <c r="N1302" s="5">
        <f>N1303</f>
        <v>96.82</v>
      </c>
      <c r="O1302" s="5">
        <f>O1303</f>
        <v>73.2</v>
      </c>
      <c r="P1302" s="5">
        <f t="shared" ref="P1302:V1302" si="1234">P1303</f>
        <v>0</v>
      </c>
      <c r="Q1302" s="5">
        <f t="shared" si="1234"/>
        <v>0</v>
      </c>
      <c r="R1302" s="5">
        <f t="shared" si="1234"/>
        <v>0</v>
      </c>
      <c r="S1302" s="5">
        <f t="shared" si="1234"/>
        <v>0</v>
      </c>
      <c r="T1302" s="5">
        <f t="shared" si="1234"/>
        <v>96.82</v>
      </c>
      <c r="U1302" s="5">
        <f t="shared" si="1234"/>
        <v>0</v>
      </c>
      <c r="V1302" s="42">
        <f t="shared" si="1234"/>
        <v>0</v>
      </c>
      <c r="W1302" s="5">
        <f t="shared" si="1224"/>
        <v>100</v>
      </c>
      <c r="X1302" s="27"/>
    </row>
    <row r="1303" spans="1:25" ht="15.75" customHeight="1" x14ac:dyDescent="0.3">
      <c r="A1303" s="4" t="s">
        <v>171</v>
      </c>
      <c r="B1303" s="4" t="s">
        <v>1760</v>
      </c>
      <c r="C1303" s="4" t="s">
        <v>182</v>
      </c>
      <c r="D1303" s="4" t="s">
        <v>20</v>
      </c>
      <c r="E1303" s="14" t="s">
        <v>550</v>
      </c>
      <c r="F1303" s="5">
        <v>97.6</v>
      </c>
      <c r="G1303" s="5">
        <v>96.3</v>
      </c>
      <c r="H1303" s="5">
        <v>95</v>
      </c>
      <c r="I1303" s="5"/>
      <c r="J1303" s="5"/>
      <c r="K1303" s="5"/>
      <c r="L1303" s="5"/>
      <c r="M1303" s="5">
        <f t="shared" si="1175"/>
        <v>97.6</v>
      </c>
      <c r="N1303" s="5">
        <v>96.82</v>
      </c>
      <c r="O1303" s="5">
        <v>73.2</v>
      </c>
      <c r="P1303" s="5">
        <v>0</v>
      </c>
      <c r="Q1303" s="5">
        <v>0</v>
      </c>
      <c r="R1303" s="5">
        <v>0</v>
      </c>
      <c r="S1303" s="5">
        <v>0</v>
      </c>
      <c r="T1303" s="5">
        <v>96.82</v>
      </c>
      <c r="U1303" s="5">
        <v>0</v>
      </c>
      <c r="V1303" s="42">
        <v>0</v>
      </c>
      <c r="W1303" s="5">
        <f t="shared" si="1224"/>
        <v>100</v>
      </c>
      <c r="X1303" s="27"/>
    </row>
    <row r="1304" spans="1:25" ht="31.5" customHeight="1" x14ac:dyDescent="0.3">
      <c r="A1304" s="4" t="s">
        <v>171</v>
      </c>
      <c r="B1304" s="4" t="s">
        <v>1760</v>
      </c>
      <c r="C1304" s="4" t="s">
        <v>123</v>
      </c>
      <c r="D1304" s="4"/>
      <c r="E1304" s="14" t="s">
        <v>1047</v>
      </c>
      <c r="F1304" s="5">
        <f t="shared" ref="F1304:L1304" si="1235">F1305</f>
        <v>120</v>
      </c>
      <c r="G1304" s="5">
        <f t="shared" si="1235"/>
        <v>120</v>
      </c>
      <c r="H1304" s="5">
        <f t="shared" si="1235"/>
        <v>120</v>
      </c>
      <c r="I1304" s="5">
        <f t="shared" si="1235"/>
        <v>0</v>
      </c>
      <c r="J1304" s="5">
        <f t="shared" si="1235"/>
        <v>0</v>
      </c>
      <c r="K1304" s="5">
        <f t="shared" si="1235"/>
        <v>0</v>
      </c>
      <c r="L1304" s="5">
        <f t="shared" si="1235"/>
        <v>0</v>
      </c>
      <c r="M1304" s="5">
        <f t="shared" si="1175"/>
        <v>120</v>
      </c>
      <c r="N1304" s="5">
        <f>N1305</f>
        <v>120</v>
      </c>
      <c r="O1304" s="5">
        <f>O1305</f>
        <v>95</v>
      </c>
      <c r="P1304" s="5">
        <f t="shared" ref="P1304:V1304" si="1236">P1305</f>
        <v>0</v>
      </c>
      <c r="Q1304" s="5">
        <f t="shared" si="1236"/>
        <v>0</v>
      </c>
      <c r="R1304" s="5">
        <f t="shared" si="1236"/>
        <v>0</v>
      </c>
      <c r="S1304" s="5">
        <f t="shared" si="1236"/>
        <v>0</v>
      </c>
      <c r="T1304" s="5">
        <f t="shared" si="1236"/>
        <v>120</v>
      </c>
      <c r="U1304" s="5">
        <f t="shared" si="1236"/>
        <v>0</v>
      </c>
      <c r="V1304" s="42">
        <f t="shared" si="1236"/>
        <v>0</v>
      </c>
      <c r="W1304" s="5">
        <f t="shared" si="1224"/>
        <v>100</v>
      </c>
      <c r="X1304" s="27"/>
    </row>
    <row r="1305" spans="1:25" ht="63" customHeight="1" x14ac:dyDescent="0.3">
      <c r="A1305" s="4" t="s">
        <v>171</v>
      </c>
      <c r="B1305" s="4" t="s">
        <v>1760</v>
      </c>
      <c r="C1305" s="4" t="s">
        <v>124</v>
      </c>
      <c r="D1305" s="4"/>
      <c r="E1305" s="14" t="s">
        <v>1048</v>
      </c>
      <c r="F1305" s="5">
        <f t="shared" ref="F1305:L1305" si="1237">F1306+F1309</f>
        <v>120</v>
      </c>
      <c r="G1305" s="5">
        <f t="shared" si="1237"/>
        <v>120</v>
      </c>
      <c r="H1305" s="5">
        <f t="shared" si="1237"/>
        <v>120</v>
      </c>
      <c r="I1305" s="5">
        <f t="shared" si="1237"/>
        <v>0</v>
      </c>
      <c r="J1305" s="5">
        <f t="shared" si="1237"/>
        <v>0</v>
      </c>
      <c r="K1305" s="5">
        <f t="shared" si="1237"/>
        <v>0</v>
      </c>
      <c r="L1305" s="5">
        <f t="shared" si="1237"/>
        <v>0</v>
      </c>
      <c r="M1305" s="5">
        <f t="shared" si="1175"/>
        <v>120</v>
      </c>
      <c r="N1305" s="5">
        <f>N1306+N1309</f>
        <v>120</v>
      </c>
      <c r="O1305" s="5">
        <f>O1306+O1309</f>
        <v>95</v>
      </c>
      <c r="P1305" s="5">
        <f t="shared" ref="P1305:V1305" si="1238">P1306+P1309</f>
        <v>0</v>
      </c>
      <c r="Q1305" s="5">
        <f t="shared" si="1238"/>
        <v>0</v>
      </c>
      <c r="R1305" s="5">
        <f t="shared" si="1238"/>
        <v>0</v>
      </c>
      <c r="S1305" s="5">
        <f t="shared" si="1238"/>
        <v>0</v>
      </c>
      <c r="T1305" s="5">
        <f t="shared" si="1238"/>
        <v>120</v>
      </c>
      <c r="U1305" s="5">
        <f t="shared" si="1238"/>
        <v>0</v>
      </c>
      <c r="V1305" s="42">
        <f t="shared" si="1238"/>
        <v>0</v>
      </c>
      <c r="W1305" s="5">
        <f t="shared" si="1224"/>
        <v>100</v>
      </c>
      <c r="X1305" s="27"/>
    </row>
    <row r="1306" spans="1:25" ht="78.75" customHeight="1" x14ac:dyDescent="0.3">
      <c r="A1306" s="4" t="s">
        <v>171</v>
      </c>
      <c r="B1306" s="4" t="s">
        <v>1760</v>
      </c>
      <c r="C1306" s="4" t="s">
        <v>139</v>
      </c>
      <c r="D1306" s="4"/>
      <c r="E1306" s="14" t="s">
        <v>559</v>
      </c>
      <c r="F1306" s="5">
        <f t="shared" ref="F1306:L1307" si="1239">F1307</f>
        <v>25</v>
      </c>
      <c r="G1306" s="5">
        <f t="shared" si="1239"/>
        <v>25</v>
      </c>
      <c r="H1306" s="5">
        <f t="shared" si="1239"/>
        <v>25</v>
      </c>
      <c r="I1306" s="5">
        <f t="shared" si="1239"/>
        <v>0</v>
      </c>
      <c r="J1306" s="5">
        <f t="shared" si="1239"/>
        <v>0</v>
      </c>
      <c r="K1306" s="5">
        <f t="shared" si="1239"/>
        <v>0</v>
      </c>
      <c r="L1306" s="5">
        <f t="shared" si="1239"/>
        <v>0</v>
      </c>
      <c r="M1306" s="5">
        <f t="shared" si="1175"/>
        <v>25</v>
      </c>
      <c r="N1306" s="5">
        <f>N1307</f>
        <v>25</v>
      </c>
      <c r="O1306" s="5">
        <f>O1307</f>
        <v>25</v>
      </c>
      <c r="P1306" s="5">
        <f t="shared" ref="P1306:V1307" si="1240">P1307</f>
        <v>0</v>
      </c>
      <c r="Q1306" s="5">
        <f t="shared" si="1240"/>
        <v>0</v>
      </c>
      <c r="R1306" s="5">
        <f t="shared" si="1240"/>
        <v>0</v>
      </c>
      <c r="S1306" s="5">
        <f t="shared" si="1240"/>
        <v>0</v>
      </c>
      <c r="T1306" s="5">
        <f t="shared" si="1240"/>
        <v>25</v>
      </c>
      <c r="U1306" s="5">
        <f t="shared" si="1240"/>
        <v>0</v>
      </c>
      <c r="V1306" s="42">
        <f t="shared" si="1240"/>
        <v>0</v>
      </c>
      <c r="W1306" s="5">
        <f t="shared" si="1224"/>
        <v>100</v>
      </c>
      <c r="X1306" s="27"/>
    </row>
    <row r="1307" spans="1:25" ht="31.5" customHeight="1" x14ac:dyDescent="0.3">
      <c r="A1307" s="4" t="s">
        <v>171</v>
      </c>
      <c r="B1307" s="4" t="s">
        <v>1760</v>
      </c>
      <c r="C1307" s="4" t="s">
        <v>139</v>
      </c>
      <c r="D1307" s="4" t="s">
        <v>87</v>
      </c>
      <c r="E1307" s="14" t="s">
        <v>541</v>
      </c>
      <c r="F1307" s="5">
        <f t="shared" si="1239"/>
        <v>25</v>
      </c>
      <c r="G1307" s="5">
        <f t="shared" si="1239"/>
        <v>25</v>
      </c>
      <c r="H1307" s="5">
        <f t="shared" si="1239"/>
        <v>25</v>
      </c>
      <c r="I1307" s="5">
        <f t="shared" si="1239"/>
        <v>0</v>
      </c>
      <c r="J1307" s="5">
        <f t="shared" si="1239"/>
        <v>0</v>
      </c>
      <c r="K1307" s="5">
        <f t="shared" si="1239"/>
        <v>0</v>
      </c>
      <c r="L1307" s="5">
        <f t="shared" si="1239"/>
        <v>0</v>
      </c>
      <c r="M1307" s="5">
        <f t="shared" si="1175"/>
        <v>25</v>
      </c>
      <c r="N1307" s="5">
        <f>N1308</f>
        <v>25</v>
      </c>
      <c r="O1307" s="5">
        <f>O1308</f>
        <v>25</v>
      </c>
      <c r="P1307" s="5">
        <f t="shared" si="1240"/>
        <v>0</v>
      </c>
      <c r="Q1307" s="5">
        <f t="shared" si="1240"/>
        <v>0</v>
      </c>
      <c r="R1307" s="5">
        <f t="shared" si="1240"/>
        <v>0</v>
      </c>
      <c r="S1307" s="5">
        <f t="shared" si="1240"/>
        <v>0</v>
      </c>
      <c r="T1307" s="5">
        <f t="shared" si="1240"/>
        <v>25</v>
      </c>
      <c r="U1307" s="5">
        <f t="shared" si="1240"/>
        <v>0</v>
      </c>
      <c r="V1307" s="42">
        <f t="shared" si="1240"/>
        <v>0</v>
      </c>
      <c r="W1307" s="5">
        <f t="shared" si="1224"/>
        <v>100</v>
      </c>
      <c r="X1307" s="27"/>
    </row>
    <row r="1308" spans="1:25" ht="63" customHeight="1" x14ac:dyDescent="0.3">
      <c r="A1308" s="4" t="s">
        <v>171</v>
      </c>
      <c r="B1308" s="4" t="s">
        <v>1760</v>
      </c>
      <c r="C1308" s="4" t="s">
        <v>139</v>
      </c>
      <c r="D1308" s="4" t="s">
        <v>84</v>
      </c>
      <c r="E1308" s="14" t="s">
        <v>1552</v>
      </c>
      <c r="F1308" s="5">
        <v>25</v>
      </c>
      <c r="G1308" s="5">
        <v>25</v>
      </c>
      <c r="H1308" s="5">
        <v>25</v>
      </c>
      <c r="I1308" s="5"/>
      <c r="J1308" s="5"/>
      <c r="K1308" s="5"/>
      <c r="L1308" s="5"/>
      <c r="M1308" s="5">
        <f t="shared" si="1175"/>
        <v>25</v>
      </c>
      <c r="N1308" s="5">
        <v>25</v>
      </c>
      <c r="O1308" s="5">
        <v>25</v>
      </c>
      <c r="P1308" s="5">
        <v>0</v>
      </c>
      <c r="Q1308" s="5">
        <v>0</v>
      </c>
      <c r="R1308" s="5">
        <v>0</v>
      </c>
      <c r="S1308" s="5">
        <v>0</v>
      </c>
      <c r="T1308" s="5">
        <v>25</v>
      </c>
      <c r="U1308" s="5">
        <v>0</v>
      </c>
      <c r="V1308" s="42">
        <v>0</v>
      </c>
      <c r="W1308" s="5">
        <f t="shared" si="1224"/>
        <v>100</v>
      </c>
      <c r="X1308" s="27"/>
    </row>
    <row r="1309" spans="1:25" ht="63" customHeight="1" x14ac:dyDescent="0.3">
      <c r="A1309" s="4" t="s">
        <v>171</v>
      </c>
      <c r="B1309" s="4" t="s">
        <v>1760</v>
      </c>
      <c r="C1309" s="4" t="s">
        <v>113</v>
      </c>
      <c r="D1309" s="4"/>
      <c r="E1309" s="14" t="s">
        <v>560</v>
      </c>
      <c r="F1309" s="5">
        <f t="shared" ref="F1309:L1310" si="1241">F1310</f>
        <v>95</v>
      </c>
      <c r="G1309" s="5">
        <f t="shared" si="1241"/>
        <v>95</v>
      </c>
      <c r="H1309" s="5">
        <f t="shared" si="1241"/>
        <v>95</v>
      </c>
      <c r="I1309" s="5">
        <f t="shared" si="1241"/>
        <v>0</v>
      </c>
      <c r="J1309" s="5">
        <f t="shared" si="1241"/>
        <v>0</v>
      </c>
      <c r="K1309" s="5">
        <f t="shared" si="1241"/>
        <v>0</v>
      </c>
      <c r="L1309" s="5">
        <f t="shared" si="1241"/>
        <v>0</v>
      </c>
      <c r="M1309" s="5">
        <f t="shared" si="1175"/>
        <v>95</v>
      </c>
      <c r="N1309" s="5">
        <f>N1310</f>
        <v>95</v>
      </c>
      <c r="O1309" s="5">
        <f>O1310</f>
        <v>70</v>
      </c>
      <c r="P1309" s="5">
        <f t="shared" ref="P1309:V1310" si="1242">P1310</f>
        <v>0</v>
      </c>
      <c r="Q1309" s="5">
        <f t="shared" si="1242"/>
        <v>0</v>
      </c>
      <c r="R1309" s="5">
        <f t="shared" si="1242"/>
        <v>0</v>
      </c>
      <c r="S1309" s="5">
        <f t="shared" si="1242"/>
        <v>0</v>
      </c>
      <c r="T1309" s="5">
        <f t="shared" si="1242"/>
        <v>95</v>
      </c>
      <c r="U1309" s="5">
        <f t="shared" si="1242"/>
        <v>0</v>
      </c>
      <c r="V1309" s="42">
        <f t="shared" si="1242"/>
        <v>0</v>
      </c>
      <c r="W1309" s="5">
        <f t="shared" si="1224"/>
        <v>100</v>
      </c>
      <c r="X1309" s="27"/>
    </row>
    <row r="1310" spans="1:25" ht="31.5" customHeight="1" x14ac:dyDescent="0.3">
      <c r="A1310" s="4" t="s">
        <v>171</v>
      </c>
      <c r="B1310" s="4" t="s">
        <v>1760</v>
      </c>
      <c r="C1310" s="4" t="s">
        <v>113</v>
      </c>
      <c r="D1310" s="4" t="s">
        <v>87</v>
      </c>
      <c r="E1310" s="14" t="s">
        <v>541</v>
      </c>
      <c r="F1310" s="5">
        <f t="shared" si="1241"/>
        <v>95</v>
      </c>
      <c r="G1310" s="5">
        <f t="shared" si="1241"/>
        <v>95</v>
      </c>
      <c r="H1310" s="5">
        <f t="shared" si="1241"/>
        <v>95</v>
      </c>
      <c r="I1310" s="5">
        <f t="shared" si="1241"/>
        <v>0</v>
      </c>
      <c r="J1310" s="5">
        <f t="shared" si="1241"/>
        <v>0</v>
      </c>
      <c r="K1310" s="5">
        <f t="shared" si="1241"/>
        <v>0</v>
      </c>
      <c r="L1310" s="5">
        <f t="shared" si="1241"/>
        <v>0</v>
      </c>
      <c r="M1310" s="5">
        <f t="shared" si="1175"/>
        <v>95</v>
      </c>
      <c r="N1310" s="5">
        <f>N1311</f>
        <v>95</v>
      </c>
      <c r="O1310" s="5">
        <f>O1311</f>
        <v>70</v>
      </c>
      <c r="P1310" s="5">
        <f t="shared" si="1242"/>
        <v>0</v>
      </c>
      <c r="Q1310" s="5">
        <f t="shared" si="1242"/>
        <v>0</v>
      </c>
      <c r="R1310" s="5">
        <f t="shared" si="1242"/>
        <v>0</v>
      </c>
      <c r="S1310" s="5">
        <f t="shared" si="1242"/>
        <v>0</v>
      </c>
      <c r="T1310" s="5">
        <f t="shared" si="1242"/>
        <v>95</v>
      </c>
      <c r="U1310" s="5">
        <f t="shared" si="1242"/>
        <v>0</v>
      </c>
      <c r="V1310" s="42">
        <f t="shared" si="1242"/>
        <v>0</v>
      </c>
      <c r="W1310" s="5">
        <f t="shared" si="1224"/>
        <v>100</v>
      </c>
      <c r="X1310" s="27"/>
    </row>
    <row r="1311" spans="1:25" ht="63" customHeight="1" x14ac:dyDescent="0.3">
      <c r="A1311" s="4" t="s">
        <v>171</v>
      </c>
      <c r="B1311" s="4" t="s">
        <v>1760</v>
      </c>
      <c r="C1311" s="4" t="s">
        <v>113</v>
      </c>
      <c r="D1311" s="4" t="s">
        <v>84</v>
      </c>
      <c r="E1311" s="14" t="s">
        <v>1552</v>
      </c>
      <c r="F1311" s="5">
        <v>95</v>
      </c>
      <c r="G1311" s="5">
        <v>95</v>
      </c>
      <c r="H1311" s="5">
        <v>95</v>
      </c>
      <c r="I1311" s="5"/>
      <c r="J1311" s="5"/>
      <c r="K1311" s="5"/>
      <c r="L1311" s="5"/>
      <c r="M1311" s="5">
        <f t="shared" si="1175"/>
        <v>95</v>
      </c>
      <c r="N1311" s="5">
        <v>95</v>
      </c>
      <c r="O1311" s="5">
        <v>70</v>
      </c>
      <c r="P1311" s="5">
        <v>0</v>
      </c>
      <c r="Q1311" s="5">
        <v>0</v>
      </c>
      <c r="R1311" s="5">
        <v>0</v>
      </c>
      <c r="S1311" s="5">
        <v>0</v>
      </c>
      <c r="T1311" s="5">
        <v>95</v>
      </c>
      <c r="U1311" s="5">
        <v>0</v>
      </c>
      <c r="V1311" s="42">
        <v>0</v>
      </c>
      <c r="W1311" s="5">
        <f t="shared" si="1224"/>
        <v>100</v>
      </c>
      <c r="X1311" s="27"/>
    </row>
    <row r="1312" spans="1:25" ht="31.5" customHeight="1" x14ac:dyDescent="0.3">
      <c r="A1312" s="4" t="s">
        <v>171</v>
      </c>
      <c r="B1312" s="4" t="s">
        <v>1760</v>
      </c>
      <c r="C1312" s="4" t="s">
        <v>22</v>
      </c>
      <c r="D1312" s="4"/>
      <c r="E1312" s="14" t="s">
        <v>802</v>
      </c>
      <c r="F1312" s="5"/>
      <c r="G1312" s="5"/>
      <c r="H1312" s="5"/>
      <c r="I1312" s="5"/>
      <c r="J1312" s="5"/>
      <c r="K1312" s="5"/>
      <c r="L1312" s="5"/>
      <c r="M1312" s="5">
        <v>0</v>
      </c>
      <c r="N1312" s="5">
        <f>N1313</f>
        <v>459.68700000000001</v>
      </c>
      <c r="O1312" s="5">
        <f t="shared" ref="O1312:V1315" si="1243">O1313</f>
        <v>0</v>
      </c>
      <c r="P1312" s="5">
        <f t="shared" si="1243"/>
        <v>459.68700000000001</v>
      </c>
      <c r="Q1312" s="5">
        <f t="shared" si="1243"/>
        <v>0</v>
      </c>
      <c r="R1312" s="5">
        <f t="shared" si="1243"/>
        <v>0</v>
      </c>
      <c r="S1312" s="5">
        <f t="shared" si="1243"/>
        <v>0</v>
      </c>
      <c r="T1312" s="5">
        <f t="shared" si="1243"/>
        <v>11.52</v>
      </c>
      <c r="U1312" s="5">
        <f t="shared" si="1243"/>
        <v>11.52</v>
      </c>
      <c r="V1312" s="42">
        <f t="shared" si="1243"/>
        <v>0</v>
      </c>
      <c r="W1312" s="5">
        <f t="shared" si="1224"/>
        <v>2.5060530317368124</v>
      </c>
      <c r="X1312" s="27"/>
    </row>
    <row r="1313" spans="1:24" ht="15.75" customHeight="1" x14ac:dyDescent="0.3">
      <c r="A1313" s="4" t="s">
        <v>171</v>
      </c>
      <c r="B1313" s="4" t="s">
        <v>1760</v>
      </c>
      <c r="C1313" s="4" t="s">
        <v>23</v>
      </c>
      <c r="D1313" s="4"/>
      <c r="E1313" s="14" t="s">
        <v>809</v>
      </c>
      <c r="F1313" s="5"/>
      <c r="G1313" s="5"/>
      <c r="H1313" s="5"/>
      <c r="I1313" s="5"/>
      <c r="J1313" s="5"/>
      <c r="K1313" s="5"/>
      <c r="L1313" s="5"/>
      <c r="M1313" s="5">
        <v>0</v>
      </c>
      <c r="N1313" s="5">
        <f>N1314</f>
        <v>459.68700000000001</v>
      </c>
      <c r="O1313" s="5">
        <f t="shared" si="1243"/>
        <v>0</v>
      </c>
      <c r="P1313" s="5">
        <f t="shared" si="1243"/>
        <v>459.68700000000001</v>
      </c>
      <c r="Q1313" s="5">
        <f t="shared" si="1243"/>
        <v>0</v>
      </c>
      <c r="R1313" s="5">
        <f t="shared" si="1243"/>
        <v>0</v>
      </c>
      <c r="S1313" s="5">
        <f t="shared" si="1243"/>
        <v>0</v>
      </c>
      <c r="T1313" s="5">
        <f t="shared" si="1243"/>
        <v>11.52</v>
      </c>
      <c r="U1313" s="5">
        <f t="shared" si="1243"/>
        <v>11.52</v>
      </c>
      <c r="V1313" s="42">
        <f t="shared" si="1243"/>
        <v>0</v>
      </c>
      <c r="W1313" s="5">
        <f t="shared" si="1224"/>
        <v>2.5060530317368124</v>
      </c>
      <c r="X1313" s="27"/>
    </row>
    <row r="1314" spans="1:24" ht="31.5" customHeight="1" x14ac:dyDescent="0.3">
      <c r="A1314" s="4" t="s">
        <v>171</v>
      </c>
      <c r="B1314" s="4" t="s">
        <v>1760</v>
      </c>
      <c r="C1314" s="4" t="s">
        <v>1676</v>
      </c>
      <c r="D1314" s="4"/>
      <c r="E1314" s="33" t="s">
        <v>1677</v>
      </c>
      <c r="F1314" s="5"/>
      <c r="G1314" s="5"/>
      <c r="H1314" s="5"/>
      <c r="I1314" s="5"/>
      <c r="J1314" s="5"/>
      <c r="K1314" s="5"/>
      <c r="L1314" s="5"/>
      <c r="M1314" s="5">
        <v>0</v>
      </c>
      <c r="N1314" s="5">
        <f>N1315</f>
        <v>459.68700000000001</v>
      </c>
      <c r="O1314" s="5">
        <f t="shared" si="1243"/>
        <v>0</v>
      </c>
      <c r="P1314" s="5">
        <f t="shared" si="1243"/>
        <v>459.68700000000001</v>
      </c>
      <c r="Q1314" s="5">
        <f t="shared" si="1243"/>
        <v>0</v>
      </c>
      <c r="R1314" s="5">
        <f t="shared" si="1243"/>
        <v>0</v>
      </c>
      <c r="S1314" s="5">
        <f t="shared" si="1243"/>
        <v>0</v>
      </c>
      <c r="T1314" s="5">
        <f t="shared" si="1243"/>
        <v>11.52</v>
      </c>
      <c r="U1314" s="5">
        <f t="shared" si="1243"/>
        <v>11.52</v>
      </c>
      <c r="V1314" s="42">
        <f t="shared" si="1243"/>
        <v>0</v>
      </c>
      <c r="W1314" s="5">
        <f t="shared" si="1224"/>
        <v>2.5060530317368124</v>
      </c>
      <c r="X1314" s="27"/>
    </row>
    <row r="1315" spans="1:24" ht="31.5" customHeight="1" x14ac:dyDescent="0.3">
      <c r="A1315" s="4" t="s">
        <v>171</v>
      </c>
      <c r="B1315" s="4" t="s">
        <v>1760</v>
      </c>
      <c r="C1315" s="4" t="s">
        <v>1676</v>
      </c>
      <c r="D1315" s="4" t="s">
        <v>11</v>
      </c>
      <c r="E1315" s="14" t="s">
        <v>531</v>
      </c>
      <c r="F1315" s="5"/>
      <c r="G1315" s="5"/>
      <c r="H1315" s="5"/>
      <c r="I1315" s="5"/>
      <c r="J1315" s="5"/>
      <c r="K1315" s="5"/>
      <c r="L1315" s="5"/>
      <c r="M1315" s="5">
        <v>0</v>
      </c>
      <c r="N1315" s="5">
        <f>N1316</f>
        <v>459.68700000000001</v>
      </c>
      <c r="O1315" s="5">
        <f t="shared" si="1243"/>
        <v>0</v>
      </c>
      <c r="P1315" s="5">
        <f t="shared" si="1243"/>
        <v>459.68700000000001</v>
      </c>
      <c r="Q1315" s="5">
        <f t="shared" si="1243"/>
        <v>0</v>
      </c>
      <c r="R1315" s="5">
        <f t="shared" si="1243"/>
        <v>0</v>
      </c>
      <c r="S1315" s="5">
        <f t="shared" si="1243"/>
        <v>0</v>
      </c>
      <c r="T1315" s="5">
        <f t="shared" si="1243"/>
        <v>11.52</v>
      </c>
      <c r="U1315" s="5">
        <f t="shared" si="1243"/>
        <v>11.52</v>
      </c>
      <c r="V1315" s="42">
        <f t="shared" si="1243"/>
        <v>0</v>
      </c>
      <c r="W1315" s="5">
        <f t="shared" si="1224"/>
        <v>2.5060530317368124</v>
      </c>
      <c r="X1315" s="27"/>
    </row>
    <row r="1316" spans="1:24" ht="31.5" customHeight="1" x14ac:dyDescent="0.3">
      <c r="A1316" s="4" t="s">
        <v>171</v>
      </c>
      <c r="B1316" s="4" t="s">
        <v>1760</v>
      </c>
      <c r="C1316" s="4" t="s">
        <v>1676</v>
      </c>
      <c r="D1316" s="4" t="s">
        <v>12</v>
      </c>
      <c r="E1316" s="14" t="s">
        <v>532</v>
      </c>
      <c r="F1316" s="5"/>
      <c r="G1316" s="5"/>
      <c r="H1316" s="5"/>
      <c r="I1316" s="5"/>
      <c r="J1316" s="5"/>
      <c r="K1316" s="5"/>
      <c r="L1316" s="5"/>
      <c r="M1316" s="5">
        <v>0</v>
      </c>
      <c r="N1316" s="5">
        <v>459.68700000000001</v>
      </c>
      <c r="O1316" s="5">
        <v>0</v>
      </c>
      <c r="P1316" s="5">
        <f>N1316</f>
        <v>459.68700000000001</v>
      </c>
      <c r="Q1316" s="5">
        <f>O1316</f>
        <v>0</v>
      </c>
      <c r="R1316" s="5">
        <v>0</v>
      </c>
      <c r="S1316" s="5">
        <v>0</v>
      </c>
      <c r="T1316" s="5">
        <v>11.52</v>
      </c>
      <c r="U1316" s="5">
        <f>T1316</f>
        <v>11.52</v>
      </c>
      <c r="V1316" s="42">
        <v>0</v>
      </c>
      <c r="W1316" s="5">
        <f t="shared" si="1224"/>
        <v>2.5060530317368124</v>
      </c>
      <c r="X1316" s="27"/>
    </row>
    <row r="1317" spans="1:24" ht="47.25" customHeight="1" x14ac:dyDescent="0.3">
      <c r="A1317" s="4" t="s">
        <v>171</v>
      </c>
      <c r="B1317" s="4" t="s">
        <v>1760</v>
      </c>
      <c r="C1317" s="4" t="s">
        <v>38</v>
      </c>
      <c r="D1317" s="4"/>
      <c r="E1317" s="14" t="s">
        <v>838</v>
      </c>
      <c r="F1317" s="5"/>
      <c r="G1317" s="5"/>
      <c r="H1317" s="5"/>
      <c r="I1317" s="5"/>
      <c r="J1317" s="5"/>
      <c r="K1317" s="5"/>
      <c r="L1317" s="5"/>
      <c r="M1317" s="5">
        <f>M1318</f>
        <v>0</v>
      </c>
      <c r="N1317" s="5">
        <f t="shared" ref="N1317:V1320" si="1244">N1318</f>
        <v>25.509799999999998</v>
      </c>
      <c r="O1317" s="5">
        <f t="shared" si="1244"/>
        <v>25.509799999999998</v>
      </c>
      <c r="P1317" s="5">
        <f t="shared" si="1244"/>
        <v>0</v>
      </c>
      <c r="Q1317" s="5">
        <f t="shared" si="1244"/>
        <v>0</v>
      </c>
      <c r="R1317" s="5">
        <f t="shared" si="1244"/>
        <v>0</v>
      </c>
      <c r="S1317" s="5">
        <f t="shared" si="1244"/>
        <v>0</v>
      </c>
      <c r="T1317" s="5">
        <f t="shared" si="1244"/>
        <v>25.509799999999998</v>
      </c>
      <c r="U1317" s="5">
        <f t="shared" si="1244"/>
        <v>0</v>
      </c>
      <c r="V1317" s="42">
        <f t="shared" si="1244"/>
        <v>0</v>
      </c>
      <c r="W1317" s="5">
        <f t="shared" si="1224"/>
        <v>100</v>
      </c>
      <c r="X1317" s="27"/>
    </row>
    <row r="1318" spans="1:24" ht="31.5" customHeight="1" x14ac:dyDescent="0.3">
      <c r="A1318" s="4" t="s">
        <v>171</v>
      </c>
      <c r="B1318" s="4" t="s">
        <v>1760</v>
      </c>
      <c r="C1318" s="4" t="s">
        <v>45</v>
      </c>
      <c r="D1318" s="4"/>
      <c r="E1318" s="14" t="s">
        <v>839</v>
      </c>
      <c r="F1318" s="5"/>
      <c r="G1318" s="5"/>
      <c r="H1318" s="5"/>
      <c r="I1318" s="5"/>
      <c r="J1318" s="5"/>
      <c r="K1318" s="5"/>
      <c r="L1318" s="5"/>
      <c r="M1318" s="5">
        <f>M1319</f>
        <v>0</v>
      </c>
      <c r="N1318" s="5">
        <f t="shared" si="1244"/>
        <v>25.509799999999998</v>
      </c>
      <c r="O1318" s="5">
        <f t="shared" si="1244"/>
        <v>25.509799999999998</v>
      </c>
      <c r="P1318" s="5">
        <f t="shared" si="1244"/>
        <v>0</v>
      </c>
      <c r="Q1318" s="5">
        <f t="shared" si="1244"/>
        <v>0</v>
      </c>
      <c r="R1318" s="5">
        <f t="shared" si="1244"/>
        <v>0</v>
      </c>
      <c r="S1318" s="5">
        <f t="shared" si="1244"/>
        <v>0</v>
      </c>
      <c r="T1318" s="5">
        <f t="shared" si="1244"/>
        <v>25.509799999999998</v>
      </c>
      <c r="U1318" s="5">
        <f t="shared" si="1244"/>
        <v>0</v>
      </c>
      <c r="V1318" s="42">
        <f t="shared" si="1244"/>
        <v>0</v>
      </c>
      <c r="W1318" s="5">
        <f t="shared" si="1224"/>
        <v>100</v>
      </c>
      <c r="X1318" s="27"/>
    </row>
    <row r="1319" spans="1:24" ht="31.5" customHeight="1" x14ac:dyDescent="0.3">
      <c r="A1319" s="4" t="s">
        <v>171</v>
      </c>
      <c r="B1319" s="4" t="s">
        <v>1760</v>
      </c>
      <c r="C1319" s="4" t="s">
        <v>46</v>
      </c>
      <c r="D1319" s="4"/>
      <c r="E1319" s="14" t="s">
        <v>840</v>
      </c>
      <c r="F1319" s="5"/>
      <c r="G1319" s="5"/>
      <c r="H1319" s="5"/>
      <c r="I1319" s="5"/>
      <c r="J1319" s="5"/>
      <c r="K1319" s="5"/>
      <c r="L1319" s="5"/>
      <c r="M1319" s="5">
        <f>M1320</f>
        <v>0</v>
      </c>
      <c r="N1319" s="5">
        <f t="shared" si="1244"/>
        <v>25.509799999999998</v>
      </c>
      <c r="O1319" s="5">
        <f t="shared" si="1244"/>
        <v>25.509799999999998</v>
      </c>
      <c r="P1319" s="5">
        <f t="shared" si="1244"/>
        <v>0</v>
      </c>
      <c r="Q1319" s="5">
        <f t="shared" si="1244"/>
        <v>0</v>
      </c>
      <c r="R1319" s="5">
        <f t="shared" si="1244"/>
        <v>0</v>
      </c>
      <c r="S1319" s="5">
        <f t="shared" si="1244"/>
        <v>0</v>
      </c>
      <c r="T1319" s="5">
        <f t="shared" si="1244"/>
        <v>25.509799999999998</v>
      </c>
      <c r="U1319" s="5">
        <f t="shared" si="1244"/>
        <v>0</v>
      </c>
      <c r="V1319" s="42">
        <f t="shared" si="1244"/>
        <v>0</v>
      </c>
      <c r="W1319" s="5">
        <f t="shared" si="1224"/>
        <v>100</v>
      </c>
      <c r="X1319" s="27"/>
    </row>
    <row r="1320" spans="1:24" ht="15.75" customHeight="1" x14ac:dyDescent="0.3">
      <c r="A1320" s="4" t="s">
        <v>171</v>
      </c>
      <c r="B1320" s="4" t="s">
        <v>1760</v>
      </c>
      <c r="C1320" s="4" t="s">
        <v>46</v>
      </c>
      <c r="D1320" s="4" t="s">
        <v>13</v>
      </c>
      <c r="E1320" s="14" t="s">
        <v>547</v>
      </c>
      <c r="F1320" s="5"/>
      <c r="G1320" s="5"/>
      <c r="H1320" s="5"/>
      <c r="I1320" s="5"/>
      <c r="J1320" s="5"/>
      <c r="K1320" s="5"/>
      <c r="L1320" s="5"/>
      <c r="M1320" s="5">
        <f>M1321</f>
        <v>0</v>
      </c>
      <c r="N1320" s="5">
        <f t="shared" si="1244"/>
        <v>25.509799999999998</v>
      </c>
      <c r="O1320" s="5">
        <f t="shared" si="1244"/>
        <v>25.509799999999998</v>
      </c>
      <c r="P1320" s="5">
        <f t="shared" si="1244"/>
        <v>0</v>
      </c>
      <c r="Q1320" s="5">
        <f t="shared" si="1244"/>
        <v>0</v>
      </c>
      <c r="R1320" s="5">
        <f t="shared" si="1244"/>
        <v>0</v>
      </c>
      <c r="S1320" s="5">
        <f t="shared" si="1244"/>
        <v>0</v>
      </c>
      <c r="T1320" s="5">
        <f t="shared" si="1244"/>
        <v>25.509799999999998</v>
      </c>
      <c r="U1320" s="5">
        <f t="shared" si="1244"/>
        <v>0</v>
      </c>
      <c r="V1320" s="42">
        <f t="shared" si="1244"/>
        <v>0</v>
      </c>
      <c r="W1320" s="5">
        <f t="shared" si="1224"/>
        <v>100</v>
      </c>
      <c r="X1320" s="27"/>
    </row>
    <row r="1321" spans="1:24" ht="15.75" customHeight="1" x14ac:dyDescent="0.3">
      <c r="A1321" s="4" t="s">
        <v>171</v>
      </c>
      <c r="B1321" s="4" t="s">
        <v>1760</v>
      </c>
      <c r="C1321" s="4" t="s">
        <v>46</v>
      </c>
      <c r="D1321" s="4" t="s">
        <v>14</v>
      </c>
      <c r="E1321" s="14" t="s">
        <v>549</v>
      </c>
      <c r="F1321" s="5"/>
      <c r="G1321" s="5"/>
      <c r="H1321" s="5"/>
      <c r="I1321" s="5"/>
      <c r="J1321" s="5"/>
      <c r="K1321" s="5"/>
      <c r="L1321" s="5"/>
      <c r="M1321" s="5">
        <v>0</v>
      </c>
      <c r="N1321" s="5">
        <v>25.509799999999998</v>
      </c>
      <c r="O1321" s="5">
        <v>25.509799999999998</v>
      </c>
      <c r="P1321" s="5">
        <v>0</v>
      </c>
      <c r="Q1321" s="5">
        <v>0</v>
      </c>
      <c r="R1321" s="5">
        <v>0</v>
      </c>
      <c r="S1321" s="5">
        <v>0</v>
      </c>
      <c r="T1321" s="5">
        <v>25.509799999999998</v>
      </c>
      <c r="U1321" s="5">
        <v>0</v>
      </c>
      <c r="V1321" s="42">
        <v>0</v>
      </c>
      <c r="W1321" s="5">
        <f t="shared" si="1224"/>
        <v>100</v>
      </c>
      <c r="X1321" s="27"/>
    </row>
    <row r="1322" spans="1:24" s="3" customFormat="1" ht="31.5" customHeight="1" x14ac:dyDescent="0.3">
      <c r="A1322" s="7" t="s">
        <v>171</v>
      </c>
      <c r="B1322" s="7" t="s">
        <v>76</v>
      </c>
      <c r="C1322" s="7"/>
      <c r="D1322" s="7"/>
      <c r="E1322" s="18" t="s">
        <v>492</v>
      </c>
      <c r="F1322" s="8">
        <f t="shared" ref="F1322:L1322" si="1245">F1323+F1351</f>
        <v>547.20000000000005</v>
      </c>
      <c r="G1322" s="8">
        <f t="shared" si="1245"/>
        <v>907.3</v>
      </c>
      <c r="H1322" s="8">
        <f t="shared" si="1245"/>
        <v>513.20000000000005</v>
      </c>
      <c r="I1322" s="8">
        <f t="shared" si="1245"/>
        <v>0</v>
      </c>
      <c r="J1322" s="8">
        <f t="shared" si="1245"/>
        <v>0</v>
      </c>
      <c r="K1322" s="8">
        <f t="shared" si="1245"/>
        <v>0</v>
      </c>
      <c r="L1322" s="8">
        <f t="shared" si="1245"/>
        <v>0</v>
      </c>
      <c r="M1322" s="8">
        <f t="shared" si="1175"/>
        <v>547.20000000000005</v>
      </c>
      <c r="N1322" s="8">
        <f>N1323+N1351+N1337</f>
        <v>559.83799999999997</v>
      </c>
      <c r="O1322" s="8">
        <f t="shared" ref="O1322:V1322" si="1246">O1323+O1351+O1337</f>
        <v>376.35869000000002</v>
      </c>
      <c r="P1322" s="8">
        <f t="shared" si="1246"/>
        <v>216.70000000000002</v>
      </c>
      <c r="Q1322" s="8">
        <f t="shared" si="1246"/>
        <v>131.87950000000001</v>
      </c>
      <c r="R1322" s="8">
        <f t="shared" si="1246"/>
        <v>0</v>
      </c>
      <c r="S1322" s="8">
        <f t="shared" si="1246"/>
        <v>0</v>
      </c>
      <c r="T1322" s="8">
        <f t="shared" si="1246"/>
        <v>452.56723999999997</v>
      </c>
      <c r="U1322" s="8">
        <f t="shared" si="1246"/>
        <v>179.44623999999999</v>
      </c>
      <c r="V1322" s="8">
        <f t="shared" si="1246"/>
        <v>0</v>
      </c>
      <c r="W1322" s="8">
        <f t="shared" si="1224"/>
        <v>80.838964128908714</v>
      </c>
      <c r="X1322" s="22"/>
    </row>
    <row r="1323" spans="1:24" s="10" customFormat="1" ht="15.75" customHeight="1" x14ac:dyDescent="0.3">
      <c r="A1323" s="9" t="s">
        <v>171</v>
      </c>
      <c r="B1323" s="9" t="s">
        <v>1761</v>
      </c>
      <c r="C1323" s="9"/>
      <c r="D1323" s="9"/>
      <c r="E1323" s="13" t="s">
        <v>1550</v>
      </c>
      <c r="F1323" s="11">
        <f t="shared" ref="F1323:L1323" si="1247">F1324+F1330</f>
        <v>93</v>
      </c>
      <c r="G1323" s="11">
        <f t="shared" si="1247"/>
        <v>453.1</v>
      </c>
      <c r="H1323" s="11">
        <f t="shared" si="1247"/>
        <v>93.1</v>
      </c>
      <c r="I1323" s="11">
        <f t="shared" si="1247"/>
        <v>0</v>
      </c>
      <c r="J1323" s="11">
        <f t="shared" si="1247"/>
        <v>0</v>
      </c>
      <c r="K1323" s="11">
        <f t="shared" si="1247"/>
        <v>0</v>
      </c>
      <c r="L1323" s="11">
        <f t="shared" si="1247"/>
        <v>0</v>
      </c>
      <c r="M1323" s="11">
        <f t="shared" si="1175"/>
        <v>93</v>
      </c>
      <c r="N1323" s="11">
        <f>N1324+N1330</f>
        <v>70</v>
      </c>
      <c r="O1323" s="11">
        <f>O1324+O1330</f>
        <v>43.13261</v>
      </c>
      <c r="P1323" s="11">
        <f t="shared" ref="P1323:V1323" si="1248">P1324+P1330</f>
        <v>0</v>
      </c>
      <c r="Q1323" s="11">
        <f t="shared" si="1248"/>
        <v>0</v>
      </c>
      <c r="R1323" s="11">
        <f t="shared" si="1248"/>
        <v>0</v>
      </c>
      <c r="S1323" s="11">
        <f t="shared" si="1248"/>
        <v>0</v>
      </c>
      <c r="T1323" s="11">
        <f>T1324+T1330</f>
        <v>0</v>
      </c>
      <c r="U1323" s="11">
        <f t="shared" si="1248"/>
        <v>0</v>
      </c>
      <c r="V1323" s="41">
        <f t="shared" si="1248"/>
        <v>0</v>
      </c>
      <c r="W1323" s="11">
        <f t="shared" si="1224"/>
        <v>0</v>
      </c>
      <c r="X1323" s="26"/>
    </row>
    <row r="1324" spans="1:24" ht="15.75" hidden="1" customHeight="1" x14ac:dyDescent="0.25">
      <c r="A1324" s="4" t="s">
        <v>171</v>
      </c>
      <c r="B1324" s="4" t="s">
        <v>1761</v>
      </c>
      <c r="C1324" s="4" t="s">
        <v>125</v>
      </c>
      <c r="D1324" s="4"/>
      <c r="E1324" s="14" t="s">
        <v>1049</v>
      </c>
      <c r="F1324" s="5">
        <f t="shared" ref="F1324:L1328" si="1249">F1325</f>
        <v>23</v>
      </c>
      <c r="G1324" s="5">
        <f t="shared" si="1249"/>
        <v>23</v>
      </c>
      <c r="H1324" s="5">
        <f t="shared" si="1249"/>
        <v>23</v>
      </c>
      <c r="I1324" s="5">
        <f t="shared" si="1249"/>
        <v>0</v>
      </c>
      <c r="J1324" s="5">
        <f t="shared" si="1249"/>
        <v>0</v>
      </c>
      <c r="K1324" s="5">
        <f t="shared" si="1249"/>
        <v>0</v>
      </c>
      <c r="L1324" s="5">
        <f t="shared" si="1249"/>
        <v>0</v>
      </c>
      <c r="M1324" s="5">
        <f t="shared" si="1175"/>
        <v>23</v>
      </c>
      <c r="N1324" s="5">
        <f t="shared" ref="N1324:O1328" si="1250">N1325</f>
        <v>0</v>
      </c>
      <c r="O1324" s="5">
        <f t="shared" si="1250"/>
        <v>23</v>
      </c>
      <c r="P1324" s="5">
        <f t="shared" ref="P1324:V1328" si="1251">P1325</f>
        <v>0</v>
      </c>
      <c r="Q1324" s="5">
        <f t="shared" si="1251"/>
        <v>0</v>
      </c>
      <c r="R1324" s="5">
        <f t="shared" si="1251"/>
        <v>0</v>
      </c>
      <c r="S1324" s="5">
        <f t="shared" si="1251"/>
        <v>0</v>
      </c>
      <c r="T1324" s="5">
        <f t="shared" si="1251"/>
        <v>0</v>
      </c>
      <c r="U1324" s="5">
        <f t="shared" si="1251"/>
        <v>0</v>
      </c>
      <c r="V1324" s="42">
        <f t="shared" si="1251"/>
        <v>0</v>
      </c>
      <c r="W1324" s="5" t="e">
        <f t="shared" si="1224"/>
        <v>#DIV/0!</v>
      </c>
      <c r="X1324" s="25" t="s">
        <v>1591</v>
      </c>
    </row>
    <row r="1325" spans="1:24" ht="63" hidden="1" customHeight="1" x14ac:dyDescent="0.25">
      <c r="A1325" s="4" t="s">
        <v>171</v>
      </c>
      <c r="B1325" s="4" t="s">
        <v>1761</v>
      </c>
      <c r="C1325" s="4" t="s">
        <v>188</v>
      </c>
      <c r="D1325" s="4"/>
      <c r="E1325" s="14" t="s">
        <v>1054</v>
      </c>
      <c r="F1325" s="5">
        <f t="shared" si="1249"/>
        <v>23</v>
      </c>
      <c r="G1325" s="5">
        <f t="shared" si="1249"/>
        <v>23</v>
      </c>
      <c r="H1325" s="5">
        <f t="shared" si="1249"/>
        <v>23</v>
      </c>
      <c r="I1325" s="5">
        <f t="shared" si="1249"/>
        <v>0</v>
      </c>
      <c r="J1325" s="5">
        <f t="shared" si="1249"/>
        <v>0</v>
      </c>
      <c r="K1325" s="5">
        <f t="shared" si="1249"/>
        <v>0</v>
      </c>
      <c r="L1325" s="5">
        <f t="shared" si="1249"/>
        <v>0</v>
      </c>
      <c r="M1325" s="5">
        <f t="shared" ref="M1325:M1416" si="1252">F1325+I1325+L1325</f>
        <v>23</v>
      </c>
      <c r="N1325" s="5">
        <f t="shared" si="1250"/>
        <v>0</v>
      </c>
      <c r="O1325" s="5">
        <f t="shared" si="1250"/>
        <v>23</v>
      </c>
      <c r="P1325" s="5">
        <f t="shared" si="1251"/>
        <v>0</v>
      </c>
      <c r="Q1325" s="5">
        <f t="shared" si="1251"/>
        <v>0</v>
      </c>
      <c r="R1325" s="5">
        <f t="shared" si="1251"/>
        <v>0</v>
      </c>
      <c r="S1325" s="5">
        <f t="shared" si="1251"/>
        <v>0</v>
      </c>
      <c r="T1325" s="5">
        <f t="shared" si="1251"/>
        <v>0</v>
      </c>
      <c r="U1325" s="5">
        <f t="shared" si="1251"/>
        <v>0</v>
      </c>
      <c r="V1325" s="42">
        <f t="shared" si="1251"/>
        <v>0</v>
      </c>
      <c r="W1325" s="5" t="e">
        <f t="shared" si="1224"/>
        <v>#DIV/0!</v>
      </c>
      <c r="X1325" s="25" t="s">
        <v>1591</v>
      </c>
    </row>
    <row r="1326" spans="1:24" ht="47.25" hidden="1" customHeight="1" x14ac:dyDescent="0.25">
      <c r="A1326" s="4" t="s">
        <v>171</v>
      </c>
      <c r="B1326" s="4" t="s">
        <v>1761</v>
      </c>
      <c r="C1326" s="4" t="s">
        <v>189</v>
      </c>
      <c r="D1326" s="4"/>
      <c r="E1326" s="14" t="s">
        <v>1057</v>
      </c>
      <c r="F1326" s="5">
        <f t="shared" si="1249"/>
        <v>23</v>
      </c>
      <c r="G1326" s="5">
        <f t="shared" si="1249"/>
        <v>23</v>
      </c>
      <c r="H1326" s="5">
        <f t="shared" si="1249"/>
        <v>23</v>
      </c>
      <c r="I1326" s="5">
        <f t="shared" si="1249"/>
        <v>0</v>
      </c>
      <c r="J1326" s="5">
        <f t="shared" si="1249"/>
        <v>0</v>
      </c>
      <c r="K1326" s="5">
        <f t="shared" si="1249"/>
        <v>0</v>
      </c>
      <c r="L1326" s="5">
        <f t="shared" si="1249"/>
        <v>0</v>
      </c>
      <c r="M1326" s="5">
        <f t="shared" si="1252"/>
        <v>23</v>
      </c>
      <c r="N1326" s="5">
        <f t="shared" si="1250"/>
        <v>0</v>
      </c>
      <c r="O1326" s="5">
        <f t="shared" si="1250"/>
        <v>23</v>
      </c>
      <c r="P1326" s="5">
        <f t="shared" si="1251"/>
        <v>0</v>
      </c>
      <c r="Q1326" s="5">
        <f t="shared" si="1251"/>
        <v>0</v>
      </c>
      <c r="R1326" s="5">
        <f t="shared" si="1251"/>
        <v>0</v>
      </c>
      <c r="S1326" s="5">
        <f t="shared" si="1251"/>
        <v>0</v>
      </c>
      <c r="T1326" s="5">
        <f t="shared" si="1251"/>
        <v>0</v>
      </c>
      <c r="U1326" s="5">
        <f t="shared" si="1251"/>
        <v>0</v>
      </c>
      <c r="V1326" s="42">
        <f t="shared" si="1251"/>
        <v>0</v>
      </c>
      <c r="W1326" s="5" t="e">
        <f t="shared" si="1224"/>
        <v>#DIV/0!</v>
      </c>
      <c r="X1326" s="25" t="s">
        <v>1591</v>
      </c>
    </row>
    <row r="1327" spans="1:24" ht="31.5" hidden="1" customHeight="1" x14ac:dyDescent="0.25">
      <c r="A1327" s="4" t="s">
        <v>171</v>
      </c>
      <c r="B1327" s="4" t="s">
        <v>1761</v>
      </c>
      <c r="C1327" s="4" t="s">
        <v>187</v>
      </c>
      <c r="D1327" s="4"/>
      <c r="E1327" s="14" t="s">
        <v>570</v>
      </c>
      <c r="F1327" s="5">
        <f t="shared" si="1249"/>
        <v>23</v>
      </c>
      <c r="G1327" s="5">
        <f t="shared" si="1249"/>
        <v>23</v>
      </c>
      <c r="H1327" s="5">
        <f t="shared" si="1249"/>
        <v>23</v>
      </c>
      <c r="I1327" s="5">
        <f t="shared" si="1249"/>
        <v>0</v>
      </c>
      <c r="J1327" s="5">
        <f t="shared" si="1249"/>
        <v>0</v>
      </c>
      <c r="K1327" s="5">
        <f t="shared" si="1249"/>
        <v>0</v>
      </c>
      <c r="L1327" s="5">
        <f t="shared" si="1249"/>
        <v>0</v>
      </c>
      <c r="M1327" s="5">
        <f t="shared" si="1252"/>
        <v>23</v>
      </c>
      <c r="N1327" s="5">
        <f t="shared" si="1250"/>
        <v>0</v>
      </c>
      <c r="O1327" s="5">
        <f t="shared" si="1250"/>
        <v>23</v>
      </c>
      <c r="P1327" s="5">
        <f t="shared" si="1251"/>
        <v>0</v>
      </c>
      <c r="Q1327" s="5">
        <f t="shared" si="1251"/>
        <v>0</v>
      </c>
      <c r="R1327" s="5">
        <f t="shared" si="1251"/>
        <v>0</v>
      </c>
      <c r="S1327" s="5">
        <f t="shared" si="1251"/>
        <v>0</v>
      </c>
      <c r="T1327" s="5">
        <f t="shared" si="1251"/>
        <v>0</v>
      </c>
      <c r="U1327" s="5">
        <f t="shared" si="1251"/>
        <v>0</v>
      </c>
      <c r="V1327" s="42">
        <f t="shared" si="1251"/>
        <v>0</v>
      </c>
      <c r="W1327" s="5" t="e">
        <f t="shared" si="1224"/>
        <v>#DIV/0!</v>
      </c>
      <c r="X1327" s="25" t="s">
        <v>1591</v>
      </c>
    </row>
    <row r="1328" spans="1:24" ht="31.5" hidden="1" customHeight="1" x14ac:dyDescent="0.3">
      <c r="A1328" s="4" t="s">
        <v>171</v>
      </c>
      <c r="B1328" s="4" t="s">
        <v>1761</v>
      </c>
      <c r="C1328" s="4" t="s">
        <v>187</v>
      </c>
      <c r="D1328" s="4" t="s">
        <v>11</v>
      </c>
      <c r="E1328" s="14" t="s">
        <v>531</v>
      </c>
      <c r="F1328" s="5">
        <f t="shared" si="1249"/>
        <v>23</v>
      </c>
      <c r="G1328" s="5">
        <f t="shared" si="1249"/>
        <v>23</v>
      </c>
      <c r="H1328" s="5">
        <f t="shared" si="1249"/>
        <v>23</v>
      </c>
      <c r="I1328" s="5">
        <f t="shared" si="1249"/>
        <v>0</v>
      </c>
      <c r="J1328" s="5">
        <f t="shared" si="1249"/>
        <v>0</v>
      </c>
      <c r="K1328" s="5">
        <f t="shared" si="1249"/>
        <v>0</v>
      </c>
      <c r="L1328" s="5">
        <f t="shared" si="1249"/>
        <v>0</v>
      </c>
      <c r="M1328" s="5">
        <f t="shared" si="1252"/>
        <v>23</v>
      </c>
      <c r="N1328" s="5">
        <f t="shared" si="1250"/>
        <v>0</v>
      </c>
      <c r="O1328" s="5">
        <f t="shared" si="1250"/>
        <v>23</v>
      </c>
      <c r="P1328" s="5">
        <f t="shared" si="1251"/>
        <v>0</v>
      </c>
      <c r="Q1328" s="5">
        <f t="shared" si="1251"/>
        <v>0</v>
      </c>
      <c r="R1328" s="5">
        <f t="shared" si="1251"/>
        <v>0</v>
      </c>
      <c r="S1328" s="5">
        <f t="shared" si="1251"/>
        <v>0</v>
      </c>
      <c r="T1328" s="5">
        <f t="shared" si="1251"/>
        <v>0</v>
      </c>
      <c r="U1328" s="5">
        <f t="shared" si="1251"/>
        <v>0</v>
      </c>
      <c r="V1328" s="42">
        <f t="shared" si="1251"/>
        <v>0</v>
      </c>
      <c r="W1328" s="5" t="e">
        <f t="shared" si="1224"/>
        <v>#DIV/0!</v>
      </c>
      <c r="X1328" s="25" t="s">
        <v>1591</v>
      </c>
    </row>
    <row r="1329" spans="1:24" ht="31.5" hidden="1" customHeight="1" x14ac:dyDescent="0.3">
      <c r="A1329" s="4" t="s">
        <v>171</v>
      </c>
      <c r="B1329" s="4" t="s">
        <v>1761</v>
      </c>
      <c r="C1329" s="4" t="s">
        <v>187</v>
      </c>
      <c r="D1329" s="4" t="s">
        <v>12</v>
      </c>
      <c r="E1329" s="14" t="s">
        <v>532</v>
      </c>
      <c r="F1329" s="5">
        <v>23</v>
      </c>
      <c r="G1329" s="5">
        <v>23</v>
      </c>
      <c r="H1329" s="5">
        <v>23</v>
      </c>
      <c r="I1329" s="5"/>
      <c r="J1329" s="5"/>
      <c r="K1329" s="5"/>
      <c r="L1329" s="5"/>
      <c r="M1329" s="5">
        <f t="shared" si="1252"/>
        <v>23</v>
      </c>
      <c r="N1329" s="5">
        <v>0</v>
      </c>
      <c r="O1329" s="5">
        <v>23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42">
        <v>0</v>
      </c>
      <c r="W1329" s="5" t="e">
        <f t="shared" si="1224"/>
        <v>#DIV/0!</v>
      </c>
      <c r="X1329" s="25" t="s">
        <v>1591</v>
      </c>
    </row>
    <row r="1330" spans="1:24" ht="31.5" customHeight="1" x14ac:dyDescent="0.3">
      <c r="A1330" s="4" t="s">
        <v>171</v>
      </c>
      <c r="B1330" s="4" t="s">
        <v>1761</v>
      </c>
      <c r="C1330" s="4" t="s">
        <v>22</v>
      </c>
      <c r="D1330" s="4"/>
      <c r="E1330" s="14" t="s">
        <v>802</v>
      </c>
      <c r="F1330" s="5">
        <f>F1331</f>
        <v>70</v>
      </c>
      <c r="G1330" s="5">
        <f t="shared" ref="G1330:L1333" si="1253">G1331</f>
        <v>430.1</v>
      </c>
      <c r="H1330" s="5">
        <f t="shared" si="1253"/>
        <v>70.099999999999994</v>
      </c>
      <c r="I1330" s="5">
        <f t="shared" si="1253"/>
        <v>0</v>
      </c>
      <c r="J1330" s="5">
        <f t="shared" si="1253"/>
        <v>0</v>
      </c>
      <c r="K1330" s="5">
        <f t="shared" si="1253"/>
        <v>0</v>
      </c>
      <c r="L1330" s="5">
        <f t="shared" si="1253"/>
        <v>0</v>
      </c>
      <c r="M1330" s="5">
        <f t="shared" si="1252"/>
        <v>70</v>
      </c>
      <c r="N1330" s="5">
        <f t="shared" ref="N1330:O1333" si="1254">N1331</f>
        <v>70</v>
      </c>
      <c r="O1330" s="5">
        <f t="shared" si="1254"/>
        <v>20.13261</v>
      </c>
      <c r="P1330" s="5">
        <f t="shared" ref="P1330:V1333" si="1255">P1331</f>
        <v>0</v>
      </c>
      <c r="Q1330" s="5">
        <f t="shared" si="1255"/>
        <v>0</v>
      </c>
      <c r="R1330" s="5">
        <f t="shared" si="1255"/>
        <v>0</v>
      </c>
      <c r="S1330" s="5">
        <f t="shared" si="1255"/>
        <v>0</v>
      </c>
      <c r="T1330" s="5">
        <f t="shared" si="1255"/>
        <v>0</v>
      </c>
      <c r="U1330" s="5">
        <f t="shared" si="1255"/>
        <v>0</v>
      </c>
      <c r="V1330" s="42">
        <f t="shared" si="1255"/>
        <v>0</v>
      </c>
      <c r="W1330" s="5">
        <f t="shared" si="1224"/>
        <v>0</v>
      </c>
      <c r="X1330" s="27"/>
    </row>
    <row r="1331" spans="1:24" ht="15.75" customHeight="1" x14ac:dyDescent="0.3">
      <c r="A1331" s="4" t="s">
        <v>171</v>
      </c>
      <c r="B1331" s="4" t="s">
        <v>1761</v>
      </c>
      <c r="C1331" s="4" t="s">
        <v>23</v>
      </c>
      <c r="D1331" s="4"/>
      <c r="E1331" s="14" t="s">
        <v>809</v>
      </c>
      <c r="F1331" s="5">
        <f>F1332</f>
        <v>70</v>
      </c>
      <c r="G1331" s="5">
        <f t="shared" si="1253"/>
        <v>430.1</v>
      </c>
      <c r="H1331" s="5">
        <f t="shared" si="1253"/>
        <v>70.099999999999994</v>
      </c>
      <c r="I1331" s="5">
        <f t="shared" si="1253"/>
        <v>0</v>
      </c>
      <c r="J1331" s="5">
        <f t="shared" si="1253"/>
        <v>0</v>
      </c>
      <c r="K1331" s="5">
        <f t="shared" si="1253"/>
        <v>0</v>
      </c>
      <c r="L1331" s="5">
        <f t="shared" si="1253"/>
        <v>0</v>
      </c>
      <c r="M1331" s="5">
        <f t="shared" si="1252"/>
        <v>70</v>
      </c>
      <c r="N1331" s="5">
        <f t="shared" si="1254"/>
        <v>70</v>
      </c>
      <c r="O1331" s="5">
        <f t="shared" si="1254"/>
        <v>20.13261</v>
      </c>
      <c r="P1331" s="5">
        <f t="shared" si="1255"/>
        <v>0</v>
      </c>
      <c r="Q1331" s="5">
        <f t="shared" si="1255"/>
        <v>0</v>
      </c>
      <c r="R1331" s="5">
        <f t="shared" si="1255"/>
        <v>0</v>
      </c>
      <c r="S1331" s="5">
        <f t="shared" si="1255"/>
        <v>0</v>
      </c>
      <c r="T1331" s="5">
        <f t="shared" si="1255"/>
        <v>0</v>
      </c>
      <c r="U1331" s="5">
        <f t="shared" si="1255"/>
        <v>0</v>
      </c>
      <c r="V1331" s="42">
        <f t="shared" si="1255"/>
        <v>0</v>
      </c>
      <c r="W1331" s="5">
        <f t="shared" si="1224"/>
        <v>0</v>
      </c>
      <c r="X1331" s="27"/>
    </row>
    <row r="1332" spans="1:24" ht="47.25" customHeight="1" x14ac:dyDescent="0.3">
      <c r="A1332" s="4" t="s">
        <v>171</v>
      </c>
      <c r="B1332" s="4" t="s">
        <v>1761</v>
      </c>
      <c r="C1332" s="4" t="s">
        <v>237</v>
      </c>
      <c r="D1332" s="4"/>
      <c r="E1332" s="14" t="s">
        <v>812</v>
      </c>
      <c r="F1332" s="5">
        <f>F1333</f>
        <v>70</v>
      </c>
      <c r="G1332" s="5">
        <f t="shared" si="1253"/>
        <v>430.1</v>
      </c>
      <c r="H1332" s="5">
        <f t="shared" si="1253"/>
        <v>70.099999999999994</v>
      </c>
      <c r="I1332" s="5">
        <f t="shared" si="1253"/>
        <v>0</v>
      </c>
      <c r="J1332" s="5">
        <f t="shared" si="1253"/>
        <v>0</v>
      </c>
      <c r="K1332" s="5">
        <f t="shared" si="1253"/>
        <v>0</v>
      </c>
      <c r="L1332" s="5">
        <f t="shared" si="1253"/>
        <v>0</v>
      </c>
      <c r="M1332" s="5">
        <f t="shared" si="1252"/>
        <v>70</v>
      </c>
      <c r="N1332" s="5">
        <f>N1333+N1335</f>
        <v>70</v>
      </c>
      <c r="O1332" s="5">
        <f t="shared" ref="O1332:V1332" si="1256">O1333+O1335</f>
        <v>20.13261</v>
      </c>
      <c r="P1332" s="5">
        <f t="shared" si="1256"/>
        <v>0</v>
      </c>
      <c r="Q1332" s="5">
        <f t="shared" si="1256"/>
        <v>0</v>
      </c>
      <c r="R1332" s="5">
        <f t="shared" si="1256"/>
        <v>0</v>
      </c>
      <c r="S1332" s="5">
        <f t="shared" si="1256"/>
        <v>0</v>
      </c>
      <c r="T1332" s="5">
        <f t="shared" si="1256"/>
        <v>0</v>
      </c>
      <c r="U1332" s="5">
        <f t="shared" si="1256"/>
        <v>0</v>
      </c>
      <c r="V1332" s="42">
        <f t="shared" si="1256"/>
        <v>0</v>
      </c>
      <c r="W1332" s="5">
        <f t="shared" si="1224"/>
        <v>0</v>
      </c>
      <c r="X1332" s="27"/>
    </row>
    <row r="1333" spans="1:24" ht="31.5" customHeight="1" x14ac:dyDescent="0.3">
      <c r="A1333" s="4" t="s">
        <v>171</v>
      </c>
      <c r="B1333" s="4" t="s">
        <v>1761</v>
      </c>
      <c r="C1333" s="4" t="s">
        <v>237</v>
      </c>
      <c r="D1333" s="4" t="s">
        <v>11</v>
      </c>
      <c r="E1333" s="14" t="s">
        <v>531</v>
      </c>
      <c r="F1333" s="5">
        <f>F1334</f>
        <v>70</v>
      </c>
      <c r="G1333" s="5">
        <f t="shared" si="1253"/>
        <v>430.1</v>
      </c>
      <c r="H1333" s="5">
        <f t="shared" si="1253"/>
        <v>70.099999999999994</v>
      </c>
      <c r="I1333" s="5">
        <f t="shared" si="1253"/>
        <v>0</v>
      </c>
      <c r="J1333" s="5">
        <f t="shared" si="1253"/>
        <v>0</v>
      </c>
      <c r="K1333" s="5">
        <f t="shared" si="1253"/>
        <v>0</v>
      </c>
      <c r="L1333" s="5">
        <f t="shared" si="1253"/>
        <v>0</v>
      </c>
      <c r="M1333" s="5">
        <f t="shared" si="1252"/>
        <v>70</v>
      </c>
      <c r="N1333" s="5">
        <f t="shared" si="1254"/>
        <v>53.427999999999997</v>
      </c>
      <c r="O1333" s="5">
        <f t="shared" si="1254"/>
        <v>3.5606100000000001</v>
      </c>
      <c r="P1333" s="5">
        <f t="shared" si="1255"/>
        <v>0</v>
      </c>
      <c r="Q1333" s="5">
        <f t="shared" si="1255"/>
        <v>0</v>
      </c>
      <c r="R1333" s="5">
        <f t="shared" si="1255"/>
        <v>0</v>
      </c>
      <c r="S1333" s="5">
        <f t="shared" si="1255"/>
        <v>0</v>
      </c>
      <c r="T1333" s="5">
        <f t="shared" si="1255"/>
        <v>0</v>
      </c>
      <c r="U1333" s="5">
        <f t="shared" si="1255"/>
        <v>0</v>
      </c>
      <c r="V1333" s="42">
        <f t="shared" si="1255"/>
        <v>0</v>
      </c>
      <c r="W1333" s="5">
        <f t="shared" si="1224"/>
        <v>0</v>
      </c>
      <c r="X1333" s="27"/>
    </row>
    <row r="1334" spans="1:24" ht="31.5" customHeight="1" x14ac:dyDescent="0.3">
      <c r="A1334" s="4" t="s">
        <v>171</v>
      </c>
      <c r="B1334" s="4" t="s">
        <v>1761</v>
      </c>
      <c r="C1334" s="4" t="s">
        <v>237</v>
      </c>
      <c r="D1334" s="4" t="s">
        <v>12</v>
      </c>
      <c r="E1334" s="14" t="s">
        <v>532</v>
      </c>
      <c r="F1334" s="5">
        <v>70</v>
      </c>
      <c r="G1334" s="5">
        <v>430.1</v>
      </c>
      <c r="H1334" s="5">
        <v>70.099999999999994</v>
      </c>
      <c r="I1334" s="5"/>
      <c r="J1334" s="5"/>
      <c r="K1334" s="5"/>
      <c r="L1334" s="5"/>
      <c r="M1334" s="5">
        <f t="shared" si="1252"/>
        <v>70</v>
      </c>
      <c r="N1334" s="5">
        <v>53.427999999999997</v>
      </c>
      <c r="O1334" s="5">
        <v>3.5606100000000001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42">
        <v>0</v>
      </c>
      <c r="W1334" s="5">
        <f t="shared" si="1224"/>
        <v>0</v>
      </c>
      <c r="X1334" s="27"/>
    </row>
    <row r="1335" spans="1:24" ht="15.75" customHeight="1" x14ac:dyDescent="0.3">
      <c r="A1335" s="4" t="s">
        <v>171</v>
      </c>
      <c r="B1335" s="4" t="s">
        <v>1761</v>
      </c>
      <c r="C1335" s="4" t="s">
        <v>237</v>
      </c>
      <c r="D1335" s="4" t="s">
        <v>13</v>
      </c>
      <c r="E1335" s="14" t="s">
        <v>547</v>
      </c>
      <c r="F1335" s="5"/>
      <c r="G1335" s="5"/>
      <c r="H1335" s="5"/>
      <c r="I1335" s="5"/>
      <c r="J1335" s="5"/>
      <c r="K1335" s="5"/>
      <c r="L1335" s="5"/>
      <c r="M1335" s="5">
        <v>0</v>
      </c>
      <c r="N1335" s="5">
        <f>N1336</f>
        <v>16.571999999999999</v>
      </c>
      <c r="O1335" s="5">
        <f t="shared" ref="O1335:V1335" si="1257">O1336</f>
        <v>16.571999999999999</v>
      </c>
      <c r="P1335" s="5">
        <f t="shared" si="1257"/>
        <v>0</v>
      </c>
      <c r="Q1335" s="5">
        <f t="shared" si="1257"/>
        <v>0</v>
      </c>
      <c r="R1335" s="5">
        <f t="shared" si="1257"/>
        <v>0</v>
      </c>
      <c r="S1335" s="5">
        <f t="shared" si="1257"/>
        <v>0</v>
      </c>
      <c r="T1335" s="5">
        <f t="shared" si="1257"/>
        <v>0</v>
      </c>
      <c r="U1335" s="5">
        <f t="shared" si="1257"/>
        <v>0</v>
      </c>
      <c r="V1335" s="42">
        <f t="shared" si="1257"/>
        <v>0</v>
      </c>
      <c r="W1335" s="5">
        <f t="shared" si="1224"/>
        <v>0</v>
      </c>
      <c r="X1335" s="27"/>
    </row>
    <row r="1336" spans="1:24" ht="15.75" customHeight="1" x14ac:dyDescent="0.3">
      <c r="A1336" s="4" t="s">
        <v>171</v>
      </c>
      <c r="B1336" s="4" t="s">
        <v>1761</v>
      </c>
      <c r="C1336" s="4" t="s">
        <v>237</v>
      </c>
      <c r="D1336" s="4" t="s">
        <v>20</v>
      </c>
      <c r="E1336" s="14" t="s">
        <v>550</v>
      </c>
      <c r="F1336" s="5"/>
      <c r="G1336" s="5"/>
      <c r="H1336" s="5"/>
      <c r="I1336" s="5"/>
      <c r="J1336" s="5"/>
      <c r="K1336" s="5"/>
      <c r="L1336" s="5"/>
      <c r="M1336" s="5">
        <v>0</v>
      </c>
      <c r="N1336" s="5">
        <v>16.571999999999999</v>
      </c>
      <c r="O1336" s="5">
        <v>16.571999999999999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42">
        <v>0</v>
      </c>
      <c r="W1336" s="5">
        <f t="shared" si="1224"/>
        <v>0</v>
      </c>
      <c r="X1336" s="27"/>
    </row>
    <row r="1337" spans="1:24" s="10" customFormat="1" ht="46.8" x14ac:dyDescent="0.3">
      <c r="A1337" s="9" t="s">
        <v>171</v>
      </c>
      <c r="B1337" s="9" t="s">
        <v>1786</v>
      </c>
      <c r="C1337" s="9"/>
      <c r="D1337" s="9"/>
      <c r="E1337" s="13" t="s">
        <v>1551</v>
      </c>
      <c r="F1337" s="5"/>
      <c r="G1337" s="5"/>
      <c r="H1337" s="5"/>
      <c r="I1337" s="5"/>
      <c r="J1337" s="5"/>
      <c r="K1337" s="5"/>
      <c r="L1337" s="5"/>
      <c r="M1337" s="11">
        <f>M1338</f>
        <v>0</v>
      </c>
      <c r="N1337" s="11">
        <f t="shared" ref="N1337:V1337" si="1258">N1338</f>
        <v>273.13799999999998</v>
      </c>
      <c r="O1337" s="11">
        <f t="shared" si="1258"/>
        <v>0</v>
      </c>
      <c r="P1337" s="11">
        <f t="shared" si="1258"/>
        <v>0</v>
      </c>
      <c r="Q1337" s="11">
        <f t="shared" si="1258"/>
        <v>0</v>
      </c>
      <c r="R1337" s="11">
        <f t="shared" si="1258"/>
        <v>0</v>
      </c>
      <c r="S1337" s="11">
        <f t="shared" si="1258"/>
        <v>0</v>
      </c>
      <c r="T1337" s="11">
        <f t="shared" si="1258"/>
        <v>273.12099999999998</v>
      </c>
      <c r="U1337" s="11">
        <f t="shared" si="1258"/>
        <v>0</v>
      </c>
      <c r="V1337" s="11">
        <f t="shared" si="1258"/>
        <v>0</v>
      </c>
      <c r="W1337" s="11">
        <f t="shared" si="1224"/>
        <v>99.993776039950504</v>
      </c>
      <c r="X1337" s="26"/>
    </row>
    <row r="1338" spans="1:24" x14ac:dyDescent="0.3">
      <c r="A1338" s="4" t="s">
        <v>171</v>
      </c>
      <c r="B1338" s="4" t="s">
        <v>1786</v>
      </c>
      <c r="C1338" s="4" t="s">
        <v>125</v>
      </c>
      <c r="D1338" s="4"/>
      <c r="E1338" s="14" t="s">
        <v>1049</v>
      </c>
      <c r="F1338" s="5"/>
      <c r="G1338" s="5"/>
      <c r="H1338" s="5"/>
      <c r="I1338" s="5"/>
      <c r="J1338" s="5"/>
      <c r="K1338" s="5"/>
      <c r="L1338" s="5"/>
      <c r="M1338" s="5">
        <f>M1339+M1343</f>
        <v>0</v>
      </c>
      <c r="N1338" s="5">
        <f>N1339+N1344</f>
        <v>273.13799999999998</v>
      </c>
      <c r="O1338" s="5">
        <f t="shared" ref="O1338:V1338" si="1259">O1339+O1343</f>
        <v>0</v>
      </c>
      <c r="P1338" s="5">
        <f t="shared" si="1259"/>
        <v>0</v>
      </c>
      <c r="Q1338" s="5">
        <f t="shared" si="1259"/>
        <v>0</v>
      </c>
      <c r="R1338" s="5">
        <f t="shared" si="1259"/>
        <v>0</v>
      </c>
      <c r="S1338" s="5">
        <f t="shared" si="1259"/>
        <v>0</v>
      </c>
      <c r="T1338" s="5">
        <f>T1339+T1344</f>
        <v>273.12099999999998</v>
      </c>
      <c r="U1338" s="5">
        <f t="shared" si="1259"/>
        <v>0</v>
      </c>
      <c r="V1338" s="5">
        <f t="shared" si="1259"/>
        <v>0</v>
      </c>
      <c r="W1338" s="5">
        <f t="shared" si="1224"/>
        <v>99.993776039950504</v>
      </c>
      <c r="X1338" s="27"/>
    </row>
    <row r="1339" spans="1:24" ht="62.4" x14ac:dyDescent="0.3">
      <c r="A1339" s="4" t="s">
        <v>171</v>
      </c>
      <c r="B1339" s="4" t="s">
        <v>1786</v>
      </c>
      <c r="C1339" s="4" t="s">
        <v>188</v>
      </c>
      <c r="D1339" s="4"/>
      <c r="E1339" s="14" t="s">
        <v>1054</v>
      </c>
      <c r="F1339" s="5"/>
      <c r="G1339" s="5"/>
      <c r="H1339" s="5"/>
      <c r="I1339" s="5"/>
      <c r="J1339" s="5"/>
      <c r="K1339" s="5"/>
      <c r="L1339" s="5"/>
      <c r="M1339" s="5">
        <f>M1340</f>
        <v>0</v>
      </c>
      <c r="N1339" s="5">
        <f t="shared" ref="N1339:V1342" si="1260">N1340</f>
        <v>23</v>
      </c>
      <c r="O1339" s="5">
        <f t="shared" si="1260"/>
        <v>0</v>
      </c>
      <c r="P1339" s="5">
        <f t="shared" si="1260"/>
        <v>0</v>
      </c>
      <c r="Q1339" s="5">
        <f t="shared" si="1260"/>
        <v>0</v>
      </c>
      <c r="R1339" s="5">
        <f t="shared" si="1260"/>
        <v>0</v>
      </c>
      <c r="S1339" s="5">
        <f t="shared" si="1260"/>
        <v>0</v>
      </c>
      <c r="T1339" s="5">
        <f t="shared" si="1260"/>
        <v>23</v>
      </c>
      <c r="U1339" s="5">
        <f t="shared" si="1260"/>
        <v>0</v>
      </c>
      <c r="V1339" s="5">
        <f t="shared" si="1260"/>
        <v>0</v>
      </c>
      <c r="W1339" s="5">
        <f t="shared" si="1224"/>
        <v>100</v>
      </c>
      <c r="X1339" s="27"/>
    </row>
    <row r="1340" spans="1:24" ht="46.8" x14ac:dyDescent="0.3">
      <c r="A1340" s="4" t="s">
        <v>171</v>
      </c>
      <c r="B1340" s="4" t="s">
        <v>1786</v>
      </c>
      <c r="C1340" s="4" t="s">
        <v>189</v>
      </c>
      <c r="D1340" s="4"/>
      <c r="E1340" s="14" t="s">
        <v>1057</v>
      </c>
      <c r="F1340" s="5"/>
      <c r="G1340" s="5"/>
      <c r="H1340" s="5"/>
      <c r="I1340" s="5"/>
      <c r="J1340" s="5"/>
      <c r="K1340" s="5"/>
      <c r="L1340" s="5"/>
      <c r="M1340" s="5">
        <f>M1341</f>
        <v>0</v>
      </c>
      <c r="N1340" s="5">
        <f t="shared" si="1260"/>
        <v>23</v>
      </c>
      <c r="O1340" s="5">
        <f t="shared" si="1260"/>
        <v>0</v>
      </c>
      <c r="P1340" s="5">
        <f t="shared" si="1260"/>
        <v>0</v>
      </c>
      <c r="Q1340" s="5">
        <f t="shared" si="1260"/>
        <v>0</v>
      </c>
      <c r="R1340" s="5">
        <f t="shared" si="1260"/>
        <v>0</v>
      </c>
      <c r="S1340" s="5">
        <f t="shared" si="1260"/>
        <v>0</v>
      </c>
      <c r="T1340" s="5">
        <f t="shared" si="1260"/>
        <v>23</v>
      </c>
      <c r="U1340" s="5">
        <f t="shared" si="1260"/>
        <v>0</v>
      </c>
      <c r="V1340" s="5">
        <f t="shared" si="1260"/>
        <v>0</v>
      </c>
      <c r="W1340" s="5">
        <f t="shared" si="1224"/>
        <v>100</v>
      </c>
      <c r="X1340" s="27"/>
    </row>
    <row r="1341" spans="1:24" ht="31.2" x14ac:dyDescent="0.3">
      <c r="A1341" s="4" t="s">
        <v>171</v>
      </c>
      <c r="B1341" s="4" t="s">
        <v>1786</v>
      </c>
      <c r="C1341" s="4" t="s">
        <v>187</v>
      </c>
      <c r="D1341" s="4"/>
      <c r="E1341" s="14" t="s">
        <v>570</v>
      </c>
      <c r="F1341" s="5"/>
      <c r="G1341" s="5"/>
      <c r="H1341" s="5"/>
      <c r="I1341" s="5"/>
      <c r="J1341" s="5"/>
      <c r="K1341" s="5"/>
      <c r="L1341" s="5"/>
      <c r="M1341" s="5">
        <f>M1342</f>
        <v>0</v>
      </c>
      <c r="N1341" s="5">
        <f t="shared" si="1260"/>
        <v>23</v>
      </c>
      <c r="O1341" s="5">
        <f t="shared" si="1260"/>
        <v>0</v>
      </c>
      <c r="P1341" s="5">
        <f t="shared" si="1260"/>
        <v>0</v>
      </c>
      <c r="Q1341" s="5">
        <f t="shared" si="1260"/>
        <v>0</v>
      </c>
      <c r="R1341" s="5">
        <f t="shared" si="1260"/>
        <v>0</v>
      </c>
      <c r="S1341" s="5">
        <f t="shared" si="1260"/>
        <v>0</v>
      </c>
      <c r="T1341" s="5">
        <f t="shared" si="1260"/>
        <v>23</v>
      </c>
      <c r="U1341" s="5">
        <f t="shared" si="1260"/>
        <v>0</v>
      </c>
      <c r="V1341" s="5">
        <f t="shared" si="1260"/>
        <v>0</v>
      </c>
      <c r="W1341" s="5">
        <f t="shared" si="1224"/>
        <v>100</v>
      </c>
      <c r="X1341" s="27"/>
    </row>
    <row r="1342" spans="1:24" ht="31.2" x14ac:dyDescent="0.3">
      <c r="A1342" s="4" t="s">
        <v>171</v>
      </c>
      <c r="B1342" s="4" t="s">
        <v>1786</v>
      </c>
      <c r="C1342" s="4" t="s">
        <v>187</v>
      </c>
      <c r="D1342" s="4" t="s">
        <v>11</v>
      </c>
      <c r="E1342" s="14" t="s">
        <v>531</v>
      </c>
      <c r="F1342" s="5"/>
      <c r="G1342" s="5"/>
      <c r="H1342" s="5"/>
      <c r="I1342" s="5"/>
      <c r="J1342" s="5"/>
      <c r="K1342" s="5"/>
      <c r="L1342" s="5"/>
      <c r="M1342" s="5">
        <v>0</v>
      </c>
      <c r="N1342" s="5">
        <f>N1343</f>
        <v>23</v>
      </c>
      <c r="O1342" s="5">
        <f t="shared" si="1260"/>
        <v>0</v>
      </c>
      <c r="P1342" s="5">
        <f t="shared" si="1260"/>
        <v>0</v>
      </c>
      <c r="Q1342" s="5">
        <f t="shared" si="1260"/>
        <v>0</v>
      </c>
      <c r="R1342" s="5">
        <f t="shared" si="1260"/>
        <v>0</v>
      </c>
      <c r="S1342" s="5">
        <f t="shared" si="1260"/>
        <v>0</v>
      </c>
      <c r="T1342" s="5">
        <f t="shared" si="1260"/>
        <v>23</v>
      </c>
      <c r="U1342" s="5">
        <f t="shared" si="1260"/>
        <v>0</v>
      </c>
      <c r="V1342" s="5">
        <f t="shared" si="1260"/>
        <v>0</v>
      </c>
      <c r="W1342" s="5">
        <f t="shared" si="1224"/>
        <v>100</v>
      </c>
      <c r="X1342" s="27"/>
    </row>
    <row r="1343" spans="1:24" ht="31.2" x14ac:dyDescent="0.3">
      <c r="A1343" s="4" t="s">
        <v>171</v>
      </c>
      <c r="B1343" s="4" t="s">
        <v>1786</v>
      </c>
      <c r="C1343" s="4" t="s">
        <v>187</v>
      </c>
      <c r="D1343" s="4" t="s">
        <v>12</v>
      </c>
      <c r="E1343" s="14" t="s">
        <v>532</v>
      </c>
      <c r="F1343" s="5"/>
      <c r="G1343" s="5"/>
      <c r="H1343" s="5"/>
      <c r="I1343" s="5"/>
      <c r="J1343" s="5"/>
      <c r="K1343" s="5"/>
      <c r="L1343" s="5"/>
      <c r="M1343" s="5">
        <v>0</v>
      </c>
      <c r="N1343" s="5">
        <v>23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23</v>
      </c>
      <c r="U1343" s="5">
        <v>0</v>
      </c>
      <c r="V1343" s="5">
        <v>0</v>
      </c>
      <c r="W1343" s="5">
        <f t="shared" si="1224"/>
        <v>100</v>
      </c>
      <c r="X1343" s="27"/>
    </row>
    <row r="1344" spans="1:24" ht="31.2" x14ac:dyDescent="0.3">
      <c r="A1344" s="4" t="s">
        <v>171</v>
      </c>
      <c r="B1344" s="4" t="s">
        <v>1786</v>
      </c>
      <c r="C1344" s="4" t="s">
        <v>191</v>
      </c>
      <c r="D1344" s="4"/>
      <c r="E1344" s="14" t="s">
        <v>1059</v>
      </c>
      <c r="F1344" s="5"/>
      <c r="G1344" s="5"/>
      <c r="H1344" s="5"/>
      <c r="I1344" s="5"/>
      <c r="J1344" s="5"/>
      <c r="K1344" s="5"/>
      <c r="L1344" s="5"/>
      <c r="M1344" s="5">
        <f>M1345</f>
        <v>0</v>
      </c>
      <c r="N1344" s="5">
        <f t="shared" ref="N1344:V1345" si="1261">N1345</f>
        <v>250.13799999999998</v>
      </c>
      <c r="O1344" s="5">
        <f t="shared" si="1261"/>
        <v>0</v>
      </c>
      <c r="P1344" s="5">
        <f t="shared" si="1261"/>
        <v>0</v>
      </c>
      <c r="Q1344" s="5">
        <f t="shared" si="1261"/>
        <v>0</v>
      </c>
      <c r="R1344" s="5">
        <f t="shared" si="1261"/>
        <v>0</v>
      </c>
      <c r="S1344" s="5">
        <f t="shared" si="1261"/>
        <v>0</v>
      </c>
      <c r="T1344" s="5">
        <f t="shared" si="1261"/>
        <v>250.12099999999998</v>
      </c>
      <c r="U1344" s="5">
        <f t="shared" si="1261"/>
        <v>0</v>
      </c>
      <c r="V1344" s="5">
        <f t="shared" si="1261"/>
        <v>0</v>
      </c>
      <c r="W1344" s="5">
        <f t="shared" si="1224"/>
        <v>99.993203751529165</v>
      </c>
      <c r="X1344" s="27"/>
    </row>
    <row r="1345" spans="1:24" ht="31.2" x14ac:dyDescent="0.3">
      <c r="A1345" s="4" t="s">
        <v>171</v>
      </c>
      <c r="B1345" s="4" t="s">
        <v>1786</v>
      </c>
      <c r="C1345" s="4" t="s">
        <v>192</v>
      </c>
      <c r="D1345" s="4"/>
      <c r="E1345" s="14" t="s">
        <v>1060</v>
      </c>
      <c r="F1345" s="5"/>
      <c r="G1345" s="5"/>
      <c r="H1345" s="5"/>
      <c r="I1345" s="5"/>
      <c r="J1345" s="5"/>
      <c r="K1345" s="5"/>
      <c r="L1345" s="5"/>
      <c r="M1345" s="5">
        <f>M1346</f>
        <v>0</v>
      </c>
      <c r="N1345" s="5">
        <f t="shared" si="1261"/>
        <v>250.13799999999998</v>
      </c>
      <c r="O1345" s="5">
        <f t="shared" si="1261"/>
        <v>0</v>
      </c>
      <c r="P1345" s="5">
        <f t="shared" si="1261"/>
        <v>0</v>
      </c>
      <c r="Q1345" s="5">
        <f t="shared" si="1261"/>
        <v>0</v>
      </c>
      <c r="R1345" s="5">
        <f t="shared" si="1261"/>
        <v>0</v>
      </c>
      <c r="S1345" s="5">
        <f t="shared" si="1261"/>
        <v>0</v>
      </c>
      <c r="T1345" s="5">
        <f t="shared" si="1261"/>
        <v>250.12099999999998</v>
      </c>
      <c r="U1345" s="5">
        <f t="shared" si="1261"/>
        <v>0</v>
      </c>
      <c r="V1345" s="5">
        <f t="shared" si="1261"/>
        <v>0</v>
      </c>
      <c r="W1345" s="5">
        <f t="shared" si="1224"/>
        <v>99.993203751529165</v>
      </c>
      <c r="X1345" s="27"/>
    </row>
    <row r="1346" spans="1:24" ht="31.2" x14ac:dyDescent="0.3">
      <c r="A1346" s="4" t="s">
        <v>171</v>
      </c>
      <c r="B1346" s="4" t="s">
        <v>1786</v>
      </c>
      <c r="C1346" s="4" t="s">
        <v>190</v>
      </c>
      <c r="D1346" s="4"/>
      <c r="E1346" s="14" t="s">
        <v>572</v>
      </c>
      <c r="F1346" s="5"/>
      <c r="G1346" s="5"/>
      <c r="H1346" s="5"/>
      <c r="I1346" s="5"/>
      <c r="J1346" s="5"/>
      <c r="K1346" s="5"/>
      <c r="L1346" s="5"/>
      <c r="M1346" s="5">
        <f>M1347+M1349</f>
        <v>0</v>
      </c>
      <c r="N1346" s="5">
        <f t="shared" ref="N1346:V1346" si="1262">N1347+N1349</f>
        <v>250.13799999999998</v>
      </c>
      <c r="O1346" s="5">
        <f t="shared" si="1262"/>
        <v>0</v>
      </c>
      <c r="P1346" s="5">
        <f t="shared" si="1262"/>
        <v>0</v>
      </c>
      <c r="Q1346" s="5">
        <f t="shared" si="1262"/>
        <v>0</v>
      </c>
      <c r="R1346" s="5">
        <f t="shared" si="1262"/>
        <v>0</v>
      </c>
      <c r="S1346" s="5">
        <f t="shared" si="1262"/>
        <v>0</v>
      </c>
      <c r="T1346" s="5">
        <f t="shared" si="1262"/>
        <v>250.12099999999998</v>
      </c>
      <c r="U1346" s="5">
        <f t="shared" si="1262"/>
        <v>0</v>
      </c>
      <c r="V1346" s="5">
        <f t="shared" si="1262"/>
        <v>0</v>
      </c>
      <c r="W1346" s="5">
        <f t="shared" si="1224"/>
        <v>99.993203751529165</v>
      </c>
      <c r="X1346" s="27"/>
    </row>
    <row r="1347" spans="1:24" ht="31.2" x14ac:dyDescent="0.3">
      <c r="A1347" s="4" t="s">
        <v>171</v>
      </c>
      <c r="B1347" s="4" t="s">
        <v>1786</v>
      </c>
      <c r="C1347" s="4" t="s">
        <v>190</v>
      </c>
      <c r="D1347" s="4" t="s">
        <v>11</v>
      </c>
      <c r="E1347" s="14" t="s">
        <v>531</v>
      </c>
      <c r="F1347" s="5"/>
      <c r="G1347" s="5"/>
      <c r="H1347" s="5"/>
      <c r="I1347" s="5"/>
      <c r="J1347" s="5"/>
      <c r="K1347" s="5"/>
      <c r="L1347" s="5"/>
      <c r="M1347" s="5">
        <f>M1348</f>
        <v>0</v>
      </c>
      <c r="N1347" s="5">
        <f t="shared" ref="N1347:V1347" si="1263">N1348</f>
        <v>240.7</v>
      </c>
      <c r="O1347" s="5">
        <f t="shared" si="1263"/>
        <v>0</v>
      </c>
      <c r="P1347" s="5">
        <f t="shared" si="1263"/>
        <v>0</v>
      </c>
      <c r="Q1347" s="5">
        <f t="shared" si="1263"/>
        <v>0</v>
      </c>
      <c r="R1347" s="5">
        <f t="shared" si="1263"/>
        <v>0</v>
      </c>
      <c r="S1347" s="5">
        <f t="shared" si="1263"/>
        <v>0</v>
      </c>
      <c r="T1347" s="5">
        <f t="shared" si="1263"/>
        <v>240.7</v>
      </c>
      <c r="U1347" s="5">
        <f t="shared" si="1263"/>
        <v>0</v>
      </c>
      <c r="V1347" s="5">
        <f t="shared" si="1263"/>
        <v>0</v>
      </c>
      <c r="W1347" s="5">
        <f t="shared" si="1224"/>
        <v>100</v>
      </c>
      <c r="X1347" s="27"/>
    </row>
    <row r="1348" spans="1:24" ht="31.2" x14ac:dyDescent="0.3">
      <c r="A1348" s="4" t="s">
        <v>171</v>
      </c>
      <c r="B1348" s="4" t="s">
        <v>1786</v>
      </c>
      <c r="C1348" s="4" t="s">
        <v>190</v>
      </c>
      <c r="D1348" s="4" t="s">
        <v>12</v>
      </c>
      <c r="E1348" s="14" t="s">
        <v>532</v>
      </c>
      <c r="F1348" s="5"/>
      <c r="G1348" s="5"/>
      <c r="H1348" s="5"/>
      <c r="I1348" s="5"/>
      <c r="J1348" s="5"/>
      <c r="K1348" s="5"/>
      <c r="L1348" s="5"/>
      <c r="M1348" s="5">
        <v>0</v>
      </c>
      <c r="N1348" s="5">
        <v>240.7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240.7</v>
      </c>
      <c r="U1348" s="5">
        <v>0</v>
      </c>
      <c r="V1348" s="5">
        <v>0</v>
      </c>
      <c r="W1348" s="5">
        <f t="shared" si="1224"/>
        <v>100</v>
      </c>
      <c r="X1348" s="27"/>
    </row>
    <row r="1349" spans="1:24" ht="15.75" customHeight="1" x14ac:dyDescent="0.3">
      <c r="A1349" s="4" t="s">
        <v>171</v>
      </c>
      <c r="B1349" s="4" t="s">
        <v>1786</v>
      </c>
      <c r="C1349" s="4" t="s">
        <v>190</v>
      </c>
      <c r="D1349" s="4" t="s">
        <v>13</v>
      </c>
      <c r="E1349" s="14" t="s">
        <v>547</v>
      </c>
      <c r="F1349" s="5"/>
      <c r="G1349" s="5"/>
      <c r="H1349" s="5"/>
      <c r="I1349" s="5"/>
      <c r="J1349" s="5"/>
      <c r="K1349" s="5"/>
      <c r="L1349" s="5"/>
      <c r="M1349" s="5">
        <f>M1350</f>
        <v>0</v>
      </c>
      <c r="N1349" s="5">
        <f t="shared" ref="N1349:V1349" si="1264">N1350</f>
        <v>9.4380000000000006</v>
      </c>
      <c r="O1349" s="5">
        <f t="shared" si="1264"/>
        <v>0</v>
      </c>
      <c r="P1349" s="5">
        <f t="shared" si="1264"/>
        <v>0</v>
      </c>
      <c r="Q1349" s="5">
        <f t="shared" si="1264"/>
        <v>0</v>
      </c>
      <c r="R1349" s="5">
        <f t="shared" si="1264"/>
        <v>0</v>
      </c>
      <c r="S1349" s="5">
        <f t="shared" si="1264"/>
        <v>0</v>
      </c>
      <c r="T1349" s="5">
        <f t="shared" si="1264"/>
        <v>9.4209999999999994</v>
      </c>
      <c r="U1349" s="5">
        <f t="shared" si="1264"/>
        <v>0</v>
      </c>
      <c r="V1349" s="5">
        <f t="shared" si="1264"/>
        <v>0</v>
      </c>
      <c r="W1349" s="5">
        <f t="shared" si="1224"/>
        <v>99.819877092604344</v>
      </c>
      <c r="X1349" s="27"/>
    </row>
    <row r="1350" spans="1:24" ht="15.75" customHeight="1" x14ac:dyDescent="0.3">
      <c r="A1350" s="4" t="s">
        <v>171</v>
      </c>
      <c r="B1350" s="4" t="s">
        <v>1786</v>
      </c>
      <c r="C1350" s="4" t="s">
        <v>190</v>
      </c>
      <c r="D1350" s="4" t="s">
        <v>20</v>
      </c>
      <c r="E1350" s="14" t="s">
        <v>550</v>
      </c>
      <c r="F1350" s="5"/>
      <c r="G1350" s="5"/>
      <c r="H1350" s="5"/>
      <c r="I1350" s="5"/>
      <c r="J1350" s="5"/>
      <c r="K1350" s="5"/>
      <c r="L1350" s="5"/>
      <c r="M1350" s="5">
        <v>0</v>
      </c>
      <c r="N1350" s="5">
        <v>9.4380000000000006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9.4209999999999994</v>
      </c>
      <c r="U1350" s="5">
        <v>0</v>
      </c>
      <c r="V1350" s="5">
        <v>0</v>
      </c>
      <c r="W1350" s="5">
        <f t="shared" si="1224"/>
        <v>99.819877092604344</v>
      </c>
      <c r="X1350" s="27"/>
    </row>
    <row r="1351" spans="1:24" s="10" customFormat="1" ht="31.5" customHeight="1" x14ac:dyDescent="0.3">
      <c r="A1351" s="9" t="s">
        <v>171</v>
      </c>
      <c r="B1351" s="9" t="s">
        <v>1762</v>
      </c>
      <c r="C1351" s="9"/>
      <c r="D1351" s="9"/>
      <c r="E1351" s="13" t="s">
        <v>507</v>
      </c>
      <c r="F1351" s="11">
        <f t="shared" ref="F1351:L1351" si="1265">F1352+F1360</f>
        <v>454.2</v>
      </c>
      <c r="G1351" s="11">
        <f t="shared" si="1265"/>
        <v>454.2</v>
      </c>
      <c r="H1351" s="11">
        <f t="shared" si="1265"/>
        <v>420.1</v>
      </c>
      <c r="I1351" s="11">
        <f t="shared" si="1265"/>
        <v>0</v>
      </c>
      <c r="J1351" s="11">
        <f t="shared" si="1265"/>
        <v>0</v>
      </c>
      <c r="K1351" s="11">
        <f t="shared" si="1265"/>
        <v>0</v>
      </c>
      <c r="L1351" s="11">
        <f t="shared" si="1265"/>
        <v>0</v>
      </c>
      <c r="M1351" s="11">
        <f t="shared" si="1252"/>
        <v>454.2</v>
      </c>
      <c r="N1351" s="11">
        <f>N1352+N1360</f>
        <v>216.70000000000002</v>
      </c>
      <c r="O1351" s="11">
        <f>O1352+O1360</f>
        <v>333.22608000000002</v>
      </c>
      <c r="P1351" s="11">
        <f t="shared" ref="P1351:V1351" si="1266">P1352+P1360</f>
        <v>216.70000000000002</v>
      </c>
      <c r="Q1351" s="11">
        <f t="shared" si="1266"/>
        <v>131.87950000000001</v>
      </c>
      <c r="R1351" s="11">
        <f t="shared" si="1266"/>
        <v>0</v>
      </c>
      <c r="S1351" s="11">
        <f t="shared" si="1266"/>
        <v>0</v>
      </c>
      <c r="T1351" s="11">
        <f t="shared" si="1266"/>
        <v>179.44623999999999</v>
      </c>
      <c r="U1351" s="11">
        <f t="shared" si="1266"/>
        <v>179.44623999999999</v>
      </c>
      <c r="V1351" s="41">
        <f t="shared" si="1266"/>
        <v>0</v>
      </c>
      <c r="W1351" s="11">
        <f t="shared" si="1224"/>
        <v>82.808601753576355</v>
      </c>
      <c r="X1351" s="26"/>
    </row>
    <row r="1352" spans="1:24" ht="15.75" hidden="1" customHeight="1" x14ac:dyDescent="0.25">
      <c r="A1352" s="4" t="s">
        <v>171</v>
      </c>
      <c r="B1352" s="4" t="s">
        <v>1762</v>
      </c>
      <c r="C1352" s="4" t="s">
        <v>125</v>
      </c>
      <c r="D1352" s="4"/>
      <c r="E1352" s="14" t="s">
        <v>1049</v>
      </c>
      <c r="F1352" s="5">
        <f t="shared" ref="F1352:L1356" si="1267">F1353</f>
        <v>246.1</v>
      </c>
      <c r="G1352" s="5">
        <f t="shared" si="1267"/>
        <v>246.1</v>
      </c>
      <c r="H1352" s="5">
        <f t="shared" si="1267"/>
        <v>212</v>
      </c>
      <c r="I1352" s="5">
        <f t="shared" si="1267"/>
        <v>0</v>
      </c>
      <c r="J1352" s="5">
        <f t="shared" si="1267"/>
        <v>0</v>
      </c>
      <c r="K1352" s="5">
        <f t="shared" si="1267"/>
        <v>0</v>
      </c>
      <c r="L1352" s="5">
        <f t="shared" si="1267"/>
        <v>0</v>
      </c>
      <c r="M1352" s="5">
        <f t="shared" si="1252"/>
        <v>246.1</v>
      </c>
      <c r="N1352" s="5">
        <f t="shared" ref="N1352:O1356" si="1268">N1353</f>
        <v>0</v>
      </c>
      <c r="O1352" s="5">
        <f t="shared" si="1268"/>
        <v>201.34658000000002</v>
      </c>
      <c r="P1352" s="5">
        <f t="shared" ref="P1352:V1356" si="1269">P1353</f>
        <v>0</v>
      </c>
      <c r="Q1352" s="5">
        <f t="shared" si="1269"/>
        <v>0</v>
      </c>
      <c r="R1352" s="5">
        <f t="shared" si="1269"/>
        <v>0</v>
      </c>
      <c r="S1352" s="5">
        <f t="shared" si="1269"/>
        <v>0</v>
      </c>
      <c r="T1352" s="5">
        <f t="shared" si="1269"/>
        <v>0</v>
      </c>
      <c r="U1352" s="5">
        <f t="shared" si="1269"/>
        <v>0</v>
      </c>
      <c r="V1352" s="42">
        <f t="shared" si="1269"/>
        <v>0</v>
      </c>
      <c r="W1352" s="5" t="e">
        <f t="shared" si="1224"/>
        <v>#DIV/0!</v>
      </c>
      <c r="X1352" s="25" t="s">
        <v>1591</v>
      </c>
    </row>
    <row r="1353" spans="1:24" ht="31.5" hidden="1" customHeight="1" x14ac:dyDescent="0.25">
      <c r="A1353" s="4" t="s">
        <v>171</v>
      </c>
      <c r="B1353" s="4" t="s">
        <v>1762</v>
      </c>
      <c r="C1353" s="4" t="s">
        <v>191</v>
      </c>
      <c r="D1353" s="4"/>
      <c r="E1353" s="14" t="s">
        <v>1059</v>
      </c>
      <c r="F1353" s="5">
        <f t="shared" si="1267"/>
        <v>246.1</v>
      </c>
      <c r="G1353" s="5">
        <f t="shared" si="1267"/>
        <v>246.1</v>
      </c>
      <c r="H1353" s="5">
        <f t="shared" si="1267"/>
        <v>212</v>
      </c>
      <c r="I1353" s="5">
        <f t="shared" si="1267"/>
        <v>0</v>
      </c>
      <c r="J1353" s="5">
        <f t="shared" si="1267"/>
        <v>0</v>
      </c>
      <c r="K1353" s="5">
        <f t="shared" si="1267"/>
        <v>0</v>
      </c>
      <c r="L1353" s="5">
        <f t="shared" si="1267"/>
        <v>0</v>
      </c>
      <c r="M1353" s="5">
        <f t="shared" si="1252"/>
        <v>246.1</v>
      </c>
      <c r="N1353" s="5">
        <f t="shared" si="1268"/>
        <v>0</v>
      </c>
      <c r="O1353" s="5">
        <f t="shared" si="1268"/>
        <v>201.34658000000002</v>
      </c>
      <c r="P1353" s="5">
        <f t="shared" si="1269"/>
        <v>0</v>
      </c>
      <c r="Q1353" s="5">
        <f t="shared" si="1269"/>
        <v>0</v>
      </c>
      <c r="R1353" s="5">
        <f t="shared" si="1269"/>
        <v>0</v>
      </c>
      <c r="S1353" s="5">
        <f t="shared" si="1269"/>
        <v>0</v>
      </c>
      <c r="T1353" s="5">
        <f t="shared" si="1269"/>
        <v>0</v>
      </c>
      <c r="U1353" s="5">
        <f t="shared" si="1269"/>
        <v>0</v>
      </c>
      <c r="V1353" s="42">
        <f t="shared" si="1269"/>
        <v>0</v>
      </c>
      <c r="W1353" s="5" t="e">
        <f t="shared" si="1224"/>
        <v>#DIV/0!</v>
      </c>
      <c r="X1353" s="25" t="s">
        <v>1591</v>
      </c>
    </row>
    <row r="1354" spans="1:24" ht="31.5" hidden="1" customHeight="1" x14ac:dyDescent="0.25">
      <c r="A1354" s="4" t="s">
        <v>171</v>
      </c>
      <c r="B1354" s="4" t="s">
        <v>1762</v>
      </c>
      <c r="C1354" s="4" t="s">
        <v>192</v>
      </c>
      <c r="D1354" s="4"/>
      <c r="E1354" s="14" t="s">
        <v>1060</v>
      </c>
      <c r="F1354" s="5">
        <f t="shared" si="1267"/>
        <v>246.1</v>
      </c>
      <c r="G1354" s="5">
        <f t="shared" si="1267"/>
        <v>246.1</v>
      </c>
      <c r="H1354" s="5">
        <f t="shared" si="1267"/>
        <v>212</v>
      </c>
      <c r="I1354" s="5">
        <f t="shared" si="1267"/>
        <v>0</v>
      </c>
      <c r="J1354" s="5">
        <f t="shared" si="1267"/>
        <v>0</v>
      </c>
      <c r="K1354" s="5">
        <f t="shared" si="1267"/>
        <v>0</v>
      </c>
      <c r="L1354" s="5">
        <f t="shared" si="1267"/>
        <v>0</v>
      </c>
      <c r="M1354" s="5">
        <f t="shared" si="1252"/>
        <v>246.1</v>
      </c>
      <c r="N1354" s="5">
        <f t="shared" si="1268"/>
        <v>0</v>
      </c>
      <c r="O1354" s="5">
        <f t="shared" si="1268"/>
        <v>201.34658000000002</v>
      </c>
      <c r="P1354" s="5">
        <f t="shared" si="1269"/>
        <v>0</v>
      </c>
      <c r="Q1354" s="5">
        <f t="shared" si="1269"/>
        <v>0</v>
      </c>
      <c r="R1354" s="5">
        <f t="shared" si="1269"/>
        <v>0</v>
      </c>
      <c r="S1354" s="5">
        <f t="shared" si="1269"/>
        <v>0</v>
      </c>
      <c r="T1354" s="5">
        <f t="shared" si="1269"/>
        <v>0</v>
      </c>
      <c r="U1354" s="5">
        <f t="shared" si="1269"/>
        <v>0</v>
      </c>
      <c r="V1354" s="42">
        <f t="shared" si="1269"/>
        <v>0</v>
      </c>
      <c r="W1354" s="5" t="e">
        <f t="shared" si="1224"/>
        <v>#DIV/0!</v>
      </c>
      <c r="X1354" s="25" t="s">
        <v>1591</v>
      </c>
    </row>
    <row r="1355" spans="1:24" ht="31.5" hidden="1" customHeight="1" x14ac:dyDescent="0.25">
      <c r="A1355" s="4" t="s">
        <v>171</v>
      </c>
      <c r="B1355" s="4" t="s">
        <v>1762</v>
      </c>
      <c r="C1355" s="4" t="s">
        <v>190</v>
      </c>
      <c r="D1355" s="4"/>
      <c r="E1355" s="14" t="s">
        <v>572</v>
      </c>
      <c r="F1355" s="5">
        <f t="shared" ref="F1355:L1355" si="1270">F1356+F1358</f>
        <v>246.1</v>
      </c>
      <c r="G1355" s="5">
        <f t="shared" si="1270"/>
        <v>246.1</v>
      </c>
      <c r="H1355" s="5">
        <f t="shared" si="1270"/>
        <v>212</v>
      </c>
      <c r="I1355" s="5">
        <f t="shared" si="1270"/>
        <v>0</v>
      </c>
      <c r="J1355" s="5">
        <f t="shared" si="1270"/>
        <v>0</v>
      </c>
      <c r="K1355" s="5">
        <f t="shared" si="1270"/>
        <v>0</v>
      </c>
      <c r="L1355" s="5">
        <f t="shared" si="1270"/>
        <v>0</v>
      </c>
      <c r="M1355" s="5">
        <f t="shared" si="1252"/>
        <v>246.1</v>
      </c>
      <c r="N1355" s="5">
        <f>N1356+N1358</f>
        <v>0</v>
      </c>
      <c r="O1355" s="5">
        <f>O1356+O1358</f>
        <v>201.34658000000002</v>
      </c>
      <c r="P1355" s="5">
        <f t="shared" ref="P1355:V1355" si="1271">P1356+P1358</f>
        <v>0</v>
      </c>
      <c r="Q1355" s="5">
        <f t="shared" si="1271"/>
        <v>0</v>
      </c>
      <c r="R1355" s="5">
        <f t="shared" si="1271"/>
        <v>0</v>
      </c>
      <c r="S1355" s="5">
        <f t="shared" si="1271"/>
        <v>0</v>
      </c>
      <c r="T1355" s="5">
        <f t="shared" si="1271"/>
        <v>0</v>
      </c>
      <c r="U1355" s="5">
        <f t="shared" si="1271"/>
        <v>0</v>
      </c>
      <c r="V1355" s="42">
        <f t="shared" si="1271"/>
        <v>0</v>
      </c>
      <c r="W1355" s="5" t="e">
        <f t="shared" si="1224"/>
        <v>#DIV/0!</v>
      </c>
      <c r="X1355" s="25" t="s">
        <v>1591</v>
      </c>
    </row>
    <row r="1356" spans="1:24" ht="31.5" hidden="1" customHeight="1" x14ac:dyDescent="0.25">
      <c r="A1356" s="4" t="s">
        <v>171</v>
      </c>
      <c r="B1356" s="4" t="s">
        <v>1762</v>
      </c>
      <c r="C1356" s="4" t="s">
        <v>190</v>
      </c>
      <c r="D1356" s="4" t="s">
        <v>11</v>
      </c>
      <c r="E1356" s="14" t="s">
        <v>531</v>
      </c>
      <c r="F1356" s="5">
        <f t="shared" si="1267"/>
        <v>240.7</v>
      </c>
      <c r="G1356" s="5">
        <f t="shared" si="1267"/>
        <v>240.7</v>
      </c>
      <c r="H1356" s="5">
        <f t="shared" si="1267"/>
        <v>206.6</v>
      </c>
      <c r="I1356" s="5">
        <f t="shared" si="1267"/>
        <v>0</v>
      </c>
      <c r="J1356" s="5">
        <f t="shared" si="1267"/>
        <v>0</v>
      </c>
      <c r="K1356" s="5">
        <f t="shared" si="1267"/>
        <v>0</v>
      </c>
      <c r="L1356" s="5">
        <f t="shared" si="1267"/>
        <v>0</v>
      </c>
      <c r="M1356" s="5">
        <f t="shared" si="1252"/>
        <v>240.7</v>
      </c>
      <c r="N1356" s="5">
        <f t="shared" si="1268"/>
        <v>0</v>
      </c>
      <c r="O1356" s="5">
        <f t="shared" si="1268"/>
        <v>193.25458</v>
      </c>
      <c r="P1356" s="5">
        <f t="shared" si="1269"/>
        <v>0</v>
      </c>
      <c r="Q1356" s="5">
        <f t="shared" si="1269"/>
        <v>0</v>
      </c>
      <c r="R1356" s="5">
        <f t="shared" si="1269"/>
        <v>0</v>
      </c>
      <c r="S1356" s="5">
        <f t="shared" si="1269"/>
        <v>0</v>
      </c>
      <c r="T1356" s="5">
        <f t="shared" si="1269"/>
        <v>0</v>
      </c>
      <c r="U1356" s="5">
        <f t="shared" si="1269"/>
        <v>0</v>
      </c>
      <c r="V1356" s="42">
        <f t="shared" si="1269"/>
        <v>0</v>
      </c>
      <c r="W1356" s="5" t="e">
        <f t="shared" si="1224"/>
        <v>#DIV/0!</v>
      </c>
      <c r="X1356" s="25" t="s">
        <v>1591</v>
      </c>
    </row>
    <row r="1357" spans="1:24" ht="31.5" hidden="1" customHeight="1" x14ac:dyDescent="0.25">
      <c r="A1357" s="4" t="s">
        <v>171</v>
      </c>
      <c r="B1357" s="4" t="s">
        <v>1762</v>
      </c>
      <c r="C1357" s="4" t="s">
        <v>190</v>
      </c>
      <c r="D1357" s="4" t="s">
        <v>12</v>
      </c>
      <c r="E1357" s="14" t="s">
        <v>532</v>
      </c>
      <c r="F1357" s="5">
        <v>240.7</v>
      </c>
      <c r="G1357" s="5">
        <v>240.7</v>
      </c>
      <c r="H1357" s="5">
        <v>206.6</v>
      </c>
      <c r="I1357" s="5"/>
      <c r="J1357" s="5"/>
      <c r="K1357" s="5"/>
      <c r="L1357" s="5"/>
      <c r="M1357" s="5">
        <f t="shared" si="1252"/>
        <v>240.7</v>
      </c>
      <c r="N1357" s="5">
        <v>0</v>
      </c>
      <c r="O1357" s="5">
        <v>193.25458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42">
        <v>0</v>
      </c>
      <c r="W1357" s="5" t="e">
        <f t="shared" ref="W1357:W1420" si="1272">T1357/N1357*100</f>
        <v>#DIV/0!</v>
      </c>
      <c r="X1357" s="25" t="s">
        <v>1591</v>
      </c>
    </row>
    <row r="1358" spans="1:24" ht="15.75" hidden="1" customHeight="1" x14ac:dyDescent="0.3">
      <c r="A1358" s="4" t="s">
        <v>171</v>
      </c>
      <c r="B1358" s="4" t="s">
        <v>1762</v>
      </c>
      <c r="C1358" s="4" t="s">
        <v>190</v>
      </c>
      <c r="D1358" s="4" t="s">
        <v>13</v>
      </c>
      <c r="E1358" s="14" t="s">
        <v>547</v>
      </c>
      <c r="F1358" s="5">
        <f t="shared" ref="F1358:L1358" si="1273">F1359</f>
        <v>5.4</v>
      </c>
      <c r="G1358" s="5">
        <f t="shared" si="1273"/>
        <v>5.4</v>
      </c>
      <c r="H1358" s="5">
        <f t="shared" si="1273"/>
        <v>5.4</v>
      </c>
      <c r="I1358" s="5">
        <f t="shared" si="1273"/>
        <v>0</v>
      </c>
      <c r="J1358" s="5">
        <f t="shared" si="1273"/>
        <v>0</v>
      </c>
      <c r="K1358" s="5">
        <f t="shared" si="1273"/>
        <v>0</v>
      </c>
      <c r="L1358" s="5">
        <f t="shared" si="1273"/>
        <v>0</v>
      </c>
      <c r="M1358" s="5">
        <f t="shared" si="1252"/>
        <v>5.4</v>
      </c>
      <c r="N1358" s="5">
        <f>N1359</f>
        <v>0</v>
      </c>
      <c r="O1358" s="5">
        <f>O1359</f>
        <v>8.0920000000000005</v>
      </c>
      <c r="P1358" s="5">
        <f t="shared" ref="P1358:V1358" si="1274">P1359</f>
        <v>0</v>
      </c>
      <c r="Q1358" s="5">
        <f t="shared" si="1274"/>
        <v>0</v>
      </c>
      <c r="R1358" s="5">
        <f t="shared" si="1274"/>
        <v>0</v>
      </c>
      <c r="S1358" s="5">
        <f t="shared" si="1274"/>
        <v>0</v>
      </c>
      <c r="T1358" s="5">
        <f t="shared" si="1274"/>
        <v>0</v>
      </c>
      <c r="U1358" s="5">
        <f t="shared" si="1274"/>
        <v>0</v>
      </c>
      <c r="V1358" s="42">
        <f t="shared" si="1274"/>
        <v>0</v>
      </c>
      <c r="W1358" s="5" t="e">
        <f t="shared" si="1272"/>
        <v>#DIV/0!</v>
      </c>
      <c r="X1358" s="25" t="s">
        <v>1591</v>
      </c>
    </row>
    <row r="1359" spans="1:24" ht="15.75" hidden="1" customHeight="1" x14ac:dyDescent="0.3">
      <c r="A1359" s="4" t="s">
        <v>171</v>
      </c>
      <c r="B1359" s="4" t="s">
        <v>1762</v>
      </c>
      <c r="C1359" s="4" t="s">
        <v>190</v>
      </c>
      <c r="D1359" s="4" t="s">
        <v>20</v>
      </c>
      <c r="E1359" s="14" t="s">
        <v>550</v>
      </c>
      <c r="F1359" s="5">
        <v>5.4</v>
      </c>
      <c r="G1359" s="5">
        <v>5.4</v>
      </c>
      <c r="H1359" s="5">
        <v>5.4</v>
      </c>
      <c r="I1359" s="5"/>
      <c r="J1359" s="5"/>
      <c r="K1359" s="5"/>
      <c r="L1359" s="5"/>
      <c r="M1359" s="5">
        <f t="shared" si="1252"/>
        <v>5.4</v>
      </c>
      <c r="N1359" s="5">
        <v>0</v>
      </c>
      <c r="O1359" s="5">
        <v>8.0920000000000005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42">
        <v>0</v>
      </c>
      <c r="W1359" s="5" t="e">
        <f t="shared" si="1272"/>
        <v>#DIV/0!</v>
      </c>
      <c r="X1359" s="25" t="s">
        <v>1591</v>
      </c>
    </row>
    <row r="1360" spans="1:24" ht="31.5" customHeight="1" x14ac:dyDescent="0.3">
      <c r="A1360" s="4" t="s">
        <v>171</v>
      </c>
      <c r="B1360" s="4" t="s">
        <v>1762</v>
      </c>
      <c r="C1360" s="4" t="s">
        <v>22</v>
      </c>
      <c r="D1360" s="4"/>
      <c r="E1360" s="14" t="s">
        <v>802</v>
      </c>
      <c r="F1360" s="5">
        <f t="shared" ref="F1360:L1360" si="1275">F1361</f>
        <v>208.1</v>
      </c>
      <c r="G1360" s="5">
        <f t="shared" si="1275"/>
        <v>208.1</v>
      </c>
      <c r="H1360" s="5">
        <f t="shared" si="1275"/>
        <v>208.1</v>
      </c>
      <c r="I1360" s="5">
        <f t="shared" si="1275"/>
        <v>0</v>
      </c>
      <c r="J1360" s="5">
        <f t="shared" si="1275"/>
        <v>0</v>
      </c>
      <c r="K1360" s="5">
        <f t="shared" si="1275"/>
        <v>0</v>
      </c>
      <c r="L1360" s="5">
        <f t="shared" si="1275"/>
        <v>0</v>
      </c>
      <c r="M1360" s="5">
        <f t="shared" si="1252"/>
        <v>208.1</v>
      </c>
      <c r="N1360" s="5">
        <f>N1361</f>
        <v>216.70000000000002</v>
      </c>
      <c r="O1360" s="5">
        <f>O1361</f>
        <v>131.87950000000001</v>
      </c>
      <c r="P1360" s="5">
        <f t="shared" ref="P1360:V1360" si="1276">P1361</f>
        <v>216.70000000000002</v>
      </c>
      <c r="Q1360" s="5">
        <f t="shared" si="1276"/>
        <v>131.87950000000001</v>
      </c>
      <c r="R1360" s="5">
        <f t="shared" si="1276"/>
        <v>0</v>
      </c>
      <c r="S1360" s="5">
        <f t="shared" si="1276"/>
        <v>0</v>
      </c>
      <c r="T1360" s="5">
        <f t="shared" si="1276"/>
        <v>179.44623999999999</v>
      </c>
      <c r="U1360" s="5">
        <f t="shared" si="1276"/>
        <v>179.44623999999999</v>
      </c>
      <c r="V1360" s="42">
        <f t="shared" si="1276"/>
        <v>0</v>
      </c>
      <c r="W1360" s="5">
        <f t="shared" si="1272"/>
        <v>82.808601753576355</v>
      </c>
      <c r="X1360" s="27"/>
    </row>
    <row r="1361" spans="1:24" ht="15.75" customHeight="1" x14ac:dyDescent="0.3">
      <c r="A1361" s="4" t="s">
        <v>171</v>
      </c>
      <c r="B1361" s="4" t="s">
        <v>1762</v>
      </c>
      <c r="C1361" s="4" t="s">
        <v>23</v>
      </c>
      <c r="D1361" s="4"/>
      <c r="E1361" s="14" t="s">
        <v>809</v>
      </c>
      <c r="F1361" s="5">
        <f t="shared" ref="F1361:L1361" si="1277">F1362+F1365</f>
        <v>208.1</v>
      </c>
      <c r="G1361" s="5">
        <f t="shared" si="1277"/>
        <v>208.1</v>
      </c>
      <c r="H1361" s="5">
        <f t="shared" si="1277"/>
        <v>208.1</v>
      </c>
      <c r="I1361" s="5">
        <f t="shared" si="1277"/>
        <v>0</v>
      </c>
      <c r="J1361" s="5">
        <f t="shared" si="1277"/>
        <v>0</v>
      </c>
      <c r="K1361" s="5">
        <f t="shared" si="1277"/>
        <v>0</v>
      </c>
      <c r="L1361" s="5">
        <f t="shared" si="1277"/>
        <v>0</v>
      </c>
      <c r="M1361" s="5">
        <f t="shared" si="1252"/>
        <v>208.1</v>
      </c>
      <c r="N1361" s="5">
        <f>N1362+N1365</f>
        <v>216.70000000000002</v>
      </c>
      <c r="O1361" s="5">
        <f>O1362+O1365</f>
        <v>131.87950000000001</v>
      </c>
      <c r="P1361" s="5">
        <f t="shared" ref="P1361:V1361" si="1278">P1362+P1365</f>
        <v>216.70000000000002</v>
      </c>
      <c r="Q1361" s="5">
        <f t="shared" si="1278"/>
        <v>131.87950000000001</v>
      </c>
      <c r="R1361" s="5">
        <f t="shared" si="1278"/>
        <v>0</v>
      </c>
      <c r="S1361" s="5">
        <f t="shared" si="1278"/>
        <v>0</v>
      </c>
      <c r="T1361" s="5">
        <f t="shared" si="1278"/>
        <v>179.44623999999999</v>
      </c>
      <c r="U1361" s="5">
        <f t="shared" si="1278"/>
        <v>179.44623999999999</v>
      </c>
      <c r="V1361" s="42">
        <f t="shared" si="1278"/>
        <v>0</v>
      </c>
      <c r="W1361" s="5">
        <f t="shared" si="1272"/>
        <v>82.808601753576355</v>
      </c>
      <c r="X1361" s="27"/>
    </row>
    <row r="1362" spans="1:24" ht="31.5" customHeight="1" x14ac:dyDescent="0.3">
      <c r="A1362" s="4" t="s">
        <v>171</v>
      </c>
      <c r="B1362" s="4" t="s">
        <v>1762</v>
      </c>
      <c r="C1362" s="4" t="s">
        <v>298</v>
      </c>
      <c r="D1362" s="4"/>
      <c r="E1362" s="14" t="s">
        <v>818</v>
      </c>
      <c r="F1362" s="5">
        <f t="shared" ref="F1362:L1363" si="1279">F1363</f>
        <v>44.6</v>
      </c>
      <c r="G1362" s="5">
        <f t="shared" si="1279"/>
        <v>44.6</v>
      </c>
      <c r="H1362" s="5">
        <f t="shared" si="1279"/>
        <v>44.6</v>
      </c>
      <c r="I1362" s="5">
        <f t="shared" si="1279"/>
        <v>0</v>
      </c>
      <c r="J1362" s="5">
        <f t="shared" si="1279"/>
        <v>0</v>
      </c>
      <c r="K1362" s="5">
        <f t="shared" si="1279"/>
        <v>0</v>
      </c>
      <c r="L1362" s="5">
        <f t="shared" si="1279"/>
        <v>0</v>
      </c>
      <c r="M1362" s="5">
        <f t="shared" si="1252"/>
        <v>44.6</v>
      </c>
      <c r="N1362" s="5">
        <f>N1363</f>
        <v>44.6</v>
      </c>
      <c r="O1362" s="5">
        <f>O1363</f>
        <v>13.1745</v>
      </c>
      <c r="P1362" s="5">
        <f t="shared" ref="P1362:V1363" si="1280">P1363</f>
        <v>44.6</v>
      </c>
      <c r="Q1362" s="5">
        <f t="shared" si="1280"/>
        <v>13.1745</v>
      </c>
      <c r="R1362" s="5">
        <f t="shared" si="1280"/>
        <v>0</v>
      </c>
      <c r="S1362" s="5">
        <f t="shared" si="1280"/>
        <v>0</v>
      </c>
      <c r="T1362" s="5">
        <f t="shared" si="1280"/>
        <v>44.547460000000001</v>
      </c>
      <c r="U1362" s="5">
        <f t="shared" si="1280"/>
        <v>44.547460000000001</v>
      </c>
      <c r="V1362" s="42">
        <f t="shared" si="1280"/>
        <v>0</v>
      </c>
      <c r="W1362" s="5">
        <f t="shared" si="1272"/>
        <v>99.882197309417037</v>
      </c>
      <c r="X1362" s="27"/>
    </row>
    <row r="1363" spans="1:24" ht="31.5" customHeight="1" x14ac:dyDescent="0.3">
      <c r="A1363" s="4" t="s">
        <v>171</v>
      </c>
      <c r="B1363" s="4" t="s">
        <v>1762</v>
      </c>
      <c r="C1363" s="4" t="s">
        <v>298</v>
      </c>
      <c r="D1363" s="4" t="s">
        <v>11</v>
      </c>
      <c r="E1363" s="14" t="s">
        <v>531</v>
      </c>
      <c r="F1363" s="5">
        <f t="shared" si="1279"/>
        <v>44.6</v>
      </c>
      <c r="G1363" s="5">
        <f t="shared" si="1279"/>
        <v>44.6</v>
      </c>
      <c r="H1363" s="5">
        <f t="shared" si="1279"/>
        <v>44.6</v>
      </c>
      <c r="I1363" s="5">
        <f t="shared" si="1279"/>
        <v>0</v>
      </c>
      <c r="J1363" s="5">
        <f t="shared" si="1279"/>
        <v>0</v>
      </c>
      <c r="K1363" s="5">
        <f t="shared" si="1279"/>
        <v>0</v>
      </c>
      <c r="L1363" s="5">
        <f t="shared" si="1279"/>
        <v>0</v>
      </c>
      <c r="M1363" s="5">
        <f t="shared" si="1252"/>
        <v>44.6</v>
      </c>
      <c r="N1363" s="5">
        <f>N1364</f>
        <v>44.6</v>
      </c>
      <c r="O1363" s="5">
        <f>O1364</f>
        <v>13.1745</v>
      </c>
      <c r="P1363" s="5">
        <f t="shared" si="1280"/>
        <v>44.6</v>
      </c>
      <c r="Q1363" s="5">
        <f t="shared" si="1280"/>
        <v>13.1745</v>
      </c>
      <c r="R1363" s="5">
        <f t="shared" si="1280"/>
        <v>0</v>
      </c>
      <c r="S1363" s="5">
        <f t="shared" si="1280"/>
        <v>0</v>
      </c>
      <c r="T1363" s="5">
        <f t="shared" si="1280"/>
        <v>44.547460000000001</v>
      </c>
      <c r="U1363" s="5">
        <f t="shared" si="1280"/>
        <v>44.547460000000001</v>
      </c>
      <c r="V1363" s="42">
        <f t="shared" si="1280"/>
        <v>0</v>
      </c>
      <c r="W1363" s="5">
        <f t="shared" si="1272"/>
        <v>99.882197309417037</v>
      </c>
      <c r="X1363" s="27"/>
    </row>
    <row r="1364" spans="1:24" ht="31.5" customHeight="1" x14ac:dyDescent="0.3">
      <c r="A1364" s="4" t="s">
        <v>171</v>
      </c>
      <c r="B1364" s="4" t="s">
        <v>1762</v>
      </c>
      <c r="C1364" s="4" t="s">
        <v>298</v>
      </c>
      <c r="D1364" s="4" t="s">
        <v>12</v>
      </c>
      <c r="E1364" s="14" t="s">
        <v>532</v>
      </c>
      <c r="F1364" s="5">
        <v>44.6</v>
      </c>
      <c r="G1364" s="5">
        <v>44.6</v>
      </c>
      <c r="H1364" s="5">
        <v>44.6</v>
      </c>
      <c r="I1364" s="5"/>
      <c r="J1364" s="5"/>
      <c r="K1364" s="5"/>
      <c r="L1364" s="5"/>
      <c r="M1364" s="5">
        <f t="shared" si="1252"/>
        <v>44.6</v>
      </c>
      <c r="N1364" s="5">
        <v>44.6</v>
      </c>
      <c r="O1364" s="5">
        <v>13.1745</v>
      </c>
      <c r="P1364" s="5">
        <f>N1364</f>
        <v>44.6</v>
      </c>
      <c r="Q1364" s="5">
        <f>O1364</f>
        <v>13.1745</v>
      </c>
      <c r="R1364" s="5">
        <v>0</v>
      </c>
      <c r="S1364" s="5">
        <v>0</v>
      </c>
      <c r="T1364" s="5">
        <v>44.547460000000001</v>
      </c>
      <c r="U1364" s="5">
        <f>T1364</f>
        <v>44.547460000000001</v>
      </c>
      <c r="V1364" s="42">
        <v>0</v>
      </c>
      <c r="W1364" s="5">
        <f t="shared" si="1272"/>
        <v>99.882197309417037</v>
      </c>
      <c r="X1364" s="27"/>
    </row>
    <row r="1365" spans="1:24" ht="47.25" customHeight="1" x14ac:dyDescent="0.3">
      <c r="A1365" s="4" t="s">
        <v>171</v>
      </c>
      <c r="B1365" s="4" t="s">
        <v>1762</v>
      </c>
      <c r="C1365" s="4" t="s">
        <v>299</v>
      </c>
      <c r="D1365" s="4"/>
      <c r="E1365" s="14" t="s">
        <v>819</v>
      </c>
      <c r="F1365" s="5">
        <f t="shared" ref="F1365:L1365" si="1281">F1368+F1366</f>
        <v>163.5</v>
      </c>
      <c r="G1365" s="5">
        <f t="shared" si="1281"/>
        <v>163.5</v>
      </c>
      <c r="H1365" s="5">
        <f t="shared" si="1281"/>
        <v>163.5</v>
      </c>
      <c r="I1365" s="5">
        <f t="shared" si="1281"/>
        <v>0</v>
      </c>
      <c r="J1365" s="5">
        <f t="shared" si="1281"/>
        <v>0</v>
      </c>
      <c r="K1365" s="5">
        <f t="shared" si="1281"/>
        <v>0</v>
      </c>
      <c r="L1365" s="5">
        <f t="shared" si="1281"/>
        <v>0</v>
      </c>
      <c r="M1365" s="5">
        <f t="shared" si="1252"/>
        <v>163.5</v>
      </c>
      <c r="N1365" s="5">
        <f>N1368+N1366</f>
        <v>172.10000000000002</v>
      </c>
      <c r="O1365" s="5">
        <f>O1368+O1366</f>
        <v>118.705</v>
      </c>
      <c r="P1365" s="5">
        <f t="shared" ref="P1365:V1365" si="1282">P1368+P1366</f>
        <v>172.10000000000002</v>
      </c>
      <c r="Q1365" s="5">
        <f t="shared" si="1282"/>
        <v>118.705</v>
      </c>
      <c r="R1365" s="5">
        <f t="shared" si="1282"/>
        <v>0</v>
      </c>
      <c r="S1365" s="5">
        <f t="shared" si="1282"/>
        <v>0</v>
      </c>
      <c r="T1365" s="5">
        <f>T1368+T1366</f>
        <v>134.89877999999999</v>
      </c>
      <c r="U1365" s="5">
        <f t="shared" si="1282"/>
        <v>134.89877999999999</v>
      </c>
      <c r="V1365" s="42">
        <f t="shared" si="1282"/>
        <v>0</v>
      </c>
      <c r="W1365" s="5">
        <f t="shared" si="1272"/>
        <v>78.38395119116791</v>
      </c>
      <c r="X1365" s="27"/>
    </row>
    <row r="1366" spans="1:24" ht="78.75" customHeight="1" x14ac:dyDescent="0.3">
      <c r="A1366" s="4" t="s">
        <v>171</v>
      </c>
      <c r="B1366" s="4" t="s">
        <v>1762</v>
      </c>
      <c r="C1366" s="4" t="s">
        <v>299</v>
      </c>
      <c r="D1366" s="4" t="s">
        <v>18</v>
      </c>
      <c r="E1366" s="14" t="s">
        <v>528</v>
      </c>
      <c r="F1366" s="5">
        <f t="shared" ref="F1366:L1366" si="1283">F1367</f>
        <v>119.3</v>
      </c>
      <c r="G1366" s="5">
        <f t="shared" si="1283"/>
        <v>119.3</v>
      </c>
      <c r="H1366" s="5">
        <f t="shared" si="1283"/>
        <v>119.3</v>
      </c>
      <c r="I1366" s="5">
        <f t="shared" si="1283"/>
        <v>0</v>
      </c>
      <c r="J1366" s="5">
        <f t="shared" si="1283"/>
        <v>0</v>
      </c>
      <c r="K1366" s="5">
        <f t="shared" si="1283"/>
        <v>0</v>
      </c>
      <c r="L1366" s="5">
        <f t="shared" si="1283"/>
        <v>0</v>
      </c>
      <c r="M1366" s="5">
        <f t="shared" si="1252"/>
        <v>119.3</v>
      </c>
      <c r="N1366" s="5">
        <f>N1367</f>
        <v>127.9</v>
      </c>
      <c r="O1366" s="5">
        <f>O1367</f>
        <v>89.504999999999995</v>
      </c>
      <c r="P1366" s="5">
        <f t="shared" ref="P1366:V1366" si="1284">P1367</f>
        <v>127.9</v>
      </c>
      <c r="Q1366" s="5">
        <f t="shared" si="1284"/>
        <v>89.504999999999995</v>
      </c>
      <c r="R1366" s="5">
        <f t="shared" si="1284"/>
        <v>0</v>
      </c>
      <c r="S1366" s="5">
        <f t="shared" si="1284"/>
        <v>0</v>
      </c>
      <c r="T1366" s="5">
        <f>T1367</f>
        <v>90.754180000000005</v>
      </c>
      <c r="U1366" s="5">
        <f t="shared" si="1284"/>
        <v>90.754180000000005</v>
      </c>
      <c r="V1366" s="42">
        <f t="shared" si="1284"/>
        <v>0</v>
      </c>
      <c r="W1366" s="5">
        <f t="shared" si="1272"/>
        <v>70.95713838936669</v>
      </c>
      <c r="X1366" s="27"/>
    </row>
    <row r="1367" spans="1:24" ht="31.5" customHeight="1" x14ac:dyDescent="0.3">
      <c r="A1367" s="4" t="s">
        <v>171</v>
      </c>
      <c r="B1367" s="4" t="s">
        <v>1762</v>
      </c>
      <c r="C1367" s="4" t="s">
        <v>299</v>
      </c>
      <c r="D1367" s="4" t="s">
        <v>28</v>
      </c>
      <c r="E1367" s="14" t="s">
        <v>530</v>
      </c>
      <c r="F1367" s="5">
        <v>119.3</v>
      </c>
      <c r="G1367" s="5">
        <v>119.3</v>
      </c>
      <c r="H1367" s="5">
        <v>119.3</v>
      </c>
      <c r="I1367" s="5"/>
      <c r="J1367" s="5"/>
      <c r="K1367" s="5"/>
      <c r="L1367" s="5"/>
      <c r="M1367" s="5">
        <f t="shared" si="1252"/>
        <v>119.3</v>
      </c>
      <c r="N1367" s="5">
        <v>127.9</v>
      </c>
      <c r="O1367" s="5">
        <v>89.504999999999995</v>
      </c>
      <c r="P1367" s="5">
        <f>N1367</f>
        <v>127.9</v>
      </c>
      <c r="Q1367" s="5">
        <f>O1367</f>
        <v>89.504999999999995</v>
      </c>
      <c r="R1367" s="5">
        <v>0</v>
      </c>
      <c r="S1367" s="5">
        <v>0</v>
      </c>
      <c r="T1367" s="5">
        <v>90.754180000000005</v>
      </c>
      <c r="U1367" s="5">
        <f>T1367</f>
        <v>90.754180000000005</v>
      </c>
      <c r="V1367" s="42">
        <v>0</v>
      </c>
      <c r="W1367" s="5">
        <f t="shared" si="1272"/>
        <v>70.95713838936669</v>
      </c>
      <c r="X1367" s="27"/>
    </row>
    <row r="1368" spans="1:24" ht="31.5" customHeight="1" x14ac:dyDescent="0.3">
      <c r="A1368" s="4" t="s">
        <v>171</v>
      </c>
      <c r="B1368" s="4" t="s">
        <v>1762</v>
      </c>
      <c r="C1368" s="4" t="s">
        <v>299</v>
      </c>
      <c r="D1368" s="4" t="s">
        <v>11</v>
      </c>
      <c r="E1368" s="14" t="s">
        <v>531</v>
      </c>
      <c r="F1368" s="5">
        <f t="shared" ref="F1368:L1368" si="1285">F1369</f>
        <v>44.2</v>
      </c>
      <c r="G1368" s="5">
        <f t="shared" si="1285"/>
        <v>44.2</v>
      </c>
      <c r="H1368" s="5">
        <f t="shared" si="1285"/>
        <v>44.2</v>
      </c>
      <c r="I1368" s="5">
        <f t="shared" si="1285"/>
        <v>0</v>
      </c>
      <c r="J1368" s="5">
        <f t="shared" si="1285"/>
        <v>0</v>
      </c>
      <c r="K1368" s="5">
        <f t="shared" si="1285"/>
        <v>0</v>
      </c>
      <c r="L1368" s="5">
        <f t="shared" si="1285"/>
        <v>0</v>
      </c>
      <c r="M1368" s="5">
        <f t="shared" si="1252"/>
        <v>44.2</v>
      </c>
      <c r="N1368" s="5">
        <f>N1369</f>
        <v>44.2</v>
      </c>
      <c r="O1368" s="5">
        <f>O1369</f>
        <v>29.2</v>
      </c>
      <c r="P1368" s="5">
        <f t="shared" ref="P1368:V1368" si="1286">P1369</f>
        <v>44.2</v>
      </c>
      <c r="Q1368" s="5">
        <f t="shared" si="1286"/>
        <v>29.2</v>
      </c>
      <c r="R1368" s="5">
        <f t="shared" si="1286"/>
        <v>0</v>
      </c>
      <c r="S1368" s="5">
        <f t="shared" si="1286"/>
        <v>0</v>
      </c>
      <c r="T1368" s="5">
        <f t="shared" si="1286"/>
        <v>44.144599999999997</v>
      </c>
      <c r="U1368" s="5">
        <f t="shared" si="1286"/>
        <v>44.144599999999997</v>
      </c>
      <c r="V1368" s="42">
        <f t="shared" si="1286"/>
        <v>0</v>
      </c>
      <c r="W1368" s="5">
        <f t="shared" si="1272"/>
        <v>99.87466063348414</v>
      </c>
      <c r="X1368" s="27"/>
    </row>
    <row r="1369" spans="1:24" ht="31.5" customHeight="1" x14ac:dyDescent="0.3">
      <c r="A1369" s="4" t="s">
        <v>171</v>
      </c>
      <c r="B1369" s="4" t="s">
        <v>1762</v>
      </c>
      <c r="C1369" s="4" t="s">
        <v>299</v>
      </c>
      <c r="D1369" s="4" t="s">
        <v>12</v>
      </c>
      <c r="E1369" s="14" t="s">
        <v>532</v>
      </c>
      <c r="F1369" s="5">
        <v>44.2</v>
      </c>
      <c r="G1369" s="5">
        <v>44.2</v>
      </c>
      <c r="H1369" s="5">
        <v>44.2</v>
      </c>
      <c r="I1369" s="5"/>
      <c r="J1369" s="5"/>
      <c r="K1369" s="5"/>
      <c r="L1369" s="5"/>
      <c r="M1369" s="5">
        <f t="shared" si="1252"/>
        <v>44.2</v>
      </c>
      <c r="N1369" s="5">
        <v>44.2</v>
      </c>
      <c r="O1369" s="5">
        <v>29.2</v>
      </c>
      <c r="P1369" s="5">
        <f>N1369</f>
        <v>44.2</v>
      </c>
      <c r="Q1369" s="5">
        <f>O1369</f>
        <v>29.2</v>
      </c>
      <c r="R1369" s="5">
        <v>0</v>
      </c>
      <c r="S1369" s="5">
        <v>0</v>
      </c>
      <c r="T1369" s="5">
        <v>44.144599999999997</v>
      </c>
      <c r="U1369" s="5">
        <f>T1369</f>
        <v>44.144599999999997</v>
      </c>
      <c r="V1369" s="42">
        <v>0</v>
      </c>
      <c r="W1369" s="5">
        <f t="shared" si="1272"/>
        <v>99.87466063348414</v>
      </c>
      <c r="X1369" s="27"/>
    </row>
    <row r="1370" spans="1:24" s="3" customFormat="1" ht="15.75" customHeight="1" x14ac:dyDescent="0.3">
      <c r="A1370" s="7" t="s">
        <v>171</v>
      </c>
      <c r="B1370" s="7" t="s">
        <v>30</v>
      </c>
      <c r="C1370" s="7"/>
      <c r="D1370" s="7"/>
      <c r="E1370" s="18" t="s">
        <v>493</v>
      </c>
      <c r="F1370" s="8">
        <f t="shared" ref="F1370:K1370" si="1287">F1383+F1446</f>
        <v>513632.3</v>
      </c>
      <c r="G1370" s="8">
        <f t="shared" si="1287"/>
        <v>364710.99999999994</v>
      </c>
      <c r="H1370" s="8">
        <f t="shared" si="1287"/>
        <v>401572.6</v>
      </c>
      <c r="I1370" s="8">
        <f t="shared" si="1287"/>
        <v>274546.8</v>
      </c>
      <c r="J1370" s="8">
        <f t="shared" si="1287"/>
        <v>269569.2</v>
      </c>
      <c r="K1370" s="8">
        <f t="shared" si="1287"/>
        <v>0</v>
      </c>
      <c r="L1370" s="8">
        <f>L1383+L1446+L1371</f>
        <v>-2135.7540000000004</v>
      </c>
      <c r="M1370" s="8">
        <f t="shared" si="1252"/>
        <v>786043.34600000002</v>
      </c>
      <c r="N1370" s="8">
        <f>N1383+N1446+N1371</f>
        <v>786053.98291000002</v>
      </c>
      <c r="O1370" s="8">
        <f>O1383+O1446+O1371</f>
        <v>396464.91819999996</v>
      </c>
      <c r="P1370" s="8">
        <f t="shared" ref="P1370:V1370" si="1288">P1383+P1446</f>
        <v>137814.79503000001</v>
      </c>
      <c r="Q1370" s="8">
        <f t="shared" si="1288"/>
        <v>107448.31608</v>
      </c>
      <c r="R1370" s="8">
        <f t="shared" si="1288"/>
        <v>0</v>
      </c>
      <c r="S1370" s="8">
        <f t="shared" si="1288"/>
        <v>0</v>
      </c>
      <c r="T1370" s="8">
        <f>T1383+T1446+T1371</f>
        <v>567612.90142999997</v>
      </c>
      <c r="U1370" s="8">
        <f t="shared" si="1288"/>
        <v>137814.79503000001</v>
      </c>
      <c r="V1370" s="40">
        <f t="shared" si="1288"/>
        <v>0</v>
      </c>
      <c r="W1370" s="8">
        <f t="shared" si="1272"/>
        <v>72.210422410007595</v>
      </c>
      <c r="X1370" s="22"/>
    </row>
    <row r="1371" spans="1:24" s="10" customFormat="1" ht="15.75" customHeight="1" x14ac:dyDescent="0.3">
      <c r="A1371" s="9" t="s">
        <v>171</v>
      </c>
      <c r="B1371" s="9" t="s">
        <v>1767</v>
      </c>
      <c r="C1371" s="9"/>
      <c r="D1371" s="9"/>
      <c r="E1371" s="13" t="s">
        <v>1541</v>
      </c>
      <c r="F1371" s="11"/>
      <c r="G1371" s="11"/>
      <c r="H1371" s="11"/>
      <c r="I1371" s="11"/>
      <c r="J1371" s="11"/>
      <c r="K1371" s="11"/>
      <c r="L1371" s="11">
        <f>L1372+L1378</f>
        <v>453.82799999999997</v>
      </c>
      <c r="M1371" s="11">
        <f>M1372+M1378</f>
        <v>453.82799999999997</v>
      </c>
      <c r="N1371" s="11">
        <f>N1372+N1378</f>
        <v>471.32799999999997</v>
      </c>
      <c r="O1371" s="11">
        <f>O1372+O1378</f>
        <v>200.22255000000001</v>
      </c>
      <c r="P1371" s="11">
        <f t="shared" ref="P1371:V1371" si="1289">P1372+P1378</f>
        <v>0</v>
      </c>
      <c r="Q1371" s="11">
        <f t="shared" si="1289"/>
        <v>0</v>
      </c>
      <c r="R1371" s="11">
        <f t="shared" si="1289"/>
        <v>0</v>
      </c>
      <c r="S1371" s="11">
        <f t="shared" si="1289"/>
        <v>0</v>
      </c>
      <c r="T1371" s="11">
        <f t="shared" si="1289"/>
        <v>471.32799999999997</v>
      </c>
      <c r="U1371" s="11">
        <f t="shared" si="1289"/>
        <v>0</v>
      </c>
      <c r="V1371" s="41">
        <f t="shared" si="1289"/>
        <v>0</v>
      </c>
      <c r="W1371" s="11">
        <f t="shared" si="1272"/>
        <v>100</v>
      </c>
      <c r="X1371" s="26"/>
    </row>
    <row r="1372" spans="1:24" ht="31.5" customHeight="1" x14ac:dyDescent="0.3">
      <c r="A1372" s="4" t="s">
        <v>171</v>
      </c>
      <c r="B1372" s="4" t="s">
        <v>1767</v>
      </c>
      <c r="C1372" s="4" t="s">
        <v>70</v>
      </c>
      <c r="D1372" s="4"/>
      <c r="E1372" s="14" t="s">
        <v>1183</v>
      </c>
      <c r="F1372" s="5"/>
      <c r="G1372" s="5"/>
      <c r="H1372" s="5"/>
      <c r="I1372" s="5"/>
      <c r="J1372" s="5"/>
      <c r="K1372" s="5"/>
      <c r="L1372" s="5">
        <f t="shared" ref="L1372:M1376" si="1290">L1373</f>
        <v>0</v>
      </c>
      <c r="M1372" s="5">
        <f t="shared" si="1290"/>
        <v>0</v>
      </c>
      <c r="N1372" s="5">
        <f t="shared" ref="N1372:O1376" si="1291">N1373</f>
        <v>17.5</v>
      </c>
      <c r="O1372" s="5">
        <f t="shared" si="1291"/>
        <v>17.5</v>
      </c>
      <c r="P1372" s="5">
        <f t="shared" ref="P1372:V1376" si="1292">P1373</f>
        <v>0</v>
      </c>
      <c r="Q1372" s="5">
        <f t="shared" si="1292"/>
        <v>0</v>
      </c>
      <c r="R1372" s="5">
        <f t="shared" si="1292"/>
        <v>0</v>
      </c>
      <c r="S1372" s="5">
        <f t="shared" si="1292"/>
        <v>0</v>
      </c>
      <c r="T1372" s="5">
        <f t="shared" si="1292"/>
        <v>17.5</v>
      </c>
      <c r="U1372" s="5">
        <f t="shared" si="1292"/>
        <v>0</v>
      </c>
      <c r="V1372" s="42">
        <f t="shared" si="1292"/>
        <v>0</v>
      </c>
      <c r="W1372" s="5">
        <f t="shared" si="1272"/>
        <v>100</v>
      </c>
      <c r="X1372" s="27"/>
    </row>
    <row r="1373" spans="1:24" ht="31.5" customHeight="1" x14ac:dyDescent="0.3">
      <c r="A1373" s="4" t="s">
        <v>171</v>
      </c>
      <c r="B1373" s="4" t="s">
        <v>1767</v>
      </c>
      <c r="C1373" s="4" t="s">
        <v>77</v>
      </c>
      <c r="D1373" s="4"/>
      <c r="E1373" s="14" t="s">
        <v>1184</v>
      </c>
      <c r="F1373" s="5"/>
      <c r="G1373" s="5"/>
      <c r="H1373" s="5"/>
      <c r="I1373" s="5"/>
      <c r="J1373" s="5"/>
      <c r="K1373" s="5"/>
      <c r="L1373" s="5">
        <f t="shared" si="1290"/>
        <v>0</v>
      </c>
      <c r="M1373" s="5">
        <f t="shared" si="1290"/>
        <v>0</v>
      </c>
      <c r="N1373" s="5">
        <f t="shared" si="1291"/>
        <v>17.5</v>
      </c>
      <c r="O1373" s="5">
        <f t="shared" si="1291"/>
        <v>17.5</v>
      </c>
      <c r="P1373" s="5">
        <f t="shared" si="1292"/>
        <v>0</v>
      </c>
      <c r="Q1373" s="5">
        <f t="shared" si="1292"/>
        <v>0</v>
      </c>
      <c r="R1373" s="5">
        <f t="shared" si="1292"/>
        <v>0</v>
      </c>
      <c r="S1373" s="5">
        <f t="shared" si="1292"/>
        <v>0</v>
      </c>
      <c r="T1373" s="5">
        <f t="shared" si="1292"/>
        <v>17.5</v>
      </c>
      <c r="U1373" s="5">
        <f t="shared" si="1292"/>
        <v>0</v>
      </c>
      <c r="V1373" s="42">
        <f t="shared" si="1292"/>
        <v>0</v>
      </c>
      <c r="W1373" s="5">
        <f t="shared" si="1272"/>
        <v>100</v>
      </c>
      <c r="X1373" s="27"/>
    </row>
    <row r="1374" spans="1:24" ht="31.5" customHeight="1" x14ac:dyDescent="0.3">
      <c r="A1374" s="4" t="s">
        <v>171</v>
      </c>
      <c r="B1374" s="4" t="s">
        <v>1767</v>
      </c>
      <c r="C1374" s="4" t="s">
        <v>89</v>
      </c>
      <c r="D1374" s="4"/>
      <c r="E1374" s="14" t="s">
        <v>1004</v>
      </c>
      <c r="F1374" s="5"/>
      <c r="G1374" s="5"/>
      <c r="H1374" s="5"/>
      <c r="I1374" s="5"/>
      <c r="J1374" s="5"/>
      <c r="K1374" s="5"/>
      <c r="L1374" s="5">
        <f t="shared" si="1290"/>
        <v>0</v>
      </c>
      <c r="M1374" s="5">
        <f t="shared" si="1290"/>
        <v>0</v>
      </c>
      <c r="N1374" s="5">
        <f t="shared" si="1291"/>
        <v>17.5</v>
      </c>
      <c r="O1374" s="5">
        <f t="shared" si="1291"/>
        <v>17.5</v>
      </c>
      <c r="P1374" s="5">
        <f t="shared" si="1292"/>
        <v>0</v>
      </c>
      <c r="Q1374" s="5">
        <f t="shared" si="1292"/>
        <v>0</v>
      </c>
      <c r="R1374" s="5">
        <f t="shared" si="1292"/>
        <v>0</v>
      </c>
      <c r="S1374" s="5">
        <f t="shared" si="1292"/>
        <v>0</v>
      </c>
      <c r="T1374" s="5">
        <f t="shared" si="1292"/>
        <v>17.5</v>
      </c>
      <c r="U1374" s="5">
        <f t="shared" si="1292"/>
        <v>0</v>
      </c>
      <c r="V1374" s="42">
        <f t="shared" si="1292"/>
        <v>0</v>
      </c>
      <c r="W1374" s="5">
        <f t="shared" si="1272"/>
        <v>100</v>
      </c>
      <c r="X1374" s="27"/>
    </row>
    <row r="1375" spans="1:24" ht="63" customHeight="1" x14ac:dyDescent="0.3">
      <c r="A1375" s="4" t="s">
        <v>171</v>
      </c>
      <c r="B1375" s="4" t="s">
        <v>1767</v>
      </c>
      <c r="C1375" s="4" t="s">
        <v>1532</v>
      </c>
      <c r="D1375" s="4"/>
      <c r="E1375" s="14" t="s">
        <v>1531</v>
      </c>
      <c r="F1375" s="5"/>
      <c r="G1375" s="5"/>
      <c r="H1375" s="5"/>
      <c r="I1375" s="5"/>
      <c r="J1375" s="5"/>
      <c r="K1375" s="5"/>
      <c r="L1375" s="5">
        <f t="shared" si="1290"/>
        <v>0</v>
      </c>
      <c r="M1375" s="5">
        <f t="shared" si="1290"/>
        <v>0</v>
      </c>
      <c r="N1375" s="5">
        <f t="shared" si="1291"/>
        <v>17.5</v>
      </c>
      <c r="O1375" s="5">
        <f t="shared" si="1291"/>
        <v>17.5</v>
      </c>
      <c r="P1375" s="5">
        <f t="shared" si="1292"/>
        <v>0</v>
      </c>
      <c r="Q1375" s="5">
        <f t="shared" si="1292"/>
        <v>0</v>
      </c>
      <c r="R1375" s="5">
        <f t="shared" si="1292"/>
        <v>0</v>
      </c>
      <c r="S1375" s="5">
        <f t="shared" si="1292"/>
        <v>0</v>
      </c>
      <c r="T1375" s="5">
        <f t="shared" si="1292"/>
        <v>17.5</v>
      </c>
      <c r="U1375" s="5">
        <f t="shared" si="1292"/>
        <v>0</v>
      </c>
      <c r="V1375" s="42">
        <f t="shared" si="1292"/>
        <v>0</v>
      </c>
      <c r="W1375" s="5">
        <f t="shared" si="1272"/>
        <v>100</v>
      </c>
      <c r="X1375" s="27"/>
    </row>
    <row r="1376" spans="1:24" ht="31.5" customHeight="1" x14ac:dyDescent="0.3">
      <c r="A1376" s="4" t="s">
        <v>171</v>
      </c>
      <c r="B1376" s="4" t="s">
        <v>1767</v>
      </c>
      <c r="C1376" s="4" t="s">
        <v>1532</v>
      </c>
      <c r="D1376" s="4" t="s">
        <v>11</v>
      </c>
      <c r="E1376" s="14" t="s">
        <v>531</v>
      </c>
      <c r="F1376" s="5"/>
      <c r="G1376" s="5"/>
      <c r="H1376" s="5"/>
      <c r="I1376" s="5"/>
      <c r="J1376" s="5"/>
      <c r="K1376" s="5"/>
      <c r="L1376" s="5">
        <f t="shared" si="1290"/>
        <v>0</v>
      </c>
      <c r="M1376" s="5">
        <f t="shared" si="1290"/>
        <v>0</v>
      </c>
      <c r="N1376" s="5">
        <f t="shared" si="1291"/>
        <v>17.5</v>
      </c>
      <c r="O1376" s="5">
        <f t="shared" si="1291"/>
        <v>17.5</v>
      </c>
      <c r="P1376" s="5">
        <f t="shared" si="1292"/>
        <v>0</v>
      </c>
      <c r="Q1376" s="5">
        <f t="shared" si="1292"/>
        <v>0</v>
      </c>
      <c r="R1376" s="5">
        <f t="shared" si="1292"/>
        <v>0</v>
      </c>
      <c r="S1376" s="5">
        <f t="shared" si="1292"/>
        <v>0</v>
      </c>
      <c r="T1376" s="5">
        <f t="shared" si="1292"/>
        <v>17.5</v>
      </c>
      <c r="U1376" s="5">
        <f t="shared" si="1292"/>
        <v>0</v>
      </c>
      <c r="V1376" s="42">
        <f t="shared" si="1292"/>
        <v>0</v>
      </c>
      <c r="W1376" s="5">
        <f t="shared" si="1272"/>
        <v>100</v>
      </c>
      <c r="X1376" s="27"/>
    </row>
    <row r="1377" spans="1:24" ht="31.5" customHeight="1" x14ac:dyDescent="0.3">
      <c r="A1377" s="4" t="s">
        <v>171</v>
      </c>
      <c r="B1377" s="4" t="s">
        <v>1767</v>
      </c>
      <c r="C1377" s="4" t="s">
        <v>1532</v>
      </c>
      <c r="D1377" s="4" t="s">
        <v>12</v>
      </c>
      <c r="E1377" s="14" t="s">
        <v>532</v>
      </c>
      <c r="F1377" s="5"/>
      <c r="G1377" s="5"/>
      <c r="H1377" s="5"/>
      <c r="I1377" s="5"/>
      <c r="J1377" s="5"/>
      <c r="K1377" s="5"/>
      <c r="L1377" s="5">
        <v>0</v>
      </c>
      <c r="M1377" s="5">
        <v>0</v>
      </c>
      <c r="N1377" s="5">
        <v>17.5</v>
      </c>
      <c r="O1377" s="5">
        <v>17.5</v>
      </c>
      <c r="P1377" s="5">
        <v>0</v>
      </c>
      <c r="Q1377" s="5">
        <v>0</v>
      </c>
      <c r="R1377" s="5">
        <v>0</v>
      </c>
      <c r="S1377" s="5">
        <v>0</v>
      </c>
      <c r="T1377" s="5">
        <v>17.5</v>
      </c>
      <c r="U1377" s="5">
        <v>0</v>
      </c>
      <c r="V1377" s="42">
        <v>0</v>
      </c>
      <c r="W1377" s="5">
        <f t="shared" si="1272"/>
        <v>100</v>
      </c>
      <c r="X1377" s="27"/>
    </row>
    <row r="1378" spans="1:24" ht="31.5" customHeight="1" x14ac:dyDescent="0.3">
      <c r="A1378" s="4" t="s">
        <v>171</v>
      </c>
      <c r="B1378" s="4" t="s">
        <v>1767</v>
      </c>
      <c r="C1378" s="4" t="s">
        <v>22</v>
      </c>
      <c r="D1378" s="4"/>
      <c r="E1378" s="14" t="s">
        <v>802</v>
      </c>
      <c r="F1378" s="5"/>
      <c r="G1378" s="5"/>
      <c r="H1378" s="5"/>
      <c r="I1378" s="5"/>
      <c r="J1378" s="5"/>
      <c r="K1378" s="5"/>
      <c r="L1378" s="5">
        <f>L1379</f>
        <v>453.82799999999997</v>
      </c>
      <c r="M1378" s="5">
        <f>L1378</f>
        <v>453.82799999999997</v>
      </c>
      <c r="N1378" s="5">
        <f t="shared" ref="N1378:O1381" si="1293">N1379</f>
        <v>453.82799999999997</v>
      </c>
      <c r="O1378" s="5">
        <f t="shared" si="1293"/>
        <v>182.72255000000001</v>
      </c>
      <c r="P1378" s="5">
        <f t="shared" ref="P1378:V1381" si="1294">P1379</f>
        <v>0</v>
      </c>
      <c r="Q1378" s="5">
        <f t="shared" si="1294"/>
        <v>0</v>
      </c>
      <c r="R1378" s="5">
        <f t="shared" si="1294"/>
        <v>0</v>
      </c>
      <c r="S1378" s="5">
        <f t="shared" si="1294"/>
        <v>0</v>
      </c>
      <c r="T1378" s="5">
        <f t="shared" si="1294"/>
        <v>453.82799999999997</v>
      </c>
      <c r="U1378" s="5">
        <f t="shared" si="1294"/>
        <v>0</v>
      </c>
      <c r="V1378" s="42">
        <f t="shared" si="1294"/>
        <v>0</v>
      </c>
      <c r="W1378" s="5">
        <f t="shared" si="1272"/>
        <v>100</v>
      </c>
      <c r="X1378" s="25"/>
    </row>
    <row r="1379" spans="1:24" ht="47.25" customHeight="1" x14ac:dyDescent="0.3">
      <c r="A1379" s="4" t="s">
        <v>171</v>
      </c>
      <c r="B1379" s="4" t="s">
        <v>1767</v>
      </c>
      <c r="C1379" s="4" t="s">
        <v>96</v>
      </c>
      <c r="D1379" s="4"/>
      <c r="E1379" s="14" t="s">
        <v>1038</v>
      </c>
      <c r="F1379" s="5"/>
      <c r="G1379" s="5"/>
      <c r="H1379" s="5"/>
      <c r="I1379" s="5"/>
      <c r="J1379" s="5"/>
      <c r="K1379" s="5"/>
      <c r="L1379" s="5">
        <f>L1380</f>
        <v>453.82799999999997</v>
      </c>
      <c r="M1379" s="5">
        <f>L1379</f>
        <v>453.82799999999997</v>
      </c>
      <c r="N1379" s="5">
        <f t="shared" si="1293"/>
        <v>453.82799999999997</v>
      </c>
      <c r="O1379" s="5">
        <f t="shared" si="1293"/>
        <v>182.72255000000001</v>
      </c>
      <c r="P1379" s="5">
        <f t="shared" si="1294"/>
        <v>0</v>
      </c>
      <c r="Q1379" s="5">
        <f t="shared" si="1294"/>
        <v>0</v>
      </c>
      <c r="R1379" s="5">
        <f t="shared" si="1294"/>
        <v>0</v>
      </c>
      <c r="S1379" s="5">
        <f t="shared" si="1294"/>
        <v>0</v>
      </c>
      <c r="T1379" s="5">
        <f t="shared" si="1294"/>
        <v>453.82799999999997</v>
      </c>
      <c r="U1379" s="5">
        <f t="shared" si="1294"/>
        <v>0</v>
      </c>
      <c r="V1379" s="42">
        <f t="shared" si="1294"/>
        <v>0</v>
      </c>
      <c r="W1379" s="5">
        <f t="shared" si="1272"/>
        <v>100</v>
      </c>
      <c r="X1379" s="25"/>
    </row>
    <row r="1380" spans="1:24" ht="31.5" customHeight="1" x14ac:dyDescent="0.3">
      <c r="A1380" s="4" t="s">
        <v>171</v>
      </c>
      <c r="B1380" s="4" t="s">
        <v>1767</v>
      </c>
      <c r="C1380" s="4" t="s">
        <v>1278</v>
      </c>
      <c r="D1380" s="4"/>
      <c r="E1380" s="14" t="s">
        <v>1634</v>
      </c>
      <c r="F1380" s="5"/>
      <c r="G1380" s="5"/>
      <c r="H1380" s="5"/>
      <c r="I1380" s="5"/>
      <c r="J1380" s="5"/>
      <c r="K1380" s="5"/>
      <c r="L1380" s="5">
        <f>L1381</f>
        <v>453.82799999999997</v>
      </c>
      <c r="M1380" s="5">
        <f>L1380</f>
        <v>453.82799999999997</v>
      </c>
      <c r="N1380" s="5">
        <f t="shared" si="1293"/>
        <v>453.82799999999997</v>
      </c>
      <c r="O1380" s="5">
        <f t="shared" si="1293"/>
        <v>182.72255000000001</v>
      </c>
      <c r="P1380" s="5">
        <f t="shared" si="1294"/>
        <v>0</v>
      </c>
      <c r="Q1380" s="5">
        <f t="shared" si="1294"/>
        <v>0</v>
      </c>
      <c r="R1380" s="5">
        <f t="shared" si="1294"/>
        <v>0</v>
      </c>
      <c r="S1380" s="5">
        <f t="shared" si="1294"/>
        <v>0</v>
      </c>
      <c r="T1380" s="5">
        <f t="shared" si="1294"/>
        <v>453.82799999999997</v>
      </c>
      <c r="U1380" s="5">
        <f t="shared" si="1294"/>
        <v>0</v>
      </c>
      <c r="V1380" s="42">
        <f t="shared" si="1294"/>
        <v>0</v>
      </c>
      <c r="W1380" s="5">
        <f t="shared" si="1272"/>
        <v>100</v>
      </c>
      <c r="X1380" s="25"/>
    </row>
    <row r="1381" spans="1:24" ht="31.5" customHeight="1" x14ac:dyDescent="0.3">
      <c r="A1381" s="4" t="s">
        <v>171</v>
      </c>
      <c r="B1381" s="4" t="s">
        <v>1767</v>
      </c>
      <c r="C1381" s="4" t="s">
        <v>1278</v>
      </c>
      <c r="D1381" s="4" t="s">
        <v>11</v>
      </c>
      <c r="E1381" s="14" t="s">
        <v>531</v>
      </c>
      <c r="F1381" s="5"/>
      <c r="G1381" s="5"/>
      <c r="H1381" s="5"/>
      <c r="I1381" s="5"/>
      <c r="J1381" s="5"/>
      <c r="K1381" s="5"/>
      <c r="L1381" s="5">
        <f>L1382</f>
        <v>453.82799999999997</v>
      </c>
      <c r="M1381" s="5">
        <f>L1381</f>
        <v>453.82799999999997</v>
      </c>
      <c r="N1381" s="5">
        <f t="shared" si="1293"/>
        <v>453.82799999999997</v>
      </c>
      <c r="O1381" s="5">
        <f t="shared" si="1293"/>
        <v>182.72255000000001</v>
      </c>
      <c r="P1381" s="5">
        <f t="shared" si="1294"/>
        <v>0</v>
      </c>
      <c r="Q1381" s="5">
        <f t="shared" si="1294"/>
        <v>0</v>
      </c>
      <c r="R1381" s="5">
        <f t="shared" si="1294"/>
        <v>0</v>
      </c>
      <c r="S1381" s="5">
        <f t="shared" si="1294"/>
        <v>0</v>
      </c>
      <c r="T1381" s="5">
        <f t="shared" si="1294"/>
        <v>453.82799999999997</v>
      </c>
      <c r="U1381" s="5">
        <f t="shared" si="1294"/>
        <v>0</v>
      </c>
      <c r="V1381" s="42">
        <f t="shared" si="1294"/>
        <v>0</v>
      </c>
      <c r="W1381" s="5">
        <f t="shared" si="1272"/>
        <v>100</v>
      </c>
      <c r="X1381" s="25"/>
    </row>
    <row r="1382" spans="1:24" ht="31.5" customHeight="1" x14ac:dyDescent="0.3">
      <c r="A1382" s="4" t="s">
        <v>171</v>
      </c>
      <c r="B1382" s="4" t="s">
        <v>1767</v>
      </c>
      <c r="C1382" s="4" t="s">
        <v>1278</v>
      </c>
      <c r="D1382" s="4" t="s">
        <v>12</v>
      </c>
      <c r="E1382" s="14" t="s">
        <v>532</v>
      </c>
      <c r="F1382" s="5"/>
      <c r="G1382" s="5"/>
      <c r="H1382" s="5"/>
      <c r="I1382" s="5"/>
      <c r="J1382" s="5"/>
      <c r="K1382" s="5"/>
      <c r="L1382" s="5">
        <v>453.82799999999997</v>
      </c>
      <c r="M1382" s="5">
        <f>L1382</f>
        <v>453.82799999999997</v>
      </c>
      <c r="N1382" s="5">
        <v>453.82799999999997</v>
      </c>
      <c r="O1382" s="5">
        <v>182.72255000000001</v>
      </c>
      <c r="P1382" s="5">
        <v>0</v>
      </c>
      <c r="Q1382" s="5">
        <v>0</v>
      </c>
      <c r="R1382" s="5">
        <v>0</v>
      </c>
      <c r="S1382" s="5">
        <v>0</v>
      </c>
      <c r="T1382" s="5">
        <v>453.82799999999997</v>
      </c>
      <c r="U1382" s="5">
        <v>0</v>
      </c>
      <c r="V1382" s="42">
        <v>0</v>
      </c>
      <c r="W1382" s="5">
        <f t="shared" si="1272"/>
        <v>100</v>
      </c>
      <c r="X1382" s="25"/>
    </row>
    <row r="1383" spans="1:24" s="10" customFormat="1" ht="15.75" customHeight="1" x14ac:dyDescent="0.3">
      <c r="A1383" s="9" t="s">
        <v>171</v>
      </c>
      <c r="B1383" s="9" t="s">
        <v>1787</v>
      </c>
      <c r="C1383" s="9"/>
      <c r="D1383" s="9"/>
      <c r="E1383" s="13" t="s">
        <v>510</v>
      </c>
      <c r="F1383" s="11">
        <f t="shared" ref="F1383:L1383" si="1295">F1384+F1406+F1412+F1429</f>
        <v>513618.2</v>
      </c>
      <c r="G1383" s="11">
        <f t="shared" si="1295"/>
        <v>364706.49999999994</v>
      </c>
      <c r="H1383" s="11">
        <f t="shared" si="1295"/>
        <v>401569.6</v>
      </c>
      <c r="I1383" s="11">
        <f t="shared" si="1295"/>
        <v>274546.8</v>
      </c>
      <c r="J1383" s="11">
        <f t="shared" si="1295"/>
        <v>269569.2</v>
      </c>
      <c r="K1383" s="11">
        <f t="shared" si="1295"/>
        <v>0</v>
      </c>
      <c r="L1383" s="11">
        <f t="shared" si="1295"/>
        <v>-2589.5820000000003</v>
      </c>
      <c r="M1383" s="11">
        <f t="shared" si="1252"/>
        <v>785575.41799999995</v>
      </c>
      <c r="N1383" s="11">
        <f>N1384+N1406+N1412+N1429+N1442+N1421</f>
        <v>785458.55491000006</v>
      </c>
      <c r="O1383" s="11">
        <f t="shared" ref="O1383:V1383" si="1296">O1384+O1406+O1412+O1429+O1442+O1421</f>
        <v>396140.59564999997</v>
      </c>
      <c r="P1383" s="11">
        <f t="shared" si="1296"/>
        <v>137814.79503000001</v>
      </c>
      <c r="Q1383" s="11">
        <f t="shared" si="1296"/>
        <v>107448.31608</v>
      </c>
      <c r="R1383" s="11">
        <f t="shared" si="1296"/>
        <v>0</v>
      </c>
      <c r="S1383" s="11">
        <f t="shared" si="1296"/>
        <v>0</v>
      </c>
      <c r="T1383" s="11">
        <f t="shared" si="1296"/>
        <v>567017.47343000001</v>
      </c>
      <c r="U1383" s="11">
        <f t="shared" si="1296"/>
        <v>137814.79503000001</v>
      </c>
      <c r="V1383" s="41">
        <f t="shared" si="1296"/>
        <v>0</v>
      </c>
      <c r="W1383" s="11">
        <f t="shared" si="1272"/>
        <v>72.189356126494843</v>
      </c>
      <c r="X1383" s="26"/>
    </row>
    <row r="1384" spans="1:24" ht="31.5" customHeight="1" x14ac:dyDescent="0.3">
      <c r="A1384" s="4" t="s">
        <v>171</v>
      </c>
      <c r="B1384" s="4" t="s">
        <v>1787</v>
      </c>
      <c r="C1384" s="4" t="s">
        <v>199</v>
      </c>
      <c r="D1384" s="4"/>
      <c r="E1384" s="14" t="s">
        <v>979</v>
      </c>
      <c r="F1384" s="5">
        <f t="shared" ref="F1384:L1384" si="1297">F1385+F1401</f>
        <v>505494.7</v>
      </c>
      <c r="G1384" s="5">
        <f t="shared" si="1297"/>
        <v>357762.8</v>
      </c>
      <c r="H1384" s="5">
        <f t="shared" si="1297"/>
        <v>393446.1</v>
      </c>
      <c r="I1384" s="5">
        <f t="shared" si="1297"/>
        <v>274546.8</v>
      </c>
      <c r="J1384" s="5">
        <f t="shared" si="1297"/>
        <v>269569.2</v>
      </c>
      <c r="K1384" s="5">
        <f t="shared" si="1297"/>
        <v>0</v>
      </c>
      <c r="L1384" s="5">
        <f t="shared" si="1297"/>
        <v>-5464.8150000000005</v>
      </c>
      <c r="M1384" s="5">
        <f t="shared" si="1252"/>
        <v>774576.68500000006</v>
      </c>
      <c r="N1384" s="5">
        <f>N1385+N1401</f>
        <v>751383.70052000007</v>
      </c>
      <c r="O1384" s="5">
        <f>O1385+O1401</f>
        <v>369004.33785999997</v>
      </c>
      <c r="P1384" s="5">
        <f t="shared" ref="P1384:V1384" si="1298">P1385+P1401</f>
        <v>120510.40032</v>
      </c>
      <c r="Q1384" s="5">
        <f t="shared" si="1298"/>
        <v>94658.323629999999</v>
      </c>
      <c r="R1384" s="5">
        <f t="shared" si="1298"/>
        <v>0</v>
      </c>
      <c r="S1384" s="5">
        <f t="shared" si="1298"/>
        <v>0</v>
      </c>
      <c r="T1384" s="5">
        <f>T1385+T1401</f>
        <v>532942.61913999997</v>
      </c>
      <c r="U1384" s="5">
        <f t="shared" si="1298"/>
        <v>120510.40032</v>
      </c>
      <c r="V1384" s="42">
        <f t="shared" si="1298"/>
        <v>0</v>
      </c>
      <c r="W1384" s="5">
        <f t="shared" si="1272"/>
        <v>70.92815811298189</v>
      </c>
      <c r="X1384" s="27"/>
    </row>
    <row r="1385" spans="1:24" ht="31.5" customHeight="1" x14ac:dyDescent="0.3">
      <c r="A1385" s="4" t="s">
        <v>171</v>
      </c>
      <c r="B1385" s="4" t="s">
        <v>1787</v>
      </c>
      <c r="C1385" s="4" t="s">
        <v>200</v>
      </c>
      <c r="D1385" s="4"/>
      <c r="E1385" s="14" t="s">
        <v>1257</v>
      </c>
      <c r="F1385" s="5">
        <f t="shared" ref="F1385:L1385" si="1299">F1386+F1393+F1397</f>
        <v>476490.8</v>
      </c>
      <c r="G1385" s="5">
        <f t="shared" si="1299"/>
        <v>329013.09999999998</v>
      </c>
      <c r="H1385" s="5">
        <f t="shared" si="1299"/>
        <v>364065.69999999995</v>
      </c>
      <c r="I1385" s="5">
        <f t="shared" si="1299"/>
        <v>274546.8</v>
      </c>
      <c r="J1385" s="5">
        <f t="shared" si="1299"/>
        <v>269569.2</v>
      </c>
      <c r="K1385" s="5">
        <f t="shared" si="1299"/>
        <v>0</v>
      </c>
      <c r="L1385" s="5">
        <f t="shared" si="1299"/>
        <v>-3938.4859999999999</v>
      </c>
      <c r="M1385" s="5">
        <f t="shared" si="1252"/>
        <v>747099.11399999994</v>
      </c>
      <c r="N1385" s="5">
        <f>N1386+N1393+N1397</f>
        <v>724168.83686000004</v>
      </c>
      <c r="O1385" s="5">
        <f>O1386+O1393+O1397</f>
        <v>350993.41931999999</v>
      </c>
      <c r="P1385" s="5">
        <f t="shared" ref="P1385:V1385" si="1300">P1386+P1393+P1397</f>
        <v>120510.40032</v>
      </c>
      <c r="Q1385" s="5">
        <f t="shared" si="1300"/>
        <v>94658.323629999999</v>
      </c>
      <c r="R1385" s="5">
        <f t="shared" si="1300"/>
        <v>0</v>
      </c>
      <c r="S1385" s="5">
        <f t="shared" si="1300"/>
        <v>0</v>
      </c>
      <c r="T1385" s="5">
        <f t="shared" si="1300"/>
        <v>505727.75604999997</v>
      </c>
      <c r="U1385" s="5">
        <f t="shared" si="1300"/>
        <v>120510.40032</v>
      </c>
      <c r="V1385" s="42">
        <f t="shared" si="1300"/>
        <v>0</v>
      </c>
      <c r="W1385" s="5">
        <f t="shared" si="1272"/>
        <v>69.835614335855468</v>
      </c>
      <c r="X1385" s="27"/>
    </row>
    <row r="1386" spans="1:24" ht="47.25" customHeight="1" x14ac:dyDescent="0.3">
      <c r="A1386" s="4" t="s">
        <v>171</v>
      </c>
      <c r="B1386" s="4" t="s">
        <v>1787</v>
      </c>
      <c r="C1386" s="4" t="s">
        <v>201</v>
      </c>
      <c r="D1386" s="4"/>
      <c r="E1386" s="14" t="s">
        <v>1148</v>
      </c>
      <c r="F1386" s="5">
        <f t="shared" ref="F1386:L1386" si="1301">F1387+F1390</f>
        <v>329013.09999999998</v>
      </c>
      <c r="G1386" s="5">
        <f t="shared" si="1301"/>
        <v>329013.09999999998</v>
      </c>
      <c r="H1386" s="5">
        <f t="shared" si="1301"/>
        <v>329013.09999999998</v>
      </c>
      <c r="I1386" s="5">
        <f t="shared" si="1301"/>
        <v>274546.8</v>
      </c>
      <c r="J1386" s="5">
        <f t="shared" si="1301"/>
        <v>269569.2</v>
      </c>
      <c r="K1386" s="5">
        <f t="shared" si="1301"/>
        <v>0</v>
      </c>
      <c r="L1386" s="5">
        <f t="shared" si="1301"/>
        <v>-3938.4859999999999</v>
      </c>
      <c r="M1386" s="5">
        <f t="shared" si="1252"/>
        <v>599621.41399999987</v>
      </c>
      <c r="N1386" s="5">
        <f>N1387+N1390</f>
        <v>599447.16133999999</v>
      </c>
      <c r="O1386" s="5">
        <f>O1387+O1390</f>
        <v>252123.82048999998</v>
      </c>
      <c r="P1386" s="5">
        <f t="shared" ref="P1386:V1386" si="1302">P1387+P1390</f>
        <v>0</v>
      </c>
      <c r="Q1386" s="5">
        <f t="shared" si="1302"/>
        <v>0</v>
      </c>
      <c r="R1386" s="5">
        <f t="shared" si="1302"/>
        <v>0</v>
      </c>
      <c r="S1386" s="5">
        <f t="shared" si="1302"/>
        <v>0</v>
      </c>
      <c r="T1386" s="5">
        <f t="shared" si="1302"/>
        <v>381006.08052999998</v>
      </c>
      <c r="U1386" s="5">
        <f t="shared" si="1302"/>
        <v>0</v>
      </c>
      <c r="V1386" s="42">
        <f t="shared" si="1302"/>
        <v>0</v>
      </c>
      <c r="W1386" s="5">
        <f t="shared" si="1272"/>
        <v>63.559577074032958</v>
      </c>
      <c r="X1386" s="27"/>
    </row>
    <row r="1387" spans="1:24" ht="15.75" customHeight="1" x14ac:dyDescent="0.3">
      <c r="A1387" s="4" t="s">
        <v>171</v>
      </c>
      <c r="B1387" s="4" t="s">
        <v>1787</v>
      </c>
      <c r="C1387" s="4" t="s">
        <v>193</v>
      </c>
      <c r="D1387" s="4"/>
      <c r="E1387" s="14" t="s">
        <v>608</v>
      </c>
      <c r="F1387" s="5">
        <f t="shared" ref="F1387:L1388" si="1303">F1388</f>
        <v>323855.5</v>
      </c>
      <c r="G1387" s="5">
        <f t="shared" si="1303"/>
        <v>323855.5</v>
      </c>
      <c r="H1387" s="5">
        <f t="shared" si="1303"/>
        <v>323855.5</v>
      </c>
      <c r="I1387" s="5">
        <f t="shared" si="1303"/>
        <v>274546.8</v>
      </c>
      <c r="J1387" s="5">
        <f t="shared" si="1303"/>
        <v>269569.2</v>
      </c>
      <c r="K1387" s="5">
        <f t="shared" si="1303"/>
        <v>0</v>
      </c>
      <c r="L1387" s="5">
        <f t="shared" si="1303"/>
        <v>-2010.75</v>
      </c>
      <c r="M1387" s="5">
        <f t="shared" si="1252"/>
        <v>596391.55000000005</v>
      </c>
      <c r="N1387" s="5">
        <f>N1388</f>
        <v>596391.55000000005</v>
      </c>
      <c r="O1387" s="5">
        <f>O1388</f>
        <v>249068.20960999999</v>
      </c>
      <c r="P1387" s="5">
        <f t="shared" ref="P1387:V1388" si="1304">P1388</f>
        <v>0</v>
      </c>
      <c r="Q1387" s="5">
        <f t="shared" si="1304"/>
        <v>0</v>
      </c>
      <c r="R1387" s="5">
        <f t="shared" si="1304"/>
        <v>0</v>
      </c>
      <c r="S1387" s="5">
        <f t="shared" si="1304"/>
        <v>0</v>
      </c>
      <c r="T1387" s="5">
        <f t="shared" si="1304"/>
        <v>377950.46964999998</v>
      </c>
      <c r="U1387" s="5">
        <f t="shared" si="1304"/>
        <v>0</v>
      </c>
      <c r="V1387" s="42">
        <f t="shared" si="1304"/>
        <v>0</v>
      </c>
      <c r="W1387" s="5">
        <f t="shared" si="1272"/>
        <v>63.372874691132019</v>
      </c>
      <c r="X1387" s="27"/>
    </row>
    <row r="1388" spans="1:24" ht="31.5" customHeight="1" x14ac:dyDescent="0.3">
      <c r="A1388" s="4" t="s">
        <v>171</v>
      </c>
      <c r="B1388" s="4" t="s">
        <v>1787</v>
      </c>
      <c r="C1388" s="4" t="s">
        <v>193</v>
      </c>
      <c r="D1388" s="4" t="s">
        <v>11</v>
      </c>
      <c r="E1388" s="14" t="s">
        <v>531</v>
      </c>
      <c r="F1388" s="5">
        <f t="shared" si="1303"/>
        <v>323855.5</v>
      </c>
      <c r="G1388" s="5">
        <f t="shared" si="1303"/>
        <v>323855.5</v>
      </c>
      <c r="H1388" s="5">
        <f t="shared" si="1303"/>
        <v>323855.5</v>
      </c>
      <c r="I1388" s="5">
        <f t="shared" si="1303"/>
        <v>274546.8</v>
      </c>
      <c r="J1388" s="5">
        <f t="shared" si="1303"/>
        <v>269569.2</v>
      </c>
      <c r="K1388" s="5">
        <f t="shared" si="1303"/>
        <v>0</v>
      </c>
      <c r="L1388" s="5">
        <f t="shared" si="1303"/>
        <v>-2010.75</v>
      </c>
      <c r="M1388" s="5">
        <f t="shared" si="1252"/>
        <v>596391.55000000005</v>
      </c>
      <c r="N1388" s="5">
        <f>N1389</f>
        <v>596391.55000000005</v>
      </c>
      <c r="O1388" s="5">
        <f>O1389</f>
        <v>249068.20960999999</v>
      </c>
      <c r="P1388" s="5">
        <f t="shared" si="1304"/>
        <v>0</v>
      </c>
      <c r="Q1388" s="5">
        <f t="shared" si="1304"/>
        <v>0</v>
      </c>
      <c r="R1388" s="5">
        <f t="shared" si="1304"/>
        <v>0</v>
      </c>
      <c r="S1388" s="5">
        <f t="shared" si="1304"/>
        <v>0</v>
      </c>
      <c r="T1388" s="5">
        <f t="shared" si="1304"/>
        <v>377950.46964999998</v>
      </c>
      <c r="U1388" s="5">
        <f t="shared" si="1304"/>
        <v>0</v>
      </c>
      <c r="V1388" s="42">
        <f t="shared" si="1304"/>
        <v>0</v>
      </c>
      <c r="W1388" s="5">
        <f t="shared" si="1272"/>
        <v>63.372874691132019</v>
      </c>
      <c r="X1388" s="27"/>
    </row>
    <row r="1389" spans="1:24" ht="31.5" customHeight="1" x14ac:dyDescent="0.3">
      <c r="A1389" s="4" t="s">
        <v>171</v>
      </c>
      <c r="B1389" s="4" t="s">
        <v>1787</v>
      </c>
      <c r="C1389" s="4" t="s">
        <v>193</v>
      </c>
      <c r="D1389" s="4" t="s">
        <v>12</v>
      </c>
      <c r="E1389" s="14" t="s">
        <v>532</v>
      </c>
      <c r="F1389" s="5">
        <v>323855.5</v>
      </c>
      <c r="G1389" s="5">
        <v>323855.5</v>
      </c>
      <c r="H1389" s="5">
        <v>323855.5</v>
      </c>
      <c r="I1389" s="5">
        <v>274546.8</v>
      </c>
      <c r="J1389" s="5">
        <v>269569.2</v>
      </c>
      <c r="K1389" s="5"/>
      <c r="L1389" s="5">
        <v>-2010.75</v>
      </c>
      <c r="M1389" s="5">
        <f t="shared" si="1252"/>
        <v>596391.55000000005</v>
      </c>
      <c r="N1389" s="5">
        <v>596391.55000000005</v>
      </c>
      <c r="O1389" s="5">
        <v>249068.20960999999</v>
      </c>
      <c r="P1389" s="5">
        <v>0</v>
      </c>
      <c r="Q1389" s="5">
        <v>0</v>
      </c>
      <c r="R1389" s="5">
        <v>0</v>
      </c>
      <c r="S1389" s="5">
        <v>0</v>
      </c>
      <c r="T1389" s="5">
        <v>377950.46964999998</v>
      </c>
      <c r="U1389" s="5">
        <v>0</v>
      </c>
      <c r="V1389" s="42">
        <v>0</v>
      </c>
      <c r="W1389" s="5">
        <f t="shared" si="1272"/>
        <v>63.372874691132019</v>
      </c>
      <c r="X1389" s="27"/>
    </row>
    <row r="1390" spans="1:24" ht="31.5" customHeight="1" x14ac:dyDescent="0.3">
      <c r="A1390" s="4" t="s">
        <v>171</v>
      </c>
      <c r="B1390" s="4" t="s">
        <v>1787</v>
      </c>
      <c r="C1390" s="4" t="s">
        <v>194</v>
      </c>
      <c r="D1390" s="4"/>
      <c r="E1390" s="14" t="s">
        <v>609</v>
      </c>
      <c r="F1390" s="5">
        <f t="shared" ref="F1390:L1391" si="1305">F1391</f>
        <v>5157.6000000000004</v>
      </c>
      <c r="G1390" s="5">
        <f t="shared" si="1305"/>
        <v>5157.6000000000004</v>
      </c>
      <c r="H1390" s="5">
        <f t="shared" si="1305"/>
        <v>5157.6000000000004</v>
      </c>
      <c r="I1390" s="5">
        <f t="shared" si="1305"/>
        <v>0</v>
      </c>
      <c r="J1390" s="5">
        <f t="shared" si="1305"/>
        <v>0</v>
      </c>
      <c r="K1390" s="5">
        <f t="shared" si="1305"/>
        <v>0</v>
      </c>
      <c r="L1390" s="5">
        <f t="shared" si="1305"/>
        <v>-1927.7360000000001</v>
      </c>
      <c r="M1390" s="5">
        <f t="shared" si="1252"/>
        <v>3229.8640000000005</v>
      </c>
      <c r="N1390" s="5">
        <f>N1391</f>
        <v>3055.6113399999999</v>
      </c>
      <c r="O1390" s="5">
        <f>O1391</f>
        <v>3055.6108800000002</v>
      </c>
      <c r="P1390" s="5">
        <f t="shared" ref="P1390:V1391" si="1306">P1391</f>
        <v>0</v>
      </c>
      <c r="Q1390" s="5">
        <f t="shared" si="1306"/>
        <v>0</v>
      </c>
      <c r="R1390" s="5">
        <f t="shared" si="1306"/>
        <v>0</v>
      </c>
      <c r="S1390" s="5">
        <f t="shared" si="1306"/>
        <v>0</v>
      </c>
      <c r="T1390" s="5">
        <f t="shared" si="1306"/>
        <v>3055.6108800000002</v>
      </c>
      <c r="U1390" s="5">
        <f t="shared" si="1306"/>
        <v>0</v>
      </c>
      <c r="V1390" s="42">
        <f t="shared" si="1306"/>
        <v>0</v>
      </c>
      <c r="W1390" s="5">
        <f t="shared" si="1272"/>
        <v>99.999984945729395</v>
      </c>
      <c r="X1390" s="27"/>
    </row>
    <row r="1391" spans="1:24" ht="31.5" customHeight="1" x14ac:dyDescent="0.3">
      <c r="A1391" s="4" t="s">
        <v>171</v>
      </c>
      <c r="B1391" s="4" t="s">
        <v>1787</v>
      </c>
      <c r="C1391" s="4" t="s">
        <v>194</v>
      </c>
      <c r="D1391" s="4" t="s">
        <v>11</v>
      </c>
      <c r="E1391" s="14" t="s">
        <v>531</v>
      </c>
      <c r="F1391" s="5">
        <f t="shared" si="1305"/>
        <v>5157.6000000000004</v>
      </c>
      <c r="G1391" s="5">
        <f t="shared" si="1305"/>
        <v>5157.6000000000004</v>
      </c>
      <c r="H1391" s="5">
        <f t="shared" si="1305"/>
        <v>5157.6000000000004</v>
      </c>
      <c r="I1391" s="5">
        <f t="shared" si="1305"/>
        <v>0</v>
      </c>
      <c r="J1391" s="5">
        <f t="shared" si="1305"/>
        <v>0</v>
      </c>
      <c r="K1391" s="5">
        <f t="shared" si="1305"/>
        <v>0</v>
      </c>
      <c r="L1391" s="5">
        <f t="shared" si="1305"/>
        <v>-1927.7360000000001</v>
      </c>
      <c r="M1391" s="5">
        <f t="shared" si="1252"/>
        <v>3229.8640000000005</v>
      </c>
      <c r="N1391" s="5">
        <f>N1392</f>
        <v>3055.6113399999999</v>
      </c>
      <c r="O1391" s="5">
        <f>O1392</f>
        <v>3055.6108800000002</v>
      </c>
      <c r="P1391" s="5">
        <f t="shared" si="1306"/>
        <v>0</v>
      </c>
      <c r="Q1391" s="5">
        <f t="shared" si="1306"/>
        <v>0</v>
      </c>
      <c r="R1391" s="5">
        <f t="shared" si="1306"/>
        <v>0</v>
      </c>
      <c r="S1391" s="5">
        <f t="shared" si="1306"/>
        <v>0</v>
      </c>
      <c r="T1391" s="5">
        <f t="shared" si="1306"/>
        <v>3055.6108800000002</v>
      </c>
      <c r="U1391" s="5">
        <f t="shared" si="1306"/>
        <v>0</v>
      </c>
      <c r="V1391" s="42">
        <f t="shared" si="1306"/>
        <v>0</v>
      </c>
      <c r="W1391" s="5">
        <f t="shared" si="1272"/>
        <v>99.999984945729395</v>
      </c>
      <c r="X1391" s="27"/>
    </row>
    <row r="1392" spans="1:24" ht="31.5" customHeight="1" x14ac:dyDescent="0.3">
      <c r="A1392" s="4" t="s">
        <v>171</v>
      </c>
      <c r="B1392" s="4" t="s">
        <v>1787</v>
      </c>
      <c r="C1392" s="4" t="s">
        <v>194</v>
      </c>
      <c r="D1392" s="4" t="s">
        <v>12</v>
      </c>
      <c r="E1392" s="14" t="s">
        <v>532</v>
      </c>
      <c r="F1392" s="5">
        <v>5157.6000000000004</v>
      </c>
      <c r="G1392" s="5">
        <v>5157.6000000000004</v>
      </c>
      <c r="H1392" s="5">
        <v>5157.6000000000004</v>
      </c>
      <c r="I1392" s="5"/>
      <c r="J1392" s="5"/>
      <c r="K1392" s="5"/>
      <c r="L1392" s="5">
        <f>-1888.787-38.949</f>
        <v>-1927.7360000000001</v>
      </c>
      <c r="M1392" s="5">
        <f t="shared" si="1252"/>
        <v>3229.8640000000005</v>
      </c>
      <c r="N1392" s="5">
        <v>3055.6113399999999</v>
      </c>
      <c r="O1392" s="5">
        <v>3055.6108800000002</v>
      </c>
      <c r="P1392" s="5">
        <v>0</v>
      </c>
      <c r="Q1392" s="5">
        <v>0</v>
      </c>
      <c r="R1392" s="5">
        <v>0</v>
      </c>
      <c r="S1392" s="5">
        <v>0</v>
      </c>
      <c r="T1392" s="5">
        <v>3055.6108800000002</v>
      </c>
      <c r="U1392" s="5">
        <v>0</v>
      </c>
      <c r="V1392" s="42">
        <v>0</v>
      </c>
      <c r="W1392" s="5">
        <f t="shared" si="1272"/>
        <v>99.999984945729395</v>
      </c>
      <c r="X1392" s="27"/>
    </row>
    <row r="1393" spans="1:24" ht="63" customHeight="1" x14ac:dyDescent="0.3">
      <c r="A1393" s="4" t="s">
        <v>171</v>
      </c>
      <c r="B1393" s="4" t="s">
        <v>1787</v>
      </c>
      <c r="C1393" s="4" t="s">
        <v>857</v>
      </c>
      <c r="D1393" s="4"/>
      <c r="E1393" s="14" t="s">
        <v>1152</v>
      </c>
      <c r="F1393" s="5">
        <f t="shared" ref="F1393:L1395" si="1307">F1394</f>
        <v>23927.699999999997</v>
      </c>
      <c r="G1393" s="5">
        <f t="shared" si="1307"/>
        <v>0</v>
      </c>
      <c r="H1393" s="5">
        <f t="shared" si="1307"/>
        <v>35052.6</v>
      </c>
      <c r="I1393" s="5">
        <f t="shared" si="1307"/>
        <v>0</v>
      </c>
      <c r="J1393" s="5">
        <f t="shared" si="1307"/>
        <v>0</v>
      </c>
      <c r="K1393" s="5">
        <f t="shared" si="1307"/>
        <v>0</v>
      </c>
      <c r="L1393" s="5">
        <f t="shared" si="1307"/>
        <v>0</v>
      </c>
      <c r="M1393" s="5">
        <f t="shared" si="1252"/>
        <v>23927.699999999997</v>
      </c>
      <c r="N1393" s="5">
        <f t="shared" ref="N1393:O1395" si="1308">N1394</f>
        <v>21056.376</v>
      </c>
      <c r="O1393" s="5">
        <f t="shared" si="1308"/>
        <v>16002.84576</v>
      </c>
      <c r="P1393" s="5">
        <f t="shared" ref="P1393:V1395" si="1309">P1394</f>
        <v>16845.1008</v>
      </c>
      <c r="Q1393" s="5">
        <f t="shared" si="1309"/>
        <v>11791.57056</v>
      </c>
      <c r="R1393" s="5">
        <f t="shared" si="1309"/>
        <v>0</v>
      </c>
      <c r="S1393" s="5">
        <f t="shared" si="1309"/>
        <v>0</v>
      </c>
      <c r="T1393" s="5">
        <f t="shared" si="1309"/>
        <v>21056.376</v>
      </c>
      <c r="U1393" s="5">
        <f t="shared" si="1309"/>
        <v>16845.1008</v>
      </c>
      <c r="V1393" s="42">
        <f t="shared" si="1309"/>
        <v>0</v>
      </c>
      <c r="W1393" s="5">
        <f t="shared" si="1272"/>
        <v>100</v>
      </c>
      <c r="X1393" s="27"/>
    </row>
    <row r="1394" spans="1:24" ht="63" customHeight="1" x14ac:dyDescent="0.3">
      <c r="A1394" s="4" t="s">
        <v>171</v>
      </c>
      <c r="B1394" s="4" t="s">
        <v>1787</v>
      </c>
      <c r="C1394" s="4" t="s">
        <v>971</v>
      </c>
      <c r="D1394" s="4"/>
      <c r="E1394" s="14" t="s">
        <v>611</v>
      </c>
      <c r="F1394" s="5">
        <f t="shared" si="1307"/>
        <v>23927.699999999997</v>
      </c>
      <c r="G1394" s="5">
        <f t="shared" si="1307"/>
        <v>0</v>
      </c>
      <c r="H1394" s="5">
        <f t="shared" si="1307"/>
        <v>35052.6</v>
      </c>
      <c r="I1394" s="5">
        <f t="shared" si="1307"/>
        <v>0</v>
      </c>
      <c r="J1394" s="5">
        <f t="shared" si="1307"/>
        <v>0</v>
      </c>
      <c r="K1394" s="5">
        <f t="shared" si="1307"/>
        <v>0</v>
      </c>
      <c r="L1394" s="5">
        <f t="shared" si="1307"/>
        <v>0</v>
      </c>
      <c r="M1394" s="5">
        <f t="shared" si="1252"/>
        <v>23927.699999999997</v>
      </c>
      <c r="N1394" s="5">
        <f t="shared" si="1308"/>
        <v>21056.376</v>
      </c>
      <c r="O1394" s="5">
        <f t="shared" si="1308"/>
        <v>16002.84576</v>
      </c>
      <c r="P1394" s="5">
        <f t="shared" si="1309"/>
        <v>16845.1008</v>
      </c>
      <c r="Q1394" s="5">
        <f t="shared" si="1309"/>
        <v>11791.57056</v>
      </c>
      <c r="R1394" s="5">
        <f t="shared" si="1309"/>
        <v>0</v>
      </c>
      <c r="S1394" s="5">
        <f t="shared" si="1309"/>
        <v>0</v>
      </c>
      <c r="T1394" s="5">
        <f t="shared" si="1309"/>
        <v>21056.376</v>
      </c>
      <c r="U1394" s="5">
        <f t="shared" si="1309"/>
        <v>16845.1008</v>
      </c>
      <c r="V1394" s="42">
        <f t="shared" si="1309"/>
        <v>0</v>
      </c>
      <c r="W1394" s="5">
        <f t="shared" si="1272"/>
        <v>100</v>
      </c>
      <c r="X1394" s="27"/>
    </row>
    <row r="1395" spans="1:24" ht="31.5" customHeight="1" x14ac:dyDescent="0.3">
      <c r="A1395" s="4" t="s">
        <v>171</v>
      </c>
      <c r="B1395" s="4" t="s">
        <v>1787</v>
      </c>
      <c r="C1395" s="4" t="s">
        <v>971</v>
      </c>
      <c r="D1395" s="4" t="s">
        <v>11</v>
      </c>
      <c r="E1395" s="14" t="s">
        <v>531</v>
      </c>
      <c r="F1395" s="5">
        <f t="shared" si="1307"/>
        <v>23927.699999999997</v>
      </c>
      <c r="G1395" s="5">
        <f t="shared" si="1307"/>
        <v>0</v>
      </c>
      <c r="H1395" s="5">
        <f t="shared" si="1307"/>
        <v>35052.6</v>
      </c>
      <c r="I1395" s="5">
        <f t="shared" si="1307"/>
        <v>0</v>
      </c>
      <c r="J1395" s="5">
        <f t="shared" si="1307"/>
        <v>0</v>
      </c>
      <c r="K1395" s="5">
        <f t="shared" si="1307"/>
        <v>0</v>
      </c>
      <c r="L1395" s="5">
        <f t="shared" si="1307"/>
        <v>0</v>
      </c>
      <c r="M1395" s="5">
        <f t="shared" si="1252"/>
        <v>23927.699999999997</v>
      </c>
      <c r="N1395" s="5">
        <f t="shared" si="1308"/>
        <v>21056.376</v>
      </c>
      <c r="O1395" s="5">
        <f t="shared" si="1308"/>
        <v>16002.84576</v>
      </c>
      <c r="P1395" s="5">
        <f t="shared" si="1309"/>
        <v>16845.1008</v>
      </c>
      <c r="Q1395" s="5">
        <f t="shared" si="1309"/>
        <v>11791.57056</v>
      </c>
      <c r="R1395" s="5">
        <f t="shared" si="1309"/>
        <v>0</v>
      </c>
      <c r="S1395" s="5">
        <f t="shared" si="1309"/>
        <v>0</v>
      </c>
      <c r="T1395" s="5">
        <f t="shared" si="1309"/>
        <v>21056.376</v>
      </c>
      <c r="U1395" s="5">
        <f t="shared" si="1309"/>
        <v>16845.1008</v>
      </c>
      <c r="V1395" s="42">
        <f t="shared" si="1309"/>
        <v>0</v>
      </c>
      <c r="W1395" s="5">
        <f t="shared" si="1272"/>
        <v>100</v>
      </c>
      <c r="X1395" s="27"/>
    </row>
    <row r="1396" spans="1:24" ht="31.5" customHeight="1" x14ac:dyDescent="0.3">
      <c r="A1396" s="4" t="s">
        <v>171</v>
      </c>
      <c r="B1396" s="4" t="s">
        <v>1787</v>
      </c>
      <c r="C1396" s="4" t="s">
        <v>971</v>
      </c>
      <c r="D1396" s="4" t="s">
        <v>12</v>
      </c>
      <c r="E1396" s="14" t="s">
        <v>532</v>
      </c>
      <c r="F1396" s="5">
        <f>4794.4+19133.3</f>
        <v>23927.699999999997</v>
      </c>
      <c r="G1396" s="5"/>
      <c r="H1396" s="5">
        <v>35052.6</v>
      </c>
      <c r="I1396" s="5"/>
      <c r="J1396" s="5"/>
      <c r="K1396" s="5"/>
      <c r="L1396" s="5"/>
      <c r="M1396" s="5">
        <f t="shared" si="1252"/>
        <v>23927.699999999997</v>
      </c>
      <c r="N1396" s="5">
        <v>21056.376</v>
      </c>
      <c r="O1396" s="5">
        <f>4211.2752+11791.57056</f>
        <v>16002.84576</v>
      </c>
      <c r="P1396" s="5">
        <v>16845.1008</v>
      </c>
      <c r="Q1396" s="5">
        <v>11791.57056</v>
      </c>
      <c r="R1396" s="5">
        <v>0</v>
      </c>
      <c r="S1396" s="5">
        <v>0</v>
      </c>
      <c r="T1396" s="5">
        <v>21056.376</v>
      </c>
      <c r="U1396" s="5">
        <v>16845.1008</v>
      </c>
      <c r="V1396" s="42">
        <v>0</v>
      </c>
      <c r="W1396" s="5">
        <f t="shared" si="1272"/>
        <v>100</v>
      </c>
      <c r="X1396" s="27"/>
    </row>
    <row r="1397" spans="1:24" ht="94.5" customHeight="1" x14ac:dyDescent="0.3">
      <c r="A1397" s="4" t="s">
        <v>171</v>
      </c>
      <c r="B1397" s="4" t="s">
        <v>1787</v>
      </c>
      <c r="C1397" s="4" t="s">
        <v>945</v>
      </c>
      <c r="D1397" s="4"/>
      <c r="E1397" s="14" t="s">
        <v>1727</v>
      </c>
      <c r="F1397" s="5">
        <f t="shared" ref="F1397:L1399" si="1310">F1398</f>
        <v>123550</v>
      </c>
      <c r="G1397" s="5">
        <f t="shared" si="1310"/>
        <v>0</v>
      </c>
      <c r="H1397" s="5">
        <f t="shared" si="1310"/>
        <v>0</v>
      </c>
      <c r="I1397" s="5">
        <f t="shared" si="1310"/>
        <v>0</v>
      </c>
      <c r="J1397" s="5">
        <f t="shared" si="1310"/>
        <v>0</v>
      </c>
      <c r="K1397" s="5">
        <f t="shared" si="1310"/>
        <v>0</v>
      </c>
      <c r="L1397" s="5">
        <f t="shared" si="1310"/>
        <v>0</v>
      </c>
      <c r="M1397" s="5">
        <f t="shared" si="1252"/>
        <v>123550</v>
      </c>
      <c r="N1397" s="5">
        <f t="shared" ref="N1397:O1399" si="1311">N1398</f>
        <v>103665.29952</v>
      </c>
      <c r="O1397" s="5">
        <f t="shared" si="1311"/>
        <v>82866.753070000006</v>
      </c>
      <c r="P1397" s="5">
        <f t="shared" ref="P1397:V1399" si="1312">P1398</f>
        <v>103665.29952</v>
      </c>
      <c r="Q1397" s="5">
        <f t="shared" si="1312"/>
        <v>82866.753070000006</v>
      </c>
      <c r="R1397" s="5">
        <f t="shared" si="1312"/>
        <v>0</v>
      </c>
      <c r="S1397" s="5">
        <f t="shared" si="1312"/>
        <v>0</v>
      </c>
      <c r="T1397" s="5">
        <f t="shared" si="1312"/>
        <v>103665.29952</v>
      </c>
      <c r="U1397" s="5">
        <f t="shared" si="1312"/>
        <v>103665.29952</v>
      </c>
      <c r="V1397" s="42">
        <f t="shared" si="1312"/>
        <v>0</v>
      </c>
      <c r="W1397" s="5">
        <f t="shared" si="1272"/>
        <v>100</v>
      </c>
      <c r="X1397" s="27"/>
    </row>
    <row r="1398" spans="1:24" ht="78.75" customHeight="1" x14ac:dyDescent="0.3">
      <c r="A1398" s="4" t="s">
        <v>171</v>
      </c>
      <c r="B1398" s="4" t="s">
        <v>1787</v>
      </c>
      <c r="C1398" s="4" t="s">
        <v>947</v>
      </c>
      <c r="D1398" s="4"/>
      <c r="E1398" s="14" t="s">
        <v>946</v>
      </c>
      <c r="F1398" s="5">
        <f t="shared" si="1310"/>
        <v>123550</v>
      </c>
      <c r="G1398" s="5">
        <f t="shared" si="1310"/>
        <v>0</v>
      </c>
      <c r="H1398" s="5">
        <f t="shared" si="1310"/>
        <v>0</v>
      </c>
      <c r="I1398" s="5">
        <f t="shared" si="1310"/>
        <v>0</v>
      </c>
      <c r="J1398" s="5">
        <f t="shared" si="1310"/>
        <v>0</v>
      </c>
      <c r="K1398" s="5">
        <f t="shared" si="1310"/>
        <v>0</v>
      </c>
      <c r="L1398" s="5">
        <f t="shared" si="1310"/>
        <v>0</v>
      </c>
      <c r="M1398" s="5">
        <f t="shared" si="1252"/>
        <v>123550</v>
      </c>
      <c r="N1398" s="5">
        <f t="shared" si="1311"/>
        <v>103665.29952</v>
      </c>
      <c r="O1398" s="5">
        <f t="shared" si="1311"/>
        <v>82866.753070000006</v>
      </c>
      <c r="P1398" s="5">
        <f t="shared" si="1312"/>
        <v>103665.29952</v>
      </c>
      <c r="Q1398" s="5">
        <f t="shared" si="1312"/>
        <v>82866.753070000006</v>
      </c>
      <c r="R1398" s="5">
        <f t="shared" si="1312"/>
        <v>0</v>
      </c>
      <c r="S1398" s="5">
        <f t="shared" si="1312"/>
        <v>0</v>
      </c>
      <c r="T1398" s="5">
        <f t="shared" si="1312"/>
        <v>103665.29952</v>
      </c>
      <c r="U1398" s="5">
        <f t="shared" si="1312"/>
        <v>103665.29952</v>
      </c>
      <c r="V1398" s="42">
        <f t="shared" si="1312"/>
        <v>0</v>
      </c>
      <c r="W1398" s="5">
        <f t="shared" si="1272"/>
        <v>100</v>
      </c>
      <c r="X1398" s="27"/>
    </row>
    <row r="1399" spans="1:24" ht="31.5" customHeight="1" x14ac:dyDescent="0.3">
      <c r="A1399" s="4" t="s">
        <v>171</v>
      </c>
      <c r="B1399" s="4" t="s">
        <v>1787</v>
      </c>
      <c r="C1399" s="4" t="s">
        <v>947</v>
      </c>
      <c r="D1399" s="4" t="s">
        <v>11</v>
      </c>
      <c r="E1399" s="14" t="s">
        <v>531</v>
      </c>
      <c r="F1399" s="5">
        <f t="shared" si="1310"/>
        <v>123550</v>
      </c>
      <c r="G1399" s="5">
        <f t="shared" si="1310"/>
        <v>0</v>
      </c>
      <c r="H1399" s="5">
        <f t="shared" si="1310"/>
        <v>0</v>
      </c>
      <c r="I1399" s="5">
        <f t="shared" si="1310"/>
        <v>0</v>
      </c>
      <c r="J1399" s="5">
        <f t="shared" si="1310"/>
        <v>0</v>
      </c>
      <c r="K1399" s="5">
        <f t="shared" si="1310"/>
        <v>0</v>
      </c>
      <c r="L1399" s="5">
        <f t="shared" si="1310"/>
        <v>0</v>
      </c>
      <c r="M1399" s="5">
        <f t="shared" si="1252"/>
        <v>123550</v>
      </c>
      <c r="N1399" s="5">
        <f t="shared" si="1311"/>
        <v>103665.29952</v>
      </c>
      <c r="O1399" s="5">
        <f t="shared" si="1311"/>
        <v>82866.753070000006</v>
      </c>
      <c r="P1399" s="5">
        <f t="shared" si="1312"/>
        <v>103665.29952</v>
      </c>
      <c r="Q1399" s="5">
        <f t="shared" si="1312"/>
        <v>82866.753070000006</v>
      </c>
      <c r="R1399" s="5">
        <f t="shared" si="1312"/>
        <v>0</v>
      </c>
      <c r="S1399" s="5">
        <f t="shared" si="1312"/>
        <v>0</v>
      </c>
      <c r="T1399" s="5">
        <f t="shared" si="1312"/>
        <v>103665.29952</v>
      </c>
      <c r="U1399" s="5">
        <f t="shared" si="1312"/>
        <v>103665.29952</v>
      </c>
      <c r="V1399" s="42">
        <f t="shared" si="1312"/>
        <v>0</v>
      </c>
      <c r="W1399" s="5">
        <f t="shared" si="1272"/>
        <v>100</v>
      </c>
      <c r="X1399" s="27"/>
    </row>
    <row r="1400" spans="1:24" ht="31.5" customHeight="1" x14ac:dyDescent="0.3">
      <c r="A1400" s="4" t="s">
        <v>171</v>
      </c>
      <c r="B1400" s="4" t="s">
        <v>1787</v>
      </c>
      <c r="C1400" s="4" t="s">
        <v>947</v>
      </c>
      <c r="D1400" s="4" t="s">
        <v>12</v>
      </c>
      <c r="E1400" s="14" t="s">
        <v>532</v>
      </c>
      <c r="F1400" s="5">
        <v>123550</v>
      </c>
      <c r="G1400" s="5"/>
      <c r="H1400" s="5"/>
      <c r="I1400" s="5"/>
      <c r="J1400" s="5"/>
      <c r="K1400" s="5"/>
      <c r="L1400" s="5"/>
      <c r="M1400" s="5">
        <f t="shared" si="1252"/>
        <v>123550</v>
      </c>
      <c r="N1400" s="5">
        <v>103665.29952</v>
      </c>
      <c r="O1400" s="5">
        <v>82866.753070000006</v>
      </c>
      <c r="P1400" s="5">
        <f>N1400</f>
        <v>103665.29952</v>
      </c>
      <c r="Q1400" s="5">
        <f>O1400</f>
        <v>82866.753070000006</v>
      </c>
      <c r="R1400" s="5">
        <v>0</v>
      </c>
      <c r="S1400" s="5">
        <v>0</v>
      </c>
      <c r="T1400" s="5">
        <v>103665.29952</v>
      </c>
      <c r="U1400" s="5">
        <f>T1400</f>
        <v>103665.29952</v>
      </c>
      <c r="V1400" s="42">
        <v>0</v>
      </c>
      <c r="W1400" s="5">
        <f t="shared" si="1272"/>
        <v>100</v>
      </c>
      <c r="X1400" s="27"/>
    </row>
    <row r="1401" spans="1:24" ht="47.25" customHeight="1" x14ac:dyDescent="0.3">
      <c r="A1401" s="4" t="s">
        <v>171</v>
      </c>
      <c r="B1401" s="4" t="s">
        <v>1787</v>
      </c>
      <c r="C1401" s="4" t="s">
        <v>981</v>
      </c>
      <c r="D1401" s="4"/>
      <c r="E1401" s="14" t="s">
        <v>1030</v>
      </c>
      <c r="F1401" s="5">
        <f>F1402</f>
        <v>29003.9</v>
      </c>
      <c r="G1401" s="5">
        <f t="shared" ref="G1401:L1404" si="1313">G1402</f>
        <v>28749.7</v>
      </c>
      <c r="H1401" s="5">
        <f t="shared" si="1313"/>
        <v>29380.400000000001</v>
      </c>
      <c r="I1401" s="5">
        <f t="shared" si="1313"/>
        <v>0</v>
      </c>
      <c r="J1401" s="5">
        <f t="shared" si="1313"/>
        <v>0</v>
      </c>
      <c r="K1401" s="5">
        <f t="shared" si="1313"/>
        <v>0</v>
      </c>
      <c r="L1401" s="5">
        <f t="shared" si="1313"/>
        <v>-1526.3290000000002</v>
      </c>
      <c r="M1401" s="5">
        <f t="shared" si="1252"/>
        <v>27477.571</v>
      </c>
      <c r="N1401" s="5">
        <f t="shared" ref="N1401:O1404" si="1314">N1402</f>
        <v>27214.863659999999</v>
      </c>
      <c r="O1401" s="5">
        <f t="shared" si="1314"/>
        <v>18010.918539999999</v>
      </c>
      <c r="P1401" s="5">
        <f t="shared" ref="P1401:V1404" si="1315">P1402</f>
        <v>0</v>
      </c>
      <c r="Q1401" s="5">
        <f t="shared" si="1315"/>
        <v>0</v>
      </c>
      <c r="R1401" s="5">
        <f t="shared" si="1315"/>
        <v>0</v>
      </c>
      <c r="S1401" s="5">
        <f t="shared" si="1315"/>
        <v>0</v>
      </c>
      <c r="T1401" s="5">
        <f t="shared" si="1315"/>
        <v>27214.863089999999</v>
      </c>
      <c r="U1401" s="5">
        <f t="shared" si="1315"/>
        <v>0</v>
      </c>
      <c r="V1401" s="42">
        <f t="shared" si="1315"/>
        <v>0</v>
      </c>
      <c r="W1401" s="5">
        <f t="shared" si="1272"/>
        <v>99.999997905556299</v>
      </c>
      <c r="X1401" s="27"/>
    </row>
    <row r="1402" spans="1:24" ht="63" customHeight="1" x14ac:dyDescent="0.3">
      <c r="A1402" s="4" t="s">
        <v>171</v>
      </c>
      <c r="B1402" s="4" t="s">
        <v>1787</v>
      </c>
      <c r="C1402" s="4" t="s">
        <v>982</v>
      </c>
      <c r="D1402" s="4"/>
      <c r="E1402" s="14" t="s">
        <v>1031</v>
      </c>
      <c r="F1402" s="5">
        <f>F1403</f>
        <v>29003.9</v>
      </c>
      <c r="G1402" s="5">
        <f t="shared" si="1313"/>
        <v>28749.7</v>
      </c>
      <c r="H1402" s="5">
        <f t="shared" si="1313"/>
        <v>29380.400000000001</v>
      </c>
      <c r="I1402" s="5">
        <f t="shared" si="1313"/>
        <v>0</v>
      </c>
      <c r="J1402" s="5">
        <f t="shared" si="1313"/>
        <v>0</v>
      </c>
      <c r="K1402" s="5">
        <f t="shared" si="1313"/>
        <v>0</v>
      </c>
      <c r="L1402" s="5">
        <f t="shared" si="1313"/>
        <v>-1526.3290000000002</v>
      </c>
      <c r="M1402" s="5">
        <f t="shared" si="1252"/>
        <v>27477.571</v>
      </c>
      <c r="N1402" s="5">
        <f t="shared" si="1314"/>
        <v>27214.863659999999</v>
      </c>
      <c r="O1402" s="5">
        <f t="shared" si="1314"/>
        <v>18010.918539999999</v>
      </c>
      <c r="P1402" s="5">
        <f t="shared" si="1315"/>
        <v>0</v>
      </c>
      <c r="Q1402" s="5">
        <f t="shared" si="1315"/>
        <v>0</v>
      </c>
      <c r="R1402" s="5">
        <f t="shared" si="1315"/>
        <v>0</v>
      </c>
      <c r="S1402" s="5">
        <f t="shared" si="1315"/>
        <v>0</v>
      </c>
      <c r="T1402" s="5">
        <f t="shared" si="1315"/>
        <v>27214.863089999999</v>
      </c>
      <c r="U1402" s="5">
        <f t="shared" si="1315"/>
        <v>0</v>
      </c>
      <c r="V1402" s="42">
        <f t="shared" si="1315"/>
        <v>0</v>
      </c>
      <c r="W1402" s="5">
        <f t="shared" si="1272"/>
        <v>99.999997905556299</v>
      </c>
      <c r="X1402" s="27"/>
    </row>
    <row r="1403" spans="1:24" ht="47.25" customHeight="1" x14ac:dyDescent="0.3">
      <c r="A1403" s="4" t="s">
        <v>171</v>
      </c>
      <c r="B1403" s="4" t="s">
        <v>1787</v>
      </c>
      <c r="C1403" s="4" t="s">
        <v>983</v>
      </c>
      <c r="D1403" s="4"/>
      <c r="E1403" s="14" t="s">
        <v>1032</v>
      </c>
      <c r="F1403" s="5">
        <f>F1404</f>
        <v>29003.9</v>
      </c>
      <c r="G1403" s="5">
        <f t="shared" si="1313"/>
        <v>28749.7</v>
      </c>
      <c r="H1403" s="5">
        <f t="shared" si="1313"/>
        <v>29380.400000000001</v>
      </c>
      <c r="I1403" s="5">
        <f t="shared" si="1313"/>
        <v>0</v>
      </c>
      <c r="J1403" s="5">
        <f t="shared" si="1313"/>
        <v>0</v>
      </c>
      <c r="K1403" s="5">
        <f t="shared" si="1313"/>
        <v>0</v>
      </c>
      <c r="L1403" s="5">
        <f t="shared" si="1313"/>
        <v>-1526.3290000000002</v>
      </c>
      <c r="M1403" s="5">
        <f t="shared" si="1252"/>
        <v>27477.571</v>
      </c>
      <c r="N1403" s="5">
        <f t="shared" si="1314"/>
        <v>27214.863659999999</v>
      </c>
      <c r="O1403" s="5">
        <f t="shared" si="1314"/>
        <v>18010.918539999999</v>
      </c>
      <c r="P1403" s="5">
        <f t="shared" si="1315"/>
        <v>0</v>
      </c>
      <c r="Q1403" s="5">
        <f t="shared" si="1315"/>
        <v>0</v>
      </c>
      <c r="R1403" s="5">
        <f t="shared" si="1315"/>
        <v>0</v>
      </c>
      <c r="S1403" s="5">
        <f t="shared" si="1315"/>
        <v>0</v>
      </c>
      <c r="T1403" s="5">
        <f t="shared" si="1315"/>
        <v>27214.863089999999</v>
      </c>
      <c r="U1403" s="5">
        <f t="shared" si="1315"/>
        <v>0</v>
      </c>
      <c r="V1403" s="42">
        <f t="shared" si="1315"/>
        <v>0</v>
      </c>
      <c r="W1403" s="5">
        <f t="shared" si="1272"/>
        <v>99.999997905556299</v>
      </c>
      <c r="X1403" s="27"/>
    </row>
    <row r="1404" spans="1:24" ht="31.5" customHeight="1" x14ac:dyDescent="0.3">
      <c r="A1404" s="4" t="s">
        <v>171</v>
      </c>
      <c r="B1404" s="4" t="s">
        <v>1787</v>
      </c>
      <c r="C1404" s="4" t="s">
        <v>983</v>
      </c>
      <c r="D1404" s="4" t="s">
        <v>11</v>
      </c>
      <c r="E1404" s="14" t="s">
        <v>531</v>
      </c>
      <c r="F1404" s="5">
        <f>F1405</f>
        <v>29003.9</v>
      </c>
      <c r="G1404" s="5">
        <f t="shared" si="1313"/>
        <v>28749.7</v>
      </c>
      <c r="H1404" s="5">
        <f t="shared" si="1313"/>
        <v>29380.400000000001</v>
      </c>
      <c r="I1404" s="5">
        <f t="shared" si="1313"/>
        <v>0</v>
      </c>
      <c r="J1404" s="5">
        <f t="shared" si="1313"/>
        <v>0</v>
      </c>
      <c r="K1404" s="5">
        <f t="shared" si="1313"/>
        <v>0</v>
      </c>
      <c r="L1404" s="5">
        <f t="shared" si="1313"/>
        <v>-1526.3290000000002</v>
      </c>
      <c r="M1404" s="5">
        <f t="shared" si="1252"/>
        <v>27477.571</v>
      </c>
      <c r="N1404" s="5">
        <f t="shared" si="1314"/>
        <v>27214.863659999999</v>
      </c>
      <c r="O1404" s="5">
        <f t="shared" si="1314"/>
        <v>18010.918539999999</v>
      </c>
      <c r="P1404" s="5">
        <f t="shared" si="1315"/>
        <v>0</v>
      </c>
      <c r="Q1404" s="5">
        <f t="shared" si="1315"/>
        <v>0</v>
      </c>
      <c r="R1404" s="5">
        <f t="shared" si="1315"/>
        <v>0</v>
      </c>
      <c r="S1404" s="5">
        <f t="shared" si="1315"/>
        <v>0</v>
      </c>
      <c r="T1404" s="5">
        <f t="shared" si="1315"/>
        <v>27214.863089999999</v>
      </c>
      <c r="U1404" s="5">
        <f t="shared" si="1315"/>
        <v>0</v>
      </c>
      <c r="V1404" s="42">
        <f t="shared" si="1315"/>
        <v>0</v>
      </c>
      <c r="W1404" s="5">
        <f t="shared" si="1272"/>
        <v>99.999997905556299</v>
      </c>
      <c r="X1404" s="27"/>
    </row>
    <row r="1405" spans="1:24" ht="31.5" customHeight="1" x14ac:dyDescent="0.3">
      <c r="A1405" s="4" t="s">
        <v>171</v>
      </c>
      <c r="B1405" s="4" t="s">
        <v>1787</v>
      </c>
      <c r="C1405" s="4" t="s">
        <v>983</v>
      </c>
      <c r="D1405" s="4" t="s">
        <v>12</v>
      </c>
      <c r="E1405" s="14" t="s">
        <v>532</v>
      </c>
      <c r="F1405" s="5">
        <v>29003.9</v>
      </c>
      <c r="G1405" s="5">
        <v>28749.7</v>
      </c>
      <c r="H1405" s="5">
        <v>29380.400000000001</v>
      </c>
      <c r="I1405" s="5"/>
      <c r="J1405" s="5"/>
      <c r="K1405" s="5"/>
      <c r="L1405" s="5">
        <f>-804.791-90.483-631.055</f>
        <v>-1526.3290000000002</v>
      </c>
      <c r="M1405" s="5">
        <f t="shared" si="1252"/>
        <v>27477.571</v>
      </c>
      <c r="N1405" s="5">
        <v>27214.863659999999</v>
      </c>
      <c r="O1405" s="5">
        <v>18010.918539999999</v>
      </c>
      <c r="P1405" s="5">
        <v>0</v>
      </c>
      <c r="Q1405" s="5">
        <v>0</v>
      </c>
      <c r="R1405" s="5">
        <v>0</v>
      </c>
      <c r="S1405" s="5">
        <v>0</v>
      </c>
      <c r="T1405" s="5">
        <v>27214.863089999999</v>
      </c>
      <c r="U1405" s="5">
        <v>0</v>
      </c>
      <c r="V1405" s="42">
        <v>0</v>
      </c>
      <c r="W1405" s="5">
        <f t="shared" si="1272"/>
        <v>99.999997905556299</v>
      </c>
      <c r="X1405" s="27"/>
    </row>
    <row r="1406" spans="1:24" ht="31.5" customHeight="1" x14ac:dyDescent="0.3">
      <c r="A1406" s="4" t="s">
        <v>171</v>
      </c>
      <c r="B1406" s="4" t="s">
        <v>1787</v>
      </c>
      <c r="C1406" s="4" t="s">
        <v>202</v>
      </c>
      <c r="D1406" s="4"/>
      <c r="E1406" s="14" t="s">
        <v>1156</v>
      </c>
      <c r="F1406" s="5">
        <f t="shared" ref="F1406:L1410" si="1316">F1407</f>
        <v>215.5</v>
      </c>
      <c r="G1406" s="5">
        <f t="shared" si="1316"/>
        <v>215.5</v>
      </c>
      <c r="H1406" s="5">
        <f t="shared" si="1316"/>
        <v>215.5</v>
      </c>
      <c r="I1406" s="5">
        <f t="shared" si="1316"/>
        <v>0</v>
      </c>
      <c r="J1406" s="5">
        <f t="shared" si="1316"/>
        <v>0</v>
      </c>
      <c r="K1406" s="5">
        <f t="shared" si="1316"/>
        <v>0</v>
      </c>
      <c r="L1406" s="5">
        <f t="shared" si="1316"/>
        <v>0</v>
      </c>
      <c r="M1406" s="5">
        <f t="shared" si="1252"/>
        <v>215.5</v>
      </c>
      <c r="N1406" s="5">
        <f t="shared" ref="N1406:O1410" si="1317">N1407</f>
        <v>215.5</v>
      </c>
      <c r="O1406" s="5">
        <f t="shared" si="1317"/>
        <v>140.38355000000001</v>
      </c>
      <c r="P1406" s="5">
        <f t="shared" ref="P1406:V1410" si="1318">P1407</f>
        <v>0</v>
      </c>
      <c r="Q1406" s="5">
        <f t="shared" si="1318"/>
        <v>0</v>
      </c>
      <c r="R1406" s="5">
        <f t="shared" si="1318"/>
        <v>0</v>
      </c>
      <c r="S1406" s="5">
        <f t="shared" si="1318"/>
        <v>0</v>
      </c>
      <c r="T1406" s="5">
        <f t="shared" si="1318"/>
        <v>215.5</v>
      </c>
      <c r="U1406" s="5">
        <f t="shared" si="1318"/>
        <v>0</v>
      </c>
      <c r="V1406" s="42">
        <f t="shared" si="1318"/>
        <v>0</v>
      </c>
      <c r="W1406" s="5">
        <f t="shared" si="1272"/>
        <v>100</v>
      </c>
      <c r="X1406" s="27"/>
    </row>
    <row r="1407" spans="1:24" ht="31.5" customHeight="1" x14ac:dyDescent="0.3">
      <c r="A1407" s="4" t="s">
        <v>171</v>
      </c>
      <c r="B1407" s="4" t="s">
        <v>1787</v>
      </c>
      <c r="C1407" s="4" t="s">
        <v>203</v>
      </c>
      <c r="D1407" s="4"/>
      <c r="E1407" s="14" t="s">
        <v>1157</v>
      </c>
      <c r="F1407" s="5">
        <f t="shared" si="1316"/>
        <v>215.5</v>
      </c>
      <c r="G1407" s="5">
        <f t="shared" si="1316"/>
        <v>215.5</v>
      </c>
      <c r="H1407" s="5">
        <f t="shared" si="1316"/>
        <v>215.5</v>
      </c>
      <c r="I1407" s="5">
        <f t="shared" si="1316"/>
        <v>0</v>
      </c>
      <c r="J1407" s="5">
        <f t="shared" si="1316"/>
        <v>0</v>
      </c>
      <c r="K1407" s="5">
        <f t="shared" si="1316"/>
        <v>0</v>
      </c>
      <c r="L1407" s="5">
        <f t="shared" si="1316"/>
        <v>0</v>
      </c>
      <c r="M1407" s="5">
        <f t="shared" si="1252"/>
        <v>215.5</v>
      </c>
      <c r="N1407" s="5">
        <f t="shared" si="1317"/>
        <v>215.5</v>
      </c>
      <c r="O1407" s="5">
        <f t="shared" si="1317"/>
        <v>140.38355000000001</v>
      </c>
      <c r="P1407" s="5">
        <f t="shared" si="1318"/>
        <v>0</v>
      </c>
      <c r="Q1407" s="5">
        <f t="shared" si="1318"/>
        <v>0</v>
      </c>
      <c r="R1407" s="5">
        <f t="shared" si="1318"/>
        <v>0</v>
      </c>
      <c r="S1407" s="5">
        <f t="shared" si="1318"/>
        <v>0</v>
      </c>
      <c r="T1407" s="5">
        <f t="shared" si="1318"/>
        <v>215.5</v>
      </c>
      <c r="U1407" s="5">
        <f t="shared" si="1318"/>
        <v>0</v>
      </c>
      <c r="V1407" s="42">
        <f t="shared" si="1318"/>
        <v>0</v>
      </c>
      <c r="W1407" s="5">
        <f t="shared" si="1272"/>
        <v>100</v>
      </c>
      <c r="X1407" s="27"/>
    </row>
    <row r="1408" spans="1:24" ht="47.25" customHeight="1" x14ac:dyDescent="0.3">
      <c r="A1408" s="4" t="s">
        <v>171</v>
      </c>
      <c r="B1408" s="4" t="s">
        <v>1787</v>
      </c>
      <c r="C1408" s="4" t="s">
        <v>195</v>
      </c>
      <c r="D1408" s="4"/>
      <c r="E1408" s="14" t="s">
        <v>1163</v>
      </c>
      <c r="F1408" s="5">
        <f>F1409</f>
        <v>215.5</v>
      </c>
      <c r="G1408" s="5">
        <f t="shared" si="1316"/>
        <v>215.5</v>
      </c>
      <c r="H1408" s="5">
        <f t="shared" si="1316"/>
        <v>215.5</v>
      </c>
      <c r="I1408" s="5">
        <f t="shared" si="1316"/>
        <v>0</v>
      </c>
      <c r="J1408" s="5">
        <f t="shared" si="1316"/>
        <v>0</v>
      </c>
      <c r="K1408" s="5">
        <f t="shared" si="1316"/>
        <v>0</v>
      </c>
      <c r="L1408" s="5">
        <f t="shared" si="1316"/>
        <v>0</v>
      </c>
      <c r="M1408" s="5">
        <f t="shared" si="1252"/>
        <v>215.5</v>
      </c>
      <c r="N1408" s="5">
        <f t="shared" si="1317"/>
        <v>215.5</v>
      </c>
      <c r="O1408" s="5">
        <f t="shared" si="1317"/>
        <v>140.38355000000001</v>
      </c>
      <c r="P1408" s="5">
        <f t="shared" si="1318"/>
        <v>0</v>
      </c>
      <c r="Q1408" s="5">
        <f t="shared" si="1318"/>
        <v>0</v>
      </c>
      <c r="R1408" s="5">
        <f t="shared" si="1318"/>
        <v>0</v>
      </c>
      <c r="S1408" s="5">
        <f t="shared" si="1318"/>
        <v>0</v>
      </c>
      <c r="T1408" s="5">
        <f t="shared" si="1318"/>
        <v>215.5</v>
      </c>
      <c r="U1408" s="5">
        <f t="shared" si="1318"/>
        <v>0</v>
      </c>
      <c r="V1408" s="42">
        <f t="shared" si="1318"/>
        <v>0</v>
      </c>
      <c r="W1408" s="5">
        <f t="shared" si="1272"/>
        <v>100</v>
      </c>
      <c r="X1408" s="27"/>
    </row>
    <row r="1409" spans="1:25" ht="47.25" customHeight="1" x14ac:dyDescent="0.3">
      <c r="A1409" s="4" t="s">
        <v>171</v>
      </c>
      <c r="B1409" s="4" t="s">
        <v>1787</v>
      </c>
      <c r="C1409" s="4" t="s">
        <v>1471</v>
      </c>
      <c r="D1409" s="4"/>
      <c r="E1409" s="14" t="s">
        <v>1472</v>
      </c>
      <c r="F1409" s="5">
        <f>F1410</f>
        <v>215.5</v>
      </c>
      <c r="G1409" s="5">
        <f t="shared" si="1316"/>
        <v>215.5</v>
      </c>
      <c r="H1409" s="5">
        <f t="shared" si="1316"/>
        <v>215.5</v>
      </c>
      <c r="I1409" s="5">
        <f t="shared" si="1316"/>
        <v>0</v>
      </c>
      <c r="J1409" s="5">
        <f t="shared" si="1316"/>
        <v>0</v>
      </c>
      <c r="K1409" s="5">
        <f t="shared" si="1316"/>
        <v>0</v>
      </c>
      <c r="L1409" s="5">
        <f t="shared" si="1316"/>
        <v>0</v>
      </c>
      <c r="M1409" s="5">
        <f t="shared" si="1252"/>
        <v>215.5</v>
      </c>
      <c r="N1409" s="5">
        <f t="shared" si="1317"/>
        <v>215.5</v>
      </c>
      <c r="O1409" s="5">
        <f t="shared" si="1317"/>
        <v>140.38355000000001</v>
      </c>
      <c r="P1409" s="5">
        <f t="shared" si="1318"/>
        <v>0</v>
      </c>
      <c r="Q1409" s="5">
        <f t="shared" si="1318"/>
        <v>0</v>
      </c>
      <c r="R1409" s="5">
        <f t="shared" si="1318"/>
        <v>0</v>
      </c>
      <c r="S1409" s="5">
        <f t="shared" si="1318"/>
        <v>0</v>
      </c>
      <c r="T1409" s="5">
        <f t="shared" si="1318"/>
        <v>215.5</v>
      </c>
      <c r="U1409" s="5">
        <f t="shared" si="1318"/>
        <v>0</v>
      </c>
      <c r="V1409" s="42">
        <f t="shared" si="1318"/>
        <v>0</v>
      </c>
      <c r="W1409" s="5">
        <f t="shared" si="1272"/>
        <v>100</v>
      </c>
      <c r="X1409" s="27"/>
    </row>
    <row r="1410" spans="1:25" ht="31.5" customHeight="1" x14ac:dyDescent="0.3">
      <c r="A1410" s="4" t="s">
        <v>171</v>
      </c>
      <c r="B1410" s="4" t="s">
        <v>1787</v>
      </c>
      <c r="C1410" s="4" t="s">
        <v>1471</v>
      </c>
      <c r="D1410" s="4" t="s">
        <v>11</v>
      </c>
      <c r="E1410" s="14" t="s">
        <v>531</v>
      </c>
      <c r="F1410" s="5">
        <f>F1411</f>
        <v>215.5</v>
      </c>
      <c r="G1410" s="5">
        <f t="shared" si="1316"/>
        <v>215.5</v>
      </c>
      <c r="H1410" s="5">
        <f t="shared" si="1316"/>
        <v>215.5</v>
      </c>
      <c r="I1410" s="5">
        <f t="shared" si="1316"/>
        <v>0</v>
      </c>
      <c r="J1410" s="5">
        <f t="shared" si="1316"/>
        <v>0</v>
      </c>
      <c r="K1410" s="5">
        <f t="shared" si="1316"/>
        <v>0</v>
      </c>
      <c r="L1410" s="5">
        <f t="shared" si="1316"/>
        <v>0</v>
      </c>
      <c r="M1410" s="5">
        <f t="shared" si="1252"/>
        <v>215.5</v>
      </c>
      <c r="N1410" s="5">
        <f t="shared" si="1317"/>
        <v>215.5</v>
      </c>
      <c r="O1410" s="5">
        <f t="shared" si="1317"/>
        <v>140.38355000000001</v>
      </c>
      <c r="P1410" s="5">
        <f t="shared" si="1318"/>
        <v>0</v>
      </c>
      <c r="Q1410" s="5">
        <f t="shared" si="1318"/>
        <v>0</v>
      </c>
      <c r="R1410" s="5">
        <f t="shared" si="1318"/>
        <v>0</v>
      </c>
      <c r="S1410" s="5">
        <f t="shared" si="1318"/>
        <v>0</v>
      </c>
      <c r="T1410" s="5">
        <f t="shared" si="1318"/>
        <v>215.5</v>
      </c>
      <c r="U1410" s="5">
        <f t="shared" si="1318"/>
        <v>0</v>
      </c>
      <c r="V1410" s="42">
        <f t="shared" si="1318"/>
        <v>0</v>
      </c>
      <c r="W1410" s="5">
        <f t="shared" si="1272"/>
        <v>100</v>
      </c>
      <c r="X1410" s="27"/>
    </row>
    <row r="1411" spans="1:25" ht="31.5" customHeight="1" x14ac:dyDescent="0.3">
      <c r="A1411" s="4" t="s">
        <v>171</v>
      </c>
      <c r="B1411" s="4" t="s">
        <v>1787</v>
      </c>
      <c r="C1411" s="4" t="s">
        <v>1471</v>
      </c>
      <c r="D1411" s="4" t="s">
        <v>12</v>
      </c>
      <c r="E1411" s="14" t="s">
        <v>532</v>
      </c>
      <c r="F1411" s="5">
        <v>215.5</v>
      </c>
      <c r="G1411" s="5">
        <v>215.5</v>
      </c>
      <c r="H1411" s="5">
        <v>215.5</v>
      </c>
      <c r="I1411" s="5"/>
      <c r="J1411" s="5"/>
      <c r="K1411" s="5"/>
      <c r="L1411" s="5"/>
      <c r="M1411" s="5">
        <f t="shared" si="1252"/>
        <v>215.5</v>
      </c>
      <c r="N1411" s="5">
        <v>215.5</v>
      </c>
      <c r="O1411" s="5">
        <v>140.38355000000001</v>
      </c>
      <c r="P1411" s="5">
        <v>0</v>
      </c>
      <c r="Q1411" s="5">
        <v>0</v>
      </c>
      <c r="R1411" s="5">
        <v>0</v>
      </c>
      <c r="S1411" s="5">
        <v>0</v>
      </c>
      <c r="T1411" s="5">
        <v>215.5</v>
      </c>
      <c r="U1411" s="5">
        <v>0</v>
      </c>
      <c r="V1411" s="42">
        <v>0</v>
      </c>
      <c r="W1411" s="5">
        <f t="shared" si="1272"/>
        <v>100</v>
      </c>
      <c r="X1411" s="27"/>
    </row>
    <row r="1412" spans="1:25" ht="47.25" customHeight="1" x14ac:dyDescent="0.3">
      <c r="A1412" s="4" t="s">
        <v>171</v>
      </c>
      <c r="B1412" s="4" t="s">
        <v>1787</v>
      </c>
      <c r="C1412" s="4" t="s">
        <v>32</v>
      </c>
      <c r="D1412" s="4"/>
      <c r="E1412" s="14" t="s">
        <v>1173</v>
      </c>
      <c r="F1412" s="5">
        <f t="shared" ref="F1412:L1419" si="1319">F1413</f>
        <v>3498.9</v>
      </c>
      <c r="G1412" s="5">
        <f t="shared" si="1319"/>
        <v>2319.1</v>
      </c>
      <c r="H1412" s="5">
        <f t="shared" si="1319"/>
        <v>3498.9</v>
      </c>
      <c r="I1412" s="5">
        <f t="shared" si="1319"/>
        <v>0</v>
      </c>
      <c r="J1412" s="5">
        <f t="shared" si="1319"/>
        <v>0</v>
      </c>
      <c r="K1412" s="5">
        <f t="shared" si="1319"/>
        <v>0</v>
      </c>
      <c r="L1412" s="5">
        <f t="shared" si="1319"/>
        <v>2875.2330000000002</v>
      </c>
      <c r="M1412" s="5">
        <f t="shared" si="1252"/>
        <v>6374.1329999999998</v>
      </c>
      <c r="N1412" s="5">
        <f t="shared" ref="N1412:O1419" si="1320">N1413</f>
        <v>6374.1329999999998</v>
      </c>
      <c r="O1412" s="5">
        <f t="shared" si="1320"/>
        <v>4052.9331099999999</v>
      </c>
      <c r="P1412" s="5">
        <f t="shared" ref="P1412:V1419" si="1321">P1413</f>
        <v>0</v>
      </c>
      <c r="Q1412" s="5">
        <f t="shared" si="1321"/>
        <v>0</v>
      </c>
      <c r="R1412" s="5">
        <f t="shared" si="1321"/>
        <v>0</v>
      </c>
      <c r="S1412" s="5">
        <f t="shared" si="1321"/>
        <v>0</v>
      </c>
      <c r="T1412" s="5">
        <f t="shared" si="1321"/>
        <v>6374.1329999999998</v>
      </c>
      <c r="U1412" s="5">
        <f t="shared" si="1321"/>
        <v>0</v>
      </c>
      <c r="V1412" s="42">
        <f t="shared" si="1321"/>
        <v>0</v>
      </c>
      <c r="W1412" s="5">
        <f t="shared" si="1272"/>
        <v>100</v>
      </c>
      <c r="X1412" s="27"/>
    </row>
    <row r="1413" spans="1:25" ht="47.25" customHeight="1" x14ac:dyDescent="0.3">
      <c r="A1413" s="4" t="s">
        <v>171</v>
      </c>
      <c r="B1413" s="4" t="s">
        <v>1787</v>
      </c>
      <c r="C1413" s="4" t="s">
        <v>33</v>
      </c>
      <c r="D1413" s="4"/>
      <c r="E1413" s="14" t="s">
        <v>1174</v>
      </c>
      <c r="F1413" s="5">
        <f t="shared" si="1319"/>
        <v>3498.9</v>
      </c>
      <c r="G1413" s="5">
        <f t="shared" si="1319"/>
        <v>2319.1</v>
      </c>
      <c r="H1413" s="5">
        <f t="shared" si="1319"/>
        <v>3498.9</v>
      </c>
      <c r="I1413" s="5">
        <f t="shared" si="1319"/>
        <v>0</v>
      </c>
      <c r="J1413" s="5">
        <f t="shared" si="1319"/>
        <v>0</v>
      </c>
      <c r="K1413" s="5">
        <f t="shared" si="1319"/>
        <v>0</v>
      </c>
      <c r="L1413" s="5">
        <f t="shared" si="1319"/>
        <v>2875.2330000000002</v>
      </c>
      <c r="M1413" s="5">
        <f t="shared" si="1252"/>
        <v>6374.1329999999998</v>
      </c>
      <c r="N1413" s="5">
        <f t="shared" si="1320"/>
        <v>6374.1329999999998</v>
      </c>
      <c r="O1413" s="5">
        <f t="shared" si="1320"/>
        <v>4052.9331099999999</v>
      </c>
      <c r="P1413" s="5">
        <f t="shared" si="1321"/>
        <v>0</v>
      </c>
      <c r="Q1413" s="5">
        <f t="shared" si="1321"/>
        <v>0</v>
      </c>
      <c r="R1413" s="5">
        <f t="shared" si="1321"/>
        <v>0</v>
      </c>
      <c r="S1413" s="5">
        <f t="shared" si="1321"/>
        <v>0</v>
      </c>
      <c r="T1413" s="5">
        <f t="shared" si="1321"/>
        <v>6374.1329999999998</v>
      </c>
      <c r="U1413" s="5">
        <f t="shared" si="1321"/>
        <v>0</v>
      </c>
      <c r="V1413" s="42">
        <f t="shared" si="1321"/>
        <v>0</v>
      </c>
      <c r="W1413" s="5">
        <f t="shared" si="1272"/>
        <v>100</v>
      </c>
      <c r="X1413" s="27"/>
    </row>
    <row r="1414" spans="1:25" ht="63" customHeight="1" x14ac:dyDescent="0.3">
      <c r="A1414" s="4" t="s">
        <v>171</v>
      </c>
      <c r="B1414" s="4" t="s">
        <v>1787</v>
      </c>
      <c r="C1414" s="4" t="s">
        <v>204</v>
      </c>
      <c r="D1414" s="4"/>
      <c r="E1414" s="14" t="s">
        <v>1177</v>
      </c>
      <c r="F1414" s="5">
        <f t="shared" ref="F1414:L1414" si="1322">F1418+F1415</f>
        <v>3498.9</v>
      </c>
      <c r="G1414" s="5">
        <f t="shared" si="1322"/>
        <v>2319.1</v>
      </c>
      <c r="H1414" s="5">
        <f t="shared" si="1322"/>
        <v>3498.9</v>
      </c>
      <c r="I1414" s="5">
        <f t="shared" si="1322"/>
        <v>0</v>
      </c>
      <c r="J1414" s="5">
        <f t="shared" si="1322"/>
        <v>0</v>
      </c>
      <c r="K1414" s="5">
        <f t="shared" si="1322"/>
        <v>0</v>
      </c>
      <c r="L1414" s="5">
        <f t="shared" si="1322"/>
        <v>2875.2330000000002</v>
      </c>
      <c r="M1414" s="5">
        <f t="shared" si="1252"/>
        <v>6374.1329999999998</v>
      </c>
      <c r="N1414" s="5">
        <f>N1418+N1415</f>
        <v>6374.1329999999998</v>
      </c>
      <c r="O1414" s="5">
        <f>O1418+O1415</f>
        <v>4052.9331099999999</v>
      </c>
      <c r="P1414" s="5">
        <f t="shared" ref="P1414:V1414" si="1323">P1418+P1415</f>
        <v>0</v>
      </c>
      <c r="Q1414" s="5">
        <f t="shared" si="1323"/>
        <v>0</v>
      </c>
      <c r="R1414" s="5">
        <f t="shared" si="1323"/>
        <v>0</v>
      </c>
      <c r="S1414" s="5">
        <f t="shared" si="1323"/>
        <v>0</v>
      </c>
      <c r="T1414" s="5">
        <f t="shared" si="1323"/>
        <v>6374.1329999999998</v>
      </c>
      <c r="U1414" s="5">
        <f t="shared" si="1323"/>
        <v>0</v>
      </c>
      <c r="V1414" s="42">
        <f t="shared" si="1323"/>
        <v>0</v>
      </c>
      <c r="W1414" s="5">
        <f t="shared" si="1272"/>
        <v>100</v>
      </c>
      <c r="X1414" s="27"/>
    </row>
    <row r="1415" spans="1:25" ht="31.5" hidden="1" customHeight="1" x14ac:dyDescent="0.25">
      <c r="A1415" s="4" t="s">
        <v>171</v>
      </c>
      <c r="B1415" s="4" t="s">
        <v>1787</v>
      </c>
      <c r="C1415" s="4" t="s">
        <v>333</v>
      </c>
      <c r="D1415" s="4"/>
      <c r="E1415" s="14" t="s">
        <v>909</v>
      </c>
      <c r="F1415" s="5">
        <f t="shared" ref="F1415:L1416" si="1324">F1416</f>
        <v>0</v>
      </c>
      <c r="G1415" s="5">
        <f t="shared" si="1324"/>
        <v>0</v>
      </c>
      <c r="H1415" s="5">
        <f t="shared" si="1324"/>
        <v>0</v>
      </c>
      <c r="I1415" s="5">
        <f t="shared" si="1324"/>
        <v>0</v>
      </c>
      <c r="J1415" s="5">
        <f t="shared" si="1324"/>
        <v>0</v>
      </c>
      <c r="K1415" s="5">
        <f t="shared" si="1324"/>
        <v>0</v>
      </c>
      <c r="L1415" s="5">
        <f t="shared" si="1324"/>
        <v>0</v>
      </c>
      <c r="M1415" s="5">
        <f t="shared" si="1252"/>
        <v>0</v>
      </c>
      <c r="N1415" s="5">
        <f>N1416</f>
        <v>0</v>
      </c>
      <c r="O1415" s="5">
        <f>O1416</f>
        <v>0</v>
      </c>
      <c r="P1415" s="5">
        <f t="shared" ref="P1415:V1416" si="1325">P1416</f>
        <v>0</v>
      </c>
      <c r="Q1415" s="5">
        <f t="shared" si="1325"/>
        <v>0</v>
      </c>
      <c r="R1415" s="5">
        <f t="shared" si="1325"/>
        <v>0</v>
      </c>
      <c r="S1415" s="5">
        <f t="shared" si="1325"/>
        <v>0</v>
      </c>
      <c r="T1415" s="5">
        <f t="shared" si="1325"/>
        <v>0</v>
      </c>
      <c r="U1415" s="5">
        <f t="shared" si="1325"/>
        <v>0</v>
      </c>
      <c r="V1415" s="42">
        <f t="shared" si="1325"/>
        <v>0</v>
      </c>
      <c r="W1415" s="5" t="e">
        <f t="shared" si="1272"/>
        <v>#DIV/0!</v>
      </c>
      <c r="X1415" s="27" t="s">
        <v>1591</v>
      </c>
      <c r="Y1415" s="2" t="s">
        <v>1630</v>
      </c>
    </row>
    <row r="1416" spans="1:25" ht="31.5" hidden="1" customHeight="1" x14ac:dyDescent="0.3">
      <c r="A1416" s="4" t="s">
        <v>171</v>
      </c>
      <c r="B1416" s="4" t="s">
        <v>1787</v>
      </c>
      <c r="C1416" s="4" t="s">
        <v>333</v>
      </c>
      <c r="D1416" s="4" t="s">
        <v>11</v>
      </c>
      <c r="E1416" s="14" t="s">
        <v>531</v>
      </c>
      <c r="F1416" s="5">
        <f t="shared" si="1324"/>
        <v>0</v>
      </c>
      <c r="G1416" s="5">
        <f t="shared" si="1324"/>
        <v>0</v>
      </c>
      <c r="H1416" s="5">
        <f t="shared" si="1324"/>
        <v>0</v>
      </c>
      <c r="I1416" s="5">
        <f t="shared" si="1324"/>
        <v>0</v>
      </c>
      <c r="J1416" s="5">
        <f t="shared" si="1324"/>
        <v>0</v>
      </c>
      <c r="K1416" s="5">
        <f t="shared" si="1324"/>
        <v>0</v>
      </c>
      <c r="L1416" s="5">
        <f t="shared" si="1324"/>
        <v>0</v>
      </c>
      <c r="M1416" s="5">
        <f t="shared" si="1252"/>
        <v>0</v>
      </c>
      <c r="N1416" s="5">
        <f>N1417</f>
        <v>0</v>
      </c>
      <c r="O1416" s="5">
        <f>O1417</f>
        <v>0</v>
      </c>
      <c r="P1416" s="5">
        <f t="shared" si="1325"/>
        <v>0</v>
      </c>
      <c r="Q1416" s="5">
        <f t="shared" si="1325"/>
        <v>0</v>
      </c>
      <c r="R1416" s="5">
        <f t="shared" si="1325"/>
        <v>0</v>
      </c>
      <c r="S1416" s="5">
        <f t="shared" si="1325"/>
        <v>0</v>
      </c>
      <c r="T1416" s="5">
        <f t="shared" si="1325"/>
        <v>0</v>
      </c>
      <c r="U1416" s="5">
        <f t="shared" si="1325"/>
        <v>0</v>
      </c>
      <c r="V1416" s="42">
        <f t="shared" si="1325"/>
        <v>0</v>
      </c>
      <c r="W1416" s="5" t="e">
        <f t="shared" si="1272"/>
        <v>#DIV/0!</v>
      </c>
      <c r="X1416" s="27" t="s">
        <v>1591</v>
      </c>
      <c r="Y1416" s="2" t="s">
        <v>1630</v>
      </c>
    </row>
    <row r="1417" spans="1:25" ht="31.5" hidden="1" customHeight="1" x14ac:dyDescent="0.3">
      <c r="A1417" s="4" t="s">
        <v>171</v>
      </c>
      <c r="B1417" s="4" t="s">
        <v>1787</v>
      </c>
      <c r="C1417" s="4" t="s">
        <v>333</v>
      </c>
      <c r="D1417" s="4" t="s">
        <v>12</v>
      </c>
      <c r="E1417" s="14" t="s">
        <v>532</v>
      </c>
      <c r="F1417" s="5"/>
      <c r="G1417" s="5"/>
      <c r="H1417" s="5"/>
      <c r="I1417" s="5"/>
      <c r="J1417" s="5"/>
      <c r="K1417" s="5"/>
      <c r="L1417" s="5"/>
      <c r="M1417" s="5">
        <f t="shared" ref="M1417:M1518" si="1326">F1417+I1417+L1417</f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42">
        <v>0</v>
      </c>
      <c r="W1417" s="5" t="e">
        <f t="shared" si="1272"/>
        <v>#DIV/0!</v>
      </c>
      <c r="X1417" s="27" t="s">
        <v>1591</v>
      </c>
      <c r="Y1417" s="2" t="s">
        <v>1630</v>
      </c>
    </row>
    <row r="1418" spans="1:25" ht="15.75" customHeight="1" x14ac:dyDescent="0.3">
      <c r="A1418" s="4" t="s">
        <v>171</v>
      </c>
      <c r="B1418" s="4" t="s">
        <v>1787</v>
      </c>
      <c r="C1418" s="4" t="s">
        <v>196</v>
      </c>
      <c r="D1418" s="4"/>
      <c r="E1418" s="14" t="s">
        <v>623</v>
      </c>
      <c r="F1418" s="5">
        <f t="shared" si="1319"/>
        <v>3498.9</v>
      </c>
      <c r="G1418" s="5">
        <f t="shared" si="1319"/>
        <v>2319.1</v>
      </c>
      <c r="H1418" s="5">
        <f t="shared" si="1319"/>
        <v>3498.9</v>
      </c>
      <c r="I1418" s="5">
        <f t="shared" si="1319"/>
        <v>0</v>
      </c>
      <c r="J1418" s="5">
        <f t="shared" si="1319"/>
        <v>0</v>
      </c>
      <c r="K1418" s="5">
        <f t="shared" si="1319"/>
        <v>0</v>
      </c>
      <c r="L1418" s="5">
        <f t="shared" si="1319"/>
        <v>2875.2330000000002</v>
      </c>
      <c r="M1418" s="5">
        <f t="shared" si="1326"/>
        <v>6374.1329999999998</v>
      </c>
      <c r="N1418" s="5">
        <f t="shared" si="1320"/>
        <v>6374.1329999999998</v>
      </c>
      <c r="O1418" s="5">
        <f t="shared" si="1320"/>
        <v>4052.9331099999999</v>
      </c>
      <c r="P1418" s="5">
        <f t="shared" si="1321"/>
        <v>0</v>
      </c>
      <c r="Q1418" s="5">
        <f t="shared" si="1321"/>
        <v>0</v>
      </c>
      <c r="R1418" s="5">
        <f t="shared" si="1321"/>
        <v>0</v>
      </c>
      <c r="S1418" s="5">
        <f t="shared" si="1321"/>
        <v>0</v>
      </c>
      <c r="T1418" s="5">
        <f t="shared" si="1321"/>
        <v>6374.1329999999998</v>
      </c>
      <c r="U1418" s="5">
        <f t="shared" si="1321"/>
        <v>0</v>
      </c>
      <c r="V1418" s="42">
        <f t="shared" si="1321"/>
        <v>0</v>
      </c>
      <c r="W1418" s="5">
        <f t="shared" si="1272"/>
        <v>100</v>
      </c>
      <c r="X1418" s="27"/>
    </row>
    <row r="1419" spans="1:25" ht="31.5" customHeight="1" x14ac:dyDescent="0.3">
      <c r="A1419" s="4" t="s">
        <v>171</v>
      </c>
      <c r="B1419" s="4" t="s">
        <v>1787</v>
      </c>
      <c r="C1419" s="4" t="s">
        <v>196</v>
      </c>
      <c r="D1419" s="4" t="s">
        <v>11</v>
      </c>
      <c r="E1419" s="14" t="s">
        <v>531</v>
      </c>
      <c r="F1419" s="5">
        <f t="shared" si="1319"/>
        <v>3498.9</v>
      </c>
      <c r="G1419" s="5">
        <f t="shared" si="1319"/>
        <v>2319.1</v>
      </c>
      <c r="H1419" s="5">
        <f t="shared" si="1319"/>
        <v>3498.9</v>
      </c>
      <c r="I1419" s="5">
        <f t="shared" si="1319"/>
        <v>0</v>
      </c>
      <c r="J1419" s="5">
        <f t="shared" si="1319"/>
        <v>0</v>
      </c>
      <c r="K1419" s="5">
        <f t="shared" si="1319"/>
        <v>0</v>
      </c>
      <c r="L1419" s="5">
        <f t="shared" si="1319"/>
        <v>2875.2330000000002</v>
      </c>
      <c r="M1419" s="5">
        <f t="shared" si="1326"/>
        <v>6374.1329999999998</v>
      </c>
      <c r="N1419" s="5">
        <f t="shared" si="1320"/>
        <v>6374.1329999999998</v>
      </c>
      <c r="O1419" s="5">
        <f t="shared" si="1320"/>
        <v>4052.9331099999999</v>
      </c>
      <c r="P1419" s="5">
        <f t="shared" si="1321"/>
        <v>0</v>
      </c>
      <c r="Q1419" s="5">
        <f t="shared" si="1321"/>
        <v>0</v>
      </c>
      <c r="R1419" s="5">
        <f t="shared" si="1321"/>
        <v>0</v>
      </c>
      <c r="S1419" s="5">
        <f t="shared" si="1321"/>
        <v>0</v>
      </c>
      <c r="T1419" s="5">
        <f t="shared" si="1321"/>
        <v>6374.1329999999998</v>
      </c>
      <c r="U1419" s="5">
        <f t="shared" si="1321"/>
        <v>0</v>
      </c>
      <c r="V1419" s="42">
        <f t="shared" si="1321"/>
        <v>0</v>
      </c>
      <c r="W1419" s="5">
        <f t="shared" si="1272"/>
        <v>100</v>
      </c>
      <c r="X1419" s="27"/>
    </row>
    <row r="1420" spans="1:25" ht="31.5" customHeight="1" x14ac:dyDescent="0.3">
      <c r="A1420" s="4" t="s">
        <v>171</v>
      </c>
      <c r="B1420" s="4" t="s">
        <v>1787</v>
      </c>
      <c r="C1420" s="4" t="s">
        <v>196</v>
      </c>
      <c r="D1420" s="4" t="s">
        <v>12</v>
      </c>
      <c r="E1420" s="14" t="s">
        <v>532</v>
      </c>
      <c r="F1420" s="5">
        <v>3498.9</v>
      </c>
      <c r="G1420" s="5">
        <v>2319.1</v>
      </c>
      <c r="H1420" s="5">
        <v>3498.9</v>
      </c>
      <c r="I1420" s="5"/>
      <c r="J1420" s="5"/>
      <c r="K1420" s="5"/>
      <c r="L1420" s="5">
        <v>2875.2330000000002</v>
      </c>
      <c r="M1420" s="5">
        <f t="shared" si="1326"/>
        <v>6374.1329999999998</v>
      </c>
      <c r="N1420" s="5">
        <v>6374.1329999999998</v>
      </c>
      <c r="O1420" s="5">
        <v>4052.9331099999999</v>
      </c>
      <c r="P1420" s="5">
        <v>0</v>
      </c>
      <c r="Q1420" s="5">
        <v>0</v>
      </c>
      <c r="R1420" s="5">
        <v>0</v>
      </c>
      <c r="S1420" s="5">
        <v>0</v>
      </c>
      <c r="T1420" s="5">
        <v>6374.1329999999998</v>
      </c>
      <c r="U1420" s="5">
        <v>0</v>
      </c>
      <c r="V1420" s="42">
        <v>0</v>
      </c>
      <c r="W1420" s="5">
        <f t="shared" si="1272"/>
        <v>100</v>
      </c>
      <c r="X1420" s="27"/>
    </row>
    <row r="1421" spans="1:25" ht="31.5" customHeight="1" x14ac:dyDescent="0.3">
      <c r="A1421" s="4" t="s">
        <v>171</v>
      </c>
      <c r="B1421" s="4" t="s">
        <v>1787</v>
      </c>
      <c r="C1421" s="4" t="s">
        <v>222</v>
      </c>
      <c r="D1421" s="4"/>
      <c r="E1421" s="14" t="s">
        <v>1179</v>
      </c>
      <c r="F1421" s="5"/>
      <c r="G1421" s="5"/>
      <c r="H1421" s="5"/>
      <c r="I1421" s="5"/>
      <c r="J1421" s="5"/>
      <c r="K1421" s="5"/>
      <c r="L1421" s="5"/>
      <c r="M1421" s="5">
        <v>0</v>
      </c>
      <c r="N1421" s="5">
        <f>N1422</f>
        <v>21630.49339</v>
      </c>
      <c r="O1421" s="5">
        <f t="shared" ref="O1421:V1423" si="1327">O1422</f>
        <v>17116.091130000001</v>
      </c>
      <c r="P1421" s="5">
        <f t="shared" si="1327"/>
        <v>17304.39471</v>
      </c>
      <c r="Q1421" s="5">
        <f t="shared" si="1327"/>
        <v>12789.99245</v>
      </c>
      <c r="R1421" s="5">
        <f t="shared" si="1327"/>
        <v>0</v>
      </c>
      <c r="S1421" s="5">
        <f t="shared" si="1327"/>
        <v>0</v>
      </c>
      <c r="T1421" s="5">
        <f t="shared" si="1327"/>
        <v>21630.49339</v>
      </c>
      <c r="U1421" s="5">
        <f t="shared" si="1327"/>
        <v>17304.39471</v>
      </c>
      <c r="V1421" s="42">
        <f t="shared" si="1327"/>
        <v>0</v>
      </c>
      <c r="W1421" s="5">
        <f t="shared" ref="W1421:W1484" si="1328">T1421/N1421*100</f>
        <v>100</v>
      </c>
      <c r="X1421" s="27"/>
    </row>
    <row r="1422" spans="1:25" ht="47.25" customHeight="1" x14ac:dyDescent="0.3">
      <c r="A1422" s="4" t="s">
        <v>171</v>
      </c>
      <c r="B1422" s="4" t="s">
        <v>1787</v>
      </c>
      <c r="C1422" s="4" t="s">
        <v>223</v>
      </c>
      <c r="D1422" s="4"/>
      <c r="E1422" s="14" t="s">
        <v>1180</v>
      </c>
      <c r="F1422" s="5"/>
      <c r="G1422" s="5"/>
      <c r="H1422" s="5"/>
      <c r="I1422" s="5"/>
      <c r="J1422" s="5"/>
      <c r="K1422" s="5"/>
      <c r="L1422" s="5"/>
      <c r="M1422" s="5">
        <v>0</v>
      </c>
      <c r="N1422" s="5">
        <f>N1423</f>
        <v>21630.49339</v>
      </c>
      <c r="O1422" s="5">
        <f t="shared" si="1327"/>
        <v>17116.091130000001</v>
      </c>
      <c r="P1422" s="5">
        <f t="shared" si="1327"/>
        <v>17304.39471</v>
      </c>
      <c r="Q1422" s="5">
        <f t="shared" si="1327"/>
        <v>12789.99245</v>
      </c>
      <c r="R1422" s="5">
        <f t="shared" si="1327"/>
        <v>0</v>
      </c>
      <c r="S1422" s="5">
        <f t="shared" si="1327"/>
        <v>0</v>
      </c>
      <c r="T1422" s="5">
        <f t="shared" si="1327"/>
        <v>21630.49339</v>
      </c>
      <c r="U1422" s="5">
        <f t="shared" si="1327"/>
        <v>17304.39471</v>
      </c>
      <c r="V1422" s="42">
        <f t="shared" si="1327"/>
        <v>0</v>
      </c>
      <c r="W1422" s="5">
        <f t="shared" si="1328"/>
        <v>100</v>
      </c>
      <c r="X1422" s="27"/>
    </row>
    <row r="1423" spans="1:25" ht="31.5" customHeight="1" x14ac:dyDescent="0.3">
      <c r="A1423" s="4" t="s">
        <v>171</v>
      </c>
      <c r="B1423" s="4" t="s">
        <v>1787</v>
      </c>
      <c r="C1423" s="4" t="s">
        <v>948</v>
      </c>
      <c r="D1423" s="4"/>
      <c r="E1423" s="14" t="s">
        <v>949</v>
      </c>
      <c r="F1423" s="5"/>
      <c r="G1423" s="5"/>
      <c r="H1423" s="5"/>
      <c r="I1423" s="5"/>
      <c r="J1423" s="5"/>
      <c r="K1423" s="5"/>
      <c r="L1423" s="5"/>
      <c r="M1423" s="5">
        <v>0</v>
      </c>
      <c r="N1423" s="5">
        <f>N1424</f>
        <v>21630.49339</v>
      </c>
      <c r="O1423" s="5">
        <f t="shared" si="1327"/>
        <v>17116.091130000001</v>
      </c>
      <c r="P1423" s="5">
        <f t="shared" si="1327"/>
        <v>17304.39471</v>
      </c>
      <c r="Q1423" s="5">
        <f t="shared" si="1327"/>
        <v>12789.99245</v>
      </c>
      <c r="R1423" s="5">
        <f t="shared" si="1327"/>
        <v>0</v>
      </c>
      <c r="S1423" s="5">
        <f t="shared" si="1327"/>
        <v>0</v>
      </c>
      <c r="T1423" s="5">
        <f t="shared" si="1327"/>
        <v>21630.49339</v>
      </c>
      <c r="U1423" s="5">
        <f t="shared" si="1327"/>
        <v>17304.39471</v>
      </c>
      <c r="V1423" s="42">
        <f t="shared" si="1327"/>
        <v>0</v>
      </c>
      <c r="W1423" s="5">
        <f t="shared" si="1328"/>
        <v>100</v>
      </c>
      <c r="X1423" s="27"/>
    </row>
    <row r="1424" spans="1:25" ht="31.5" customHeight="1" x14ac:dyDescent="0.3">
      <c r="A1424" s="4" t="s">
        <v>171</v>
      </c>
      <c r="B1424" s="4" t="s">
        <v>1787</v>
      </c>
      <c r="C1424" s="4" t="s">
        <v>951</v>
      </c>
      <c r="D1424" s="4"/>
      <c r="E1424" s="14" t="s">
        <v>950</v>
      </c>
      <c r="F1424" s="5"/>
      <c r="G1424" s="5"/>
      <c r="H1424" s="5"/>
      <c r="I1424" s="5"/>
      <c r="J1424" s="5"/>
      <c r="K1424" s="5"/>
      <c r="L1424" s="5"/>
      <c r="M1424" s="5">
        <v>0</v>
      </c>
      <c r="N1424" s="5">
        <f>N1425+N1427</f>
        <v>21630.49339</v>
      </c>
      <c r="O1424" s="5">
        <f t="shared" ref="O1424:V1424" si="1329">O1425+O1427</f>
        <v>17116.091130000001</v>
      </c>
      <c r="P1424" s="5">
        <f t="shared" si="1329"/>
        <v>17304.39471</v>
      </c>
      <c r="Q1424" s="5">
        <f t="shared" si="1329"/>
        <v>12789.99245</v>
      </c>
      <c r="R1424" s="5">
        <f t="shared" si="1329"/>
        <v>0</v>
      </c>
      <c r="S1424" s="5">
        <f t="shared" si="1329"/>
        <v>0</v>
      </c>
      <c r="T1424" s="5">
        <f t="shared" si="1329"/>
        <v>21630.49339</v>
      </c>
      <c r="U1424" s="5">
        <f t="shared" si="1329"/>
        <v>17304.39471</v>
      </c>
      <c r="V1424" s="42">
        <f t="shared" si="1329"/>
        <v>0</v>
      </c>
      <c r="W1424" s="5">
        <f t="shared" si="1328"/>
        <v>100</v>
      </c>
      <c r="X1424" s="27"/>
    </row>
    <row r="1425" spans="1:24" ht="31.5" customHeight="1" x14ac:dyDescent="0.3">
      <c r="A1425" s="4" t="s">
        <v>171</v>
      </c>
      <c r="B1425" s="4" t="s">
        <v>1787</v>
      </c>
      <c r="C1425" s="4" t="s">
        <v>951</v>
      </c>
      <c r="D1425" s="4" t="s">
        <v>87</v>
      </c>
      <c r="E1425" s="14" t="s">
        <v>541</v>
      </c>
      <c r="F1425" s="5"/>
      <c r="G1425" s="5"/>
      <c r="H1425" s="5"/>
      <c r="I1425" s="5"/>
      <c r="J1425" s="5"/>
      <c r="K1425" s="5"/>
      <c r="L1425" s="5"/>
      <c r="M1425" s="5">
        <v>0</v>
      </c>
      <c r="N1425" s="5">
        <f>N1426</f>
        <v>12218.988219999999</v>
      </c>
      <c r="O1425" s="5">
        <f t="shared" ref="O1425:V1425" si="1330">O1426</f>
        <v>7704.5859600000003</v>
      </c>
      <c r="P1425" s="5">
        <f t="shared" si="1330"/>
        <v>9775.1905700000007</v>
      </c>
      <c r="Q1425" s="5">
        <f t="shared" si="1330"/>
        <v>5260.7883099999999</v>
      </c>
      <c r="R1425" s="5">
        <f t="shared" si="1330"/>
        <v>0</v>
      </c>
      <c r="S1425" s="5">
        <f t="shared" si="1330"/>
        <v>0</v>
      </c>
      <c r="T1425" s="5">
        <f t="shared" si="1330"/>
        <v>12218.988219999999</v>
      </c>
      <c r="U1425" s="5">
        <f t="shared" si="1330"/>
        <v>9775.1905700000007</v>
      </c>
      <c r="V1425" s="42">
        <f t="shared" si="1330"/>
        <v>0</v>
      </c>
      <c r="W1425" s="5">
        <f t="shared" si="1328"/>
        <v>100</v>
      </c>
      <c r="X1425" s="27"/>
    </row>
    <row r="1426" spans="1:24" ht="63" customHeight="1" x14ac:dyDescent="0.3">
      <c r="A1426" s="4" t="s">
        <v>171</v>
      </c>
      <c r="B1426" s="4" t="s">
        <v>1787</v>
      </c>
      <c r="C1426" s="4" t="s">
        <v>951</v>
      </c>
      <c r="D1426" s="4" t="s">
        <v>84</v>
      </c>
      <c r="E1426" s="14" t="s">
        <v>1552</v>
      </c>
      <c r="F1426" s="5"/>
      <c r="G1426" s="5"/>
      <c r="H1426" s="5"/>
      <c r="I1426" s="5"/>
      <c r="J1426" s="5"/>
      <c r="K1426" s="5"/>
      <c r="L1426" s="5"/>
      <c r="M1426" s="5">
        <v>0</v>
      </c>
      <c r="N1426" s="5">
        <v>12218.988219999999</v>
      </c>
      <c r="O1426" s="5">
        <f>2443.79765+5260.78831</f>
        <v>7704.5859600000003</v>
      </c>
      <c r="P1426" s="5">
        <v>9775.1905700000007</v>
      </c>
      <c r="Q1426" s="5">
        <v>5260.7883099999999</v>
      </c>
      <c r="R1426" s="5">
        <v>0</v>
      </c>
      <c r="S1426" s="5">
        <v>0</v>
      </c>
      <c r="T1426" s="5">
        <v>12218.988219999999</v>
      </c>
      <c r="U1426" s="5">
        <v>9775.1905700000007</v>
      </c>
      <c r="V1426" s="42">
        <v>0</v>
      </c>
      <c r="W1426" s="5">
        <f t="shared" si="1328"/>
        <v>100</v>
      </c>
      <c r="X1426" s="27"/>
    </row>
    <row r="1427" spans="1:24" ht="15.75" customHeight="1" x14ac:dyDescent="0.3">
      <c r="A1427" s="4" t="s">
        <v>171</v>
      </c>
      <c r="B1427" s="4" t="s">
        <v>1787</v>
      </c>
      <c r="C1427" s="4" t="s">
        <v>951</v>
      </c>
      <c r="D1427" s="4" t="s">
        <v>13</v>
      </c>
      <c r="E1427" s="14" t="s">
        <v>547</v>
      </c>
      <c r="F1427" s="5"/>
      <c r="G1427" s="5"/>
      <c r="H1427" s="5"/>
      <c r="I1427" s="5"/>
      <c r="J1427" s="5"/>
      <c r="K1427" s="5"/>
      <c r="L1427" s="5"/>
      <c r="M1427" s="5">
        <v>0</v>
      </c>
      <c r="N1427" s="5">
        <f>N1428</f>
        <v>9411.5051700000004</v>
      </c>
      <c r="O1427" s="5">
        <f t="shared" ref="O1427:V1427" si="1331">O1428</f>
        <v>9411.5051700000004</v>
      </c>
      <c r="P1427" s="5">
        <f t="shared" si="1331"/>
        <v>7529.2041399999998</v>
      </c>
      <c r="Q1427" s="5">
        <f t="shared" si="1331"/>
        <v>7529.2041399999998</v>
      </c>
      <c r="R1427" s="5">
        <f t="shared" si="1331"/>
        <v>0</v>
      </c>
      <c r="S1427" s="5">
        <f t="shared" si="1331"/>
        <v>0</v>
      </c>
      <c r="T1427" s="5">
        <f t="shared" si="1331"/>
        <v>9411.5051700000004</v>
      </c>
      <c r="U1427" s="5">
        <f t="shared" si="1331"/>
        <v>7529.2041399999998</v>
      </c>
      <c r="V1427" s="42">
        <f t="shared" si="1331"/>
        <v>0</v>
      </c>
      <c r="W1427" s="5">
        <f t="shared" si="1328"/>
        <v>100</v>
      </c>
      <c r="X1427" s="27"/>
    </row>
    <row r="1428" spans="1:24" ht="63" customHeight="1" x14ac:dyDescent="0.3">
      <c r="A1428" s="4" t="s">
        <v>171</v>
      </c>
      <c r="B1428" s="4" t="s">
        <v>1787</v>
      </c>
      <c r="C1428" s="4" t="s">
        <v>951</v>
      </c>
      <c r="D1428" s="4" t="s">
        <v>198</v>
      </c>
      <c r="E1428" s="14" t="s">
        <v>548</v>
      </c>
      <c r="F1428" s="5"/>
      <c r="G1428" s="5"/>
      <c r="H1428" s="5"/>
      <c r="I1428" s="5"/>
      <c r="J1428" s="5"/>
      <c r="K1428" s="5"/>
      <c r="L1428" s="5"/>
      <c r="M1428" s="5">
        <v>0</v>
      </c>
      <c r="N1428" s="5">
        <v>9411.5051700000004</v>
      </c>
      <c r="O1428" s="5">
        <f>1882.30103+7529.20414</f>
        <v>9411.5051700000004</v>
      </c>
      <c r="P1428" s="5">
        <v>7529.2041399999998</v>
      </c>
      <c r="Q1428" s="5">
        <v>7529.2041399999998</v>
      </c>
      <c r="R1428" s="5">
        <v>0</v>
      </c>
      <c r="S1428" s="5">
        <v>0</v>
      </c>
      <c r="T1428" s="5">
        <v>9411.5051700000004</v>
      </c>
      <c r="U1428" s="5">
        <v>7529.2041399999998</v>
      </c>
      <c r="V1428" s="42">
        <v>0</v>
      </c>
      <c r="W1428" s="5">
        <f t="shared" si="1328"/>
        <v>100</v>
      </c>
      <c r="X1428" s="27"/>
    </row>
    <row r="1429" spans="1:24" ht="31.5" customHeight="1" x14ac:dyDescent="0.3">
      <c r="A1429" s="4" t="s">
        <v>171</v>
      </c>
      <c r="B1429" s="4" t="s">
        <v>1787</v>
      </c>
      <c r="C1429" s="4" t="s">
        <v>205</v>
      </c>
      <c r="D1429" s="4"/>
      <c r="E1429" s="14" t="s">
        <v>1210</v>
      </c>
      <c r="F1429" s="5">
        <f t="shared" ref="F1429:L1435" si="1332">F1430</f>
        <v>4409.1000000000004</v>
      </c>
      <c r="G1429" s="5">
        <f t="shared" si="1332"/>
        <v>4409.1000000000004</v>
      </c>
      <c r="H1429" s="5">
        <f t="shared" si="1332"/>
        <v>4409.1000000000004</v>
      </c>
      <c r="I1429" s="5">
        <f t="shared" si="1332"/>
        <v>0</v>
      </c>
      <c r="J1429" s="5">
        <f t="shared" si="1332"/>
        <v>0</v>
      </c>
      <c r="K1429" s="5">
        <f t="shared" si="1332"/>
        <v>0</v>
      </c>
      <c r="L1429" s="5">
        <f t="shared" si="1332"/>
        <v>0</v>
      </c>
      <c r="M1429" s="5">
        <f t="shared" si="1326"/>
        <v>4409.1000000000004</v>
      </c>
      <c r="N1429" s="5">
        <f>N1430+N1437</f>
        <v>4354.7280000000001</v>
      </c>
      <c r="O1429" s="5">
        <f t="shared" ref="O1429:V1429" si="1333">O1430+O1437</f>
        <v>4326.8500000000004</v>
      </c>
      <c r="P1429" s="5">
        <f t="shared" si="1333"/>
        <v>0</v>
      </c>
      <c r="Q1429" s="5">
        <f t="shared" si="1333"/>
        <v>0</v>
      </c>
      <c r="R1429" s="5">
        <f t="shared" si="1333"/>
        <v>0</v>
      </c>
      <c r="S1429" s="5">
        <f t="shared" si="1333"/>
        <v>0</v>
      </c>
      <c r="T1429" s="5">
        <f t="shared" si="1333"/>
        <v>4354.7278999999999</v>
      </c>
      <c r="U1429" s="5">
        <f t="shared" si="1333"/>
        <v>0</v>
      </c>
      <c r="V1429" s="42">
        <f t="shared" si="1333"/>
        <v>0</v>
      </c>
      <c r="W1429" s="5">
        <f t="shared" si="1328"/>
        <v>99.99999770364532</v>
      </c>
      <c r="X1429" s="27"/>
    </row>
    <row r="1430" spans="1:24" ht="47.25" customHeight="1" x14ac:dyDescent="0.3">
      <c r="A1430" s="4" t="s">
        <v>171</v>
      </c>
      <c r="B1430" s="4" t="s">
        <v>1787</v>
      </c>
      <c r="C1430" s="4" t="s">
        <v>206</v>
      </c>
      <c r="D1430" s="4"/>
      <c r="E1430" s="14" t="s">
        <v>1224</v>
      </c>
      <c r="F1430" s="5">
        <f t="shared" si="1332"/>
        <v>4409.1000000000004</v>
      </c>
      <c r="G1430" s="5">
        <f t="shared" si="1332"/>
        <v>4409.1000000000004</v>
      </c>
      <c r="H1430" s="5">
        <f t="shared" si="1332"/>
        <v>4409.1000000000004</v>
      </c>
      <c r="I1430" s="5">
        <f t="shared" si="1332"/>
        <v>0</v>
      </c>
      <c r="J1430" s="5">
        <f t="shared" si="1332"/>
        <v>0</v>
      </c>
      <c r="K1430" s="5">
        <f t="shared" si="1332"/>
        <v>0</v>
      </c>
      <c r="L1430" s="5">
        <f t="shared" si="1332"/>
        <v>0</v>
      </c>
      <c r="M1430" s="5">
        <f t="shared" si="1326"/>
        <v>4409.1000000000004</v>
      </c>
      <c r="N1430" s="5">
        <f t="shared" ref="N1430:O1435" si="1334">N1431</f>
        <v>827.87800000000004</v>
      </c>
      <c r="O1430" s="5">
        <f t="shared" si="1334"/>
        <v>800</v>
      </c>
      <c r="P1430" s="5">
        <f t="shared" ref="P1430:V1435" si="1335">P1431</f>
        <v>0</v>
      </c>
      <c r="Q1430" s="5">
        <f t="shared" si="1335"/>
        <v>0</v>
      </c>
      <c r="R1430" s="5">
        <f t="shared" si="1335"/>
        <v>0</v>
      </c>
      <c r="S1430" s="5">
        <f t="shared" si="1335"/>
        <v>0</v>
      </c>
      <c r="T1430" s="5">
        <f t="shared" si="1335"/>
        <v>827.87800000000004</v>
      </c>
      <c r="U1430" s="5">
        <f t="shared" si="1335"/>
        <v>0</v>
      </c>
      <c r="V1430" s="42">
        <f t="shared" si="1335"/>
        <v>0</v>
      </c>
      <c r="W1430" s="5">
        <f t="shared" si="1328"/>
        <v>100</v>
      </c>
      <c r="X1430" s="27"/>
    </row>
    <row r="1431" spans="1:24" ht="47.25" customHeight="1" x14ac:dyDescent="0.3">
      <c r="A1431" s="4" t="s">
        <v>171</v>
      </c>
      <c r="B1431" s="4" t="s">
        <v>1787</v>
      </c>
      <c r="C1431" s="4" t="s">
        <v>207</v>
      </c>
      <c r="D1431" s="4"/>
      <c r="E1431" s="14" t="s">
        <v>1227</v>
      </c>
      <c r="F1431" s="5">
        <f t="shared" si="1332"/>
        <v>4409.1000000000004</v>
      </c>
      <c r="G1431" s="5">
        <f t="shared" si="1332"/>
        <v>4409.1000000000004</v>
      </c>
      <c r="H1431" s="5">
        <f t="shared" si="1332"/>
        <v>4409.1000000000004</v>
      </c>
      <c r="I1431" s="5">
        <f t="shared" si="1332"/>
        <v>0</v>
      </c>
      <c r="J1431" s="5">
        <f t="shared" si="1332"/>
        <v>0</v>
      </c>
      <c r="K1431" s="5">
        <f t="shared" si="1332"/>
        <v>0</v>
      </c>
      <c r="L1431" s="5">
        <f t="shared" si="1332"/>
        <v>0</v>
      </c>
      <c r="M1431" s="5">
        <f t="shared" si="1326"/>
        <v>4409.1000000000004</v>
      </c>
      <c r="N1431" s="5">
        <f t="shared" si="1334"/>
        <v>827.87800000000004</v>
      </c>
      <c r="O1431" s="5">
        <f t="shared" si="1334"/>
        <v>800</v>
      </c>
      <c r="P1431" s="5">
        <f t="shared" si="1335"/>
        <v>0</v>
      </c>
      <c r="Q1431" s="5">
        <f t="shared" si="1335"/>
        <v>0</v>
      </c>
      <c r="R1431" s="5">
        <f t="shared" si="1335"/>
        <v>0</v>
      </c>
      <c r="S1431" s="5">
        <f t="shared" si="1335"/>
        <v>0</v>
      </c>
      <c r="T1431" s="5">
        <f t="shared" si="1335"/>
        <v>827.87800000000004</v>
      </c>
      <c r="U1431" s="5">
        <f t="shared" si="1335"/>
        <v>0</v>
      </c>
      <c r="V1431" s="42">
        <f t="shared" si="1335"/>
        <v>0</v>
      </c>
      <c r="W1431" s="5">
        <f t="shared" si="1328"/>
        <v>100</v>
      </c>
      <c r="X1431" s="27"/>
    </row>
    <row r="1432" spans="1:24" ht="31.5" customHeight="1" x14ac:dyDescent="0.3">
      <c r="A1432" s="4" t="s">
        <v>171</v>
      </c>
      <c r="B1432" s="4" t="s">
        <v>1787</v>
      </c>
      <c r="C1432" s="4" t="s">
        <v>197</v>
      </c>
      <c r="D1432" s="4"/>
      <c r="E1432" s="14" t="s">
        <v>920</v>
      </c>
      <c r="F1432" s="5">
        <f t="shared" ref="F1432:L1432" si="1336">F1435</f>
        <v>4409.1000000000004</v>
      </c>
      <c r="G1432" s="5">
        <f t="shared" si="1336"/>
        <v>4409.1000000000004</v>
      </c>
      <c r="H1432" s="5">
        <f t="shared" si="1336"/>
        <v>4409.1000000000004</v>
      </c>
      <c r="I1432" s="5">
        <f t="shared" si="1336"/>
        <v>0</v>
      </c>
      <c r="J1432" s="5">
        <f t="shared" si="1336"/>
        <v>0</v>
      </c>
      <c r="K1432" s="5">
        <f t="shared" si="1336"/>
        <v>0</v>
      </c>
      <c r="L1432" s="5">
        <f t="shared" si="1336"/>
        <v>0</v>
      </c>
      <c r="M1432" s="5">
        <f t="shared" si="1326"/>
        <v>4409.1000000000004</v>
      </c>
      <c r="N1432" s="5">
        <f>N1435+N1433</f>
        <v>827.87800000000004</v>
      </c>
      <c r="O1432" s="5">
        <f t="shared" ref="O1432:V1432" si="1337">O1435+O1433</f>
        <v>800</v>
      </c>
      <c r="P1432" s="5">
        <f t="shared" si="1337"/>
        <v>0</v>
      </c>
      <c r="Q1432" s="5">
        <f t="shared" si="1337"/>
        <v>0</v>
      </c>
      <c r="R1432" s="5">
        <f t="shared" si="1337"/>
        <v>0</v>
      </c>
      <c r="S1432" s="5">
        <f t="shared" si="1337"/>
        <v>0</v>
      </c>
      <c r="T1432" s="5">
        <f t="shared" si="1337"/>
        <v>827.87800000000004</v>
      </c>
      <c r="U1432" s="5">
        <f t="shared" si="1337"/>
        <v>0</v>
      </c>
      <c r="V1432" s="42">
        <f t="shared" si="1337"/>
        <v>0</v>
      </c>
      <c r="W1432" s="5">
        <f t="shared" si="1328"/>
        <v>100</v>
      </c>
      <c r="X1432" s="27"/>
    </row>
    <row r="1433" spans="1:24" ht="31.5" customHeight="1" x14ac:dyDescent="0.3">
      <c r="A1433" s="4" t="s">
        <v>171</v>
      </c>
      <c r="B1433" s="4" t="s">
        <v>1787</v>
      </c>
      <c r="C1433" s="4" t="s">
        <v>197</v>
      </c>
      <c r="D1433" s="4" t="s">
        <v>87</v>
      </c>
      <c r="E1433" s="14" t="s">
        <v>541</v>
      </c>
      <c r="F1433" s="5"/>
      <c r="G1433" s="5"/>
      <c r="H1433" s="5"/>
      <c r="I1433" s="5"/>
      <c r="J1433" s="5"/>
      <c r="K1433" s="5"/>
      <c r="L1433" s="5"/>
      <c r="M1433" s="5">
        <v>0</v>
      </c>
      <c r="N1433" s="5">
        <f>N1434</f>
        <v>800</v>
      </c>
      <c r="O1433" s="5">
        <f t="shared" ref="O1433:V1433" si="1338">O1434</f>
        <v>800</v>
      </c>
      <c r="P1433" s="5">
        <f t="shared" si="1338"/>
        <v>0</v>
      </c>
      <c r="Q1433" s="5">
        <f t="shared" si="1338"/>
        <v>0</v>
      </c>
      <c r="R1433" s="5">
        <f t="shared" si="1338"/>
        <v>0</v>
      </c>
      <c r="S1433" s="5">
        <f t="shared" si="1338"/>
        <v>0</v>
      </c>
      <c r="T1433" s="5">
        <f t="shared" si="1338"/>
        <v>800</v>
      </c>
      <c r="U1433" s="5">
        <f t="shared" si="1338"/>
        <v>0</v>
      </c>
      <c r="V1433" s="42">
        <f t="shared" si="1338"/>
        <v>0</v>
      </c>
      <c r="W1433" s="5">
        <f t="shared" si="1328"/>
        <v>100</v>
      </c>
      <c r="X1433" s="27"/>
    </row>
    <row r="1434" spans="1:24" ht="63" customHeight="1" x14ac:dyDescent="0.3">
      <c r="A1434" s="4" t="s">
        <v>171</v>
      </c>
      <c r="B1434" s="4" t="s">
        <v>1787</v>
      </c>
      <c r="C1434" s="4" t="s">
        <v>197</v>
      </c>
      <c r="D1434" s="4" t="s">
        <v>84</v>
      </c>
      <c r="E1434" s="14" t="s">
        <v>1552</v>
      </c>
      <c r="F1434" s="5"/>
      <c r="G1434" s="5"/>
      <c r="H1434" s="5"/>
      <c r="I1434" s="5"/>
      <c r="J1434" s="5"/>
      <c r="K1434" s="5"/>
      <c r="L1434" s="5"/>
      <c r="M1434" s="5">
        <v>0</v>
      </c>
      <c r="N1434" s="5">
        <v>800</v>
      </c>
      <c r="O1434" s="5">
        <v>800</v>
      </c>
      <c r="P1434" s="5">
        <v>0</v>
      </c>
      <c r="Q1434" s="5">
        <v>0</v>
      </c>
      <c r="R1434" s="5">
        <v>0</v>
      </c>
      <c r="S1434" s="5">
        <v>0</v>
      </c>
      <c r="T1434" s="5">
        <v>800</v>
      </c>
      <c r="U1434" s="5">
        <v>0</v>
      </c>
      <c r="V1434" s="42">
        <v>0</v>
      </c>
      <c r="W1434" s="5">
        <f t="shared" si="1328"/>
        <v>100</v>
      </c>
      <c r="X1434" s="27"/>
    </row>
    <row r="1435" spans="1:24" ht="15.75" customHeight="1" x14ac:dyDescent="0.3">
      <c r="A1435" s="4" t="s">
        <v>171</v>
      </c>
      <c r="B1435" s="4" t="s">
        <v>1787</v>
      </c>
      <c r="C1435" s="4" t="s">
        <v>197</v>
      </c>
      <c r="D1435" s="4" t="s">
        <v>13</v>
      </c>
      <c r="E1435" s="14" t="s">
        <v>547</v>
      </c>
      <c r="F1435" s="5">
        <f t="shared" si="1332"/>
        <v>4409.1000000000004</v>
      </c>
      <c r="G1435" s="5">
        <f t="shared" si="1332"/>
        <v>4409.1000000000004</v>
      </c>
      <c r="H1435" s="5">
        <f t="shared" si="1332"/>
        <v>4409.1000000000004</v>
      </c>
      <c r="I1435" s="5">
        <f t="shared" si="1332"/>
        <v>0</v>
      </c>
      <c r="J1435" s="5">
        <f t="shared" si="1332"/>
        <v>0</v>
      </c>
      <c r="K1435" s="5">
        <f t="shared" si="1332"/>
        <v>0</v>
      </c>
      <c r="L1435" s="5">
        <f t="shared" si="1332"/>
        <v>0</v>
      </c>
      <c r="M1435" s="5">
        <f t="shared" si="1326"/>
        <v>4409.1000000000004</v>
      </c>
      <c r="N1435" s="5">
        <f t="shared" si="1334"/>
        <v>27.878</v>
      </c>
      <c r="O1435" s="5">
        <f t="shared" si="1334"/>
        <v>0</v>
      </c>
      <c r="P1435" s="5">
        <f t="shared" si="1335"/>
        <v>0</v>
      </c>
      <c r="Q1435" s="5">
        <f t="shared" si="1335"/>
        <v>0</v>
      </c>
      <c r="R1435" s="5">
        <f t="shared" si="1335"/>
        <v>0</v>
      </c>
      <c r="S1435" s="5">
        <f t="shared" si="1335"/>
        <v>0</v>
      </c>
      <c r="T1435" s="5">
        <f t="shared" si="1335"/>
        <v>27.878</v>
      </c>
      <c r="U1435" s="5">
        <f t="shared" si="1335"/>
        <v>0</v>
      </c>
      <c r="V1435" s="42">
        <f t="shared" si="1335"/>
        <v>0</v>
      </c>
      <c r="W1435" s="5">
        <f t="shared" si="1328"/>
        <v>100</v>
      </c>
      <c r="X1435" s="27"/>
    </row>
    <row r="1436" spans="1:24" ht="63" customHeight="1" x14ac:dyDescent="0.3">
      <c r="A1436" s="4" t="s">
        <v>171</v>
      </c>
      <c r="B1436" s="4" t="s">
        <v>1787</v>
      </c>
      <c r="C1436" s="4" t="s">
        <v>197</v>
      </c>
      <c r="D1436" s="4" t="s">
        <v>198</v>
      </c>
      <c r="E1436" s="14" t="s">
        <v>548</v>
      </c>
      <c r="F1436" s="5">
        <v>4409.1000000000004</v>
      </c>
      <c r="G1436" s="5">
        <v>4409.1000000000004</v>
      </c>
      <c r="H1436" s="5">
        <v>4409.1000000000004</v>
      </c>
      <c r="I1436" s="5"/>
      <c r="J1436" s="5"/>
      <c r="K1436" s="5"/>
      <c r="L1436" s="5"/>
      <c r="M1436" s="5">
        <f t="shared" si="1326"/>
        <v>4409.1000000000004</v>
      </c>
      <c r="N1436" s="5">
        <v>27.878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27.878</v>
      </c>
      <c r="U1436" s="5">
        <v>0</v>
      </c>
      <c r="V1436" s="42">
        <v>0</v>
      </c>
      <c r="W1436" s="5">
        <f t="shared" si="1328"/>
        <v>100</v>
      </c>
      <c r="X1436" s="27"/>
    </row>
    <row r="1437" spans="1:24" ht="47.25" customHeight="1" x14ac:dyDescent="0.3">
      <c r="A1437" s="4" t="s">
        <v>171</v>
      </c>
      <c r="B1437" s="4" t="s">
        <v>1787</v>
      </c>
      <c r="C1437" s="4" t="s">
        <v>293</v>
      </c>
      <c r="D1437" s="4"/>
      <c r="E1437" s="14" t="s">
        <v>1234</v>
      </c>
      <c r="F1437" s="5"/>
      <c r="G1437" s="5"/>
      <c r="H1437" s="5"/>
      <c r="I1437" s="5"/>
      <c r="J1437" s="5"/>
      <c r="K1437" s="5"/>
      <c r="L1437" s="5"/>
      <c r="M1437" s="5">
        <v>0</v>
      </c>
      <c r="N1437" s="5">
        <f>N1438</f>
        <v>3526.85</v>
      </c>
      <c r="O1437" s="5">
        <f t="shared" ref="O1437:V1440" si="1339">O1438</f>
        <v>3526.85</v>
      </c>
      <c r="P1437" s="5">
        <f t="shared" si="1339"/>
        <v>0</v>
      </c>
      <c r="Q1437" s="5">
        <f t="shared" si="1339"/>
        <v>0</v>
      </c>
      <c r="R1437" s="5">
        <f t="shared" si="1339"/>
        <v>0</v>
      </c>
      <c r="S1437" s="5">
        <f t="shared" si="1339"/>
        <v>0</v>
      </c>
      <c r="T1437" s="5">
        <f t="shared" si="1339"/>
        <v>3526.8499000000002</v>
      </c>
      <c r="U1437" s="5">
        <f t="shared" si="1339"/>
        <v>0</v>
      </c>
      <c r="V1437" s="42">
        <f t="shared" si="1339"/>
        <v>0</v>
      </c>
      <c r="W1437" s="5">
        <f t="shared" si="1328"/>
        <v>99.999997164608658</v>
      </c>
      <c r="X1437" s="27"/>
    </row>
    <row r="1438" spans="1:24" ht="63" customHeight="1" x14ac:dyDescent="0.3">
      <c r="A1438" s="4" t="s">
        <v>171</v>
      </c>
      <c r="B1438" s="4" t="s">
        <v>1787</v>
      </c>
      <c r="C1438" s="4" t="s">
        <v>859</v>
      </c>
      <c r="D1438" s="4"/>
      <c r="E1438" s="14" t="s">
        <v>1236</v>
      </c>
      <c r="F1438" s="5"/>
      <c r="G1438" s="5"/>
      <c r="H1438" s="5"/>
      <c r="I1438" s="5"/>
      <c r="J1438" s="5"/>
      <c r="K1438" s="5"/>
      <c r="L1438" s="5"/>
      <c r="M1438" s="5">
        <v>0</v>
      </c>
      <c r="N1438" s="5">
        <f>N1439</f>
        <v>3526.85</v>
      </c>
      <c r="O1438" s="5">
        <f t="shared" si="1339"/>
        <v>3526.85</v>
      </c>
      <c r="P1438" s="5">
        <f t="shared" si="1339"/>
        <v>0</v>
      </c>
      <c r="Q1438" s="5">
        <f t="shared" si="1339"/>
        <v>0</v>
      </c>
      <c r="R1438" s="5">
        <f t="shared" si="1339"/>
        <v>0</v>
      </c>
      <c r="S1438" s="5">
        <f t="shared" si="1339"/>
        <v>0</v>
      </c>
      <c r="T1438" s="5">
        <f t="shared" si="1339"/>
        <v>3526.8499000000002</v>
      </c>
      <c r="U1438" s="5">
        <f t="shared" si="1339"/>
        <v>0</v>
      </c>
      <c r="V1438" s="42">
        <f t="shared" si="1339"/>
        <v>0</v>
      </c>
      <c r="W1438" s="5">
        <f t="shared" si="1328"/>
        <v>99.999997164608658</v>
      </c>
      <c r="X1438" s="27"/>
    </row>
    <row r="1439" spans="1:24" ht="31.5" customHeight="1" x14ac:dyDescent="0.3">
      <c r="A1439" s="4" t="s">
        <v>171</v>
      </c>
      <c r="B1439" s="4" t="s">
        <v>1787</v>
      </c>
      <c r="C1439" s="4" t="s">
        <v>858</v>
      </c>
      <c r="D1439" s="4"/>
      <c r="E1439" s="14" t="s">
        <v>862</v>
      </c>
      <c r="F1439" s="5"/>
      <c r="G1439" s="5"/>
      <c r="H1439" s="5"/>
      <c r="I1439" s="5"/>
      <c r="J1439" s="5"/>
      <c r="K1439" s="5"/>
      <c r="L1439" s="5"/>
      <c r="M1439" s="5">
        <v>0</v>
      </c>
      <c r="N1439" s="5">
        <f>N1440</f>
        <v>3526.85</v>
      </c>
      <c r="O1439" s="5">
        <f t="shared" si="1339"/>
        <v>3526.85</v>
      </c>
      <c r="P1439" s="5">
        <f t="shared" si="1339"/>
        <v>0</v>
      </c>
      <c r="Q1439" s="5">
        <f t="shared" si="1339"/>
        <v>0</v>
      </c>
      <c r="R1439" s="5">
        <f t="shared" si="1339"/>
        <v>0</v>
      </c>
      <c r="S1439" s="5">
        <f t="shared" si="1339"/>
        <v>0</v>
      </c>
      <c r="T1439" s="5">
        <f t="shared" si="1339"/>
        <v>3526.8499000000002</v>
      </c>
      <c r="U1439" s="5">
        <f t="shared" si="1339"/>
        <v>0</v>
      </c>
      <c r="V1439" s="42">
        <f t="shared" si="1339"/>
        <v>0</v>
      </c>
      <c r="W1439" s="5">
        <f t="shared" si="1328"/>
        <v>99.999997164608658</v>
      </c>
      <c r="X1439" s="27"/>
    </row>
    <row r="1440" spans="1:24" ht="31.5" customHeight="1" x14ac:dyDescent="0.3">
      <c r="A1440" s="4" t="s">
        <v>171</v>
      </c>
      <c r="B1440" s="4" t="s">
        <v>1787</v>
      </c>
      <c r="C1440" s="4" t="s">
        <v>858</v>
      </c>
      <c r="D1440" s="4" t="s">
        <v>11</v>
      </c>
      <c r="E1440" s="14" t="s">
        <v>531</v>
      </c>
      <c r="F1440" s="5"/>
      <c r="G1440" s="5"/>
      <c r="H1440" s="5"/>
      <c r="I1440" s="5"/>
      <c r="J1440" s="5"/>
      <c r="K1440" s="5"/>
      <c r="L1440" s="5"/>
      <c r="M1440" s="5">
        <v>0</v>
      </c>
      <c r="N1440" s="5">
        <f>N1441</f>
        <v>3526.85</v>
      </c>
      <c r="O1440" s="5">
        <f t="shared" si="1339"/>
        <v>3526.85</v>
      </c>
      <c r="P1440" s="5">
        <f t="shared" si="1339"/>
        <v>0</v>
      </c>
      <c r="Q1440" s="5">
        <f t="shared" si="1339"/>
        <v>0</v>
      </c>
      <c r="R1440" s="5">
        <f t="shared" si="1339"/>
        <v>0</v>
      </c>
      <c r="S1440" s="5">
        <f t="shared" si="1339"/>
        <v>0</v>
      </c>
      <c r="T1440" s="5">
        <f t="shared" si="1339"/>
        <v>3526.8499000000002</v>
      </c>
      <c r="U1440" s="5">
        <f t="shared" si="1339"/>
        <v>0</v>
      </c>
      <c r="V1440" s="42">
        <f t="shared" si="1339"/>
        <v>0</v>
      </c>
      <c r="W1440" s="5">
        <f t="shared" si="1328"/>
        <v>99.999997164608658</v>
      </c>
      <c r="X1440" s="27"/>
    </row>
    <row r="1441" spans="1:24" ht="31.5" customHeight="1" x14ac:dyDescent="0.3">
      <c r="A1441" s="4" t="s">
        <v>171</v>
      </c>
      <c r="B1441" s="4" t="s">
        <v>1787</v>
      </c>
      <c r="C1441" s="4" t="s">
        <v>858</v>
      </c>
      <c r="D1441" s="4" t="s">
        <v>12</v>
      </c>
      <c r="E1441" s="14" t="s">
        <v>532</v>
      </c>
      <c r="F1441" s="5"/>
      <c r="G1441" s="5"/>
      <c r="H1441" s="5"/>
      <c r="I1441" s="5"/>
      <c r="J1441" s="5"/>
      <c r="K1441" s="5"/>
      <c r="L1441" s="5"/>
      <c r="M1441" s="5">
        <v>0</v>
      </c>
      <c r="N1441" s="5">
        <v>3526.85</v>
      </c>
      <c r="O1441" s="5">
        <v>3526.85</v>
      </c>
      <c r="P1441" s="5">
        <v>0</v>
      </c>
      <c r="Q1441" s="5">
        <v>0</v>
      </c>
      <c r="R1441" s="5">
        <v>0</v>
      </c>
      <c r="S1441" s="5">
        <v>0</v>
      </c>
      <c r="T1441" s="5">
        <v>3526.8499000000002</v>
      </c>
      <c r="U1441" s="5">
        <v>0</v>
      </c>
      <c r="V1441" s="42">
        <v>0</v>
      </c>
      <c r="W1441" s="5">
        <f t="shared" si="1328"/>
        <v>99.999997164608658</v>
      </c>
      <c r="X1441" s="27"/>
    </row>
    <row r="1442" spans="1:24" ht="31.5" customHeight="1" x14ac:dyDescent="0.3">
      <c r="A1442" s="4" t="s">
        <v>171</v>
      </c>
      <c r="B1442" s="4" t="s">
        <v>1787</v>
      </c>
      <c r="C1442" s="4" t="s">
        <v>22</v>
      </c>
      <c r="D1442" s="4"/>
      <c r="E1442" s="14" t="s">
        <v>802</v>
      </c>
      <c r="F1442" s="5"/>
      <c r="G1442" s="5"/>
      <c r="H1442" s="5"/>
      <c r="I1442" s="5"/>
      <c r="J1442" s="5"/>
      <c r="K1442" s="5"/>
      <c r="L1442" s="5"/>
      <c r="M1442" s="5">
        <f t="shared" si="1326"/>
        <v>0</v>
      </c>
      <c r="N1442" s="5">
        <f t="shared" ref="N1442:O1444" si="1340">N1443</f>
        <v>1500</v>
      </c>
      <c r="O1442" s="5">
        <f t="shared" si="1340"/>
        <v>1500</v>
      </c>
      <c r="P1442" s="5">
        <f t="shared" ref="P1442:V1444" si="1341">P1443</f>
        <v>0</v>
      </c>
      <c r="Q1442" s="5">
        <f t="shared" si="1341"/>
        <v>0</v>
      </c>
      <c r="R1442" s="5">
        <f t="shared" si="1341"/>
        <v>0</v>
      </c>
      <c r="S1442" s="5">
        <f t="shared" si="1341"/>
        <v>0</v>
      </c>
      <c r="T1442" s="5">
        <f t="shared" si="1341"/>
        <v>1500</v>
      </c>
      <c r="U1442" s="5">
        <f t="shared" si="1341"/>
        <v>0</v>
      </c>
      <c r="V1442" s="42">
        <f t="shared" si="1341"/>
        <v>0</v>
      </c>
      <c r="W1442" s="5">
        <f t="shared" si="1328"/>
        <v>100</v>
      </c>
      <c r="X1442" s="27"/>
    </row>
    <row r="1443" spans="1:24" ht="47.25" customHeight="1" x14ac:dyDescent="0.3">
      <c r="A1443" s="4" t="s">
        <v>171</v>
      </c>
      <c r="B1443" s="4" t="s">
        <v>1787</v>
      </c>
      <c r="C1443" s="4" t="s">
        <v>406</v>
      </c>
      <c r="D1443" s="4"/>
      <c r="E1443" s="14" t="s">
        <v>808</v>
      </c>
      <c r="F1443" s="5"/>
      <c r="G1443" s="5"/>
      <c r="H1443" s="5"/>
      <c r="I1443" s="5"/>
      <c r="J1443" s="5"/>
      <c r="K1443" s="5"/>
      <c r="L1443" s="5"/>
      <c r="M1443" s="5">
        <f t="shared" si="1326"/>
        <v>0</v>
      </c>
      <c r="N1443" s="5">
        <f t="shared" si="1340"/>
        <v>1500</v>
      </c>
      <c r="O1443" s="5">
        <f t="shared" si="1340"/>
        <v>1500</v>
      </c>
      <c r="P1443" s="5">
        <f t="shared" si="1341"/>
        <v>0</v>
      </c>
      <c r="Q1443" s="5">
        <f t="shared" si="1341"/>
        <v>0</v>
      </c>
      <c r="R1443" s="5">
        <f t="shared" si="1341"/>
        <v>0</v>
      </c>
      <c r="S1443" s="5">
        <f t="shared" si="1341"/>
        <v>0</v>
      </c>
      <c r="T1443" s="5">
        <f t="shared" si="1341"/>
        <v>1500</v>
      </c>
      <c r="U1443" s="5">
        <f t="shared" si="1341"/>
        <v>0</v>
      </c>
      <c r="V1443" s="42">
        <f t="shared" si="1341"/>
        <v>0</v>
      </c>
      <c r="W1443" s="5">
        <f t="shared" si="1328"/>
        <v>100</v>
      </c>
      <c r="X1443" s="27"/>
    </row>
    <row r="1444" spans="1:24" ht="31.5" customHeight="1" x14ac:dyDescent="0.3">
      <c r="A1444" s="4" t="s">
        <v>171</v>
      </c>
      <c r="B1444" s="4" t="s">
        <v>1787</v>
      </c>
      <c r="C1444" s="4" t="s">
        <v>406</v>
      </c>
      <c r="D1444" s="4" t="s">
        <v>11</v>
      </c>
      <c r="E1444" s="14" t="s">
        <v>531</v>
      </c>
      <c r="F1444" s="5"/>
      <c r="G1444" s="5"/>
      <c r="H1444" s="5"/>
      <c r="I1444" s="5"/>
      <c r="J1444" s="5"/>
      <c r="K1444" s="5"/>
      <c r="L1444" s="5"/>
      <c r="M1444" s="5">
        <f t="shared" si="1326"/>
        <v>0</v>
      </c>
      <c r="N1444" s="5">
        <f t="shared" si="1340"/>
        <v>1500</v>
      </c>
      <c r="O1444" s="5">
        <f t="shared" si="1340"/>
        <v>1500</v>
      </c>
      <c r="P1444" s="5">
        <f t="shared" si="1341"/>
        <v>0</v>
      </c>
      <c r="Q1444" s="5">
        <f t="shared" si="1341"/>
        <v>0</v>
      </c>
      <c r="R1444" s="5">
        <f t="shared" si="1341"/>
        <v>0</v>
      </c>
      <c r="S1444" s="5">
        <f t="shared" si="1341"/>
        <v>0</v>
      </c>
      <c r="T1444" s="5">
        <f t="shared" si="1341"/>
        <v>1500</v>
      </c>
      <c r="U1444" s="5">
        <f t="shared" si="1341"/>
        <v>0</v>
      </c>
      <c r="V1444" s="42">
        <f t="shared" si="1341"/>
        <v>0</v>
      </c>
      <c r="W1444" s="5">
        <f t="shared" si="1328"/>
        <v>100</v>
      </c>
      <c r="X1444" s="27"/>
    </row>
    <row r="1445" spans="1:24" ht="31.5" customHeight="1" x14ac:dyDescent="0.3">
      <c r="A1445" s="4" t="s">
        <v>171</v>
      </c>
      <c r="B1445" s="4" t="s">
        <v>1787</v>
      </c>
      <c r="C1445" s="4" t="s">
        <v>406</v>
      </c>
      <c r="D1445" s="4" t="s">
        <v>12</v>
      </c>
      <c r="E1445" s="14" t="s">
        <v>532</v>
      </c>
      <c r="F1445" s="5"/>
      <c r="G1445" s="5"/>
      <c r="H1445" s="5"/>
      <c r="I1445" s="5"/>
      <c r="J1445" s="5"/>
      <c r="K1445" s="5"/>
      <c r="L1445" s="5"/>
      <c r="M1445" s="5">
        <f t="shared" si="1326"/>
        <v>0</v>
      </c>
      <c r="N1445" s="5">
        <v>1500</v>
      </c>
      <c r="O1445" s="5">
        <v>1500</v>
      </c>
      <c r="P1445" s="5">
        <v>0</v>
      </c>
      <c r="Q1445" s="5">
        <v>0</v>
      </c>
      <c r="R1445" s="5">
        <v>0</v>
      </c>
      <c r="S1445" s="5">
        <v>0</v>
      </c>
      <c r="T1445" s="5">
        <v>1500</v>
      </c>
      <c r="U1445" s="5">
        <v>0</v>
      </c>
      <c r="V1445" s="42">
        <v>0</v>
      </c>
      <c r="W1445" s="5">
        <f t="shared" si="1328"/>
        <v>100</v>
      </c>
      <c r="X1445" s="27"/>
    </row>
    <row r="1446" spans="1:24" s="10" customFormat="1" ht="15.75" customHeight="1" x14ac:dyDescent="0.3">
      <c r="A1446" s="9" t="s">
        <v>171</v>
      </c>
      <c r="B1446" s="9" t="s">
        <v>1766</v>
      </c>
      <c r="C1446" s="9"/>
      <c r="D1446" s="9"/>
      <c r="E1446" s="13" t="s">
        <v>511</v>
      </c>
      <c r="F1446" s="11">
        <f t="shared" ref="F1446:L1451" si="1342">F1447</f>
        <v>14.1</v>
      </c>
      <c r="G1446" s="11">
        <f t="shared" si="1342"/>
        <v>4.5</v>
      </c>
      <c r="H1446" s="11">
        <f t="shared" si="1342"/>
        <v>3</v>
      </c>
      <c r="I1446" s="11">
        <f t="shared" si="1342"/>
        <v>0</v>
      </c>
      <c r="J1446" s="11">
        <f t="shared" si="1342"/>
        <v>0</v>
      </c>
      <c r="K1446" s="11">
        <f t="shared" si="1342"/>
        <v>0</v>
      </c>
      <c r="L1446" s="11">
        <f t="shared" si="1342"/>
        <v>0</v>
      </c>
      <c r="M1446" s="11">
        <f t="shared" si="1326"/>
        <v>14.1</v>
      </c>
      <c r="N1446" s="11">
        <f>N1447+N1453</f>
        <v>124.1</v>
      </c>
      <c r="O1446" s="11">
        <f t="shared" ref="O1446:V1446" si="1343">O1447+O1453</f>
        <v>124.1</v>
      </c>
      <c r="P1446" s="11">
        <f t="shared" si="1343"/>
        <v>0</v>
      </c>
      <c r="Q1446" s="11">
        <f t="shared" si="1343"/>
        <v>0</v>
      </c>
      <c r="R1446" s="11">
        <f t="shared" si="1343"/>
        <v>0</v>
      </c>
      <c r="S1446" s="11">
        <f t="shared" si="1343"/>
        <v>0</v>
      </c>
      <c r="T1446" s="11">
        <f t="shared" si="1343"/>
        <v>124.1</v>
      </c>
      <c r="U1446" s="11">
        <f t="shared" si="1343"/>
        <v>0</v>
      </c>
      <c r="V1446" s="41">
        <f t="shared" si="1343"/>
        <v>0</v>
      </c>
      <c r="W1446" s="11">
        <f t="shared" si="1328"/>
        <v>100</v>
      </c>
      <c r="X1446" s="26"/>
    </row>
    <row r="1447" spans="1:24" ht="31.5" customHeight="1" x14ac:dyDescent="0.3">
      <c r="A1447" s="4" t="s">
        <v>171</v>
      </c>
      <c r="B1447" s="4" t="s">
        <v>1766</v>
      </c>
      <c r="C1447" s="4" t="s">
        <v>202</v>
      </c>
      <c r="D1447" s="4"/>
      <c r="E1447" s="14" t="s">
        <v>1156</v>
      </c>
      <c r="F1447" s="5">
        <f t="shared" si="1342"/>
        <v>14.1</v>
      </c>
      <c r="G1447" s="5">
        <f t="shared" si="1342"/>
        <v>4.5</v>
      </c>
      <c r="H1447" s="5">
        <f t="shared" si="1342"/>
        <v>3</v>
      </c>
      <c r="I1447" s="5">
        <f t="shared" si="1342"/>
        <v>0</v>
      </c>
      <c r="J1447" s="5">
        <f t="shared" si="1342"/>
        <v>0</v>
      </c>
      <c r="K1447" s="5">
        <f t="shared" si="1342"/>
        <v>0</v>
      </c>
      <c r="L1447" s="5">
        <f t="shared" si="1342"/>
        <v>0</v>
      </c>
      <c r="M1447" s="5">
        <f t="shared" si="1326"/>
        <v>14.1</v>
      </c>
      <c r="N1447" s="5">
        <f t="shared" ref="N1447:O1451" si="1344">N1448</f>
        <v>14.1</v>
      </c>
      <c r="O1447" s="5">
        <f t="shared" si="1344"/>
        <v>14.1</v>
      </c>
      <c r="P1447" s="5">
        <f t="shared" ref="P1447:V1451" si="1345">P1448</f>
        <v>0</v>
      </c>
      <c r="Q1447" s="5">
        <f t="shared" si="1345"/>
        <v>0</v>
      </c>
      <c r="R1447" s="5">
        <f t="shared" si="1345"/>
        <v>0</v>
      </c>
      <c r="S1447" s="5">
        <f t="shared" si="1345"/>
        <v>0</v>
      </c>
      <c r="T1447" s="5">
        <f t="shared" si="1345"/>
        <v>14.1</v>
      </c>
      <c r="U1447" s="5">
        <f t="shared" si="1345"/>
        <v>0</v>
      </c>
      <c r="V1447" s="42">
        <f t="shared" si="1345"/>
        <v>0</v>
      </c>
      <c r="W1447" s="5">
        <f t="shared" si="1328"/>
        <v>100</v>
      </c>
      <c r="X1447" s="27"/>
    </row>
    <row r="1448" spans="1:24" ht="31.5" customHeight="1" x14ac:dyDescent="0.3">
      <c r="A1448" s="4" t="s">
        <v>171</v>
      </c>
      <c r="B1448" s="4" t="s">
        <v>1766</v>
      </c>
      <c r="C1448" s="4" t="s">
        <v>203</v>
      </c>
      <c r="D1448" s="4"/>
      <c r="E1448" s="14" t="s">
        <v>1157</v>
      </c>
      <c r="F1448" s="5">
        <f t="shared" si="1342"/>
        <v>14.1</v>
      </c>
      <c r="G1448" s="5">
        <f t="shared" si="1342"/>
        <v>4.5</v>
      </c>
      <c r="H1448" s="5">
        <f t="shared" si="1342"/>
        <v>3</v>
      </c>
      <c r="I1448" s="5">
        <f t="shared" si="1342"/>
        <v>0</v>
      </c>
      <c r="J1448" s="5">
        <f t="shared" si="1342"/>
        <v>0</v>
      </c>
      <c r="K1448" s="5">
        <f t="shared" si="1342"/>
        <v>0</v>
      </c>
      <c r="L1448" s="5">
        <f t="shared" si="1342"/>
        <v>0</v>
      </c>
      <c r="M1448" s="5">
        <f t="shared" si="1326"/>
        <v>14.1</v>
      </c>
      <c r="N1448" s="5">
        <f t="shared" si="1344"/>
        <v>14.1</v>
      </c>
      <c r="O1448" s="5">
        <f t="shared" si="1344"/>
        <v>14.1</v>
      </c>
      <c r="P1448" s="5">
        <f t="shared" si="1345"/>
        <v>0</v>
      </c>
      <c r="Q1448" s="5">
        <f t="shared" si="1345"/>
        <v>0</v>
      </c>
      <c r="R1448" s="5">
        <f t="shared" si="1345"/>
        <v>0</v>
      </c>
      <c r="S1448" s="5">
        <f t="shared" si="1345"/>
        <v>0</v>
      </c>
      <c r="T1448" s="5">
        <f t="shared" si="1345"/>
        <v>14.1</v>
      </c>
      <c r="U1448" s="5">
        <f t="shared" si="1345"/>
        <v>0</v>
      </c>
      <c r="V1448" s="42">
        <f t="shared" si="1345"/>
        <v>0</v>
      </c>
      <c r="W1448" s="5">
        <f t="shared" si="1328"/>
        <v>100</v>
      </c>
      <c r="X1448" s="27"/>
    </row>
    <row r="1449" spans="1:24" ht="47.25" customHeight="1" x14ac:dyDescent="0.3">
      <c r="A1449" s="4" t="s">
        <v>171</v>
      </c>
      <c r="B1449" s="4" t="s">
        <v>1766</v>
      </c>
      <c r="C1449" s="4" t="s">
        <v>208</v>
      </c>
      <c r="D1449" s="4"/>
      <c r="E1449" s="14" t="s">
        <v>1164</v>
      </c>
      <c r="F1449" s="5">
        <f>F1450</f>
        <v>14.1</v>
      </c>
      <c r="G1449" s="5">
        <f t="shared" si="1342"/>
        <v>4.5</v>
      </c>
      <c r="H1449" s="5">
        <f t="shared" si="1342"/>
        <v>3</v>
      </c>
      <c r="I1449" s="5">
        <f t="shared" si="1342"/>
        <v>0</v>
      </c>
      <c r="J1449" s="5">
        <f t="shared" si="1342"/>
        <v>0</v>
      </c>
      <c r="K1449" s="5">
        <f t="shared" si="1342"/>
        <v>0</v>
      </c>
      <c r="L1449" s="5">
        <f t="shared" si="1342"/>
        <v>0</v>
      </c>
      <c r="M1449" s="5">
        <f t="shared" si="1326"/>
        <v>14.1</v>
      </c>
      <c r="N1449" s="5">
        <f t="shared" si="1344"/>
        <v>14.1</v>
      </c>
      <c r="O1449" s="5">
        <f t="shared" si="1344"/>
        <v>14.1</v>
      </c>
      <c r="P1449" s="5">
        <f t="shared" si="1345"/>
        <v>0</v>
      </c>
      <c r="Q1449" s="5">
        <f t="shared" si="1345"/>
        <v>0</v>
      </c>
      <c r="R1449" s="5">
        <f t="shared" si="1345"/>
        <v>0</v>
      </c>
      <c r="S1449" s="5">
        <f t="shared" si="1345"/>
        <v>0</v>
      </c>
      <c r="T1449" s="5">
        <f t="shared" si="1345"/>
        <v>14.1</v>
      </c>
      <c r="U1449" s="5">
        <f t="shared" si="1345"/>
        <v>0</v>
      </c>
      <c r="V1449" s="42">
        <f t="shared" si="1345"/>
        <v>0</v>
      </c>
      <c r="W1449" s="5">
        <f t="shared" si="1328"/>
        <v>100</v>
      </c>
      <c r="X1449" s="27"/>
    </row>
    <row r="1450" spans="1:24" ht="63" customHeight="1" x14ac:dyDescent="0.3">
      <c r="A1450" s="4" t="s">
        <v>171</v>
      </c>
      <c r="B1450" s="4" t="s">
        <v>1766</v>
      </c>
      <c r="C1450" s="4" t="s">
        <v>1473</v>
      </c>
      <c r="D1450" s="4"/>
      <c r="E1450" s="14" t="s">
        <v>1474</v>
      </c>
      <c r="F1450" s="5">
        <f>F1451</f>
        <v>14.1</v>
      </c>
      <c r="G1450" s="5">
        <f t="shared" si="1342"/>
        <v>4.5</v>
      </c>
      <c r="H1450" s="5">
        <f t="shared" si="1342"/>
        <v>3</v>
      </c>
      <c r="I1450" s="5">
        <f t="shared" si="1342"/>
        <v>0</v>
      </c>
      <c r="J1450" s="5">
        <f t="shared" si="1342"/>
        <v>0</v>
      </c>
      <c r="K1450" s="5">
        <f t="shared" si="1342"/>
        <v>0</v>
      </c>
      <c r="L1450" s="5">
        <f t="shared" si="1342"/>
        <v>0</v>
      </c>
      <c r="M1450" s="5">
        <f t="shared" si="1326"/>
        <v>14.1</v>
      </c>
      <c r="N1450" s="5">
        <f t="shared" si="1344"/>
        <v>14.1</v>
      </c>
      <c r="O1450" s="5">
        <f t="shared" si="1344"/>
        <v>14.1</v>
      </c>
      <c r="P1450" s="5">
        <f t="shared" si="1345"/>
        <v>0</v>
      </c>
      <c r="Q1450" s="5">
        <f t="shared" si="1345"/>
        <v>0</v>
      </c>
      <c r="R1450" s="5">
        <f t="shared" si="1345"/>
        <v>0</v>
      </c>
      <c r="S1450" s="5">
        <f t="shared" si="1345"/>
        <v>0</v>
      </c>
      <c r="T1450" s="5">
        <f t="shared" si="1345"/>
        <v>14.1</v>
      </c>
      <c r="U1450" s="5">
        <f t="shared" si="1345"/>
        <v>0</v>
      </c>
      <c r="V1450" s="42">
        <f t="shared" si="1345"/>
        <v>0</v>
      </c>
      <c r="W1450" s="5">
        <f t="shared" si="1328"/>
        <v>100</v>
      </c>
      <c r="X1450" s="27"/>
    </row>
    <row r="1451" spans="1:24" ht="31.5" customHeight="1" x14ac:dyDescent="0.3">
      <c r="A1451" s="4" t="s">
        <v>171</v>
      </c>
      <c r="B1451" s="4" t="s">
        <v>1766</v>
      </c>
      <c r="C1451" s="4" t="s">
        <v>1473</v>
      </c>
      <c r="D1451" s="4" t="s">
        <v>11</v>
      </c>
      <c r="E1451" s="14" t="s">
        <v>531</v>
      </c>
      <c r="F1451" s="5">
        <f>F1452</f>
        <v>14.1</v>
      </c>
      <c r="G1451" s="5">
        <f t="shared" si="1342"/>
        <v>4.5</v>
      </c>
      <c r="H1451" s="5">
        <f t="shared" si="1342"/>
        <v>3</v>
      </c>
      <c r="I1451" s="5">
        <f t="shared" si="1342"/>
        <v>0</v>
      </c>
      <c r="J1451" s="5">
        <f t="shared" si="1342"/>
        <v>0</v>
      </c>
      <c r="K1451" s="5">
        <f t="shared" si="1342"/>
        <v>0</v>
      </c>
      <c r="L1451" s="5">
        <f t="shared" si="1342"/>
        <v>0</v>
      </c>
      <c r="M1451" s="5">
        <f t="shared" si="1326"/>
        <v>14.1</v>
      </c>
      <c r="N1451" s="5">
        <f t="shared" si="1344"/>
        <v>14.1</v>
      </c>
      <c r="O1451" s="5">
        <f t="shared" si="1344"/>
        <v>14.1</v>
      </c>
      <c r="P1451" s="5">
        <f t="shared" si="1345"/>
        <v>0</v>
      </c>
      <c r="Q1451" s="5">
        <f t="shared" si="1345"/>
        <v>0</v>
      </c>
      <c r="R1451" s="5">
        <f t="shared" si="1345"/>
        <v>0</v>
      </c>
      <c r="S1451" s="5">
        <f t="shared" si="1345"/>
        <v>0</v>
      </c>
      <c r="T1451" s="5">
        <f t="shared" si="1345"/>
        <v>14.1</v>
      </c>
      <c r="U1451" s="5">
        <f t="shared" si="1345"/>
        <v>0</v>
      </c>
      <c r="V1451" s="42">
        <f t="shared" si="1345"/>
        <v>0</v>
      </c>
      <c r="W1451" s="5">
        <f t="shared" si="1328"/>
        <v>100</v>
      </c>
      <c r="X1451" s="27"/>
    </row>
    <row r="1452" spans="1:24" ht="31.5" customHeight="1" x14ac:dyDescent="0.3">
      <c r="A1452" s="4" t="s">
        <v>171</v>
      </c>
      <c r="B1452" s="4" t="s">
        <v>1766</v>
      </c>
      <c r="C1452" s="4" t="s">
        <v>1473</v>
      </c>
      <c r="D1452" s="4" t="s">
        <v>12</v>
      </c>
      <c r="E1452" s="14" t="s">
        <v>532</v>
      </c>
      <c r="F1452" s="5">
        <v>14.1</v>
      </c>
      <c r="G1452" s="5">
        <v>4.5</v>
      </c>
      <c r="H1452" s="5">
        <v>3</v>
      </c>
      <c r="I1452" s="5"/>
      <c r="J1452" s="5"/>
      <c r="K1452" s="5"/>
      <c r="L1452" s="5"/>
      <c r="M1452" s="5">
        <f t="shared" si="1326"/>
        <v>14.1</v>
      </c>
      <c r="N1452" s="5">
        <v>14.1</v>
      </c>
      <c r="O1452" s="5">
        <v>14.1</v>
      </c>
      <c r="P1452" s="5">
        <v>0</v>
      </c>
      <c r="Q1452" s="5">
        <v>0</v>
      </c>
      <c r="R1452" s="5">
        <v>0</v>
      </c>
      <c r="S1452" s="5">
        <v>0</v>
      </c>
      <c r="T1452" s="5">
        <v>14.1</v>
      </c>
      <c r="U1452" s="5">
        <v>0</v>
      </c>
      <c r="V1452" s="42">
        <v>0</v>
      </c>
      <c r="W1452" s="5">
        <f t="shared" si="1328"/>
        <v>100</v>
      </c>
      <c r="X1452" s="27"/>
    </row>
    <row r="1453" spans="1:24" ht="47.25" customHeight="1" x14ac:dyDescent="0.3">
      <c r="A1453" s="4" t="s">
        <v>171</v>
      </c>
      <c r="B1453" s="4" t="s">
        <v>1766</v>
      </c>
      <c r="C1453" s="4" t="s">
        <v>38</v>
      </c>
      <c r="D1453" s="4"/>
      <c r="E1453" s="14" t="s">
        <v>838</v>
      </c>
      <c r="F1453" s="5"/>
      <c r="G1453" s="5"/>
      <c r="H1453" s="5"/>
      <c r="I1453" s="5"/>
      <c r="J1453" s="5"/>
      <c r="K1453" s="5"/>
      <c r="L1453" s="5"/>
      <c r="M1453" s="5">
        <v>0</v>
      </c>
      <c r="N1453" s="5">
        <f>N1454</f>
        <v>110</v>
      </c>
      <c r="O1453" s="5">
        <f t="shared" ref="O1453:V1456" si="1346">O1454</f>
        <v>110</v>
      </c>
      <c r="P1453" s="5">
        <f t="shared" si="1346"/>
        <v>0</v>
      </c>
      <c r="Q1453" s="5">
        <f t="shared" si="1346"/>
        <v>0</v>
      </c>
      <c r="R1453" s="5">
        <f t="shared" si="1346"/>
        <v>0</v>
      </c>
      <c r="S1453" s="5">
        <f t="shared" si="1346"/>
        <v>0</v>
      </c>
      <c r="T1453" s="5">
        <f t="shared" si="1346"/>
        <v>110</v>
      </c>
      <c r="U1453" s="5">
        <f t="shared" si="1346"/>
        <v>0</v>
      </c>
      <c r="V1453" s="42">
        <f t="shared" si="1346"/>
        <v>0</v>
      </c>
      <c r="W1453" s="5">
        <f t="shared" si="1328"/>
        <v>100</v>
      </c>
      <c r="X1453" s="27"/>
    </row>
    <row r="1454" spans="1:24" ht="31.5" customHeight="1" x14ac:dyDescent="0.3">
      <c r="A1454" s="4" t="s">
        <v>171</v>
      </c>
      <c r="B1454" s="4" t="s">
        <v>1766</v>
      </c>
      <c r="C1454" s="4" t="s">
        <v>45</v>
      </c>
      <c r="D1454" s="4"/>
      <c r="E1454" s="14" t="s">
        <v>839</v>
      </c>
      <c r="F1454" s="5"/>
      <c r="G1454" s="5"/>
      <c r="H1454" s="5"/>
      <c r="I1454" s="5"/>
      <c r="J1454" s="5"/>
      <c r="K1454" s="5"/>
      <c r="L1454" s="5"/>
      <c r="M1454" s="5">
        <v>0</v>
      </c>
      <c r="N1454" s="5">
        <f>N1455</f>
        <v>110</v>
      </c>
      <c r="O1454" s="5">
        <f t="shared" si="1346"/>
        <v>110</v>
      </c>
      <c r="P1454" s="5">
        <f t="shared" si="1346"/>
        <v>0</v>
      </c>
      <c r="Q1454" s="5">
        <f t="shared" si="1346"/>
        <v>0</v>
      </c>
      <c r="R1454" s="5">
        <f t="shared" si="1346"/>
        <v>0</v>
      </c>
      <c r="S1454" s="5">
        <f t="shared" si="1346"/>
        <v>0</v>
      </c>
      <c r="T1454" s="5">
        <f t="shared" si="1346"/>
        <v>110</v>
      </c>
      <c r="U1454" s="5">
        <f t="shared" si="1346"/>
        <v>0</v>
      </c>
      <c r="V1454" s="42">
        <f t="shared" si="1346"/>
        <v>0</v>
      </c>
      <c r="W1454" s="5">
        <f t="shared" si="1328"/>
        <v>100</v>
      </c>
      <c r="X1454" s="27"/>
    </row>
    <row r="1455" spans="1:24" ht="31.5" customHeight="1" x14ac:dyDescent="0.3">
      <c r="A1455" s="4" t="s">
        <v>171</v>
      </c>
      <c r="B1455" s="4" t="s">
        <v>1766</v>
      </c>
      <c r="C1455" s="4" t="s">
        <v>46</v>
      </c>
      <c r="D1455" s="4"/>
      <c r="E1455" s="14" t="s">
        <v>840</v>
      </c>
      <c r="F1455" s="5"/>
      <c r="G1455" s="5"/>
      <c r="H1455" s="5"/>
      <c r="I1455" s="5"/>
      <c r="J1455" s="5"/>
      <c r="K1455" s="5"/>
      <c r="L1455" s="5"/>
      <c r="M1455" s="5">
        <v>0</v>
      </c>
      <c r="N1455" s="5">
        <f>N1456</f>
        <v>110</v>
      </c>
      <c r="O1455" s="5">
        <f t="shared" si="1346"/>
        <v>110</v>
      </c>
      <c r="P1455" s="5">
        <f t="shared" si="1346"/>
        <v>0</v>
      </c>
      <c r="Q1455" s="5">
        <f t="shared" si="1346"/>
        <v>0</v>
      </c>
      <c r="R1455" s="5">
        <f t="shared" si="1346"/>
        <v>0</v>
      </c>
      <c r="S1455" s="5">
        <f t="shared" si="1346"/>
        <v>0</v>
      </c>
      <c r="T1455" s="5">
        <f t="shared" si="1346"/>
        <v>110</v>
      </c>
      <c r="U1455" s="5">
        <f t="shared" si="1346"/>
        <v>0</v>
      </c>
      <c r="V1455" s="42">
        <f t="shared" si="1346"/>
        <v>0</v>
      </c>
      <c r="W1455" s="5">
        <f t="shared" si="1328"/>
        <v>100</v>
      </c>
      <c r="X1455" s="27"/>
    </row>
    <row r="1456" spans="1:24" ht="15.75" customHeight="1" x14ac:dyDescent="0.3">
      <c r="A1456" s="4" t="s">
        <v>171</v>
      </c>
      <c r="B1456" s="4" t="s">
        <v>1766</v>
      </c>
      <c r="C1456" s="4" t="s">
        <v>46</v>
      </c>
      <c r="D1456" s="4" t="s">
        <v>13</v>
      </c>
      <c r="E1456" s="14" t="s">
        <v>547</v>
      </c>
      <c r="F1456" s="5"/>
      <c r="G1456" s="5"/>
      <c r="H1456" s="5"/>
      <c r="I1456" s="5"/>
      <c r="J1456" s="5"/>
      <c r="K1456" s="5"/>
      <c r="L1456" s="5"/>
      <c r="M1456" s="5">
        <v>0</v>
      </c>
      <c r="N1456" s="5">
        <f>N1457</f>
        <v>110</v>
      </c>
      <c r="O1456" s="5">
        <f t="shared" si="1346"/>
        <v>110</v>
      </c>
      <c r="P1456" s="5">
        <f t="shared" si="1346"/>
        <v>0</v>
      </c>
      <c r="Q1456" s="5">
        <f t="shared" si="1346"/>
        <v>0</v>
      </c>
      <c r="R1456" s="5">
        <f t="shared" si="1346"/>
        <v>0</v>
      </c>
      <c r="S1456" s="5">
        <f t="shared" si="1346"/>
        <v>0</v>
      </c>
      <c r="T1456" s="5">
        <f t="shared" si="1346"/>
        <v>110</v>
      </c>
      <c r="U1456" s="5">
        <f t="shared" si="1346"/>
        <v>0</v>
      </c>
      <c r="V1456" s="42">
        <f t="shared" si="1346"/>
        <v>0</v>
      </c>
      <c r="W1456" s="5">
        <f t="shared" si="1328"/>
        <v>100</v>
      </c>
      <c r="X1456" s="27"/>
    </row>
    <row r="1457" spans="1:24" ht="15.75" customHeight="1" x14ac:dyDescent="0.3">
      <c r="A1457" s="4" t="s">
        <v>171</v>
      </c>
      <c r="B1457" s="4" t="s">
        <v>1766</v>
      </c>
      <c r="C1457" s="4" t="s">
        <v>46</v>
      </c>
      <c r="D1457" s="4" t="s">
        <v>14</v>
      </c>
      <c r="E1457" s="14" t="s">
        <v>549</v>
      </c>
      <c r="F1457" s="5"/>
      <c r="G1457" s="5"/>
      <c r="H1457" s="5"/>
      <c r="I1457" s="5"/>
      <c r="J1457" s="5"/>
      <c r="K1457" s="5"/>
      <c r="L1457" s="5"/>
      <c r="M1457" s="5">
        <v>0</v>
      </c>
      <c r="N1457" s="5">
        <v>110</v>
      </c>
      <c r="O1457" s="5">
        <v>110</v>
      </c>
      <c r="P1457" s="5">
        <v>0</v>
      </c>
      <c r="Q1457" s="5">
        <v>0</v>
      </c>
      <c r="R1457" s="5">
        <v>0</v>
      </c>
      <c r="S1457" s="5">
        <v>0</v>
      </c>
      <c r="T1457" s="5">
        <v>110</v>
      </c>
      <c r="U1457" s="5">
        <v>0</v>
      </c>
      <c r="V1457" s="42">
        <v>0</v>
      </c>
      <c r="W1457" s="5">
        <f t="shared" si="1328"/>
        <v>100</v>
      </c>
      <c r="X1457" s="27"/>
    </row>
    <row r="1458" spans="1:24" s="3" customFormat="1" ht="17.25" customHeight="1" x14ac:dyDescent="0.3">
      <c r="A1458" s="7" t="s">
        <v>171</v>
      </c>
      <c r="B1458" s="7" t="s">
        <v>91</v>
      </c>
      <c r="C1458" s="7"/>
      <c r="D1458" s="7"/>
      <c r="E1458" s="18" t="s">
        <v>494</v>
      </c>
      <c r="F1458" s="8">
        <f t="shared" ref="F1458:L1458" si="1347">F1466+F1526+F1459</f>
        <v>87389.499999999985</v>
      </c>
      <c r="G1458" s="8">
        <f t="shared" si="1347"/>
        <v>95789.199999999983</v>
      </c>
      <c r="H1458" s="8">
        <f t="shared" si="1347"/>
        <v>104674.09999999998</v>
      </c>
      <c r="I1458" s="8">
        <f t="shared" si="1347"/>
        <v>-1946.5</v>
      </c>
      <c r="J1458" s="8">
        <f t="shared" si="1347"/>
        <v>-4007.5</v>
      </c>
      <c r="K1458" s="8">
        <f t="shared" si="1347"/>
        <v>-12175.4</v>
      </c>
      <c r="L1458" s="8">
        <f t="shared" si="1347"/>
        <v>73569.540999999997</v>
      </c>
      <c r="M1458" s="8">
        <f t="shared" si="1326"/>
        <v>159012.54099999997</v>
      </c>
      <c r="N1458" s="8">
        <f t="shared" ref="N1458:V1458" si="1348">N1466+N1526+N1459</f>
        <v>149929.08616999997</v>
      </c>
      <c r="O1458" s="8">
        <f t="shared" si="1348"/>
        <v>62324.834959999993</v>
      </c>
      <c r="P1458" s="8">
        <f t="shared" si="1348"/>
        <v>55543.974909999997</v>
      </c>
      <c r="Q1458" s="8">
        <f t="shared" si="1348"/>
        <v>697.93973000000005</v>
      </c>
      <c r="R1458" s="8">
        <f t="shared" si="1348"/>
        <v>0</v>
      </c>
      <c r="S1458" s="8">
        <f t="shared" si="1348"/>
        <v>0</v>
      </c>
      <c r="T1458" s="8">
        <f t="shared" si="1348"/>
        <v>80447.539290000001</v>
      </c>
      <c r="U1458" s="8">
        <f t="shared" si="1348"/>
        <v>849.47491000000002</v>
      </c>
      <c r="V1458" s="40">
        <f t="shared" si="1348"/>
        <v>0</v>
      </c>
      <c r="W1458" s="8">
        <f t="shared" si="1328"/>
        <v>53.657059710737528</v>
      </c>
      <c r="X1458" s="22"/>
    </row>
    <row r="1459" spans="1:24" s="10" customFormat="1" ht="15.75" customHeight="1" x14ac:dyDescent="0.3">
      <c r="A1459" s="9" t="s">
        <v>171</v>
      </c>
      <c r="B1459" s="9" t="s">
        <v>1788</v>
      </c>
      <c r="C1459" s="9"/>
      <c r="D1459" s="9"/>
      <c r="E1459" s="13" t="s">
        <v>513</v>
      </c>
      <c r="F1459" s="11">
        <f t="shared" ref="F1459:L1464" si="1349">F1460</f>
        <v>0</v>
      </c>
      <c r="G1459" s="11">
        <f t="shared" si="1349"/>
        <v>0</v>
      </c>
      <c r="H1459" s="11">
        <f t="shared" si="1349"/>
        <v>0</v>
      </c>
      <c r="I1459" s="11">
        <f t="shared" si="1349"/>
        <v>0</v>
      </c>
      <c r="J1459" s="11">
        <f t="shared" si="1349"/>
        <v>0</v>
      </c>
      <c r="K1459" s="11">
        <f t="shared" si="1349"/>
        <v>0</v>
      </c>
      <c r="L1459" s="11">
        <f t="shared" si="1349"/>
        <v>129.86800000000002</v>
      </c>
      <c r="M1459" s="11">
        <f t="shared" si="1326"/>
        <v>129.86800000000002</v>
      </c>
      <c r="N1459" s="11">
        <f t="shared" ref="N1459:O1464" si="1350">N1460</f>
        <v>129.86799999999999</v>
      </c>
      <c r="O1459" s="11">
        <f t="shared" si="1350"/>
        <v>0</v>
      </c>
      <c r="P1459" s="11">
        <f t="shared" ref="P1459:V1464" si="1351">P1460</f>
        <v>0</v>
      </c>
      <c r="Q1459" s="11">
        <f t="shared" si="1351"/>
        <v>0</v>
      </c>
      <c r="R1459" s="11">
        <f t="shared" si="1351"/>
        <v>0</v>
      </c>
      <c r="S1459" s="11">
        <f t="shared" si="1351"/>
        <v>0</v>
      </c>
      <c r="T1459" s="11">
        <f t="shared" si="1351"/>
        <v>129.53422</v>
      </c>
      <c r="U1459" s="11">
        <f t="shared" si="1351"/>
        <v>0</v>
      </c>
      <c r="V1459" s="41">
        <f t="shared" si="1351"/>
        <v>0</v>
      </c>
      <c r="W1459" s="11">
        <f t="shared" si="1328"/>
        <v>99.74298518495705</v>
      </c>
      <c r="X1459" s="27"/>
    </row>
    <row r="1460" spans="1:24" ht="31.5" customHeight="1" x14ac:dyDescent="0.3">
      <c r="A1460" s="4" t="s">
        <v>171</v>
      </c>
      <c r="B1460" s="4" t="s">
        <v>1788</v>
      </c>
      <c r="C1460" s="4" t="s">
        <v>205</v>
      </c>
      <c r="D1460" s="4"/>
      <c r="E1460" s="14" t="s">
        <v>1210</v>
      </c>
      <c r="F1460" s="5">
        <f t="shared" si="1349"/>
        <v>0</v>
      </c>
      <c r="G1460" s="5">
        <f t="shared" si="1349"/>
        <v>0</v>
      </c>
      <c r="H1460" s="5">
        <f t="shared" si="1349"/>
        <v>0</v>
      </c>
      <c r="I1460" s="5">
        <f t="shared" si="1349"/>
        <v>0</v>
      </c>
      <c r="J1460" s="5">
        <f t="shared" si="1349"/>
        <v>0</v>
      </c>
      <c r="K1460" s="5">
        <f t="shared" si="1349"/>
        <v>0</v>
      </c>
      <c r="L1460" s="5">
        <f t="shared" si="1349"/>
        <v>129.86800000000002</v>
      </c>
      <c r="M1460" s="5">
        <f t="shared" si="1326"/>
        <v>129.86800000000002</v>
      </c>
      <c r="N1460" s="5">
        <f t="shared" si="1350"/>
        <v>129.86799999999999</v>
      </c>
      <c r="O1460" s="5">
        <f t="shared" si="1350"/>
        <v>0</v>
      </c>
      <c r="P1460" s="5">
        <f t="shared" si="1351"/>
        <v>0</v>
      </c>
      <c r="Q1460" s="5">
        <f t="shared" si="1351"/>
        <v>0</v>
      </c>
      <c r="R1460" s="5">
        <f t="shared" si="1351"/>
        <v>0</v>
      </c>
      <c r="S1460" s="5">
        <f t="shared" si="1351"/>
        <v>0</v>
      </c>
      <c r="T1460" s="5">
        <f t="shared" si="1351"/>
        <v>129.53422</v>
      </c>
      <c r="U1460" s="5">
        <f t="shared" si="1351"/>
        <v>0</v>
      </c>
      <c r="V1460" s="42">
        <f t="shared" si="1351"/>
        <v>0</v>
      </c>
      <c r="W1460" s="5">
        <f t="shared" si="1328"/>
        <v>99.74298518495705</v>
      </c>
      <c r="X1460" s="27"/>
    </row>
    <row r="1461" spans="1:24" ht="31.5" customHeight="1" x14ac:dyDescent="0.3">
      <c r="A1461" s="4" t="s">
        <v>171</v>
      </c>
      <c r="B1461" s="4" t="s">
        <v>1788</v>
      </c>
      <c r="C1461" s="4" t="s">
        <v>253</v>
      </c>
      <c r="D1461" s="4"/>
      <c r="E1461" s="14" t="s">
        <v>1229</v>
      </c>
      <c r="F1461" s="5">
        <f t="shared" si="1349"/>
        <v>0</v>
      </c>
      <c r="G1461" s="5">
        <f t="shared" si="1349"/>
        <v>0</v>
      </c>
      <c r="H1461" s="5">
        <f t="shared" si="1349"/>
        <v>0</v>
      </c>
      <c r="I1461" s="5">
        <f t="shared" si="1349"/>
        <v>0</v>
      </c>
      <c r="J1461" s="5">
        <f t="shared" si="1349"/>
        <v>0</v>
      </c>
      <c r="K1461" s="5">
        <f t="shared" si="1349"/>
        <v>0</v>
      </c>
      <c r="L1461" s="5">
        <f t="shared" si="1349"/>
        <v>129.86800000000002</v>
      </c>
      <c r="M1461" s="5">
        <f t="shared" si="1326"/>
        <v>129.86800000000002</v>
      </c>
      <c r="N1461" s="5">
        <f t="shared" si="1350"/>
        <v>129.86799999999999</v>
      </c>
      <c r="O1461" s="5">
        <f t="shared" si="1350"/>
        <v>0</v>
      </c>
      <c r="P1461" s="5">
        <f t="shared" si="1351"/>
        <v>0</v>
      </c>
      <c r="Q1461" s="5">
        <f t="shared" si="1351"/>
        <v>0</v>
      </c>
      <c r="R1461" s="5">
        <f t="shared" si="1351"/>
        <v>0</v>
      </c>
      <c r="S1461" s="5">
        <f t="shared" si="1351"/>
        <v>0</v>
      </c>
      <c r="T1461" s="5">
        <f t="shared" si="1351"/>
        <v>129.53422</v>
      </c>
      <c r="U1461" s="5">
        <f t="shared" si="1351"/>
        <v>0</v>
      </c>
      <c r="V1461" s="42">
        <f t="shared" si="1351"/>
        <v>0</v>
      </c>
      <c r="W1461" s="5">
        <f t="shared" si="1328"/>
        <v>99.74298518495705</v>
      </c>
      <c r="X1461" s="27"/>
    </row>
    <row r="1462" spans="1:24" ht="63" customHeight="1" x14ac:dyDescent="0.3">
      <c r="A1462" s="4" t="s">
        <v>171</v>
      </c>
      <c r="B1462" s="4" t="s">
        <v>1788</v>
      </c>
      <c r="C1462" s="4" t="s">
        <v>254</v>
      </c>
      <c r="D1462" s="4"/>
      <c r="E1462" s="14" t="s">
        <v>1230</v>
      </c>
      <c r="F1462" s="5">
        <f t="shared" si="1349"/>
        <v>0</v>
      </c>
      <c r="G1462" s="5">
        <f t="shared" si="1349"/>
        <v>0</v>
      </c>
      <c r="H1462" s="5">
        <f t="shared" si="1349"/>
        <v>0</v>
      </c>
      <c r="I1462" s="5">
        <f t="shared" si="1349"/>
        <v>0</v>
      </c>
      <c r="J1462" s="5">
        <f t="shared" si="1349"/>
        <v>0</v>
      </c>
      <c r="K1462" s="5">
        <f t="shared" si="1349"/>
        <v>0</v>
      </c>
      <c r="L1462" s="5">
        <f t="shared" si="1349"/>
        <v>129.86800000000002</v>
      </c>
      <c r="M1462" s="5">
        <f t="shared" si="1326"/>
        <v>129.86800000000002</v>
      </c>
      <c r="N1462" s="5">
        <f t="shared" si="1350"/>
        <v>129.86799999999999</v>
      </c>
      <c r="O1462" s="5">
        <f t="shared" si="1350"/>
        <v>0</v>
      </c>
      <c r="P1462" s="5">
        <f t="shared" si="1351"/>
        <v>0</v>
      </c>
      <c r="Q1462" s="5">
        <f t="shared" si="1351"/>
        <v>0</v>
      </c>
      <c r="R1462" s="5">
        <f t="shared" si="1351"/>
        <v>0</v>
      </c>
      <c r="S1462" s="5">
        <f t="shared" si="1351"/>
        <v>0</v>
      </c>
      <c r="T1462" s="5">
        <f t="shared" si="1351"/>
        <v>129.53422</v>
      </c>
      <c r="U1462" s="5">
        <f t="shared" si="1351"/>
        <v>0</v>
      </c>
      <c r="V1462" s="42">
        <f t="shared" si="1351"/>
        <v>0</v>
      </c>
      <c r="W1462" s="5">
        <f t="shared" si="1328"/>
        <v>99.74298518495705</v>
      </c>
      <c r="X1462" s="27"/>
    </row>
    <row r="1463" spans="1:24" ht="31.5" customHeight="1" x14ac:dyDescent="0.3">
      <c r="A1463" s="4" t="s">
        <v>171</v>
      </c>
      <c r="B1463" s="4" t="s">
        <v>1788</v>
      </c>
      <c r="C1463" s="4" t="s">
        <v>1306</v>
      </c>
      <c r="D1463" s="4"/>
      <c r="E1463" s="14" t="s">
        <v>1307</v>
      </c>
      <c r="F1463" s="5">
        <f t="shared" si="1349"/>
        <v>0</v>
      </c>
      <c r="G1463" s="5">
        <f t="shared" si="1349"/>
        <v>0</v>
      </c>
      <c r="H1463" s="5">
        <f t="shared" si="1349"/>
        <v>0</v>
      </c>
      <c r="I1463" s="5">
        <f t="shared" si="1349"/>
        <v>0</v>
      </c>
      <c r="J1463" s="5">
        <f t="shared" si="1349"/>
        <v>0</v>
      </c>
      <c r="K1463" s="5">
        <f t="shared" si="1349"/>
        <v>0</v>
      </c>
      <c r="L1463" s="5">
        <f t="shared" si="1349"/>
        <v>129.86800000000002</v>
      </c>
      <c r="M1463" s="5">
        <f t="shared" si="1326"/>
        <v>129.86800000000002</v>
      </c>
      <c r="N1463" s="5">
        <f t="shared" si="1350"/>
        <v>129.86799999999999</v>
      </c>
      <c r="O1463" s="5">
        <f t="shared" si="1350"/>
        <v>0</v>
      </c>
      <c r="P1463" s="5">
        <f t="shared" si="1351"/>
        <v>0</v>
      </c>
      <c r="Q1463" s="5">
        <f t="shared" si="1351"/>
        <v>0</v>
      </c>
      <c r="R1463" s="5">
        <f t="shared" si="1351"/>
        <v>0</v>
      </c>
      <c r="S1463" s="5">
        <f t="shared" si="1351"/>
        <v>0</v>
      </c>
      <c r="T1463" s="5">
        <f t="shared" si="1351"/>
        <v>129.53422</v>
      </c>
      <c r="U1463" s="5">
        <f t="shared" si="1351"/>
        <v>0</v>
      </c>
      <c r="V1463" s="42">
        <f t="shared" si="1351"/>
        <v>0</v>
      </c>
      <c r="W1463" s="5">
        <f t="shared" si="1328"/>
        <v>99.74298518495705</v>
      </c>
      <c r="X1463" s="27"/>
    </row>
    <row r="1464" spans="1:24" ht="31.5" customHeight="1" x14ac:dyDescent="0.3">
      <c r="A1464" s="4" t="s">
        <v>171</v>
      </c>
      <c r="B1464" s="4" t="s">
        <v>1788</v>
      </c>
      <c r="C1464" s="4" t="s">
        <v>1306</v>
      </c>
      <c r="D1464" s="4" t="s">
        <v>11</v>
      </c>
      <c r="E1464" s="14" t="s">
        <v>531</v>
      </c>
      <c r="F1464" s="5">
        <f t="shared" si="1349"/>
        <v>0</v>
      </c>
      <c r="G1464" s="5">
        <f t="shared" si="1349"/>
        <v>0</v>
      </c>
      <c r="H1464" s="5">
        <f t="shared" si="1349"/>
        <v>0</v>
      </c>
      <c r="I1464" s="5">
        <f t="shared" si="1349"/>
        <v>0</v>
      </c>
      <c r="J1464" s="5">
        <f t="shared" si="1349"/>
        <v>0</v>
      </c>
      <c r="K1464" s="5">
        <f t="shared" si="1349"/>
        <v>0</v>
      </c>
      <c r="L1464" s="5">
        <f t="shared" si="1349"/>
        <v>129.86800000000002</v>
      </c>
      <c r="M1464" s="5">
        <f t="shared" si="1326"/>
        <v>129.86800000000002</v>
      </c>
      <c r="N1464" s="5">
        <f t="shared" si="1350"/>
        <v>129.86799999999999</v>
      </c>
      <c r="O1464" s="5">
        <f t="shared" si="1350"/>
        <v>0</v>
      </c>
      <c r="P1464" s="5">
        <f t="shared" si="1351"/>
        <v>0</v>
      </c>
      <c r="Q1464" s="5">
        <f t="shared" si="1351"/>
        <v>0</v>
      </c>
      <c r="R1464" s="5">
        <f t="shared" si="1351"/>
        <v>0</v>
      </c>
      <c r="S1464" s="5">
        <f t="shared" si="1351"/>
        <v>0</v>
      </c>
      <c r="T1464" s="5">
        <f t="shared" si="1351"/>
        <v>129.53422</v>
      </c>
      <c r="U1464" s="5">
        <f t="shared" si="1351"/>
        <v>0</v>
      </c>
      <c r="V1464" s="42">
        <f t="shared" si="1351"/>
        <v>0</v>
      </c>
      <c r="W1464" s="5">
        <f t="shared" si="1328"/>
        <v>99.74298518495705</v>
      </c>
      <c r="X1464" s="27"/>
    </row>
    <row r="1465" spans="1:24" ht="31.5" customHeight="1" x14ac:dyDescent="0.3">
      <c r="A1465" s="4" t="s">
        <v>171</v>
      </c>
      <c r="B1465" s="4" t="s">
        <v>1788</v>
      </c>
      <c r="C1465" s="4" t="s">
        <v>1306</v>
      </c>
      <c r="D1465" s="4" t="s">
        <v>12</v>
      </c>
      <c r="E1465" s="14" t="s">
        <v>532</v>
      </c>
      <c r="F1465" s="5"/>
      <c r="G1465" s="5"/>
      <c r="H1465" s="5"/>
      <c r="I1465" s="5"/>
      <c r="J1465" s="5"/>
      <c r="K1465" s="5"/>
      <c r="L1465" s="5">
        <f>296.333-166.465</f>
        <v>129.86800000000002</v>
      </c>
      <c r="M1465" s="5">
        <f t="shared" si="1326"/>
        <v>129.86800000000002</v>
      </c>
      <c r="N1465" s="5">
        <v>129.86799999999999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129.53422</v>
      </c>
      <c r="U1465" s="5">
        <v>0</v>
      </c>
      <c r="V1465" s="42">
        <v>0</v>
      </c>
      <c r="W1465" s="5">
        <f t="shared" si="1328"/>
        <v>99.74298518495705</v>
      </c>
      <c r="X1465" s="27"/>
    </row>
    <row r="1466" spans="1:24" s="10" customFormat="1" ht="15.75" customHeight="1" x14ac:dyDescent="0.3">
      <c r="A1466" s="9" t="s">
        <v>171</v>
      </c>
      <c r="B1466" s="9" t="s">
        <v>1789</v>
      </c>
      <c r="C1466" s="9"/>
      <c r="D1466" s="9"/>
      <c r="E1466" s="13" t="s">
        <v>514</v>
      </c>
      <c r="F1466" s="11">
        <f t="shared" ref="F1466:L1466" si="1352">F1473+F1479+F1492+F1500</f>
        <v>77983.299999999988</v>
      </c>
      <c r="G1466" s="11">
        <f t="shared" si="1352"/>
        <v>86382.999999999985</v>
      </c>
      <c r="H1466" s="11">
        <f t="shared" si="1352"/>
        <v>95267.89999999998</v>
      </c>
      <c r="I1466" s="11">
        <f t="shared" si="1352"/>
        <v>-1946.5</v>
      </c>
      <c r="J1466" s="11">
        <f t="shared" si="1352"/>
        <v>-4007.5</v>
      </c>
      <c r="K1466" s="11">
        <f t="shared" si="1352"/>
        <v>-12175.4</v>
      </c>
      <c r="L1466" s="11">
        <f t="shared" si="1352"/>
        <v>72557.881999999998</v>
      </c>
      <c r="M1466" s="11">
        <f t="shared" si="1326"/>
        <v>148594.68199999997</v>
      </c>
      <c r="N1466" s="11">
        <f>N1473+N1479+N1492+N1500+N1467+N1522</f>
        <v>139246.22316999998</v>
      </c>
      <c r="O1466" s="11">
        <f t="shared" ref="O1466:V1466" si="1353">O1473+O1479+O1492+O1500+O1467+O1522</f>
        <v>54661.862509999992</v>
      </c>
      <c r="P1466" s="11">
        <f t="shared" si="1353"/>
        <v>55543.974909999997</v>
      </c>
      <c r="Q1466" s="11">
        <f t="shared" si="1353"/>
        <v>697.93973000000005</v>
      </c>
      <c r="R1466" s="11">
        <f t="shared" si="1353"/>
        <v>0</v>
      </c>
      <c r="S1466" s="11">
        <f t="shared" si="1353"/>
        <v>0</v>
      </c>
      <c r="T1466" s="11">
        <f t="shared" si="1353"/>
        <v>69765.010110000003</v>
      </c>
      <c r="U1466" s="11">
        <f t="shared" si="1353"/>
        <v>849.47491000000002</v>
      </c>
      <c r="V1466" s="41">
        <f t="shared" si="1353"/>
        <v>0</v>
      </c>
      <c r="W1466" s="11">
        <f t="shared" si="1328"/>
        <v>50.10190475674645</v>
      </c>
      <c r="X1466" s="26"/>
    </row>
    <row r="1467" spans="1:24" ht="15.75" customHeight="1" x14ac:dyDescent="0.3">
      <c r="A1467" s="4" t="s">
        <v>171</v>
      </c>
      <c r="B1467" s="4" t="s">
        <v>1789</v>
      </c>
      <c r="C1467" s="4" t="s">
        <v>122</v>
      </c>
      <c r="D1467" s="4"/>
      <c r="E1467" s="14" t="s">
        <v>1042</v>
      </c>
      <c r="F1467" s="11"/>
      <c r="G1467" s="11"/>
      <c r="H1467" s="11"/>
      <c r="I1467" s="11"/>
      <c r="J1467" s="11"/>
      <c r="K1467" s="11"/>
      <c r="L1467" s="11"/>
      <c r="M1467" s="5">
        <v>0</v>
      </c>
      <c r="N1467" s="5">
        <f>N1468</f>
        <v>2290.125</v>
      </c>
      <c r="O1467" s="5">
        <f t="shared" ref="O1467:V1471" si="1354">O1468</f>
        <v>2247.5</v>
      </c>
      <c r="P1467" s="5">
        <f t="shared" si="1354"/>
        <v>0</v>
      </c>
      <c r="Q1467" s="5">
        <f t="shared" si="1354"/>
        <v>0</v>
      </c>
      <c r="R1467" s="5">
        <f t="shared" si="1354"/>
        <v>0</v>
      </c>
      <c r="S1467" s="5">
        <f t="shared" si="1354"/>
        <v>0</v>
      </c>
      <c r="T1467" s="5">
        <f t="shared" si="1354"/>
        <v>2247.5</v>
      </c>
      <c r="U1467" s="5">
        <f t="shared" si="1354"/>
        <v>0</v>
      </c>
      <c r="V1467" s="42">
        <f t="shared" si="1354"/>
        <v>0</v>
      </c>
      <c r="W1467" s="5">
        <f t="shared" si="1328"/>
        <v>98.138747884940784</v>
      </c>
      <c r="X1467" s="27"/>
    </row>
    <row r="1468" spans="1:24" ht="31.5" customHeight="1" x14ac:dyDescent="0.3">
      <c r="A1468" s="4" t="s">
        <v>171</v>
      </c>
      <c r="B1468" s="4" t="s">
        <v>1789</v>
      </c>
      <c r="C1468" s="4" t="s">
        <v>183</v>
      </c>
      <c r="D1468" s="4"/>
      <c r="E1468" s="14" t="s">
        <v>1043</v>
      </c>
      <c r="F1468" s="11"/>
      <c r="G1468" s="11"/>
      <c r="H1468" s="11"/>
      <c r="I1468" s="11"/>
      <c r="J1468" s="11"/>
      <c r="K1468" s="11"/>
      <c r="L1468" s="11"/>
      <c r="M1468" s="5">
        <v>0</v>
      </c>
      <c r="N1468" s="5">
        <f>N1469</f>
        <v>2290.125</v>
      </c>
      <c r="O1468" s="5">
        <f t="shared" si="1354"/>
        <v>2247.5</v>
      </c>
      <c r="P1468" s="5">
        <f t="shared" si="1354"/>
        <v>0</v>
      </c>
      <c r="Q1468" s="5">
        <f t="shared" si="1354"/>
        <v>0</v>
      </c>
      <c r="R1468" s="5">
        <f t="shared" si="1354"/>
        <v>0</v>
      </c>
      <c r="S1468" s="5">
        <f t="shared" si="1354"/>
        <v>0</v>
      </c>
      <c r="T1468" s="5">
        <f t="shared" si="1354"/>
        <v>2247.5</v>
      </c>
      <c r="U1468" s="5">
        <f t="shared" si="1354"/>
        <v>0</v>
      </c>
      <c r="V1468" s="42">
        <f t="shared" si="1354"/>
        <v>0</v>
      </c>
      <c r="W1468" s="5">
        <f t="shared" si="1328"/>
        <v>98.138747884940784</v>
      </c>
      <c r="X1468" s="27"/>
    </row>
    <row r="1469" spans="1:24" ht="63" customHeight="1" x14ac:dyDescent="0.3">
      <c r="A1469" s="4" t="s">
        <v>171</v>
      </c>
      <c r="B1469" s="4" t="s">
        <v>1789</v>
      </c>
      <c r="C1469" s="4" t="s">
        <v>184</v>
      </c>
      <c r="D1469" s="4"/>
      <c r="E1469" s="14" t="s">
        <v>1044</v>
      </c>
      <c r="F1469" s="11"/>
      <c r="G1469" s="11"/>
      <c r="H1469" s="11"/>
      <c r="I1469" s="11"/>
      <c r="J1469" s="11"/>
      <c r="K1469" s="11"/>
      <c r="L1469" s="11"/>
      <c r="M1469" s="5">
        <v>0</v>
      </c>
      <c r="N1469" s="5">
        <f>N1470</f>
        <v>2290.125</v>
      </c>
      <c r="O1469" s="5">
        <f t="shared" si="1354"/>
        <v>2247.5</v>
      </c>
      <c r="P1469" s="5">
        <f t="shared" si="1354"/>
        <v>0</v>
      </c>
      <c r="Q1469" s="5">
        <f t="shared" si="1354"/>
        <v>0</v>
      </c>
      <c r="R1469" s="5">
        <f t="shared" si="1354"/>
        <v>0</v>
      </c>
      <c r="S1469" s="5">
        <f t="shared" si="1354"/>
        <v>0</v>
      </c>
      <c r="T1469" s="5">
        <f t="shared" si="1354"/>
        <v>2247.5</v>
      </c>
      <c r="U1469" s="5">
        <f t="shared" si="1354"/>
        <v>0</v>
      </c>
      <c r="V1469" s="42">
        <f t="shared" si="1354"/>
        <v>0</v>
      </c>
      <c r="W1469" s="5">
        <f t="shared" si="1328"/>
        <v>98.138747884940784</v>
      </c>
      <c r="X1469" s="27"/>
    </row>
    <row r="1470" spans="1:24" ht="31.5" customHeight="1" x14ac:dyDescent="0.3">
      <c r="A1470" s="4" t="s">
        <v>171</v>
      </c>
      <c r="B1470" s="4" t="s">
        <v>1789</v>
      </c>
      <c r="C1470" s="4" t="s">
        <v>1427</v>
      </c>
      <c r="D1470" s="4"/>
      <c r="E1470" s="14" t="s">
        <v>1428</v>
      </c>
      <c r="F1470" s="11"/>
      <c r="G1470" s="11"/>
      <c r="H1470" s="11"/>
      <c r="I1470" s="11"/>
      <c r="J1470" s="11"/>
      <c r="K1470" s="11"/>
      <c r="L1470" s="11"/>
      <c r="M1470" s="5">
        <v>0</v>
      </c>
      <c r="N1470" s="5">
        <f>N1471</f>
        <v>2290.125</v>
      </c>
      <c r="O1470" s="5">
        <f t="shared" si="1354"/>
        <v>2247.5</v>
      </c>
      <c r="P1470" s="5">
        <f t="shared" si="1354"/>
        <v>0</v>
      </c>
      <c r="Q1470" s="5">
        <f t="shared" si="1354"/>
        <v>0</v>
      </c>
      <c r="R1470" s="5">
        <f t="shared" si="1354"/>
        <v>0</v>
      </c>
      <c r="S1470" s="5">
        <f t="shared" si="1354"/>
        <v>0</v>
      </c>
      <c r="T1470" s="5">
        <f t="shared" si="1354"/>
        <v>2247.5</v>
      </c>
      <c r="U1470" s="5">
        <f t="shared" si="1354"/>
        <v>0</v>
      </c>
      <c r="V1470" s="42">
        <f t="shared" si="1354"/>
        <v>0</v>
      </c>
      <c r="W1470" s="5">
        <f t="shared" si="1328"/>
        <v>98.138747884940784</v>
      </c>
      <c r="X1470" s="27"/>
    </row>
    <row r="1471" spans="1:24" ht="31.5" customHeight="1" x14ac:dyDescent="0.3">
      <c r="A1471" s="4" t="s">
        <v>171</v>
      </c>
      <c r="B1471" s="4" t="s">
        <v>1789</v>
      </c>
      <c r="C1471" s="4" t="s">
        <v>1427</v>
      </c>
      <c r="D1471" s="4" t="s">
        <v>11</v>
      </c>
      <c r="E1471" s="14" t="s">
        <v>531</v>
      </c>
      <c r="F1471" s="11"/>
      <c r="G1471" s="11"/>
      <c r="H1471" s="11"/>
      <c r="I1471" s="11"/>
      <c r="J1471" s="11"/>
      <c r="K1471" s="11"/>
      <c r="L1471" s="11"/>
      <c r="M1471" s="5">
        <v>0</v>
      </c>
      <c r="N1471" s="5">
        <f>N1472</f>
        <v>2290.125</v>
      </c>
      <c r="O1471" s="5">
        <f t="shared" si="1354"/>
        <v>2247.5</v>
      </c>
      <c r="P1471" s="5">
        <f t="shared" si="1354"/>
        <v>0</v>
      </c>
      <c r="Q1471" s="5">
        <f t="shared" si="1354"/>
        <v>0</v>
      </c>
      <c r="R1471" s="5">
        <f t="shared" si="1354"/>
        <v>0</v>
      </c>
      <c r="S1471" s="5">
        <f t="shared" si="1354"/>
        <v>0</v>
      </c>
      <c r="T1471" s="5">
        <f t="shared" si="1354"/>
        <v>2247.5</v>
      </c>
      <c r="U1471" s="5">
        <f t="shared" si="1354"/>
        <v>0</v>
      </c>
      <c r="V1471" s="42">
        <f t="shared" si="1354"/>
        <v>0</v>
      </c>
      <c r="W1471" s="5">
        <f t="shared" si="1328"/>
        <v>98.138747884940784</v>
      </c>
      <c r="X1471" s="27"/>
    </row>
    <row r="1472" spans="1:24" ht="31.5" customHeight="1" x14ac:dyDescent="0.3">
      <c r="A1472" s="4" t="s">
        <v>171</v>
      </c>
      <c r="B1472" s="4" t="s">
        <v>1789</v>
      </c>
      <c r="C1472" s="4" t="s">
        <v>1427</v>
      </c>
      <c r="D1472" s="4" t="s">
        <v>12</v>
      </c>
      <c r="E1472" s="14" t="s">
        <v>532</v>
      </c>
      <c r="F1472" s="11"/>
      <c r="G1472" s="11"/>
      <c r="H1472" s="11"/>
      <c r="I1472" s="11"/>
      <c r="J1472" s="11"/>
      <c r="K1472" s="11"/>
      <c r="L1472" s="11"/>
      <c r="M1472" s="5">
        <v>0</v>
      </c>
      <c r="N1472" s="5">
        <v>2290.125</v>
      </c>
      <c r="O1472" s="5">
        <v>2247.5</v>
      </c>
      <c r="P1472" s="5">
        <v>0</v>
      </c>
      <c r="Q1472" s="5">
        <v>0</v>
      </c>
      <c r="R1472" s="5">
        <v>0</v>
      </c>
      <c r="S1472" s="5">
        <v>0</v>
      </c>
      <c r="T1472" s="5">
        <v>2247.5</v>
      </c>
      <c r="U1472" s="5">
        <v>0</v>
      </c>
      <c r="V1472" s="42">
        <v>0</v>
      </c>
      <c r="W1472" s="5">
        <f t="shared" si="1328"/>
        <v>98.138747884940784</v>
      </c>
      <c r="X1472" s="27"/>
    </row>
    <row r="1473" spans="1:24" ht="31.5" customHeight="1" x14ac:dyDescent="0.3">
      <c r="A1473" s="4" t="s">
        <v>171</v>
      </c>
      <c r="B1473" s="4" t="s">
        <v>1789</v>
      </c>
      <c r="C1473" s="4" t="s">
        <v>211</v>
      </c>
      <c r="D1473" s="4"/>
      <c r="E1473" s="14" t="s">
        <v>1138</v>
      </c>
      <c r="F1473" s="5">
        <f t="shared" ref="F1473:L1477" si="1355">F1474</f>
        <v>1254.2</v>
      </c>
      <c r="G1473" s="5">
        <f t="shared" si="1355"/>
        <v>1254.2</v>
      </c>
      <c r="H1473" s="5">
        <f t="shared" si="1355"/>
        <v>1254.2</v>
      </c>
      <c r="I1473" s="5">
        <f t="shared" si="1355"/>
        <v>0</v>
      </c>
      <c r="J1473" s="5">
        <f t="shared" si="1355"/>
        <v>0</v>
      </c>
      <c r="K1473" s="5">
        <f t="shared" si="1355"/>
        <v>0</v>
      </c>
      <c r="L1473" s="5">
        <f t="shared" si="1355"/>
        <v>54.993000000000002</v>
      </c>
      <c r="M1473" s="5">
        <f t="shared" si="1326"/>
        <v>1309.193</v>
      </c>
      <c r="N1473" s="5">
        <f t="shared" ref="N1473:O1477" si="1356">N1474</f>
        <v>1309.193</v>
      </c>
      <c r="O1473" s="5">
        <f t="shared" si="1356"/>
        <v>1161.6663100000001</v>
      </c>
      <c r="P1473" s="5">
        <f t="shared" ref="P1473:V1477" si="1357">P1474</f>
        <v>0</v>
      </c>
      <c r="Q1473" s="5">
        <f t="shared" si="1357"/>
        <v>0</v>
      </c>
      <c r="R1473" s="5">
        <f t="shared" si="1357"/>
        <v>0</v>
      </c>
      <c r="S1473" s="5">
        <f t="shared" si="1357"/>
        <v>0</v>
      </c>
      <c r="T1473" s="5">
        <f t="shared" si="1357"/>
        <v>1309.193</v>
      </c>
      <c r="U1473" s="5">
        <f t="shared" si="1357"/>
        <v>0</v>
      </c>
      <c r="V1473" s="42">
        <f t="shared" si="1357"/>
        <v>0</v>
      </c>
      <c r="W1473" s="5">
        <f t="shared" si="1328"/>
        <v>100</v>
      </c>
      <c r="X1473" s="27"/>
    </row>
    <row r="1474" spans="1:24" ht="15.75" customHeight="1" x14ac:dyDescent="0.3">
      <c r="A1474" s="4" t="s">
        <v>171</v>
      </c>
      <c r="B1474" s="4" t="s">
        <v>1789</v>
      </c>
      <c r="C1474" s="4" t="s">
        <v>213</v>
      </c>
      <c r="D1474" s="4"/>
      <c r="E1474" s="14" t="s">
        <v>1144</v>
      </c>
      <c r="F1474" s="5">
        <f t="shared" si="1355"/>
        <v>1254.2</v>
      </c>
      <c r="G1474" s="5">
        <f t="shared" si="1355"/>
        <v>1254.2</v>
      </c>
      <c r="H1474" s="5">
        <f t="shared" si="1355"/>
        <v>1254.2</v>
      </c>
      <c r="I1474" s="5">
        <f t="shared" si="1355"/>
        <v>0</v>
      </c>
      <c r="J1474" s="5">
        <f t="shared" si="1355"/>
        <v>0</v>
      </c>
      <c r="K1474" s="5">
        <f t="shared" si="1355"/>
        <v>0</v>
      </c>
      <c r="L1474" s="5">
        <f t="shared" si="1355"/>
        <v>54.993000000000002</v>
      </c>
      <c r="M1474" s="5">
        <f t="shared" si="1326"/>
        <v>1309.193</v>
      </c>
      <c r="N1474" s="5">
        <f t="shared" si="1356"/>
        <v>1309.193</v>
      </c>
      <c r="O1474" s="5">
        <f t="shared" si="1356"/>
        <v>1161.6663100000001</v>
      </c>
      <c r="P1474" s="5">
        <f t="shared" si="1357"/>
        <v>0</v>
      </c>
      <c r="Q1474" s="5">
        <f t="shared" si="1357"/>
        <v>0</v>
      </c>
      <c r="R1474" s="5">
        <f t="shared" si="1357"/>
        <v>0</v>
      </c>
      <c r="S1474" s="5">
        <f t="shared" si="1357"/>
        <v>0</v>
      </c>
      <c r="T1474" s="5">
        <f t="shared" si="1357"/>
        <v>1309.193</v>
      </c>
      <c r="U1474" s="5">
        <f t="shared" si="1357"/>
        <v>0</v>
      </c>
      <c r="V1474" s="42">
        <f t="shared" si="1357"/>
        <v>0</v>
      </c>
      <c r="W1474" s="5">
        <f t="shared" si="1328"/>
        <v>100</v>
      </c>
      <c r="X1474" s="27"/>
    </row>
    <row r="1475" spans="1:24" ht="31.5" customHeight="1" x14ac:dyDescent="0.3">
      <c r="A1475" s="4" t="s">
        <v>171</v>
      </c>
      <c r="B1475" s="4" t="s">
        <v>1789</v>
      </c>
      <c r="C1475" s="4" t="s">
        <v>221</v>
      </c>
      <c r="D1475" s="4"/>
      <c r="E1475" s="14" t="s">
        <v>1145</v>
      </c>
      <c r="F1475" s="5">
        <f t="shared" si="1355"/>
        <v>1254.2</v>
      </c>
      <c r="G1475" s="5">
        <f t="shared" si="1355"/>
        <v>1254.2</v>
      </c>
      <c r="H1475" s="5">
        <f t="shared" si="1355"/>
        <v>1254.2</v>
      </c>
      <c r="I1475" s="5">
        <f t="shared" si="1355"/>
        <v>0</v>
      </c>
      <c r="J1475" s="5">
        <f t="shared" si="1355"/>
        <v>0</v>
      </c>
      <c r="K1475" s="5">
        <f t="shared" si="1355"/>
        <v>0</v>
      </c>
      <c r="L1475" s="5">
        <f t="shared" si="1355"/>
        <v>54.993000000000002</v>
      </c>
      <c r="M1475" s="5">
        <f t="shared" si="1326"/>
        <v>1309.193</v>
      </c>
      <c r="N1475" s="5">
        <f t="shared" si="1356"/>
        <v>1309.193</v>
      </c>
      <c r="O1475" s="5">
        <f t="shared" si="1356"/>
        <v>1161.6663100000001</v>
      </c>
      <c r="P1475" s="5">
        <f t="shared" si="1357"/>
        <v>0</v>
      </c>
      <c r="Q1475" s="5">
        <f t="shared" si="1357"/>
        <v>0</v>
      </c>
      <c r="R1475" s="5">
        <f t="shared" si="1357"/>
        <v>0</v>
      </c>
      <c r="S1475" s="5">
        <f t="shared" si="1357"/>
        <v>0</v>
      </c>
      <c r="T1475" s="5">
        <f t="shared" si="1357"/>
        <v>1309.193</v>
      </c>
      <c r="U1475" s="5">
        <f t="shared" si="1357"/>
        <v>0</v>
      </c>
      <c r="V1475" s="42">
        <f t="shared" si="1357"/>
        <v>0</v>
      </c>
      <c r="W1475" s="5">
        <f t="shared" si="1328"/>
        <v>100</v>
      </c>
      <c r="X1475" s="27"/>
    </row>
    <row r="1476" spans="1:24" ht="31.5" customHeight="1" x14ac:dyDescent="0.3">
      <c r="A1476" s="4" t="s">
        <v>171</v>
      </c>
      <c r="B1476" s="4" t="s">
        <v>1789</v>
      </c>
      <c r="C1476" s="4" t="s">
        <v>217</v>
      </c>
      <c r="D1476" s="4"/>
      <c r="E1476" s="14" t="s">
        <v>605</v>
      </c>
      <c r="F1476" s="5">
        <f t="shared" si="1355"/>
        <v>1254.2</v>
      </c>
      <c r="G1476" s="5">
        <f t="shared" si="1355"/>
        <v>1254.2</v>
      </c>
      <c r="H1476" s="5">
        <f t="shared" si="1355"/>
        <v>1254.2</v>
      </c>
      <c r="I1476" s="5">
        <f t="shared" si="1355"/>
        <v>0</v>
      </c>
      <c r="J1476" s="5">
        <f t="shared" si="1355"/>
        <v>0</v>
      </c>
      <c r="K1476" s="5">
        <f t="shared" si="1355"/>
        <v>0</v>
      </c>
      <c r="L1476" s="5">
        <f t="shared" si="1355"/>
        <v>54.993000000000002</v>
      </c>
      <c r="M1476" s="5">
        <f t="shared" si="1326"/>
        <v>1309.193</v>
      </c>
      <c r="N1476" s="5">
        <f t="shared" si="1356"/>
        <v>1309.193</v>
      </c>
      <c r="O1476" s="5">
        <f t="shared" si="1356"/>
        <v>1161.6663100000001</v>
      </c>
      <c r="P1476" s="5">
        <f t="shared" si="1357"/>
        <v>0</v>
      </c>
      <c r="Q1476" s="5">
        <f t="shared" si="1357"/>
        <v>0</v>
      </c>
      <c r="R1476" s="5">
        <f t="shared" si="1357"/>
        <v>0</v>
      </c>
      <c r="S1476" s="5">
        <f t="shared" si="1357"/>
        <v>0</v>
      </c>
      <c r="T1476" s="5">
        <f t="shared" si="1357"/>
        <v>1309.193</v>
      </c>
      <c r="U1476" s="5">
        <f t="shared" si="1357"/>
        <v>0</v>
      </c>
      <c r="V1476" s="42">
        <f t="shared" si="1357"/>
        <v>0</v>
      </c>
      <c r="W1476" s="5">
        <f t="shared" si="1328"/>
        <v>100</v>
      </c>
      <c r="X1476" s="27"/>
    </row>
    <row r="1477" spans="1:24" ht="31.5" customHeight="1" x14ac:dyDescent="0.3">
      <c r="A1477" s="4" t="s">
        <v>171</v>
      </c>
      <c r="B1477" s="4" t="s">
        <v>1789</v>
      </c>
      <c r="C1477" s="4" t="s">
        <v>217</v>
      </c>
      <c r="D1477" s="4" t="s">
        <v>11</v>
      </c>
      <c r="E1477" s="14" t="s">
        <v>531</v>
      </c>
      <c r="F1477" s="5">
        <f t="shared" si="1355"/>
        <v>1254.2</v>
      </c>
      <c r="G1477" s="5">
        <f t="shared" si="1355"/>
        <v>1254.2</v>
      </c>
      <c r="H1477" s="5">
        <f t="shared" si="1355"/>
        <v>1254.2</v>
      </c>
      <c r="I1477" s="5">
        <f t="shared" si="1355"/>
        <v>0</v>
      </c>
      <c r="J1477" s="5">
        <f t="shared" si="1355"/>
        <v>0</v>
      </c>
      <c r="K1477" s="5">
        <f t="shared" si="1355"/>
        <v>0</v>
      </c>
      <c r="L1477" s="5">
        <f t="shared" si="1355"/>
        <v>54.993000000000002</v>
      </c>
      <c r="M1477" s="5">
        <f t="shared" si="1326"/>
        <v>1309.193</v>
      </c>
      <c r="N1477" s="5">
        <f t="shared" si="1356"/>
        <v>1309.193</v>
      </c>
      <c r="O1477" s="5">
        <f t="shared" si="1356"/>
        <v>1161.6663100000001</v>
      </c>
      <c r="P1477" s="5">
        <f t="shared" si="1357"/>
        <v>0</v>
      </c>
      <c r="Q1477" s="5">
        <f t="shared" si="1357"/>
        <v>0</v>
      </c>
      <c r="R1477" s="5">
        <f t="shared" si="1357"/>
        <v>0</v>
      </c>
      <c r="S1477" s="5">
        <f t="shared" si="1357"/>
        <v>0</v>
      </c>
      <c r="T1477" s="5">
        <f t="shared" si="1357"/>
        <v>1309.193</v>
      </c>
      <c r="U1477" s="5">
        <f t="shared" si="1357"/>
        <v>0</v>
      </c>
      <c r="V1477" s="42">
        <f t="shared" si="1357"/>
        <v>0</v>
      </c>
      <c r="W1477" s="5">
        <f t="shared" si="1328"/>
        <v>100</v>
      </c>
      <c r="X1477" s="27"/>
    </row>
    <row r="1478" spans="1:24" ht="31.5" customHeight="1" x14ac:dyDescent="0.3">
      <c r="A1478" s="4" t="s">
        <v>171</v>
      </c>
      <c r="B1478" s="4" t="s">
        <v>1789</v>
      </c>
      <c r="C1478" s="4" t="s">
        <v>217</v>
      </c>
      <c r="D1478" s="4" t="s">
        <v>12</v>
      </c>
      <c r="E1478" s="14" t="s">
        <v>532</v>
      </c>
      <c r="F1478" s="5">
        <v>1254.2</v>
      </c>
      <c r="G1478" s="5">
        <v>1254.2</v>
      </c>
      <c r="H1478" s="5">
        <v>1254.2</v>
      </c>
      <c r="I1478" s="5"/>
      <c r="J1478" s="5"/>
      <c r="K1478" s="5"/>
      <c r="L1478" s="5">
        <v>54.993000000000002</v>
      </c>
      <c r="M1478" s="5">
        <f t="shared" si="1326"/>
        <v>1309.193</v>
      </c>
      <c r="N1478" s="5">
        <v>1309.193</v>
      </c>
      <c r="O1478" s="5">
        <v>1161.6663100000001</v>
      </c>
      <c r="P1478" s="5">
        <v>0</v>
      </c>
      <c r="Q1478" s="5">
        <v>0</v>
      </c>
      <c r="R1478" s="5">
        <v>0</v>
      </c>
      <c r="S1478" s="5">
        <v>0</v>
      </c>
      <c r="T1478" s="5">
        <v>1309.193</v>
      </c>
      <c r="U1478" s="5">
        <v>0</v>
      </c>
      <c r="V1478" s="42">
        <v>0</v>
      </c>
      <c r="W1478" s="5">
        <f t="shared" si="1328"/>
        <v>100</v>
      </c>
      <c r="X1478" s="27"/>
    </row>
    <row r="1479" spans="1:24" ht="31.5" customHeight="1" x14ac:dyDescent="0.3">
      <c r="A1479" s="4" t="s">
        <v>171</v>
      </c>
      <c r="B1479" s="4" t="s">
        <v>1789</v>
      </c>
      <c r="C1479" s="4" t="s">
        <v>202</v>
      </c>
      <c r="D1479" s="4"/>
      <c r="E1479" s="14" t="s">
        <v>1156</v>
      </c>
      <c r="F1479" s="5">
        <f t="shared" ref="F1479:L1479" si="1358">F1480</f>
        <v>49012.399999999994</v>
      </c>
      <c r="G1479" s="5">
        <f t="shared" si="1358"/>
        <v>69125</v>
      </c>
      <c r="H1479" s="5">
        <f t="shared" si="1358"/>
        <v>78009.899999999994</v>
      </c>
      <c r="I1479" s="5">
        <f t="shared" si="1358"/>
        <v>-1946.5</v>
      </c>
      <c r="J1479" s="5">
        <f t="shared" si="1358"/>
        <v>-4007.5</v>
      </c>
      <c r="K1479" s="5">
        <f t="shared" si="1358"/>
        <v>-12175.4</v>
      </c>
      <c r="L1479" s="5">
        <f t="shared" si="1358"/>
        <v>72691.331999999995</v>
      </c>
      <c r="M1479" s="5">
        <f t="shared" si="1326"/>
        <v>119757.23199999999</v>
      </c>
      <c r="N1479" s="5">
        <f>N1480</f>
        <v>129487.69054</v>
      </c>
      <c r="O1479" s="5">
        <f>O1480</f>
        <v>47681.727979999996</v>
      </c>
      <c r="P1479" s="5">
        <f t="shared" ref="P1479:V1479" si="1359">P1480</f>
        <v>54694.5</v>
      </c>
      <c r="Q1479" s="5">
        <f t="shared" si="1359"/>
        <v>0</v>
      </c>
      <c r="R1479" s="5">
        <f t="shared" si="1359"/>
        <v>0</v>
      </c>
      <c r="S1479" s="5">
        <f t="shared" si="1359"/>
        <v>0</v>
      </c>
      <c r="T1479" s="5">
        <f t="shared" si="1359"/>
        <v>60049.103179999998</v>
      </c>
      <c r="U1479" s="5">
        <f t="shared" si="1359"/>
        <v>0</v>
      </c>
      <c r="V1479" s="42">
        <f t="shared" si="1359"/>
        <v>0</v>
      </c>
      <c r="W1479" s="5">
        <f t="shared" si="1328"/>
        <v>46.374371903289337</v>
      </c>
      <c r="X1479" s="27"/>
    </row>
    <row r="1480" spans="1:24" ht="31.5" customHeight="1" x14ac:dyDescent="0.3">
      <c r="A1480" s="4" t="s">
        <v>171</v>
      </c>
      <c r="B1480" s="4" t="s">
        <v>1789</v>
      </c>
      <c r="C1480" s="4" t="s">
        <v>203</v>
      </c>
      <c r="D1480" s="4"/>
      <c r="E1480" s="14" t="s">
        <v>1157</v>
      </c>
      <c r="F1480" s="5">
        <f t="shared" ref="F1480:L1480" si="1360">F1481+F1488</f>
        <v>49012.399999999994</v>
      </c>
      <c r="G1480" s="5">
        <f t="shared" si="1360"/>
        <v>69125</v>
      </c>
      <c r="H1480" s="5">
        <f t="shared" si="1360"/>
        <v>78009.899999999994</v>
      </c>
      <c r="I1480" s="5">
        <f t="shared" si="1360"/>
        <v>-1946.5</v>
      </c>
      <c r="J1480" s="5">
        <f t="shared" si="1360"/>
        <v>-4007.5</v>
      </c>
      <c r="K1480" s="5">
        <f t="shared" si="1360"/>
        <v>-12175.4</v>
      </c>
      <c r="L1480" s="5">
        <f t="shared" si="1360"/>
        <v>72691.331999999995</v>
      </c>
      <c r="M1480" s="5">
        <f t="shared" si="1326"/>
        <v>119757.23199999999</v>
      </c>
      <c r="N1480" s="5">
        <f t="shared" ref="N1480:V1480" si="1361">N1481+N1488</f>
        <v>129487.69054</v>
      </c>
      <c r="O1480" s="5">
        <f t="shared" si="1361"/>
        <v>47681.727979999996</v>
      </c>
      <c r="P1480" s="5">
        <f t="shared" si="1361"/>
        <v>54694.5</v>
      </c>
      <c r="Q1480" s="5">
        <f t="shared" si="1361"/>
        <v>0</v>
      </c>
      <c r="R1480" s="5">
        <f t="shared" si="1361"/>
        <v>0</v>
      </c>
      <c r="S1480" s="5">
        <f t="shared" si="1361"/>
        <v>0</v>
      </c>
      <c r="T1480" s="5">
        <f t="shared" si="1361"/>
        <v>60049.103179999998</v>
      </c>
      <c r="U1480" s="5">
        <f t="shared" si="1361"/>
        <v>0</v>
      </c>
      <c r="V1480" s="42">
        <f t="shared" si="1361"/>
        <v>0</v>
      </c>
      <c r="W1480" s="5">
        <f t="shared" si="1328"/>
        <v>46.374371903289337</v>
      </c>
      <c r="X1480" s="27"/>
    </row>
    <row r="1481" spans="1:24" ht="31.5" customHeight="1" x14ac:dyDescent="0.3">
      <c r="A1481" s="4" t="s">
        <v>171</v>
      </c>
      <c r="B1481" s="4" t="s">
        <v>1789</v>
      </c>
      <c r="C1481" s="4" t="s">
        <v>218</v>
      </c>
      <c r="D1481" s="4"/>
      <c r="E1481" s="14" t="s">
        <v>1158</v>
      </c>
      <c r="F1481" s="5">
        <f>F1482</f>
        <v>48237.7</v>
      </c>
      <c r="G1481" s="5">
        <f t="shared" ref="G1481:L1483" si="1362">G1482</f>
        <v>68350.3</v>
      </c>
      <c r="H1481" s="5">
        <f t="shared" si="1362"/>
        <v>77235.199999999997</v>
      </c>
      <c r="I1481" s="5">
        <f t="shared" si="1362"/>
        <v>-1946.5</v>
      </c>
      <c r="J1481" s="5">
        <f t="shared" si="1362"/>
        <v>-4007.5</v>
      </c>
      <c r="K1481" s="5">
        <f t="shared" si="1362"/>
        <v>-12175.4</v>
      </c>
      <c r="L1481" s="5">
        <f>L1482+L1485</f>
        <v>72691.331999999995</v>
      </c>
      <c r="M1481" s="5">
        <f t="shared" si="1326"/>
        <v>118982.53199999999</v>
      </c>
      <c r="N1481" s="5">
        <f>N1482+N1485</f>
        <v>128712.99054</v>
      </c>
      <c r="O1481" s="5">
        <f t="shared" ref="O1481:V1481" si="1363">O1482+O1485</f>
        <v>46983.946949999998</v>
      </c>
      <c r="P1481" s="5">
        <f t="shared" si="1363"/>
        <v>54694.5</v>
      </c>
      <c r="Q1481" s="5">
        <f t="shared" si="1363"/>
        <v>0</v>
      </c>
      <c r="R1481" s="5">
        <f t="shared" si="1363"/>
        <v>0</v>
      </c>
      <c r="S1481" s="5">
        <f t="shared" si="1363"/>
        <v>0</v>
      </c>
      <c r="T1481" s="5">
        <f t="shared" si="1363"/>
        <v>59274.403180000001</v>
      </c>
      <c r="U1481" s="5">
        <f t="shared" si="1363"/>
        <v>0</v>
      </c>
      <c r="V1481" s="42">
        <f t="shared" si="1363"/>
        <v>0</v>
      </c>
      <c r="W1481" s="5">
        <f t="shared" si="1328"/>
        <v>46.051609034427152</v>
      </c>
      <c r="X1481" s="27"/>
    </row>
    <row r="1482" spans="1:24" ht="31.5" customHeight="1" x14ac:dyDescent="0.3">
      <c r="A1482" s="4" t="s">
        <v>171</v>
      </c>
      <c r="B1482" s="4" t="s">
        <v>1789</v>
      </c>
      <c r="C1482" s="4" t="s">
        <v>1462</v>
      </c>
      <c r="D1482" s="4"/>
      <c r="E1482" s="14" t="s">
        <v>1463</v>
      </c>
      <c r="F1482" s="5">
        <f>F1483</f>
        <v>48237.7</v>
      </c>
      <c r="G1482" s="5">
        <f t="shared" si="1362"/>
        <v>68350.3</v>
      </c>
      <c r="H1482" s="5">
        <f t="shared" si="1362"/>
        <v>77235.199999999997</v>
      </c>
      <c r="I1482" s="5">
        <f t="shared" si="1362"/>
        <v>-1946.5</v>
      </c>
      <c r="J1482" s="5">
        <f t="shared" si="1362"/>
        <v>-4007.5</v>
      </c>
      <c r="K1482" s="5">
        <f t="shared" si="1362"/>
        <v>-12175.4</v>
      </c>
      <c r="L1482" s="5">
        <f t="shared" si="1362"/>
        <v>-5303.1679999999997</v>
      </c>
      <c r="M1482" s="5">
        <f t="shared" si="1326"/>
        <v>40988.031999999999</v>
      </c>
      <c r="N1482" s="5">
        <f>N1483</f>
        <v>50718.490539999999</v>
      </c>
      <c r="O1482" s="5">
        <f>O1483</f>
        <v>36983.946949999998</v>
      </c>
      <c r="P1482" s="5">
        <f t="shared" ref="P1482:V1483" si="1364">P1483</f>
        <v>0</v>
      </c>
      <c r="Q1482" s="5">
        <f t="shared" si="1364"/>
        <v>0</v>
      </c>
      <c r="R1482" s="5">
        <f t="shared" si="1364"/>
        <v>0</v>
      </c>
      <c r="S1482" s="5">
        <f t="shared" si="1364"/>
        <v>0</v>
      </c>
      <c r="T1482" s="5">
        <f t="shared" si="1364"/>
        <v>50217.57905</v>
      </c>
      <c r="U1482" s="5">
        <f t="shared" si="1364"/>
        <v>0</v>
      </c>
      <c r="V1482" s="42">
        <f t="shared" si="1364"/>
        <v>0</v>
      </c>
      <c r="W1482" s="5">
        <f t="shared" si="1328"/>
        <v>99.012369089326612</v>
      </c>
      <c r="X1482" s="27"/>
    </row>
    <row r="1483" spans="1:24" ht="31.5" customHeight="1" x14ac:dyDescent="0.3">
      <c r="A1483" s="4" t="s">
        <v>171</v>
      </c>
      <c r="B1483" s="4" t="s">
        <v>1789</v>
      </c>
      <c r="C1483" s="4" t="s">
        <v>1462</v>
      </c>
      <c r="D1483" s="4" t="s">
        <v>11</v>
      </c>
      <c r="E1483" s="14" t="s">
        <v>531</v>
      </c>
      <c r="F1483" s="5">
        <f>F1484</f>
        <v>48237.7</v>
      </c>
      <c r="G1483" s="5">
        <f t="shared" si="1362"/>
        <v>68350.3</v>
      </c>
      <c r="H1483" s="5">
        <f t="shared" si="1362"/>
        <v>77235.199999999997</v>
      </c>
      <c r="I1483" s="5">
        <f t="shared" si="1362"/>
        <v>-1946.5</v>
      </c>
      <c r="J1483" s="5">
        <f t="shared" si="1362"/>
        <v>-4007.5</v>
      </c>
      <c r="K1483" s="5">
        <f t="shared" si="1362"/>
        <v>-12175.4</v>
      </c>
      <c r="L1483" s="5">
        <f t="shared" si="1362"/>
        <v>-5303.1679999999997</v>
      </c>
      <c r="M1483" s="5">
        <f t="shared" si="1326"/>
        <v>40988.031999999999</v>
      </c>
      <c r="N1483" s="5">
        <f>N1484</f>
        <v>50718.490539999999</v>
      </c>
      <c r="O1483" s="5">
        <f>O1484</f>
        <v>36983.946949999998</v>
      </c>
      <c r="P1483" s="5">
        <f t="shared" si="1364"/>
        <v>0</v>
      </c>
      <c r="Q1483" s="5">
        <f t="shared" si="1364"/>
        <v>0</v>
      </c>
      <c r="R1483" s="5">
        <f t="shared" si="1364"/>
        <v>0</v>
      </c>
      <c r="S1483" s="5">
        <f t="shared" si="1364"/>
        <v>0</v>
      </c>
      <c r="T1483" s="5">
        <f t="shared" si="1364"/>
        <v>50217.57905</v>
      </c>
      <c r="U1483" s="5">
        <f t="shared" si="1364"/>
        <v>0</v>
      </c>
      <c r="V1483" s="42">
        <f t="shared" si="1364"/>
        <v>0</v>
      </c>
      <c r="W1483" s="5">
        <f t="shared" si="1328"/>
        <v>99.012369089326612</v>
      </c>
      <c r="X1483" s="27"/>
    </row>
    <row r="1484" spans="1:24" ht="31.5" customHeight="1" x14ac:dyDescent="0.3">
      <c r="A1484" s="4" t="s">
        <v>171</v>
      </c>
      <c r="B1484" s="4" t="s">
        <v>1789</v>
      </c>
      <c r="C1484" s="4" t="s">
        <v>1462</v>
      </c>
      <c r="D1484" s="4" t="s">
        <v>12</v>
      </c>
      <c r="E1484" s="14" t="s">
        <v>532</v>
      </c>
      <c r="F1484" s="5">
        <v>48237.7</v>
      </c>
      <c r="G1484" s="5">
        <v>68350.3</v>
      </c>
      <c r="H1484" s="5">
        <v>77235.199999999997</v>
      </c>
      <c r="I1484" s="5">
        <v>-1946.5</v>
      </c>
      <c r="J1484" s="5">
        <v>-4007.5</v>
      </c>
      <c r="K1484" s="5">
        <v>-12175.4</v>
      </c>
      <c r="L1484" s="5">
        <f>-2651.584-2651.584</f>
        <v>-5303.1679999999997</v>
      </c>
      <c r="M1484" s="5">
        <f t="shared" si="1326"/>
        <v>40988.031999999999</v>
      </c>
      <c r="N1484" s="5">
        <v>50718.490539999999</v>
      </c>
      <c r="O1484" s="5">
        <v>36983.946949999998</v>
      </c>
      <c r="P1484" s="5">
        <v>0</v>
      </c>
      <c r="Q1484" s="5">
        <v>0</v>
      </c>
      <c r="R1484" s="5">
        <v>0</v>
      </c>
      <c r="S1484" s="5">
        <v>0</v>
      </c>
      <c r="T1484" s="5">
        <v>50217.57905</v>
      </c>
      <c r="U1484" s="5">
        <v>0</v>
      </c>
      <c r="V1484" s="42">
        <v>0</v>
      </c>
      <c r="W1484" s="5">
        <f t="shared" si="1328"/>
        <v>99.012369089326612</v>
      </c>
      <c r="X1484" s="27"/>
    </row>
    <row r="1485" spans="1:24" ht="15.75" customHeight="1" x14ac:dyDescent="0.3">
      <c r="A1485" s="4" t="s">
        <v>171</v>
      </c>
      <c r="B1485" s="4" t="s">
        <v>1789</v>
      </c>
      <c r="C1485" s="4" t="s">
        <v>1667</v>
      </c>
      <c r="D1485" s="4"/>
      <c r="E1485" s="14" t="s">
        <v>1025</v>
      </c>
      <c r="F1485" s="5"/>
      <c r="G1485" s="5"/>
      <c r="H1485" s="5"/>
      <c r="I1485" s="5"/>
      <c r="J1485" s="5"/>
      <c r="K1485" s="5"/>
      <c r="L1485" s="5">
        <f>L1486</f>
        <v>77994.5</v>
      </c>
      <c r="M1485" s="5">
        <f>L1485</f>
        <v>77994.5</v>
      </c>
      <c r="N1485" s="5">
        <f t="shared" ref="N1485:V1486" si="1365">N1486</f>
        <v>77994.5</v>
      </c>
      <c r="O1485" s="5">
        <f t="shared" si="1365"/>
        <v>10000</v>
      </c>
      <c r="P1485" s="5">
        <f t="shared" si="1365"/>
        <v>54694.5</v>
      </c>
      <c r="Q1485" s="5">
        <f t="shared" si="1365"/>
        <v>0</v>
      </c>
      <c r="R1485" s="5">
        <f t="shared" si="1365"/>
        <v>0</v>
      </c>
      <c r="S1485" s="5">
        <f t="shared" si="1365"/>
        <v>0</v>
      </c>
      <c r="T1485" s="5">
        <f t="shared" si="1365"/>
        <v>9056.8241300000009</v>
      </c>
      <c r="U1485" s="5">
        <f t="shared" si="1365"/>
        <v>0</v>
      </c>
      <c r="V1485" s="42">
        <f t="shared" si="1365"/>
        <v>0</v>
      </c>
      <c r="W1485" s="5">
        <f t="shared" ref="W1485:W1548" si="1366">T1485/N1485*100</f>
        <v>11.612131791344263</v>
      </c>
      <c r="X1485" s="27"/>
    </row>
    <row r="1486" spans="1:24" ht="31.5" customHeight="1" x14ac:dyDescent="0.3">
      <c r="A1486" s="4" t="s">
        <v>171</v>
      </c>
      <c r="B1486" s="4" t="s">
        <v>1789</v>
      </c>
      <c r="C1486" s="4" t="s">
        <v>1667</v>
      </c>
      <c r="D1486" s="4" t="s">
        <v>11</v>
      </c>
      <c r="E1486" s="14" t="s">
        <v>531</v>
      </c>
      <c r="F1486" s="5"/>
      <c r="G1486" s="5"/>
      <c r="H1486" s="5"/>
      <c r="I1486" s="5"/>
      <c r="J1486" s="5"/>
      <c r="K1486" s="5"/>
      <c r="L1486" s="5">
        <f>L1487</f>
        <v>77994.5</v>
      </c>
      <c r="M1486" s="5">
        <f>L1486</f>
        <v>77994.5</v>
      </c>
      <c r="N1486" s="5">
        <f t="shared" si="1365"/>
        <v>77994.5</v>
      </c>
      <c r="O1486" s="5">
        <f t="shared" si="1365"/>
        <v>10000</v>
      </c>
      <c r="P1486" s="5">
        <f t="shared" si="1365"/>
        <v>54694.5</v>
      </c>
      <c r="Q1486" s="5">
        <f t="shared" si="1365"/>
        <v>0</v>
      </c>
      <c r="R1486" s="5">
        <f t="shared" si="1365"/>
        <v>0</v>
      </c>
      <c r="S1486" s="5">
        <f t="shared" si="1365"/>
        <v>0</v>
      </c>
      <c r="T1486" s="5">
        <f t="shared" si="1365"/>
        <v>9056.8241300000009</v>
      </c>
      <c r="U1486" s="5">
        <f t="shared" si="1365"/>
        <v>0</v>
      </c>
      <c r="V1486" s="42">
        <f t="shared" si="1365"/>
        <v>0</v>
      </c>
      <c r="W1486" s="5">
        <f t="shared" si="1366"/>
        <v>11.612131791344263</v>
      </c>
      <c r="X1486" s="27"/>
    </row>
    <row r="1487" spans="1:24" ht="31.5" customHeight="1" x14ac:dyDescent="0.3">
      <c r="A1487" s="4" t="s">
        <v>171</v>
      </c>
      <c r="B1487" s="4" t="s">
        <v>1789</v>
      </c>
      <c r="C1487" s="4" t="s">
        <v>1667</v>
      </c>
      <c r="D1487" s="4" t="s">
        <v>12</v>
      </c>
      <c r="E1487" s="14" t="s">
        <v>532</v>
      </c>
      <c r="F1487" s="5"/>
      <c r="G1487" s="5"/>
      <c r="H1487" s="5"/>
      <c r="I1487" s="5"/>
      <c r="J1487" s="5"/>
      <c r="K1487" s="5"/>
      <c r="L1487" s="5">
        <f>23300+54694.5</f>
        <v>77994.5</v>
      </c>
      <c r="M1487" s="5">
        <f>L1487</f>
        <v>77994.5</v>
      </c>
      <c r="N1487" s="5">
        <v>77994.5</v>
      </c>
      <c r="O1487" s="5">
        <v>10000</v>
      </c>
      <c r="P1487" s="5">
        <v>54694.5</v>
      </c>
      <c r="Q1487" s="5">
        <v>0</v>
      </c>
      <c r="R1487" s="5">
        <v>0</v>
      </c>
      <c r="S1487" s="5">
        <v>0</v>
      </c>
      <c r="T1487" s="5">
        <v>9056.8241300000009</v>
      </c>
      <c r="U1487" s="5">
        <v>0</v>
      </c>
      <c r="V1487" s="42">
        <v>0</v>
      </c>
      <c r="W1487" s="5">
        <f t="shared" si="1366"/>
        <v>11.612131791344263</v>
      </c>
      <c r="X1487" s="27"/>
    </row>
    <row r="1488" spans="1:24" ht="31.5" customHeight="1" x14ac:dyDescent="0.3">
      <c r="A1488" s="4" t="s">
        <v>171</v>
      </c>
      <c r="B1488" s="4" t="s">
        <v>1789</v>
      </c>
      <c r="C1488" s="4" t="s">
        <v>219</v>
      </c>
      <c r="D1488" s="4"/>
      <c r="E1488" s="14" t="s">
        <v>1159</v>
      </c>
      <c r="F1488" s="5">
        <f>F1489</f>
        <v>774.7</v>
      </c>
      <c r="G1488" s="5">
        <f t="shared" ref="G1488:L1490" si="1367">G1489</f>
        <v>774.7</v>
      </c>
      <c r="H1488" s="5">
        <f t="shared" si="1367"/>
        <v>774.7</v>
      </c>
      <c r="I1488" s="5">
        <f t="shared" si="1367"/>
        <v>0</v>
      </c>
      <c r="J1488" s="5">
        <f t="shared" si="1367"/>
        <v>0</v>
      </c>
      <c r="K1488" s="5">
        <f t="shared" si="1367"/>
        <v>0</v>
      </c>
      <c r="L1488" s="5">
        <f t="shared" si="1367"/>
        <v>0</v>
      </c>
      <c r="M1488" s="5">
        <f t="shared" si="1326"/>
        <v>774.7</v>
      </c>
      <c r="N1488" s="5">
        <f t="shared" ref="N1488:O1490" si="1368">N1489</f>
        <v>774.7</v>
      </c>
      <c r="O1488" s="5">
        <f t="shared" si="1368"/>
        <v>697.78102999999999</v>
      </c>
      <c r="P1488" s="5">
        <f t="shared" ref="P1488:V1490" si="1369">P1489</f>
        <v>0</v>
      </c>
      <c r="Q1488" s="5">
        <f t="shared" si="1369"/>
        <v>0</v>
      </c>
      <c r="R1488" s="5">
        <f t="shared" si="1369"/>
        <v>0</v>
      </c>
      <c r="S1488" s="5">
        <f t="shared" si="1369"/>
        <v>0</v>
      </c>
      <c r="T1488" s="5">
        <f t="shared" si="1369"/>
        <v>774.7</v>
      </c>
      <c r="U1488" s="5">
        <f t="shared" si="1369"/>
        <v>0</v>
      </c>
      <c r="V1488" s="42">
        <f t="shared" si="1369"/>
        <v>0</v>
      </c>
      <c r="W1488" s="5">
        <f t="shared" si="1366"/>
        <v>100</v>
      </c>
      <c r="X1488" s="27"/>
    </row>
    <row r="1489" spans="1:24" ht="15.75" customHeight="1" x14ac:dyDescent="0.3">
      <c r="A1489" s="4" t="s">
        <v>171</v>
      </c>
      <c r="B1489" s="4" t="s">
        <v>1789</v>
      </c>
      <c r="C1489" s="4" t="s">
        <v>1464</v>
      </c>
      <c r="D1489" s="4"/>
      <c r="E1489" s="14" t="s">
        <v>1465</v>
      </c>
      <c r="F1489" s="5">
        <f>F1490</f>
        <v>774.7</v>
      </c>
      <c r="G1489" s="5">
        <f t="shared" si="1367"/>
        <v>774.7</v>
      </c>
      <c r="H1489" s="5">
        <f t="shared" si="1367"/>
        <v>774.7</v>
      </c>
      <c r="I1489" s="5">
        <f t="shared" si="1367"/>
        <v>0</v>
      </c>
      <c r="J1489" s="5">
        <f t="shared" si="1367"/>
        <v>0</v>
      </c>
      <c r="K1489" s="5">
        <f t="shared" si="1367"/>
        <v>0</v>
      </c>
      <c r="L1489" s="5">
        <f t="shared" si="1367"/>
        <v>0</v>
      </c>
      <c r="M1489" s="5">
        <f t="shared" si="1326"/>
        <v>774.7</v>
      </c>
      <c r="N1489" s="5">
        <f t="shared" si="1368"/>
        <v>774.7</v>
      </c>
      <c r="O1489" s="5">
        <f t="shared" si="1368"/>
        <v>697.78102999999999</v>
      </c>
      <c r="P1489" s="5">
        <f t="shared" si="1369"/>
        <v>0</v>
      </c>
      <c r="Q1489" s="5">
        <f t="shared" si="1369"/>
        <v>0</v>
      </c>
      <c r="R1489" s="5">
        <f t="shared" si="1369"/>
        <v>0</v>
      </c>
      <c r="S1489" s="5">
        <f t="shared" si="1369"/>
        <v>0</v>
      </c>
      <c r="T1489" s="5">
        <f t="shared" si="1369"/>
        <v>774.7</v>
      </c>
      <c r="U1489" s="5">
        <f t="shared" si="1369"/>
        <v>0</v>
      </c>
      <c r="V1489" s="42">
        <f t="shared" si="1369"/>
        <v>0</v>
      </c>
      <c r="W1489" s="5">
        <f t="shared" si="1366"/>
        <v>100</v>
      </c>
      <c r="X1489" s="27"/>
    </row>
    <row r="1490" spans="1:24" ht="31.5" customHeight="1" x14ac:dyDescent="0.3">
      <c r="A1490" s="4" t="s">
        <v>171</v>
      </c>
      <c r="B1490" s="4" t="s">
        <v>1789</v>
      </c>
      <c r="C1490" s="4" t="s">
        <v>1464</v>
      </c>
      <c r="D1490" s="4" t="s">
        <v>11</v>
      </c>
      <c r="E1490" s="14" t="s">
        <v>531</v>
      </c>
      <c r="F1490" s="5">
        <f>F1491</f>
        <v>774.7</v>
      </c>
      <c r="G1490" s="5">
        <f t="shared" si="1367"/>
        <v>774.7</v>
      </c>
      <c r="H1490" s="5">
        <f t="shared" si="1367"/>
        <v>774.7</v>
      </c>
      <c r="I1490" s="5">
        <f t="shared" si="1367"/>
        <v>0</v>
      </c>
      <c r="J1490" s="5">
        <f t="shared" si="1367"/>
        <v>0</v>
      </c>
      <c r="K1490" s="5">
        <f t="shared" si="1367"/>
        <v>0</v>
      </c>
      <c r="L1490" s="5">
        <f t="shared" si="1367"/>
        <v>0</v>
      </c>
      <c r="M1490" s="5">
        <f t="shared" si="1326"/>
        <v>774.7</v>
      </c>
      <c r="N1490" s="5">
        <f t="shared" si="1368"/>
        <v>774.7</v>
      </c>
      <c r="O1490" s="5">
        <f t="shared" si="1368"/>
        <v>697.78102999999999</v>
      </c>
      <c r="P1490" s="5">
        <f t="shared" si="1369"/>
        <v>0</v>
      </c>
      <c r="Q1490" s="5">
        <f t="shared" si="1369"/>
        <v>0</v>
      </c>
      <c r="R1490" s="5">
        <f t="shared" si="1369"/>
        <v>0</v>
      </c>
      <c r="S1490" s="5">
        <f t="shared" si="1369"/>
        <v>0</v>
      </c>
      <c r="T1490" s="5">
        <f t="shared" si="1369"/>
        <v>774.7</v>
      </c>
      <c r="U1490" s="5">
        <f t="shared" si="1369"/>
        <v>0</v>
      </c>
      <c r="V1490" s="42">
        <f t="shared" si="1369"/>
        <v>0</v>
      </c>
      <c r="W1490" s="5">
        <f t="shared" si="1366"/>
        <v>100</v>
      </c>
      <c r="X1490" s="27"/>
    </row>
    <row r="1491" spans="1:24" ht="31.5" customHeight="1" x14ac:dyDescent="0.3">
      <c r="A1491" s="4" t="s">
        <v>171</v>
      </c>
      <c r="B1491" s="4" t="s">
        <v>1789</v>
      </c>
      <c r="C1491" s="4" t="s">
        <v>1464</v>
      </c>
      <c r="D1491" s="4" t="s">
        <v>12</v>
      </c>
      <c r="E1491" s="14" t="s">
        <v>532</v>
      </c>
      <c r="F1491" s="5">
        <v>774.7</v>
      </c>
      <c r="G1491" s="5">
        <v>774.7</v>
      </c>
      <c r="H1491" s="5">
        <v>774.7</v>
      </c>
      <c r="I1491" s="5"/>
      <c r="J1491" s="5"/>
      <c r="K1491" s="5"/>
      <c r="L1491" s="5"/>
      <c r="M1491" s="5">
        <f t="shared" si="1326"/>
        <v>774.7</v>
      </c>
      <c r="N1491" s="5">
        <v>774.7</v>
      </c>
      <c r="O1491" s="5">
        <v>697.78102999999999</v>
      </c>
      <c r="P1491" s="5">
        <v>0</v>
      </c>
      <c r="Q1491" s="5">
        <v>0</v>
      </c>
      <c r="R1491" s="5">
        <v>0</v>
      </c>
      <c r="S1491" s="5">
        <v>0</v>
      </c>
      <c r="T1491" s="5">
        <v>774.7</v>
      </c>
      <c r="U1491" s="5">
        <v>0</v>
      </c>
      <c r="V1491" s="42">
        <v>0</v>
      </c>
      <c r="W1491" s="5">
        <f t="shared" si="1366"/>
        <v>100</v>
      </c>
      <c r="X1491" s="27"/>
    </row>
    <row r="1492" spans="1:24" ht="31.5" customHeight="1" x14ac:dyDescent="0.3">
      <c r="A1492" s="4" t="s">
        <v>171</v>
      </c>
      <c r="B1492" s="4" t="s">
        <v>1789</v>
      </c>
      <c r="C1492" s="4" t="s">
        <v>222</v>
      </c>
      <c r="D1492" s="4"/>
      <c r="E1492" s="14" t="s">
        <v>1179</v>
      </c>
      <c r="F1492" s="5">
        <f t="shared" ref="F1492:L1498" si="1370">F1493</f>
        <v>22692.3</v>
      </c>
      <c r="G1492" s="5">
        <f t="shared" si="1370"/>
        <v>14689.4</v>
      </c>
      <c r="H1492" s="5">
        <f t="shared" si="1370"/>
        <v>14689.4</v>
      </c>
      <c r="I1492" s="5">
        <f t="shared" si="1370"/>
        <v>0</v>
      </c>
      <c r="J1492" s="5">
        <f t="shared" si="1370"/>
        <v>0</v>
      </c>
      <c r="K1492" s="5">
        <f t="shared" si="1370"/>
        <v>0</v>
      </c>
      <c r="L1492" s="5">
        <f t="shared" si="1370"/>
        <v>0</v>
      </c>
      <c r="M1492" s="5">
        <f t="shared" si="1326"/>
        <v>22692.3</v>
      </c>
      <c r="N1492" s="5">
        <f t="shared" ref="N1492:O1498" si="1371">N1493</f>
        <v>1061.8436299999998</v>
      </c>
      <c r="O1492" s="5">
        <f t="shared" si="1371"/>
        <v>910.30844999999999</v>
      </c>
      <c r="P1492" s="5">
        <f t="shared" ref="P1492:V1498" si="1372">P1493</f>
        <v>849.47491000000002</v>
      </c>
      <c r="Q1492" s="5">
        <f t="shared" si="1372"/>
        <v>697.93973000000005</v>
      </c>
      <c r="R1492" s="5">
        <f t="shared" si="1372"/>
        <v>0</v>
      </c>
      <c r="S1492" s="5">
        <f t="shared" si="1372"/>
        <v>0</v>
      </c>
      <c r="T1492" s="5">
        <f t="shared" si="1372"/>
        <v>1061.8436299999998</v>
      </c>
      <c r="U1492" s="5">
        <f t="shared" si="1372"/>
        <v>849.47491000000002</v>
      </c>
      <c r="V1492" s="42">
        <f t="shared" si="1372"/>
        <v>0</v>
      </c>
      <c r="W1492" s="5">
        <f t="shared" si="1366"/>
        <v>100</v>
      </c>
      <c r="X1492" s="27"/>
    </row>
    <row r="1493" spans="1:24" ht="47.25" customHeight="1" x14ac:dyDescent="0.3">
      <c r="A1493" s="4" t="s">
        <v>171</v>
      </c>
      <c r="B1493" s="4" t="s">
        <v>1789</v>
      </c>
      <c r="C1493" s="4" t="s">
        <v>223</v>
      </c>
      <c r="D1493" s="4"/>
      <c r="E1493" s="14" t="s">
        <v>1180</v>
      </c>
      <c r="F1493" s="5">
        <f t="shared" si="1370"/>
        <v>22692.3</v>
      </c>
      <c r="G1493" s="5">
        <f t="shared" si="1370"/>
        <v>14689.4</v>
      </c>
      <c r="H1493" s="5">
        <f t="shared" si="1370"/>
        <v>14689.4</v>
      </c>
      <c r="I1493" s="5">
        <f t="shared" si="1370"/>
        <v>0</v>
      </c>
      <c r="J1493" s="5">
        <f t="shared" si="1370"/>
        <v>0</v>
      </c>
      <c r="K1493" s="5">
        <f t="shared" si="1370"/>
        <v>0</v>
      </c>
      <c r="L1493" s="5">
        <f t="shared" si="1370"/>
        <v>0</v>
      </c>
      <c r="M1493" s="5">
        <f t="shared" si="1326"/>
        <v>22692.3</v>
      </c>
      <c r="N1493" s="5">
        <f t="shared" si="1371"/>
        <v>1061.8436299999998</v>
      </c>
      <c r="O1493" s="5">
        <f t="shared" si="1371"/>
        <v>910.30844999999999</v>
      </c>
      <c r="P1493" s="5">
        <f t="shared" si="1372"/>
        <v>849.47491000000002</v>
      </c>
      <c r="Q1493" s="5">
        <f t="shared" si="1372"/>
        <v>697.93973000000005</v>
      </c>
      <c r="R1493" s="5">
        <f t="shared" si="1372"/>
        <v>0</v>
      </c>
      <c r="S1493" s="5">
        <f t="shared" si="1372"/>
        <v>0</v>
      </c>
      <c r="T1493" s="5">
        <f t="shared" si="1372"/>
        <v>1061.8436299999998</v>
      </c>
      <c r="U1493" s="5">
        <f t="shared" si="1372"/>
        <v>849.47491000000002</v>
      </c>
      <c r="V1493" s="42">
        <f t="shared" si="1372"/>
        <v>0</v>
      </c>
      <c r="W1493" s="5">
        <f t="shared" si="1366"/>
        <v>100</v>
      </c>
      <c r="X1493" s="27"/>
    </row>
    <row r="1494" spans="1:24" ht="31.5" customHeight="1" x14ac:dyDescent="0.3">
      <c r="A1494" s="4" t="s">
        <v>171</v>
      </c>
      <c r="B1494" s="4" t="s">
        <v>1789</v>
      </c>
      <c r="C1494" s="4" t="s">
        <v>948</v>
      </c>
      <c r="D1494" s="4"/>
      <c r="E1494" s="14" t="s">
        <v>949</v>
      </c>
      <c r="F1494" s="5">
        <f t="shared" si="1370"/>
        <v>22692.3</v>
      </c>
      <c r="G1494" s="5">
        <f t="shared" si="1370"/>
        <v>14689.4</v>
      </c>
      <c r="H1494" s="5">
        <f t="shared" si="1370"/>
        <v>14689.4</v>
      </c>
      <c r="I1494" s="5">
        <f t="shared" si="1370"/>
        <v>0</v>
      </c>
      <c r="J1494" s="5">
        <f t="shared" si="1370"/>
        <v>0</v>
      </c>
      <c r="K1494" s="5">
        <f t="shared" si="1370"/>
        <v>0</v>
      </c>
      <c r="L1494" s="5">
        <f t="shared" si="1370"/>
        <v>0</v>
      </c>
      <c r="M1494" s="5">
        <f t="shared" si="1326"/>
        <v>22692.3</v>
      </c>
      <c r="N1494" s="5">
        <f t="shared" si="1371"/>
        <v>1061.8436299999998</v>
      </c>
      <c r="O1494" s="5">
        <f t="shared" si="1371"/>
        <v>910.30844999999999</v>
      </c>
      <c r="P1494" s="5">
        <f t="shared" si="1372"/>
        <v>849.47491000000002</v>
      </c>
      <c r="Q1494" s="5">
        <f t="shared" si="1372"/>
        <v>697.93973000000005</v>
      </c>
      <c r="R1494" s="5">
        <f t="shared" si="1372"/>
        <v>0</v>
      </c>
      <c r="S1494" s="5">
        <f t="shared" si="1372"/>
        <v>0</v>
      </c>
      <c r="T1494" s="5">
        <f t="shared" si="1372"/>
        <v>1061.8436299999998</v>
      </c>
      <c r="U1494" s="5">
        <f t="shared" si="1372"/>
        <v>849.47491000000002</v>
      </c>
      <c r="V1494" s="42">
        <f t="shared" si="1372"/>
        <v>0</v>
      </c>
      <c r="W1494" s="5">
        <f t="shared" si="1366"/>
        <v>100</v>
      </c>
      <c r="X1494" s="27"/>
    </row>
    <row r="1495" spans="1:24" ht="31.5" customHeight="1" x14ac:dyDescent="0.3">
      <c r="A1495" s="4" t="s">
        <v>171</v>
      </c>
      <c r="B1495" s="4" t="s">
        <v>1789</v>
      </c>
      <c r="C1495" s="4" t="s">
        <v>951</v>
      </c>
      <c r="D1495" s="4"/>
      <c r="E1495" s="14" t="s">
        <v>950</v>
      </c>
      <c r="F1495" s="5">
        <f t="shared" ref="F1495:L1495" si="1373">F1498</f>
        <v>22692.3</v>
      </c>
      <c r="G1495" s="5">
        <f t="shared" si="1373"/>
        <v>14689.4</v>
      </c>
      <c r="H1495" s="5">
        <f t="shared" si="1373"/>
        <v>14689.4</v>
      </c>
      <c r="I1495" s="5">
        <f t="shared" si="1373"/>
        <v>0</v>
      </c>
      <c r="J1495" s="5">
        <f t="shared" si="1373"/>
        <v>0</v>
      </c>
      <c r="K1495" s="5">
        <f t="shared" si="1373"/>
        <v>0</v>
      </c>
      <c r="L1495" s="5">
        <f t="shared" si="1373"/>
        <v>0</v>
      </c>
      <c r="M1495" s="5">
        <f t="shared" si="1326"/>
        <v>22692.3</v>
      </c>
      <c r="N1495" s="5">
        <f>N1498+N1496</f>
        <v>1061.8436299999998</v>
      </c>
      <c r="O1495" s="5">
        <f t="shared" ref="O1495:V1495" si="1374">O1498+O1496</f>
        <v>910.30844999999999</v>
      </c>
      <c r="P1495" s="5">
        <f t="shared" si="1374"/>
        <v>849.47491000000002</v>
      </c>
      <c r="Q1495" s="5">
        <f t="shared" si="1374"/>
        <v>697.93973000000005</v>
      </c>
      <c r="R1495" s="5">
        <f t="shared" si="1374"/>
        <v>0</v>
      </c>
      <c r="S1495" s="5">
        <f t="shared" si="1374"/>
        <v>0</v>
      </c>
      <c r="T1495" s="5">
        <f t="shared" si="1374"/>
        <v>1061.8436299999998</v>
      </c>
      <c r="U1495" s="5">
        <f t="shared" si="1374"/>
        <v>849.47491000000002</v>
      </c>
      <c r="V1495" s="42">
        <f t="shared" si="1374"/>
        <v>0</v>
      </c>
      <c r="W1495" s="5">
        <f t="shared" si="1366"/>
        <v>100</v>
      </c>
      <c r="X1495" s="27"/>
    </row>
    <row r="1496" spans="1:24" ht="31.5" customHeight="1" x14ac:dyDescent="0.3">
      <c r="A1496" s="4" t="s">
        <v>171</v>
      </c>
      <c r="B1496" s="4" t="s">
        <v>1789</v>
      </c>
      <c r="C1496" s="4" t="s">
        <v>951</v>
      </c>
      <c r="D1496" s="4" t="s">
        <v>87</v>
      </c>
      <c r="E1496" s="14" t="s">
        <v>541</v>
      </c>
      <c r="F1496" s="5"/>
      <c r="G1496" s="5"/>
      <c r="H1496" s="5"/>
      <c r="I1496" s="5"/>
      <c r="J1496" s="5"/>
      <c r="K1496" s="5"/>
      <c r="L1496" s="5"/>
      <c r="M1496" s="5">
        <v>0</v>
      </c>
      <c r="N1496" s="5">
        <f>N1497</f>
        <v>642.00167999999996</v>
      </c>
      <c r="O1496" s="5">
        <f t="shared" ref="O1496:V1496" si="1375">O1497</f>
        <v>490.4665</v>
      </c>
      <c r="P1496" s="5">
        <f t="shared" si="1375"/>
        <v>513.60135000000002</v>
      </c>
      <c r="Q1496" s="5">
        <f t="shared" si="1375"/>
        <v>362.06617</v>
      </c>
      <c r="R1496" s="5">
        <f t="shared" si="1375"/>
        <v>0</v>
      </c>
      <c r="S1496" s="5">
        <f t="shared" si="1375"/>
        <v>0</v>
      </c>
      <c r="T1496" s="5">
        <f t="shared" si="1375"/>
        <v>642.00167999999996</v>
      </c>
      <c r="U1496" s="5">
        <f t="shared" si="1375"/>
        <v>513.60135000000002</v>
      </c>
      <c r="V1496" s="42">
        <f t="shared" si="1375"/>
        <v>0</v>
      </c>
      <c r="W1496" s="5">
        <f t="shared" si="1366"/>
        <v>100</v>
      </c>
      <c r="X1496" s="27"/>
    </row>
    <row r="1497" spans="1:24" ht="63" customHeight="1" x14ac:dyDescent="0.3">
      <c r="A1497" s="4" t="s">
        <v>171</v>
      </c>
      <c r="B1497" s="4" t="s">
        <v>1789</v>
      </c>
      <c r="C1497" s="4" t="s">
        <v>951</v>
      </c>
      <c r="D1497" s="4" t="s">
        <v>84</v>
      </c>
      <c r="E1497" s="14" t="s">
        <v>1552</v>
      </c>
      <c r="F1497" s="5"/>
      <c r="G1497" s="5"/>
      <c r="H1497" s="5"/>
      <c r="I1497" s="5"/>
      <c r="J1497" s="5"/>
      <c r="K1497" s="5"/>
      <c r="L1497" s="5"/>
      <c r="M1497" s="5">
        <v>0</v>
      </c>
      <c r="N1497" s="5">
        <v>642.00167999999996</v>
      </c>
      <c r="O1497" s="5">
        <f>128.40033+362.06617</f>
        <v>490.4665</v>
      </c>
      <c r="P1497" s="5">
        <v>513.60135000000002</v>
      </c>
      <c r="Q1497" s="5">
        <v>362.06617</v>
      </c>
      <c r="R1497" s="5">
        <v>0</v>
      </c>
      <c r="S1497" s="5">
        <v>0</v>
      </c>
      <c r="T1497" s="5">
        <v>642.00167999999996</v>
      </c>
      <c r="U1497" s="5">
        <v>513.60135000000002</v>
      </c>
      <c r="V1497" s="42">
        <v>0</v>
      </c>
      <c r="W1497" s="5">
        <f t="shared" si="1366"/>
        <v>100</v>
      </c>
      <c r="X1497" s="27"/>
    </row>
    <row r="1498" spans="1:24" ht="15.75" customHeight="1" x14ac:dyDescent="0.3">
      <c r="A1498" s="4" t="s">
        <v>171</v>
      </c>
      <c r="B1498" s="4" t="s">
        <v>1789</v>
      </c>
      <c r="C1498" s="4" t="s">
        <v>951</v>
      </c>
      <c r="D1498" s="4" t="s">
        <v>13</v>
      </c>
      <c r="E1498" s="14" t="s">
        <v>547</v>
      </c>
      <c r="F1498" s="5">
        <f t="shared" si="1370"/>
        <v>22692.3</v>
      </c>
      <c r="G1498" s="5">
        <f t="shared" si="1370"/>
        <v>14689.4</v>
      </c>
      <c r="H1498" s="5">
        <f t="shared" si="1370"/>
        <v>14689.4</v>
      </c>
      <c r="I1498" s="5">
        <f t="shared" si="1370"/>
        <v>0</v>
      </c>
      <c r="J1498" s="5">
        <f t="shared" si="1370"/>
        <v>0</v>
      </c>
      <c r="K1498" s="5">
        <f t="shared" si="1370"/>
        <v>0</v>
      </c>
      <c r="L1498" s="5">
        <f t="shared" si="1370"/>
        <v>0</v>
      </c>
      <c r="M1498" s="5">
        <f t="shared" si="1326"/>
        <v>22692.3</v>
      </c>
      <c r="N1498" s="5">
        <f t="shared" si="1371"/>
        <v>419.84195</v>
      </c>
      <c r="O1498" s="5">
        <f t="shared" si="1371"/>
        <v>419.84195</v>
      </c>
      <c r="P1498" s="5">
        <f t="shared" si="1372"/>
        <v>335.87356</v>
      </c>
      <c r="Q1498" s="5">
        <f t="shared" si="1372"/>
        <v>335.87356</v>
      </c>
      <c r="R1498" s="5">
        <f t="shared" si="1372"/>
        <v>0</v>
      </c>
      <c r="S1498" s="5">
        <f t="shared" si="1372"/>
        <v>0</v>
      </c>
      <c r="T1498" s="5">
        <f t="shared" si="1372"/>
        <v>419.84195</v>
      </c>
      <c r="U1498" s="5">
        <f t="shared" si="1372"/>
        <v>335.87356</v>
      </c>
      <c r="V1498" s="42">
        <f t="shared" si="1372"/>
        <v>0</v>
      </c>
      <c r="W1498" s="5">
        <f t="shared" si="1366"/>
        <v>100</v>
      </c>
      <c r="X1498" s="27"/>
    </row>
    <row r="1499" spans="1:24" ht="63" customHeight="1" x14ac:dyDescent="0.3">
      <c r="A1499" s="4" t="s">
        <v>171</v>
      </c>
      <c r="B1499" s="4" t="s">
        <v>1789</v>
      </c>
      <c r="C1499" s="4" t="s">
        <v>951</v>
      </c>
      <c r="D1499" s="4" t="s">
        <v>198</v>
      </c>
      <c r="E1499" s="14" t="s">
        <v>548</v>
      </c>
      <c r="F1499" s="5">
        <v>22692.3</v>
      </c>
      <c r="G1499" s="5">
        <v>14689.4</v>
      </c>
      <c r="H1499" s="5">
        <v>14689.4</v>
      </c>
      <c r="I1499" s="5"/>
      <c r="J1499" s="5"/>
      <c r="K1499" s="5"/>
      <c r="L1499" s="5"/>
      <c r="M1499" s="5">
        <f t="shared" si="1326"/>
        <v>22692.3</v>
      </c>
      <c r="N1499" s="5">
        <v>419.84195</v>
      </c>
      <c r="O1499" s="5">
        <f>83.96839+335.87356</f>
        <v>419.84195</v>
      </c>
      <c r="P1499" s="5">
        <v>335.87356</v>
      </c>
      <c r="Q1499" s="5">
        <v>335.87356</v>
      </c>
      <c r="R1499" s="5">
        <v>0</v>
      </c>
      <c r="S1499" s="5">
        <v>0</v>
      </c>
      <c r="T1499" s="5">
        <v>419.84195</v>
      </c>
      <c r="U1499" s="5">
        <v>335.87356</v>
      </c>
      <c r="V1499" s="42">
        <v>0</v>
      </c>
      <c r="W1499" s="5">
        <f t="shared" si="1366"/>
        <v>100</v>
      </c>
      <c r="X1499" s="27"/>
    </row>
    <row r="1500" spans="1:24" ht="31.5" customHeight="1" x14ac:dyDescent="0.3">
      <c r="A1500" s="4" t="s">
        <v>171</v>
      </c>
      <c r="B1500" s="4" t="s">
        <v>1789</v>
      </c>
      <c r="C1500" s="4" t="s">
        <v>205</v>
      </c>
      <c r="D1500" s="4"/>
      <c r="E1500" s="14" t="s">
        <v>1210</v>
      </c>
      <c r="F1500" s="5">
        <f t="shared" ref="F1500:L1500" si="1376">F1501+F1517</f>
        <v>5024.3999999999996</v>
      </c>
      <c r="G1500" s="5">
        <f t="shared" si="1376"/>
        <v>1314.4</v>
      </c>
      <c r="H1500" s="5">
        <f t="shared" si="1376"/>
        <v>1314.4</v>
      </c>
      <c r="I1500" s="5">
        <f t="shared" si="1376"/>
        <v>0</v>
      </c>
      <c r="J1500" s="5">
        <f t="shared" si="1376"/>
        <v>0</v>
      </c>
      <c r="K1500" s="5">
        <f t="shared" si="1376"/>
        <v>0</v>
      </c>
      <c r="L1500" s="5">
        <f t="shared" si="1376"/>
        <v>-188.44300000000001</v>
      </c>
      <c r="M1500" s="5">
        <f t="shared" si="1326"/>
        <v>4835.9569999999994</v>
      </c>
      <c r="N1500" s="5">
        <f>N1501+N1517+N1510</f>
        <v>4890.3289999999997</v>
      </c>
      <c r="O1500" s="5">
        <f t="shared" ref="O1500:V1500" si="1377">O1501+O1517+O1510</f>
        <v>2453.6177699999998</v>
      </c>
      <c r="P1500" s="5">
        <f t="shared" si="1377"/>
        <v>0</v>
      </c>
      <c r="Q1500" s="5">
        <f t="shared" si="1377"/>
        <v>0</v>
      </c>
      <c r="R1500" s="5">
        <f t="shared" si="1377"/>
        <v>0</v>
      </c>
      <c r="S1500" s="5">
        <f t="shared" si="1377"/>
        <v>0</v>
      </c>
      <c r="T1500" s="5">
        <f t="shared" si="1377"/>
        <v>4890.3283000000001</v>
      </c>
      <c r="U1500" s="5">
        <f t="shared" si="1377"/>
        <v>0</v>
      </c>
      <c r="V1500" s="42">
        <f t="shared" si="1377"/>
        <v>0</v>
      </c>
      <c r="W1500" s="5">
        <f t="shared" si="1366"/>
        <v>99.999985686034634</v>
      </c>
      <c r="X1500" s="27"/>
    </row>
    <row r="1501" spans="1:24" ht="31.5" customHeight="1" x14ac:dyDescent="0.3">
      <c r="A1501" s="4" t="s">
        <v>171</v>
      </c>
      <c r="B1501" s="4" t="s">
        <v>1789</v>
      </c>
      <c r="C1501" s="4" t="s">
        <v>224</v>
      </c>
      <c r="D1501" s="4"/>
      <c r="E1501" s="14" t="s">
        <v>1222</v>
      </c>
      <c r="F1501" s="5">
        <f t="shared" ref="F1501:L1501" si="1378">F1502+F1506</f>
        <v>1314.4</v>
      </c>
      <c r="G1501" s="5">
        <f t="shared" si="1378"/>
        <v>1314.4</v>
      </c>
      <c r="H1501" s="5">
        <f t="shared" si="1378"/>
        <v>1314.4</v>
      </c>
      <c r="I1501" s="5">
        <f t="shared" si="1378"/>
        <v>0</v>
      </c>
      <c r="J1501" s="5">
        <f t="shared" si="1378"/>
        <v>0</v>
      </c>
      <c r="K1501" s="5">
        <f t="shared" si="1378"/>
        <v>0</v>
      </c>
      <c r="L1501" s="5">
        <f t="shared" si="1378"/>
        <v>-5.2930000000000001</v>
      </c>
      <c r="M1501" s="5">
        <f t="shared" si="1326"/>
        <v>1309.1070000000002</v>
      </c>
      <c r="N1501" s="5">
        <f>N1502+N1506</f>
        <v>1309.107</v>
      </c>
      <c r="O1501" s="5">
        <f>O1502+O1506</f>
        <v>1253.6177699999998</v>
      </c>
      <c r="P1501" s="5">
        <f t="shared" ref="P1501:V1501" si="1379">P1502+P1506</f>
        <v>0</v>
      </c>
      <c r="Q1501" s="5">
        <f t="shared" si="1379"/>
        <v>0</v>
      </c>
      <c r="R1501" s="5">
        <f t="shared" si="1379"/>
        <v>0</v>
      </c>
      <c r="S1501" s="5">
        <f t="shared" si="1379"/>
        <v>0</v>
      </c>
      <c r="T1501" s="5">
        <f t="shared" si="1379"/>
        <v>1309.1063000000001</v>
      </c>
      <c r="U1501" s="5">
        <f t="shared" si="1379"/>
        <v>0</v>
      </c>
      <c r="V1501" s="42">
        <f t="shared" si="1379"/>
        <v>0</v>
      </c>
      <c r="W1501" s="5">
        <f t="shared" si="1366"/>
        <v>99.999946528435046</v>
      </c>
      <c r="X1501" s="27"/>
    </row>
    <row r="1502" spans="1:24" ht="47.25" customHeight="1" x14ac:dyDescent="0.3">
      <c r="A1502" s="4" t="s">
        <v>171</v>
      </c>
      <c r="B1502" s="4" t="s">
        <v>1789</v>
      </c>
      <c r="C1502" s="4" t="s">
        <v>225</v>
      </c>
      <c r="D1502" s="4"/>
      <c r="E1502" s="14" t="s">
        <v>1223</v>
      </c>
      <c r="F1502" s="5">
        <f t="shared" ref="F1502:L1504" si="1380">F1503</f>
        <v>1058.7</v>
      </c>
      <c r="G1502" s="5">
        <f t="shared" si="1380"/>
        <v>1058.7</v>
      </c>
      <c r="H1502" s="5">
        <f t="shared" si="1380"/>
        <v>1058.7</v>
      </c>
      <c r="I1502" s="5">
        <f t="shared" si="1380"/>
        <v>0</v>
      </c>
      <c r="J1502" s="5">
        <f t="shared" si="1380"/>
        <v>0</v>
      </c>
      <c r="K1502" s="5">
        <f t="shared" si="1380"/>
        <v>0</v>
      </c>
      <c r="L1502" s="5">
        <f t="shared" si="1380"/>
        <v>-5.2930000000000001</v>
      </c>
      <c r="M1502" s="5">
        <f t="shared" si="1326"/>
        <v>1053.4070000000002</v>
      </c>
      <c r="N1502" s="5">
        <f t="shared" ref="N1502:O1504" si="1381">N1503</f>
        <v>1053.4069999999999</v>
      </c>
      <c r="O1502" s="5">
        <f t="shared" si="1381"/>
        <v>1053.4069999999999</v>
      </c>
      <c r="P1502" s="5">
        <f t="shared" ref="P1502:V1504" si="1382">P1503</f>
        <v>0</v>
      </c>
      <c r="Q1502" s="5">
        <f t="shared" si="1382"/>
        <v>0</v>
      </c>
      <c r="R1502" s="5">
        <f t="shared" si="1382"/>
        <v>0</v>
      </c>
      <c r="S1502" s="5">
        <f t="shared" si="1382"/>
        <v>0</v>
      </c>
      <c r="T1502" s="5">
        <f t="shared" si="1382"/>
        <v>1053.4063000000001</v>
      </c>
      <c r="U1502" s="5">
        <f t="shared" si="1382"/>
        <v>0</v>
      </c>
      <c r="V1502" s="42">
        <f t="shared" si="1382"/>
        <v>0</v>
      </c>
      <c r="W1502" s="5">
        <f t="shared" si="1366"/>
        <v>99.999933548951176</v>
      </c>
      <c r="X1502" s="27"/>
    </row>
    <row r="1503" spans="1:24" ht="31.5" customHeight="1" x14ac:dyDescent="0.3">
      <c r="A1503" s="4" t="s">
        <v>171</v>
      </c>
      <c r="B1503" s="4" t="s">
        <v>1789</v>
      </c>
      <c r="C1503" s="4" t="s">
        <v>220</v>
      </c>
      <c r="D1503" s="4"/>
      <c r="E1503" s="14" t="s">
        <v>786</v>
      </c>
      <c r="F1503" s="5">
        <f t="shared" si="1380"/>
        <v>1058.7</v>
      </c>
      <c r="G1503" s="5">
        <f t="shared" si="1380"/>
        <v>1058.7</v>
      </c>
      <c r="H1503" s="5">
        <f t="shared" si="1380"/>
        <v>1058.7</v>
      </c>
      <c r="I1503" s="5">
        <f t="shared" si="1380"/>
        <v>0</v>
      </c>
      <c r="J1503" s="5">
        <f t="shared" si="1380"/>
        <v>0</v>
      </c>
      <c r="K1503" s="5">
        <f t="shared" si="1380"/>
        <v>0</v>
      </c>
      <c r="L1503" s="5">
        <f t="shared" si="1380"/>
        <v>-5.2930000000000001</v>
      </c>
      <c r="M1503" s="5">
        <f t="shared" si="1326"/>
        <v>1053.4070000000002</v>
      </c>
      <c r="N1503" s="5">
        <f t="shared" si="1381"/>
        <v>1053.4069999999999</v>
      </c>
      <c r="O1503" s="5">
        <f t="shared" si="1381"/>
        <v>1053.4069999999999</v>
      </c>
      <c r="P1503" s="5">
        <f t="shared" si="1382"/>
        <v>0</v>
      </c>
      <c r="Q1503" s="5">
        <f t="shared" si="1382"/>
        <v>0</v>
      </c>
      <c r="R1503" s="5">
        <f t="shared" si="1382"/>
        <v>0</v>
      </c>
      <c r="S1503" s="5">
        <f t="shared" si="1382"/>
        <v>0</v>
      </c>
      <c r="T1503" s="5">
        <f t="shared" si="1382"/>
        <v>1053.4063000000001</v>
      </c>
      <c r="U1503" s="5">
        <f t="shared" si="1382"/>
        <v>0</v>
      </c>
      <c r="V1503" s="42">
        <f t="shared" si="1382"/>
        <v>0</v>
      </c>
      <c r="W1503" s="5">
        <f t="shared" si="1366"/>
        <v>99.999933548951176</v>
      </c>
      <c r="X1503" s="27"/>
    </row>
    <row r="1504" spans="1:24" ht="31.5" customHeight="1" x14ac:dyDescent="0.3">
      <c r="A1504" s="4" t="s">
        <v>171</v>
      </c>
      <c r="B1504" s="4" t="s">
        <v>1789</v>
      </c>
      <c r="C1504" s="4" t="s">
        <v>220</v>
      </c>
      <c r="D1504" s="4" t="s">
        <v>11</v>
      </c>
      <c r="E1504" s="14" t="s">
        <v>531</v>
      </c>
      <c r="F1504" s="5">
        <f t="shared" si="1380"/>
        <v>1058.7</v>
      </c>
      <c r="G1504" s="5">
        <f t="shared" si="1380"/>
        <v>1058.7</v>
      </c>
      <c r="H1504" s="5">
        <f t="shared" si="1380"/>
        <v>1058.7</v>
      </c>
      <c r="I1504" s="5">
        <f t="shared" si="1380"/>
        <v>0</v>
      </c>
      <c r="J1504" s="5">
        <f t="shared" si="1380"/>
        <v>0</v>
      </c>
      <c r="K1504" s="5">
        <f t="shared" si="1380"/>
        <v>0</v>
      </c>
      <c r="L1504" s="5">
        <f t="shared" si="1380"/>
        <v>-5.2930000000000001</v>
      </c>
      <c r="M1504" s="5">
        <f t="shared" si="1326"/>
        <v>1053.4070000000002</v>
      </c>
      <c r="N1504" s="5">
        <f t="shared" si="1381"/>
        <v>1053.4069999999999</v>
      </c>
      <c r="O1504" s="5">
        <f t="shared" si="1381"/>
        <v>1053.4069999999999</v>
      </c>
      <c r="P1504" s="5">
        <f t="shared" si="1382"/>
        <v>0</v>
      </c>
      <c r="Q1504" s="5">
        <f t="shared" si="1382"/>
        <v>0</v>
      </c>
      <c r="R1504" s="5">
        <f t="shared" si="1382"/>
        <v>0</v>
      </c>
      <c r="S1504" s="5">
        <f t="shared" si="1382"/>
        <v>0</v>
      </c>
      <c r="T1504" s="5">
        <f t="shared" si="1382"/>
        <v>1053.4063000000001</v>
      </c>
      <c r="U1504" s="5">
        <f t="shared" si="1382"/>
        <v>0</v>
      </c>
      <c r="V1504" s="42">
        <f t="shared" si="1382"/>
        <v>0</v>
      </c>
      <c r="W1504" s="5">
        <f t="shared" si="1366"/>
        <v>99.999933548951176</v>
      </c>
      <c r="X1504" s="27"/>
    </row>
    <row r="1505" spans="1:24" ht="31.5" customHeight="1" x14ac:dyDescent="0.3">
      <c r="A1505" s="4" t="s">
        <v>171</v>
      </c>
      <c r="B1505" s="4" t="s">
        <v>1789</v>
      </c>
      <c r="C1505" s="4" t="s">
        <v>220</v>
      </c>
      <c r="D1505" s="4" t="s">
        <v>12</v>
      </c>
      <c r="E1505" s="14" t="s">
        <v>532</v>
      </c>
      <c r="F1505" s="5">
        <v>1058.7</v>
      </c>
      <c r="G1505" s="5">
        <v>1058.7</v>
      </c>
      <c r="H1505" s="5">
        <v>1058.7</v>
      </c>
      <c r="I1505" s="5"/>
      <c r="J1505" s="5"/>
      <c r="K1505" s="5"/>
      <c r="L1505" s="5">
        <v>-5.2930000000000001</v>
      </c>
      <c r="M1505" s="5">
        <f t="shared" si="1326"/>
        <v>1053.4070000000002</v>
      </c>
      <c r="N1505" s="5">
        <v>1053.4069999999999</v>
      </c>
      <c r="O1505" s="5">
        <v>1053.4069999999999</v>
      </c>
      <c r="P1505" s="5">
        <v>0</v>
      </c>
      <c r="Q1505" s="5">
        <v>0</v>
      </c>
      <c r="R1505" s="5">
        <v>0</v>
      </c>
      <c r="S1505" s="5">
        <v>0</v>
      </c>
      <c r="T1505" s="5">
        <v>1053.4063000000001</v>
      </c>
      <c r="U1505" s="5">
        <v>0</v>
      </c>
      <c r="V1505" s="42">
        <v>0</v>
      </c>
      <c r="W1505" s="5">
        <f t="shared" si="1366"/>
        <v>99.999933548951176</v>
      </c>
      <c r="X1505" s="27"/>
    </row>
    <row r="1506" spans="1:24" ht="47.25" customHeight="1" x14ac:dyDescent="0.3">
      <c r="A1506" s="4" t="s">
        <v>171</v>
      </c>
      <c r="B1506" s="4" t="s">
        <v>1789</v>
      </c>
      <c r="C1506" s="4" t="s">
        <v>902</v>
      </c>
      <c r="D1506" s="4"/>
      <c r="E1506" s="14" t="s">
        <v>956</v>
      </c>
      <c r="F1506" s="5">
        <f t="shared" ref="F1506:L1508" si="1383">F1507</f>
        <v>255.7</v>
      </c>
      <c r="G1506" s="5">
        <f t="shared" si="1383"/>
        <v>255.7</v>
      </c>
      <c r="H1506" s="5">
        <f t="shared" si="1383"/>
        <v>255.7</v>
      </c>
      <c r="I1506" s="5">
        <f t="shared" si="1383"/>
        <v>0</v>
      </c>
      <c r="J1506" s="5">
        <f t="shared" si="1383"/>
        <v>0</v>
      </c>
      <c r="K1506" s="5">
        <f t="shared" si="1383"/>
        <v>0</v>
      </c>
      <c r="L1506" s="5">
        <f t="shared" si="1383"/>
        <v>0</v>
      </c>
      <c r="M1506" s="5">
        <f t="shared" si="1326"/>
        <v>255.7</v>
      </c>
      <c r="N1506" s="5">
        <f t="shared" ref="N1506:O1508" si="1384">N1507</f>
        <v>255.7</v>
      </c>
      <c r="O1506" s="5">
        <f t="shared" si="1384"/>
        <v>200.21077</v>
      </c>
      <c r="P1506" s="5">
        <f t="shared" ref="P1506:V1508" si="1385">P1507</f>
        <v>0</v>
      </c>
      <c r="Q1506" s="5">
        <f t="shared" si="1385"/>
        <v>0</v>
      </c>
      <c r="R1506" s="5">
        <f t="shared" si="1385"/>
        <v>0</v>
      </c>
      <c r="S1506" s="5">
        <f t="shared" si="1385"/>
        <v>0</v>
      </c>
      <c r="T1506" s="5">
        <f t="shared" si="1385"/>
        <v>255.7</v>
      </c>
      <c r="U1506" s="5">
        <f t="shared" si="1385"/>
        <v>0</v>
      </c>
      <c r="V1506" s="42">
        <f t="shared" si="1385"/>
        <v>0</v>
      </c>
      <c r="W1506" s="5">
        <f t="shared" si="1366"/>
        <v>100</v>
      </c>
      <c r="X1506" s="27"/>
    </row>
    <row r="1507" spans="1:24" ht="31.5" customHeight="1" x14ac:dyDescent="0.3">
      <c r="A1507" s="4" t="s">
        <v>171</v>
      </c>
      <c r="B1507" s="4" t="s">
        <v>1789</v>
      </c>
      <c r="C1507" s="4" t="s">
        <v>903</v>
      </c>
      <c r="D1507" s="4"/>
      <c r="E1507" s="14" t="s">
        <v>1658</v>
      </c>
      <c r="F1507" s="5">
        <f t="shared" si="1383"/>
        <v>255.7</v>
      </c>
      <c r="G1507" s="5">
        <f t="shared" si="1383"/>
        <v>255.7</v>
      </c>
      <c r="H1507" s="5">
        <f t="shared" si="1383"/>
        <v>255.7</v>
      </c>
      <c r="I1507" s="5">
        <f t="shared" si="1383"/>
        <v>0</v>
      </c>
      <c r="J1507" s="5">
        <f t="shared" si="1383"/>
        <v>0</v>
      </c>
      <c r="K1507" s="5">
        <f t="shared" si="1383"/>
        <v>0</v>
      </c>
      <c r="L1507" s="5">
        <f t="shared" si="1383"/>
        <v>0</v>
      </c>
      <c r="M1507" s="5">
        <f t="shared" si="1326"/>
        <v>255.7</v>
      </c>
      <c r="N1507" s="5">
        <f t="shared" si="1384"/>
        <v>255.7</v>
      </c>
      <c r="O1507" s="5">
        <f t="shared" si="1384"/>
        <v>200.21077</v>
      </c>
      <c r="P1507" s="5">
        <f t="shared" si="1385"/>
        <v>0</v>
      </c>
      <c r="Q1507" s="5">
        <f t="shared" si="1385"/>
        <v>0</v>
      </c>
      <c r="R1507" s="5">
        <f t="shared" si="1385"/>
        <v>0</v>
      </c>
      <c r="S1507" s="5">
        <f t="shared" si="1385"/>
        <v>0</v>
      </c>
      <c r="T1507" s="5">
        <f t="shared" si="1385"/>
        <v>255.7</v>
      </c>
      <c r="U1507" s="5">
        <f t="shared" si="1385"/>
        <v>0</v>
      </c>
      <c r="V1507" s="42">
        <f t="shared" si="1385"/>
        <v>0</v>
      </c>
      <c r="W1507" s="5">
        <f t="shared" si="1366"/>
        <v>100</v>
      </c>
      <c r="X1507" s="27"/>
    </row>
    <row r="1508" spans="1:24" ht="31.5" customHeight="1" x14ac:dyDescent="0.3">
      <c r="A1508" s="4" t="s">
        <v>171</v>
      </c>
      <c r="B1508" s="4" t="s">
        <v>1789</v>
      </c>
      <c r="C1508" s="4" t="s">
        <v>903</v>
      </c>
      <c r="D1508" s="4" t="s">
        <v>11</v>
      </c>
      <c r="E1508" s="14" t="s">
        <v>531</v>
      </c>
      <c r="F1508" s="5">
        <f t="shared" si="1383"/>
        <v>255.7</v>
      </c>
      <c r="G1508" s="5">
        <f t="shared" si="1383"/>
        <v>255.7</v>
      </c>
      <c r="H1508" s="5">
        <f t="shared" si="1383"/>
        <v>255.7</v>
      </c>
      <c r="I1508" s="5">
        <f t="shared" si="1383"/>
        <v>0</v>
      </c>
      <c r="J1508" s="5">
        <f t="shared" si="1383"/>
        <v>0</v>
      </c>
      <c r="K1508" s="5">
        <f t="shared" si="1383"/>
        <v>0</v>
      </c>
      <c r="L1508" s="5">
        <f t="shared" si="1383"/>
        <v>0</v>
      </c>
      <c r="M1508" s="5">
        <f t="shared" si="1326"/>
        <v>255.7</v>
      </c>
      <c r="N1508" s="5">
        <f t="shared" si="1384"/>
        <v>255.7</v>
      </c>
      <c r="O1508" s="5">
        <f t="shared" si="1384"/>
        <v>200.21077</v>
      </c>
      <c r="P1508" s="5">
        <f t="shared" si="1385"/>
        <v>0</v>
      </c>
      <c r="Q1508" s="5">
        <f t="shared" si="1385"/>
        <v>0</v>
      </c>
      <c r="R1508" s="5">
        <f t="shared" si="1385"/>
        <v>0</v>
      </c>
      <c r="S1508" s="5">
        <f t="shared" si="1385"/>
        <v>0</v>
      </c>
      <c r="T1508" s="5">
        <f t="shared" si="1385"/>
        <v>255.7</v>
      </c>
      <c r="U1508" s="5">
        <f t="shared" si="1385"/>
        <v>0</v>
      </c>
      <c r="V1508" s="42">
        <f t="shared" si="1385"/>
        <v>0</v>
      </c>
      <c r="W1508" s="5">
        <f t="shared" si="1366"/>
        <v>100</v>
      </c>
      <c r="X1508" s="27"/>
    </row>
    <row r="1509" spans="1:24" ht="31.5" customHeight="1" x14ac:dyDescent="0.3">
      <c r="A1509" s="4" t="s">
        <v>171</v>
      </c>
      <c r="B1509" s="4" t="s">
        <v>1789</v>
      </c>
      <c r="C1509" s="4" t="s">
        <v>903</v>
      </c>
      <c r="D1509" s="4" t="s">
        <v>12</v>
      </c>
      <c r="E1509" s="14" t="s">
        <v>532</v>
      </c>
      <c r="F1509" s="5">
        <v>255.7</v>
      </c>
      <c r="G1509" s="5">
        <v>255.7</v>
      </c>
      <c r="H1509" s="5">
        <v>255.7</v>
      </c>
      <c r="I1509" s="5"/>
      <c r="J1509" s="5"/>
      <c r="K1509" s="5"/>
      <c r="L1509" s="5"/>
      <c r="M1509" s="5">
        <f t="shared" si="1326"/>
        <v>255.7</v>
      </c>
      <c r="N1509" s="5">
        <v>255.7</v>
      </c>
      <c r="O1509" s="5">
        <v>200.21077</v>
      </c>
      <c r="P1509" s="5">
        <v>0</v>
      </c>
      <c r="Q1509" s="5">
        <v>0</v>
      </c>
      <c r="R1509" s="5">
        <v>0</v>
      </c>
      <c r="S1509" s="5">
        <v>0</v>
      </c>
      <c r="T1509" s="5">
        <v>255.7</v>
      </c>
      <c r="U1509" s="5">
        <v>0</v>
      </c>
      <c r="V1509" s="42">
        <v>0</v>
      </c>
      <c r="W1509" s="5">
        <f t="shared" si="1366"/>
        <v>100</v>
      </c>
      <c r="X1509" s="27"/>
    </row>
    <row r="1510" spans="1:24" ht="47.25" customHeight="1" x14ac:dyDescent="0.3">
      <c r="A1510" s="4" t="s">
        <v>171</v>
      </c>
      <c r="B1510" s="4" t="s">
        <v>1789</v>
      </c>
      <c r="C1510" s="4" t="s">
        <v>206</v>
      </c>
      <c r="D1510" s="4"/>
      <c r="E1510" s="14" t="s">
        <v>1224</v>
      </c>
      <c r="F1510" s="5"/>
      <c r="G1510" s="5"/>
      <c r="H1510" s="5"/>
      <c r="I1510" s="5"/>
      <c r="J1510" s="5"/>
      <c r="K1510" s="5"/>
      <c r="L1510" s="5"/>
      <c r="M1510" s="5">
        <v>0</v>
      </c>
      <c r="N1510" s="5">
        <f>N1511</f>
        <v>3581.2220000000002</v>
      </c>
      <c r="O1510" s="5">
        <f t="shared" ref="O1510:V1511" si="1386">O1511</f>
        <v>1200</v>
      </c>
      <c r="P1510" s="5">
        <f t="shared" si="1386"/>
        <v>0</v>
      </c>
      <c r="Q1510" s="5">
        <f t="shared" si="1386"/>
        <v>0</v>
      </c>
      <c r="R1510" s="5">
        <f t="shared" si="1386"/>
        <v>0</v>
      </c>
      <c r="S1510" s="5">
        <f t="shared" si="1386"/>
        <v>0</v>
      </c>
      <c r="T1510" s="5">
        <f t="shared" si="1386"/>
        <v>3581.2220000000002</v>
      </c>
      <c r="U1510" s="5">
        <f t="shared" si="1386"/>
        <v>0</v>
      </c>
      <c r="V1510" s="42">
        <f t="shared" si="1386"/>
        <v>0</v>
      </c>
      <c r="W1510" s="5">
        <f t="shared" si="1366"/>
        <v>100</v>
      </c>
      <c r="X1510" s="27"/>
    </row>
    <row r="1511" spans="1:24" ht="47.25" customHeight="1" x14ac:dyDescent="0.3">
      <c r="A1511" s="4" t="s">
        <v>171</v>
      </c>
      <c r="B1511" s="4" t="s">
        <v>1789</v>
      </c>
      <c r="C1511" s="4" t="s">
        <v>207</v>
      </c>
      <c r="D1511" s="4"/>
      <c r="E1511" s="14" t="s">
        <v>1227</v>
      </c>
      <c r="F1511" s="5"/>
      <c r="G1511" s="5"/>
      <c r="H1511" s="5"/>
      <c r="I1511" s="5"/>
      <c r="J1511" s="5"/>
      <c r="K1511" s="5"/>
      <c r="L1511" s="5"/>
      <c r="M1511" s="5">
        <v>0</v>
      </c>
      <c r="N1511" s="5">
        <f>N1512</f>
        <v>3581.2220000000002</v>
      </c>
      <c r="O1511" s="5">
        <f t="shared" si="1386"/>
        <v>1200</v>
      </c>
      <c r="P1511" s="5">
        <f t="shared" si="1386"/>
        <v>0</v>
      </c>
      <c r="Q1511" s="5">
        <f t="shared" si="1386"/>
        <v>0</v>
      </c>
      <c r="R1511" s="5">
        <f t="shared" si="1386"/>
        <v>0</v>
      </c>
      <c r="S1511" s="5">
        <f t="shared" si="1386"/>
        <v>0</v>
      </c>
      <c r="T1511" s="5">
        <f t="shared" si="1386"/>
        <v>3581.2220000000002</v>
      </c>
      <c r="U1511" s="5">
        <f t="shared" si="1386"/>
        <v>0</v>
      </c>
      <c r="V1511" s="42">
        <f t="shared" si="1386"/>
        <v>0</v>
      </c>
      <c r="W1511" s="5">
        <f t="shared" si="1366"/>
        <v>100</v>
      </c>
      <c r="X1511" s="27"/>
    </row>
    <row r="1512" spans="1:24" ht="31.5" customHeight="1" x14ac:dyDescent="0.3">
      <c r="A1512" s="4" t="s">
        <v>171</v>
      </c>
      <c r="B1512" s="4" t="s">
        <v>1789</v>
      </c>
      <c r="C1512" s="4" t="s">
        <v>197</v>
      </c>
      <c r="D1512" s="4"/>
      <c r="E1512" s="14" t="s">
        <v>920</v>
      </c>
      <c r="F1512" s="5"/>
      <c r="G1512" s="5"/>
      <c r="H1512" s="5"/>
      <c r="I1512" s="5"/>
      <c r="J1512" s="5"/>
      <c r="K1512" s="5"/>
      <c r="L1512" s="5"/>
      <c r="M1512" s="5">
        <v>0</v>
      </c>
      <c r="N1512" s="5">
        <f>N1513+N1515</f>
        <v>3581.2220000000002</v>
      </c>
      <c r="O1512" s="5">
        <f t="shared" ref="O1512:V1512" si="1387">O1513+O1515</f>
        <v>1200</v>
      </c>
      <c r="P1512" s="5">
        <f t="shared" si="1387"/>
        <v>0</v>
      </c>
      <c r="Q1512" s="5">
        <f t="shared" si="1387"/>
        <v>0</v>
      </c>
      <c r="R1512" s="5">
        <f t="shared" si="1387"/>
        <v>0</v>
      </c>
      <c r="S1512" s="5">
        <f t="shared" si="1387"/>
        <v>0</v>
      </c>
      <c r="T1512" s="5">
        <f t="shared" si="1387"/>
        <v>3581.2220000000002</v>
      </c>
      <c r="U1512" s="5">
        <f t="shared" si="1387"/>
        <v>0</v>
      </c>
      <c r="V1512" s="42">
        <f t="shared" si="1387"/>
        <v>0</v>
      </c>
      <c r="W1512" s="5">
        <f t="shared" si="1366"/>
        <v>100</v>
      </c>
      <c r="X1512" s="27"/>
    </row>
    <row r="1513" spans="1:24" ht="31.5" customHeight="1" x14ac:dyDescent="0.3">
      <c r="A1513" s="4" t="s">
        <v>171</v>
      </c>
      <c r="B1513" s="4" t="s">
        <v>1789</v>
      </c>
      <c r="C1513" s="4" t="s">
        <v>197</v>
      </c>
      <c r="D1513" s="4" t="s">
        <v>87</v>
      </c>
      <c r="E1513" s="14" t="s">
        <v>541</v>
      </c>
      <c r="F1513" s="5"/>
      <c r="G1513" s="5"/>
      <c r="H1513" s="5"/>
      <c r="I1513" s="5"/>
      <c r="J1513" s="5"/>
      <c r="K1513" s="5"/>
      <c r="L1513" s="5"/>
      <c r="M1513" s="5">
        <v>0</v>
      </c>
      <c r="N1513" s="5">
        <f>N1514</f>
        <v>737.81545000000006</v>
      </c>
      <c r="O1513" s="5">
        <f t="shared" ref="O1513:V1513" si="1388">O1514</f>
        <v>367.81545</v>
      </c>
      <c r="P1513" s="5">
        <f t="shared" si="1388"/>
        <v>0</v>
      </c>
      <c r="Q1513" s="5">
        <f t="shared" si="1388"/>
        <v>0</v>
      </c>
      <c r="R1513" s="5">
        <f t="shared" si="1388"/>
        <v>0</v>
      </c>
      <c r="S1513" s="5">
        <f t="shared" si="1388"/>
        <v>0</v>
      </c>
      <c r="T1513" s="5">
        <f t="shared" si="1388"/>
        <v>737.81545000000006</v>
      </c>
      <c r="U1513" s="5">
        <f t="shared" si="1388"/>
        <v>0</v>
      </c>
      <c r="V1513" s="42">
        <f t="shared" si="1388"/>
        <v>0</v>
      </c>
      <c r="W1513" s="5">
        <f t="shared" si="1366"/>
        <v>100</v>
      </c>
      <c r="X1513" s="27"/>
    </row>
    <row r="1514" spans="1:24" ht="63" customHeight="1" x14ac:dyDescent="0.3">
      <c r="A1514" s="4" t="s">
        <v>171</v>
      </c>
      <c r="B1514" s="4" t="s">
        <v>1789</v>
      </c>
      <c r="C1514" s="4" t="s">
        <v>197</v>
      </c>
      <c r="D1514" s="4" t="s">
        <v>84</v>
      </c>
      <c r="E1514" s="14" t="s">
        <v>1552</v>
      </c>
      <c r="F1514" s="5"/>
      <c r="G1514" s="5"/>
      <c r="H1514" s="5"/>
      <c r="I1514" s="5"/>
      <c r="J1514" s="5"/>
      <c r="K1514" s="5"/>
      <c r="L1514" s="5"/>
      <c r="M1514" s="5">
        <v>0</v>
      </c>
      <c r="N1514" s="5">
        <v>737.81545000000006</v>
      </c>
      <c r="O1514" s="5">
        <v>367.81545</v>
      </c>
      <c r="P1514" s="5">
        <v>0</v>
      </c>
      <c r="Q1514" s="5">
        <v>0</v>
      </c>
      <c r="R1514" s="5">
        <v>0</v>
      </c>
      <c r="S1514" s="5">
        <v>0</v>
      </c>
      <c r="T1514" s="5">
        <v>737.81545000000006</v>
      </c>
      <c r="U1514" s="5">
        <v>0</v>
      </c>
      <c r="V1514" s="42">
        <v>0</v>
      </c>
      <c r="W1514" s="5">
        <f t="shared" si="1366"/>
        <v>100</v>
      </c>
      <c r="X1514" s="27"/>
    </row>
    <row r="1515" spans="1:24" ht="15.75" customHeight="1" x14ac:dyDescent="0.3">
      <c r="A1515" s="4" t="s">
        <v>171</v>
      </c>
      <c r="B1515" s="4" t="s">
        <v>1789</v>
      </c>
      <c r="C1515" s="4" t="s">
        <v>197</v>
      </c>
      <c r="D1515" s="4" t="s">
        <v>13</v>
      </c>
      <c r="E1515" s="14" t="s">
        <v>547</v>
      </c>
      <c r="F1515" s="5"/>
      <c r="G1515" s="5"/>
      <c r="H1515" s="5"/>
      <c r="I1515" s="5"/>
      <c r="J1515" s="5"/>
      <c r="K1515" s="5"/>
      <c r="L1515" s="5"/>
      <c r="M1515" s="5">
        <v>0</v>
      </c>
      <c r="N1515" s="5">
        <f>N1516</f>
        <v>2843.4065500000002</v>
      </c>
      <c r="O1515" s="5">
        <f t="shared" ref="O1515:V1515" si="1389">O1516</f>
        <v>832.18454999999994</v>
      </c>
      <c r="P1515" s="5">
        <f t="shared" si="1389"/>
        <v>0</v>
      </c>
      <c r="Q1515" s="5">
        <f t="shared" si="1389"/>
        <v>0</v>
      </c>
      <c r="R1515" s="5">
        <f t="shared" si="1389"/>
        <v>0</v>
      </c>
      <c r="S1515" s="5">
        <f t="shared" si="1389"/>
        <v>0</v>
      </c>
      <c r="T1515" s="5">
        <f t="shared" si="1389"/>
        <v>2843.4065500000002</v>
      </c>
      <c r="U1515" s="5">
        <f t="shared" si="1389"/>
        <v>0</v>
      </c>
      <c r="V1515" s="42">
        <f t="shared" si="1389"/>
        <v>0</v>
      </c>
      <c r="W1515" s="5">
        <f t="shared" si="1366"/>
        <v>100</v>
      </c>
      <c r="X1515" s="27"/>
    </row>
    <row r="1516" spans="1:24" ht="63" customHeight="1" x14ac:dyDescent="0.3">
      <c r="A1516" s="4" t="s">
        <v>171</v>
      </c>
      <c r="B1516" s="4" t="s">
        <v>1789</v>
      </c>
      <c r="C1516" s="4" t="s">
        <v>197</v>
      </c>
      <c r="D1516" s="4" t="s">
        <v>198</v>
      </c>
      <c r="E1516" s="14" t="s">
        <v>548</v>
      </c>
      <c r="F1516" s="5"/>
      <c r="G1516" s="5"/>
      <c r="H1516" s="5"/>
      <c r="I1516" s="5"/>
      <c r="J1516" s="5"/>
      <c r="K1516" s="5"/>
      <c r="L1516" s="5"/>
      <c r="M1516" s="5">
        <v>0</v>
      </c>
      <c r="N1516" s="5">
        <v>2843.4065500000002</v>
      </c>
      <c r="O1516" s="5">
        <v>832.18454999999994</v>
      </c>
      <c r="P1516" s="5">
        <v>0</v>
      </c>
      <c r="Q1516" s="5">
        <v>0</v>
      </c>
      <c r="R1516" s="5">
        <v>0</v>
      </c>
      <c r="S1516" s="5">
        <v>0</v>
      </c>
      <c r="T1516" s="5">
        <v>2843.4065500000002</v>
      </c>
      <c r="U1516" s="5">
        <v>0</v>
      </c>
      <c r="V1516" s="42">
        <v>0</v>
      </c>
      <c r="W1516" s="5">
        <f t="shared" si="1366"/>
        <v>100</v>
      </c>
      <c r="X1516" s="27"/>
    </row>
    <row r="1517" spans="1:24" ht="47.25" hidden="1" customHeight="1" x14ac:dyDescent="0.25">
      <c r="A1517" s="4" t="s">
        <v>171</v>
      </c>
      <c r="B1517" s="4" t="s">
        <v>1789</v>
      </c>
      <c r="C1517" s="4" t="s">
        <v>293</v>
      </c>
      <c r="D1517" s="4"/>
      <c r="E1517" s="14" t="s">
        <v>1234</v>
      </c>
      <c r="F1517" s="5">
        <f>F1518</f>
        <v>3710</v>
      </c>
      <c r="G1517" s="5">
        <f t="shared" ref="G1517:L1520" si="1390">G1518</f>
        <v>0</v>
      </c>
      <c r="H1517" s="5">
        <f t="shared" si="1390"/>
        <v>0</v>
      </c>
      <c r="I1517" s="5">
        <f t="shared" si="1390"/>
        <v>0</v>
      </c>
      <c r="J1517" s="5">
        <f t="shared" si="1390"/>
        <v>0</v>
      </c>
      <c r="K1517" s="5">
        <f t="shared" si="1390"/>
        <v>0</v>
      </c>
      <c r="L1517" s="5">
        <f t="shared" si="1390"/>
        <v>-183.15</v>
      </c>
      <c r="M1517" s="5">
        <f t="shared" si="1326"/>
        <v>3526.85</v>
      </c>
      <c r="N1517" s="5">
        <f t="shared" ref="N1517:O1520" si="1391">N1518</f>
        <v>0</v>
      </c>
      <c r="O1517" s="5">
        <f t="shared" si="1391"/>
        <v>0</v>
      </c>
      <c r="P1517" s="5">
        <f t="shared" ref="P1517:V1520" si="1392">P1518</f>
        <v>0</v>
      </c>
      <c r="Q1517" s="5">
        <f t="shared" si="1392"/>
        <v>0</v>
      </c>
      <c r="R1517" s="5">
        <f t="shared" si="1392"/>
        <v>0</v>
      </c>
      <c r="S1517" s="5">
        <f t="shared" si="1392"/>
        <v>0</v>
      </c>
      <c r="T1517" s="5">
        <f t="shared" si="1392"/>
        <v>0</v>
      </c>
      <c r="U1517" s="5">
        <f t="shared" si="1392"/>
        <v>0</v>
      </c>
      <c r="V1517" s="42">
        <f t="shared" si="1392"/>
        <v>0</v>
      </c>
      <c r="W1517" s="5" t="e">
        <f t="shared" si="1366"/>
        <v>#DIV/0!</v>
      </c>
      <c r="X1517" s="25" t="s">
        <v>1591</v>
      </c>
    </row>
    <row r="1518" spans="1:24" ht="63" hidden="1" customHeight="1" x14ac:dyDescent="0.25">
      <c r="A1518" s="4" t="s">
        <v>171</v>
      </c>
      <c r="B1518" s="4" t="s">
        <v>1789</v>
      </c>
      <c r="C1518" s="4" t="s">
        <v>859</v>
      </c>
      <c r="D1518" s="4"/>
      <c r="E1518" s="14" t="s">
        <v>1236</v>
      </c>
      <c r="F1518" s="5">
        <f>F1519</f>
        <v>3710</v>
      </c>
      <c r="G1518" s="5">
        <f t="shared" si="1390"/>
        <v>0</v>
      </c>
      <c r="H1518" s="5">
        <f t="shared" si="1390"/>
        <v>0</v>
      </c>
      <c r="I1518" s="5">
        <f t="shared" si="1390"/>
        <v>0</v>
      </c>
      <c r="J1518" s="5">
        <f t="shared" si="1390"/>
        <v>0</v>
      </c>
      <c r="K1518" s="5">
        <f t="shared" si="1390"/>
        <v>0</v>
      </c>
      <c r="L1518" s="5">
        <f t="shared" si="1390"/>
        <v>-183.15</v>
      </c>
      <c r="M1518" s="5">
        <f t="shared" si="1326"/>
        <v>3526.85</v>
      </c>
      <c r="N1518" s="5">
        <f t="shared" si="1391"/>
        <v>0</v>
      </c>
      <c r="O1518" s="5">
        <f t="shared" si="1391"/>
        <v>0</v>
      </c>
      <c r="P1518" s="5">
        <f t="shared" si="1392"/>
        <v>0</v>
      </c>
      <c r="Q1518" s="5">
        <f t="shared" si="1392"/>
        <v>0</v>
      </c>
      <c r="R1518" s="5">
        <f t="shared" si="1392"/>
        <v>0</v>
      </c>
      <c r="S1518" s="5">
        <f t="shared" si="1392"/>
        <v>0</v>
      </c>
      <c r="T1518" s="5">
        <f t="shared" si="1392"/>
        <v>0</v>
      </c>
      <c r="U1518" s="5">
        <f t="shared" si="1392"/>
        <v>0</v>
      </c>
      <c r="V1518" s="42">
        <f t="shared" si="1392"/>
        <v>0</v>
      </c>
      <c r="W1518" s="5" t="e">
        <f t="shared" si="1366"/>
        <v>#DIV/0!</v>
      </c>
      <c r="X1518" s="25" t="s">
        <v>1591</v>
      </c>
    </row>
    <row r="1519" spans="1:24" ht="31.5" hidden="1" customHeight="1" x14ac:dyDescent="0.25">
      <c r="A1519" s="4" t="s">
        <v>171</v>
      </c>
      <c r="B1519" s="4" t="s">
        <v>1789</v>
      </c>
      <c r="C1519" s="4" t="s">
        <v>858</v>
      </c>
      <c r="D1519" s="4"/>
      <c r="E1519" s="14" t="s">
        <v>862</v>
      </c>
      <c r="F1519" s="5">
        <f>F1520</f>
        <v>3710</v>
      </c>
      <c r="G1519" s="5">
        <f t="shared" si="1390"/>
        <v>0</v>
      </c>
      <c r="H1519" s="5">
        <f t="shared" si="1390"/>
        <v>0</v>
      </c>
      <c r="I1519" s="5">
        <f t="shared" si="1390"/>
        <v>0</v>
      </c>
      <c r="J1519" s="5">
        <f t="shared" si="1390"/>
        <v>0</v>
      </c>
      <c r="K1519" s="5">
        <f t="shared" si="1390"/>
        <v>0</v>
      </c>
      <c r="L1519" s="5">
        <f t="shared" si="1390"/>
        <v>-183.15</v>
      </c>
      <c r="M1519" s="5">
        <f t="shared" ref="M1519:M1591" si="1393">F1519+I1519+L1519</f>
        <v>3526.85</v>
      </c>
      <c r="N1519" s="5">
        <f t="shared" si="1391"/>
        <v>0</v>
      </c>
      <c r="O1519" s="5">
        <f t="shared" si="1391"/>
        <v>0</v>
      </c>
      <c r="P1519" s="5">
        <f t="shared" si="1392"/>
        <v>0</v>
      </c>
      <c r="Q1519" s="5">
        <f t="shared" si="1392"/>
        <v>0</v>
      </c>
      <c r="R1519" s="5">
        <f t="shared" si="1392"/>
        <v>0</v>
      </c>
      <c r="S1519" s="5">
        <f t="shared" si="1392"/>
        <v>0</v>
      </c>
      <c r="T1519" s="5">
        <f t="shared" si="1392"/>
        <v>0</v>
      </c>
      <c r="U1519" s="5">
        <f t="shared" si="1392"/>
        <v>0</v>
      </c>
      <c r="V1519" s="42">
        <f t="shared" si="1392"/>
        <v>0</v>
      </c>
      <c r="W1519" s="5" t="e">
        <f t="shared" si="1366"/>
        <v>#DIV/0!</v>
      </c>
      <c r="X1519" s="25" t="s">
        <v>1591</v>
      </c>
    </row>
    <row r="1520" spans="1:24" ht="31.5" hidden="1" customHeight="1" x14ac:dyDescent="0.3">
      <c r="A1520" s="4" t="s">
        <v>171</v>
      </c>
      <c r="B1520" s="4" t="s">
        <v>1789</v>
      </c>
      <c r="C1520" s="4" t="s">
        <v>858</v>
      </c>
      <c r="D1520" s="4" t="s">
        <v>11</v>
      </c>
      <c r="E1520" s="14" t="s">
        <v>531</v>
      </c>
      <c r="F1520" s="5">
        <f>F1521</f>
        <v>3710</v>
      </c>
      <c r="G1520" s="5">
        <f t="shared" si="1390"/>
        <v>0</v>
      </c>
      <c r="H1520" s="5">
        <f t="shared" si="1390"/>
        <v>0</v>
      </c>
      <c r="I1520" s="5">
        <f t="shared" si="1390"/>
        <v>0</v>
      </c>
      <c r="J1520" s="5">
        <f t="shared" si="1390"/>
        <v>0</v>
      </c>
      <c r="K1520" s="5">
        <f t="shared" si="1390"/>
        <v>0</v>
      </c>
      <c r="L1520" s="5">
        <f t="shared" si="1390"/>
        <v>-183.15</v>
      </c>
      <c r="M1520" s="5">
        <f t="shared" si="1393"/>
        <v>3526.85</v>
      </c>
      <c r="N1520" s="5">
        <f t="shared" si="1391"/>
        <v>0</v>
      </c>
      <c r="O1520" s="5">
        <f t="shared" si="1391"/>
        <v>0</v>
      </c>
      <c r="P1520" s="5">
        <f t="shared" si="1392"/>
        <v>0</v>
      </c>
      <c r="Q1520" s="5">
        <f t="shared" si="1392"/>
        <v>0</v>
      </c>
      <c r="R1520" s="5">
        <f t="shared" si="1392"/>
        <v>0</v>
      </c>
      <c r="S1520" s="5">
        <f t="shared" si="1392"/>
        <v>0</v>
      </c>
      <c r="T1520" s="5">
        <f t="shared" si="1392"/>
        <v>0</v>
      </c>
      <c r="U1520" s="5">
        <f t="shared" si="1392"/>
        <v>0</v>
      </c>
      <c r="V1520" s="42">
        <f t="shared" si="1392"/>
        <v>0</v>
      </c>
      <c r="W1520" s="5" t="e">
        <f t="shared" si="1366"/>
        <v>#DIV/0!</v>
      </c>
      <c r="X1520" s="25" t="s">
        <v>1591</v>
      </c>
    </row>
    <row r="1521" spans="1:24" ht="31.5" hidden="1" customHeight="1" x14ac:dyDescent="0.3">
      <c r="A1521" s="4" t="s">
        <v>171</v>
      </c>
      <c r="B1521" s="4" t="s">
        <v>1789</v>
      </c>
      <c r="C1521" s="4" t="s">
        <v>858</v>
      </c>
      <c r="D1521" s="4" t="s">
        <v>12</v>
      </c>
      <c r="E1521" s="14" t="s">
        <v>532</v>
      </c>
      <c r="F1521" s="5">
        <v>3710</v>
      </c>
      <c r="G1521" s="5"/>
      <c r="H1521" s="5"/>
      <c r="I1521" s="5"/>
      <c r="J1521" s="5"/>
      <c r="K1521" s="5"/>
      <c r="L1521" s="5">
        <v>-183.15</v>
      </c>
      <c r="M1521" s="5">
        <f t="shared" si="1393"/>
        <v>3526.85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42">
        <v>0</v>
      </c>
      <c r="W1521" s="5" t="e">
        <f t="shared" si="1366"/>
        <v>#DIV/0!</v>
      </c>
      <c r="X1521" s="25" t="s">
        <v>1591</v>
      </c>
    </row>
    <row r="1522" spans="1:24" ht="31.5" customHeight="1" x14ac:dyDescent="0.3">
      <c r="A1522" s="4" t="s">
        <v>171</v>
      </c>
      <c r="B1522" s="4" t="s">
        <v>1789</v>
      </c>
      <c r="C1522" s="4" t="s">
        <v>22</v>
      </c>
      <c r="D1522" s="4"/>
      <c r="E1522" s="14" t="s">
        <v>802</v>
      </c>
      <c r="F1522" s="5"/>
      <c r="G1522" s="5"/>
      <c r="H1522" s="5"/>
      <c r="I1522" s="5"/>
      <c r="J1522" s="5"/>
      <c r="K1522" s="5"/>
      <c r="L1522" s="5"/>
      <c r="M1522" s="5">
        <f>M1523</f>
        <v>0</v>
      </c>
      <c r="N1522" s="5">
        <f t="shared" ref="N1522:V1524" si="1394">N1523</f>
        <v>207.042</v>
      </c>
      <c r="O1522" s="5">
        <f t="shared" si="1394"/>
        <v>207.042</v>
      </c>
      <c r="P1522" s="5">
        <f t="shared" si="1394"/>
        <v>0</v>
      </c>
      <c r="Q1522" s="5">
        <f t="shared" si="1394"/>
        <v>0</v>
      </c>
      <c r="R1522" s="5">
        <f t="shared" si="1394"/>
        <v>0</v>
      </c>
      <c r="S1522" s="5">
        <f t="shared" si="1394"/>
        <v>0</v>
      </c>
      <c r="T1522" s="5">
        <f t="shared" si="1394"/>
        <v>207.042</v>
      </c>
      <c r="U1522" s="5">
        <f t="shared" si="1394"/>
        <v>0</v>
      </c>
      <c r="V1522" s="42">
        <f t="shared" si="1394"/>
        <v>0</v>
      </c>
      <c r="W1522" s="5">
        <f t="shared" si="1366"/>
        <v>100</v>
      </c>
      <c r="X1522" s="27"/>
    </row>
    <row r="1523" spans="1:24" ht="47.25" customHeight="1" x14ac:dyDescent="0.3">
      <c r="A1523" s="4" t="s">
        <v>171</v>
      </c>
      <c r="B1523" s="4" t="s">
        <v>1789</v>
      </c>
      <c r="C1523" s="4" t="s">
        <v>406</v>
      </c>
      <c r="D1523" s="4"/>
      <c r="E1523" s="14" t="s">
        <v>808</v>
      </c>
      <c r="F1523" s="5"/>
      <c r="G1523" s="5"/>
      <c r="H1523" s="5"/>
      <c r="I1523" s="5"/>
      <c r="J1523" s="5"/>
      <c r="K1523" s="5"/>
      <c r="L1523" s="5"/>
      <c r="M1523" s="5">
        <f>M1524</f>
        <v>0</v>
      </c>
      <c r="N1523" s="5">
        <f t="shared" si="1394"/>
        <v>207.042</v>
      </c>
      <c r="O1523" s="5">
        <f t="shared" si="1394"/>
        <v>207.042</v>
      </c>
      <c r="P1523" s="5">
        <f t="shared" si="1394"/>
        <v>0</v>
      </c>
      <c r="Q1523" s="5">
        <f t="shared" si="1394"/>
        <v>0</v>
      </c>
      <c r="R1523" s="5">
        <f t="shared" si="1394"/>
        <v>0</v>
      </c>
      <c r="S1523" s="5">
        <f t="shared" si="1394"/>
        <v>0</v>
      </c>
      <c r="T1523" s="5">
        <f t="shared" si="1394"/>
        <v>207.042</v>
      </c>
      <c r="U1523" s="5">
        <f t="shared" si="1394"/>
        <v>0</v>
      </c>
      <c r="V1523" s="42">
        <f t="shared" si="1394"/>
        <v>0</v>
      </c>
      <c r="W1523" s="5">
        <f t="shared" si="1366"/>
        <v>100</v>
      </c>
      <c r="X1523" s="27"/>
    </row>
    <row r="1524" spans="1:24" ht="15.75" customHeight="1" x14ac:dyDescent="0.3">
      <c r="A1524" s="4" t="s">
        <v>171</v>
      </c>
      <c r="B1524" s="4" t="s">
        <v>1789</v>
      </c>
      <c r="C1524" s="4" t="s">
        <v>406</v>
      </c>
      <c r="D1524" s="4" t="s">
        <v>13</v>
      </c>
      <c r="E1524" s="14" t="s">
        <v>547</v>
      </c>
      <c r="F1524" s="5"/>
      <c r="G1524" s="5"/>
      <c r="H1524" s="5"/>
      <c r="I1524" s="5"/>
      <c r="J1524" s="5"/>
      <c r="K1524" s="5"/>
      <c r="L1524" s="5"/>
      <c r="M1524" s="5">
        <f>M1525</f>
        <v>0</v>
      </c>
      <c r="N1524" s="5">
        <f t="shared" si="1394"/>
        <v>207.042</v>
      </c>
      <c r="O1524" s="5">
        <f t="shared" si="1394"/>
        <v>207.042</v>
      </c>
      <c r="P1524" s="5">
        <f t="shared" si="1394"/>
        <v>0</v>
      </c>
      <c r="Q1524" s="5">
        <f t="shared" si="1394"/>
        <v>0</v>
      </c>
      <c r="R1524" s="5">
        <f t="shared" si="1394"/>
        <v>0</v>
      </c>
      <c r="S1524" s="5">
        <f t="shared" si="1394"/>
        <v>0</v>
      </c>
      <c r="T1524" s="5">
        <f t="shared" si="1394"/>
        <v>207.042</v>
      </c>
      <c r="U1524" s="5">
        <f t="shared" si="1394"/>
        <v>0</v>
      </c>
      <c r="V1524" s="42">
        <f t="shared" si="1394"/>
        <v>0</v>
      </c>
      <c r="W1524" s="5">
        <f t="shared" si="1366"/>
        <v>100</v>
      </c>
      <c r="X1524" s="27"/>
    </row>
    <row r="1525" spans="1:24" ht="63" customHeight="1" x14ac:dyDescent="0.3">
      <c r="A1525" s="4" t="s">
        <v>171</v>
      </c>
      <c r="B1525" s="4" t="s">
        <v>1789</v>
      </c>
      <c r="C1525" s="4" t="s">
        <v>406</v>
      </c>
      <c r="D1525" s="4" t="s">
        <v>198</v>
      </c>
      <c r="E1525" s="14" t="s">
        <v>548</v>
      </c>
      <c r="F1525" s="5"/>
      <c r="G1525" s="5"/>
      <c r="H1525" s="5"/>
      <c r="I1525" s="5"/>
      <c r="J1525" s="5"/>
      <c r="K1525" s="5"/>
      <c r="L1525" s="5"/>
      <c r="M1525" s="5">
        <v>0</v>
      </c>
      <c r="N1525" s="5">
        <v>207.042</v>
      </c>
      <c r="O1525" s="5">
        <v>207.042</v>
      </c>
      <c r="P1525" s="5">
        <v>0</v>
      </c>
      <c r="Q1525" s="5">
        <v>0</v>
      </c>
      <c r="R1525" s="5">
        <v>0</v>
      </c>
      <c r="S1525" s="5">
        <v>0</v>
      </c>
      <c r="T1525" s="5">
        <v>207.042</v>
      </c>
      <c r="U1525" s="5">
        <v>0</v>
      </c>
      <c r="V1525" s="42">
        <v>0</v>
      </c>
      <c r="W1525" s="5">
        <f t="shared" si="1366"/>
        <v>100</v>
      </c>
      <c r="X1525" s="27"/>
    </row>
    <row r="1526" spans="1:24" s="10" customFormat="1" ht="31.5" customHeight="1" x14ac:dyDescent="0.3">
      <c r="A1526" s="9" t="s">
        <v>171</v>
      </c>
      <c r="B1526" s="9" t="s">
        <v>1790</v>
      </c>
      <c r="C1526" s="9"/>
      <c r="D1526" s="9"/>
      <c r="E1526" s="13" t="s">
        <v>515</v>
      </c>
      <c r="F1526" s="11">
        <f t="shared" ref="F1526:L1529" si="1395">F1527</f>
        <v>9406.2000000000007</v>
      </c>
      <c r="G1526" s="11">
        <f t="shared" si="1395"/>
        <v>9406.2000000000007</v>
      </c>
      <c r="H1526" s="11">
        <f t="shared" si="1395"/>
        <v>9406.2000000000007</v>
      </c>
      <c r="I1526" s="11">
        <f t="shared" si="1395"/>
        <v>0</v>
      </c>
      <c r="J1526" s="11">
        <f t="shared" si="1395"/>
        <v>0</v>
      </c>
      <c r="K1526" s="11">
        <f t="shared" si="1395"/>
        <v>0</v>
      </c>
      <c r="L1526" s="11">
        <f t="shared" si="1395"/>
        <v>881.79100000000005</v>
      </c>
      <c r="M1526" s="11">
        <f t="shared" si="1393"/>
        <v>10287.991</v>
      </c>
      <c r="N1526" s="11">
        <f>N1527+N1537</f>
        <v>10552.995000000001</v>
      </c>
      <c r="O1526" s="11">
        <f t="shared" ref="O1526:V1526" si="1396">O1527+O1537</f>
        <v>7662.9724500000002</v>
      </c>
      <c r="P1526" s="11">
        <f t="shared" si="1396"/>
        <v>0</v>
      </c>
      <c r="Q1526" s="11">
        <f t="shared" si="1396"/>
        <v>0</v>
      </c>
      <c r="R1526" s="11">
        <f t="shared" si="1396"/>
        <v>0</v>
      </c>
      <c r="S1526" s="11">
        <f t="shared" si="1396"/>
        <v>0</v>
      </c>
      <c r="T1526" s="11">
        <f t="shared" si="1396"/>
        <v>10552.99496</v>
      </c>
      <c r="U1526" s="11">
        <f t="shared" si="1396"/>
        <v>0</v>
      </c>
      <c r="V1526" s="41">
        <f t="shared" si="1396"/>
        <v>0</v>
      </c>
      <c r="W1526" s="11">
        <f t="shared" si="1366"/>
        <v>99.999999620960679</v>
      </c>
      <c r="X1526" s="26"/>
    </row>
    <row r="1527" spans="1:24" ht="31.5" customHeight="1" x14ac:dyDescent="0.3">
      <c r="A1527" s="4" t="s">
        <v>171</v>
      </c>
      <c r="B1527" s="4" t="s">
        <v>1790</v>
      </c>
      <c r="C1527" s="4" t="s">
        <v>199</v>
      </c>
      <c r="D1527" s="4"/>
      <c r="E1527" s="14" t="s">
        <v>979</v>
      </c>
      <c r="F1527" s="5">
        <f t="shared" si="1395"/>
        <v>9406.2000000000007</v>
      </c>
      <c r="G1527" s="5">
        <f t="shared" si="1395"/>
        <v>9406.2000000000007</v>
      </c>
      <c r="H1527" s="5">
        <f t="shared" si="1395"/>
        <v>9406.2000000000007</v>
      </c>
      <c r="I1527" s="5">
        <f t="shared" si="1395"/>
        <v>0</v>
      </c>
      <c r="J1527" s="5">
        <f t="shared" si="1395"/>
        <v>0</v>
      </c>
      <c r="K1527" s="5">
        <f t="shared" si="1395"/>
        <v>0</v>
      </c>
      <c r="L1527" s="5">
        <f t="shared" si="1395"/>
        <v>881.79100000000005</v>
      </c>
      <c r="M1527" s="5">
        <f t="shared" si="1393"/>
        <v>10287.991</v>
      </c>
      <c r="N1527" s="5">
        <f t="shared" ref="N1527:O1529" si="1397">N1528</f>
        <v>10287.991</v>
      </c>
      <c r="O1527" s="5">
        <f t="shared" si="1397"/>
        <v>7397.9684500000003</v>
      </c>
      <c r="P1527" s="5">
        <f t="shared" ref="P1527:V1529" si="1398">P1528</f>
        <v>0</v>
      </c>
      <c r="Q1527" s="5">
        <f t="shared" si="1398"/>
        <v>0</v>
      </c>
      <c r="R1527" s="5">
        <f t="shared" si="1398"/>
        <v>0</v>
      </c>
      <c r="S1527" s="5">
        <f t="shared" si="1398"/>
        <v>0</v>
      </c>
      <c r="T1527" s="5">
        <f t="shared" si="1398"/>
        <v>10287.990959999999</v>
      </c>
      <c r="U1527" s="5">
        <f t="shared" si="1398"/>
        <v>0</v>
      </c>
      <c r="V1527" s="42">
        <f t="shared" si="1398"/>
        <v>0</v>
      </c>
      <c r="W1527" s="5">
        <f t="shared" si="1366"/>
        <v>99.999999611197168</v>
      </c>
      <c r="X1527" s="27"/>
    </row>
    <row r="1528" spans="1:24" ht="31.5" customHeight="1" x14ac:dyDescent="0.3">
      <c r="A1528" s="4" t="s">
        <v>171</v>
      </c>
      <c r="B1528" s="4" t="s">
        <v>1790</v>
      </c>
      <c r="C1528" s="4" t="s">
        <v>227</v>
      </c>
      <c r="D1528" s="4"/>
      <c r="E1528" s="14" t="s">
        <v>1258</v>
      </c>
      <c r="F1528" s="5">
        <f t="shared" si="1395"/>
        <v>9406.2000000000007</v>
      </c>
      <c r="G1528" s="5">
        <f t="shared" si="1395"/>
        <v>9406.2000000000007</v>
      </c>
      <c r="H1528" s="5">
        <f t="shared" si="1395"/>
        <v>9406.2000000000007</v>
      </c>
      <c r="I1528" s="5">
        <f t="shared" si="1395"/>
        <v>0</v>
      </c>
      <c r="J1528" s="5">
        <f t="shared" si="1395"/>
        <v>0</v>
      </c>
      <c r="K1528" s="5">
        <f t="shared" si="1395"/>
        <v>0</v>
      </c>
      <c r="L1528" s="5">
        <f t="shared" si="1395"/>
        <v>881.79100000000005</v>
      </c>
      <c r="M1528" s="5">
        <f t="shared" si="1393"/>
        <v>10287.991</v>
      </c>
      <c r="N1528" s="5">
        <f t="shared" si="1397"/>
        <v>10287.991</v>
      </c>
      <c r="O1528" s="5">
        <f t="shared" si="1397"/>
        <v>7397.9684500000003</v>
      </c>
      <c r="P1528" s="5">
        <f t="shared" si="1398"/>
        <v>0</v>
      </c>
      <c r="Q1528" s="5">
        <f t="shared" si="1398"/>
        <v>0</v>
      </c>
      <c r="R1528" s="5">
        <f t="shared" si="1398"/>
        <v>0</v>
      </c>
      <c r="S1528" s="5">
        <f t="shared" si="1398"/>
        <v>0</v>
      </c>
      <c r="T1528" s="5">
        <f t="shared" si="1398"/>
        <v>10287.990959999999</v>
      </c>
      <c r="U1528" s="5">
        <f t="shared" si="1398"/>
        <v>0</v>
      </c>
      <c r="V1528" s="42">
        <f t="shared" si="1398"/>
        <v>0</v>
      </c>
      <c r="W1528" s="5">
        <f t="shared" si="1366"/>
        <v>99.999999611197168</v>
      </c>
      <c r="X1528" s="27"/>
    </row>
    <row r="1529" spans="1:24" ht="31.5" customHeight="1" x14ac:dyDescent="0.3">
      <c r="A1529" s="4" t="s">
        <v>171</v>
      </c>
      <c r="B1529" s="4" t="s">
        <v>1790</v>
      </c>
      <c r="C1529" s="4" t="s">
        <v>228</v>
      </c>
      <c r="D1529" s="4"/>
      <c r="E1529" s="14" t="s">
        <v>1259</v>
      </c>
      <c r="F1529" s="5">
        <f t="shared" si="1395"/>
        <v>9406.2000000000007</v>
      </c>
      <c r="G1529" s="5">
        <f t="shared" si="1395"/>
        <v>9406.2000000000007</v>
      </c>
      <c r="H1529" s="5">
        <f t="shared" si="1395"/>
        <v>9406.2000000000007</v>
      </c>
      <c r="I1529" s="5">
        <f t="shared" si="1395"/>
        <v>0</v>
      </c>
      <c r="J1529" s="5">
        <f t="shared" si="1395"/>
        <v>0</v>
      </c>
      <c r="K1529" s="5">
        <f t="shared" si="1395"/>
        <v>0</v>
      </c>
      <c r="L1529" s="5">
        <f t="shared" si="1395"/>
        <v>881.79100000000005</v>
      </c>
      <c r="M1529" s="5">
        <f t="shared" si="1393"/>
        <v>10287.991</v>
      </c>
      <c r="N1529" s="5">
        <f t="shared" si="1397"/>
        <v>10287.991</v>
      </c>
      <c r="O1529" s="5">
        <f t="shared" si="1397"/>
        <v>7397.9684500000003</v>
      </c>
      <c r="P1529" s="5">
        <f t="shared" si="1398"/>
        <v>0</v>
      </c>
      <c r="Q1529" s="5">
        <f t="shared" si="1398"/>
        <v>0</v>
      </c>
      <c r="R1529" s="5">
        <f t="shared" si="1398"/>
        <v>0</v>
      </c>
      <c r="S1529" s="5">
        <f t="shared" si="1398"/>
        <v>0</v>
      </c>
      <c r="T1529" s="5">
        <f t="shared" si="1398"/>
        <v>10287.990959999999</v>
      </c>
      <c r="U1529" s="5">
        <f t="shared" si="1398"/>
        <v>0</v>
      </c>
      <c r="V1529" s="42">
        <f t="shared" si="1398"/>
        <v>0</v>
      </c>
      <c r="W1529" s="5">
        <f t="shared" si="1366"/>
        <v>99.999999611197168</v>
      </c>
      <c r="X1529" s="27"/>
    </row>
    <row r="1530" spans="1:24" ht="47.25" customHeight="1" x14ac:dyDescent="0.3">
      <c r="A1530" s="4" t="s">
        <v>171</v>
      </c>
      <c r="B1530" s="4" t="s">
        <v>1790</v>
      </c>
      <c r="C1530" s="4" t="s">
        <v>226</v>
      </c>
      <c r="D1530" s="4"/>
      <c r="E1530" s="14" t="s">
        <v>565</v>
      </c>
      <c r="F1530" s="5">
        <f t="shared" ref="F1530:L1530" si="1399">F1531+F1533+F1535</f>
        <v>9406.2000000000007</v>
      </c>
      <c r="G1530" s="5">
        <f t="shared" si="1399"/>
        <v>9406.2000000000007</v>
      </c>
      <c r="H1530" s="5">
        <f t="shared" si="1399"/>
        <v>9406.2000000000007</v>
      </c>
      <c r="I1530" s="5">
        <f t="shared" si="1399"/>
        <v>0</v>
      </c>
      <c r="J1530" s="5">
        <f t="shared" si="1399"/>
        <v>0</v>
      </c>
      <c r="K1530" s="5">
        <f t="shared" si="1399"/>
        <v>0</v>
      </c>
      <c r="L1530" s="5">
        <f t="shared" si="1399"/>
        <v>881.79100000000005</v>
      </c>
      <c r="M1530" s="5">
        <f t="shared" si="1393"/>
        <v>10287.991</v>
      </c>
      <c r="N1530" s="5">
        <f>N1531+N1533+N1535</f>
        <v>10287.991</v>
      </c>
      <c r="O1530" s="5">
        <f>O1531+O1533+O1535</f>
        <v>7397.9684500000003</v>
      </c>
      <c r="P1530" s="5">
        <f t="shared" ref="P1530:V1530" si="1400">P1531+P1533+P1535</f>
        <v>0</v>
      </c>
      <c r="Q1530" s="5">
        <f t="shared" si="1400"/>
        <v>0</v>
      </c>
      <c r="R1530" s="5">
        <f t="shared" si="1400"/>
        <v>0</v>
      </c>
      <c r="S1530" s="5">
        <f t="shared" si="1400"/>
        <v>0</v>
      </c>
      <c r="T1530" s="5">
        <f t="shared" si="1400"/>
        <v>10287.990959999999</v>
      </c>
      <c r="U1530" s="5">
        <f t="shared" si="1400"/>
        <v>0</v>
      </c>
      <c r="V1530" s="42">
        <f t="shared" si="1400"/>
        <v>0</v>
      </c>
      <c r="W1530" s="5">
        <f t="shared" si="1366"/>
        <v>99.999999611197168</v>
      </c>
      <c r="X1530" s="27"/>
    </row>
    <row r="1531" spans="1:24" ht="78.75" customHeight="1" x14ac:dyDescent="0.3">
      <c r="A1531" s="4" t="s">
        <v>171</v>
      </c>
      <c r="B1531" s="4" t="s">
        <v>1790</v>
      </c>
      <c r="C1531" s="4" t="s">
        <v>226</v>
      </c>
      <c r="D1531" s="4" t="s">
        <v>18</v>
      </c>
      <c r="E1531" s="14" t="s">
        <v>528</v>
      </c>
      <c r="F1531" s="5">
        <f t="shared" ref="F1531:L1531" si="1401">F1532</f>
        <v>7333.4</v>
      </c>
      <c r="G1531" s="5">
        <f t="shared" si="1401"/>
        <v>7333.4</v>
      </c>
      <c r="H1531" s="5">
        <f t="shared" si="1401"/>
        <v>7333.4</v>
      </c>
      <c r="I1531" s="5">
        <f t="shared" si="1401"/>
        <v>0</v>
      </c>
      <c r="J1531" s="5">
        <f t="shared" si="1401"/>
        <v>0</v>
      </c>
      <c r="K1531" s="5">
        <f t="shared" si="1401"/>
        <v>0</v>
      </c>
      <c r="L1531" s="5">
        <f t="shared" si="1401"/>
        <v>77</v>
      </c>
      <c r="M1531" s="5">
        <f t="shared" si="1393"/>
        <v>7410.4</v>
      </c>
      <c r="N1531" s="5">
        <f>N1532</f>
        <v>7446.6679899999999</v>
      </c>
      <c r="O1531" s="5">
        <f>O1532</f>
        <v>5152.76</v>
      </c>
      <c r="P1531" s="5">
        <f t="shared" ref="P1531:V1531" si="1402">P1532</f>
        <v>0</v>
      </c>
      <c r="Q1531" s="5">
        <f t="shared" si="1402"/>
        <v>0</v>
      </c>
      <c r="R1531" s="5">
        <f t="shared" si="1402"/>
        <v>0</v>
      </c>
      <c r="S1531" s="5">
        <f t="shared" si="1402"/>
        <v>0</v>
      </c>
      <c r="T1531" s="5">
        <f t="shared" si="1402"/>
        <v>7446.66795</v>
      </c>
      <c r="U1531" s="5">
        <f t="shared" si="1402"/>
        <v>0</v>
      </c>
      <c r="V1531" s="42">
        <f t="shared" si="1402"/>
        <v>0</v>
      </c>
      <c r="W1531" s="5">
        <f t="shared" si="1366"/>
        <v>99.999999462847015</v>
      </c>
      <c r="X1531" s="27"/>
    </row>
    <row r="1532" spans="1:24" ht="15.75" customHeight="1" x14ac:dyDescent="0.3">
      <c r="A1532" s="4" t="s">
        <v>171</v>
      </c>
      <c r="B1532" s="4" t="s">
        <v>1790</v>
      </c>
      <c r="C1532" s="4" t="s">
        <v>226</v>
      </c>
      <c r="D1532" s="4" t="s">
        <v>19</v>
      </c>
      <c r="E1532" s="14" t="s">
        <v>529</v>
      </c>
      <c r="F1532" s="5">
        <v>7333.4</v>
      </c>
      <c r="G1532" s="5">
        <v>7333.4</v>
      </c>
      <c r="H1532" s="5">
        <v>7333.4</v>
      </c>
      <c r="I1532" s="5"/>
      <c r="J1532" s="5"/>
      <c r="K1532" s="5"/>
      <c r="L1532" s="5">
        <v>77</v>
      </c>
      <c r="M1532" s="5">
        <f t="shared" si="1393"/>
        <v>7410.4</v>
      </c>
      <c r="N1532" s="5">
        <v>7446.6679899999999</v>
      </c>
      <c r="O1532" s="5">
        <v>5152.76</v>
      </c>
      <c r="P1532" s="5">
        <v>0</v>
      </c>
      <c r="Q1532" s="5">
        <v>0</v>
      </c>
      <c r="R1532" s="5">
        <v>0</v>
      </c>
      <c r="S1532" s="5">
        <v>0</v>
      </c>
      <c r="T1532" s="5">
        <v>7446.66795</v>
      </c>
      <c r="U1532" s="5">
        <v>0</v>
      </c>
      <c r="V1532" s="42">
        <v>0</v>
      </c>
      <c r="W1532" s="5">
        <f t="shared" si="1366"/>
        <v>99.999999462847015</v>
      </c>
      <c r="X1532" s="27"/>
    </row>
    <row r="1533" spans="1:24" ht="31.5" customHeight="1" x14ac:dyDescent="0.3">
      <c r="A1533" s="4" t="s">
        <v>171</v>
      </c>
      <c r="B1533" s="4" t="s">
        <v>1790</v>
      </c>
      <c r="C1533" s="4" t="s">
        <v>226</v>
      </c>
      <c r="D1533" s="4" t="s">
        <v>11</v>
      </c>
      <c r="E1533" s="14" t="s">
        <v>531</v>
      </c>
      <c r="F1533" s="5">
        <f t="shared" ref="F1533:L1533" si="1403">F1534</f>
        <v>2072.8000000000002</v>
      </c>
      <c r="G1533" s="5">
        <f t="shared" si="1403"/>
        <v>2072.8000000000002</v>
      </c>
      <c r="H1533" s="5">
        <f t="shared" si="1403"/>
        <v>2072.8000000000002</v>
      </c>
      <c r="I1533" s="5">
        <f t="shared" si="1403"/>
        <v>0</v>
      </c>
      <c r="J1533" s="5">
        <f t="shared" si="1403"/>
        <v>0</v>
      </c>
      <c r="K1533" s="5">
        <f t="shared" si="1403"/>
        <v>0</v>
      </c>
      <c r="L1533" s="5">
        <f t="shared" si="1403"/>
        <v>804.79100000000005</v>
      </c>
      <c r="M1533" s="5">
        <f t="shared" si="1393"/>
        <v>2877.5910000000003</v>
      </c>
      <c r="N1533" s="5">
        <f>N1534</f>
        <v>2791.3230100000001</v>
      </c>
      <c r="O1533" s="5">
        <f>O1534</f>
        <v>2195.2084500000001</v>
      </c>
      <c r="P1533" s="5">
        <f t="shared" ref="P1533:V1533" si="1404">P1534</f>
        <v>0</v>
      </c>
      <c r="Q1533" s="5">
        <f t="shared" si="1404"/>
        <v>0</v>
      </c>
      <c r="R1533" s="5">
        <f t="shared" si="1404"/>
        <v>0</v>
      </c>
      <c r="S1533" s="5">
        <f t="shared" si="1404"/>
        <v>0</v>
      </c>
      <c r="T1533" s="5">
        <f t="shared" si="1404"/>
        <v>2791.3230100000001</v>
      </c>
      <c r="U1533" s="5">
        <f t="shared" si="1404"/>
        <v>0</v>
      </c>
      <c r="V1533" s="42">
        <f t="shared" si="1404"/>
        <v>0</v>
      </c>
      <c r="W1533" s="5">
        <f t="shared" si="1366"/>
        <v>100</v>
      </c>
      <c r="X1533" s="27"/>
    </row>
    <row r="1534" spans="1:24" ht="31.5" customHeight="1" x14ac:dyDescent="0.3">
      <c r="A1534" s="4" t="s">
        <v>171</v>
      </c>
      <c r="B1534" s="4" t="s">
        <v>1790</v>
      </c>
      <c r="C1534" s="4" t="s">
        <v>226</v>
      </c>
      <c r="D1534" s="4" t="s">
        <v>12</v>
      </c>
      <c r="E1534" s="14" t="s">
        <v>532</v>
      </c>
      <c r="F1534" s="5">
        <v>2072.8000000000002</v>
      </c>
      <c r="G1534" s="5">
        <v>2072.8000000000002</v>
      </c>
      <c r="H1534" s="5">
        <v>2072.8000000000002</v>
      </c>
      <c r="I1534" s="5"/>
      <c r="J1534" s="5"/>
      <c r="K1534" s="5"/>
      <c r="L1534" s="5">
        <v>804.79100000000005</v>
      </c>
      <c r="M1534" s="5">
        <f t="shared" si="1393"/>
        <v>2877.5910000000003</v>
      </c>
      <c r="N1534" s="5">
        <v>2791.3230100000001</v>
      </c>
      <c r="O1534" s="5">
        <v>2195.2084500000001</v>
      </c>
      <c r="P1534" s="5">
        <v>0</v>
      </c>
      <c r="Q1534" s="5">
        <v>0</v>
      </c>
      <c r="R1534" s="5">
        <v>0</v>
      </c>
      <c r="S1534" s="5">
        <v>0</v>
      </c>
      <c r="T1534" s="5">
        <v>2791.3230100000001</v>
      </c>
      <c r="U1534" s="5">
        <v>0</v>
      </c>
      <c r="V1534" s="42">
        <v>0</v>
      </c>
      <c r="W1534" s="5">
        <f t="shared" si="1366"/>
        <v>100</v>
      </c>
      <c r="X1534" s="27"/>
    </row>
    <row r="1535" spans="1:24" ht="15.75" customHeight="1" x14ac:dyDescent="0.3">
      <c r="A1535" s="4" t="s">
        <v>171</v>
      </c>
      <c r="B1535" s="4" t="s">
        <v>1790</v>
      </c>
      <c r="C1535" s="4" t="s">
        <v>226</v>
      </c>
      <c r="D1535" s="4" t="s">
        <v>13</v>
      </c>
      <c r="E1535" s="14" t="s">
        <v>547</v>
      </c>
      <c r="F1535" s="5">
        <f t="shared" ref="F1535:L1535" si="1405">F1536</f>
        <v>0</v>
      </c>
      <c r="G1535" s="5">
        <f t="shared" si="1405"/>
        <v>0</v>
      </c>
      <c r="H1535" s="5">
        <f t="shared" si="1405"/>
        <v>0</v>
      </c>
      <c r="I1535" s="5">
        <f t="shared" si="1405"/>
        <v>0</v>
      </c>
      <c r="J1535" s="5">
        <f t="shared" si="1405"/>
        <v>0</v>
      </c>
      <c r="K1535" s="5">
        <f t="shared" si="1405"/>
        <v>0</v>
      </c>
      <c r="L1535" s="5">
        <f t="shared" si="1405"/>
        <v>0</v>
      </c>
      <c r="M1535" s="5">
        <f t="shared" si="1393"/>
        <v>0</v>
      </c>
      <c r="N1535" s="5">
        <f>N1536</f>
        <v>50</v>
      </c>
      <c r="O1535" s="5">
        <f>O1536</f>
        <v>50</v>
      </c>
      <c r="P1535" s="5">
        <f t="shared" ref="P1535:V1535" si="1406">P1536</f>
        <v>0</v>
      </c>
      <c r="Q1535" s="5">
        <f t="shared" si="1406"/>
        <v>0</v>
      </c>
      <c r="R1535" s="5">
        <f t="shared" si="1406"/>
        <v>0</v>
      </c>
      <c r="S1535" s="5">
        <f t="shared" si="1406"/>
        <v>0</v>
      </c>
      <c r="T1535" s="5">
        <f t="shared" si="1406"/>
        <v>50</v>
      </c>
      <c r="U1535" s="5">
        <f t="shared" si="1406"/>
        <v>0</v>
      </c>
      <c r="V1535" s="42">
        <f t="shared" si="1406"/>
        <v>0</v>
      </c>
      <c r="W1535" s="5">
        <f t="shared" si="1366"/>
        <v>100</v>
      </c>
      <c r="X1535" s="27"/>
    </row>
    <row r="1536" spans="1:24" ht="15.75" customHeight="1" x14ac:dyDescent="0.3">
      <c r="A1536" s="4" t="s">
        <v>171</v>
      </c>
      <c r="B1536" s="4" t="s">
        <v>1790</v>
      </c>
      <c r="C1536" s="4" t="s">
        <v>226</v>
      </c>
      <c r="D1536" s="4" t="s">
        <v>20</v>
      </c>
      <c r="E1536" s="14" t="s">
        <v>550</v>
      </c>
      <c r="F1536" s="5"/>
      <c r="G1536" s="5"/>
      <c r="H1536" s="5"/>
      <c r="I1536" s="5"/>
      <c r="J1536" s="5"/>
      <c r="K1536" s="5"/>
      <c r="L1536" s="5"/>
      <c r="M1536" s="5">
        <f t="shared" si="1393"/>
        <v>0</v>
      </c>
      <c r="N1536" s="5">
        <v>50</v>
      </c>
      <c r="O1536" s="5">
        <v>50</v>
      </c>
      <c r="P1536" s="5">
        <v>0</v>
      </c>
      <c r="Q1536" s="5">
        <v>0</v>
      </c>
      <c r="R1536" s="5">
        <v>0</v>
      </c>
      <c r="S1536" s="5">
        <v>0</v>
      </c>
      <c r="T1536" s="5">
        <v>50</v>
      </c>
      <c r="U1536" s="5">
        <v>0</v>
      </c>
      <c r="V1536" s="42">
        <v>0</v>
      </c>
      <c r="W1536" s="5">
        <f t="shared" si="1366"/>
        <v>100</v>
      </c>
      <c r="X1536" s="27"/>
    </row>
    <row r="1537" spans="1:24" ht="47.25" customHeight="1" x14ac:dyDescent="0.3">
      <c r="A1537" s="4" t="s">
        <v>171</v>
      </c>
      <c r="B1537" s="4" t="s">
        <v>1790</v>
      </c>
      <c r="C1537" s="4" t="s">
        <v>38</v>
      </c>
      <c r="D1537" s="4"/>
      <c r="E1537" s="14" t="s">
        <v>838</v>
      </c>
      <c r="F1537" s="5"/>
      <c r="G1537" s="5"/>
      <c r="H1537" s="5"/>
      <c r="I1537" s="5"/>
      <c r="J1537" s="5"/>
      <c r="K1537" s="5"/>
      <c r="L1537" s="5"/>
      <c r="M1537" s="5">
        <v>0</v>
      </c>
      <c r="N1537" s="5">
        <f>N1538</f>
        <v>265.00400000000002</v>
      </c>
      <c r="O1537" s="5">
        <f t="shared" ref="O1537:V1540" si="1407">O1538</f>
        <v>265.00400000000002</v>
      </c>
      <c r="P1537" s="5">
        <f t="shared" si="1407"/>
        <v>0</v>
      </c>
      <c r="Q1537" s="5">
        <f t="shared" si="1407"/>
        <v>0</v>
      </c>
      <c r="R1537" s="5">
        <f t="shared" si="1407"/>
        <v>0</v>
      </c>
      <c r="S1537" s="5">
        <f t="shared" si="1407"/>
        <v>0</v>
      </c>
      <c r="T1537" s="5">
        <f t="shared" si="1407"/>
        <v>265.00400000000002</v>
      </c>
      <c r="U1537" s="5">
        <f t="shared" si="1407"/>
        <v>0</v>
      </c>
      <c r="V1537" s="42">
        <f t="shared" si="1407"/>
        <v>0</v>
      </c>
      <c r="W1537" s="5">
        <f t="shared" si="1366"/>
        <v>100</v>
      </c>
      <c r="X1537" s="27"/>
    </row>
    <row r="1538" spans="1:24" ht="31.5" customHeight="1" x14ac:dyDescent="0.3">
      <c r="A1538" s="4" t="s">
        <v>171</v>
      </c>
      <c r="B1538" s="4" t="s">
        <v>1790</v>
      </c>
      <c r="C1538" s="4" t="s">
        <v>45</v>
      </c>
      <c r="D1538" s="4"/>
      <c r="E1538" s="14" t="s">
        <v>839</v>
      </c>
      <c r="F1538" s="5"/>
      <c r="G1538" s="5"/>
      <c r="H1538" s="5"/>
      <c r="I1538" s="5"/>
      <c r="J1538" s="5"/>
      <c r="K1538" s="5"/>
      <c r="L1538" s="5"/>
      <c r="M1538" s="5">
        <v>0</v>
      </c>
      <c r="N1538" s="5">
        <f>N1539</f>
        <v>265.00400000000002</v>
      </c>
      <c r="O1538" s="5">
        <f t="shared" si="1407"/>
        <v>265.00400000000002</v>
      </c>
      <c r="P1538" s="5">
        <f t="shared" si="1407"/>
        <v>0</v>
      </c>
      <c r="Q1538" s="5">
        <f t="shared" si="1407"/>
        <v>0</v>
      </c>
      <c r="R1538" s="5">
        <f t="shared" si="1407"/>
        <v>0</v>
      </c>
      <c r="S1538" s="5">
        <f t="shared" si="1407"/>
        <v>0</v>
      </c>
      <c r="T1538" s="5">
        <f t="shared" si="1407"/>
        <v>265.00400000000002</v>
      </c>
      <c r="U1538" s="5">
        <f t="shared" si="1407"/>
        <v>0</v>
      </c>
      <c r="V1538" s="42">
        <f t="shared" si="1407"/>
        <v>0</v>
      </c>
      <c r="W1538" s="5">
        <f t="shared" si="1366"/>
        <v>100</v>
      </c>
      <c r="X1538" s="27"/>
    </row>
    <row r="1539" spans="1:24" ht="31.5" customHeight="1" x14ac:dyDescent="0.3">
      <c r="A1539" s="4" t="s">
        <v>171</v>
      </c>
      <c r="B1539" s="4" t="s">
        <v>1790</v>
      </c>
      <c r="C1539" s="4" t="s">
        <v>46</v>
      </c>
      <c r="D1539" s="4"/>
      <c r="E1539" s="14" t="s">
        <v>840</v>
      </c>
      <c r="F1539" s="5"/>
      <c r="G1539" s="5"/>
      <c r="H1539" s="5"/>
      <c r="I1539" s="5"/>
      <c r="J1539" s="5"/>
      <c r="K1539" s="5"/>
      <c r="L1539" s="5"/>
      <c r="M1539" s="5">
        <v>0</v>
      </c>
      <c r="N1539" s="5">
        <f>N1540</f>
        <v>265.00400000000002</v>
      </c>
      <c r="O1539" s="5">
        <f t="shared" si="1407"/>
        <v>265.00400000000002</v>
      </c>
      <c r="P1539" s="5">
        <f t="shared" si="1407"/>
        <v>0</v>
      </c>
      <c r="Q1539" s="5">
        <f t="shared" si="1407"/>
        <v>0</v>
      </c>
      <c r="R1539" s="5">
        <f t="shared" si="1407"/>
        <v>0</v>
      </c>
      <c r="S1539" s="5">
        <f t="shared" si="1407"/>
        <v>0</v>
      </c>
      <c r="T1539" s="5">
        <f t="shared" si="1407"/>
        <v>265.00400000000002</v>
      </c>
      <c r="U1539" s="5">
        <f t="shared" si="1407"/>
        <v>0</v>
      </c>
      <c r="V1539" s="42">
        <f t="shared" si="1407"/>
        <v>0</v>
      </c>
      <c r="W1539" s="5">
        <f t="shared" si="1366"/>
        <v>100</v>
      </c>
      <c r="X1539" s="27"/>
    </row>
    <row r="1540" spans="1:24" ht="15.75" customHeight="1" x14ac:dyDescent="0.3">
      <c r="A1540" s="4" t="s">
        <v>171</v>
      </c>
      <c r="B1540" s="4" t="s">
        <v>1790</v>
      </c>
      <c r="C1540" s="4" t="s">
        <v>46</v>
      </c>
      <c r="D1540" s="4" t="s">
        <v>13</v>
      </c>
      <c r="E1540" s="14" t="s">
        <v>547</v>
      </c>
      <c r="F1540" s="5"/>
      <c r="G1540" s="5"/>
      <c r="H1540" s="5"/>
      <c r="I1540" s="5"/>
      <c r="J1540" s="5"/>
      <c r="K1540" s="5"/>
      <c r="L1540" s="5"/>
      <c r="M1540" s="5">
        <v>0</v>
      </c>
      <c r="N1540" s="5">
        <f>N1541</f>
        <v>265.00400000000002</v>
      </c>
      <c r="O1540" s="5">
        <f t="shared" si="1407"/>
        <v>265.00400000000002</v>
      </c>
      <c r="P1540" s="5">
        <f t="shared" si="1407"/>
        <v>0</v>
      </c>
      <c r="Q1540" s="5">
        <f t="shared" si="1407"/>
        <v>0</v>
      </c>
      <c r="R1540" s="5">
        <f t="shared" si="1407"/>
        <v>0</v>
      </c>
      <c r="S1540" s="5">
        <f t="shared" si="1407"/>
        <v>0</v>
      </c>
      <c r="T1540" s="5">
        <f t="shared" si="1407"/>
        <v>265.00400000000002</v>
      </c>
      <c r="U1540" s="5">
        <f t="shared" si="1407"/>
        <v>0</v>
      </c>
      <c r="V1540" s="42">
        <f t="shared" si="1407"/>
        <v>0</v>
      </c>
      <c r="W1540" s="5">
        <f t="shared" si="1366"/>
        <v>100</v>
      </c>
      <c r="X1540" s="27"/>
    </row>
    <row r="1541" spans="1:24" ht="15.75" customHeight="1" x14ac:dyDescent="0.3">
      <c r="A1541" s="4" t="s">
        <v>171</v>
      </c>
      <c r="B1541" s="4" t="s">
        <v>1790</v>
      </c>
      <c r="C1541" s="4" t="s">
        <v>46</v>
      </c>
      <c r="D1541" s="4" t="s">
        <v>14</v>
      </c>
      <c r="E1541" s="14" t="s">
        <v>549</v>
      </c>
      <c r="F1541" s="5"/>
      <c r="G1541" s="5"/>
      <c r="H1541" s="5"/>
      <c r="I1541" s="5"/>
      <c r="J1541" s="5"/>
      <c r="K1541" s="5"/>
      <c r="L1541" s="5"/>
      <c r="M1541" s="5">
        <v>0</v>
      </c>
      <c r="N1541" s="5">
        <v>265.00400000000002</v>
      </c>
      <c r="O1541" s="5">
        <v>265.00400000000002</v>
      </c>
      <c r="P1541" s="5">
        <v>0</v>
      </c>
      <c r="Q1541" s="5">
        <v>0</v>
      </c>
      <c r="R1541" s="5">
        <v>0</v>
      </c>
      <c r="S1541" s="5">
        <v>0</v>
      </c>
      <c r="T1541" s="5">
        <v>265.00400000000002</v>
      </c>
      <c r="U1541" s="5">
        <v>0</v>
      </c>
      <c r="V1541" s="42">
        <v>0</v>
      </c>
      <c r="W1541" s="5">
        <f t="shared" si="1366"/>
        <v>100</v>
      </c>
      <c r="X1541" s="27"/>
    </row>
    <row r="1542" spans="1:24" s="3" customFormat="1" ht="15.75" customHeight="1" x14ac:dyDescent="0.3">
      <c r="A1542" s="7" t="s">
        <v>171</v>
      </c>
      <c r="B1542" s="7" t="s">
        <v>36</v>
      </c>
      <c r="C1542" s="7"/>
      <c r="D1542" s="7"/>
      <c r="E1542" s="18" t="s">
        <v>495</v>
      </c>
      <c r="F1542" s="8">
        <f t="shared" ref="F1542:L1544" si="1408">F1543</f>
        <v>6880</v>
      </c>
      <c r="G1542" s="8">
        <f t="shared" si="1408"/>
        <v>966</v>
      </c>
      <c r="H1542" s="8">
        <f t="shared" si="1408"/>
        <v>966</v>
      </c>
      <c r="I1542" s="8">
        <f t="shared" si="1408"/>
        <v>0</v>
      </c>
      <c r="J1542" s="8">
        <f t="shared" si="1408"/>
        <v>0</v>
      </c>
      <c r="K1542" s="8">
        <f t="shared" si="1408"/>
        <v>0</v>
      </c>
      <c r="L1542" s="8">
        <f t="shared" si="1408"/>
        <v>-5075</v>
      </c>
      <c r="M1542" s="8">
        <f t="shared" si="1393"/>
        <v>1805</v>
      </c>
      <c r="N1542" s="8">
        <f t="shared" ref="N1542:O1544" si="1409">N1543</f>
        <v>1787.5</v>
      </c>
      <c r="O1542" s="8">
        <f t="shared" si="1409"/>
        <v>0</v>
      </c>
      <c r="P1542" s="8">
        <f t="shared" ref="P1542:V1544" si="1410">P1543</f>
        <v>0</v>
      </c>
      <c r="Q1542" s="8">
        <f t="shared" si="1410"/>
        <v>0</v>
      </c>
      <c r="R1542" s="8">
        <f t="shared" si="1410"/>
        <v>0</v>
      </c>
      <c r="S1542" s="8">
        <f t="shared" si="1410"/>
        <v>0</v>
      </c>
      <c r="T1542" s="8">
        <f t="shared" si="1410"/>
        <v>1787.5</v>
      </c>
      <c r="U1542" s="8">
        <f t="shared" si="1410"/>
        <v>0</v>
      </c>
      <c r="V1542" s="40">
        <f t="shared" si="1410"/>
        <v>0</v>
      </c>
      <c r="W1542" s="8">
        <f t="shared" si="1366"/>
        <v>100</v>
      </c>
      <c r="X1542" s="22"/>
    </row>
    <row r="1543" spans="1:24" s="10" customFormat="1" ht="31.5" customHeight="1" x14ac:dyDescent="0.3">
      <c r="A1543" s="9" t="s">
        <v>171</v>
      </c>
      <c r="B1543" s="9" t="s">
        <v>1769</v>
      </c>
      <c r="C1543" s="9"/>
      <c r="D1543" s="9"/>
      <c r="E1543" s="13" t="s">
        <v>516</v>
      </c>
      <c r="F1543" s="11">
        <f t="shared" si="1408"/>
        <v>6880</v>
      </c>
      <c r="G1543" s="11">
        <f t="shared" si="1408"/>
        <v>966</v>
      </c>
      <c r="H1543" s="11">
        <f t="shared" si="1408"/>
        <v>966</v>
      </c>
      <c r="I1543" s="11">
        <f t="shared" si="1408"/>
        <v>0</v>
      </c>
      <c r="J1543" s="11">
        <f t="shared" si="1408"/>
        <v>0</v>
      </c>
      <c r="K1543" s="11">
        <f t="shared" si="1408"/>
        <v>0</v>
      </c>
      <c r="L1543" s="11">
        <f t="shared" si="1408"/>
        <v>-5075</v>
      </c>
      <c r="M1543" s="11">
        <f t="shared" si="1393"/>
        <v>1805</v>
      </c>
      <c r="N1543" s="11">
        <f t="shared" si="1409"/>
        <v>1787.5</v>
      </c>
      <c r="O1543" s="11">
        <f t="shared" si="1409"/>
        <v>0</v>
      </c>
      <c r="P1543" s="11">
        <f t="shared" si="1410"/>
        <v>0</v>
      </c>
      <c r="Q1543" s="11">
        <f t="shared" si="1410"/>
        <v>0</v>
      </c>
      <c r="R1543" s="11">
        <f t="shared" si="1410"/>
        <v>0</v>
      </c>
      <c r="S1543" s="11">
        <f t="shared" si="1410"/>
        <v>0</v>
      </c>
      <c r="T1543" s="11">
        <f t="shared" si="1410"/>
        <v>1787.5</v>
      </c>
      <c r="U1543" s="11">
        <f t="shared" si="1410"/>
        <v>0</v>
      </c>
      <c r="V1543" s="41">
        <f t="shared" si="1410"/>
        <v>0</v>
      </c>
      <c r="W1543" s="11">
        <f t="shared" si="1366"/>
        <v>100</v>
      </c>
      <c r="X1543" s="26"/>
    </row>
    <row r="1544" spans="1:24" ht="31.5" customHeight="1" x14ac:dyDescent="0.3">
      <c r="A1544" s="4" t="s">
        <v>171</v>
      </c>
      <c r="B1544" s="4" t="s">
        <v>1769</v>
      </c>
      <c r="C1544" s="4" t="s">
        <v>70</v>
      </c>
      <c r="D1544" s="4"/>
      <c r="E1544" s="14" t="s">
        <v>1183</v>
      </c>
      <c r="F1544" s="5">
        <f t="shared" si="1408"/>
        <v>6880</v>
      </c>
      <c r="G1544" s="5">
        <f t="shared" si="1408"/>
        <v>966</v>
      </c>
      <c r="H1544" s="5">
        <f t="shared" si="1408"/>
        <v>966</v>
      </c>
      <c r="I1544" s="5">
        <f t="shared" si="1408"/>
        <v>0</v>
      </c>
      <c r="J1544" s="5">
        <f t="shared" si="1408"/>
        <v>0</v>
      </c>
      <c r="K1544" s="5">
        <f t="shared" si="1408"/>
        <v>0</v>
      </c>
      <c r="L1544" s="5">
        <f t="shared" si="1408"/>
        <v>-5075</v>
      </c>
      <c r="M1544" s="5">
        <f t="shared" si="1393"/>
        <v>1805</v>
      </c>
      <c r="N1544" s="5">
        <f t="shared" si="1409"/>
        <v>1787.5</v>
      </c>
      <c r="O1544" s="5">
        <f t="shared" si="1409"/>
        <v>0</v>
      </c>
      <c r="P1544" s="5">
        <f t="shared" si="1410"/>
        <v>0</v>
      </c>
      <c r="Q1544" s="5">
        <f t="shared" si="1410"/>
        <v>0</v>
      </c>
      <c r="R1544" s="5">
        <f t="shared" si="1410"/>
        <v>0</v>
      </c>
      <c r="S1544" s="5">
        <f t="shared" si="1410"/>
        <v>0</v>
      </c>
      <c r="T1544" s="5">
        <f t="shared" si="1410"/>
        <v>1787.5</v>
      </c>
      <c r="U1544" s="5">
        <f t="shared" si="1410"/>
        <v>0</v>
      </c>
      <c r="V1544" s="42">
        <f t="shared" si="1410"/>
        <v>0</v>
      </c>
      <c r="W1544" s="5">
        <f t="shared" si="1366"/>
        <v>100</v>
      </c>
      <c r="X1544" s="27"/>
    </row>
    <row r="1545" spans="1:24" ht="31.5" customHeight="1" x14ac:dyDescent="0.3">
      <c r="A1545" s="4" t="s">
        <v>171</v>
      </c>
      <c r="B1545" s="4" t="s">
        <v>1769</v>
      </c>
      <c r="C1545" s="4" t="s">
        <v>77</v>
      </c>
      <c r="D1545" s="4"/>
      <c r="E1545" s="14" t="s">
        <v>1184</v>
      </c>
      <c r="F1545" s="5">
        <f t="shared" ref="F1545:L1545" si="1411">F1550+F1546</f>
        <v>6880</v>
      </c>
      <c r="G1545" s="5">
        <f t="shared" si="1411"/>
        <v>966</v>
      </c>
      <c r="H1545" s="5">
        <f t="shared" si="1411"/>
        <v>966</v>
      </c>
      <c r="I1545" s="5">
        <f t="shared" si="1411"/>
        <v>0</v>
      </c>
      <c r="J1545" s="5">
        <f t="shared" si="1411"/>
        <v>0</v>
      </c>
      <c r="K1545" s="5">
        <f t="shared" si="1411"/>
        <v>0</v>
      </c>
      <c r="L1545" s="5">
        <f t="shared" si="1411"/>
        <v>-5075</v>
      </c>
      <c r="M1545" s="5">
        <f t="shared" si="1393"/>
        <v>1805</v>
      </c>
      <c r="N1545" s="5">
        <f>N1550+N1546</f>
        <v>1787.5</v>
      </c>
      <c r="O1545" s="5">
        <f>O1550+O1546</f>
        <v>0</v>
      </c>
      <c r="P1545" s="5">
        <f t="shared" ref="P1545:V1545" si="1412">P1550+P1546</f>
        <v>0</v>
      </c>
      <c r="Q1545" s="5">
        <f t="shared" si="1412"/>
        <v>0</v>
      </c>
      <c r="R1545" s="5">
        <f t="shared" si="1412"/>
        <v>0</v>
      </c>
      <c r="S1545" s="5">
        <f t="shared" si="1412"/>
        <v>0</v>
      </c>
      <c r="T1545" s="5">
        <f t="shared" si="1412"/>
        <v>1787.5</v>
      </c>
      <c r="U1545" s="5">
        <f t="shared" si="1412"/>
        <v>0</v>
      </c>
      <c r="V1545" s="42">
        <f t="shared" si="1412"/>
        <v>0</v>
      </c>
      <c r="W1545" s="5">
        <f t="shared" si="1366"/>
        <v>100</v>
      </c>
      <c r="X1545" s="27"/>
    </row>
    <row r="1546" spans="1:24" ht="31.5" hidden="1" customHeight="1" x14ac:dyDescent="0.25">
      <c r="A1546" s="4" t="s">
        <v>171</v>
      </c>
      <c r="B1546" s="4" t="s">
        <v>1769</v>
      </c>
      <c r="C1546" s="4" t="s">
        <v>89</v>
      </c>
      <c r="D1546" s="4"/>
      <c r="E1546" s="14" t="s">
        <v>1004</v>
      </c>
      <c r="F1546" s="5">
        <f t="shared" ref="F1546:L1548" si="1413">F1547</f>
        <v>17.5</v>
      </c>
      <c r="G1546" s="5">
        <f t="shared" si="1413"/>
        <v>0</v>
      </c>
      <c r="H1546" s="5">
        <f t="shared" si="1413"/>
        <v>0</v>
      </c>
      <c r="I1546" s="5">
        <f t="shared" si="1413"/>
        <v>0</v>
      </c>
      <c r="J1546" s="5">
        <f t="shared" si="1413"/>
        <v>0</v>
      </c>
      <c r="K1546" s="5">
        <f t="shared" si="1413"/>
        <v>0</v>
      </c>
      <c r="L1546" s="5">
        <f t="shared" si="1413"/>
        <v>0</v>
      </c>
      <c r="M1546" s="5">
        <f t="shared" si="1393"/>
        <v>17.5</v>
      </c>
      <c r="N1546" s="5">
        <f t="shared" ref="N1546:O1548" si="1414">N1547</f>
        <v>0</v>
      </c>
      <c r="O1546" s="5">
        <f t="shared" si="1414"/>
        <v>0</v>
      </c>
      <c r="P1546" s="5">
        <f t="shared" ref="P1546:V1548" si="1415">P1547</f>
        <v>0</v>
      </c>
      <c r="Q1546" s="5">
        <f t="shared" si="1415"/>
        <v>0</v>
      </c>
      <c r="R1546" s="5">
        <f t="shared" si="1415"/>
        <v>0</v>
      </c>
      <c r="S1546" s="5">
        <f t="shared" si="1415"/>
        <v>0</v>
      </c>
      <c r="T1546" s="5">
        <f t="shared" si="1415"/>
        <v>0</v>
      </c>
      <c r="U1546" s="5">
        <f t="shared" si="1415"/>
        <v>0</v>
      </c>
      <c r="V1546" s="42">
        <f t="shared" si="1415"/>
        <v>0</v>
      </c>
      <c r="W1546" s="5" t="e">
        <f t="shared" si="1366"/>
        <v>#DIV/0!</v>
      </c>
      <c r="X1546" s="25" t="s">
        <v>1591</v>
      </c>
    </row>
    <row r="1547" spans="1:24" ht="63" hidden="1" customHeight="1" x14ac:dyDescent="0.25">
      <c r="A1547" s="4" t="s">
        <v>171</v>
      </c>
      <c r="B1547" s="4" t="s">
        <v>1769</v>
      </c>
      <c r="C1547" s="4" t="s">
        <v>1532</v>
      </c>
      <c r="D1547" s="4"/>
      <c r="E1547" s="14" t="s">
        <v>1531</v>
      </c>
      <c r="F1547" s="5">
        <f t="shared" si="1413"/>
        <v>17.5</v>
      </c>
      <c r="G1547" s="5">
        <f t="shared" si="1413"/>
        <v>0</v>
      </c>
      <c r="H1547" s="5">
        <f t="shared" si="1413"/>
        <v>0</v>
      </c>
      <c r="I1547" s="5">
        <f t="shared" si="1413"/>
        <v>0</v>
      </c>
      <c r="J1547" s="5">
        <f t="shared" si="1413"/>
        <v>0</v>
      </c>
      <c r="K1547" s="5">
        <f t="shared" si="1413"/>
        <v>0</v>
      </c>
      <c r="L1547" s="5">
        <f t="shared" si="1413"/>
        <v>0</v>
      </c>
      <c r="M1547" s="5">
        <f t="shared" si="1393"/>
        <v>17.5</v>
      </c>
      <c r="N1547" s="5">
        <f t="shared" si="1414"/>
        <v>0</v>
      </c>
      <c r="O1547" s="5">
        <f t="shared" si="1414"/>
        <v>0</v>
      </c>
      <c r="P1547" s="5">
        <f t="shared" si="1415"/>
        <v>0</v>
      </c>
      <c r="Q1547" s="5">
        <f t="shared" si="1415"/>
        <v>0</v>
      </c>
      <c r="R1547" s="5">
        <f t="shared" si="1415"/>
        <v>0</v>
      </c>
      <c r="S1547" s="5">
        <f t="shared" si="1415"/>
        <v>0</v>
      </c>
      <c r="T1547" s="5">
        <f t="shared" si="1415"/>
        <v>0</v>
      </c>
      <c r="U1547" s="5">
        <f t="shared" si="1415"/>
        <v>0</v>
      </c>
      <c r="V1547" s="42">
        <f t="shared" si="1415"/>
        <v>0</v>
      </c>
      <c r="W1547" s="5" t="e">
        <f t="shared" si="1366"/>
        <v>#DIV/0!</v>
      </c>
      <c r="X1547" s="25" t="s">
        <v>1591</v>
      </c>
    </row>
    <row r="1548" spans="1:24" ht="31.5" hidden="1" customHeight="1" x14ac:dyDescent="0.3">
      <c r="A1548" s="4" t="s">
        <v>171</v>
      </c>
      <c r="B1548" s="4" t="s">
        <v>1769</v>
      </c>
      <c r="C1548" s="4" t="s">
        <v>1532</v>
      </c>
      <c r="D1548" s="4" t="s">
        <v>11</v>
      </c>
      <c r="E1548" s="14" t="s">
        <v>531</v>
      </c>
      <c r="F1548" s="5">
        <f t="shared" si="1413"/>
        <v>17.5</v>
      </c>
      <c r="G1548" s="5">
        <f t="shared" si="1413"/>
        <v>0</v>
      </c>
      <c r="H1548" s="5">
        <f t="shared" si="1413"/>
        <v>0</v>
      </c>
      <c r="I1548" s="5">
        <f t="shared" si="1413"/>
        <v>0</v>
      </c>
      <c r="J1548" s="5">
        <f t="shared" si="1413"/>
        <v>0</v>
      </c>
      <c r="K1548" s="5">
        <f t="shared" si="1413"/>
        <v>0</v>
      </c>
      <c r="L1548" s="5">
        <f t="shared" si="1413"/>
        <v>0</v>
      </c>
      <c r="M1548" s="5">
        <f t="shared" si="1393"/>
        <v>17.5</v>
      </c>
      <c r="N1548" s="5">
        <f t="shared" si="1414"/>
        <v>0</v>
      </c>
      <c r="O1548" s="5">
        <f t="shared" si="1414"/>
        <v>0</v>
      </c>
      <c r="P1548" s="5">
        <f t="shared" si="1415"/>
        <v>0</v>
      </c>
      <c r="Q1548" s="5">
        <f t="shared" si="1415"/>
        <v>0</v>
      </c>
      <c r="R1548" s="5">
        <f t="shared" si="1415"/>
        <v>0</v>
      </c>
      <c r="S1548" s="5">
        <f t="shared" si="1415"/>
        <v>0</v>
      </c>
      <c r="T1548" s="5">
        <f t="shared" si="1415"/>
        <v>0</v>
      </c>
      <c r="U1548" s="5">
        <f t="shared" si="1415"/>
        <v>0</v>
      </c>
      <c r="V1548" s="42">
        <f t="shared" si="1415"/>
        <v>0</v>
      </c>
      <c r="W1548" s="5" t="e">
        <f t="shared" si="1366"/>
        <v>#DIV/0!</v>
      </c>
      <c r="X1548" s="25" t="s">
        <v>1591</v>
      </c>
    </row>
    <row r="1549" spans="1:24" ht="31.5" hidden="1" customHeight="1" x14ac:dyDescent="0.3">
      <c r="A1549" s="4" t="s">
        <v>171</v>
      </c>
      <c r="B1549" s="4" t="s">
        <v>1769</v>
      </c>
      <c r="C1549" s="4" t="s">
        <v>1532</v>
      </c>
      <c r="D1549" s="4" t="s">
        <v>12</v>
      </c>
      <c r="E1549" s="14" t="s">
        <v>532</v>
      </c>
      <c r="F1549" s="5">
        <v>17.5</v>
      </c>
      <c r="G1549" s="5"/>
      <c r="H1549" s="5"/>
      <c r="I1549" s="5"/>
      <c r="J1549" s="5"/>
      <c r="K1549" s="5"/>
      <c r="L1549" s="5"/>
      <c r="M1549" s="5">
        <f t="shared" si="1393"/>
        <v>17.5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42">
        <v>0</v>
      </c>
      <c r="W1549" s="5" t="e">
        <f t="shared" ref="W1549:W1612" si="1416">T1549/N1549*100</f>
        <v>#DIV/0!</v>
      </c>
      <c r="X1549" s="25" t="s">
        <v>1591</v>
      </c>
    </row>
    <row r="1550" spans="1:24" ht="31.5" customHeight="1" x14ac:dyDescent="0.3">
      <c r="A1550" s="4" t="s">
        <v>171</v>
      </c>
      <c r="B1550" s="4" t="s">
        <v>1769</v>
      </c>
      <c r="C1550" s="4" t="s">
        <v>230</v>
      </c>
      <c r="D1550" s="4"/>
      <c r="E1550" s="14" t="s">
        <v>1187</v>
      </c>
      <c r="F1550" s="5">
        <f t="shared" ref="F1550:L1552" si="1417">F1551</f>
        <v>6862.5</v>
      </c>
      <c r="G1550" s="5">
        <f t="shared" si="1417"/>
        <v>966</v>
      </c>
      <c r="H1550" s="5">
        <f t="shared" si="1417"/>
        <v>966</v>
      </c>
      <c r="I1550" s="5">
        <f t="shared" si="1417"/>
        <v>0</v>
      </c>
      <c r="J1550" s="5">
        <f t="shared" si="1417"/>
        <v>0</v>
      </c>
      <c r="K1550" s="5">
        <f t="shared" si="1417"/>
        <v>0</v>
      </c>
      <c r="L1550" s="5">
        <f t="shared" si="1417"/>
        <v>-5075</v>
      </c>
      <c r="M1550" s="5">
        <f t="shared" si="1393"/>
        <v>1787.5</v>
      </c>
      <c r="N1550" s="5">
        <f t="shared" ref="N1550:O1552" si="1418">N1551</f>
        <v>1787.5</v>
      </c>
      <c r="O1550" s="5">
        <f t="shared" si="1418"/>
        <v>0</v>
      </c>
      <c r="P1550" s="5">
        <f t="shared" ref="P1550:V1552" si="1419">P1551</f>
        <v>0</v>
      </c>
      <c r="Q1550" s="5">
        <f t="shared" si="1419"/>
        <v>0</v>
      </c>
      <c r="R1550" s="5">
        <f t="shared" si="1419"/>
        <v>0</v>
      </c>
      <c r="S1550" s="5">
        <f t="shared" si="1419"/>
        <v>0</v>
      </c>
      <c r="T1550" s="5">
        <f t="shared" si="1419"/>
        <v>1787.5</v>
      </c>
      <c r="U1550" s="5">
        <f t="shared" si="1419"/>
        <v>0</v>
      </c>
      <c r="V1550" s="42">
        <f t="shared" si="1419"/>
        <v>0</v>
      </c>
      <c r="W1550" s="5">
        <f t="shared" si="1416"/>
        <v>100</v>
      </c>
      <c r="X1550" s="27"/>
    </row>
    <row r="1551" spans="1:24" ht="15.75" customHeight="1" x14ac:dyDescent="0.3">
      <c r="A1551" s="4" t="s">
        <v>171</v>
      </c>
      <c r="B1551" s="4" t="s">
        <v>1769</v>
      </c>
      <c r="C1551" s="4" t="s">
        <v>229</v>
      </c>
      <c r="D1551" s="4"/>
      <c r="E1551" s="14" t="s">
        <v>631</v>
      </c>
      <c r="F1551" s="5">
        <f t="shared" si="1417"/>
        <v>6862.5</v>
      </c>
      <c r="G1551" s="5">
        <f t="shared" si="1417"/>
        <v>966</v>
      </c>
      <c r="H1551" s="5">
        <f t="shared" si="1417"/>
        <v>966</v>
      </c>
      <c r="I1551" s="5">
        <f t="shared" si="1417"/>
        <v>0</v>
      </c>
      <c r="J1551" s="5">
        <f t="shared" si="1417"/>
        <v>0</v>
      </c>
      <c r="K1551" s="5">
        <f t="shared" si="1417"/>
        <v>0</v>
      </c>
      <c r="L1551" s="5">
        <f t="shared" si="1417"/>
        <v>-5075</v>
      </c>
      <c r="M1551" s="5">
        <f t="shared" si="1393"/>
        <v>1787.5</v>
      </c>
      <c r="N1551" s="5">
        <f t="shared" si="1418"/>
        <v>1787.5</v>
      </c>
      <c r="O1551" s="5">
        <f t="shared" si="1418"/>
        <v>0</v>
      </c>
      <c r="P1551" s="5">
        <f t="shared" si="1419"/>
        <v>0</v>
      </c>
      <c r="Q1551" s="5">
        <f t="shared" si="1419"/>
        <v>0</v>
      </c>
      <c r="R1551" s="5">
        <f t="shared" si="1419"/>
        <v>0</v>
      </c>
      <c r="S1551" s="5">
        <f t="shared" si="1419"/>
        <v>0</v>
      </c>
      <c r="T1551" s="5">
        <f t="shared" si="1419"/>
        <v>1787.5</v>
      </c>
      <c r="U1551" s="5">
        <f t="shared" si="1419"/>
        <v>0</v>
      </c>
      <c r="V1551" s="42">
        <f t="shared" si="1419"/>
        <v>0</v>
      </c>
      <c r="W1551" s="5">
        <f t="shared" si="1416"/>
        <v>100</v>
      </c>
      <c r="X1551" s="27"/>
    </row>
    <row r="1552" spans="1:24" ht="31.5" customHeight="1" x14ac:dyDescent="0.3">
      <c r="A1552" s="4" t="s">
        <v>171</v>
      </c>
      <c r="B1552" s="4" t="s">
        <v>1769</v>
      </c>
      <c r="C1552" s="4" t="s">
        <v>229</v>
      </c>
      <c r="D1552" s="4" t="s">
        <v>11</v>
      </c>
      <c r="E1552" s="14" t="s">
        <v>531</v>
      </c>
      <c r="F1552" s="5">
        <f t="shared" si="1417"/>
        <v>6862.5</v>
      </c>
      <c r="G1552" s="5">
        <f t="shared" si="1417"/>
        <v>966</v>
      </c>
      <c r="H1552" s="5">
        <f t="shared" si="1417"/>
        <v>966</v>
      </c>
      <c r="I1552" s="5">
        <f t="shared" si="1417"/>
        <v>0</v>
      </c>
      <c r="J1552" s="5">
        <f t="shared" si="1417"/>
        <v>0</v>
      </c>
      <c r="K1552" s="5">
        <f t="shared" si="1417"/>
        <v>0</v>
      </c>
      <c r="L1552" s="5">
        <f t="shared" si="1417"/>
        <v>-5075</v>
      </c>
      <c r="M1552" s="5">
        <f t="shared" si="1393"/>
        <v>1787.5</v>
      </c>
      <c r="N1552" s="5">
        <f t="shared" si="1418"/>
        <v>1787.5</v>
      </c>
      <c r="O1552" s="5">
        <f t="shared" si="1418"/>
        <v>0</v>
      </c>
      <c r="P1552" s="5">
        <f t="shared" si="1419"/>
        <v>0</v>
      </c>
      <c r="Q1552" s="5">
        <f t="shared" si="1419"/>
        <v>0</v>
      </c>
      <c r="R1552" s="5">
        <f t="shared" si="1419"/>
        <v>0</v>
      </c>
      <c r="S1552" s="5">
        <f t="shared" si="1419"/>
        <v>0</v>
      </c>
      <c r="T1552" s="5">
        <f t="shared" si="1419"/>
        <v>1787.5</v>
      </c>
      <c r="U1552" s="5">
        <f t="shared" si="1419"/>
        <v>0</v>
      </c>
      <c r="V1552" s="42">
        <f t="shared" si="1419"/>
        <v>0</v>
      </c>
      <c r="W1552" s="5">
        <f t="shared" si="1416"/>
        <v>100</v>
      </c>
      <c r="X1552" s="27"/>
    </row>
    <row r="1553" spans="1:24" ht="31.5" customHeight="1" x14ac:dyDescent="0.3">
      <c r="A1553" s="4" t="s">
        <v>171</v>
      </c>
      <c r="B1553" s="4" t="s">
        <v>1769</v>
      </c>
      <c r="C1553" s="4" t="s">
        <v>229</v>
      </c>
      <c r="D1553" s="4" t="s">
        <v>12</v>
      </c>
      <c r="E1553" s="14" t="s">
        <v>532</v>
      </c>
      <c r="F1553" s="5">
        <v>6862.5</v>
      </c>
      <c r="G1553" s="5">
        <v>966</v>
      </c>
      <c r="H1553" s="5">
        <v>966</v>
      </c>
      <c r="I1553" s="5"/>
      <c r="J1553" s="5"/>
      <c r="K1553" s="5"/>
      <c r="L1553" s="5">
        <f>-4362.5-712.5</f>
        <v>-5075</v>
      </c>
      <c r="M1553" s="5">
        <f t="shared" si="1393"/>
        <v>1787.5</v>
      </c>
      <c r="N1553" s="5">
        <v>1787.5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1787.5</v>
      </c>
      <c r="U1553" s="5">
        <v>0</v>
      </c>
      <c r="V1553" s="42">
        <v>0</v>
      </c>
      <c r="W1553" s="5">
        <f t="shared" si="1416"/>
        <v>100</v>
      </c>
      <c r="X1553" s="27"/>
    </row>
    <row r="1554" spans="1:24" s="3" customFormat="1" ht="15.75" customHeight="1" x14ac:dyDescent="0.3">
      <c r="A1554" s="7" t="s">
        <v>171</v>
      </c>
      <c r="B1554" s="7" t="s">
        <v>69</v>
      </c>
      <c r="C1554" s="7"/>
      <c r="D1554" s="7"/>
      <c r="E1554" s="18" t="s">
        <v>496</v>
      </c>
      <c r="F1554" s="8">
        <f t="shared" ref="F1554:L1554" si="1420">F1555</f>
        <v>936.7</v>
      </c>
      <c r="G1554" s="8">
        <f t="shared" si="1420"/>
        <v>936.7</v>
      </c>
      <c r="H1554" s="8">
        <f t="shared" si="1420"/>
        <v>936.7</v>
      </c>
      <c r="I1554" s="8">
        <f t="shared" si="1420"/>
        <v>0</v>
      </c>
      <c r="J1554" s="8">
        <f t="shared" si="1420"/>
        <v>0</v>
      </c>
      <c r="K1554" s="8">
        <f t="shared" si="1420"/>
        <v>0</v>
      </c>
      <c r="L1554" s="8">
        <f t="shared" si="1420"/>
        <v>0</v>
      </c>
      <c r="M1554" s="8">
        <f t="shared" si="1393"/>
        <v>936.7</v>
      </c>
      <c r="N1554" s="8">
        <f>N1555</f>
        <v>936.7</v>
      </c>
      <c r="O1554" s="8">
        <f>O1555</f>
        <v>936.7</v>
      </c>
      <c r="P1554" s="8">
        <f t="shared" ref="P1554:V1554" si="1421">P1555</f>
        <v>0</v>
      </c>
      <c r="Q1554" s="8">
        <f t="shared" si="1421"/>
        <v>0</v>
      </c>
      <c r="R1554" s="8">
        <f t="shared" si="1421"/>
        <v>0</v>
      </c>
      <c r="S1554" s="8">
        <f t="shared" si="1421"/>
        <v>0</v>
      </c>
      <c r="T1554" s="8">
        <f t="shared" si="1421"/>
        <v>936.7</v>
      </c>
      <c r="U1554" s="8">
        <f t="shared" si="1421"/>
        <v>0</v>
      </c>
      <c r="V1554" s="40">
        <f t="shared" si="1421"/>
        <v>0</v>
      </c>
      <c r="W1554" s="8">
        <f t="shared" si="1416"/>
        <v>100</v>
      </c>
      <c r="X1554" s="22"/>
    </row>
    <row r="1555" spans="1:24" s="10" customFormat="1" ht="15.75" customHeight="1" x14ac:dyDescent="0.3">
      <c r="A1555" s="9" t="s">
        <v>171</v>
      </c>
      <c r="B1555" s="9" t="s">
        <v>1773</v>
      </c>
      <c r="C1555" s="9"/>
      <c r="D1555" s="9"/>
      <c r="E1555" s="13" t="s">
        <v>519</v>
      </c>
      <c r="F1555" s="11">
        <f t="shared" ref="F1555:L1555" si="1422">F1556+F1562</f>
        <v>936.7</v>
      </c>
      <c r="G1555" s="11">
        <f t="shared" si="1422"/>
        <v>936.7</v>
      </c>
      <c r="H1555" s="11">
        <f t="shared" si="1422"/>
        <v>936.7</v>
      </c>
      <c r="I1555" s="11">
        <f t="shared" si="1422"/>
        <v>0</v>
      </c>
      <c r="J1555" s="11">
        <f t="shared" si="1422"/>
        <v>0</v>
      </c>
      <c r="K1555" s="11">
        <f t="shared" si="1422"/>
        <v>0</v>
      </c>
      <c r="L1555" s="11">
        <f t="shared" si="1422"/>
        <v>0</v>
      </c>
      <c r="M1555" s="11">
        <f t="shared" si="1393"/>
        <v>936.7</v>
      </c>
      <c r="N1555" s="11">
        <f>N1556+N1562</f>
        <v>936.7</v>
      </c>
      <c r="O1555" s="11">
        <f>O1556+O1562</f>
        <v>936.7</v>
      </c>
      <c r="P1555" s="11">
        <f t="shared" ref="P1555:V1555" si="1423">P1556+P1562</f>
        <v>0</v>
      </c>
      <c r="Q1555" s="11">
        <f t="shared" si="1423"/>
        <v>0</v>
      </c>
      <c r="R1555" s="11">
        <f t="shared" si="1423"/>
        <v>0</v>
      </c>
      <c r="S1555" s="11">
        <f t="shared" si="1423"/>
        <v>0</v>
      </c>
      <c r="T1555" s="11">
        <f t="shared" si="1423"/>
        <v>936.7</v>
      </c>
      <c r="U1555" s="11">
        <f t="shared" si="1423"/>
        <v>0</v>
      </c>
      <c r="V1555" s="41">
        <f t="shared" si="1423"/>
        <v>0</v>
      </c>
      <c r="W1555" s="11">
        <f t="shared" si="1416"/>
        <v>100</v>
      </c>
      <c r="X1555" s="26"/>
    </row>
    <row r="1556" spans="1:24" ht="15.75" customHeight="1" x14ac:dyDescent="0.3">
      <c r="A1556" s="4" t="s">
        <v>171</v>
      </c>
      <c r="B1556" s="4" t="s">
        <v>1773</v>
      </c>
      <c r="C1556" s="4" t="s">
        <v>128</v>
      </c>
      <c r="D1556" s="4"/>
      <c r="E1556" s="14" t="s">
        <v>1075</v>
      </c>
      <c r="F1556" s="5">
        <f t="shared" ref="F1556:L1560" si="1424">F1557</f>
        <v>836.7</v>
      </c>
      <c r="G1556" s="5">
        <f t="shared" si="1424"/>
        <v>836.7</v>
      </c>
      <c r="H1556" s="5">
        <f t="shared" si="1424"/>
        <v>836.7</v>
      </c>
      <c r="I1556" s="5">
        <f t="shared" si="1424"/>
        <v>0</v>
      </c>
      <c r="J1556" s="5">
        <f t="shared" si="1424"/>
        <v>0</v>
      </c>
      <c r="K1556" s="5">
        <f t="shared" si="1424"/>
        <v>0</v>
      </c>
      <c r="L1556" s="5">
        <f t="shared" si="1424"/>
        <v>0</v>
      </c>
      <c r="M1556" s="5">
        <f t="shared" si="1393"/>
        <v>836.7</v>
      </c>
      <c r="N1556" s="5">
        <f t="shared" ref="N1556:O1560" si="1425">N1557</f>
        <v>836.7</v>
      </c>
      <c r="O1556" s="5">
        <f t="shared" si="1425"/>
        <v>836.7</v>
      </c>
      <c r="P1556" s="5">
        <f t="shared" ref="P1556:V1560" si="1426">P1557</f>
        <v>0</v>
      </c>
      <c r="Q1556" s="5">
        <f t="shared" si="1426"/>
        <v>0</v>
      </c>
      <c r="R1556" s="5">
        <f t="shared" si="1426"/>
        <v>0</v>
      </c>
      <c r="S1556" s="5">
        <f t="shared" si="1426"/>
        <v>0</v>
      </c>
      <c r="T1556" s="5">
        <f t="shared" si="1426"/>
        <v>836.7</v>
      </c>
      <c r="U1556" s="5">
        <f t="shared" si="1426"/>
        <v>0</v>
      </c>
      <c r="V1556" s="42">
        <f t="shared" si="1426"/>
        <v>0</v>
      </c>
      <c r="W1556" s="5">
        <f t="shared" si="1416"/>
        <v>100</v>
      </c>
      <c r="X1556" s="27"/>
    </row>
    <row r="1557" spans="1:24" ht="47.25" customHeight="1" x14ac:dyDescent="0.3">
      <c r="A1557" s="4" t="s">
        <v>171</v>
      </c>
      <c r="B1557" s="4" t="s">
        <v>1773</v>
      </c>
      <c r="C1557" s="4" t="s">
        <v>132</v>
      </c>
      <c r="D1557" s="4"/>
      <c r="E1557" s="14" t="s">
        <v>1433</v>
      </c>
      <c r="F1557" s="5">
        <f t="shared" si="1424"/>
        <v>836.7</v>
      </c>
      <c r="G1557" s="5">
        <f t="shared" si="1424"/>
        <v>836.7</v>
      </c>
      <c r="H1557" s="5">
        <f t="shared" si="1424"/>
        <v>836.7</v>
      </c>
      <c r="I1557" s="5">
        <f t="shared" si="1424"/>
        <v>0</v>
      </c>
      <c r="J1557" s="5">
        <f t="shared" si="1424"/>
        <v>0</v>
      </c>
      <c r="K1557" s="5">
        <f t="shared" si="1424"/>
        <v>0</v>
      </c>
      <c r="L1557" s="5">
        <f t="shared" si="1424"/>
        <v>0</v>
      </c>
      <c r="M1557" s="5">
        <f t="shared" si="1393"/>
        <v>836.7</v>
      </c>
      <c r="N1557" s="5">
        <f t="shared" si="1425"/>
        <v>836.7</v>
      </c>
      <c r="O1557" s="5">
        <f t="shared" si="1425"/>
        <v>836.7</v>
      </c>
      <c r="P1557" s="5">
        <f t="shared" si="1426"/>
        <v>0</v>
      </c>
      <c r="Q1557" s="5">
        <f t="shared" si="1426"/>
        <v>0</v>
      </c>
      <c r="R1557" s="5">
        <f t="shared" si="1426"/>
        <v>0</v>
      </c>
      <c r="S1557" s="5">
        <f t="shared" si="1426"/>
        <v>0</v>
      </c>
      <c r="T1557" s="5">
        <f t="shared" si="1426"/>
        <v>836.7</v>
      </c>
      <c r="U1557" s="5">
        <f t="shared" si="1426"/>
        <v>0</v>
      </c>
      <c r="V1557" s="42">
        <f t="shared" si="1426"/>
        <v>0</v>
      </c>
      <c r="W1557" s="5">
        <f t="shared" si="1416"/>
        <v>100</v>
      </c>
      <c r="X1557" s="27"/>
    </row>
    <row r="1558" spans="1:24" ht="31.5" customHeight="1" x14ac:dyDescent="0.3">
      <c r="A1558" s="4" t="s">
        <v>171</v>
      </c>
      <c r="B1558" s="4" t="s">
        <v>1773</v>
      </c>
      <c r="C1558" s="4" t="s">
        <v>133</v>
      </c>
      <c r="D1558" s="4"/>
      <c r="E1558" s="14" t="s">
        <v>1080</v>
      </c>
      <c r="F1558" s="5">
        <f t="shared" si="1424"/>
        <v>836.7</v>
      </c>
      <c r="G1558" s="5">
        <f t="shared" si="1424"/>
        <v>836.7</v>
      </c>
      <c r="H1558" s="5">
        <f t="shared" si="1424"/>
        <v>836.7</v>
      </c>
      <c r="I1558" s="5">
        <f t="shared" si="1424"/>
        <v>0</v>
      </c>
      <c r="J1558" s="5">
        <f t="shared" si="1424"/>
        <v>0</v>
      </c>
      <c r="K1558" s="5">
        <f t="shared" si="1424"/>
        <v>0</v>
      </c>
      <c r="L1558" s="5">
        <f t="shared" si="1424"/>
        <v>0</v>
      </c>
      <c r="M1558" s="5">
        <f t="shared" si="1393"/>
        <v>836.7</v>
      </c>
      <c r="N1558" s="5">
        <f t="shared" si="1425"/>
        <v>836.7</v>
      </c>
      <c r="O1558" s="5">
        <f t="shared" si="1425"/>
        <v>836.7</v>
      </c>
      <c r="P1558" s="5">
        <f t="shared" si="1426"/>
        <v>0</v>
      </c>
      <c r="Q1558" s="5">
        <f t="shared" si="1426"/>
        <v>0</v>
      </c>
      <c r="R1558" s="5">
        <f t="shared" si="1426"/>
        <v>0</v>
      </c>
      <c r="S1558" s="5">
        <f t="shared" si="1426"/>
        <v>0</v>
      </c>
      <c r="T1558" s="5">
        <f t="shared" si="1426"/>
        <v>836.7</v>
      </c>
      <c r="U1558" s="5">
        <f t="shared" si="1426"/>
        <v>0</v>
      </c>
      <c r="V1558" s="42">
        <f t="shared" si="1426"/>
        <v>0</v>
      </c>
      <c r="W1558" s="5">
        <f t="shared" si="1416"/>
        <v>100</v>
      </c>
      <c r="X1558" s="27"/>
    </row>
    <row r="1559" spans="1:24" ht="63" customHeight="1" x14ac:dyDescent="0.3">
      <c r="A1559" s="4" t="s">
        <v>171</v>
      </c>
      <c r="B1559" s="4" t="s">
        <v>1773</v>
      </c>
      <c r="C1559" s="4" t="s">
        <v>231</v>
      </c>
      <c r="D1559" s="4"/>
      <c r="E1559" s="14" t="s">
        <v>590</v>
      </c>
      <c r="F1559" s="5">
        <f t="shared" si="1424"/>
        <v>836.7</v>
      </c>
      <c r="G1559" s="5">
        <f t="shared" si="1424"/>
        <v>836.7</v>
      </c>
      <c r="H1559" s="5">
        <f t="shared" si="1424"/>
        <v>836.7</v>
      </c>
      <c r="I1559" s="5">
        <f t="shared" si="1424"/>
        <v>0</v>
      </c>
      <c r="J1559" s="5">
        <f t="shared" si="1424"/>
        <v>0</v>
      </c>
      <c r="K1559" s="5">
        <f t="shared" si="1424"/>
        <v>0</v>
      </c>
      <c r="L1559" s="5">
        <f t="shared" si="1424"/>
        <v>0</v>
      </c>
      <c r="M1559" s="5">
        <f t="shared" si="1393"/>
        <v>836.7</v>
      </c>
      <c r="N1559" s="5">
        <f t="shared" si="1425"/>
        <v>836.7</v>
      </c>
      <c r="O1559" s="5">
        <f t="shared" si="1425"/>
        <v>836.7</v>
      </c>
      <c r="P1559" s="5">
        <f t="shared" si="1426"/>
        <v>0</v>
      </c>
      <c r="Q1559" s="5">
        <f t="shared" si="1426"/>
        <v>0</v>
      </c>
      <c r="R1559" s="5">
        <f t="shared" si="1426"/>
        <v>0</v>
      </c>
      <c r="S1559" s="5">
        <f t="shared" si="1426"/>
        <v>0</v>
      </c>
      <c r="T1559" s="5">
        <f t="shared" si="1426"/>
        <v>836.7</v>
      </c>
      <c r="U1559" s="5">
        <f t="shared" si="1426"/>
        <v>0</v>
      </c>
      <c r="V1559" s="42">
        <f t="shared" si="1426"/>
        <v>0</v>
      </c>
      <c r="W1559" s="5">
        <f t="shared" si="1416"/>
        <v>100</v>
      </c>
      <c r="X1559" s="27"/>
    </row>
    <row r="1560" spans="1:24" ht="31.5" customHeight="1" x14ac:dyDescent="0.3">
      <c r="A1560" s="4" t="s">
        <v>171</v>
      </c>
      <c r="B1560" s="4" t="s">
        <v>1773</v>
      </c>
      <c r="C1560" s="4" t="s">
        <v>231</v>
      </c>
      <c r="D1560" s="4" t="s">
        <v>87</v>
      </c>
      <c r="E1560" s="14" t="s">
        <v>541</v>
      </c>
      <c r="F1560" s="5">
        <f t="shared" si="1424"/>
        <v>836.7</v>
      </c>
      <c r="G1560" s="5">
        <f t="shared" si="1424"/>
        <v>836.7</v>
      </c>
      <c r="H1560" s="5">
        <f t="shared" si="1424"/>
        <v>836.7</v>
      </c>
      <c r="I1560" s="5">
        <f t="shared" si="1424"/>
        <v>0</v>
      </c>
      <c r="J1560" s="5">
        <f t="shared" si="1424"/>
        <v>0</v>
      </c>
      <c r="K1560" s="5">
        <f t="shared" si="1424"/>
        <v>0</v>
      </c>
      <c r="L1560" s="5">
        <f t="shared" si="1424"/>
        <v>0</v>
      </c>
      <c r="M1560" s="5">
        <f t="shared" si="1393"/>
        <v>836.7</v>
      </c>
      <c r="N1560" s="5">
        <f t="shared" si="1425"/>
        <v>836.7</v>
      </c>
      <c r="O1560" s="5">
        <f t="shared" si="1425"/>
        <v>836.7</v>
      </c>
      <c r="P1560" s="5">
        <f t="shared" si="1426"/>
        <v>0</v>
      </c>
      <c r="Q1560" s="5">
        <f t="shared" si="1426"/>
        <v>0</v>
      </c>
      <c r="R1560" s="5">
        <f t="shared" si="1426"/>
        <v>0</v>
      </c>
      <c r="S1560" s="5">
        <f t="shared" si="1426"/>
        <v>0</v>
      </c>
      <c r="T1560" s="5">
        <f t="shared" si="1426"/>
        <v>836.7</v>
      </c>
      <c r="U1560" s="5">
        <f t="shared" si="1426"/>
        <v>0</v>
      </c>
      <c r="V1560" s="42">
        <f t="shared" si="1426"/>
        <v>0</v>
      </c>
      <c r="W1560" s="5">
        <f t="shared" si="1416"/>
        <v>100</v>
      </c>
      <c r="X1560" s="27"/>
    </row>
    <row r="1561" spans="1:24" ht="63" customHeight="1" x14ac:dyDescent="0.3">
      <c r="A1561" s="4" t="s">
        <v>171</v>
      </c>
      <c r="B1561" s="4" t="s">
        <v>1773</v>
      </c>
      <c r="C1561" s="4" t="s">
        <v>231</v>
      </c>
      <c r="D1561" s="4" t="s">
        <v>84</v>
      </c>
      <c r="E1561" s="14" t="s">
        <v>1552</v>
      </c>
      <c r="F1561" s="5">
        <v>836.7</v>
      </c>
      <c r="G1561" s="5">
        <v>836.7</v>
      </c>
      <c r="H1561" s="5">
        <v>836.7</v>
      </c>
      <c r="I1561" s="5"/>
      <c r="J1561" s="5"/>
      <c r="K1561" s="5"/>
      <c r="L1561" s="5"/>
      <c r="M1561" s="5">
        <f t="shared" si="1393"/>
        <v>836.7</v>
      </c>
      <c r="N1561" s="5">
        <v>836.7</v>
      </c>
      <c r="O1561" s="5">
        <v>836.7</v>
      </c>
      <c r="P1561" s="5">
        <v>0</v>
      </c>
      <c r="Q1561" s="5">
        <v>0</v>
      </c>
      <c r="R1561" s="5">
        <v>0</v>
      </c>
      <c r="S1561" s="5">
        <v>0</v>
      </c>
      <c r="T1561" s="5">
        <v>836.7</v>
      </c>
      <c r="U1561" s="5">
        <v>0</v>
      </c>
      <c r="V1561" s="42">
        <v>0</v>
      </c>
      <c r="W1561" s="5">
        <f t="shared" si="1416"/>
        <v>100</v>
      </c>
      <c r="X1561" s="27"/>
    </row>
    <row r="1562" spans="1:24" ht="47.25" customHeight="1" x14ac:dyDescent="0.3">
      <c r="A1562" s="4" t="s">
        <v>171</v>
      </c>
      <c r="B1562" s="4" t="s">
        <v>1773</v>
      </c>
      <c r="C1562" s="4" t="s">
        <v>110</v>
      </c>
      <c r="D1562" s="4"/>
      <c r="E1562" s="14" t="s">
        <v>1092</v>
      </c>
      <c r="F1562" s="5">
        <f t="shared" ref="F1562:L1566" si="1427">F1563</f>
        <v>100</v>
      </c>
      <c r="G1562" s="5">
        <f t="shared" si="1427"/>
        <v>100</v>
      </c>
      <c r="H1562" s="5">
        <f t="shared" si="1427"/>
        <v>100</v>
      </c>
      <c r="I1562" s="5">
        <f t="shared" si="1427"/>
        <v>0</v>
      </c>
      <c r="J1562" s="5">
        <f t="shared" si="1427"/>
        <v>0</v>
      </c>
      <c r="K1562" s="5">
        <f t="shared" si="1427"/>
        <v>0</v>
      </c>
      <c r="L1562" s="5">
        <f t="shared" si="1427"/>
        <v>0</v>
      </c>
      <c r="M1562" s="5">
        <f t="shared" si="1393"/>
        <v>100</v>
      </c>
      <c r="N1562" s="5">
        <f t="shared" ref="N1562:O1566" si="1428">N1563</f>
        <v>100</v>
      </c>
      <c r="O1562" s="5">
        <f t="shared" si="1428"/>
        <v>100</v>
      </c>
      <c r="P1562" s="5">
        <f t="shared" ref="P1562:V1566" si="1429">P1563</f>
        <v>0</v>
      </c>
      <c r="Q1562" s="5">
        <f t="shared" si="1429"/>
        <v>0</v>
      </c>
      <c r="R1562" s="5">
        <f t="shared" si="1429"/>
        <v>0</v>
      </c>
      <c r="S1562" s="5">
        <f t="shared" si="1429"/>
        <v>0</v>
      </c>
      <c r="T1562" s="5">
        <f t="shared" si="1429"/>
        <v>100</v>
      </c>
      <c r="U1562" s="5">
        <f t="shared" si="1429"/>
        <v>0</v>
      </c>
      <c r="V1562" s="42">
        <f t="shared" si="1429"/>
        <v>0</v>
      </c>
      <c r="W1562" s="5">
        <f t="shared" si="1416"/>
        <v>100</v>
      </c>
      <c r="X1562" s="27"/>
    </row>
    <row r="1563" spans="1:24" ht="31.5" customHeight="1" x14ac:dyDescent="0.3">
      <c r="A1563" s="4" t="s">
        <v>171</v>
      </c>
      <c r="B1563" s="4" t="s">
        <v>1773</v>
      </c>
      <c r="C1563" s="4" t="s">
        <v>134</v>
      </c>
      <c r="D1563" s="4"/>
      <c r="E1563" s="14" t="s">
        <v>1102</v>
      </c>
      <c r="F1563" s="5">
        <f t="shared" si="1427"/>
        <v>100</v>
      </c>
      <c r="G1563" s="5">
        <f t="shared" si="1427"/>
        <v>100</v>
      </c>
      <c r="H1563" s="5">
        <f t="shared" si="1427"/>
        <v>100</v>
      </c>
      <c r="I1563" s="5">
        <f t="shared" si="1427"/>
        <v>0</v>
      </c>
      <c r="J1563" s="5">
        <f t="shared" si="1427"/>
        <v>0</v>
      </c>
      <c r="K1563" s="5">
        <f t="shared" si="1427"/>
        <v>0</v>
      </c>
      <c r="L1563" s="5">
        <f t="shared" si="1427"/>
        <v>0</v>
      </c>
      <c r="M1563" s="5">
        <f t="shared" si="1393"/>
        <v>100</v>
      </c>
      <c r="N1563" s="5">
        <f t="shared" si="1428"/>
        <v>100</v>
      </c>
      <c r="O1563" s="5">
        <f t="shared" si="1428"/>
        <v>100</v>
      </c>
      <c r="P1563" s="5">
        <f t="shared" si="1429"/>
        <v>0</v>
      </c>
      <c r="Q1563" s="5">
        <f t="shared" si="1429"/>
        <v>0</v>
      </c>
      <c r="R1563" s="5">
        <f t="shared" si="1429"/>
        <v>0</v>
      </c>
      <c r="S1563" s="5">
        <f t="shared" si="1429"/>
        <v>0</v>
      </c>
      <c r="T1563" s="5">
        <f t="shared" si="1429"/>
        <v>100</v>
      </c>
      <c r="U1563" s="5">
        <f t="shared" si="1429"/>
        <v>0</v>
      </c>
      <c r="V1563" s="42">
        <f t="shared" si="1429"/>
        <v>0</v>
      </c>
      <c r="W1563" s="5">
        <f t="shared" si="1416"/>
        <v>100</v>
      </c>
      <c r="X1563" s="27"/>
    </row>
    <row r="1564" spans="1:24" ht="47.25" customHeight="1" x14ac:dyDescent="0.3">
      <c r="A1564" s="4" t="s">
        <v>171</v>
      </c>
      <c r="B1564" s="4" t="s">
        <v>1773</v>
      </c>
      <c r="C1564" s="4" t="s">
        <v>233</v>
      </c>
      <c r="D1564" s="4"/>
      <c r="E1564" s="14" t="s">
        <v>1104</v>
      </c>
      <c r="F1564" s="5">
        <f t="shared" si="1427"/>
        <v>100</v>
      </c>
      <c r="G1564" s="5">
        <f t="shared" si="1427"/>
        <v>100</v>
      </c>
      <c r="H1564" s="5">
        <f t="shared" si="1427"/>
        <v>100</v>
      </c>
      <c r="I1564" s="5">
        <f t="shared" si="1427"/>
        <v>0</v>
      </c>
      <c r="J1564" s="5">
        <f t="shared" si="1427"/>
        <v>0</v>
      </c>
      <c r="K1564" s="5">
        <f t="shared" si="1427"/>
        <v>0</v>
      </c>
      <c r="L1564" s="5">
        <f t="shared" si="1427"/>
        <v>0</v>
      </c>
      <c r="M1564" s="5">
        <f t="shared" si="1393"/>
        <v>100</v>
      </c>
      <c r="N1564" s="5">
        <f t="shared" si="1428"/>
        <v>100</v>
      </c>
      <c r="O1564" s="5">
        <f t="shared" si="1428"/>
        <v>100</v>
      </c>
      <c r="P1564" s="5">
        <f t="shared" si="1429"/>
        <v>0</v>
      </c>
      <c r="Q1564" s="5">
        <f t="shared" si="1429"/>
        <v>0</v>
      </c>
      <c r="R1564" s="5">
        <f t="shared" si="1429"/>
        <v>0</v>
      </c>
      <c r="S1564" s="5">
        <f t="shared" si="1429"/>
        <v>0</v>
      </c>
      <c r="T1564" s="5">
        <f t="shared" si="1429"/>
        <v>100</v>
      </c>
      <c r="U1564" s="5">
        <f t="shared" si="1429"/>
        <v>0</v>
      </c>
      <c r="V1564" s="42">
        <f t="shared" si="1429"/>
        <v>0</v>
      </c>
      <c r="W1564" s="5">
        <f t="shared" si="1416"/>
        <v>100</v>
      </c>
      <c r="X1564" s="27"/>
    </row>
    <row r="1565" spans="1:24" ht="31.5" customHeight="1" x14ac:dyDescent="0.3">
      <c r="A1565" s="4" t="s">
        <v>171</v>
      </c>
      <c r="B1565" s="4" t="s">
        <v>1773</v>
      </c>
      <c r="C1565" s="4" t="s">
        <v>232</v>
      </c>
      <c r="D1565" s="4"/>
      <c r="E1565" s="14" t="s">
        <v>601</v>
      </c>
      <c r="F1565" s="5">
        <f t="shared" si="1427"/>
        <v>100</v>
      </c>
      <c r="G1565" s="5">
        <f t="shared" si="1427"/>
        <v>100</v>
      </c>
      <c r="H1565" s="5">
        <f t="shared" si="1427"/>
        <v>100</v>
      </c>
      <c r="I1565" s="5">
        <f t="shared" si="1427"/>
        <v>0</v>
      </c>
      <c r="J1565" s="5">
        <f t="shared" si="1427"/>
        <v>0</v>
      </c>
      <c r="K1565" s="5">
        <f t="shared" si="1427"/>
        <v>0</v>
      </c>
      <c r="L1565" s="5">
        <f t="shared" si="1427"/>
        <v>0</v>
      </c>
      <c r="M1565" s="5">
        <f t="shared" si="1393"/>
        <v>100</v>
      </c>
      <c r="N1565" s="5">
        <f t="shared" si="1428"/>
        <v>100</v>
      </c>
      <c r="O1565" s="5">
        <f t="shared" si="1428"/>
        <v>100</v>
      </c>
      <c r="P1565" s="5">
        <f t="shared" si="1429"/>
        <v>0</v>
      </c>
      <c r="Q1565" s="5">
        <f t="shared" si="1429"/>
        <v>0</v>
      </c>
      <c r="R1565" s="5">
        <f t="shared" si="1429"/>
        <v>0</v>
      </c>
      <c r="S1565" s="5">
        <f t="shared" si="1429"/>
        <v>0</v>
      </c>
      <c r="T1565" s="5">
        <f t="shared" si="1429"/>
        <v>100</v>
      </c>
      <c r="U1565" s="5">
        <f t="shared" si="1429"/>
        <v>0</v>
      </c>
      <c r="V1565" s="42">
        <f t="shared" si="1429"/>
        <v>0</v>
      </c>
      <c r="W1565" s="5">
        <f t="shared" si="1416"/>
        <v>100</v>
      </c>
      <c r="X1565" s="27"/>
    </row>
    <row r="1566" spans="1:24" ht="31.5" customHeight="1" x14ac:dyDescent="0.3">
      <c r="A1566" s="4" t="s">
        <v>171</v>
      </c>
      <c r="B1566" s="4" t="s">
        <v>1773</v>
      </c>
      <c r="C1566" s="4" t="s">
        <v>232</v>
      </c>
      <c r="D1566" s="4" t="s">
        <v>11</v>
      </c>
      <c r="E1566" s="14" t="s">
        <v>531</v>
      </c>
      <c r="F1566" s="5">
        <f t="shared" si="1427"/>
        <v>100</v>
      </c>
      <c r="G1566" s="5">
        <f t="shared" si="1427"/>
        <v>100</v>
      </c>
      <c r="H1566" s="5">
        <f t="shared" si="1427"/>
        <v>100</v>
      </c>
      <c r="I1566" s="5">
        <f t="shared" si="1427"/>
        <v>0</v>
      </c>
      <c r="J1566" s="5">
        <f t="shared" si="1427"/>
        <v>0</v>
      </c>
      <c r="K1566" s="5">
        <f t="shared" si="1427"/>
        <v>0</v>
      </c>
      <c r="L1566" s="5">
        <f t="shared" si="1427"/>
        <v>0</v>
      </c>
      <c r="M1566" s="5">
        <f t="shared" si="1393"/>
        <v>100</v>
      </c>
      <c r="N1566" s="5">
        <f t="shared" si="1428"/>
        <v>100</v>
      </c>
      <c r="O1566" s="5">
        <f t="shared" si="1428"/>
        <v>100</v>
      </c>
      <c r="P1566" s="5">
        <f t="shared" si="1429"/>
        <v>0</v>
      </c>
      <c r="Q1566" s="5">
        <f t="shared" si="1429"/>
        <v>0</v>
      </c>
      <c r="R1566" s="5">
        <f t="shared" si="1429"/>
        <v>0</v>
      </c>
      <c r="S1566" s="5">
        <f t="shared" si="1429"/>
        <v>0</v>
      </c>
      <c r="T1566" s="5">
        <f t="shared" si="1429"/>
        <v>100</v>
      </c>
      <c r="U1566" s="5">
        <f t="shared" si="1429"/>
        <v>0</v>
      </c>
      <c r="V1566" s="42">
        <f t="shared" si="1429"/>
        <v>0</v>
      </c>
      <c r="W1566" s="5">
        <f t="shared" si="1416"/>
        <v>100</v>
      </c>
      <c r="X1566" s="27"/>
    </row>
    <row r="1567" spans="1:24" ht="31.5" customHeight="1" x14ac:dyDescent="0.3">
      <c r="A1567" s="4" t="s">
        <v>171</v>
      </c>
      <c r="B1567" s="4" t="s">
        <v>1773</v>
      </c>
      <c r="C1567" s="4" t="s">
        <v>232</v>
      </c>
      <c r="D1567" s="4" t="s">
        <v>12</v>
      </c>
      <c r="E1567" s="14" t="s">
        <v>532</v>
      </c>
      <c r="F1567" s="5">
        <v>100</v>
      </c>
      <c r="G1567" s="5">
        <v>100</v>
      </c>
      <c r="H1567" s="5">
        <v>100</v>
      </c>
      <c r="I1567" s="5"/>
      <c r="J1567" s="5"/>
      <c r="K1567" s="5"/>
      <c r="L1567" s="5"/>
      <c r="M1567" s="5">
        <f t="shared" si="1393"/>
        <v>100</v>
      </c>
      <c r="N1567" s="5">
        <v>100</v>
      </c>
      <c r="O1567" s="5">
        <v>100</v>
      </c>
      <c r="P1567" s="5">
        <v>0</v>
      </c>
      <c r="Q1567" s="5">
        <v>0</v>
      </c>
      <c r="R1567" s="5">
        <v>0</v>
      </c>
      <c r="S1567" s="5">
        <v>0</v>
      </c>
      <c r="T1567" s="5">
        <v>100</v>
      </c>
      <c r="U1567" s="5">
        <v>0</v>
      </c>
      <c r="V1567" s="42">
        <v>0</v>
      </c>
      <c r="W1567" s="5">
        <f t="shared" si="1416"/>
        <v>100</v>
      </c>
      <c r="X1567" s="27"/>
    </row>
    <row r="1568" spans="1:24" s="3" customFormat="1" ht="15.75" customHeight="1" x14ac:dyDescent="0.3">
      <c r="A1568" s="7" t="s">
        <v>171</v>
      </c>
      <c r="B1568" s="7" t="s">
        <v>31</v>
      </c>
      <c r="C1568" s="7"/>
      <c r="D1568" s="7"/>
      <c r="E1568" s="18" t="s">
        <v>497</v>
      </c>
      <c r="F1568" s="8">
        <f t="shared" ref="F1568:L1574" si="1430">F1569</f>
        <v>157.80000000000001</v>
      </c>
      <c r="G1568" s="8">
        <f t="shared" si="1430"/>
        <v>157.80000000000001</v>
      </c>
      <c r="H1568" s="8">
        <f t="shared" si="1430"/>
        <v>157.80000000000001</v>
      </c>
      <c r="I1568" s="8">
        <f t="shared" si="1430"/>
        <v>0</v>
      </c>
      <c r="J1568" s="8">
        <f t="shared" si="1430"/>
        <v>0</v>
      </c>
      <c r="K1568" s="8">
        <f t="shared" si="1430"/>
        <v>0</v>
      </c>
      <c r="L1568" s="8">
        <f t="shared" si="1430"/>
        <v>600.02700000000004</v>
      </c>
      <c r="M1568" s="8">
        <f t="shared" si="1393"/>
        <v>757.827</v>
      </c>
      <c r="N1568" s="8">
        <f t="shared" ref="N1568:O1574" si="1431">N1569</f>
        <v>1479.87474</v>
      </c>
      <c r="O1568" s="8">
        <f t="shared" si="1431"/>
        <v>1519.57474</v>
      </c>
      <c r="P1568" s="8">
        <f t="shared" ref="P1568:V1574" si="1432">P1569</f>
        <v>0</v>
      </c>
      <c r="Q1568" s="8">
        <f t="shared" si="1432"/>
        <v>0</v>
      </c>
      <c r="R1568" s="8">
        <f t="shared" si="1432"/>
        <v>0</v>
      </c>
      <c r="S1568" s="8">
        <f t="shared" si="1432"/>
        <v>0</v>
      </c>
      <c r="T1568" s="8">
        <f t="shared" si="1432"/>
        <v>1479.87474</v>
      </c>
      <c r="U1568" s="8">
        <f t="shared" si="1432"/>
        <v>0</v>
      </c>
      <c r="V1568" s="40">
        <f t="shared" si="1432"/>
        <v>0</v>
      </c>
      <c r="W1568" s="8">
        <f t="shared" si="1416"/>
        <v>100</v>
      </c>
      <c r="X1568" s="22"/>
    </row>
    <row r="1569" spans="1:24" s="10" customFormat="1" ht="15.75" customHeight="1" x14ac:dyDescent="0.3">
      <c r="A1569" s="9" t="s">
        <v>171</v>
      </c>
      <c r="B1569" s="9" t="s">
        <v>1775</v>
      </c>
      <c r="C1569" s="9"/>
      <c r="D1569" s="9"/>
      <c r="E1569" s="13" t="s">
        <v>521</v>
      </c>
      <c r="F1569" s="11">
        <f t="shared" si="1430"/>
        <v>157.80000000000001</v>
      </c>
      <c r="G1569" s="11">
        <f t="shared" si="1430"/>
        <v>157.80000000000001</v>
      </c>
      <c r="H1569" s="11">
        <f t="shared" si="1430"/>
        <v>157.80000000000001</v>
      </c>
      <c r="I1569" s="11">
        <f t="shared" si="1430"/>
        <v>0</v>
      </c>
      <c r="J1569" s="11">
        <f t="shared" si="1430"/>
        <v>0</v>
      </c>
      <c r="K1569" s="11">
        <f t="shared" si="1430"/>
        <v>0</v>
      </c>
      <c r="L1569" s="11">
        <f>L1570+L1576</f>
        <v>600.02700000000004</v>
      </c>
      <c r="M1569" s="11">
        <f t="shared" si="1393"/>
        <v>757.827</v>
      </c>
      <c r="N1569" s="11">
        <f>N1570+N1576</f>
        <v>1479.87474</v>
      </c>
      <c r="O1569" s="11">
        <f>O1570+O1576</f>
        <v>1519.57474</v>
      </c>
      <c r="P1569" s="11">
        <f t="shared" si="1432"/>
        <v>0</v>
      </c>
      <c r="Q1569" s="11">
        <f t="shared" si="1432"/>
        <v>0</v>
      </c>
      <c r="R1569" s="11">
        <f t="shared" si="1432"/>
        <v>0</v>
      </c>
      <c r="S1569" s="11">
        <f t="shared" si="1432"/>
        <v>0</v>
      </c>
      <c r="T1569" s="11">
        <f>T1570+T1576</f>
        <v>1479.87474</v>
      </c>
      <c r="U1569" s="11">
        <f t="shared" si="1432"/>
        <v>0</v>
      </c>
      <c r="V1569" s="41">
        <f t="shared" si="1432"/>
        <v>0</v>
      </c>
      <c r="W1569" s="11">
        <f t="shared" si="1416"/>
        <v>100</v>
      </c>
      <c r="X1569" s="26"/>
    </row>
    <row r="1570" spans="1:24" ht="15.75" customHeight="1" x14ac:dyDescent="0.3">
      <c r="A1570" s="4" t="s">
        <v>171</v>
      </c>
      <c r="B1570" s="4" t="s">
        <v>1775</v>
      </c>
      <c r="C1570" s="4" t="s">
        <v>105</v>
      </c>
      <c r="D1570" s="4"/>
      <c r="E1570" s="14" t="s">
        <v>1063</v>
      </c>
      <c r="F1570" s="5">
        <f t="shared" si="1430"/>
        <v>157.80000000000001</v>
      </c>
      <c r="G1570" s="5">
        <f t="shared" si="1430"/>
        <v>157.80000000000001</v>
      </c>
      <c r="H1570" s="5">
        <f t="shared" si="1430"/>
        <v>157.80000000000001</v>
      </c>
      <c r="I1570" s="5">
        <f t="shared" si="1430"/>
        <v>0</v>
      </c>
      <c r="J1570" s="5">
        <f t="shared" si="1430"/>
        <v>0</v>
      </c>
      <c r="K1570" s="5">
        <f t="shared" si="1430"/>
        <v>0</v>
      </c>
      <c r="L1570" s="5">
        <f t="shared" si="1430"/>
        <v>600</v>
      </c>
      <c r="M1570" s="5">
        <f t="shared" si="1393"/>
        <v>757.8</v>
      </c>
      <c r="N1570" s="5">
        <f t="shared" si="1431"/>
        <v>757.8</v>
      </c>
      <c r="O1570" s="5">
        <f t="shared" si="1431"/>
        <v>797.5</v>
      </c>
      <c r="P1570" s="5">
        <f t="shared" si="1432"/>
        <v>0</v>
      </c>
      <c r="Q1570" s="5">
        <f t="shared" si="1432"/>
        <v>0</v>
      </c>
      <c r="R1570" s="5">
        <f t="shared" si="1432"/>
        <v>0</v>
      </c>
      <c r="S1570" s="5">
        <f t="shared" si="1432"/>
        <v>0</v>
      </c>
      <c r="T1570" s="5">
        <f t="shared" si="1432"/>
        <v>757.8</v>
      </c>
      <c r="U1570" s="5">
        <f t="shared" si="1432"/>
        <v>0</v>
      </c>
      <c r="V1570" s="42">
        <f t="shared" si="1432"/>
        <v>0</v>
      </c>
      <c r="W1570" s="5">
        <f t="shared" si="1416"/>
        <v>100</v>
      </c>
      <c r="X1570" s="27"/>
    </row>
    <row r="1571" spans="1:24" ht="31.5" customHeight="1" x14ac:dyDescent="0.3">
      <c r="A1571" s="4" t="s">
        <v>171</v>
      </c>
      <c r="B1571" s="4" t="s">
        <v>1775</v>
      </c>
      <c r="C1571" s="4" t="s">
        <v>151</v>
      </c>
      <c r="D1571" s="4"/>
      <c r="E1571" s="14" t="s">
        <v>1064</v>
      </c>
      <c r="F1571" s="5">
        <f t="shared" si="1430"/>
        <v>157.80000000000001</v>
      </c>
      <c r="G1571" s="5">
        <f t="shared" si="1430"/>
        <v>157.80000000000001</v>
      </c>
      <c r="H1571" s="5">
        <f t="shared" si="1430"/>
        <v>157.80000000000001</v>
      </c>
      <c r="I1571" s="5">
        <f t="shared" si="1430"/>
        <v>0</v>
      </c>
      <c r="J1571" s="5">
        <f t="shared" si="1430"/>
        <v>0</v>
      </c>
      <c r="K1571" s="5">
        <f t="shared" si="1430"/>
        <v>0</v>
      </c>
      <c r="L1571" s="5">
        <f t="shared" si="1430"/>
        <v>600</v>
      </c>
      <c r="M1571" s="5">
        <f t="shared" si="1393"/>
        <v>757.8</v>
      </c>
      <c r="N1571" s="5">
        <f t="shared" si="1431"/>
        <v>757.8</v>
      </c>
      <c r="O1571" s="5">
        <f t="shared" si="1431"/>
        <v>797.5</v>
      </c>
      <c r="P1571" s="5">
        <f t="shared" si="1432"/>
        <v>0</v>
      </c>
      <c r="Q1571" s="5">
        <f t="shared" si="1432"/>
        <v>0</v>
      </c>
      <c r="R1571" s="5">
        <f t="shared" si="1432"/>
        <v>0</v>
      </c>
      <c r="S1571" s="5">
        <f t="shared" si="1432"/>
        <v>0</v>
      </c>
      <c r="T1571" s="5">
        <f t="shared" si="1432"/>
        <v>757.8</v>
      </c>
      <c r="U1571" s="5">
        <f t="shared" si="1432"/>
        <v>0</v>
      </c>
      <c r="V1571" s="42">
        <f t="shared" si="1432"/>
        <v>0</v>
      </c>
      <c r="W1571" s="5">
        <f t="shared" si="1416"/>
        <v>100</v>
      </c>
      <c r="X1571" s="27"/>
    </row>
    <row r="1572" spans="1:24" ht="31.5" customHeight="1" x14ac:dyDescent="0.3">
      <c r="A1572" s="4" t="s">
        <v>171</v>
      </c>
      <c r="B1572" s="4" t="s">
        <v>1775</v>
      </c>
      <c r="C1572" s="4" t="s">
        <v>152</v>
      </c>
      <c r="D1572" s="4"/>
      <c r="E1572" s="14" t="s">
        <v>1065</v>
      </c>
      <c r="F1572" s="5">
        <f t="shared" si="1430"/>
        <v>157.80000000000001</v>
      </c>
      <c r="G1572" s="5">
        <f t="shared" si="1430"/>
        <v>157.80000000000001</v>
      </c>
      <c r="H1572" s="5">
        <f t="shared" si="1430"/>
        <v>157.80000000000001</v>
      </c>
      <c r="I1572" s="5">
        <f t="shared" si="1430"/>
        <v>0</v>
      </c>
      <c r="J1572" s="5">
        <f t="shared" si="1430"/>
        <v>0</v>
      </c>
      <c r="K1572" s="5">
        <f t="shared" si="1430"/>
        <v>0</v>
      </c>
      <c r="L1572" s="5">
        <f t="shared" si="1430"/>
        <v>600</v>
      </c>
      <c r="M1572" s="5">
        <f t="shared" si="1393"/>
        <v>757.8</v>
      </c>
      <c r="N1572" s="5">
        <f t="shared" si="1431"/>
        <v>757.8</v>
      </c>
      <c r="O1572" s="5">
        <f t="shared" si="1431"/>
        <v>797.5</v>
      </c>
      <c r="P1572" s="5">
        <f t="shared" si="1432"/>
        <v>0</v>
      </c>
      <c r="Q1572" s="5">
        <f t="shared" si="1432"/>
        <v>0</v>
      </c>
      <c r="R1572" s="5">
        <f t="shared" si="1432"/>
        <v>0</v>
      </c>
      <c r="S1572" s="5">
        <f t="shared" si="1432"/>
        <v>0</v>
      </c>
      <c r="T1572" s="5">
        <f t="shared" si="1432"/>
        <v>757.8</v>
      </c>
      <c r="U1572" s="5">
        <f t="shared" si="1432"/>
        <v>0</v>
      </c>
      <c r="V1572" s="42">
        <f t="shared" si="1432"/>
        <v>0</v>
      </c>
      <c r="W1572" s="5">
        <f t="shared" si="1416"/>
        <v>100</v>
      </c>
      <c r="X1572" s="27"/>
    </row>
    <row r="1573" spans="1:24" ht="47.25" customHeight="1" x14ac:dyDescent="0.3">
      <c r="A1573" s="4" t="s">
        <v>171</v>
      </c>
      <c r="B1573" s="4" t="s">
        <v>1775</v>
      </c>
      <c r="C1573" s="4" t="s">
        <v>142</v>
      </c>
      <c r="D1573" s="4"/>
      <c r="E1573" s="14" t="s">
        <v>578</v>
      </c>
      <c r="F1573" s="5">
        <f t="shared" si="1430"/>
        <v>157.80000000000001</v>
      </c>
      <c r="G1573" s="5">
        <f t="shared" si="1430"/>
        <v>157.80000000000001</v>
      </c>
      <c r="H1573" s="5">
        <f t="shared" si="1430"/>
        <v>157.80000000000001</v>
      </c>
      <c r="I1573" s="5">
        <f t="shared" si="1430"/>
        <v>0</v>
      </c>
      <c r="J1573" s="5">
        <f t="shared" si="1430"/>
        <v>0</v>
      </c>
      <c r="K1573" s="5">
        <f t="shared" si="1430"/>
        <v>0</v>
      </c>
      <c r="L1573" s="5">
        <f t="shared" si="1430"/>
        <v>600</v>
      </c>
      <c r="M1573" s="5">
        <f t="shared" si="1393"/>
        <v>757.8</v>
      </c>
      <c r="N1573" s="5">
        <f t="shared" si="1431"/>
        <v>757.8</v>
      </c>
      <c r="O1573" s="5">
        <f t="shared" si="1431"/>
        <v>797.5</v>
      </c>
      <c r="P1573" s="5">
        <f t="shared" si="1432"/>
        <v>0</v>
      </c>
      <c r="Q1573" s="5">
        <f t="shared" si="1432"/>
        <v>0</v>
      </c>
      <c r="R1573" s="5">
        <f t="shared" si="1432"/>
        <v>0</v>
      </c>
      <c r="S1573" s="5">
        <f t="shared" si="1432"/>
        <v>0</v>
      </c>
      <c r="T1573" s="5">
        <f t="shared" si="1432"/>
        <v>757.8</v>
      </c>
      <c r="U1573" s="5">
        <f t="shared" si="1432"/>
        <v>0</v>
      </c>
      <c r="V1573" s="42">
        <f t="shared" si="1432"/>
        <v>0</v>
      </c>
      <c r="W1573" s="5">
        <f t="shared" si="1416"/>
        <v>100</v>
      </c>
      <c r="X1573" s="27"/>
    </row>
    <row r="1574" spans="1:24" ht="31.5" customHeight="1" x14ac:dyDescent="0.3">
      <c r="A1574" s="4" t="s">
        <v>171</v>
      </c>
      <c r="B1574" s="4" t="s">
        <v>1775</v>
      </c>
      <c r="C1574" s="4" t="s">
        <v>142</v>
      </c>
      <c r="D1574" s="4" t="s">
        <v>11</v>
      </c>
      <c r="E1574" s="14" t="s">
        <v>531</v>
      </c>
      <c r="F1574" s="5">
        <f t="shared" si="1430"/>
        <v>157.80000000000001</v>
      </c>
      <c r="G1574" s="5">
        <f t="shared" si="1430"/>
        <v>157.80000000000001</v>
      </c>
      <c r="H1574" s="5">
        <f t="shared" si="1430"/>
        <v>157.80000000000001</v>
      </c>
      <c r="I1574" s="5">
        <f t="shared" si="1430"/>
        <v>0</v>
      </c>
      <c r="J1574" s="5">
        <f t="shared" si="1430"/>
        <v>0</v>
      </c>
      <c r="K1574" s="5">
        <f t="shared" si="1430"/>
        <v>0</v>
      </c>
      <c r="L1574" s="5">
        <f t="shared" si="1430"/>
        <v>600</v>
      </c>
      <c r="M1574" s="5">
        <f t="shared" si="1393"/>
        <v>757.8</v>
      </c>
      <c r="N1574" s="5">
        <f t="shared" si="1431"/>
        <v>757.8</v>
      </c>
      <c r="O1574" s="5">
        <f t="shared" si="1431"/>
        <v>797.5</v>
      </c>
      <c r="P1574" s="5">
        <f t="shared" si="1432"/>
        <v>0</v>
      </c>
      <c r="Q1574" s="5">
        <f t="shared" si="1432"/>
        <v>0</v>
      </c>
      <c r="R1574" s="5">
        <f t="shared" si="1432"/>
        <v>0</v>
      </c>
      <c r="S1574" s="5">
        <f t="shared" si="1432"/>
        <v>0</v>
      </c>
      <c r="T1574" s="5">
        <f t="shared" si="1432"/>
        <v>757.8</v>
      </c>
      <c r="U1574" s="5">
        <f t="shared" si="1432"/>
        <v>0</v>
      </c>
      <c r="V1574" s="42">
        <f t="shared" si="1432"/>
        <v>0</v>
      </c>
      <c r="W1574" s="5">
        <f t="shared" si="1416"/>
        <v>100</v>
      </c>
      <c r="X1574" s="27"/>
    </row>
    <row r="1575" spans="1:24" ht="31.5" customHeight="1" x14ac:dyDescent="0.3">
      <c r="A1575" s="4" t="s">
        <v>171</v>
      </c>
      <c r="B1575" s="4" t="s">
        <v>1775</v>
      </c>
      <c r="C1575" s="4" t="s">
        <v>142</v>
      </c>
      <c r="D1575" s="4" t="s">
        <v>12</v>
      </c>
      <c r="E1575" s="14" t="s">
        <v>532</v>
      </c>
      <c r="F1575" s="5">
        <v>157.80000000000001</v>
      </c>
      <c r="G1575" s="5">
        <v>157.80000000000001</v>
      </c>
      <c r="H1575" s="5">
        <v>157.80000000000001</v>
      </c>
      <c r="I1575" s="5"/>
      <c r="J1575" s="5"/>
      <c r="K1575" s="5"/>
      <c r="L1575" s="5">
        <f>700-100</f>
        <v>600</v>
      </c>
      <c r="M1575" s="5">
        <f t="shared" si="1393"/>
        <v>757.8</v>
      </c>
      <c r="N1575" s="5">
        <v>757.8</v>
      </c>
      <c r="O1575" s="5">
        <v>797.5</v>
      </c>
      <c r="P1575" s="5">
        <v>0</v>
      </c>
      <c r="Q1575" s="5">
        <v>0</v>
      </c>
      <c r="R1575" s="5">
        <v>0</v>
      </c>
      <c r="S1575" s="5">
        <v>0</v>
      </c>
      <c r="T1575" s="5">
        <v>757.8</v>
      </c>
      <c r="U1575" s="5">
        <v>0</v>
      </c>
      <c r="V1575" s="42">
        <v>0</v>
      </c>
      <c r="W1575" s="5">
        <f t="shared" si="1416"/>
        <v>100</v>
      </c>
      <c r="X1575" s="27"/>
    </row>
    <row r="1576" spans="1:24" ht="31.5" customHeight="1" x14ac:dyDescent="0.3">
      <c r="A1576" s="4" t="s">
        <v>171</v>
      </c>
      <c r="B1576" s="4" t="s">
        <v>1775</v>
      </c>
      <c r="C1576" s="4" t="s">
        <v>22</v>
      </c>
      <c r="D1576" s="4"/>
      <c r="E1576" s="14" t="s">
        <v>802</v>
      </c>
      <c r="F1576" s="5"/>
      <c r="G1576" s="5"/>
      <c r="H1576" s="5"/>
      <c r="I1576" s="5"/>
      <c r="J1576" s="5"/>
      <c r="K1576" s="5"/>
      <c r="L1576" s="5">
        <f>L1577</f>
        <v>2.7E-2</v>
      </c>
      <c r="M1576" s="5">
        <f t="shared" si="1393"/>
        <v>2.7E-2</v>
      </c>
      <c r="N1576" s="5">
        <f>N1577</f>
        <v>722.07474000000002</v>
      </c>
      <c r="O1576" s="5">
        <f>O1577</f>
        <v>722.07474000000002</v>
      </c>
      <c r="P1576" s="5">
        <f t="shared" ref="P1576:V1576" si="1433">P1577</f>
        <v>0</v>
      </c>
      <c r="Q1576" s="5">
        <f t="shared" si="1433"/>
        <v>0</v>
      </c>
      <c r="R1576" s="5">
        <f t="shared" si="1433"/>
        <v>0</v>
      </c>
      <c r="S1576" s="5">
        <f t="shared" si="1433"/>
        <v>0</v>
      </c>
      <c r="T1576" s="5">
        <f>T1577</f>
        <v>722.07474000000002</v>
      </c>
      <c r="U1576" s="5">
        <f t="shared" si="1433"/>
        <v>0</v>
      </c>
      <c r="V1576" s="42">
        <f t="shared" si="1433"/>
        <v>0</v>
      </c>
      <c r="W1576" s="5">
        <f t="shared" si="1416"/>
        <v>100</v>
      </c>
      <c r="X1576" s="27"/>
    </row>
    <row r="1577" spans="1:24" ht="47.25" customHeight="1" x14ac:dyDescent="0.3">
      <c r="A1577" s="4" t="s">
        <v>171</v>
      </c>
      <c r="B1577" s="4" t="s">
        <v>1775</v>
      </c>
      <c r="C1577" s="4" t="s">
        <v>406</v>
      </c>
      <c r="D1577" s="4"/>
      <c r="E1577" s="14" t="s">
        <v>808</v>
      </c>
      <c r="F1577" s="5"/>
      <c r="G1577" s="5"/>
      <c r="H1577" s="5"/>
      <c r="I1577" s="5"/>
      <c r="J1577" s="5"/>
      <c r="K1577" s="5"/>
      <c r="L1577" s="5">
        <f>L1580</f>
        <v>2.7E-2</v>
      </c>
      <c r="M1577" s="5">
        <f t="shared" si="1393"/>
        <v>2.7E-2</v>
      </c>
      <c r="N1577" s="5">
        <f>N1580+N1578</f>
        <v>722.07474000000002</v>
      </c>
      <c r="O1577" s="5">
        <f>O1580+O1578</f>
        <v>722.07474000000002</v>
      </c>
      <c r="P1577" s="5">
        <f t="shared" ref="P1577:V1577" si="1434">P1580+P1578</f>
        <v>0</v>
      </c>
      <c r="Q1577" s="5">
        <f t="shared" si="1434"/>
        <v>0</v>
      </c>
      <c r="R1577" s="5">
        <f t="shared" si="1434"/>
        <v>0</v>
      </c>
      <c r="S1577" s="5">
        <f t="shared" si="1434"/>
        <v>0</v>
      </c>
      <c r="T1577" s="5">
        <f>T1580+T1578</f>
        <v>722.07474000000002</v>
      </c>
      <c r="U1577" s="5">
        <f t="shared" si="1434"/>
        <v>0</v>
      </c>
      <c r="V1577" s="42">
        <f t="shared" si="1434"/>
        <v>0</v>
      </c>
      <c r="W1577" s="5">
        <f t="shared" si="1416"/>
        <v>100</v>
      </c>
      <c r="X1577" s="27"/>
    </row>
    <row r="1578" spans="1:24" ht="31.5" customHeight="1" x14ac:dyDescent="0.3">
      <c r="A1578" s="4" t="s">
        <v>171</v>
      </c>
      <c r="B1578" s="4" t="s">
        <v>1775</v>
      </c>
      <c r="C1578" s="4" t="s">
        <v>406</v>
      </c>
      <c r="D1578" s="4" t="s">
        <v>11</v>
      </c>
      <c r="E1578" s="14" t="s">
        <v>531</v>
      </c>
      <c r="F1578" s="5"/>
      <c r="G1578" s="5"/>
      <c r="H1578" s="5"/>
      <c r="I1578" s="5"/>
      <c r="J1578" s="5"/>
      <c r="K1578" s="5"/>
      <c r="L1578" s="5"/>
      <c r="M1578" s="5">
        <f t="shared" si="1393"/>
        <v>0</v>
      </c>
      <c r="N1578" s="5">
        <f>N1579</f>
        <v>378.29045000000002</v>
      </c>
      <c r="O1578" s="5">
        <f>O1579</f>
        <v>378.29045000000002</v>
      </c>
      <c r="P1578" s="5">
        <f t="shared" ref="P1578:V1578" si="1435">P1579</f>
        <v>0</v>
      </c>
      <c r="Q1578" s="5">
        <f t="shared" si="1435"/>
        <v>0</v>
      </c>
      <c r="R1578" s="5">
        <f t="shared" si="1435"/>
        <v>0</v>
      </c>
      <c r="S1578" s="5">
        <f t="shared" si="1435"/>
        <v>0</v>
      </c>
      <c r="T1578" s="5">
        <f>T1579</f>
        <v>378.29045000000002</v>
      </c>
      <c r="U1578" s="5">
        <f t="shared" si="1435"/>
        <v>0</v>
      </c>
      <c r="V1578" s="42">
        <f t="shared" si="1435"/>
        <v>0</v>
      </c>
      <c r="W1578" s="5">
        <f t="shared" si="1416"/>
        <v>100</v>
      </c>
      <c r="X1578" s="27"/>
    </row>
    <row r="1579" spans="1:24" ht="31.5" customHeight="1" x14ac:dyDescent="0.3">
      <c r="A1579" s="4" t="s">
        <v>171</v>
      </c>
      <c r="B1579" s="4" t="s">
        <v>1775</v>
      </c>
      <c r="C1579" s="4" t="s">
        <v>406</v>
      </c>
      <c r="D1579" s="4" t="s">
        <v>12</v>
      </c>
      <c r="E1579" s="14" t="s">
        <v>532</v>
      </c>
      <c r="F1579" s="5"/>
      <c r="G1579" s="5"/>
      <c r="H1579" s="5"/>
      <c r="I1579" s="5"/>
      <c r="J1579" s="5"/>
      <c r="K1579" s="5"/>
      <c r="L1579" s="5"/>
      <c r="M1579" s="5">
        <f t="shared" si="1393"/>
        <v>0</v>
      </c>
      <c r="N1579" s="5">
        <v>378.29045000000002</v>
      </c>
      <c r="O1579" s="5">
        <v>378.29045000000002</v>
      </c>
      <c r="P1579" s="5">
        <v>0</v>
      </c>
      <c r="Q1579" s="5">
        <v>0</v>
      </c>
      <c r="R1579" s="5">
        <v>0</v>
      </c>
      <c r="S1579" s="5">
        <v>0</v>
      </c>
      <c r="T1579" s="5">
        <v>378.29045000000002</v>
      </c>
      <c r="U1579" s="5">
        <v>0</v>
      </c>
      <c r="V1579" s="42">
        <v>0</v>
      </c>
      <c r="W1579" s="5">
        <f t="shared" si="1416"/>
        <v>100</v>
      </c>
      <c r="X1579" s="27"/>
    </row>
    <row r="1580" spans="1:24" ht="31.5" customHeight="1" x14ac:dyDescent="0.3">
      <c r="A1580" s="4" t="s">
        <v>171</v>
      </c>
      <c r="B1580" s="4" t="s">
        <v>1775</v>
      </c>
      <c r="C1580" s="4" t="s">
        <v>406</v>
      </c>
      <c r="D1580" s="4" t="s">
        <v>87</v>
      </c>
      <c r="E1580" s="14" t="s">
        <v>541</v>
      </c>
      <c r="F1580" s="5"/>
      <c r="G1580" s="5"/>
      <c r="H1580" s="5"/>
      <c r="I1580" s="5"/>
      <c r="J1580" s="5"/>
      <c r="K1580" s="5"/>
      <c r="L1580" s="5">
        <f>L1581</f>
        <v>2.7E-2</v>
      </c>
      <c r="M1580" s="5">
        <f t="shared" si="1393"/>
        <v>2.7E-2</v>
      </c>
      <c r="N1580" s="5">
        <f>N1581</f>
        <v>343.78429</v>
      </c>
      <c r="O1580" s="5">
        <f>O1581</f>
        <v>343.78429</v>
      </c>
      <c r="P1580" s="5">
        <f t="shared" ref="P1580:V1580" si="1436">P1581</f>
        <v>0</v>
      </c>
      <c r="Q1580" s="5">
        <f t="shared" si="1436"/>
        <v>0</v>
      </c>
      <c r="R1580" s="5">
        <f t="shared" si="1436"/>
        <v>0</v>
      </c>
      <c r="S1580" s="5">
        <f t="shared" si="1436"/>
        <v>0</v>
      </c>
      <c r="T1580" s="5">
        <f>T1581</f>
        <v>343.78429</v>
      </c>
      <c r="U1580" s="5">
        <f t="shared" si="1436"/>
        <v>0</v>
      </c>
      <c r="V1580" s="42">
        <f t="shared" si="1436"/>
        <v>0</v>
      </c>
      <c r="W1580" s="5">
        <f t="shared" si="1416"/>
        <v>100</v>
      </c>
      <c r="X1580" s="27"/>
    </row>
    <row r="1581" spans="1:24" ht="63" customHeight="1" x14ac:dyDescent="0.3">
      <c r="A1581" s="4" t="s">
        <v>171</v>
      </c>
      <c r="B1581" s="4" t="s">
        <v>1775</v>
      </c>
      <c r="C1581" s="4" t="s">
        <v>406</v>
      </c>
      <c r="D1581" s="4" t="s">
        <v>84</v>
      </c>
      <c r="E1581" s="14" t="s">
        <v>1552</v>
      </c>
      <c r="F1581" s="5"/>
      <c r="G1581" s="5"/>
      <c r="H1581" s="5"/>
      <c r="I1581" s="5"/>
      <c r="J1581" s="5"/>
      <c r="K1581" s="5"/>
      <c r="L1581" s="5">
        <v>2.7E-2</v>
      </c>
      <c r="M1581" s="5">
        <f t="shared" si="1393"/>
        <v>2.7E-2</v>
      </c>
      <c r="N1581" s="5">
        <v>343.78429</v>
      </c>
      <c r="O1581" s="5">
        <v>343.78429</v>
      </c>
      <c r="P1581" s="5">
        <v>0</v>
      </c>
      <c r="Q1581" s="5">
        <v>0</v>
      </c>
      <c r="R1581" s="5">
        <v>0</v>
      </c>
      <c r="S1581" s="5">
        <v>0</v>
      </c>
      <c r="T1581" s="5">
        <v>343.78429</v>
      </c>
      <c r="U1581" s="5">
        <v>0</v>
      </c>
      <c r="V1581" s="42">
        <v>0</v>
      </c>
      <c r="W1581" s="5">
        <f t="shared" si="1416"/>
        <v>100</v>
      </c>
      <c r="X1581" s="27"/>
    </row>
    <row r="1582" spans="1:24" s="3" customFormat="1" ht="15.75" customHeight="1" x14ac:dyDescent="0.3">
      <c r="A1582" s="7" t="s">
        <v>171</v>
      </c>
      <c r="B1582" s="7" t="s">
        <v>92</v>
      </c>
      <c r="C1582" s="7"/>
      <c r="D1582" s="7"/>
      <c r="E1582" s="12" t="s">
        <v>498</v>
      </c>
      <c r="F1582" s="8">
        <f t="shared" ref="F1582:L1588" si="1437">F1583</f>
        <v>2392.8000000000002</v>
      </c>
      <c r="G1582" s="8">
        <f t="shared" si="1437"/>
        <v>0</v>
      </c>
      <c r="H1582" s="8">
        <f t="shared" si="1437"/>
        <v>0</v>
      </c>
      <c r="I1582" s="8">
        <f t="shared" si="1437"/>
        <v>-2160</v>
      </c>
      <c r="J1582" s="8">
        <f t="shared" si="1437"/>
        <v>0</v>
      </c>
      <c r="K1582" s="8">
        <f t="shared" si="1437"/>
        <v>0</v>
      </c>
      <c r="L1582" s="8">
        <f t="shared" si="1437"/>
        <v>-1.92</v>
      </c>
      <c r="M1582" s="8">
        <f t="shared" si="1393"/>
        <v>230.88000000000019</v>
      </c>
      <c r="N1582" s="8">
        <f t="shared" ref="N1582:O1588" si="1438">N1583</f>
        <v>230.88</v>
      </c>
      <c r="O1582" s="8">
        <f t="shared" si="1438"/>
        <v>230.88</v>
      </c>
      <c r="P1582" s="8">
        <f t="shared" ref="P1582:V1588" si="1439">P1583</f>
        <v>0</v>
      </c>
      <c r="Q1582" s="8">
        <f t="shared" si="1439"/>
        <v>0</v>
      </c>
      <c r="R1582" s="8">
        <f t="shared" si="1439"/>
        <v>0</v>
      </c>
      <c r="S1582" s="8">
        <f t="shared" si="1439"/>
        <v>0</v>
      </c>
      <c r="T1582" s="8">
        <f t="shared" si="1439"/>
        <v>230.88</v>
      </c>
      <c r="U1582" s="8">
        <f t="shared" si="1439"/>
        <v>0</v>
      </c>
      <c r="V1582" s="40">
        <f t="shared" si="1439"/>
        <v>0</v>
      </c>
      <c r="W1582" s="8">
        <f t="shared" si="1416"/>
        <v>100</v>
      </c>
      <c r="X1582" s="22"/>
    </row>
    <row r="1583" spans="1:24" s="10" customFormat="1" ht="15.75" customHeight="1" x14ac:dyDescent="0.3">
      <c r="A1583" s="9" t="s">
        <v>171</v>
      </c>
      <c r="B1583" s="9" t="s">
        <v>1791</v>
      </c>
      <c r="C1583" s="9"/>
      <c r="D1583" s="9"/>
      <c r="E1583" s="13" t="s">
        <v>523</v>
      </c>
      <c r="F1583" s="11">
        <f t="shared" ref="F1583:L1583" si="1440">F1584+F1590</f>
        <v>2392.8000000000002</v>
      </c>
      <c r="G1583" s="11">
        <f t="shared" si="1440"/>
        <v>0</v>
      </c>
      <c r="H1583" s="11">
        <f t="shared" si="1440"/>
        <v>0</v>
      </c>
      <c r="I1583" s="11">
        <f t="shared" si="1440"/>
        <v>-2160</v>
      </c>
      <c r="J1583" s="11">
        <f t="shared" si="1440"/>
        <v>0</v>
      </c>
      <c r="K1583" s="11">
        <f t="shared" si="1440"/>
        <v>0</v>
      </c>
      <c r="L1583" s="11">
        <f t="shared" si="1440"/>
        <v>-1.92</v>
      </c>
      <c r="M1583" s="11">
        <f t="shared" si="1393"/>
        <v>230.88000000000019</v>
      </c>
      <c r="N1583" s="11">
        <f>N1584+N1590</f>
        <v>230.88</v>
      </c>
      <c r="O1583" s="11">
        <f>O1584+O1590</f>
        <v>230.88</v>
      </c>
      <c r="P1583" s="11">
        <f t="shared" ref="P1583:V1583" si="1441">P1584+P1590</f>
        <v>0</v>
      </c>
      <c r="Q1583" s="11">
        <f t="shared" si="1441"/>
        <v>0</v>
      </c>
      <c r="R1583" s="11">
        <f t="shared" si="1441"/>
        <v>0</v>
      </c>
      <c r="S1583" s="11">
        <f t="shared" si="1441"/>
        <v>0</v>
      </c>
      <c r="T1583" s="11">
        <f t="shared" si="1441"/>
        <v>230.88</v>
      </c>
      <c r="U1583" s="11">
        <f t="shared" si="1441"/>
        <v>0</v>
      </c>
      <c r="V1583" s="41">
        <f t="shared" si="1441"/>
        <v>0</v>
      </c>
      <c r="W1583" s="11">
        <f t="shared" si="1416"/>
        <v>100</v>
      </c>
      <c r="X1583" s="26"/>
    </row>
    <row r="1584" spans="1:24" ht="31.5" customHeight="1" x14ac:dyDescent="0.3">
      <c r="A1584" s="4" t="s">
        <v>171</v>
      </c>
      <c r="B1584" s="4" t="s">
        <v>1791</v>
      </c>
      <c r="C1584" s="4" t="s">
        <v>70</v>
      </c>
      <c r="D1584" s="4"/>
      <c r="E1584" s="14" t="s">
        <v>1183</v>
      </c>
      <c r="F1584" s="5">
        <f t="shared" si="1437"/>
        <v>2392.8000000000002</v>
      </c>
      <c r="G1584" s="5">
        <f t="shared" si="1437"/>
        <v>0</v>
      </c>
      <c r="H1584" s="5">
        <f t="shared" si="1437"/>
        <v>0</v>
      </c>
      <c r="I1584" s="5">
        <f t="shared" si="1437"/>
        <v>-2160</v>
      </c>
      <c r="J1584" s="5">
        <f t="shared" si="1437"/>
        <v>0</v>
      </c>
      <c r="K1584" s="5">
        <f t="shared" si="1437"/>
        <v>0</v>
      </c>
      <c r="L1584" s="5">
        <f t="shared" si="1437"/>
        <v>-1.92</v>
      </c>
      <c r="M1584" s="5">
        <f t="shared" si="1393"/>
        <v>230.88000000000019</v>
      </c>
      <c r="N1584" s="5">
        <f t="shared" si="1438"/>
        <v>230.88</v>
      </c>
      <c r="O1584" s="5">
        <f t="shared" si="1438"/>
        <v>230.88</v>
      </c>
      <c r="P1584" s="5">
        <f t="shared" si="1439"/>
        <v>0</v>
      </c>
      <c r="Q1584" s="5">
        <f t="shared" si="1439"/>
        <v>0</v>
      </c>
      <c r="R1584" s="5">
        <f t="shared" si="1439"/>
        <v>0</v>
      </c>
      <c r="S1584" s="5">
        <f t="shared" si="1439"/>
        <v>0</v>
      </c>
      <c r="T1584" s="5">
        <f t="shared" si="1439"/>
        <v>230.88</v>
      </c>
      <c r="U1584" s="5">
        <f t="shared" si="1439"/>
        <v>0</v>
      </c>
      <c r="V1584" s="42">
        <f t="shared" si="1439"/>
        <v>0</v>
      </c>
      <c r="W1584" s="5">
        <f t="shared" si="1416"/>
        <v>100</v>
      </c>
      <c r="X1584" s="27"/>
    </row>
    <row r="1585" spans="1:25" ht="31.5" customHeight="1" x14ac:dyDescent="0.3">
      <c r="A1585" s="4" t="s">
        <v>171</v>
      </c>
      <c r="B1585" s="4" t="s">
        <v>1791</v>
      </c>
      <c r="C1585" s="4" t="s">
        <v>77</v>
      </c>
      <c r="D1585" s="4"/>
      <c r="E1585" s="14" t="s">
        <v>1184</v>
      </c>
      <c r="F1585" s="5">
        <f t="shared" si="1437"/>
        <v>2392.8000000000002</v>
      </c>
      <c r="G1585" s="5">
        <f t="shared" si="1437"/>
        <v>0</v>
      </c>
      <c r="H1585" s="5">
        <f t="shared" si="1437"/>
        <v>0</v>
      </c>
      <c r="I1585" s="5">
        <f t="shared" si="1437"/>
        <v>-2160</v>
      </c>
      <c r="J1585" s="5">
        <f t="shared" si="1437"/>
        <v>0</v>
      </c>
      <c r="K1585" s="5">
        <f t="shared" si="1437"/>
        <v>0</v>
      </c>
      <c r="L1585" s="5">
        <f t="shared" si="1437"/>
        <v>-1.92</v>
      </c>
      <c r="M1585" s="5">
        <f t="shared" si="1393"/>
        <v>230.88000000000019</v>
      </c>
      <c r="N1585" s="5">
        <f t="shared" si="1438"/>
        <v>230.88</v>
      </c>
      <c r="O1585" s="5">
        <f t="shared" si="1438"/>
        <v>230.88</v>
      </c>
      <c r="P1585" s="5">
        <f t="shared" si="1439"/>
        <v>0</v>
      </c>
      <c r="Q1585" s="5">
        <f t="shared" si="1439"/>
        <v>0</v>
      </c>
      <c r="R1585" s="5">
        <f t="shared" si="1439"/>
        <v>0</v>
      </c>
      <c r="S1585" s="5">
        <f t="shared" si="1439"/>
        <v>0</v>
      </c>
      <c r="T1585" s="5">
        <f t="shared" si="1439"/>
        <v>230.88</v>
      </c>
      <c r="U1585" s="5">
        <f t="shared" si="1439"/>
        <v>0</v>
      </c>
      <c r="V1585" s="42">
        <f t="shared" si="1439"/>
        <v>0</v>
      </c>
      <c r="W1585" s="5">
        <f t="shared" si="1416"/>
        <v>100</v>
      </c>
      <c r="X1585" s="27"/>
    </row>
    <row r="1586" spans="1:25" ht="31.5" customHeight="1" x14ac:dyDescent="0.3">
      <c r="A1586" s="4" t="s">
        <v>171</v>
      </c>
      <c r="B1586" s="4" t="s">
        <v>1791</v>
      </c>
      <c r="C1586" s="4" t="s">
        <v>912</v>
      </c>
      <c r="D1586" s="4"/>
      <c r="E1586" s="14" t="s">
        <v>1188</v>
      </c>
      <c r="F1586" s="5">
        <f t="shared" si="1437"/>
        <v>2392.8000000000002</v>
      </c>
      <c r="G1586" s="5">
        <f t="shared" si="1437"/>
        <v>0</v>
      </c>
      <c r="H1586" s="5">
        <f t="shared" si="1437"/>
        <v>0</v>
      </c>
      <c r="I1586" s="5">
        <f t="shared" si="1437"/>
        <v>-2160</v>
      </c>
      <c r="J1586" s="5">
        <f t="shared" si="1437"/>
        <v>0</v>
      </c>
      <c r="K1586" s="5">
        <f t="shared" si="1437"/>
        <v>0</v>
      </c>
      <c r="L1586" s="5">
        <f t="shared" si="1437"/>
        <v>-1.92</v>
      </c>
      <c r="M1586" s="5">
        <f t="shared" si="1393"/>
        <v>230.88000000000019</v>
      </c>
      <c r="N1586" s="5">
        <f t="shared" si="1438"/>
        <v>230.88</v>
      </c>
      <c r="O1586" s="5">
        <f t="shared" si="1438"/>
        <v>230.88</v>
      </c>
      <c r="P1586" s="5">
        <f t="shared" si="1439"/>
        <v>0</v>
      </c>
      <c r="Q1586" s="5">
        <f t="shared" si="1439"/>
        <v>0</v>
      </c>
      <c r="R1586" s="5">
        <f t="shared" si="1439"/>
        <v>0</v>
      </c>
      <c r="S1586" s="5">
        <f t="shared" si="1439"/>
        <v>0</v>
      </c>
      <c r="T1586" s="5">
        <f t="shared" si="1439"/>
        <v>230.88</v>
      </c>
      <c r="U1586" s="5">
        <f t="shared" si="1439"/>
        <v>0</v>
      </c>
      <c r="V1586" s="42">
        <f t="shared" si="1439"/>
        <v>0</v>
      </c>
      <c r="W1586" s="5">
        <f t="shared" si="1416"/>
        <v>100</v>
      </c>
      <c r="X1586" s="27"/>
    </row>
    <row r="1587" spans="1:25" ht="15.75" customHeight="1" x14ac:dyDescent="0.3">
      <c r="A1587" s="4" t="s">
        <v>171</v>
      </c>
      <c r="B1587" s="4" t="s">
        <v>1791</v>
      </c>
      <c r="C1587" s="4" t="s">
        <v>913</v>
      </c>
      <c r="D1587" s="4"/>
      <c r="E1587" s="14" t="s">
        <v>915</v>
      </c>
      <c r="F1587" s="5">
        <f t="shared" si="1437"/>
        <v>2392.8000000000002</v>
      </c>
      <c r="G1587" s="5">
        <f t="shared" si="1437"/>
        <v>0</v>
      </c>
      <c r="H1587" s="5">
        <f t="shared" si="1437"/>
        <v>0</v>
      </c>
      <c r="I1587" s="5">
        <f t="shared" si="1437"/>
        <v>-2160</v>
      </c>
      <c r="J1587" s="5">
        <f t="shared" si="1437"/>
        <v>0</v>
      </c>
      <c r="K1587" s="5">
        <f t="shared" si="1437"/>
        <v>0</v>
      </c>
      <c r="L1587" s="5">
        <f t="shared" si="1437"/>
        <v>-1.92</v>
      </c>
      <c r="M1587" s="5">
        <f t="shared" si="1393"/>
        <v>230.88000000000019</v>
      </c>
      <c r="N1587" s="5">
        <f t="shared" si="1438"/>
        <v>230.88</v>
      </c>
      <c r="O1587" s="5">
        <f t="shared" si="1438"/>
        <v>230.88</v>
      </c>
      <c r="P1587" s="5">
        <f t="shared" si="1439"/>
        <v>0</v>
      </c>
      <c r="Q1587" s="5">
        <f t="shared" si="1439"/>
        <v>0</v>
      </c>
      <c r="R1587" s="5">
        <f t="shared" si="1439"/>
        <v>0</v>
      </c>
      <c r="S1587" s="5">
        <f t="shared" si="1439"/>
        <v>0</v>
      </c>
      <c r="T1587" s="5">
        <f t="shared" si="1439"/>
        <v>230.88</v>
      </c>
      <c r="U1587" s="5">
        <f t="shared" si="1439"/>
        <v>0</v>
      </c>
      <c r="V1587" s="42">
        <f t="shared" si="1439"/>
        <v>0</v>
      </c>
      <c r="W1587" s="5">
        <f t="shared" si="1416"/>
        <v>100</v>
      </c>
      <c r="X1587" s="27"/>
    </row>
    <row r="1588" spans="1:25" ht="31.5" customHeight="1" x14ac:dyDescent="0.3">
      <c r="A1588" s="4" t="s">
        <v>171</v>
      </c>
      <c r="B1588" s="4" t="s">
        <v>1791</v>
      </c>
      <c r="C1588" s="4" t="s">
        <v>913</v>
      </c>
      <c r="D1588" s="4" t="s">
        <v>11</v>
      </c>
      <c r="E1588" s="14" t="s">
        <v>531</v>
      </c>
      <c r="F1588" s="5">
        <f t="shared" si="1437"/>
        <v>2392.8000000000002</v>
      </c>
      <c r="G1588" s="5">
        <f t="shared" si="1437"/>
        <v>0</v>
      </c>
      <c r="H1588" s="5">
        <f t="shared" si="1437"/>
        <v>0</v>
      </c>
      <c r="I1588" s="5">
        <f t="shared" si="1437"/>
        <v>-2160</v>
      </c>
      <c r="J1588" s="5">
        <f t="shared" si="1437"/>
        <v>0</v>
      </c>
      <c r="K1588" s="5">
        <f t="shared" si="1437"/>
        <v>0</v>
      </c>
      <c r="L1588" s="5">
        <f t="shared" si="1437"/>
        <v>-1.92</v>
      </c>
      <c r="M1588" s="5">
        <f t="shared" si="1393"/>
        <v>230.88000000000019</v>
      </c>
      <c r="N1588" s="5">
        <f t="shared" si="1438"/>
        <v>230.88</v>
      </c>
      <c r="O1588" s="5">
        <f t="shared" si="1438"/>
        <v>230.88</v>
      </c>
      <c r="P1588" s="5">
        <f t="shared" si="1439"/>
        <v>0</v>
      </c>
      <c r="Q1588" s="5">
        <f t="shared" si="1439"/>
        <v>0</v>
      </c>
      <c r="R1588" s="5">
        <f t="shared" si="1439"/>
        <v>0</v>
      </c>
      <c r="S1588" s="5">
        <f t="shared" si="1439"/>
        <v>0</v>
      </c>
      <c r="T1588" s="5">
        <f t="shared" si="1439"/>
        <v>230.88</v>
      </c>
      <c r="U1588" s="5">
        <f t="shared" si="1439"/>
        <v>0</v>
      </c>
      <c r="V1588" s="42">
        <f t="shared" si="1439"/>
        <v>0</v>
      </c>
      <c r="W1588" s="5">
        <f t="shared" si="1416"/>
        <v>100</v>
      </c>
      <c r="X1588" s="27"/>
    </row>
    <row r="1589" spans="1:25" ht="31.5" customHeight="1" x14ac:dyDescent="0.3">
      <c r="A1589" s="4" t="s">
        <v>171</v>
      </c>
      <c r="B1589" s="4" t="s">
        <v>1791</v>
      </c>
      <c r="C1589" s="4" t="s">
        <v>913</v>
      </c>
      <c r="D1589" s="4" t="s">
        <v>12</v>
      </c>
      <c r="E1589" s="14" t="s">
        <v>532</v>
      </c>
      <c r="F1589" s="5">
        <v>2392.8000000000002</v>
      </c>
      <c r="G1589" s="5"/>
      <c r="H1589" s="5"/>
      <c r="I1589" s="5">
        <v>-2160</v>
      </c>
      <c r="J1589" s="5"/>
      <c r="K1589" s="5"/>
      <c r="L1589" s="5">
        <v>-1.92</v>
      </c>
      <c r="M1589" s="5">
        <f t="shared" si="1393"/>
        <v>230.88000000000019</v>
      </c>
      <c r="N1589" s="5">
        <v>230.88</v>
      </c>
      <c r="O1589" s="5">
        <v>230.88</v>
      </c>
      <c r="P1589" s="5">
        <v>0</v>
      </c>
      <c r="Q1589" s="5">
        <v>0</v>
      </c>
      <c r="R1589" s="5">
        <v>0</v>
      </c>
      <c r="S1589" s="5">
        <v>0</v>
      </c>
      <c r="T1589" s="5">
        <v>230.88</v>
      </c>
      <c r="U1589" s="5">
        <v>0</v>
      </c>
      <c r="V1589" s="42">
        <v>0</v>
      </c>
      <c r="W1589" s="5">
        <f t="shared" si="1416"/>
        <v>100</v>
      </c>
      <c r="X1589" s="27"/>
    </row>
    <row r="1590" spans="1:25" ht="31.5" hidden="1" customHeight="1" x14ac:dyDescent="0.25">
      <c r="A1590" s="4" t="s">
        <v>171</v>
      </c>
      <c r="B1590" s="4" t="s">
        <v>1791</v>
      </c>
      <c r="C1590" s="4" t="s">
        <v>22</v>
      </c>
      <c r="D1590" s="4"/>
      <c r="E1590" s="14" t="s">
        <v>802</v>
      </c>
      <c r="F1590" s="5">
        <f t="shared" ref="F1590:L1593" si="1442">F1591</f>
        <v>0</v>
      </c>
      <c r="G1590" s="5">
        <f t="shared" si="1442"/>
        <v>0</v>
      </c>
      <c r="H1590" s="5">
        <f t="shared" si="1442"/>
        <v>0</v>
      </c>
      <c r="I1590" s="5">
        <f t="shared" si="1442"/>
        <v>0</v>
      </c>
      <c r="J1590" s="5">
        <f t="shared" si="1442"/>
        <v>0</v>
      </c>
      <c r="K1590" s="5">
        <f t="shared" si="1442"/>
        <v>0</v>
      </c>
      <c r="L1590" s="5">
        <f t="shared" si="1442"/>
        <v>0</v>
      </c>
      <c r="M1590" s="5">
        <f t="shared" si="1393"/>
        <v>0</v>
      </c>
      <c r="N1590" s="5">
        <f t="shared" ref="N1590:O1593" si="1443">N1591</f>
        <v>0</v>
      </c>
      <c r="O1590" s="5">
        <f t="shared" si="1443"/>
        <v>0</v>
      </c>
      <c r="P1590" s="5">
        <f t="shared" ref="P1590:V1593" si="1444">P1591</f>
        <v>0</v>
      </c>
      <c r="Q1590" s="5">
        <f t="shared" si="1444"/>
        <v>0</v>
      </c>
      <c r="R1590" s="5">
        <f t="shared" si="1444"/>
        <v>0</v>
      </c>
      <c r="S1590" s="5">
        <f t="shared" si="1444"/>
        <v>0</v>
      </c>
      <c r="T1590" s="5">
        <f t="shared" si="1444"/>
        <v>0</v>
      </c>
      <c r="U1590" s="5">
        <f t="shared" si="1444"/>
        <v>0</v>
      </c>
      <c r="V1590" s="42">
        <f t="shared" si="1444"/>
        <v>0</v>
      </c>
      <c r="W1590" s="5" t="e">
        <f t="shared" si="1416"/>
        <v>#DIV/0!</v>
      </c>
      <c r="X1590" s="27" t="s">
        <v>1591</v>
      </c>
      <c r="Y1590" s="2" t="s">
        <v>1630</v>
      </c>
    </row>
    <row r="1591" spans="1:25" ht="47.25" hidden="1" customHeight="1" x14ac:dyDescent="0.25">
      <c r="A1591" s="4" t="s">
        <v>171</v>
      </c>
      <c r="B1591" s="4" t="s">
        <v>1791</v>
      </c>
      <c r="C1591" s="4" t="s">
        <v>96</v>
      </c>
      <c r="D1591" s="4"/>
      <c r="E1591" s="14" t="s">
        <v>1038</v>
      </c>
      <c r="F1591" s="5">
        <f t="shared" ref="F1591:L1591" si="1445">F1592+F1595</f>
        <v>0</v>
      </c>
      <c r="G1591" s="5">
        <f t="shared" si="1445"/>
        <v>0</v>
      </c>
      <c r="H1591" s="5">
        <f t="shared" si="1445"/>
        <v>0</v>
      </c>
      <c r="I1591" s="5">
        <f t="shared" si="1445"/>
        <v>0</v>
      </c>
      <c r="J1591" s="5">
        <f t="shared" si="1445"/>
        <v>0</v>
      </c>
      <c r="K1591" s="5">
        <f t="shared" si="1445"/>
        <v>0</v>
      </c>
      <c r="L1591" s="5">
        <f t="shared" si="1445"/>
        <v>0</v>
      </c>
      <c r="M1591" s="5">
        <f t="shared" si="1393"/>
        <v>0</v>
      </c>
      <c r="N1591" s="5">
        <f>N1592+N1595</f>
        <v>0</v>
      </c>
      <c r="O1591" s="5">
        <f>O1592+O1595</f>
        <v>0</v>
      </c>
      <c r="P1591" s="5">
        <f t="shared" ref="P1591:V1591" si="1446">P1592+P1595</f>
        <v>0</v>
      </c>
      <c r="Q1591" s="5">
        <f t="shared" si="1446"/>
        <v>0</v>
      </c>
      <c r="R1591" s="5">
        <f t="shared" si="1446"/>
        <v>0</v>
      </c>
      <c r="S1591" s="5">
        <f t="shared" si="1446"/>
        <v>0</v>
      </c>
      <c r="T1591" s="5">
        <f t="shared" si="1446"/>
        <v>0</v>
      </c>
      <c r="U1591" s="5">
        <f t="shared" si="1446"/>
        <v>0</v>
      </c>
      <c r="V1591" s="42">
        <f t="shared" si="1446"/>
        <v>0</v>
      </c>
      <c r="W1591" s="5" t="e">
        <f t="shared" si="1416"/>
        <v>#DIV/0!</v>
      </c>
      <c r="X1591" s="27" t="s">
        <v>1591</v>
      </c>
      <c r="Y1591" s="2" t="s">
        <v>1630</v>
      </c>
    </row>
    <row r="1592" spans="1:25" ht="47.25" hidden="1" customHeight="1" x14ac:dyDescent="0.25">
      <c r="A1592" s="4" t="s">
        <v>171</v>
      </c>
      <c r="B1592" s="4" t="s">
        <v>1791</v>
      </c>
      <c r="C1592" s="4" t="s">
        <v>93</v>
      </c>
      <c r="D1592" s="4"/>
      <c r="E1592" s="14" t="s">
        <v>565</v>
      </c>
      <c r="F1592" s="5">
        <f t="shared" si="1442"/>
        <v>0</v>
      </c>
      <c r="G1592" s="5">
        <f t="shared" si="1442"/>
        <v>0</v>
      </c>
      <c r="H1592" s="5">
        <f t="shared" si="1442"/>
        <v>0</v>
      </c>
      <c r="I1592" s="5">
        <f t="shared" si="1442"/>
        <v>0</v>
      </c>
      <c r="J1592" s="5">
        <f t="shared" si="1442"/>
        <v>0</v>
      </c>
      <c r="K1592" s="5">
        <f t="shared" si="1442"/>
        <v>0</v>
      </c>
      <c r="L1592" s="5">
        <f t="shared" si="1442"/>
        <v>0</v>
      </c>
      <c r="M1592" s="5">
        <f t="shared" ref="M1592:M1657" si="1447">F1592+I1592+L1592</f>
        <v>0</v>
      </c>
      <c r="N1592" s="5">
        <f t="shared" si="1443"/>
        <v>0</v>
      </c>
      <c r="O1592" s="5">
        <f t="shared" si="1443"/>
        <v>0</v>
      </c>
      <c r="P1592" s="5">
        <f t="shared" si="1444"/>
        <v>0</v>
      </c>
      <c r="Q1592" s="5">
        <f t="shared" si="1444"/>
        <v>0</v>
      </c>
      <c r="R1592" s="5">
        <f t="shared" si="1444"/>
        <v>0</v>
      </c>
      <c r="S1592" s="5">
        <f t="shared" si="1444"/>
        <v>0</v>
      </c>
      <c r="T1592" s="5">
        <f t="shared" si="1444"/>
        <v>0</v>
      </c>
      <c r="U1592" s="5">
        <f t="shared" si="1444"/>
        <v>0</v>
      </c>
      <c r="V1592" s="42">
        <f t="shared" si="1444"/>
        <v>0</v>
      </c>
      <c r="W1592" s="5" t="e">
        <f t="shared" si="1416"/>
        <v>#DIV/0!</v>
      </c>
      <c r="X1592" s="27" t="s">
        <v>1591</v>
      </c>
      <c r="Y1592" s="2" t="s">
        <v>1630</v>
      </c>
    </row>
    <row r="1593" spans="1:25" ht="31.5" hidden="1" customHeight="1" x14ac:dyDescent="0.25">
      <c r="A1593" s="4" t="s">
        <v>171</v>
      </c>
      <c r="B1593" s="4" t="s">
        <v>1791</v>
      </c>
      <c r="C1593" s="4" t="s">
        <v>93</v>
      </c>
      <c r="D1593" s="4" t="s">
        <v>11</v>
      </c>
      <c r="E1593" s="14" t="s">
        <v>531</v>
      </c>
      <c r="F1593" s="5">
        <f t="shared" si="1442"/>
        <v>0</v>
      </c>
      <c r="G1593" s="5">
        <f t="shared" si="1442"/>
        <v>0</v>
      </c>
      <c r="H1593" s="5">
        <f t="shared" si="1442"/>
        <v>0</v>
      </c>
      <c r="I1593" s="5">
        <f t="shared" si="1442"/>
        <v>0</v>
      </c>
      <c r="J1593" s="5">
        <f t="shared" si="1442"/>
        <v>0</v>
      </c>
      <c r="K1593" s="5">
        <f t="shared" si="1442"/>
        <v>0</v>
      </c>
      <c r="L1593" s="5">
        <f t="shared" si="1442"/>
        <v>0</v>
      </c>
      <c r="M1593" s="5">
        <f t="shared" si="1447"/>
        <v>0</v>
      </c>
      <c r="N1593" s="5">
        <f t="shared" si="1443"/>
        <v>0</v>
      </c>
      <c r="O1593" s="5">
        <f t="shared" si="1443"/>
        <v>0</v>
      </c>
      <c r="P1593" s="5">
        <f t="shared" si="1444"/>
        <v>0</v>
      </c>
      <c r="Q1593" s="5">
        <f t="shared" si="1444"/>
        <v>0</v>
      </c>
      <c r="R1593" s="5">
        <f t="shared" si="1444"/>
        <v>0</v>
      </c>
      <c r="S1593" s="5">
        <f t="shared" si="1444"/>
        <v>0</v>
      </c>
      <c r="T1593" s="5">
        <f t="shared" si="1444"/>
        <v>0</v>
      </c>
      <c r="U1593" s="5">
        <f t="shared" si="1444"/>
        <v>0</v>
      </c>
      <c r="V1593" s="42">
        <f t="shared" si="1444"/>
        <v>0</v>
      </c>
      <c r="W1593" s="5" t="e">
        <f t="shared" si="1416"/>
        <v>#DIV/0!</v>
      </c>
      <c r="X1593" s="27" t="s">
        <v>1591</v>
      </c>
      <c r="Y1593" s="2" t="s">
        <v>1630</v>
      </c>
    </row>
    <row r="1594" spans="1:25" ht="31.5" hidden="1" customHeight="1" x14ac:dyDescent="0.25">
      <c r="A1594" s="4" t="s">
        <v>171</v>
      </c>
      <c r="B1594" s="4" t="s">
        <v>1791</v>
      </c>
      <c r="C1594" s="4" t="s">
        <v>93</v>
      </c>
      <c r="D1594" s="4" t="s">
        <v>12</v>
      </c>
      <c r="E1594" s="14" t="s">
        <v>532</v>
      </c>
      <c r="F1594" s="5"/>
      <c r="G1594" s="5"/>
      <c r="H1594" s="5"/>
      <c r="I1594" s="5"/>
      <c r="J1594" s="5"/>
      <c r="K1594" s="5"/>
      <c r="L1594" s="5"/>
      <c r="M1594" s="5">
        <f t="shared" si="1447"/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42">
        <v>0</v>
      </c>
      <c r="W1594" s="5" t="e">
        <f t="shared" si="1416"/>
        <v>#DIV/0!</v>
      </c>
      <c r="X1594" s="27" t="s">
        <v>1591</v>
      </c>
      <c r="Y1594" s="2" t="s">
        <v>1630</v>
      </c>
    </row>
    <row r="1595" spans="1:25" ht="31.5" hidden="1" customHeight="1" x14ac:dyDescent="0.25">
      <c r="A1595" s="4" t="s">
        <v>171</v>
      </c>
      <c r="B1595" s="4" t="s">
        <v>1791</v>
      </c>
      <c r="C1595" s="4" t="s">
        <v>1278</v>
      </c>
      <c r="D1595" s="4"/>
      <c r="E1595" s="14" t="s">
        <v>1279</v>
      </c>
      <c r="F1595" s="5">
        <f t="shared" ref="F1595:L1596" si="1448">F1596</f>
        <v>0</v>
      </c>
      <c r="G1595" s="5">
        <f t="shared" si="1448"/>
        <v>0</v>
      </c>
      <c r="H1595" s="5">
        <f t="shared" si="1448"/>
        <v>0</v>
      </c>
      <c r="I1595" s="5">
        <f t="shared" si="1448"/>
        <v>0</v>
      </c>
      <c r="J1595" s="5">
        <f t="shared" si="1448"/>
        <v>0</v>
      </c>
      <c r="K1595" s="5">
        <f t="shared" si="1448"/>
        <v>0</v>
      </c>
      <c r="L1595" s="5">
        <f t="shared" si="1448"/>
        <v>0</v>
      </c>
      <c r="M1595" s="5">
        <f t="shared" si="1447"/>
        <v>0</v>
      </c>
      <c r="N1595" s="5">
        <f>N1596</f>
        <v>0</v>
      </c>
      <c r="O1595" s="5">
        <f>O1596</f>
        <v>0</v>
      </c>
      <c r="P1595" s="5">
        <f t="shared" ref="P1595:V1596" si="1449">P1596</f>
        <v>0</v>
      </c>
      <c r="Q1595" s="5">
        <f t="shared" si="1449"/>
        <v>0</v>
      </c>
      <c r="R1595" s="5">
        <f t="shared" si="1449"/>
        <v>0</v>
      </c>
      <c r="S1595" s="5">
        <f t="shared" si="1449"/>
        <v>0</v>
      </c>
      <c r="T1595" s="5">
        <f t="shared" si="1449"/>
        <v>0</v>
      </c>
      <c r="U1595" s="5">
        <f t="shared" si="1449"/>
        <v>0</v>
      </c>
      <c r="V1595" s="42">
        <f t="shared" si="1449"/>
        <v>0</v>
      </c>
      <c r="W1595" s="5" t="e">
        <f t="shared" si="1416"/>
        <v>#DIV/0!</v>
      </c>
      <c r="X1595" s="27" t="s">
        <v>1591</v>
      </c>
      <c r="Y1595" s="2" t="s">
        <v>1630</v>
      </c>
    </row>
    <row r="1596" spans="1:25" ht="31.5" hidden="1" customHeight="1" x14ac:dyDescent="0.3">
      <c r="A1596" s="4" t="s">
        <v>171</v>
      </c>
      <c r="B1596" s="4" t="s">
        <v>1791</v>
      </c>
      <c r="C1596" s="4" t="s">
        <v>1278</v>
      </c>
      <c r="D1596" s="4" t="s">
        <v>11</v>
      </c>
      <c r="E1596" s="14" t="s">
        <v>531</v>
      </c>
      <c r="F1596" s="5">
        <f t="shared" si="1448"/>
        <v>0</v>
      </c>
      <c r="G1596" s="5">
        <f t="shared" si="1448"/>
        <v>0</v>
      </c>
      <c r="H1596" s="5">
        <f t="shared" si="1448"/>
        <v>0</v>
      </c>
      <c r="I1596" s="5">
        <f t="shared" si="1448"/>
        <v>0</v>
      </c>
      <c r="J1596" s="5">
        <f t="shared" si="1448"/>
        <v>0</v>
      </c>
      <c r="K1596" s="5">
        <f t="shared" si="1448"/>
        <v>0</v>
      </c>
      <c r="L1596" s="5">
        <f t="shared" si="1448"/>
        <v>0</v>
      </c>
      <c r="M1596" s="5">
        <f t="shared" si="1447"/>
        <v>0</v>
      </c>
      <c r="N1596" s="5">
        <f>N1597</f>
        <v>0</v>
      </c>
      <c r="O1596" s="5">
        <f>O1597</f>
        <v>0</v>
      </c>
      <c r="P1596" s="5">
        <f t="shared" si="1449"/>
        <v>0</v>
      </c>
      <c r="Q1596" s="5">
        <f t="shared" si="1449"/>
        <v>0</v>
      </c>
      <c r="R1596" s="5">
        <f t="shared" si="1449"/>
        <v>0</v>
      </c>
      <c r="S1596" s="5">
        <f t="shared" si="1449"/>
        <v>0</v>
      </c>
      <c r="T1596" s="5">
        <f t="shared" si="1449"/>
        <v>0</v>
      </c>
      <c r="U1596" s="5">
        <f t="shared" si="1449"/>
        <v>0</v>
      </c>
      <c r="V1596" s="42">
        <f t="shared" si="1449"/>
        <v>0</v>
      </c>
      <c r="W1596" s="5" t="e">
        <f t="shared" si="1416"/>
        <v>#DIV/0!</v>
      </c>
      <c r="X1596" s="27" t="s">
        <v>1591</v>
      </c>
      <c r="Y1596" s="2" t="s">
        <v>1630</v>
      </c>
    </row>
    <row r="1597" spans="1:25" ht="31.5" hidden="1" customHeight="1" x14ac:dyDescent="0.3">
      <c r="A1597" s="4" t="s">
        <v>171</v>
      </c>
      <c r="B1597" s="4" t="s">
        <v>1791</v>
      </c>
      <c r="C1597" s="4" t="s">
        <v>1278</v>
      </c>
      <c r="D1597" s="4" t="s">
        <v>12</v>
      </c>
      <c r="E1597" s="14" t="s">
        <v>532</v>
      </c>
      <c r="F1597" s="5"/>
      <c r="G1597" s="5"/>
      <c r="H1597" s="5"/>
      <c r="I1597" s="5"/>
      <c r="J1597" s="5"/>
      <c r="K1597" s="5"/>
      <c r="L1597" s="5"/>
      <c r="M1597" s="5">
        <f t="shared" si="1447"/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42">
        <v>0</v>
      </c>
      <c r="W1597" s="5" t="e">
        <f t="shared" si="1416"/>
        <v>#DIV/0!</v>
      </c>
      <c r="X1597" s="27" t="s">
        <v>1591</v>
      </c>
      <c r="Y1597" s="2" t="s">
        <v>1630</v>
      </c>
    </row>
    <row r="1598" spans="1:25" s="3" customFormat="1" ht="15.75" customHeight="1" x14ac:dyDescent="0.3">
      <c r="A1598" s="7" t="s">
        <v>171</v>
      </c>
      <c r="B1598" s="7" t="s">
        <v>37</v>
      </c>
      <c r="C1598" s="7"/>
      <c r="D1598" s="7"/>
      <c r="E1598" s="18" t="s">
        <v>894</v>
      </c>
      <c r="F1598" s="8">
        <f t="shared" ref="F1598:L1604" si="1450">F1599</f>
        <v>527.4</v>
      </c>
      <c r="G1598" s="8">
        <f t="shared" si="1450"/>
        <v>527.4</v>
      </c>
      <c r="H1598" s="8">
        <f t="shared" si="1450"/>
        <v>527.4</v>
      </c>
      <c r="I1598" s="8">
        <f t="shared" si="1450"/>
        <v>0</v>
      </c>
      <c r="J1598" s="8">
        <f t="shared" si="1450"/>
        <v>0</v>
      </c>
      <c r="K1598" s="8">
        <f t="shared" si="1450"/>
        <v>0</v>
      </c>
      <c r="L1598" s="8">
        <f t="shared" si="1450"/>
        <v>0</v>
      </c>
      <c r="M1598" s="8">
        <f t="shared" si="1447"/>
        <v>527.4</v>
      </c>
      <c r="N1598" s="8">
        <f t="shared" ref="N1598:O1604" si="1451">N1599</f>
        <v>527.4</v>
      </c>
      <c r="O1598" s="8">
        <f t="shared" si="1451"/>
        <v>390.8</v>
      </c>
      <c r="P1598" s="8">
        <f t="shared" ref="P1598:V1604" si="1452">P1599</f>
        <v>0</v>
      </c>
      <c r="Q1598" s="8">
        <f t="shared" si="1452"/>
        <v>0</v>
      </c>
      <c r="R1598" s="8">
        <f t="shared" si="1452"/>
        <v>0</v>
      </c>
      <c r="S1598" s="8">
        <f t="shared" si="1452"/>
        <v>0</v>
      </c>
      <c r="T1598" s="8">
        <f t="shared" si="1452"/>
        <v>527.4</v>
      </c>
      <c r="U1598" s="8">
        <f t="shared" si="1452"/>
        <v>0</v>
      </c>
      <c r="V1598" s="40">
        <f t="shared" si="1452"/>
        <v>0</v>
      </c>
      <c r="W1598" s="8">
        <f t="shared" si="1416"/>
        <v>100</v>
      </c>
      <c r="X1598" s="22"/>
    </row>
    <row r="1599" spans="1:25" s="10" customFormat="1" ht="15.75" customHeight="1" x14ac:dyDescent="0.3">
      <c r="A1599" s="9" t="s">
        <v>171</v>
      </c>
      <c r="B1599" s="9" t="s">
        <v>1783</v>
      </c>
      <c r="C1599" s="9"/>
      <c r="D1599" s="9"/>
      <c r="E1599" s="13" t="s">
        <v>740</v>
      </c>
      <c r="F1599" s="11">
        <f t="shared" si="1450"/>
        <v>527.4</v>
      </c>
      <c r="G1599" s="11">
        <f t="shared" si="1450"/>
        <v>527.4</v>
      </c>
      <c r="H1599" s="11">
        <f t="shared" si="1450"/>
        <v>527.4</v>
      </c>
      <c r="I1599" s="11">
        <f t="shared" si="1450"/>
        <v>0</v>
      </c>
      <c r="J1599" s="11">
        <f t="shared" si="1450"/>
        <v>0</v>
      </c>
      <c r="K1599" s="11">
        <f t="shared" si="1450"/>
        <v>0</v>
      </c>
      <c r="L1599" s="11">
        <f t="shared" si="1450"/>
        <v>0</v>
      </c>
      <c r="M1599" s="11">
        <f t="shared" si="1447"/>
        <v>527.4</v>
      </c>
      <c r="N1599" s="11">
        <f t="shared" si="1451"/>
        <v>527.4</v>
      </c>
      <c r="O1599" s="11">
        <f t="shared" si="1451"/>
        <v>390.8</v>
      </c>
      <c r="P1599" s="11">
        <f t="shared" si="1452"/>
        <v>0</v>
      </c>
      <c r="Q1599" s="11">
        <f t="shared" si="1452"/>
        <v>0</v>
      </c>
      <c r="R1599" s="11">
        <f t="shared" si="1452"/>
        <v>0</v>
      </c>
      <c r="S1599" s="11">
        <f t="shared" si="1452"/>
        <v>0</v>
      </c>
      <c r="T1599" s="11">
        <f t="shared" si="1452"/>
        <v>527.4</v>
      </c>
      <c r="U1599" s="11">
        <f t="shared" si="1452"/>
        <v>0</v>
      </c>
      <c r="V1599" s="41">
        <f t="shared" si="1452"/>
        <v>0</v>
      </c>
      <c r="W1599" s="11">
        <f t="shared" si="1416"/>
        <v>100</v>
      </c>
      <c r="X1599" s="26"/>
    </row>
    <row r="1600" spans="1:25" ht="31.5" customHeight="1" x14ac:dyDescent="0.3">
      <c r="A1600" s="4" t="s">
        <v>171</v>
      </c>
      <c r="B1600" s="4" t="s">
        <v>1783</v>
      </c>
      <c r="C1600" s="4" t="s">
        <v>635</v>
      </c>
      <c r="D1600" s="4"/>
      <c r="E1600" s="14" t="s">
        <v>1081</v>
      </c>
      <c r="F1600" s="5">
        <f t="shared" si="1450"/>
        <v>527.4</v>
      </c>
      <c r="G1600" s="5">
        <f t="shared" si="1450"/>
        <v>527.4</v>
      </c>
      <c r="H1600" s="5">
        <f t="shared" si="1450"/>
        <v>527.4</v>
      </c>
      <c r="I1600" s="5">
        <f t="shared" si="1450"/>
        <v>0</v>
      </c>
      <c r="J1600" s="5">
        <f t="shared" si="1450"/>
        <v>0</v>
      </c>
      <c r="K1600" s="5">
        <f t="shared" si="1450"/>
        <v>0</v>
      </c>
      <c r="L1600" s="5">
        <f t="shared" si="1450"/>
        <v>0</v>
      </c>
      <c r="M1600" s="5">
        <f t="shared" si="1447"/>
        <v>527.4</v>
      </c>
      <c r="N1600" s="5">
        <f t="shared" si="1451"/>
        <v>527.4</v>
      </c>
      <c r="O1600" s="5">
        <f t="shared" si="1451"/>
        <v>390.8</v>
      </c>
      <c r="P1600" s="5">
        <f t="shared" si="1452"/>
        <v>0</v>
      </c>
      <c r="Q1600" s="5">
        <f t="shared" si="1452"/>
        <v>0</v>
      </c>
      <c r="R1600" s="5">
        <f t="shared" si="1452"/>
        <v>0</v>
      </c>
      <c r="S1600" s="5">
        <f t="shared" si="1452"/>
        <v>0</v>
      </c>
      <c r="T1600" s="5">
        <f t="shared" si="1452"/>
        <v>527.4</v>
      </c>
      <c r="U1600" s="5">
        <f t="shared" si="1452"/>
        <v>0</v>
      </c>
      <c r="V1600" s="42">
        <f t="shared" si="1452"/>
        <v>0</v>
      </c>
      <c r="W1600" s="5">
        <f t="shared" si="1416"/>
        <v>100</v>
      </c>
      <c r="X1600" s="27"/>
    </row>
    <row r="1601" spans="1:24" ht="31.5" customHeight="1" x14ac:dyDescent="0.3">
      <c r="A1601" s="4" t="s">
        <v>171</v>
      </c>
      <c r="B1601" s="4" t="s">
        <v>1783</v>
      </c>
      <c r="C1601" s="4" t="s">
        <v>639</v>
      </c>
      <c r="D1601" s="4"/>
      <c r="E1601" s="14" t="s">
        <v>1087</v>
      </c>
      <c r="F1601" s="5">
        <f t="shared" si="1450"/>
        <v>527.4</v>
      </c>
      <c r="G1601" s="5">
        <f t="shared" si="1450"/>
        <v>527.4</v>
      </c>
      <c r="H1601" s="5">
        <f t="shared" si="1450"/>
        <v>527.4</v>
      </c>
      <c r="I1601" s="5">
        <f t="shared" si="1450"/>
        <v>0</v>
      </c>
      <c r="J1601" s="5">
        <f t="shared" si="1450"/>
        <v>0</v>
      </c>
      <c r="K1601" s="5">
        <f t="shared" si="1450"/>
        <v>0</v>
      </c>
      <c r="L1601" s="5">
        <f t="shared" si="1450"/>
        <v>0</v>
      </c>
      <c r="M1601" s="5">
        <f t="shared" si="1447"/>
        <v>527.4</v>
      </c>
      <c r="N1601" s="5">
        <f t="shared" si="1451"/>
        <v>527.4</v>
      </c>
      <c r="O1601" s="5">
        <f t="shared" si="1451"/>
        <v>390.8</v>
      </c>
      <c r="P1601" s="5">
        <f t="shared" si="1452"/>
        <v>0</v>
      </c>
      <c r="Q1601" s="5">
        <f t="shared" si="1452"/>
        <v>0</v>
      </c>
      <c r="R1601" s="5">
        <f t="shared" si="1452"/>
        <v>0</v>
      </c>
      <c r="S1601" s="5">
        <f t="shared" si="1452"/>
        <v>0</v>
      </c>
      <c r="T1601" s="5">
        <f t="shared" si="1452"/>
        <v>527.4</v>
      </c>
      <c r="U1601" s="5">
        <f t="shared" si="1452"/>
        <v>0</v>
      </c>
      <c r="V1601" s="42">
        <f t="shared" si="1452"/>
        <v>0</v>
      </c>
      <c r="W1601" s="5">
        <f t="shared" si="1416"/>
        <v>100</v>
      </c>
      <c r="X1601" s="27"/>
    </row>
    <row r="1602" spans="1:24" ht="63" customHeight="1" x14ac:dyDescent="0.3">
      <c r="A1602" s="4" t="s">
        <v>171</v>
      </c>
      <c r="B1602" s="4" t="s">
        <v>1783</v>
      </c>
      <c r="C1602" s="4" t="s">
        <v>640</v>
      </c>
      <c r="D1602" s="4"/>
      <c r="E1602" s="14" t="s">
        <v>1088</v>
      </c>
      <c r="F1602" s="5">
        <f t="shared" si="1450"/>
        <v>527.4</v>
      </c>
      <c r="G1602" s="5">
        <f t="shared" si="1450"/>
        <v>527.4</v>
      </c>
      <c r="H1602" s="5">
        <f t="shared" si="1450"/>
        <v>527.4</v>
      </c>
      <c r="I1602" s="5">
        <f t="shared" si="1450"/>
        <v>0</v>
      </c>
      <c r="J1602" s="5">
        <f t="shared" si="1450"/>
        <v>0</v>
      </c>
      <c r="K1602" s="5">
        <f t="shared" si="1450"/>
        <v>0</v>
      </c>
      <c r="L1602" s="5">
        <f t="shared" si="1450"/>
        <v>0</v>
      </c>
      <c r="M1602" s="5">
        <f t="shared" si="1447"/>
        <v>527.4</v>
      </c>
      <c r="N1602" s="5">
        <f t="shared" si="1451"/>
        <v>527.4</v>
      </c>
      <c r="O1602" s="5">
        <f t="shared" si="1451"/>
        <v>390.8</v>
      </c>
      <c r="P1602" s="5">
        <f t="shared" si="1452"/>
        <v>0</v>
      </c>
      <c r="Q1602" s="5">
        <f t="shared" si="1452"/>
        <v>0</v>
      </c>
      <c r="R1602" s="5">
        <f t="shared" si="1452"/>
        <v>0</v>
      </c>
      <c r="S1602" s="5">
        <f t="shared" si="1452"/>
        <v>0</v>
      </c>
      <c r="T1602" s="5">
        <f t="shared" si="1452"/>
        <v>527.4</v>
      </c>
      <c r="U1602" s="5">
        <f t="shared" si="1452"/>
        <v>0</v>
      </c>
      <c r="V1602" s="42">
        <f t="shared" si="1452"/>
        <v>0</v>
      </c>
      <c r="W1602" s="5">
        <f t="shared" si="1416"/>
        <v>100</v>
      </c>
      <c r="X1602" s="27"/>
    </row>
    <row r="1603" spans="1:24" ht="31.5" customHeight="1" x14ac:dyDescent="0.3">
      <c r="A1603" s="4" t="s">
        <v>171</v>
      </c>
      <c r="B1603" s="4" t="s">
        <v>1783</v>
      </c>
      <c r="C1603" s="4" t="s">
        <v>638</v>
      </c>
      <c r="D1603" s="4"/>
      <c r="E1603" s="14" t="s">
        <v>751</v>
      </c>
      <c r="F1603" s="5">
        <f t="shared" si="1450"/>
        <v>527.4</v>
      </c>
      <c r="G1603" s="5">
        <f t="shared" si="1450"/>
        <v>527.4</v>
      </c>
      <c r="H1603" s="5">
        <f t="shared" si="1450"/>
        <v>527.4</v>
      </c>
      <c r="I1603" s="5">
        <f t="shared" si="1450"/>
        <v>0</v>
      </c>
      <c r="J1603" s="5">
        <f t="shared" si="1450"/>
        <v>0</v>
      </c>
      <c r="K1603" s="5">
        <f t="shared" si="1450"/>
        <v>0</v>
      </c>
      <c r="L1603" s="5">
        <f t="shared" si="1450"/>
        <v>0</v>
      </c>
      <c r="M1603" s="5">
        <f t="shared" si="1447"/>
        <v>527.4</v>
      </c>
      <c r="N1603" s="5">
        <f t="shared" si="1451"/>
        <v>527.4</v>
      </c>
      <c r="O1603" s="5">
        <f t="shared" si="1451"/>
        <v>390.8</v>
      </c>
      <c r="P1603" s="5">
        <f t="shared" si="1452"/>
        <v>0</v>
      </c>
      <c r="Q1603" s="5">
        <f t="shared" si="1452"/>
        <v>0</v>
      </c>
      <c r="R1603" s="5">
        <f t="shared" si="1452"/>
        <v>0</v>
      </c>
      <c r="S1603" s="5">
        <f t="shared" si="1452"/>
        <v>0</v>
      </c>
      <c r="T1603" s="5">
        <f t="shared" si="1452"/>
        <v>527.4</v>
      </c>
      <c r="U1603" s="5">
        <f t="shared" si="1452"/>
        <v>0</v>
      </c>
      <c r="V1603" s="42">
        <f t="shared" si="1452"/>
        <v>0</v>
      </c>
      <c r="W1603" s="5">
        <f t="shared" si="1416"/>
        <v>100</v>
      </c>
      <c r="X1603" s="27"/>
    </row>
    <row r="1604" spans="1:24" ht="31.5" customHeight="1" x14ac:dyDescent="0.3">
      <c r="A1604" s="4" t="s">
        <v>171</v>
      </c>
      <c r="B1604" s="4" t="s">
        <v>1783</v>
      </c>
      <c r="C1604" s="4" t="s">
        <v>638</v>
      </c>
      <c r="D1604" s="4" t="s">
        <v>11</v>
      </c>
      <c r="E1604" s="14" t="s">
        <v>531</v>
      </c>
      <c r="F1604" s="5">
        <f t="shared" si="1450"/>
        <v>527.4</v>
      </c>
      <c r="G1604" s="5">
        <f t="shared" si="1450"/>
        <v>527.4</v>
      </c>
      <c r="H1604" s="5">
        <f t="shared" si="1450"/>
        <v>527.4</v>
      </c>
      <c r="I1604" s="5">
        <f t="shared" si="1450"/>
        <v>0</v>
      </c>
      <c r="J1604" s="5">
        <f t="shared" si="1450"/>
        <v>0</v>
      </c>
      <c r="K1604" s="5">
        <f t="shared" si="1450"/>
        <v>0</v>
      </c>
      <c r="L1604" s="5">
        <f t="shared" si="1450"/>
        <v>0</v>
      </c>
      <c r="M1604" s="5">
        <f t="shared" si="1447"/>
        <v>527.4</v>
      </c>
      <c r="N1604" s="5">
        <f t="shared" si="1451"/>
        <v>527.4</v>
      </c>
      <c r="O1604" s="5">
        <f t="shared" si="1451"/>
        <v>390.8</v>
      </c>
      <c r="P1604" s="5">
        <f t="shared" si="1452"/>
        <v>0</v>
      </c>
      <c r="Q1604" s="5">
        <f t="shared" si="1452"/>
        <v>0</v>
      </c>
      <c r="R1604" s="5">
        <f t="shared" si="1452"/>
        <v>0</v>
      </c>
      <c r="S1604" s="5">
        <f t="shared" si="1452"/>
        <v>0</v>
      </c>
      <c r="T1604" s="5">
        <f t="shared" si="1452"/>
        <v>527.4</v>
      </c>
      <c r="U1604" s="5">
        <f t="shared" si="1452"/>
        <v>0</v>
      </c>
      <c r="V1604" s="42">
        <f t="shared" si="1452"/>
        <v>0</v>
      </c>
      <c r="W1604" s="5">
        <f t="shared" si="1416"/>
        <v>100</v>
      </c>
      <c r="X1604" s="27"/>
    </row>
    <row r="1605" spans="1:24" ht="31.5" customHeight="1" x14ac:dyDescent="0.3">
      <c r="A1605" s="4" t="s">
        <v>171</v>
      </c>
      <c r="B1605" s="4" t="s">
        <v>1783</v>
      </c>
      <c r="C1605" s="4" t="s">
        <v>638</v>
      </c>
      <c r="D1605" s="4" t="s">
        <v>12</v>
      </c>
      <c r="E1605" s="14" t="s">
        <v>532</v>
      </c>
      <c r="F1605" s="5">
        <v>527.4</v>
      </c>
      <c r="G1605" s="5">
        <v>527.4</v>
      </c>
      <c r="H1605" s="5">
        <v>527.4</v>
      </c>
      <c r="I1605" s="5"/>
      <c r="J1605" s="5"/>
      <c r="K1605" s="5"/>
      <c r="L1605" s="5"/>
      <c r="M1605" s="5">
        <f t="shared" si="1447"/>
        <v>527.4</v>
      </c>
      <c r="N1605" s="5">
        <v>527.4</v>
      </c>
      <c r="O1605" s="5">
        <v>390.8</v>
      </c>
      <c r="P1605" s="5">
        <v>0</v>
      </c>
      <c r="Q1605" s="5">
        <v>0</v>
      </c>
      <c r="R1605" s="5">
        <v>0</v>
      </c>
      <c r="S1605" s="5">
        <v>0</v>
      </c>
      <c r="T1605" s="5">
        <v>527.4</v>
      </c>
      <c r="U1605" s="5">
        <v>0</v>
      </c>
      <c r="V1605" s="42">
        <v>0</v>
      </c>
      <c r="W1605" s="5">
        <f t="shared" si="1416"/>
        <v>100</v>
      </c>
      <c r="X1605" s="27"/>
    </row>
    <row r="1606" spans="1:24" s="3" customFormat="1" ht="31.5" customHeight="1" x14ac:dyDescent="0.3">
      <c r="A1606" s="7" t="s">
        <v>234</v>
      </c>
      <c r="B1606" s="7" t="s">
        <v>1759</v>
      </c>
      <c r="C1606" s="7"/>
      <c r="D1606" s="7"/>
      <c r="E1606" s="18" t="s">
        <v>474</v>
      </c>
      <c r="F1606" s="8">
        <f t="shared" ref="F1606:V1606" si="1453">F1607+F1684+F1735+F1837+F1937+F1953+F1967+F1991+F1981</f>
        <v>710487.59999999986</v>
      </c>
      <c r="G1606" s="8">
        <f t="shared" si="1453"/>
        <v>660480.6</v>
      </c>
      <c r="H1606" s="8">
        <f t="shared" si="1453"/>
        <v>648838.39999999991</v>
      </c>
      <c r="I1606" s="8">
        <f t="shared" si="1453"/>
        <v>4988.3</v>
      </c>
      <c r="J1606" s="8">
        <f t="shared" si="1453"/>
        <v>-1279.9000000000001</v>
      </c>
      <c r="K1606" s="8">
        <f t="shared" si="1453"/>
        <v>6434.4</v>
      </c>
      <c r="L1606" s="8">
        <f t="shared" si="1453"/>
        <v>4532.5250000000015</v>
      </c>
      <c r="M1606" s="8">
        <f t="shared" si="1453"/>
        <v>719579.42500000005</v>
      </c>
      <c r="N1606" s="8">
        <f t="shared" si="1453"/>
        <v>704746.87678999989</v>
      </c>
      <c r="O1606" s="8">
        <f t="shared" si="1453"/>
        <v>506236.05852999992</v>
      </c>
      <c r="P1606" s="8">
        <f t="shared" si="1453"/>
        <v>119324.26731</v>
      </c>
      <c r="Q1606" s="8">
        <f t="shared" si="1453"/>
        <v>84131.134019999998</v>
      </c>
      <c r="R1606" s="8">
        <f t="shared" si="1453"/>
        <v>0</v>
      </c>
      <c r="S1606" s="8">
        <f t="shared" si="1453"/>
        <v>0</v>
      </c>
      <c r="T1606" s="8">
        <f t="shared" si="1453"/>
        <v>699991.96847999969</v>
      </c>
      <c r="U1606" s="8">
        <f t="shared" si="1453"/>
        <v>117889.07497</v>
      </c>
      <c r="V1606" s="40">
        <f t="shared" si="1453"/>
        <v>0</v>
      </c>
      <c r="W1606" s="8">
        <f t="shared" si="1416"/>
        <v>99.325302677231008</v>
      </c>
      <c r="X1606" s="22"/>
    </row>
    <row r="1607" spans="1:24" s="3" customFormat="1" ht="17.25" customHeight="1" x14ac:dyDescent="0.3">
      <c r="A1607" s="7" t="s">
        <v>234</v>
      </c>
      <c r="B1607" s="7" t="s">
        <v>5</v>
      </c>
      <c r="C1607" s="7"/>
      <c r="D1607" s="7"/>
      <c r="E1607" s="18" t="s">
        <v>491</v>
      </c>
      <c r="F1607" s="8">
        <f t="shared" ref="F1607:L1607" si="1454">F1608+F1631</f>
        <v>76465.799999999988</v>
      </c>
      <c r="G1607" s="8">
        <f t="shared" si="1454"/>
        <v>72963.7</v>
      </c>
      <c r="H1607" s="8">
        <f t="shared" si="1454"/>
        <v>75211.5</v>
      </c>
      <c r="I1607" s="8">
        <f t="shared" si="1454"/>
        <v>0</v>
      </c>
      <c r="J1607" s="8">
        <f t="shared" si="1454"/>
        <v>0</v>
      </c>
      <c r="K1607" s="8">
        <f t="shared" si="1454"/>
        <v>0</v>
      </c>
      <c r="L1607" s="8">
        <f t="shared" si="1454"/>
        <v>4896.3960000000015</v>
      </c>
      <c r="M1607" s="8">
        <f t="shared" si="1447"/>
        <v>81362.195999999996</v>
      </c>
      <c r="N1607" s="8">
        <f>N1608+N1631</f>
        <v>82743.284599999999</v>
      </c>
      <c r="O1607" s="8">
        <f>O1608+O1631</f>
        <v>58284.230230000001</v>
      </c>
      <c r="P1607" s="8">
        <f t="shared" ref="P1607:V1607" si="1455">P1608+P1631</f>
        <v>9018.7085999999999</v>
      </c>
      <c r="Q1607" s="8">
        <f t="shared" si="1455"/>
        <v>5121.8999999999996</v>
      </c>
      <c r="R1607" s="8">
        <f t="shared" si="1455"/>
        <v>0</v>
      </c>
      <c r="S1607" s="8">
        <f t="shared" si="1455"/>
        <v>0</v>
      </c>
      <c r="T1607" s="8">
        <f t="shared" si="1455"/>
        <v>81247.495519999997</v>
      </c>
      <c r="U1607" s="8">
        <f t="shared" si="1455"/>
        <v>7583.5282599999991</v>
      </c>
      <c r="V1607" s="40">
        <f t="shared" si="1455"/>
        <v>0</v>
      </c>
      <c r="W1607" s="8">
        <f t="shared" si="1416"/>
        <v>98.19225319948201</v>
      </c>
      <c r="X1607" s="22"/>
    </row>
    <row r="1608" spans="1:24" s="10" customFormat="1" ht="63" customHeight="1" x14ac:dyDescent="0.3">
      <c r="A1608" s="9" t="s">
        <v>234</v>
      </c>
      <c r="B1608" s="9" t="s">
        <v>1785</v>
      </c>
      <c r="C1608" s="9"/>
      <c r="D1608" s="9"/>
      <c r="E1608" s="13" t="s">
        <v>502</v>
      </c>
      <c r="F1608" s="11">
        <f t="shared" ref="F1608:L1608" si="1456">F1609+F1617</f>
        <v>56890.299999999996</v>
      </c>
      <c r="G1608" s="11">
        <f t="shared" si="1456"/>
        <v>56890.299999999996</v>
      </c>
      <c r="H1608" s="11">
        <f t="shared" si="1456"/>
        <v>56890.299999999996</v>
      </c>
      <c r="I1608" s="11">
        <f t="shared" si="1456"/>
        <v>0</v>
      </c>
      <c r="J1608" s="11">
        <f t="shared" si="1456"/>
        <v>0</v>
      </c>
      <c r="K1608" s="11">
        <f t="shared" si="1456"/>
        <v>0</v>
      </c>
      <c r="L1608" s="11">
        <f t="shared" si="1456"/>
        <v>732.78399999999999</v>
      </c>
      <c r="M1608" s="11">
        <f t="shared" si="1447"/>
        <v>57623.083999999995</v>
      </c>
      <c r="N1608" s="11">
        <f>N1609+N1617</f>
        <v>57872.684000000001</v>
      </c>
      <c r="O1608" s="11">
        <f>O1609+O1617</f>
        <v>40805.842490000003</v>
      </c>
      <c r="P1608" s="11">
        <f t="shared" ref="P1608:V1608" si="1457">P1609+P1617</f>
        <v>7188.8</v>
      </c>
      <c r="Q1608" s="11">
        <f t="shared" si="1457"/>
        <v>5121.8999999999996</v>
      </c>
      <c r="R1608" s="11">
        <f t="shared" si="1457"/>
        <v>0</v>
      </c>
      <c r="S1608" s="11">
        <f t="shared" si="1457"/>
        <v>0</v>
      </c>
      <c r="T1608" s="11">
        <f t="shared" si="1457"/>
        <v>57867.59418</v>
      </c>
      <c r="U1608" s="11">
        <f t="shared" si="1457"/>
        <v>7183.8129499999995</v>
      </c>
      <c r="V1608" s="41">
        <f t="shared" si="1457"/>
        <v>0</v>
      </c>
      <c r="W1608" s="11">
        <f t="shared" si="1416"/>
        <v>99.991205142654167</v>
      </c>
      <c r="X1608" s="26"/>
    </row>
    <row r="1609" spans="1:24" ht="47.25" customHeight="1" x14ac:dyDescent="0.3">
      <c r="A1609" s="4" t="s">
        <v>234</v>
      </c>
      <c r="B1609" s="4" t="s">
        <v>1785</v>
      </c>
      <c r="C1609" s="4" t="s">
        <v>110</v>
      </c>
      <c r="D1609" s="4"/>
      <c r="E1609" s="14" t="s">
        <v>1092</v>
      </c>
      <c r="F1609" s="5">
        <f t="shared" ref="F1609:L1611" si="1458">F1610</f>
        <v>7119.2</v>
      </c>
      <c r="G1609" s="5">
        <f t="shared" si="1458"/>
        <v>7119.2</v>
      </c>
      <c r="H1609" s="5">
        <f t="shared" si="1458"/>
        <v>7119.2</v>
      </c>
      <c r="I1609" s="5">
        <f t="shared" si="1458"/>
        <v>0</v>
      </c>
      <c r="J1609" s="5">
        <f t="shared" si="1458"/>
        <v>0</v>
      </c>
      <c r="K1609" s="5">
        <f t="shared" si="1458"/>
        <v>0</v>
      </c>
      <c r="L1609" s="5">
        <f t="shared" si="1458"/>
        <v>0</v>
      </c>
      <c r="M1609" s="5">
        <f t="shared" si="1447"/>
        <v>7119.2</v>
      </c>
      <c r="N1609" s="5">
        <f t="shared" ref="N1609:O1611" si="1459">N1610</f>
        <v>7188.8</v>
      </c>
      <c r="O1609" s="5">
        <f t="shared" si="1459"/>
        <v>5121.8999999999996</v>
      </c>
      <c r="P1609" s="5">
        <f t="shared" ref="P1609:V1611" si="1460">P1610</f>
        <v>7188.8</v>
      </c>
      <c r="Q1609" s="5">
        <f t="shared" si="1460"/>
        <v>5121.8999999999996</v>
      </c>
      <c r="R1609" s="5">
        <f t="shared" si="1460"/>
        <v>0</v>
      </c>
      <c r="S1609" s="5">
        <f t="shared" si="1460"/>
        <v>0</v>
      </c>
      <c r="T1609" s="5">
        <f t="shared" si="1460"/>
        <v>7183.8129499999995</v>
      </c>
      <c r="U1609" s="5">
        <f t="shared" si="1460"/>
        <v>7183.8129499999995</v>
      </c>
      <c r="V1609" s="42">
        <f t="shared" si="1460"/>
        <v>0</v>
      </c>
      <c r="W1609" s="5">
        <f t="shared" si="1416"/>
        <v>99.930627503894939</v>
      </c>
      <c r="X1609" s="27"/>
    </row>
    <row r="1610" spans="1:24" ht="31.5" customHeight="1" x14ac:dyDescent="0.3">
      <c r="A1610" s="4" t="s">
        <v>234</v>
      </c>
      <c r="B1610" s="4" t="s">
        <v>1785</v>
      </c>
      <c r="C1610" s="4" t="s">
        <v>166</v>
      </c>
      <c r="D1610" s="4"/>
      <c r="E1610" s="14" t="s">
        <v>1100</v>
      </c>
      <c r="F1610" s="5">
        <f t="shared" si="1458"/>
        <v>7119.2</v>
      </c>
      <c r="G1610" s="5">
        <f t="shared" si="1458"/>
        <v>7119.2</v>
      </c>
      <c r="H1610" s="5">
        <f t="shared" si="1458"/>
        <v>7119.2</v>
      </c>
      <c r="I1610" s="5">
        <f t="shared" si="1458"/>
        <v>0</v>
      </c>
      <c r="J1610" s="5">
        <f t="shared" si="1458"/>
        <v>0</v>
      </c>
      <c r="K1610" s="5">
        <f t="shared" si="1458"/>
        <v>0</v>
      </c>
      <c r="L1610" s="5">
        <f t="shared" si="1458"/>
        <v>0</v>
      </c>
      <c r="M1610" s="5">
        <f t="shared" si="1447"/>
        <v>7119.2</v>
      </c>
      <c r="N1610" s="5">
        <f t="shared" si="1459"/>
        <v>7188.8</v>
      </c>
      <c r="O1610" s="5">
        <f t="shared" si="1459"/>
        <v>5121.8999999999996</v>
      </c>
      <c r="P1610" s="5">
        <f t="shared" si="1460"/>
        <v>7188.8</v>
      </c>
      <c r="Q1610" s="5">
        <f t="shared" si="1460"/>
        <v>5121.8999999999996</v>
      </c>
      <c r="R1610" s="5">
        <f t="shared" si="1460"/>
        <v>0</v>
      </c>
      <c r="S1610" s="5">
        <f t="shared" si="1460"/>
        <v>0</v>
      </c>
      <c r="T1610" s="5">
        <f t="shared" si="1460"/>
        <v>7183.8129499999995</v>
      </c>
      <c r="U1610" s="5">
        <f t="shared" si="1460"/>
        <v>7183.8129499999995</v>
      </c>
      <c r="V1610" s="42">
        <f t="shared" si="1460"/>
        <v>0</v>
      </c>
      <c r="W1610" s="5">
        <f t="shared" si="1416"/>
        <v>99.930627503894939</v>
      </c>
      <c r="X1610" s="27"/>
    </row>
    <row r="1611" spans="1:24" ht="63" customHeight="1" x14ac:dyDescent="0.3">
      <c r="A1611" s="4" t="s">
        <v>234</v>
      </c>
      <c r="B1611" s="4" t="s">
        <v>1785</v>
      </c>
      <c r="C1611" s="4" t="s">
        <v>175</v>
      </c>
      <c r="D1611" s="4"/>
      <c r="E1611" s="14" t="s">
        <v>959</v>
      </c>
      <c r="F1611" s="5">
        <f t="shared" si="1458"/>
        <v>7119.2</v>
      </c>
      <c r="G1611" s="5">
        <f t="shared" si="1458"/>
        <v>7119.2</v>
      </c>
      <c r="H1611" s="5">
        <f t="shared" si="1458"/>
        <v>7119.2</v>
      </c>
      <c r="I1611" s="5">
        <f t="shared" si="1458"/>
        <v>0</v>
      </c>
      <c r="J1611" s="5">
        <f t="shared" si="1458"/>
        <v>0</v>
      </c>
      <c r="K1611" s="5">
        <f t="shared" si="1458"/>
        <v>0</v>
      </c>
      <c r="L1611" s="5">
        <f t="shared" si="1458"/>
        <v>0</v>
      </c>
      <c r="M1611" s="5">
        <f t="shared" si="1447"/>
        <v>7119.2</v>
      </c>
      <c r="N1611" s="5">
        <f t="shared" si="1459"/>
        <v>7188.8</v>
      </c>
      <c r="O1611" s="5">
        <f t="shared" si="1459"/>
        <v>5121.8999999999996</v>
      </c>
      <c r="P1611" s="5">
        <f t="shared" si="1460"/>
        <v>7188.8</v>
      </c>
      <c r="Q1611" s="5">
        <f t="shared" si="1460"/>
        <v>5121.8999999999996</v>
      </c>
      <c r="R1611" s="5">
        <f t="shared" si="1460"/>
        <v>0</v>
      </c>
      <c r="S1611" s="5">
        <f t="shared" si="1460"/>
        <v>0</v>
      </c>
      <c r="T1611" s="5">
        <f t="shared" si="1460"/>
        <v>7183.8129499999995</v>
      </c>
      <c r="U1611" s="5">
        <f t="shared" si="1460"/>
        <v>7183.8129499999995</v>
      </c>
      <c r="V1611" s="42">
        <f t="shared" si="1460"/>
        <v>0</v>
      </c>
      <c r="W1611" s="5">
        <f t="shared" si="1416"/>
        <v>99.930627503894939</v>
      </c>
      <c r="X1611" s="27"/>
    </row>
    <row r="1612" spans="1:24" ht="31.5" customHeight="1" x14ac:dyDescent="0.3">
      <c r="A1612" s="4" t="s">
        <v>234</v>
      </c>
      <c r="B1612" s="4" t="s">
        <v>1785</v>
      </c>
      <c r="C1612" s="4" t="s">
        <v>172</v>
      </c>
      <c r="D1612" s="4"/>
      <c r="E1612" s="14" t="s">
        <v>598</v>
      </c>
      <c r="F1612" s="5">
        <f t="shared" ref="F1612:L1612" si="1461">F1613+F1615</f>
        <v>7119.2</v>
      </c>
      <c r="G1612" s="5">
        <f t="shared" si="1461"/>
        <v>7119.2</v>
      </c>
      <c r="H1612" s="5">
        <f t="shared" si="1461"/>
        <v>7119.2</v>
      </c>
      <c r="I1612" s="5">
        <f t="shared" si="1461"/>
        <v>0</v>
      </c>
      <c r="J1612" s="5">
        <f t="shared" si="1461"/>
        <v>0</v>
      </c>
      <c r="K1612" s="5">
        <f t="shared" si="1461"/>
        <v>0</v>
      </c>
      <c r="L1612" s="5">
        <f t="shared" si="1461"/>
        <v>0</v>
      </c>
      <c r="M1612" s="5">
        <f t="shared" si="1447"/>
        <v>7119.2</v>
      </c>
      <c r="N1612" s="5">
        <f>N1613+N1615</f>
        <v>7188.8</v>
      </c>
      <c r="O1612" s="5">
        <f>O1613+O1615</f>
        <v>5121.8999999999996</v>
      </c>
      <c r="P1612" s="5">
        <f t="shared" ref="P1612:V1612" si="1462">P1613+P1615</f>
        <v>7188.8</v>
      </c>
      <c r="Q1612" s="5">
        <f t="shared" si="1462"/>
        <v>5121.8999999999996</v>
      </c>
      <c r="R1612" s="5">
        <f t="shared" si="1462"/>
        <v>0</v>
      </c>
      <c r="S1612" s="5">
        <f t="shared" si="1462"/>
        <v>0</v>
      </c>
      <c r="T1612" s="5">
        <f t="shared" si="1462"/>
        <v>7183.8129499999995</v>
      </c>
      <c r="U1612" s="5">
        <f t="shared" si="1462"/>
        <v>7183.8129499999995</v>
      </c>
      <c r="V1612" s="42">
        <f t="shared" si="1462"/>
        <v>0</v>
      </c>
      <c r="W1612" s="5">
        <f t="shared" si="1416"/>
        <v>99.930627503894939</v>
      </c>
      <c r="X1612" s="27"/>
    </row>
    <row r="1613" spans="1:24" ht="78.75" customHeight="1" x14ac:dyDescent="0.3">
      <c r="A1613" s="4" t="s">
        <v>234</v>
      </c>
      <c r="B1613" s="4" t="s">
        <v>1785</v>
      </c>
      <c r="C1613" s="4" t="s">
        <v>172</v>
      </c>
      <c r="D1613" s="4" t="s">
        <v>18</v>
      </c>
      <c r="E1613" s="14" t="s">
        <v>528</v>
      </c>
      <c r="F1613" s="5">
        <f t="shared" ref="F1613:L1613" si="1463">F1614</f>
        <v>6563.7</v>
      </c>
      <c r="G1613" s="5">
        <f t="shared" si="1463"/>
        <v>6563.7</v>
      </c>
      <c r="H1613" s="5">
        <f t="shared" si="1463"/>
        <v>6563.7</v>
      </c>
      <c r="I1613" s="5">
        <f t="shared" si="1463"/>
        <v>0</v>
      </c>
      <c r="J1613" s="5">
        <f t="shared" si="1463"/>
        <v>0</v>
      </c>
      <c r="K1613" s="5">
        <f t="shared" si="1463"/>
        <v>0</v>
      </c>
      <c r="L1613" s="5">
        <f t="shared" si="1463"/>
        <v>0</v>
      </c>
      <c r="M1613" s="5">
        <f t="shared" si="1447"/>
        <v>6563.7</v>
      </c>
      <c r="N1613" s="5">
        <f>N1614</f>
        <v>6641.3903399999999</v>
      </c>
      <c r="O1613" s="5">
        <f>O1614</f>
        <v>4666.1578300000001</v>
      </c>
      <c r="P1613" s="5">
        <f t="shared" ref="P1613:V1613" si="1464">P1614</f>
        <v>6641.3903399999999</v>
      </c>
      <c r="Q1613" s="5">
        <f t="shared" si="1464"/>
        <v>4666.1578300000001</v>
      </c>
      <c r="R1613" s="5">
        <f t="shared" si="1464"/>
        <v>0</v>
      </c>
      <c r="S1613" s="5">
        <f t="shared" si="1464"/>
        <v>0</v>
      </c>
      <c r="T1613" s="5">
        <f t="shared" si="1464"/>
        <v>6641.35491</v>
      </c>
      <c r="U1613" s="5">
        <f t="shared" si="1464"/>
        <v>6641.35491</v>
      </c>
      <c r="V1613" s="42">
        <f t="shared" si="1464"/>
        <v>0</v>
      </c>
      <c r="W1613" s="5">
        <f t="shared" ref="W1613:W1676" si="1465">T1613/N1613*100</f>
        <v>99.999466527365712</v>
      </c>
      <c r="X1613" s="27"/>
    </row>
    <row r="1614" spans="1:24" ht="31.5" customHeight="1" x14ac:dyDescent="0.3">
      <c r="A1614" s="4" t="s">
        <v>234</v>
      </c>
      <c r="B1614" s="4" t="s">
        <v>1785</v>
      </c>
      <c r="C1614" s="4" t="s">
        <v>172</v>
      </c>
      <c r="D1614" s="4" t="s">
        <v>28</v>
      </c>
      <c r="E1614" s="14" t="s">
        <v>530</v>
      </c>
      <c r="F1614" s="5">
        <v>6563.7</v>
      </c>
      <c r="G1614" s="5">
        <v>6563.7</v>
      </c>
      <c r="H1614" s="5">
        <v>6563.7</v>
      </c>
      <c r="I1614" s="5"/>
      <c r="J1614" s="5"/>
      <c r="K1614" s="5"/>
      <c r="L1614" s="5"/>
      <c r="M1614" s="5">
        <f t="shared" si="1447"/>
        <v>6563.7</v>
      </c>
      <c r="N1614" s="5">
        <v>6641.3903399999999</v>
      </c>
      <c r="O1614" s="5">
        <v>4666.1578300000001</v>
      </c>
      <c r="P1614" s="5">
        <f>N1614</f>
        <v>6641.3903399999999</v>
      </c>
      <c r="Q1614" s="5">
        <f>O1614</f>
        <v>4666.1578300000001</v>
      </c>
      <c r="R1614" s="5">
        <v>0</v>
      </c>
      <c r="S1614" s="5">
        <v>0</v>
      </c>
      <c r="T1614" s="5">
        <v>6641.35491</v>
      </c>
      <c r="U1614" s="5">
        <f>T1614</f>
        <v>6641.35491</v>
      </c>
      <c r="V1614" s="42">
        <v>0</v>
      </c>
      <c r="W1614" s="5">
        <f t="shared" si="1465"/>
        <v>99.999466527365712</v>
      </c>
      <c r="X1614" s="27"/>
    </row>
    <row r="1615" spans="1:24" ht="31.5" customHeight="1" x14ac:dyDescent="0.3">
      <c r="A1615" s="4" t="s">
        <v>234</v>
      </c>
      <c r="B1615" s="4" t="s">
        <v>1785</v>
      </c>
      <c r="C1615" s="4" t="s">
        <v>172</v>
      </c>
      <c r="D1615" s="4" t="s">
        <v>11</v>
      </c>
      <c r="E1615" s="14" t="s">
        <v>531</v>
      </c>
      <c r="F1615" s="5">
        <f t="shared" ref="F1615:L1615" si="1466">F1616</f>
        <v>555.5</v>
      </c>
      <c r="G1615" s="5">
        <f t="shared" si="1466"/>
        <v>555.5</v>
      </c>
      <c r="H1615" s="5">
        <f t="shared" si="1466"/>
        <v>555.5</v>
      </c>
      <c r="I1615" s="5">
        <f t="shared" si="1466"/>
        <v>0</v>
      </c>
      <c r="J1615" s="5">
        <f t="shared" si="1466"/>
        <v>0</v>
      </c>
      <c r="K1615" s="5">
        <f t="shared" si="1466"/>
        <v>0</v>
      </c>
      <c r="L1615" s="5">
        <f t="shared" si="1466"/>
        <v>0</v>
      </c>
      <c r="M1615" s="5">
        <f t="shared" si="1447"/>
        <v>555.5</v>
      </c>
      <c r="N1615" s="5">
        <f>N1616</f>
        <v>547.40966000000003</v>
      </c>
      <c r="O1615" s="5">
        <f>O1616</f>
        <v>455.74216999999999</v>
      </c>
      <c r="P1615" s="5">
        <f t="shared" ref="P1615:V1615" si="1467">P1616</f>
        <v>547.40966000000003</v>
      </c>
      <c r="Q1615" s="5">
        <f t="shared" si="1467"/>
        <v>455.74216999999999</v>
      </c>
      <c r="R1615" s="5">
        <f t="shared" si="1467"/>
        <v>0</v>
      </c>
      <c r="S1615" s="5">
        <f t="shared" si="1467"/>
        <v>0</v>
      </c>
      <c r="T1615" s="5">
        <f t="shared" si="1467"/>
        <v>542.45803999999998</v>
      </c>
      <c r="U1615" s="5">
        <f t="shared" si="1467"/>
        <v>542.45803999999998</v>
      </c>
      <c r="V1615" s="42">
        <f t="shared" si="1467"/>
        <v>0</v>
      </c>
      <c r="W1615" s="5">
        <f t="shared" si="1465"/>
        <v>99.095445264886251</v>
      </c>
      <c r="X1615" s="27"/>
    </row>
    <row r="1616" spans="1:24" ht="31.5" customHeight="1" x14ac:dyDescent="0.3">
      <c r="A1616" s="4" t="s">
        <v>234</v>
      </c>
      <c r="B1616" s="4" t="s">
        <v>1785</v>
      </c>
      <c r="C1616" s="4" t="s">
        <v>172</v>
      </c>
      <c r="D1616" s="4" t="s">
        <v>12</v>
      </c>
      <c r="E1616" s="14" t="s">
        <v>532</v>
      </c>
      <c r="F1616" s="5">
        <v>555.5</v>
      </c>
      <c r="G1616" s="5">
        <v>555.5</v>
      </c>
      <c r="H1616" s="5">
        <v>555.5</v>
      </c>
      <c r="I1616" s="5"/>
      <c r="J1616" s="5"/>
      <c r="K1616" s="5"/>
      <c r="L1616" s="5"/>
      <c r="M1616" s="5">
        <f t="shared" si="1447"/>
        <v>555.5</v>
      </c>
      <c r="N1616" s="5">
        <v>547.40966000000003</v>
      </c>
      <c r="O1616" s="5">
        <v>455.74216999999999</v>
      </c>
      <c r="P1616" s="5">
        <f>N1616</f>
        <v>547.40966000000003</v>
      </c>
      <c r="Q1616" s="5">
        <f>O1616</f>
        <v>455.74216999999999</v>
      </c>
      <c r="R1616" s="5">
        <v>0</v>
      </c>
      <c r="S1616" s="5">
        <v>0</v>
      </c>
      <c r="T1616" s="5">
        <v>542.45803999999998</v>
      </c>
      <c r="U1616" s="5">
        <f>T1616</f>
        <v>542.45803999999998</v>
      </c>
      <c r="V1616" s="42">
        <v>0</v>
      </c>
      <c r="W1616" s="5">
        <f t="shared" si="1465"/>
        <v>99.095445264886251</v>
      </c>
      <c r="X1616" s="27"/>
    </row>
    <row r="1617" spans="1:24" ht="31.5" customHeight="1" x14ac:dyDescent="0.3">
      <c r="A1617" s="4" t="s">
        <v>234</v>
      </c>
      <c r="B1617" s="4" t="s">
        <v>1785</v>
      </c>
      <c r="C1617" s="4" t="s">
        <v>25</v>
      </c>
      <c r="D1617" s="4"/>
      <c r="E1617" s="14" t="s">
        <v>834</v>
      </c>
      <c r="F1617" s="5">
        <f t="shared" ref="F1617:L1617" si="1468">F1618</f>
        <v>49771.1</v>
      </c>
      <c r="G1617" s="5">
        <f t="shared" si="1468"/>
        <v>49771.1</v>
      </c>
      <c r="H1617" s="5">
        <f t="shared" si="1468"/>
        <v>49771.1</v>
      </c>
      <c r="I1617" s="5">
        <f t="shared" si="1468"/>
        <v>0</v>
      </c>
      <c r="J1617" s="5">
        <f t="shared" si="1468"/>
        <v>0</v>
      </c>
      <c r="K1617" s="5">
        <f t="shared" si="1468"/>
        <v>0</v>
      </c>
      <c r="L1617" s="5">
        <f t="shared" si="1468"/>
        <v>732.78399999999999</v>
      </c>
      <c r="M1617" s="5">
        <f t="shared" si="1447"/>
        <v>50503.883999999998</v>
      </c>
      <c r="N1617" s="5">
        <f>N1618</f>
        <v>50683.883999999998</v>
      </c>
      <c r="O1617" s="5">
        <f>O1618</f>
        <v>35683.942490000001</v>
      </c>
      <c r="P1617" s="5">
        <f t="shared" ref="P1617:V1617" si="1469">P1618</f>
        <v>0</v>
      </c>
      <c r="Q1617" s="5">
        <f t="shared" si="1469"/>
        <v>0</v>
      </c>
      <c r="R1617" s="5">
        <f t="shared" si="1469"/>
        <v>0</v>
      </c>
      <c r="S1617" s="5">
        <f t="shared" si="1469"/>
        <v>0</v>
      </c>
      <c r="T1617" s="5">
        <f t="shared" si="1469"/>
        <v>50683.781230000001</v>
      </c>
      <c r="U1617" s="5">
        <f t="shared" si="1469"/>
        <v>0</v>
      </c>
      <c r="V1617" s="42">
        <f t="shared" si="1469"/>
        <v>0</v>
      </c>
      <c r="W1617" s="5">
        <f t="shared" si="1465"/>
        <v>99.999797233376981</v>
      </c>
      <c r="X1617" s="27"/>
    </row>
    <row r="1618" spans="1:24" ht="31.5" customHeight="1" x14ac:dyDescent="0.3">
      <c r="A1618" s="4" t="s">
        <v>234</v>
      </c>
      <c r="B1618" s="4" t="s">
        <v>1785</v>
      </c>
      <c r="C1618" s="4" t="s">
        <v>176</v>
      </c>
      <c r="D1618" s="4"/>
      <c r="E1618" s="14" t="s">
        <v>836</v>
      </c>
      <c r="F1618" s="5">
        <f t="shared" ref="F1618:L1618" si="1470">F1619+F1624</f>
        <v>49771.1</v>
      </c>
      <c r="G1618" s="5">
        <f t="shared" si="1470"/>
        <v>49771.1</v>
      </c>
      <c r="H1618" s="5">
        <f t="shared" si="1470"/>
        <v>49771.1</v>
      </c>
      <c r="I1618" s="5">
        <f t="shared" si="1470"/>
        <v>0</v>
      </c>
      <c r="J1618" s="5">
        <f t="shared" si="1470"/>
        <v>0</v>
      </c>
      <c r="K1618" s="5">
        <f t="shared" si="1470"/>
        <v>0</v>
      </c>
      <c r="L1618" s="5">
        <f t="shared" si="1470"/>
        <v>732.78399999999999</v>
      </c>
      <c r="M1618" s="5">
        <f t="shared" si="1447"/>
        <v>50503.883999999998</v>
      </c>
      <c r="N1618" s="5">
        <f>N1619+N1624</f>
        <v>50683.883999999998</v>
      </c>
      <c r="O1618" s="5">
        <f>O1619+O1624</f>
        <v>35683.942490000001</v>
      </c>
      <c r="P1618" s="5">
        <f t="shared" ref="P1618:V1618" si="1471">P1619+P1624</f>
        <v>0</v>
      </c>
      <c r="Q1618" s="5">
        <f t="shared" si="1471"/>
        <v>0</v>
      </c>
      <c r="R1618" s="5">
        <f t="shared" si="1471"/>
        <v>0</v>
      </c>
      <c r="S1618" s="5">
        <f t="shared" si="1471"/>
        <v>0</v>
      </c>
      <c r="T1618" s="5">
        <f t="shared" si="1471"/>
        <v>50683.781230000001</v>
      </c>
      <c r="U1618" s="5">
        <f t="shared" si="1471"/>
        <v>0</v>
      </c>
      <c r="V1618" s="42">
        <f t="shared" si="1471"/>
        <v>0</v>
      </c>
      <c r="W1618" s="5">
        <f t="shared" si="1465"/>
        <v>99.999797233376981</v>
      </c>
      <c r="X1618" s="27"/>
    </row>
    <row r="1619" spans="1:24" ht="31.5" customHeight="1" x14ac:dyDescent="0.3">
      <c r="A1619" s="4" t="s">
        <v>234</v>
      </c>
      <c r="B1619" s="4" t="s">
        <v>1785</v>
      </c>
      <c r="C1619" s="4" t="s">
        <v>173</v>
      </c>
      <c r="D1619" s="4"/>
      <c r="E1619" s="14" t="s">
        <v>827</v>
      </c>
      <c r="F1619" s="5">
        <f t="shared" ref="F1619:L1620" si="1472">F1620</f>
        <v>42670.1</v>
      </c>
      <c r="G1619" s="5">
        <f t="shared" si="1472"/>
        <v>42670.1</v>
      </c>
      <c r="H1619" s="5">
        <f t="shared" si="1472"/>
        <v>42670.1</v>
      </c>
      <c r="I1619" s="5">
        <f t="shared" si="1472"/>
        <v>0</v>
      </c>
      <c r="J1619" s="5">
        <f t="shared" si="1472"/>
        <v>0</v>
      </c>
      <c r="K1619" s="5">
        <f t="shared" si="1472"/>
        <v>0</v>
      </c>
      <c r="L1619" s="5">
        <f t="shared" si="1472"/>
        <v>447.8</v>
      </c>
      <c r="M1619" s="5">
        <f t="shared" si="1447"/>
        <v>43117.9</v>
      </c>
      <c r="N1619" s="5">
        <f>N1620+N1622</f>
        <v>43409.62401</v>
      </c>
      <c r="O1619" s="5">
        <f t="shared" ref="O1619:V1619" si="1473">O1620+O1622</f>
        <v>30412.415969999998</v>
      </c>
      <c r="P1619" s="5">
        <f t="shared" si="1473"/>
        <v>0</v>
      </c>
      <c r="Q1619" s="5">
        <f t="shared" si="1473"/>
        <v>0</v>
      </c>
      <c r="R1619" s="5">
        <f t="shared" si="1473"/>
        <v>0</v>
      </c>
      <c r="S1619" s="5">
        <f t="shared" si="1473"/>
        <v>0</v>
      </c>
      <c r="T1619" s="5">
        <f t="shared" si="1473"/>
        <v>43409.622640000001</v>
      </c>
      <c r="U1619" s="5">
        <f t="shared" si="1473"/>
        <v>0</v>
      </c>
      <c r="V1619" s="5">
        <f t="shared" si="1473"/>
        <v>0</v>
      </c>
      <c r="W1619" s="5">
        <f t="shared" si="1465"/>
        <v>99.999996844017829</v>
      </c>
      <c r="X1619" s="27"/>
    </row>
    <row r="1620" spans="1:24" ht="78.75" customHeight="1" x14ac:dyDescent="0.3">
      <c r="A1620" s="4" t="s">
        <v>234</v>
      </c>
      <c r="B1620" s="4" t="s">
        <v>1785</v>
      </c>
      <c r="C1620" s="4" t="s">
        <v>173</v>
      </c>
      <c r="D1620" s="4" t="s">
        <v>18</v>
      </c>
      <c r="E1620" s="14" t="s">
        <v>528</v>
      </c>
      <c r="F1620" s="5">
        <f t="shared" si="1472"/>
        <v>42670.1</v>
      </c>
      <c r="G1620" s="5">
        <f t="shared" si="1472"/>
        <v>42670.1</v>
      </c>
      <c r="H1620" s="5">
        <f t="shared" si="1472"/>
        <v>42670.1</v>
      </c>
      <c r="I1620" s="5">
        <f t="shared" si="1472"/>
        <v>0</v>
      </c>
      <c r="J1620" s="5">
        <f t="shared" si="1472"/>
        <v>0</v>
      </c>
      <c r="K1620" s="5">
        <f t="shared" si="1472"/>
        <v>0</v>
      </c>
      <c r="L1620" s="5">
        <f t="shared" si="1472"/>
        <v>447.8</v>
      </c>
      <c r="M1620" s="5">
        <f t="shared" si="1447"/>
        <v>43117.9</v>
      </c>
      <c r="N1620" s="5">
        <f>N1621</f>
        <v>43330.76887</v>
      </c>
      <c r="O1620" s="5">
        <f>O1621</f>
        <v>30412.415969999998</v>
      </c>
      <c r="P1620" s="5">
        <f t="shared" ref="P1620:V1620" si="1474">P1621</f>
        <v>0</v>
      </c>
      <c r="Q1620" s="5">
        <f t="shared" si="1474"/>
        <v>0</v>
      </c>
      <c r="R1620" s="5">
        <f t="shared" si="1474"/>
        <v>0</v>
      </c>
      <c r="S1620" s="5">
        <f t="shared" si="1474"/>
        <v>0</v>
      </c>
      <c r="T1620" s="5">
        <f t="shared" si="1474"/>
        <v>43330.767500000002</v>
      </c>
      <c r="U1620" s="5">
        <f t="shared" si="1474"/>
        <v>0</v>
      </c>
      <c r="V1620" s="42">
        <f t="shared" si="1474"/>
        <v>0</v>
      </c>
      <c r="W1620" s="5">
        <f t="shared" si="1465"/>
        <v>99.999996838274427</v>
      </c>
      <c r="X1620" s="27"/>
    </row>
    <row r="1621" spans="1:24" ht="31.5" customHeight="1" x14ac:dyDescent="0.3">
      <c r="A1621" s="4" t="s">
        <v>234</v>
      </c>
      <c r="B1621" s="4" t="s">
        <v>1785</v>
      </c>
      <c r="C1621" s="4" t="s">
        <v>173</v>
      </c>
      <c r="D1621" s="4" t="s">
        <v>28</v>
      </c>
      <c r="E1621" s="14" t="s">
        <v>530</v>
      </c>
      <c r="F1621" s="5">
        <v>42670.1</v>
      </c>
      <c r="G1621" s="5">
        <v>42670.1</v>
      </c>
      <c r="H1621" s="5">
        <v>42670.1</v>
      </c>
      <c r="I1621" s="5"/>
      <c r="J1621" s="5"/>
      <c r="K1621" s="5"/>
      <c r="L1621" s="5">
        <v>447.8</v>
      </c>
      <c r="M1621" s="5">
        <f t="shared" si="1447"/>
        <v>43117.9</v>
      </c>
      <c r="N1621" s="5">
        <v>43330.76887</v>
      </c>
      <c r="O1621" s="5">
        <v>30412.415969999998</v>
      </c>
      <c r="P1621" s="5">
        <v>0</v>
      </c>
      <c r="Q1621" s="5">
        <v>0</v>
      </c>
      <c r="R1621" s="5">
        <v>0</v>
      </c>
      <c r="S1621" s="5">
        <v>0</v>
      </c>
      <c r="T1621" s="5">
        <v>43330.767500000002</v>
      </c>
      <c r="U1621" s="5">
        <v>0</v>
      </c>
      <c r="V1621" s="42">
        <v>0</v>
      </c>
      <c r="W1621" s="5">
        <f t="shared" si="1465"/>
        <v>99.999996838274427</v>
      </c>
      <c r="X1621" s="27"/>
    </row>
    <row r="1622" spans="1:24" x14ac:dyDescent="0.3">
      <c r="A1622" s="4" t="s">
        <v>234</v>
      </c>
      <c r="B1622" s="4" t="s">
        <v>1785</v>
      </c>
      <c r="C1622" s="4" t="s">
        <v>173</v>
      </c>
      <c r="D1622" s="4" t="s">
        <v>13</v>
      </c>
      <c r="E1622" s="14" t="s">
        <v>547</v>
      </c>
      <c r="F1622" s="5"/>
      <c r="G1622" s="5"/>
      <c r="H1622" s="5"/>
      <c r="I1622" s="5"/>
      <c r="J1622" s="5"/>
      <c r="K1622" s="5"/>
      <c r="L1622" s="5"/>
      <c r="M1622" s="5">
        <f>M1623</f>
        <v>0</v>
      </c>
      <c r="N1622" s="5">
        <f t="shared" ref="N1622:V1622" si="1475">N1623</f>
        <v>78.855140000000006</v>
      </c>
      <c r="O1622" s="5">
        <f t="shared" si="1475"/>
        <v>0</v>
      </c>
      <c r="P1622" s="5">
        <f t="shared" si="1475"/>
        <v>0</v>
      </c>
      <c r="Q1622" s="5">
        <f t="shared" si="1475"/>
        <v>0</v>
      </c>
      <c r="R1622" s="5">
        <f t="shared" si="1475"/>
        <v>0</v>
      </c>
      <c r="S1622" s="5">
        <f t="shared" si="1475"/>
        <v>0</v>
      </c>
      <c r="T1622" s="5">
        <f t="shared" si="1475"/>
        <v>78.855140000000006</v>
      </c>
      <c r="U1622" s="5">
        <f t="shared" si="1475"/>
        <v>0</v>
      </c>
      <c r="V1622" s="5">
        <f t="shared" si="1475"/>
        <v>0</v>
      </c>
      <c r="W1622" s="5">
        <f t="shared" si="1465"/>
        <v>100</v>
      </c>
      <c r="X1622" s="27"/>
    </row>
    <row r="1623" spans="1:24" x14ac:dyDescent="0.3">
      <c r="A1623" s="4" t="s">
        <v>234</v>
      </c>
      <c r="B1623" s="4" t="s">
        <v>1785</v>
      </c>
      <c r="C1623" s="4" t="s">
        <v>173</v>
      </c>
      <c r="D1623" s="4" t="s">
        <v>20</v>
      </c>
      <c r="E1623" s="14" t="s">
        <v>550</v>
      </c>
      <c r="F1623" s="5"/>
      <c r="G1623" s="5"/>
      <c r="H1623" s="5"/>
      <c r="I1623" s="5"/>
      <c r="J1623" s="5"/>
      <c r="K1623" s="5"/>
      <c r="L1623" s="5"/>
      <c r="M1623" s="5">
        <v>0</v>
      </c>
      <c r="N1623" s="5">
        <v>78.855140000000006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78.855140000000006</v>
      </c>
      <c r="U1623" s="5">
        <v>0</v>
      </c>
      <c r="V1623" s="5">
        <v>0</v>
      </c>
      <c r="W1623" s="5">
        <f t="shared" si="1465"/>
        <v>100</v>
      </c>
      <c r="X1623" s="27"/>
    </row>
    <row r="1624" spans="1:24" ht="31.5" customHeight="1" x14ac:dyDescent="0.3">
      <c r="A1624" s="4" t="s">
        <v>234</v>
      </c>
      <c r="B1624" s="4" t="s">
        <v>1785</v>
      </c>
      <c r="C1624" s="4" t="s">
        <v>174</v>
      </c>
      <c r="D1624" s="4"/>
      <c r="E1624" s="14" t="s">
        <v>828</v>
      </c>
      <c r="F1624" s="5">
        <f t="shared" ref="F1624:L1624" si="1476">F1625+F1627+F1629</f>
        <v>7101.0000000000009</v>
      </c>
      <c r="G1624" s="5">
        <f t="shared" si="1476"/>
        <v>7101.0000000000009</v>
      </c>
      <c r="H1624" s="5">
        <f t="shared" si="1476"/>
        <v>7101.0000000000009</v>
      </c>
      <c r="I1624" s="5">
        <f t="shared" si="1476"/>
        <v>0</v>
      </c>
      <c r="J1624" s="5">
        <f t="shared" si="1476"/>
        <v>0</v>
      </c>
      <c r="K1624" s="5">
        <f t="shared" si="1476"/>
        <v>0</v>
      </c>
      <c r="L1624" s="5">
        <f t="shared" si="1476"/>
        <v>284.98399999999998</v>
      </c>
      <c r="M1624" s="5">
        <f t="shared" si="1447"/>
        <v>7385.9840000000013</v>
      </c>
      <c r="N1624" s="5">
        <f>N1625+N1627+N1629</f>
        <v>7274.2599900000005</v>
      </c>
      <c r="O1624" s="5">
        <f>O1625+O1627+O1629</f>
        <v>5271.5265200000003</v>
      </c>
      <c r="P1624" s="5">
        <f t="shared" ref="P1624:V1624" si="1477">P1625+P1627+P1629</f>
        <v>0</v>
      </c>
      <c r="Q1624" s="5">
        <f t="shared" si="1477"/>
        <v>0</v>
      </c>
      <c r="R1624" s="5">
        <f t="shared" si="1477"/>
        <v>0</v>
      </c>
      <c r="S1624" s="5">
        <f t="shared" si="1477"/>
        <v>0</v>
      </c>
      <c r="T1624" s="5">
        <f t="shared" si="1477"/>
        <v>7274.15859</v>
      </c>
      <c r="U1624" s="5">
        <f t="shared" si="1477"/>
        <v>0</v>
      </c>
      <c r="V1624" s="42">
        <f t="shared" si="1477"/>
        <v>0</v>
      </c>
      <c r="W1624" s="5">
        <f t="shared" si="1465"/>
        <v>99.998606043774345</v>
      </c>
      <c r="X1624" s="27"/>
    </row>
    <row r="1625" spans="1:24" ht="78.75" customHeight="1" x14ac:dyDescent="0.3">
      <c r="A1625" s="4" t="s">
        <v>234</v>
      </c>
      <c r="B1625" s="4" t="s">
        <v>1785</v>
      </c>
      <c r="C1625" s="4" t="s">
        <v>174</v>
      </c>
      <c r="D1625" s="4" t="s">
        <v>18</v>
      </c>
      <c r="E1625" s="14" t="s">
        <v>528</v>
      </c>
      <c r="F1625" s="5">
        <f t="shared" ref="F1625:L1625" si="1478">F1626</f>
        <v>5.6</v>
      </c>
      <c r="G1625" s="5">
        <f t="shared" si="1478"/>
        <v>5.6</v>
      </c>
      <c r="H1625" s="5">
        <f t="shared" si="1478"/>
        <v>5.6</v>
      </c>
      <c r="I1625" s="5">
        <f t="shared" si="1478"/>
        <v>0</v>
      </c>
      <c r="J1625" s="5">
        <f t="shared" si="1478"/>
        <v>0</v>
      </c>
      <c r="K1625" s="5">
        <f t="shared" si="1478"/>
        <v>0</v>
      </c>
      <c r="L1625" s="5">
        <f t="shared" si="1478"/>
        <v>0</v>
      </c>
      <c r="M1625" s="5">
        <f t="shared" si="1447"/>
        <v>5.6</v>
      </c>
      <c r="N1625" s="5">
        <f>N1626</f>
        <v>1.4437199999999999</v>
      </c>
      <c r="O1625" s="5">
        <f>O1626</f>
        <v>2.25</v>
      </c>
      <c r="P1625" s="5">
        <f t="shared" ref="P1625:V1625" si="1479">P1626</f>
        <v>0</v>
      </c>
      <c r="Q1625" s="5">
        <f t="shared" si="1479"/>
        <v>0</v>
      </c>
      <c r="R1625" s="5">
        <f t="shared" si="1479"/>
        <v>0</v>
      </c>
      <c r="S1625" s="5">
        <f t="shared" si="1479"/>
        <v>0</v>
      </c>
      <c r="T1625" s="5">
        <f t="shared" si="1479"/>
        <v>1.4437199999999999</v>
      </c>
      <c r="U1625" s="5">
        <f t="shared" si="1479"/>
        <v>0</v>
      </c>
      <c r="V1625" s="42">
        <f t="shared" si="1479"/>
        <v>0</v>
      </c>
      <c r="W1625" s="5">
        <f t="shared" si="1465"/>
        <v>100</v>
      </c>
      <c r="X1625" s="27"/>
    </row>
    <row r="1626" spans="1:24" ht="31.5" customHeight="1" x14ac:dyDescent="0.3">
      <c r="A1626" s="4" t="s">
        <v>234</v>
      </c>
      <c r="B1626" s="4" t="s">
        <v>1785</v>
      </c>
      <c r="C1626" s="4" t="s">
        <v>174</v>
      </c>
      <c r="D1626" s="4" t="s">
        <v>28</v>
      </c>
      <c r="E1626" s="14" t="s">
        <v>530</v>
      </c>
      <c r="F1626" s="5">
        <v>5.6</v>
      </c>
      <c r="G1626" s="5">
        <v>5.6</v>
      </c>
      <c r="H1626" s="5">
        <v>5.6</v>
      </c>
      <c r="I1626" s="5"/>
      <c r="J1626" s="5"/>
      <c r="K1626" s="5"/>
      <c r="L1626" s="5"/>
      <c r="M1626" s="5">
        <f t="shared" si="1447"/>
        <v>5.6</v>
      </c>
      <c r="N1626" s="5">
        <v>1.4437199999999999</v>
      </c>
      <c r="O1626" s="5">
        <v>2.25</v>
      </c>
      <c r="P1626" s="5">
        <v>0</v>
      </c>
      <c r="Q1626" s="5">
        <v>0</v>
      </c>
      <c r="R1626" s="5">
        <v>0</v>
      </c>
      <c r="S1626" s="5">
        <v>0</v>
      </c>
      <c r="T1626" s="5">
        <v>1.4437199999999999</v>
      </c>
      <c r="U1626" s="5">
        <v>0</v>
      </c>
      <c r="V1626" s="42">
        <v>0</v>
      </c>
      <c r="W1626" s="5">
        <f t="shared" si="1465"/>
        <v>100</v>
      </c>
      <c r="X1626" s="27"/>
    </row>
    <row r="1627" spans="1:24" ht="31.5" customHeight="1" x14ac:dyDescent="0.3">
      <c r="A1627" s="4" t="s">
        <v>234</v>
      </c>
      <c r="B1627" s="4" t="s">
        <v>1785</v>
      </c>
      <c r="C1627" s="4" t="s">
        <v>174</v>
      </c>
      <c r="D1627" s="4" t="s">
        <v>11</v>
      </c>
      <c r="E1627" s="14" t="s">
        <v>531</v>
      </c>
      <c r="F1627" s="5">
        <f t="shared" ref="F1627:L1627" si="1480">F1628</f>
        <v>6761.2000000000007</v>
      </c>
      <c r="G1627" s="5">
        <f t="shared" si="1480"/>
        <v>6761.2000000000007</v>
      </c>
      <c r="H1627" s="5">
        <f t="shared" si="1480"/>
        <v>6761.2000000000007</v>
      </c>
      <c r="I1627" s="5">
        <f t="shared" si="1480"/>
        <v>0</v>
      </c>
      <c r="J1627" s="5">
        <f t="shared" si="1480"/>
        <v>0</v>
      </c>
      <c r="K1627" s="5">
        <f t="shared" si="1480"/>
        <v>0</v>
      </c>
      <c r="L1627" s="5">
        <f t="shared" si="1480"/>
        <v>284.98399999999998</v>
      </c>
      <c r="M1627" s="5">
        <f t="shared" si="1447"/>
        <v>7046.1840000000011</v>
      </c>
      <c r="N1627" s="5">
        <f>N1628</f>
        <v>6758.7142700000004</v>
      </c>
      <c r="O1627" s="5">
        <f>O1628</f>
        <v>4918.7005200000003</v>
      </c>
      <c r="P1627" s="5">
        <f t="shared" ref="P1627:V1627" si="1481">P1628</f>
        <v>0</v>
      </c>
      <c r="Q1627" s="5">
        <f t="shared" si="1481"/>
        <v>0</v>
      </c>
      <c r="R1627" s="5">
        <f t="shared" si="1481"/>
        <v>0</v>
      </c>
      <c r="S1627" s="5">
        <f t="shared" si="1481"/>
        <v>0</v>
      </c>
      <c r="T1627" s="5">
        <f t="shared" si="1481"/>
        <v>6758.6128699999999</v>
      </c>
      <c r="U1627" s="5">
        <f t="shared" si="1481"/>
        <v>0</v>
      </c>
      <c r="V1627" s="42">
        <f t="shared" si="1481"/>
        <v>0</v>
      </c>
      <c r="W1627" s="5">
        <f t="shared" si="1465"/>
        <v>99.998499714650606</v>
      </c>
      <c r="X1627" s="27"/>
    </row>
    <row r="1628" spans="1:24" ht="31.5" customHeight="1" x14ac:dyDescent="0.3">
      <c r="A1628" s="4" t="s">
        <v>234</v>
      </c>
      <c r="B1628" s="4" t="s">
        <v>1785</v>
      </c>
      <c r="C1628" s="4" t="s">
        <v>174</v>
      </c>
      <c r="D1628" s="4" t="s">
        <v>12</v>
      </c>
      <c r="E1628" s="14" t="s">
        <v>532</v>
      </c>
      <c r="F1628" s="5">
        <v>6761.2000000000007</v>
      </c>
      <c r="G1628" s="5">
        <v>6761.2000000000007</v>
      </c>
      <c r="H1628" s="5">
        <v>6761.2000000000007</v>
      </c>
      <c r="I1628" s="5"/>
      <c r="J1628" s="5"/>
      <c r="K1628" s="5"/>
      <c r="L1628" s="5">
        <v>284.98399999999998</v>
      </c>
      <c r="M1628" s="5">
        <f t="shared" si="1447"/>
        <v>7046.1840000000011</v>
      </c>
      <c r="N1628" s="5">
        <v>6758.7142700000004</v>
      </c>
      <c r="O1628" s="5">
        <v>4918.7005200000003</v>
      </c>
      <c r="P1628" s="5">
        <v>0</v>
      </c>
      <c r="Q1628" s="5">
        <v>0</v>
      </c>
      <c r="R1628" s="5">
        <v>0</v>
      </c>
      <c r="S1628" s="5">
        <v>0</v>
      </c>
      <c r="T1628" s="5">
        <v>6758.6128699999999</v>
      </c>
      <c r="U1628" s="5">
        <v>0</v>
      </c>
      <c r="V1628" s="42">
        <v>0</v>
      </c>
      <c r="W1628" s="5">
        <f t="shared" si="1465"/>
        <v>99.998499714650606</v>
      </c>
      <c r="X1628" s="27"/>
    </row>
    <row r="1629" spans="1:24" ht="15.75" customHeight="1" x14ac:dyDescent="0.3">
      <c r="A1629" s="4" t="s">
        <v>234</v>
      </c>
      <c r="B1629" s="4" t="s">
        <v>1785</v>
      </c>
      <c r="C1629" s="4" t="s">
        <v>174</v>
      </c>
      <c r="D1629" s="4" t="s">
        <v>13</v>
      </c>
      <c r="E1629" s="14" t="s">
        <v>547</v>
      </c>
      <c r="F1629" s="5">
        <f t="shared" ref="F1629:L1629" si="1482">F1630</f>
        <v>334.2</v>
      </c>
      <c r="G1629" s="5">
        <f t="shared" si="1482"/>
        <v>334.2</v>
      </c>
      <c r="H1629" s="5">
        <f t="shared" si="1482"/>
        <v>334.2</v>
      </c>
      <c r="I1629" s="5">
        <f t="shared" si="1482"/>
        <v>0</v>
      </c>
      <c r="J1629" s="5">
        <f t="shared" si="1482"/>
        <v>0</v>
      </c>
      <c r="K1629" s="5">
        <f t="shared" si="1482"/>
        <v>0</v>
      </c>
      <c r="L1629" s="5">
        <f t="shared" si="1482"/>
        <v>0</v>
      </c>
      <c r="M1629" s="5">
        <f t="shared" si="1447"/>
        <v>334.2</v>
      </c>
      <c r="N1629" s="5">
        <f>N1630</f>
        <v>514.10199999999998</v>
      </c>
      <c r="O1629" s="5">
        <f>O1630</f>
        <v>350.57600000000002</v>
      </c>
      <c r="P1629" s="5">
        <f t="shared" ref="P1629:V1629" si="1483">P1630</f>
        <v>0</v>
      </c>
      <c r="Q1629" s="5">
        <f t="shared" si="1483"/>
        <v>0</v>
      </c>
      <c r="R1629" s="5">
        <f t="shared" si="1483"/>
        <v>0</v>
      </c>
      <c r="S1629" s="5">
        <f t="shared" si="1483"/>
        <v>0</v>
      </c>
      <c r="T1629" s="5">
        <f t="shared" si="1483"/>
        <v>514.10199999999998</v>
      </c>
      <c r="U1629" s="5">
        <f t="shared" si="1483"/>
        <v>0</v>
      </c>
      <c r="V1629" s="42">
        <f t="shared" si="1483"/>
        <v>0</v>
      </c>
      <c r="W1629" s="5">
        <f t="shared" si="1465"/>
        <v>100</v>
      </c>
      <c r="X1629" s="27"/>
    </row>
    <row r="1630" spans="1:24" ht="15.75" customHeight="1" x14ac:dyDescent="0.3">
      <c r="A1630" s="4" t="s">
        <v>234</v>
      </c>
      <c r="B1630" s="4" t="s">
        <v>1785</v>
      </c>
      <c r="C1630" s="4" t="s">
        <v>174</v>
      </c>
      <c r="D1630" s="4" t="s">
        <v>20</v>
      </c>
      <c r="E1630" s="14" t="s">
        <v>550</v>
      </c>
      <c r="F1630" s="5">
        <v>334.2</v>
      </c>
      <c r="G1630" s="5">
        <v>334.2</v>
      </c>
      <c r="H1630" s="5">
        <v>334.2</v>
      </c>
      <c r="I1630" s="5"/>
      <c r="J1630" s="5"/>
      <c r="K1630" s="5"/>
      <c r="L1630" s="5"/>
      <c r="M1630" s="5">
        <f t="shared" si="1447"/>
        <v>334.2</v>
      </c>
      <c r="N1630" s="5">
        <v>514.10199999999998</v>
      </c>
      <c r="O1630" s="5">
        <v>350.57600000000002</v>
      </c>
      <c r="P1630" s="5">
        <v>0</v>
      </c>
      <c r="Q1630" s="5">
        <v>0</v>
      </c>
      <c r="R1630" s="5">
        <v>0</v>
      </c>
      <c r="S1630" s="5">
        <v>0</v>
      </c>
      <c r="T1630" s="5">
        <v>514.10199999999998</v>
      </c>
      <c r="U1630" s="5">
        <v>0</v>
      </c>
      <c r="V1630" s="42">
        <v>0</v>
      </c>
      <c r="W1630" s="5">
        <f t="shared" si="1465"/>
        <v>100</v>
      </c>
      <c r="X1630" s="27"/>
    </row>
    <row r="1631" spans="1:24" s="10" customFormat="1" ht="15.75" customHeight="1" x14ac:dyDescent="0.3">
      <c r="A1631" s="9" t="s">
        <v>234</v>
      </c>
      <c r="B1631" s="9" t="s">
        <v>1760</v>
      </c>
      <c r="C1631" s="9"/>
      <c r="D1631" s="9"/>
      <c r="E1631" s="13" t="s">
        <v>506</v>
      </c>
      <c r="F1631" s="11">
        <f t="shared" ref="F1631:K1631" si="1484">F1632</f>
        <v>19575.5</v>
      </c>
      <c r="G1631" s="11">
        <f t="shared" si="1484"/>
        <v>16073.4</v>
      </c>
      <c r="H1631" s="11">
        <f t="shared" si="1484"/>
        <v>18321.2</v>
      </c>
      <c r="I1631" s="11">
        <f t="shared" si="1484"/>
        <v>0</v>
      </c>
      <c r="J1631" s="11">
        <f t="shared" si="1484"/>
        <v>0</v>
      </c>
      <c r="K1631" s="11">
        <f t="shared" si="1484"/>
        <v>0</v>
      </c>
      <c r="L1631" s="11">
        <f>L1632+L1671</f>
        <v>4163.6120000000019</v>
      </c>
      <c r="M1631" s="11">
        <f t="shared" si="1447"/>
        <v>23739.112000000001</v>
      </c>
      <c r="N1631" s="11">
        <f>N1632+N1671+N1679</f>
        <v>24870.600599999998</v>
      </c>
      <c r="O1631" s="11">
        <f t="shared" ref="O1631:V1631" si="1485">O1632+O1671+O1679</f>
        <v>17478.387739999998</v>
      </c>
      <c r="P1631" s="11">
        <f t="shared" si="1485"/>
        <v>1829.9086</v>
      </c>
      <c r="Q1631" s="11">
        <f t="shared" si="1485"/>
        <v>0</v>
      </c>
      <c r="R1631" s="11">
        <f t="shared" si="1485"/>
        <v>0</v>
      </c>
      <c r="S1631" s="11">
        <f t="shared" si="1485"/>
        <v>0</v>
      </c>
      <c r="T1631" s="11">
        <f t="shared" si="1485"/>
        <v>23379.901339999997</v>
      </c>
      <c r="U1631" s="11">
        <f t="shared" si="1485"/>
        <v>399.71530999999999</v>
      </c>
      <c r="V1631" s="41">
        <f t="shared" si="1485"/>
        <v>0</v>
      </c>
      <c r="W1631" s="11">
        <f t="shared" si="1465"/>
        <v>94.006179086804991</v>
      </c>
      <c r="X1631" s="26"/>
    </row>
    <row r="1632" spans="1:24" ht="15.75" customHeight="1" x14ac:dyDescent="0.3">
      <c r="A1632" s="4" t="s">
        <v>234</v>
      </c>
      <c r="B1632" s="4" t="s">
        <v>1760</v>
      </c>
      <c r="C1632" s="4" t="s">
        <v>122</v>
      </c>
      <c r="D1632" s="4"/>
      <c r="E1632" s="14" t="s">
        <v>1042</v>
      </c>
      <c r="F1632" s="5">
        <f t="shared" ref="F1632:L1632" si="1486">F1633+F1663</f>
        <v>19575.5</v>
      </c>
      <c r="G1632" s="5">
        <f t="shared" si="1486"/>
        <v>16073.4</v>
      </c>
      <c r="H1632" s="5">
        <f t="shared" si="1486"/>
        <v>18321.2</v>
      </c>
      <c r="I1632" s="5">
        <f t="shared" si="1486"/>
        <v>0</v>
      </c>
      <c r="J1632" s="5">
        <f t="shared" si="1486"/>
        <v>0</v>
      </c>
      <c r="K1632" s="5">
        <f t="shared" si="1486"/>
        <v>0</v>
      </c>
      <c r="L1632" s="5">
        <f t="shared" si="1486"/>
        <v>4140.2120000000023</v>
      </c>
      <c r="M1632" s="5">
        <f t="shared" si="1447"/>
        <v>23715.712000000003</v>
      </c>
      <c r="N1632" s="5">
        <f>N1633+N1663</f>
        <v>22120.272000000001</v>
      </c>
      <c r="O1632" s="5">
        <f>O1633+O1663</f>
        <v>16633.137739999998</v>
      </c>
      <c r="P1632" s="5">
        <f t="shared" ref="P1632:V1632" si="1487">P1633+P1663</f>
        <v>0</v>
      </c>
      <c r="Q1632" s="5">
        <f t="shared" si="1487"/>
        <v>0</v>
      </c>
      <c r="R1632" s="5">
        <f t="shared" si="1487"/>
        <v>0</v>
      </c>
      <c r="S1632" s="5">
        <f t="shared" si="1487"/>
        <v>0</v>
      </c>
      <c r="T1632" s="5">
        <f t="shared" si="1487"/>
        <v>22088.766029999999</v>
      </c>
      <c r="U1632" s="5">
        <f t="shared" si="1487"/>
        <v>0</v>
      </c>
      <c r="V1632" s="42">
        <f t="shared" si="1487"/>
        <v>0</v>
      </c>
      <c r="W1632" s="5">
        <f t="shared" si="1465"/>
        <v>99.857569698962095</v>
      </c>
      <c r="X1632" s="27"/>
    </row>
    <row r="1633" spans="1:24" ht="31.5" customHeight="1" x14ac:dyDescent="0.3">
      <c r="A1633" s="4" t="s">
        <v>234</v>
      </c>
      <c r="B1633" s="4" t="s">
        <v>1760</v>
      </c>
      <c r="C1633" s="4" t="s">
        <v>183</v>
      </c>
      <c r="D1633" s="4"/>
      <c r="E1633" s="14" t="s">
        <v>1043</v>
      </c>
      <c r="F1633" s="5">
        <f t="shared" ref="F1633:L1633" si="1488">F1634+F1650+F1657</f>
        <v>19455.5</v>
      </c>
      <c r="G1633" s="5">
        <f t="shared" si="1488"/>
        <v>15953.4</v>
      </c>
      <c r="H1633" s="5">
        <f t="shared" si="1488"/>
        <v>18201.2</v>
      </c>
      <c r="I1633" s="5">
        <f t="shared" si="1488"/>
        <v>0</v>
      </c>
      <c r="J1633" s="5">
        <f t="shared" si="1488"/>
        <v>0</v>
      </c>
      <c r="K1633" s="5">
        <f t="shared" si="1488"/>
        <v>0</v>
      </c>
      <c r="L1633" s="5">
        <f t="shared" si="1488"/>
        <v>4140.2120000000023</v>
      </c>
      <c r="M1633" s="5">
        <f t="shared" si="1447"/>
        <v>23595.712000000003</v>
      </c>
      <c r="N1633" s="5">
        <f>N1634+N1650+N1657</f>
        <v>22000.272000000001</v>
      </c>
      <c r="O1633" s="5">
        <f>O1634+O1650+O1657</f>
        <v>16513.137739999998</v>
      </c>
      <c r="P1633" s="5">
        <f t="shared" ref="P1633:V1633" si="1489">P1634+P1650+P1657</f>
        <v>0</v>
      </c>
      <c r="Q1633" s="5">
        <f t="shared" si="1489"/>
        <v>0</v>
      </c>
      <c r="R1633" s="5">
        <f t="shared" si="1489"/>
        <v>0</v>
      </c>
      <c r="S1633" s="5">
        <f t="shared" si="1489"/>
        <v>0</v>
      </c>
      <c r="T1633" s="5">
        <f t="shared" si="1489"/>
        <v>21968.766029999999</v>
      </c>
      <c r="U1633" s="5">
        <f t="shared" si="1489"/>
        <v>0</v>
      </c>
      <c r="V1633" s="42">
        <f t="shared" si="1489"/>
        <v>0</v>
      </c>
      <c r="W1633" s="5">
        <f t="shared" si="1465"/>
        <v>99.856792816016082</v>
      </c>
      <c r="X1633" s="27"/>
    </row>
    <row r="1634" spans="1:24" ht="63" customHeight="1" x14ac:dyDescent="0.3">
      <c r="A1634" s="4" t="s">
        <v>234</v>
      </c>
      <c r="B1634" s="4" t="s">
        <v>1760</v>
      </c>
      <c r="C1634" s="4" t="s">
        <v>184</v>
      </c>
      <c r="D1634" s="4"/>
      <c r="E1634" s="14" t="s">
        <v>1044</v>
      </c>
      <c r="F1634" s="5">
        <f t="shared" ref="F1634:L1634" si="1490">F1635+F1644+F1647+F1638</f>
        <v>4509.2</v>
      </c>
      <c r="G1634" s="5">
        <f t="shared" si="1490"/>
        <v>1009.2</v>
      </c>
      <c r="H1634" s="5">
        <f t="shared" si="1490"/>
        <v>1009.2</v>
      </c>
      <c r="I1634" s="5">
        <f t="shared" si="1490"/>
        <v>0</v>
      </c>
      <c r="J1634" s="5">
        <f t="shared" si="1490"/>
        <v>0</v>
      </c>
      <c r="K1634" s="5">
        <f t="shared" si="1490"/>
        <v>0</v>
      </c>
      <c r="L1634" s="5">
        <f t="shared" si="1490"/>
        <v>-892.35500000000002</v>
      </c>
      <c r="M1634" s="5">
        <f t="shared" si="1447"/>
        <v>3616.8449999999998</v>
      </c>
      <c r="N1634" s="5">
        <f>N1635+N1644+N1647+N1638+N1641</f>
        <v>2021.4050000000002</v>
      </c>
      <c r="O1634" s="5">
        <f>O1635+O1644+O1647+O1638+O1641</f>
        <v>1735.63528</v>
      </c>
      <c r="P1634" s="5">
        <f>P1635+P1644+P1647+P1638+P1641</f>
        <v>0</v>
      </c>
      <c r="Q1634" s="5">
        <f t="shared" ref="Q1634:V1634" si="1491">Q1635+Q1644+Q1647+Q1638</f>
        <v>0</v>
      </c>
      <c r="R1634" s="5">
        <f t="shared" si="1491"/>
        <v>0</v>
      </c>
      <c r="S1634" s="5">
        <f t="shared" si="1491"/>
        <v>0</v>
      </c>
      <c r="T1634" s="5">
        <f>T1635+T1644+T1647+T1638+T1641</f>
        <v>2020.40472</v>
      </c>
      <c r="U1634" s="5">
        <f t="shared" si="1491"/>
        <v>0</v>
      </c>
      <c r="V1634" s="42">
        <f t="shared" si="1491"/>
        <v>0</v>
      </c>
      <c r="W1634" s="5">
        <f t="shared" si="1465"/>
        <v>99.95051560671908</v>
      </c>
      <c r="X1634" s="27"/>
    </row>
    <row r="1635" spans="1:24" ht="63" customHeight="1" x14ac:dyDescent="0.3">
      <c r="A1635" s="4" t="s">
        <v>234</v>
      </c>
      <c r="B1635" s="4" t="s">
        <v>1760</v>
      </c>
      <c r="C1635" s="4" t="s">
        <v>177</v>
      </c>
      <c r="D1635" s="4"/>
      <c r="E1635" s="14" t="s">
        <v>866</v>
      </c>
      <c r="F1635" s="5">
        <f t="shared" ref="F1635:L1636" si="1492">F1636</f>
        <v>221.5</v>
      </c>
      <c r="G1635" s="5">
        <f t="shared" si="1492"/>
        <v>221.5</v>
      </c>
      <c r="H1635" s="5">
        <f t="shared" si="1492"/>
        <v>221.5</v>
      </c>
      <c r="I1635" s="5">
        <f t="shared" si="1492"/>
        <v>0</v>
      </c>
      <c r="J1635" s="5">
        <f t="shared" si="1492"/>
        <v>0</v>
      </c>
      <c r="K1635" s="5">
        <f t="shared" si="1492"/>
        <v>0</v>
      </c>
      <c r="L1635" s="5">
        <f t="shared" si="1492"/>
        <v>0</v>
      </c>
      <c r="M1635" s="5">
        <f t="shared" si="1447"/>
        <v>221.5</v>
      </c>
      <c r="N1635" s="5">
        <f>N1636</f>
        <v>221.5</v>
      </c>
      <c r="O1635" s="5">
        <f>O1636</f>
        <v>114.33328</v>
      </c>
      <c r="P1635" s="5">
        <f t="shared" ref="P1635:V1636" si="1493">P1636</f>
        <v>0</v>
      </c>
      <c r="Q1635" s="5">
        <f t="shared" si="1493"/>
        <v>0</v>
      </c>
      <c r="R1635" s="5">
        <f t="shared" si="1493"/>
        <v>0</v>
      </c>
      <c r="S1635" s="5">
        <f t="shared" si="1493"/>
        <v>0</v>
      </c>
      <c r="T1635" s="5">
        <f t="shared" si="1493"/>
        <v>220.5</v>
      </c>
      <c r="U1635" s="5">
        <f t="shared" si="1493"/>
        <v>0</v>
      </c>
      <c r="V1635" s="42">
        <f t="shared" si="1493"/>
        <v>0</v>
      </c>
      <c r="W1635" s="5">
        <f t="shared" si="1465"/>
        <v>99.548532731376966</v>
      </c>
      <c r="X1635" s="27"/>
    </row>
    <row r="1636" spans="1:24" ht="31.5" customHeight="1" x14ac:dyDescent="0.3">
      <c r="A1636" s="4" t="s">
        <v>234</v>
      </c>
      <c r="B1636" s="4" t="s">
        <v>1760</v>
      </c>
      <c r="C1636" s="4" t="s">
        <v>177</v>
      </c>
      <c r="D1636" s="4" t="s">
        <v>11</v>
      </c>
      <c r="E1636" s="14" t="s">
        <v>531</v>
      </c>
      <c r="F1636" s="5">
        <f t="shared" si="1492"/>
        <v>221.5</v>
      </c>
      <c r="G1636" s="5">
        <f t="shared" si="1492"/>
        <v>221.5</v>
      </c>
      <c r="H1636" s="5">
        <f t="shared" si="1492"/>
        <v>221.5</v>
      </c>
      <c r="I1636" s="5">
        <f t="shared" si="1492"/>
        <v>0</v>
      </c>
      <c r="J1636" s="5">
        <f t="shared" si="1492"/>
        <v>0</v>
      </c>
      <c r="K1636" s="5">
        <f t="shared" si="1492"/>
        <v>0</v>
      </c>
      <c r="L1636" s="5">
        <f t="shared" si="1492"/>
        <v>0</v>
      </c>
      <c r="M1636" s="5">
        <f t="shared" si="1447"/>
        <v>221.5</v>
      </c>
      <c r="N1636" s="5">
        <f>N1637</f>
        <v>221.5</v>
      </c>
      <c r="O1636" s="5">
        <f>O1637</f>
        <v>114.33328</v>
      </c>
      <c r="P1636" s="5">
        <f t="shared" si="1493"/>
        <v>0</v>
      </c>
      <c r="Q1636" s="5">
        <f t="shared" si="1493"/>
        <v>0</v>
      </c>
      <c r="R1636" s="5">
        <f t="shared" si="1493"/>
        <v>0</v>
      </c>
      <c r="S1636" s="5">
        <f t="shared" si="1493"/>
        <v>0</v>
      </c>
      <c r="T1636" s="5">
        <f t="shared" si="1493"/>
        <v>220.5</v>
      </c>
      <c r="U1636" s="5">
        <f t="shared" si="1493"/>
        <v>0</v>
      </c>
      <c r="V1636" s="42">
        <f t="shared" si="1493"/>
        <v>0</v>
      </c>
      <c r="W1636" s="5">
        <f t="shared" si="1465"/>
        <v>99.548532731376966</v>
      </c>
      <c r="X1636" s="27"/>
    </row>
    <row r="1637" spans="1:24" ht="31.5" customHeight="1" x14ac:dyDescent="0.3">
      <c r="A1637" s="4" t="s">
        <v>234</v>
      </c>
      <c r="B1637" s="4" t="s">
        <v>1760</v>
      </c>
      <c r="C1637" s="4" t="s">
        <v>177</v>
      </c>
      <c r="D1637" s="4" t="s">
        <v>12</v>
      </c>
      <c r="E1637" s="14" t="s">
        <v>532</v>
      </c>
      <c r="F1637" s="5">
        <v>221.5</v>
      </c>
      <c r="G1637" s="5">
        <v>221.5</v>
      </c>
      <c r="H1637" s="5">
        <v>221.5</v>
      </c>
      <c r="I1637" s="5"/>
      <c r="J1637" s="5"/>
      <c r="K1637" s="5"/>
      <c r="L1637" s="5"/>
      <c r="M1637" s="5">
        <f t="shared" si="1447"/>
        <v>221.5</v>
      </c>
      <c r="N1637" s="5">
        <v>221.5</v>
      </c>
      <c r="O1637" s="5">
        <v>114.33328</v>
      </c>
      <c r="P1637" s="5">
        <v>0</v>
      </c>
      <c r="Q1637" s="5">
        <v>0</v>
      </c>
      <c r="R1637" s="5">
        <v>0</v>
      </c>
      <c r="S1637" s="5">
        <v>0</v>
      </c>
      <c r="T1637" s="5">
        <v>220.5</v>
      </c>
      <c r="U1637" s="5">
        <v>0</v>
      </c>
      <c r="V1637" s="42">
        <v>0</v>
      </c>
      <c r="W1637" s="5">
        <f t="shared" si="1465"/>
        <v>99.548532731376966</v>
      </c>
      <c r="X1637" s="27"/>
    </row>
    <row r="1638" spans="1:24" ht="31.5" customHeight="1" x14ac:dyDescent="0.3">
      <c r="A1638" s="4" t="s">
        <v>234</v>
      </c>
      <c r="B1638" s="4" t="s">
        <v>1760</v>
      </c>
      <c r="C1638" s="4" t="s">
        <v>1427</v>
      </c>
      <c r="D1638" s="4"/>
      <c r="E1638" s="14" t="s">
        <v>1428</v>
      </c>
      <c r="F1638" s="5">
        <f>F1639</f>
        <v>3500</v>
      </c>
      <c r="G1638" s="5">
        <f t="shared" ref="G1638:L1639" si="1494">G1639</f>
        <v>0</v>
      </c>
      <c r="H1638" s="5">
        <f t="shared" si="1494"/>
        <v>0</v>
      </c>
      <c r="I1638" s="5">
        <f t="shared" si="1494"/>
        <v>0</v>
      </c>
      <c r="J1638" s="5">
        <f t="shared" si="1494"/>
        <v>0</v>
      </c>
      <c r="K1638" s="5">
        <f t="shared" si="1494"/>
        <v>0</v>
      </c>
      <c r="L1638" s="5">
        <f t="shared" si="1494"/>
        <v>-907.35500000000002</v>
      </c>
      <c r="M1638" s="5">
        <f t="shared" si="1447"/>
        <v>2592.645</v>
      </c>
      <c r="N1638" s="5">
        <f>N1639</f>
        <v>997.20500000000004</v>
      </c>
      <c r="O1638" s="5">
        <f>O1639</f>
        <v>998</v>
      </c>
      <c r="P1638" s="5">
        <f t="shared" ref="P1638:V1639" si="1495">P1639</f>
        <v>0</v>
      </c>
      <c r="Q1638" s="5">
        <f t="shared" si="1495"/>
        <v>0</v>
      </c>
      <c r="R1638" s="5">
        <f t="shared" si="1495"/>
        <v>0</v>
      </c>
      <c r="S1638" s="5">
        <f t="shared" si="1495"/>
        <v>0</v>
      </c>
      <c r="T1638" s="5">
        <f t="shared" si="1495"/>
        <v>997.20471999999995</v>
      </c>
      <c r="U1638" s="5">
        <f t="shared" si="1495"/>
        <v>0</v>
      </c>
      <c r="V1638" s="42">
        <f t="shared" si="1495"/>
        <v>0</v>
      </c>
      <c r="W1638" s="5">
        <f t="shared" si="1465"/>
        <v>99.99997192152064</v>
      </c>
      <c r="X1638" s="27"/>
    </row>
    <row r="1639" spans="1:24" ht="31.5" customHeight="1" x14ac:dyDescent="0.3">
      <c r="A1639" s="4" t="s">
        <v>234</v>
      </c>
      <c r="B1639" s="4" t="s">
        <v>1760</v>
      </c>
      <c r="C1639" s="4" t="s">
        <v>1427</v>
      </c>
      <c r="D1639" s="4" t="s">
        <v>11</v>
      </c>
      <c r="E1639" s="14" t="s">
        <v>531</v>
      </c>
      <c r="F1639" s="5">
        <f>F1640</f>
        <v>3500</v>
      </c>
      <c r="G1639" s="5">
        <f t="shared" si="1494"/>
        <v>0</v>
      </c>
      <c r="H1639" s="5">
        <f t="shared" si="1494"/>
        <v>0</v>
      </c>
      <c r="I1639" s="5">
        <f t="shared" si="1494"/>
        <v>0</v>
      </c>
      <c r="J1639" s="5">
        <f t="shared" si="1494"/>
        <v>0</v>
      </c>
      <c r="K1639" s="5">
        <f t="shared" si="1494"/>
        <v>0</v>
      </c>
      <c r="L1639" s="5">
        <f t="shared" si="1494"/>
        <v>-907.35500000000002</v>
      </c>
      <c r="M1639" s="5">
        <f t="shared" si="1447"/>
        <v>2592.645</v>
      </c>
      <c r="N1639" s="5">
        <f>N1640</f>
        <v>997.20500000000004</v>
      </c>
      <c r="O1639" s="5">
        <f>O1640</f>
        <v>998</v>
      </c>
      <c r="P1639" s="5">
        <f t="shared" si="1495"/>
        <v>0</v>
      </c>
      <c r="Q1639" s="5">
        <f t="shared" si="1495"/>
        <v>0</v>
      </c>
      <c r="R1639" s="5">
        <f t="shared" si="1495"/>
        <v>0</v>
      </c>
      <c r="S1639" s="5">
        <f t="shared" si="1495"/>
        <v>0</v>
      </c>
      <c r="T1639" s="5">
        <f t="shared" si="1495"/>
        <v>997.20471999999995</v>
      </c>
      <c r="U1639" s="5">
        <f t="shared" si="1495"/>
        <v>0</v>
      </c>
      <c r="V1639" s="42">
        <f t="shared" si="1495"/>
        <v>0</v>
      </c>
      <c r="W1639" s="5">
        <f t="shared" si="1465"/>
        <v>99.99997192152064</v>
      </c>
      <c r="X1639" s="27"/>
    </row>
    <row r="1640" spans="1:24" ht="31.5" customHeight="1" x14ac:dyDescent="0.3">
      <c r="A1640" s="4" t="s">
        <v>234</v>
      </c>
      <c r="B1640" s="4" t="s">
        <v>1760</v>
      </c>
      <c r="C1640" s="4" t="s">
        <v>1427</v>
      </c>
      <c r="D1640" s="4" t="s">
        <v>12</v>
      </c>
      <c r="E1640" s="14" t="s">
        <v>532</v>
      </c>
      <c r="F1640" s="5">
        <v>3500</v>
      </c>
      <c r="G1640" s="5"/>
      <c r="H1640" s="5"/>
      <c r="I1640" s="5"/>
      <c r="J1640" s="5"/>
      <c r="K1640" s="5"/>
      <c r="L1640" s="5">
        <f>-679.667-218.943-8.745</f>
        <v>-907.35500000000002</v>
      </c>
      <c r="M1640" s="5">
        <f t="shared" si="1447"/>
        <v>2592.645</v>
      </c>
      <c r="N1640" s="5">
        <v>997.20500000000004</v>
      </c>
      <c r="O1640" s="5">
        <v>998</v>
      </c>
      <c r="P1640" s="5">
        <v>0</v>
      </c>
      <c r="Q1640" s="5">
        <v>0</v>
      </c>
      <c r="R1640" s="5">
        <v>0</v>
      </c>
      <c r="S1640" s="5">
        <v>0</v>
      </c>
      <c r="T1640" s="5">
        <v>997.20471999999995</v>
      </c>
      <c r="U1640" s="5">
        <v>0</v>
      </c>
      <c r="V1640" s="42">
        <v>0</v>
      </c>
      <c r="W1640" s="5">
        <f t="shared" si="1465"/>
        <v>99.99997192152064</v>
      </c>
      <c r="X1640" s="27"/>
    </row>
    <row r="1641" spans="1:24" ht="31.5" hidden="1" customHeight="1" x14ac:dyDescent="0.25">
      <c r="A1641" s="4" t="s">
        <v>234</v>
      </c>
      <c r="B1641" s="4" t="s">
        <v>1760</v>
      </c>
      <c r="C1641" s="4" t="s">
        <v>1655</v>
      </c>
      <c r="D1641" s="4"/>
      <c r="E1641" s="14" t="s">
        <v>1622</v>
      </c>
      <c r="F1641" s="5"/>
      <c r="G1641" s="5"/>
      <c r="H1641" s="5"/>
      <c r="I1641" s="5"/>
      <c r="J1641" s="5"/>
      <c r="K1641" s="5"/>
      <c r="L1641" s="5"/>
      <c r="M1641" s="5">
        <f t="shared" si="1447"/>
        <v>0</v>
      </c>
      <c r="N1641" s="5">
        <f>N1642</f>
        <v>0</v>
      </c>
      <c r="O1641" s="5">
        <f>O1642</f>
        <v>0</v>
      </c>
      <c r="P1641" s="5">
        <f t="shared" ref="P1641:V1642" si="1496">P1642</f>
        <v>0</v>
      </c>
      <c r="Q1641" s="5">
        <f t="shared" si="1496"/>
        <v>0</v>
      </c>
      <c r="R1641" s="5">
        <f t="shared" si="1496"/>
        <v>0</v>
      </c>
      <c r="S1641" s="5">
        <f t="shared" si="1496"/>
        <v>0</v>
      </c>
      <c r="T1641" s="5">
        <f>T1642</f>
        <v>0</v>
      </c>
      <c r="U1641" s="5">
        <f t="shared" si="1496"/>
        <v>0</v>
      </c>
      <c r="V1641" s="42">
        <f t="shared" si="1496"/>
        <v>0</v>
      </c>
      <c r="W1641" s="5" t="e">
        <f t="shared" si="1465"/>
        <v>#DIV/0!</v>
      </c>
      <c r="X1641" s="27" t="s">
        <v>1591</v>
      </c>
    </row>
    <row r="1642" spans="1:24" ht="31.5" hidden="1" customHeight="1" x14ac:dyDescent="0.3">
      <c r="A1642" s="4" t="s">
        <v>234</v>
      </c>
      <c r="B1642" s="4" t="s">
        <v>1760</v>
      </c>
      <c r="C1642" s="4" t="s">
        <v>1655</v>
      </c>
      <c r="D1642" s="4" t="s">
        <v>11</v>
      </c>
      <c r="E1642" s="14" t="s">
        <v>531</v>
      </c>
      <c r="F1642" s="5"/>
      <c r="G1642" s="5"/>
      <c r="H1642" s="5"/>
      <c r="I1642" s="5"/>
      <c r="J1642" s="5"/>
      <c r="K1642" s="5"/>
      <c r="L1642" s="5"/>
      <c r="M1642" s="5">
        <f t="shared" si="1447"/>
        <v>0</v>
      </c>
      <c r="N1642" s="5">
        <f>N1643</f>
        <v>0</v>
      </c>
      <c r="O1642" s="5">
        <f>O1643</f>
        <v>0</v>
      </c>
      <c r="P1642" s="5">
        <f t="shared" si="1496"/>
        <v>0</v>
      </c>
      <c r="Q1642" s="5">
        <f t="shared" si="1496"/>
        <v>0</v>
      </c>
      <c r="R1642" s="5">
        <f t="shared" si="1496"/>
        <v>0</v>
      </c>
      <c r="S1642" s="5">
        <f t="shared" si="1496"/>
        <v>0</v>
      </c>
      <c r="T1642" s="5">
        <f>T1643</f>
        <v>0</v>
      </c>
      <c r="U1642" s="5">
        <f t="shared" si="1496"/>
        <v>0</v>
      </c>
      <c r="V1642" s="42">
        <f t="shared" si="1496"/>
        <v>0</v>
      </c>
      <c r="W1642" s="5" t="e">
        <f t="shared" si="1465"/>
        <v>#DIV/0!</v>
      </c>
      <c r="X1642" s="27" t="s">
        <v>1591</v>
      </c>
    </row>
    <row r="1643" spans="1:24" ht="31.5" hidden="1" customHeight="1" x14ac:dyDescent="0.3">
      <c r="A1643" s="4" t="s">
        <v>234</v>
      </c>
      <c r="B1643" s="4" t="s">
        <v>1760</v>
      </c>
      <c r="C1643" s="4" t="s">
        <v>1655</v>
      </c>
      <c r="D1643" s="4" t="s">
        <v>12</v>
      </c>
      <c r="E1643" s="14" t="s">
        <v>532</v>
      </c>
      <c r="F1643" s="5"/>
      <c r="G1643" s="5"/>
      <c r="H1643" s="5"/>
      <c r="I1643" s="5"/>
      <c r="J1643" s="5"/>
      <c r="K1643" s="5"/>
      <c r="L1643" s="5"/>
      <c r="M1643" s="5">
        <f t="shared" si="1447"/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42">
        <v>0</v>
      </c>
      <c r="W1643" s="5" t="e">
        <f t="shared" si="1465"/>
        <v>#DIV/0!</v>
      </c>
      <c r="X1643" s="27" t="s">
        <v>1591</v>
      </c>
    </row>
    <row r="1644" spans="1:24" ht="47.25" customHeight="1" x14ac:dyDescent="0.3">
      <c r="A1644" s="4" t="s">
        <v>234</v>
      </c>
      <c r="B1644" s="4" t="s">
        <v>1760</v>
      </c>
      <c r="C1644" s="4" t="s">
        <v>178</v>
      </c>
      <c r="D1644" s="4"/>
      <c r="E1644" s="14" t="s">
        <v>554</v>
      </c>
      <c r="F1644" s="5">
        <f t="shared" ref="F1644:L1645" si="1497">F1645</f>
        <v>627.70000000000005</v>
      </c>
      <c r="G1644" s="5">
        <f t="shared" si="1497"/>
        <v>627.70000000000005</v>
      </c>
      <c r="H1644" s="5">
        <f t="shared" si="1497"/>
        <v>627.70000000000005</v>
      </c>
      <c r="I1644" s="5">
        <f t="shared" si="1497"/>
        <v>0</v>
      </c>
      <c r="J1644" s="5">
        <f t="shared" si="1497"/>
        <v>0</v>
      </c>
      <c r="K1644" s="5">
        <f t="shared" si="1497"/>
        <v>0</v>
      </c>
      <c r="L1644" s="5">
        <f t="shared" si="1497"/>
        <v>15</v>
      </c>
      <c r="M1644" s="5">
        <f t="shared" si="1447"/>
        <v>642.70000000000005</v>
      </c>
      <c r="N1644" s="5">
        <f>N1645</f>
        <v>642.70000000000005</v>
      </c>
      <c r="O1644" s="5">
        <f>O1645</f>
        <v>463.30200000000002</v>
      </c>
      <c r="P1644" s="5">
        <f t="shared" ref="P1644:V1645" si="1498">P1645</f>
        <v>0</v>
      </c>
      <c r="Q1644" s="5">
        <f t="shared" si="1498"/>
        <v>0</v>
      </c>
      <c r="R1644" s="5">
        <f t="shared" si="1498"/>
        <v>0</v>
      </c>
      <c r="S1644" s="5">
        <f t="shared" si="1498"/>
        <v>0</v>
      </c>
      <c r="T1644" s="5">
        <f t="shared" si="1498"/>
        <v>642.70000000000005</v>
      </c>
      <c r="U1644" s="5">
        <f t="shared" si="1498"/>
        <v>0</v>
      </c>
      <c r="V1644" s="42">
        <f t="shared" si="1498"/>
        <v>0</v>
      </c>
      <c r="W1644" s="5">
        <f t="shared" si="1465"/>
        <v>100</v>
      </c>
      <c r="X1644" s="27"/>
    </row>
    <row r="1645" spans="1:24" ht="31.5" customHeight="1" x14ac:dyDescent="0.3">
      <c r="A1645" s="4" t="s">
        <v>234</v>
      </c>
      <c r="B1645" s="4" t="s">
        <v>1760</v>
      </c>
      <c r="C1645" s="4" t="s">
        <v>178</v>
      </c>
      <c r="D1645" s="4" t="s">
        <v>87</v>
      </c>
      <c r="E1645" s="14" t="s">
        <v>541</v>
      </c>
      <c r="F1645" s="5">
        <f t="shared" si="1497"/>
        <v>627.70000000000005</v>
      </c>
      <c r="G1645" s="5">
        <f t="shared" si="1497"/>
        <v>627.70000000000005</v>
      </c>
      <c r="H1645" s="5">
        <f t="shared" si="1497"/>
        <v>627.70000000000005</v>
      </c>
      <c r="I1645" s="5">
        <f t="shared" si="1497"/>
        <v>0</v>
      </c>
      <c r="J1645" s="5">
        <f t="shared" si="1497"/>
        <v>0</v>
      </c>
      <c r="K1645" s="5">
        <f t="shared" si="1497"/>
        <v>0</v>
      </c>
      <c r="L1645" s="5">
        <f t="shared" si="1497"/>
        <v>15</v>
      </c>
      <c r="M1645" s="5">
        <f t="shared" si="1447"/>
        <v>642.70000000000005</v>
      </c>
      <c r="N1645" s="5">
        <f>N1646</f>
        <v>642.70000000000005</v>
      </c>
      <c r="O1645" s="5">
        <f>O1646</f>
        <v>463.30200000000002</v>
      </c>
      <c r="P1645" s="5">
        <f t="shared" si="1498"/>
        <v>0</v>
      </c>
      <c r="Q1645" s="5">
        <f t="shared" si="1498"/>
        <v>0</v>
      </c>
      <c r="R1645" s="5">
        <f t="shared" si="1498"/>
        <v>0</v>
      </c>
      <c r="S1645" s="5">
        <f t="shared" si="1498"/>
        <v>0</v>
      </c>
      <c r="T1645" s="5">
        <f t="shared" si="1498"/>
        <v>642.70000000000005</v>
      </c>
      <c r="U1645" s="5">
        <f t="shared" si="1498"/>
        <v>0</v>
      </c>
      <c r="V1645" s="42">
        <f t="shared" si="1498"/>
        <v>0</v>
      </c>
      <c r="W1645" s="5">
        <f t="shared" si="1465"/>
        <v>100</v>
      </c>
      <c r="X1645" s="27"/>
    </row>
    <row r="1646" spans="1:24" ht="63" customHeight="1" x14ac:dyDescent="0.3">
      <c r="A1646" s="4" t="s">
        <v>234</v>
      </c>
      <c r="B1646" s="4" t="s">
        <v>1760</v>
      </c>
      <c r="C1646" s="4" t="s">
        <v>178</v>
      </c>
      <c r="D1646" s="4" t="s">
        <v>84</v>
      </c>
      <c r="E1646" s="14" t="s">
        <v>1552</v>
      </c>
      <c r="F1646" s="5">
        <v>627.70000000000005</v>
      </c>
      <c r="G1646" s="5">
        <v>627.70000000000005</v>
      </c>
      <c r="H1646" s="5">
        <v>627.70000000000005</v>
      </c>
      <c r="I1646" s="5"/>
      <c r="J1646" s="5"/>
      <c r="K1646" s="5"/>
      <c r="L1646" s="5">
        <v>15</v>
      </c>
      <c r="M1646" s="5">
        <f t="shared" si="1447"/>
        <v>642.70000000000005</v>
      </c>
      <c r="N1646" s="5">
        <v>642.70000000000005</v>
      </c>
      <c r="O1646" s="5">
        <v>463.30200000000002</v>
      </c>
      <c r="P1646" s="5">
        <v>0</v>
      </c>
      <c r="Q1646" s="5">
        <v>0</v>
      </c>
      <c r="R1646" s="5">
        <v>0</v>
      </c>
      <c r="S1646" s="5">
        <v>0</v>
      </c>
      <c r="T1646" s="5">
        <v>642.70000000000005</v>
      </c>
      <c r="U1646" s="5">
        <v>0</v>
      </c>
      <c r="V1646" s="42">
        <v>0</v>
      </c>
      <c r="W1646" s="5">
        <f t="shared" si="1465"/>
        <v>100</v>
      </c>
      <c r="X1646" s="27"/>
    </row>
    <row r="1647" spans="1:24" ht="63" customHeight="1" x14ac:dyDescent="0.3">
      <c r="A1647" s="4" t="s">
        <v>234</v>
      </c>
      <c r="B1647" s="4" t="s">
        <v>1760</v>
      </c>
      <c r="C1647" s="4" t="s">
        <v>179</v>
      </c>
      <c r="D1647" s="4"/>
      <c r="E1647" s="14" t="s">
        <v>555</v>
      </c>
      <c r="F1647" s="5">
        <f t="shared" ref="F1647:L1648" si="1499">F1648</f>
        <v>160</v>
      </c>
      <c r="G1647" s="5">
        <f t="shared" si="1499"/>
        <v>160</v>
      </c>
      <c r="H1647" s="5">
        <f t="shared" si="1499"/>
        <v>160</v>
      </c>
      <c r="I1647" s="5">
        <f t="shared" si="1499"/>
        <v>0</v>
      </c>
      <c r="J1647" s="5">
        <f t="shared" si="1499"/>
        <v>0</v>
      </c>
      <c r="K1647" s="5">
        <f t="shared" si="1499"/>
        <v>0</v>
      </c>
      <c r="L1647" s="5">
        <f t="shared" si="1499"/>
        <v>0</v>
      </c>
      <c r="M1647" s="5">
        <f t="shared" si="1447"/>
        <v>160</v>
      </c>
      <c r="N1647" s="5">
        <f>N1648</f>
        <v>160</v>
      </c>
      <c r="O1647" s="5">
        <f>O1648</f>
        <v>160</v>
      </c>
      <c r="P1647" s="5">
        <f t="shared" ref="P1647:V1648" si="1500">P1648</f>
        <v>0</v>
      </c>
      <c r="Q1647" s="5">
        <f t="shared" si="1500"/>
        <v>0</v>
      </c>
      <c r="R1647" s="5">
        <f t="shared" si="1500"/>
        <v>0</v>
      </c>
      <c r="S1647" s="5">
        <f t="shared" si="1500"/>
        <v>0</v>
      </c>
      <c r="T1647" s="5">
        <f t="shared" si="1500"/>
        <v>160</v>
      </c>
      <c r="U1647" s="5">
        <f t="shared" si="1500"/>
        <v>0</v>
      </c>
      <c r="V1647" s="42">
        <f t="shared" si="1500"/>
        <v>0</v>
      </c>
      <c r="W1647" s="5">
        <f t="shared" si="1465"/>
        <v>100</v>
      </c>
      <c r="X1647" s="27"/>
    </row>
    <row r="1648" spans="1:24" ht="31.5" customHeight="1" x14ac:dyDescent="0.3">
      <c r="A1648" s="4" t="s">
        <v>234</v>
      </c>
      <c r="B1648" s="4" t="s">
        <v>1760</v>
      </c>
      <c r="C1648" s="4" t="s">
        <v>179</v>
      </c>
      <c r="D1648" s="4" t="s">
        <v>87</v>
      </c>
      <c r="E1648" s="14" t="s">
        <v>541</v>
      </c>
      <c r="F1648" s="5">
        <f t="shared" si="1499"/>
        <v>160</v>
      </c>
      <c r="G1648" s="5">
        <f t="shared" si="1499"/>
        <v>160</v>
      </c>
      <c r="H1648" s="5">
        <f t="shared" si="1499"/>
        <v>160</v>
      </c>
      <c r="I1648" s="5">
        <f t="shared" si="1499"/>
        <v>0</v>
      </c>
      <c r="J1648" s="5">
        <f t="shared" si="1499"/>
        <v>0</v>
      </c>
      <c r="K1648" s="5">
        <f t="shared" si="1499"/>
        <v>0</v>
      </c>
      <c r="L1648" s="5">
        <f t="shared" si="1499"/>
        <v>0</v>
      </c>
      <c r="M1648" s="5">
        <f t="shared" si="1447"/>
        <v>160</v>
      </c>
      <c r="N1648" s="5">
        <f>N1649</f>
        <v>160</v>
      </c>
      <c r="O1648" s="5">
        <f>O1649</f>
        <v>160</v>
      </c>
      <c r="P1648" s="5">
        <f t="shared" si="1500"/>
        <v>0</v>
      </c>
      <c r="Q1648" s="5">
        <f t="shared" si="1500"/>
        <v>0</v>
      </c>
      <c r="R1648" s="5">
        <f t="shared" si="1500"/>
        <v>0</v>
      </c>
      <c r="S1648" s="5">
        <f t="shared" si="1500"/>
        <v>0</v>
      </c>
      <c r="T1648" s="5">
        <f t="shared" si="1500"/>
        <v>160</v>
      </c>
      <c r="U1648" s="5">
        <f t="shared" si="1500"/>
        <v>0</v>
      </c>
      <c r="V1648" s="42">
        <f t="shared" si="1500"/>
        <v>0</v>
      </c>
      <c r="W1648" s="5">
        <f t="shared" si="1465"/>
        <v>100</v>
      </c>
      <c r="X1648" s="27"/>
    </row>
    <row r="1649" spans="1:25" ht="63" customHeight="1" x14ac:dyDescent="0.3">
      <c r="A1649" s="4" t="s">
        <v>234</v>
      </c>
      <c r="B1649" s="4" t="s">
        <v>1760</v>
      </c>
      <c r="C1649" s="4" t="s">
        <v>179</v>
      </c>
      <c r="D1649" s="4" t="s">
        <v>84</v>
      </c>
      <c r="E1649" s="14" t="s">
        <v>1552</v>
      </c>
      <c r="F1649" s="5">
        <v>160</v>
      </c>
      <c r="G1649" s="5">
        <v>160</v>
      </c>
      <c r="H1649" s="5">
        <v>160</v>
      </c>
      <c r="I1649" s="5"/>
      <c r="J1649" s="5"/>
      <c r="K1649" s="5"/>
      <c r="L1649" s="5"/>
      <c r="M1649" s="5">
        <f t="shared" si="1447"/>
        <v>160</v>
      </c>
      <c r="N1649" s="5">
        <v>160</v>
      </c>
      <c r="O1649" s="5">
        <v>160</v>
      </c>
      <c r="P1649" s="5">
        <v>0</v>
      </c>
      <c r="Q1649" s="5">
        <v>0</v>
      </c>
      <c r="R1649" s="5">
        <v>0</v>
      </c>
      <c r="S1649" s="5">
        <v>0</v>
      </c>
      <c r="T1649" s="5">
        <v>160</v>
      </c>
      <c r="U1649" s="5">
        <v>0</v>
      </c>
      <c r="V1649" s="42">
        <v>0</v>
      </c>
      <c r="W1649" s="5">
        <f t="shared" si="1465"/>
        <v>100</v>
      </c>
      <c r="X1649" s="27"/>
    </row>
    <row r="1650" spans="1:25" ht="63" customHeight="1" x14ac:dyDescent="0.3">
      <c r="A1650" s="4" t="s">
        <v>234</v>
      </c>
      <c r="B1650" s="4" t="s">
        <v>1760</v>
      </c>
      <c r="C1650" s="4" t="s">
        <v>185</v>
      </c>
      <c r="D1650" s="4"/>
      <c r="E1650" s="14" t="s">
        <v>1045</v>
      </c>
      <c r="F1650" s="5">
        <f t="shared" ref="F1650:L1650" si="1501">F1651+F1654</f>
        <v>6656.6</v>
      </c>
      <c r="G1650" s="5">
        <f t="shared" si="1501"/>
        <v>6908.6</v>
      </c>
      <c r="H1650" s="5">
        <f t="shared" si="1501"/>
        <v>6908.6</v>
      </c>
      <c r="I1650" s="5">
        <f t="shared" si="1501"/>
        <v>0</v>
      </c>
      <c r="J1650" s="5">
        <f t="shared" si="1501"/>
        <v>0</v>
      </c>
      <c r="K1650" s="5">
        <f t="shared" si="1501"/>
        <v>0</v>
      </c>
      <c r="L1650" s="5">
        <f t="shared" si="1501"/>
        <v>-174.53200000000001</v>
      </c>
      <c r="M1650" s="5">
        <f t="shared" si="1447"/>
        <v>6482.0680000000002</v>
      </c>
      <c r="N1650" s="5">
        <f>N1651+N1654</f>
        <v>6482.0680000000002</v>
      </c>
      <c r="O1650" s="5">
        <f>O1651+O1654</f>
        <v>4880.4805999999999</v>
      </c>
      <c r="P1650" s="5">
        <f t="shared" ref="P1650:V1650" si="1502">P1651+P1654</f>
        <v>0</v>
      </c>
      <c r="Q1650" s="5">
        <f t="shared" si="1502"/>
        <v>0</v>
      </c>
      <c r="R1650" s="5">
        <f t="shared" si="1502"/>
        <v>0</v>
      </c>
      <c r="S1650" s="5">
        <f t="shared" si="1502"/>
        <v>0</v>
      </c>
      <c r="T1650" s="5">
        <f t="shared" si="1502"/>
        <v>6482.0680000000002</v>
      </c>
      <c r="U1650" s="5">
        <f t="shared" si="1502"/>
        <v>0</v>
      </c>
      <c r="V1650" s="42">
        <f t="shared" si="1502"/>
        <v>0</v>
      </c>
      <c r="W1650" s="5">
        <f t="shared" si="1465"/>
        <v>100</v>
      </c>
      <c r="X1650" s="27"/>
    </row>
    <row r="1651" spans="1:25" ht="31.5" customHeight="1" x14ac:dyDescent="0.3">
      <c r="A1651" s="4" t="s">
        <v>234</v>
      </c>
      <c r="B1651" s="4" t="s">
        <v>1760</v>
      </c>
      <c r="C1651" s="4" t="s">
        <v>180</v>
      </c>
      <c r="D1651" s="4"/>
      <c r="E1651" s="14" t="s">
        <v>557</v>
      </c>
      <c r="F1651" s="5">
        <f t="shared" ref="F1651:L1652" si="1503">F1652</f>
        <v>6656.6</v>
      </c>
      <c r="G1651" s="5">
        <f t="shared" si="1503"/>
        <v>6656.6</v>
      </c>
      <c r="H1651" s="5">
        <f t="shared" si="1503"/>
        <v>6656.6</v>
      </c>
      <c r="I1651" s="5">
        <f t="shared" si="1503"/>
        <v>0</v>
      </c>
      <c r="J1651" s="5">
        <f t="shared" si="1503"/>
        <v>0</v>
      </c>
      <c r="K1651" s="5">
        <f t="shared" si="1503"/>
        <v>0</v>
      </c>
      <c r="L1651" s="5">
        <f t="shared" si="1503"/>
        <v>-174.53200000000001</v>
      </c>
      <c r="M1651" s="5">
        <f t="shared" si="1447"/>
        <v>6482.0680000000002</v>
      </c>
      <c r="N1651" s="5">
        <f>N1652</f>
        <v>6482.0680000000002</v>
      </c>
      <c r="O1651" s="5">
        <f>O1652</f>
        <v>4880.4805999999999</v>
      </c>
      <c r="P1651" s="5">
        <f t="shared" ref="P1651:V1652" si="1504">P1652</f>
        <v>0</v>
      </c>
      <c r="Q1651" s="5">
        <f t="shared" si="1504"/>
        <v>0</v>
      </c>
      <c r="R1651" s="5">
        <f t="shared" si="1504"/>
        <v>0</v>
      </c>
      <c r="S1651" s="5">
        <f t="shared" si="1504"/>
        <v>0</v>
      </c>
      <c r="T1651" s="5">
        <f t="shared" si="1504"/>
        <v>6482.0680000000002</v>
      </c>
      <c r="U1651" s="5">
        <f t="shared" si="1504"/>
        <v>0</v>
      </c>
      <c r="V1651" s="42">
        <f t="shared" si="1504"/>
        <v>0</v>
      </c>
      <c r="W1651" s="5">
        <f t="shared" si="1465"/>
        <v>100</v>
      </c>
      <c r="X1651" s="27"/>
    </row>
    <row r="1652" spans="1:25" ht="31.5" customHeight="1" x14ac:dyDescent="0.3">
      <c r="A1652" s="4" t="s">
        <v>234</v>
      </c>
      <c r="B1652" s="4" t="s">
        <v>1760</v>
      </c>
      <c r="C1652" s="4" t="s">
        <v>180</v>
      </c>
      <c r="D1652" s="4" t="s">
        <v>87</v>
      </c>
      <c r="E1652" s="14" t="s">
        <v>541</v>
      </c>
      <c r="F1652" s="5">
        <f t="shared" si="1503"/>
        <v>6656.6</v>
      </c>
      <c r="G1652" s="5">
        <f t="shared" si="1503"/>
        <v>6656.6</v>
      </c>
      <c r="H1652" s="5">
        <f t="shared" si="1503"/>
        <v>6656.6</v>
      </c>
      <c r="I1652" s="5">
        <f t="shared" si="1503"/>
        <v>0</v>
      </c>
      <c r="J1652" s="5">
        <f t="shared" si="1503"/>
        <v>0</v>
      </c>
      <c r="K1652" s="5">
        <f t="shared" si="1503"/>
        <v>0</v>
      </c>
      <c r="L1652" s="5">
        <f t="shared" si="1503"/>
        <v>-174.53200000000001</v>
      </c>
      <c r="M1652" s="5">
        <f t="shared" si="1447"/>
        <v>6482.0680000000002</v>
      </c>
      <c r="N1652" s="5">
        <f>N1653</f>
        <v>6482.0680000000002</v>
      </c>
      <c r="O1652" s="5">
        <f>O1653</f>
        <v>4880.4805999999999</v>
      </c>
      <c r="P1652" s="5">
        <f t="shared" si="1504"/>
        <v>0</v>
      </c>
      <c r="Q1652" s="5">
        <f t="shared" si="1504"/>
        <v>0</v>
      </c>
      <c r="R1652" s="5">
        <f t="shared" si="1504"/>
        <v>0</v>
      </c>
      <c r="S1652" s="5">
        <f t="shared" si="1504"/>
        <v>0</v>
      </c>
      <c r="T1652" s="5">
        <f t="shared" si="1504"/>
        <v>6482.0680000000002</v>
      </c>
      <c r="U1652" s="5">
        <f t="shared" si="1504"/>
        <v>0</v>
      </c>
      <c r="V1652" s="42">
        <f t="shared" si="1504"/>
        <v>0</v>
      </c>
      <c r="W1652" s="5">
        <f t="shared" si="1465"/>
        <v>100</v>
      </c>
      <c r="X1652" s="27"/>
    </row>
    <row r="1653" spans="1:25" ht="63" customHeight="1" x14ac:dyDescent="0.3">
      <c r="A1653" s="4" t="s">
        <v>234</v>
      </c>
      <c r="B1653" s="4" t="s">
        <v>1760</v>
      </c>
      <c r="C1653" s="4" t="s">
        <v>180</v>
      </c>
      <c r="D1653" s="4" t="s">
        <v>84</v>
      </c>
      <c r="E1653" s="14" t="s">
        <v>1552</v>
      </c>
      <c r="F1653" s="5">
        <v>6656.6</v>
      </c>
      <c r="G1653" s="5">
        <v>6656.6</v>
      </c>
      <c r="H1653" s="5">
        <v>6656.6</v>
      </c>
      <c r="I1653" s="5"/>
      <c r="J1653" s="5"/>
      <c r="K1653" s="5"/>
      <c r="L1653" s="5">
        <v>-174.53200000000001</v>
      </c>
      <c r="M1653" s="5">
        <f t="shared" si="1447"/>
        <v>6482.0680000000002</v>
      </c>
      <c r="N1653" s="5">
        <v>6482.0680000000002</v>
      </c>
      <c r="O1653" s="5">
        <v>4880.4805999999999</v>
      </c>
      <c r="P1653" s="5">
        <v>0</v>
      </c>
      <c r="Q1653" s="5">
        <v>0</v>
      </c>
      <c r="R1653" s="5">
        <v>0</v>
      </c>
      <c r="S1653" s="5">
        <v>0</v>
      </c>
      <c r="T1653" s="5">
        <v>6482.0680000000002</v>
      </c>
      <c r="U1653" s="5">
        <v>0</v>
      </c>
      <c r="V1653" s="42">
        <v>0</v>
      </c>
      <c r="W1653" s="5">
        <f t="shared" si="1465"/>
        <v>100</v>
      </c>
      <c r="X1653" s="27"/>
    </row>
    <row r="1654" spans="1:25" ht="31.5" hidden="1" customHeight="1" x14ac:dyDescent="0.25">
      <c r="A1654" s="4" t="s">
        <v>234</v>
      </c>
      <c r="B1654" s="4" t="s">
        <v>1760</v>
      </c>
      <c r="C1654" s="4" t="s">
        <v>181</v>
      </c>
      <c r="D1654" s="4"/>
      <c r="E1654" s="14" t="s">
        <v>908</v>
      </c>
      <c r="F1654" s="5">
        <f t="shared" ref="F1654:L1655" si="1505">F1655</f>
        <v>0</v>
      </c>
      <c r="G1654" s="5">
        <f t="shared" si="1505"/>
        <v>252</v>
      </c>
      <c r="H1654" s="5">
        <f t="shared" si="1505"/>
        <v>252</v>
      </c>
      <c r="I1654" s="5">
        <f t="shared" si="1505"/>
        <v>0</v>
      </c>
      <c r="J1654" s="5">
        <f t="shared" si="1505"/>
        <v>0</v>
      </c>
      <c r="K1654" s="5">
        <f t="shared" si="1505"/>
        <v>0</v>
      </c>
      <c r="L1654" s="5">
        <f t="shared" si="1505"/>
        <v>0</v>
      </c>
      <c r="M1654" s="5">
        <f t="shared" si="1447"/>
        <v>0</v>
      </c>
      <c r="N1654" s="5">
        <f>N1655</f>
        <v>0</v>
      </c>
      <c r="O1654" s="5">
        <f>O1655</f>
        <v>0</v>
      </c>
      <c r="P1654" s="5">
        <f t="shared" ref="P1654:V1655" si="1506">P1655</f>
        <v>0</v>
      </c>
      <c r="Q1654" s="5">
        <f t="shared" si="1506"/>
        <v>0</v>
      </c>
      <c r="R1654" s="5">
        <f t="shared" si="1506"/>
        <v>0</v>
      </c>
      <c r="S1654" s="5">
        <f t="shared" si="1506"/>
        <v>0</v>
      </c>
      <c r="T1654" s="5">
        <f t="shared" si="1506"/>
        <v>0</v>
      </c>
      <c r="U1654" s="5">
        <f t="shared" si="1506"/>
        <v>0</v>
      </c>
      <c r="V1654" s="42">
        <f t="shared" si="1506"/>
        <v>0</v>
      </c>
      <c r="W1654" s="5" t="e">
        <f t="shared" si="1465"/>
        <v>#DIV/0!</v>
      </c>
      <c r="X1654" s="25" t="s">
        <v>1591</v>
      </c>
      <c r="Y1654" s="2" t="s">
        <v>1630</v>
      </c>
    </row>
    <row r="1655" spans="1:25" ht="31.5" hidden="1" customHeight="1" x14ac:dyDescent="0.3">
      <c r="A1655" s="4" t="s">
        <v>234</v>
      </c>
      <c r="B1655" s="4" t="s">
        <v>1760</v>
      </c>
      <c r="C1655" s="4" t="s">
        <v>181</v>
      </c>
      <c r="D1655" s="4" t="s">
        <v>87</v>
      </c>
      <c r="E1655" s="14" t="s">
        <v>541</v>
      </c>
      <c r="F1655" s="5">
        <f t="shared" si="1505"/>
        <v>0</v>
      </c>
      <c r="G1655" s="5">
        <f t="shared" si="1505"/>
        <v>252</v>
      </c>
      <c r="H1655" s="5">
        <f t="shared" si="1505"/>
        <v>252</v>
      </c>
      <c r="I1655" s="5">
        <f t="shared" si="1505"/>
        <v>0</v>
      </c>
      <c r="J1655" s="5">
        <f t="shared" si="1505"/>
        <v>0</v>
      </c>
      <c r="K1655" s="5">
        <f t="shared" si="1505"/>
        <v>0</v>
      </c>
      <c r="L1655" s="5">
        <f t="shared" si="1505"/>
        <v>0</v>
      </c>
      <c r="M1655" s="5">
        <f t="shared" si="1447"/>
        <v>0</v>
      </c>
      <c r="N1655" s="5">
        <f>N1656</f>
        <v>0</v>
      </c>
      <c r="O1655" s="5">
        <f>O1656</f>
        <v>0</v>
      </c>
      <c r="P1655" s="5">
        <f t="shared" si="1506"/>
        <v>0</v>
      </c>
      <c r="Q1655" s="5">
        <f t="shared" si="1506"/>
        <v>0</v>
      </c>
      <c r="R1655" s="5">
        <f t="shared" si="1506"/>
        <v>0</v>
      </c>
      <c r="S1655" s="5">
        <f t="shared" si="1506"/>
        <v>0</v>
      </c>
      <c r="T1655" s="5">
        <f t="shared" si="1506"/>
        <v>0</v>
      </c>
      <c r="U1655" s="5">
        <f t="shared" si="1506"/>
        <v>0</v>
      </c>
      <c r="V1655" s="42">
        <f t="shared" si="1506"/>
        <v>0</v>
      </c>
      <c r="W1655" s="5" t="e">
        <f t="shared" si="1465"/>
        <v>#DIV/0!</v>
      </c>
      <c r="X1655" s="25" t="s">
        <v>1591</v>
      </c>
      <c r="Y1655" s="2" t="s">
        <v>1630</v>
      </c>
    </row>
    <row r="1656" spans="1:25" ht="63" hidden="1" customHeight="1" x14ac:dyDescent="0.3">
      <c r="A1656" s="4" t="s">
        <v>234</v>
      </c>
      <c r="B1656" s="4" t="s">
        <v>1760</v>
      </c>
      <c r="C1656" s="4" t="s">
        <v>181</v>
      </c>
      <c r="D1656" s="4" t="s">
        <v>84</v>
      </c>
      <c r="E1656" s="14" t="s">
        <v>1552</v>
      </c>
      <c r="F1656" s="5"/>
      <c r="G1656" s="5">
        <v>252</v>
      </c>
      <c r="H1656" s="5">
        <v>252</v>
      </c>
      <c r="I1656" s="5"/>
      <c r="J1656" s="5"/>
      <c r="K1656" s="5"/>
      <c r="L1656" s="5"/>
      <c r="M1656" s="5">
        <f t="shared" si="1447"/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42">
        <v>0</v>
      </c>
      <c r="W1656" s="5" t="e">
        <f t="shared" si="1465"/>
        <v>#DIV/0!</v>
      </c>
      <c r="X1656" s="25" t="s">
        <v>1591</v>
      </c>
      <c r="Y1656" s="2" t="s">
        <v>1630</v>
      </c>
    </row>
    <row r="1657" spans="1:25" ht="47.25" customHeight="1" x14ac:dyDescent="0.3">
      <c r="A1657" s="4" t="s">
        <v>234</v>
      </c>
      <c r="B1657" s="4" t="s">
        <v>1760</v>
      </c>
      <c r="C1657" s="4" t="s">
        <v>186</v>
      </c>
      <c r="D1657" s="4"/>
      <c r="E1657" s="14" t="s">
        <v>1046</v>
      </c>
      <c r="F1657" s="5">
        <f t="shared" ref="F1657:L1657" si="1507">F1658</f>
        <v>8289.7000000000007</v>
      </c>
      <c r="G1657" s="5">
        <f t="shared" si="1507"/>
        <v>8035.5999999999995</v>
      </c>
      <c r="H1657" s="5">
        <f t="shared" si="1507"/>
        <v>10283.400000000001</v>
      </c>
      <c r="I1657" s="5">
        <f t="shared" si="1507"/>
        <v>0</v>
      </c>
      <c r="J1657" s="5">
        <f t="shared" si="1507"/>
        <v>0</v>
      </c>
      <c r="K1657" s="5">
        <f t="shared" si="1507"/>
        <v>0</v>
      </c>
      <c r="L1657" s="5">
        <f t="shared" si="1507"/>
        <v>5207.099000000002</v>
      </c>
      <c r="M1657" s="5">
        <f t="shared" si="1447"/>
        <v>13496.799000000003</v>
      </c>
      <c r="N1657" s="5">
        <f>N1658</f>
        <v>13496.799000000001</v>
      </c>
      <c r="O1657" s="5">
        <f>O1658</f>
        <v>9897.0218600000007</v>
      </c>
      <c r="P1657" s="5">
        <f t="shared" ref="P1657:V1657" si="1508">P1658</f>
        <v>0</v>
      </c>
      <c r="Q1657" s="5">
        <f t="shared" si="1508"/>
        <v>0</v>
      </c>
      <c r="R1657" s="5">
        <f t="shared" si="1508"/>
        <v>0</v>
      </c>
      <c r="S1657" s="5">
        <f t="shared" si="1508"/>
        <v>0</v>
      </c>
      <c r="T1657" s="5">
        <f t="shared" si="1508"/>
        <v>13466.293310000001</v>
      </c>
      <c r="U1657" s="5">
        <f t="shared" si="1508"/>
        <v>0</v>
      </c>
      <c r="V1657" s="42">
        <f t="shared" si="1508"/>
        <v>0</v>
      </c>
      <c r="W1657" s="5">
        <f t="shared" si="1465"/>
        <v>99.773978333677491</v>
      </c>
      <c r="X1657" s="27"/>
    </row>
    <row r="1658" spans="1:25" ht="31.5" customHeight="1" x14ac:dyDescent="0.3">
      <c r="A1658" s="4" t="s">
        <v>234</v>
      </c>
      <c r="B1658" s="4" t="s">
        <v>1760</v>
      </c>
      <c r="C1658" s="4" t="s">
        <v>182</v>
      </c>
      <c r="D1658" s="4"/>
      <c r="E1658" s="14" t="s">
        <v>558</v>
      </c>
      <c r="F1658" s="5">
        <f t="shared" ref="F1658:L1658" si="1509">F1659+F1661</f>
        <v>8289.7000000000007</v>
      </c>
      <c r="G1658" s="5">
        <f t="shared" si="1509"/>
        <v>8035.5999999999995</v>
      </c>
      <c r="H1658" s="5">
        <f t="shared" si="1509"/>
        <v>10283.400000000001</v>
      </c>
      <c r="I1658" s="5">
        <f t="shared" si="1509"/>
        <v>0</v>
      </c>
      <c r="J1658" s="5">
        <f t="shared" si="1509"/>
        <v>0</v>
      </c>
      <c r="K1658" s="5">
        <f t="shared" si="1509"/>
        <v>0</v>
      </c>
      <c r="L1658" s="5">
        <f t="shared" si="1509"/>
        <v>5207.099000000002</v>
      </c>
      <c r="M1658" s="5">
        <f t="shared" ref="M1658:M1761" si="1510">F1658+I1658+L1658</f>
        <v>13496.799000000003</v>
      </c>
      <c r="N1658" s="5">
        <f>N1659+N1661</f>
        <v>13496.799000000001</v>
      </c>
      <c r="O1658" s="5">
        <f>O1659+O1661</f>
        <v>9897.0218600000007</v>
      </c>
      <c r="P1658" s="5">
        <f t="shared" ref="P1658:V1658" si="1511">P1659+P1661</f>
        <v>0</v>
      </c>
      <c r="Q1658" s="5">
        <f t="shared" si="1511"/>
        <v>0</v>
      </c>
      <c r="R1658" s="5">
        <f t="shared" si="1511"/>
        <v>0</v>
      </c>
      <c r="S1658" s="5">
        <f t="shared" si="1511"/>
        <v>0</v>
      </c>
      <c r="T1658" s="5">
        <f t="shared" si="1511"/>
        <v>13466.293310000001</v>
      </c>
      <c r="U1658" s="5">
        <f t="shared" si="1511"/>
        <v>0</v>
      </c>
      <c r="V1658" s="42">
        <f t="shared" si="1511"/>
        <v>0</v>
      </c>
      <c r="W1658" s="5">
        <f t="shared" si="1465"/>
        <v>99.773978333677491</v>
      </c>
      <c r="X1658" s="27"/>
    </row>
    <row r="1659" spans="1:25" ht="31.5" customHeight="1" x14ac:dyDescent="0.3">
      <c r="A1659" s="4" t="s">
        <v>234</v>
      </c>
      <c r="B1659" s="4" t="s">
        <v>1760</v>
      </c>
      <c r="C1659" s="4" t="s">
        <v>182</v>
      </c>
      <c r="D1659" s="4" t="s">
        <v>11</v>
      </c>
      <c r="E1659" s="14" t="s">
        <v>531</v>
      </c>
      <c r="F1659" s="5">
        <f t="shared" ref="F1659:L1659" si="1512">F1660</f>
        <v>7952.5</v>
      </c>
      <c r="G1659" s="5">
        <f t="shared" si="1512"/>
        <v>7698.4</v>
      </c>
      <c r="H1659" s="5">
        <f t="shared" si="1512"/>
        <v>9946.2000000000007</v>
      </c>
      <c r="I1659" s="5">
        <f t="shared" si="1512"/>
        <v>0</v>
      </c>
      <c r="J1659" s="5">
        <f t="shared" si="1512"/>
        <v>0</v>
      </c>
      <c r="K1659" s="5">
        <f t="shared" si="1512"/>
        <v>0</v>
      </c>
      <c r="L1659" s="5">
        <f t="shared" si="1512"/>
        <v>5207.099000000002</v>
      </c>
      <c r="M1659" s="5">
        <f t="shared" si="1510"/>
        <v>13159.599000000002</v>
      </c>
      <c r="N1659" s="5">
        <f>N1660</f>
        <v>13287.717000000001</v>
      </c>
      <c r="O1659" s="5">
        <f>O1660</f>
        <v>9738.5088599999999</v>
      </c>
      <c r="P1659" s="5">
        <f t="shared" ref="P1659:V1659" si="1513">P1660</f>
        <v>0</v>
      </c>
      <c r="Q1659" s="5">
        <f t="shared" si="1513"/>
        <v>0</v>
      </c>
      <c r="R1659" s="5">
        <f t="shared" si="1513"/>
        <v>0</v>
      </c>
      <c r="S1659" s="5">
        <f t="shared" si="1513"/>
        <v>0</v>
      </c>
      <c r="T1659" s="5">
        <f t="shared" si="1513"/>
        <v>13257.211310000001</v>
      </c>
      <c r="U1659" s="5">
        <f t="shared" si="1513"/>
        <v>0</v>
      </c>
      <c r="V1659" s="42">
        <f t="shared" si="1513"/>
        <v>0</v>
      </c>
      <c r="W1659" s="5">
        <f t="shared" si="1465"/>
        <v>99.770421886619047</v>
      </c>
      <c r="X1659" s="27"/>
    </row>
    <row r="1660" spans="1:25" ht="31.5" customHeight="1" x14ac:dyDescent="0.3">
      <c r="A1660" s="4" t="s">
        <v>234</v>
      </c>
      <c r="B1660" s="4" t="s">
        <v>1760</v>
      </c>
      <c r="C1660" s="4" t="s">
        <v>182</v>
      </c>
      <c r="D1660" s="4" t="s">
        <v>12</v>
      </c>
      <c r="E1660" s="14" t="s">
        <v>532</v>
      </c>
      <c r="F1660" s="5">
        <v>7952.5</v>
      </c>
      <c r="G1660" s="5">
        <v>7698.4</v>
      </c>
      <c r="H1660" s="5">
        <v>9946.2000000000007</v>
      </c>
      <c r="I1660" s="5"/>
      <c r="J1660" s="5"/>
      <c r="K1660" s="5"/>
      <c r="L1660" s="5">
        <f>4856.497+310.716-26.575+359.618-27.173-0.021-265.963</f>
        <v>5207.099000000002</v>
      </c>
      <c r="M1660" s="5">
        <f t="shared" si="1510"/>
        <v>13159.599000000002</v>
      </c>
      <c r="N1660" s="5">
        <v>13287.717000000001</v>
      </c>
      <c r="O1660" s="5">
        <v>9738.5088599999999</v>
      </c>
      <c r="P1660" s="5">
        <v>0</v>
      </c>
      <c r="Q1660" s="5">
        <v>0</v>
      </c>
      <c r="R1660" s="5">
        <v>0</v>
      </c>
      <c r="S1660" s="5">
        <v>0</v>
      </c>
      <c r="T1660" s="5">
        <v>13257.211310000001</v>
      </c>
      <c r="U1660" s="5">
        <v>0</v>
      </c>
      <c r="V1660" s="42">
        <v>0</v>
      </c>
      <c r="W1660" s="5">
        <f t="shared" si="1465"/>
        <v>99.770421886619047</v>
      </c>
      <c r="X1660" s="27"/>
    </row>
    <row r="1661" spans="1:25" ht="15.75" customHeight="1" x14ac:dyDescent="0.3">
      <c r="A1661" s="4" t="s">
        <v>234</v>
      </c>
      <c r="B1661" s="4" t="s">
        <v>1760</v>
      </c>
      <c r="C1661" s="4" t="s">
        <v>182</v>
      </c>
      <c r="D1661" s="4" t="s">
        <v>13</v>
      </c>
      <c r="E1661" s="14" t="s">
        <v>547</v>
      </c>
      <c r="F1661" s="5">
        <f t="shared" ref="F1661:L1661" si="1514">F1662</f>
        <v>337.2</v>
      </c>
      <c r="G1661" s="5">
        <f t="shared" si="1514"/>
        <v>337.2</v>
      </c>
      <c r="H1661" s="5">
        <f t="shared" si="1514"/>
        <v>337.2</v>
      </c>
      <c r="I1661" s="5">
        <f t="shared" si="1514"/>
        <v>0</v>
      </c>
      <c r="J1661" s="5">
        <f t="shared" si="1514"/>
        <v>0</v>
      </c>
      <c r="K1661" s="5">
        <f t="shared" si="1514"/>
        <v>0</v>
      </c>
      <c r="L1661" s="5">
        <f t="shared" si="1514"/>
        <v>0</v>
      </c>
      <c r="M1661" s="5">
        <f t="shared" si="1510"/>
        <v>337.2</v>
      </c>
      <c r="N1661" s="5">
        <f>N1662</f>
        <v>209.08199999999999</v>
      </c>
      <c r="O1661" s="5">
        <f>O1662</f>
        <v>158.51300000000001</v>
      </c>
      <c r="P1661" s="5">
        <f t="shared" ref="P1661:V1661" si="1515">P1662</f>
        <v>0</v>
      </c>
      <c r="Q1661" s="5">
        <f t="shared" si="1515"/>
        <v>0</v>
      </c>
      <c r="R1661" s="5">
        <f t="shared" si="1515"/>
        <v>0</v>
      </c>
      <c r="S1661" s="5">
        <f t="shared" si="1515"/>
        <v>0</v>
      </c>
      <c r="T1661" s="5">
        <f t="shared" si="1515"/>
        <v>209.08199999999999</v>
      </c>
      <c r="U1661" s="5">
        <f t="shared" si="1515"/>
        <v>0</v>
      </c>
      <c r="V1661" s="42">
        <f t="shared" si="1515"/>
        <v>0</v>
      </c>
      <c r="W1661" s="5">
        <f t="shared" si="1465"/>
        <v>100</v>
      </c>
      <c r="X1661" s="27"/>
    </row>
    <row r="1662" spans="1:25" ht="15.75" customHeight="1" x14ac:dyDescent="0.3">
      <c r="A1662" s="4" t="s">
        <v>234</v>
      </c>
      <c r="B1662" s="4" t="s">
        <v>1760</v>
      </c>
      <c r="C1662" s="4" t="s">
        <v>182</v>
      </c>
      <c r="D1662" s="4" t="s">
        <v>20</v>
      </c>
      <c r="E1662" s="14" t="s">
        <v>550</v>
      </c>
      <c r="F1662" s="5">
        <v>337.2</v>
      </c>
      <c r="G1662" s="5">
        <v>337.2</v>
      </c>
      <c r="H1662" s="5">
        <v>337.2</v>
      </c>
      <c r="I1662" s="5"/>
      <c r="J1662" s="5"/>
      <c r="K1662" s="5"/>
      <c r="L1662" s="5"/>
      <c r="M1662" s="5">
        <f t="shared" si="1510"/>
        <v>337.2</v>
      </c>
      <c r="N1662" s="5">
        <v>209.08199999999999</v>
      </c>
      <c r="O1662" s="5">
        <v>158.51300000000001</v>
      </c>
      <c r="P1662" s="5">
        <v>0</v>
      </c>
      <c r="Q1662" s="5">
        <v>0</v>
      </c>
      <c r="R1662" s="5">
        <v>0</v>
      </c>
      <c r="S1662" s="5">
        <v>0</v>
      </c>
      <c r="T1662" s="5">
        <v>209.08199999999999</v>
      </c>
      <c r="U1662" s="5">
        <v>0</v>
      </c>
      <c r="V1662" s="42">
        <v>0</v>
      </c>
      <c r="W1662" s="5">
        <f t="shared" si="1465"/>
        <v>100</v>
      </c>
      <c r="X1662" s="27"/>
    </row>
    <row r="1663" spans="1:25" ht="31.5" customHeight="1" x14ac:dyDescent="0.3">
      <c r="A1663" s="4" t="s">
        <v>234</v>
      </c>
      <c r="B1663" s="4" t="s">
        <v>1760</v>
      </c>
      <c r="C1663" s="4" t="s">
        <v>123</v>
      </c>
      <c r="D1663" s="4"/>
      <c r="E1663" s="14" t="s">
        <v>1047</v>
      </c>
      <c r="F1663" s="5">
        <f t="shared" ref="F1663:L1663" si="1516">F1664</f>
        <v>120</v>
      </c>
      <c r="G1663" s="5">
        <f t="shared" si="1516"/>
        <v>120</v>
      </c>
      <c r="H1663" s="5">
        <f t="shared" si="1516"/>
        <v>120</v>
      </c>
      <c r="I1663" s="5">
        <f t="shared" si="1516"/>
        <v>0</v>
      </c>
      <c r="J1663" s="5">
        <f t="shared" si="1516"/>
        <v>0</v>
      </c>
      <c r="K1663" s="5">
        <f t="shared" si="1516"/>
        <v>0</v>
      </c>
      <c r="L1663" s="5">
        <f t="shared" si="1516"/>
        <v>0</v>
      </c>
      <c r="M1663" s="5">
        <f t="shared" si="1510"/>
        <v>120</v>
      </c>
      <c r="N1663" s="5">
        <f>N1664</f>
        <v>120</v>
      </c>
      <c r="O1663" s="5">
        <f>O1664</f>
        <v>120</v>
      </c>
      <c r="P1663" s="5">
        <f t="shared" ref="P1663:V1663" si="1517">P1664</f>
        <v>0</v>
      </c>
      <c r="Q1663" s="5">
        <f t="shared" si="1517"/>
        <v>0</v>
      </c>
      <c r="R1663" s="5">
        <f t="shared" si="1517"/>
        <v>0</v>
      </c>
      <c r="S1663" s="5">
        <f t="shared" si="1517"/>
        <v>0</v>
      </c>
      <c r="T1663" s="5">
        <f t="shared" si="1517"/>
        <v>120</v>
      </c>
      <c r="U1663" s="5">
        <f t="shared" si="1517"/>
        <v>0</v>
      </c>
      <c r="V1663" s="42">
        <f t="shared" si="1517"/>
        <v>0</v>
      </c>
      <c r="W1663" s="5">
        <f t="shared" si="1465"/>
        <v>100</v>
      </c>
      <c r="X1663" s="27"/>
    </row>
    <row r="1664" spans="1:25" ht="63" customHeight="1" x14ac:dyDescent="0.3">
      <c r="A1664" s="4" t="s">
        <v>234</v>
      </c>
      <c r="B1664" s="4" t="s">
        <v>1760</v>
      </c>
      <c r="C1664" s="4" t="s">
        <v>124</v>
      </c>
      <c r="D1664" s="4"/>
      <c r="E1664" s="14" t="s">
        <v>1048</v>
      </c>
      <c r="F1664" s="5">
        <f t="shared" ref="F1664:L1664" si="1518">F1665+F1668</f>
        <v>120</v>
      </c>
      <c r="G1664" s="5">
        <f t="shared" si="1518"/>
        <v>120</v>
      </c>
      <c r="H1664" s="5">
        <f t="shared" si="1518"/>
        <v>120</v>
      </c>
      <c r="I1664" s="5">
        <f t="shared" si="1518"/>
        <v>0</v>
      </c>
      <c r="J1664" s="5">
        <f t="shared" si="1518"/>
        <v>0</v>
      </c>
      <c r="K1664" s="5">
        <f t="shared" si="1518"/>
        <v>0</v>
      </c>
      <c r="L1664" s="5">
        <f t="shared" si="1518"/>
        <v>0</v>
      </c>
      <c r="M1664" s="5">
        <f t="shared" si="1510"/>
        <v>120</v>
      </c>
      <c r="N1664" s="5">
        <f>N1665+N1668</f>
        <v>120</v>
      </c>
      <c r="O1664" s="5">
        <f>O1665+O1668</f>
        <v>120</v>
      </c>
      <c r="P1664" s="5">
        <f t="shared" ref="P1664:V1664" si="1519">P1665+P1668</f>
        <v>0</v>
      </c>
      <c r="Q1664" s="5">
        <f t="shared" si="1519"/>
        <v>0</v>
      </c>
      <c r="R1664" s="5">
        <f t="shared" si="1519"/>
        <v>0</v>
      </c>
      <c r="S1664" s="5">
        <f t="shared" si="1519"/>
        <v>0</v>
      </c>
      <c r="T1664" s="5">
        <f t="shared" si="1519"/>
        <v>120</v>
      </c>
      <c r="U1664" s="5">
        <f t="shared" si="1519"/>
        <v>0</v>
      </c>
      <c r="V1664" s="42">
        <f t="shared" si="1519"/>
        <v>0</v>
      </c>
      <c r="W1664" s="5">
        <f t="shared" si="1465"/>
        <v>100</v>
      </c>
      <c r="X1664" s="27"/>
    </row>
    <row r="1665" spans="1:24" ht="78.75" customHeight="1" x14ac:dyDescent="0.3">
      <c r="A1665" s="4" t="s">
        <v>234</v>
      </c>
      <c r="B1665" s="4" t="s">
        <v>1760</v>
      </c>
      <c r="C1665" s="4" t="s">
        <v>139</v>
      </c>
      <c r="D1665" s="4"/>
      <c r="E1665" s="14" t="s">
        <v>559</v>
      </c>
      <c r="F1665" s="5">
        <f t="shared" ref="F1665:L1666" si="1520">F1666</f>
        <v>25</v>
      </c>
      <c r="G1665" s="5">
        <f t="shared" si="1520"/>
        <v>25</v>
      </c>
      <c r="H1665" s="5">
        <f t="shared" si="1520"/>
        <v>25</v>
      </c>
      <c r="I1665" s="5">
        <f t="shared" si="1520"/>
        <v>0</v>
      </c>
      <c r="J1665" s="5">
        <f t="shared" si="1520"/>
        <v>0</v>
      </c>
      <c r="K1665" s="5">
        <f t="shared" si="1520"/>
        <v>0</v>
      </c>
      <c r="L1665" s="5">
        <f t="shared" si="1520"/>
        <v>0</v>
      </c>
      <c r="M1665" s="5">
        <f t="shared" si="1510"/>
        <v>25</v>
      </c>
      <c r="N1665" s="5">
        <f>N1666</f>
        <v>25</v>
      </c>
      <c r="O1665" s="5">
        <f>O1666</f>
        <v>25</v>
      </c>
      <c r="P1665" s="5">
        <f t="shared" ref="P1665:V1666" si="1521">P1666</f>
        <v>0</v>
      </c>
      <c r="Q1665" s="5">
        <f t="shared" si="1521"/>
        <v>0</v>
      </c>
      <c r="R1665" s="5">
        <f t="shared" si="1521"/>
        <v>0</v>
      </c>
      <c r="S1665" s="5">
        <f t="shared" si="1521"/>
        <v>0</v>
      </c>
      <c r="T1665" s="5">
        <f t="shared" si="1521"/>
        <v>25</v>
      </c>
      <c r="U1665" s="5">
        <f t="shared" si="1521"/>
        <v>0</v>
      </c>
      <c r="V1665" s="42">
        <f t="shared" si="1521"/>
        <v>0</v>
      </c>
      <c r="W1665" s="5">
        <f t="shared" si="1465"/>
        <v>100</v>
      </c>
      <c r="X1665" s="27"/>
    </row>
    <row r="1666" spans="1:24" ht="31.5" customHeight="1" x14ac:dyDescent="0.3">
      <c r="A1666" s="4" t="s">
        <v>234</v>
      </c>
      <c r="B1666" s="4" t="s">
        <v>1760</v>
      </c>
      <c r="C1666" s="4" t="s">
        <v>139</v>
      </c>
      <c r="D1666" s="4" t="s">
        <v>87</v>
      </c>
      <c r="E1666" s="14" t="s">
        <v>541</v>
      </c>
      <c r="F1666" s="5">
        <f t="shared" si="1520"/>
        <v>25</v>
      </c>
      <c r="G1666" s="5">
        <f t="shared" si="1520"/>
        <v>25</v>
      </c>
      <c r="H1666" s="5">
        <f t="shared" si="1520"/>
        <v>25</v>
      </c>
      <c r="I1666" s="5">
        <f t="shared" si="1520"/>
        <v>0</v>
      </c>
      <c r="J1666" s="5">
        <f t="shared" si="1520"/>
        <v>0</v>
      </c>
      <c r="K1666" s="5">
        <f t="shared" si="1520"/>
        <v>0</v>
      </c>
      <c r="L1666" s="5">
        <f t="shared" si="1520"/>
        <v>0</v>
      </c>
      <c r="M1666" s="5">
        <f t="shared" si="1510"/>
        <v>25</v>
      </c>
      <c r="N1666" s="5">
        <f>N1667</f>
        <v>25</v>
      </c>
      <c r="O1666" s="5">
        <f>O1667</f>
        <v>25</v>
      </c>
      <c r="P1666" s="5">
        <f t="shared" si="1521"/>
        <v>0</v>
      </c>
      <c r="Q1666" s="5">
        <f t="shared" si="1521"/>
        <v>0</v>
      </c>
      <c r="R1666" s="5">
        <f t="shared" si="1521"/>
        <v>0</v>
      </c>
      <c r="S1666" s="5">
        <f t="shared" si="1521"/>
        <v>0</v>
      </c>
      <c r="T1666" s="5">
        <f t="shared" si="1521"/>
        <v>25</v>
      </c>
      <c r="U1666" s="5">
        <f t="shared" si="1521"/>
        <v>0</v>
      </c>
      <c r="V1666" s="42">
        <f t="shared" si="1521"/>
        <v>0</v>
      </c>
      <c r="W1666" s="5">
        <f t="shared" si="1465"/>
        <v>100</v>
      </c>
      <c r="X1666" s="27"/>
    </row>
    <row r="1667" spans="1:24" ht="63" customHeight="1" x14ac:dyDescent="0.3">
      <c r="A1667" s="4" t="s">
        <v>234</v>
      </c>
      <c r="B1667" s="4" t="s">
        <v>1760</v>
      </c>
      <c r="C1667" s="4" t="s">
        <v>139</v>
      </c>
      <c r="D1667" s="4" t="s">
        <v>84</v>
      </c>
      <c r="E1667" s="14" t="s">
        <v>1552</v>
      </c>
      <c r="F1667" s="5">
        <v>25</v>
      </c>
      <c r="G1667" s="5">
        <v>25</v>
      </c>
      <c r="H1667" s="5">
        <v>25</v>
      </c>
      <c r="I1667" s="5"/>
      <c r="J1667" s="5"/>
      <c r="K1667" s="5"/>
      <c r="L1667" s="5"/>
      <c r="M1667" s="5">
        <f t="shared" si="1510"/>
        <v>25</v>
      </c>
      <c r="N1667" s="5">
        <v>25</v>
      </c>
      <c r="O1667" s="5">
        <v>25</v>
      </c>
      <c r="P1667" s="5">
        <v>0</v>
      </c>
      <c r="Q1667" s="5">
        <v>0</v>
      </c>
      <c r="R1667" s="5">
        <v>0</v>
      </c>
      <c r="S1667" s="5">
        <v>0</v>
      </c>
      <c r="T1667" s="5">
        <v>25</v>
      </c>
      <c r="U1667" s="5">
        <v>0</v>
      </c>
      <c r="V1667" s="42">
        <v>0</v>
      </c>
      <c r="W1667" s="5">
        <f t="shared" si="1465"/>
        <v>100</v>
      </c>
      <c r="X1667" s="27"/>
    </row>
    <row r="1668" spans="1:24" ht="63" customHeight="1" x14ac:dyDescent="0.3">
      <c r="A1668" s="4" t="s">
        <v>234</v>
      </c>
      <c r="B1668" s="4" t="s">
        <v>1760</v>
      </c>
      <c r="C1668" s="4" t="s">
        <v>113</v>
      </c>
      <c r="D1668" s="4"/>
      <c r="E1668" s="14" t="s">
        <v>560</v>
      </c>
      <c r="F1668" s="5">
        <f t="shared" ref="F1668:L1669" si="1522">F1669</f>
        <v>95</v>
      </c>
      <c r="G1668" s="5">
        <f t="shared" si="1522"/>
        <v>95</v>
      </c>
      <c r="H1668" s="5">
        <f t="shared" si="1522"/>
        <v>95</v>
      </c>
      <c r="I1668" s="5">
        <f t="shared" si="1522"/>
        <v>0</v>
      </c>
      <c r="J1668" s="5">
        <f t="shared" si="1522"/>
        <v>0</v>
      </c>
      <c r="K1668" s="5">
        <f t="shared" si="1522"/>
        <v>0</v>
      </c>
      <c r="L1668" s="5">
        <f t="shared" si="1522"/>
        <v>0</v>
      </c>
      <c r="M1668" s="5">
        <f t="shared" si="1510"/>
        <v>95</v>
      </c>
      <c r="N1668" s="5">
        <f>N1669</f>
        <v>95</v>
      </c>
      <c r="O1668" s="5">
        <f>O1669</f>
        <v>95</v>
      </c>
      <c r="P1668" s="5">
        <f t="shared" ref="P1668:V1669" si="1523">P1669</f>
        <v>0</v>
      </c>
      <c r="Q1668" s="5">
        <f t="shared" si="1523"/>
        <v>0</v>
      </c>
      <c r="R1668" s="5">
        <f t="shared" si="1523"/>
        <v>0</v>
      </c>
      <c r="S1668" s="5">
        <f t="shared" si="1523"/>
        <v>0</v>
      </c>
      <c r="T1668" s="5">
        <f t="shared" si="1523"/>
        <v>95</v>
      </c>
      <c r="U1668" s="5">
        <f t="shared" si="1523"/>
        <v>0</v>
      </c>
      <c r="V1668" s="42">
        <f t="shared" si="1523"/>
        <v>0</v>
      </c>
      <c r="W1668" s="5">
        <f t="shared" si="1465"/>
        <v>100</v>
      </c>
      <c r="X1668" s="27"/>
    </row>
    <row r="1669" spans="1:24" ht="31.5" customHeight="1" x14ac:dyDescent="0.3">
      <c r="A1669" s="4" t="s">
        <v>234</v>
      </c>
      <c r="B1669" s="4" t="s">
        <v>1760</v>
      </c>
      <c r="C1669" s="4" t="s">
        <v>113</v>
      </c>
      <c r="D1669" s="4" t="s">
        <v>87</v>
      </c>
      <c r="E1669" s="14" t="s">
        <v>541</v>
      </c>
      <c r="F1669" s="5">
        <f t="shared" si="1522"/>
        <v>95</v>
      </c>
      <c r="G1669" s="5">
        <f t="shared" si="1522"/>
        <v>95</v>
      </c>
      <c r="H1669" s="5">
        <f t="shared" si="1522"/>
        <v>95</v>
      </c>
      <c r="I1669" s="5">
        <f t="shared" si="1522"/>
        <v>0</v>
      </c>
      <c r="J1669" s="5">
        <f t="shared" si="1522"/>
        <v>0</v>
      </c>
      <c r="K1669" s="5">
        <f t="shared" si="1522"/>
        <v>0</v>
      </c>
      <c r="L1669" s="5">
        <f t="shared" si="1522"/>
        <v>0</v>
      </c>
      <c r="M1669" s="5">
        <f t="shared" si="1510"/>
        <v>95</v>
      </c>
      <c r="N1669" s="5">
        <f>N1670</f>
        <v>95</v>
      </c>
      <c r="O1669" s="5">
        <f>O1670</f>
        <v>95</v>
      </c>
      <c r="P1669" s="5">
        <f t="shared" si="1523"/>
        <v>0</v>
      </c>
      <c r="Q1669" s="5">
        <f t="shared" si="1523"/>
        <v>0</v>
      </c>
      <c r="R1669" s="5">
        <f t="shared" si="1523"/>
        <v>0</v>
      </c>
      <c r="S1669" s="5">
        <f t="shared" si="1523"/>
        <v>0</v>
      </c>
      <c r="T1669" s="5">
        <f t="shared" si="1523"/>
        <v>95</v>
      </c>
      <c r="U1669" s="5">
        <f t="shared" si="1523"/>
        <v>0</v>
      </c>
      <c r="V1669" s="42">
        <f t="shared" si="1523"/>
        <v>0</v>
      </c>
      <c r="W1669" s="5">
        <f t="shared" si="1465"/>
        <v>100</v>
      </c>
      <c r="X1669" s="27"/>
    </row>
    <row r="1670" spans="1:24" ht="63" customHeight="1" x14ac:dyDescent="0.3">
      <c r="A1670" s="4" t="s">
        <v>234</v>
      </c>
      <c r="B1670" s="4" t="s">
        <v>1760</v>
      </c>
      <c r="C1670" s="4" t="s">
        <v>113</v>
      </c>
      <c r="D1670" s="4" t="s">
        <v>84</v>
      </c>
      <c r="E1670" s="14" t="s">
        <v>1552</v>
      </c>
      <c r="F1670" s="5">
        <v>95</v>
      </c>
      <c r="G1670" s="5">
        <v>95</v>
      </c>
      <c r="H1670" s="5">
        <v>95</v>
      </c>
      <c r="I1670" s="5"/>
      <c r="J1670" s="5"/>
      <c r="K1670" s="5"/>
      <c r="L1670" s="5"/>
      <c r="M1670" s="5">
        <f t="shared" si="1510"/>
        <v>95</v>
      </c>
      <c r="N1670" s="5">
        <v>95</v>
      </c>
      <c r="O1670" s="5">
        <v>95</v>
      </c>
      <c r="P1670" s="5">
        <v>0</v>
      </c>
      <c r="Q1670" s="5">
        <v>0</v>
      </c>
      <c r="R1670" s="5">
        <v>0</v>
      </c>
      <c r="S1670" s="5">
        <v>0</v>
      </c>
      <c r="T1670" s="5">
        <v>95</v>
      </c>
      <c r="U1670" s="5">
        <v>0</v>
      </c>
      <c r="V1670" s="42">
        <v>0</v>
      </c>
      <c r="W1670" s="5">
        <f t="shared" si="1465"/>
        <v>100</v>
      </c>
      <c r="X1670" s="27"/>
    </row>
    <row r="1671" spans="1:24" ht="31.5" customHeight="1" x14ac:dyDescent="0.3">
      <c r="A1671" s="4" t="s">
        <v>234</v>
      </c>
      <c r="B1671" s="4" t="s">
        <v>1760</v>
      </c>
      <c r="C1671" s="4" t="s">
        <v>22</v>
      </c>
      <c r="D1671" s="4"/>
      <c r="E1671" s="14" t="s">
        <v>802</v>
      </c>
      <c r="F1671" s="5"/>
      <c r="G1671" s="5"/>
      <c r="H1671" s="5"/>
      <c r="I1671" s="5"/>
      <c r="J1671" s="5"/>
      <c r="K1671" s="5"/>
      <c r="L1671" s="5">
        <f>L1672</f>
        <v>23.4</v>
      </c>
      <c r="M1671" s="5">
        <f t="shared" si="1510"/>
        <v>23.4</v>
      </c>
      <c r="N1671" s="5">
        <f>N1672+N1675</f>
        <v>2623.9085999999998</v>
      </c>
      <c r="O1671" s="5">
        <f t="shared" ref="O1671:V1671" si="1524">O1672+O1675</f>
        <v>765</v>
      </c>
      <c r="P1671" s="5">
        <f t="shared" si="1524"/>
        <v>1829.9086</v>
      </c>
      <c r="Q1671" s="5">
        <f t="shared" si="1524"/>
        <v>0</v>
      </c>
      <c r="R1671" s="5">
        <f t="shared" si="1524"/>
        <v>0</v>
      </c>
      <c r="S1671" s="5">
        <f t="shared" si="1524"/>
        <v>0</v>
      </c>
      <c r="T1671" s="5">
        <f t="shared" si="1524"/>
        <v>1164.71531</v>
      </c>
      <c r="U1671" s="5">
        <f t="shared" si="1524"/>
        <v>399.71530999999999</v>
      </c>
      <c r="V1671" s="42">
        <f t="shared" si="1524"/>
        <v>0</v>
      </c>
      <c r="W1671" s="5">
        <f t="shared" si="1465"/>
        <v>44.388562543680074</v>
      </c>
      <c r="X1671" s="27"/>
    </row>
    <row r="1672" spans="1:24" ht="47.25" customHeight="1" x14ac:dyDescent="0.3">
      <c r="A1672" s="4" t="s">
        <v>234</v>
      </c>
      <c r="B1672" s="4" t="s">
        <v>1760</v>
      </c>
      <c r="C1672" s="4" t="s">
        <v>406</v>
      </c>
      <c r="D1672" s="4"/>
      <c r="E1672" s="14" t="s">
        <v>808</v>
      </c>
      <c r="F1672" s="5"/>
      <c r="G1672" s="5"/>
      <c r="H1672" s="5"/>
      <c r="I1672" s="5"/>
      <c r="J1672" s="5"/>
      <c r="K1672" s="5"/>
      <c r="L1672" s="5">
        <f>L1673</f>
        <v>23.4</v>
      </c>
      <c r="M1672" s="5">
        <f t="shared" si="1510"/>
        <v>23.4</v>
      </c>
      <c r="N1672" s="5">
        <f>N1673</f>
        <v>794</v>
      </c>
      <c r="O1672" s="5">
        <f>O1673</f>
        <v>765</v>
      </c>
      <c r="P1672" s="5">
        <f t="shared" ref="P1672:V1673" si="1525">P1673</f>
        <v>0</v>
      </c>
      <c r="Q1672" s="5">
        <f t="shared" si="1525"/>
        <v>0</v>
      </c>
      <c r="R1672" s="5">
        <f t="shared" si="1525"/>
        <v>0</v>
      </c>
      <c r="S1672" s="5">
        <f t="shared" si="1525"/>
        <v>0</v>
      </c>
      <c r="T1672" s="5">
        <f t="shared" si="1525"/>
        <v>765</v>
      </c>
      <c r="U1672" s="5">
        <f t="shared" si="1525"/>
        <v>0</v>
      </c>
      <c r="V1672" s="42">
        <f t="shared" si="1525"/>
        <v>0</v>
      </c>
      <c r="W1672" s="5">
        <f t="shared" si="1465"/>
        <v>96.34760705289672</v>
      </c>
      <c r="X1672" s="27"/>
    </row>
    <row r="1673" spans="1:24" ht="31.5" customHeight="1" x14ac:dyDescent="0.3">
      <c r="A1673" s="4" t="s">
        <v>234</v>
      </c>
      <c r="B1673" s="4" t="s">
        <v>1760</v>
      </c>
      <c r="C1673" s="4" t="s">
        <v>406</v>
      </c>
      <c r="D1673" s="4" t="s">
        <v>11</v>
      </c>
      <c r="E1673" s="14" t="s">
        <v>531</v>
      </c>
      <c r="F1673" s="5"/>
      <c r="G1673" s="5"/>
      <c r="H1673" s="5"/>
      <c r="I1673" s="5"/>
      <c r="J1673" s="5"/>
      <c r="K1673" s="5"/>
      <c r="L1673" s="5">
        <f>L1674</f>
        <v>23.4</v>
      </c>
      <c r="M1673" s="5">
        <f t="shared" si="1510"/>
        <v>23.4</v>
      </c>
      <c r="N1673" s="5">
        <f>N1674</f>
        <v>794</v>
      </c>
      <c r="O1673" s="5">
        <f>O1674</f>
        <v>765</v>
      </c>
      <c r="P1673" s="5">
        <f t="shared" si="1525"/>
        <v>0</v>
      </c>
      <c r="Q1673" s="5">
        <f t="shared" si="1525"/>
        <v>0</v>
      </c>
      <c r="R1673" s="5">
        <f t="shared" si="1525"/>
        <v>0</v>
      </c>
      <c r="S1673" s="5">
        <f t="shared" si="1525"/>
        <v>0</v>
      </c>
      <c r="T1673" s="5">
        <f t="shared" si="1525"/>
        <v>765</v>
      </c>
      <c r="U1673" s="5">
        <f t="shared" si="1525"/>
        <v>0</v>
      </c>
      <c r="V1673" s="42">
        <f t="shared" si="1525"/>
        <v>0</v>
      </c>
      <c r="W1673" s="5">
        <f t="shared" si="1465"/>
        <v>96.34760705289672</v>
      </c>
      <c r="X1673" s="27"/>
    </row>
    <row r="1674" spans="1:24" ht="31.5" customHeight="1" x14ac:dyDescent="0.3">
      <c r="A1674" s="4" t="s">
        <v>234</v>
      </c>
      <c r="B1674" s="4" t="s">
        <v>1760</v>
      </c>
      <c r="C1674" s="4" t="s">
        <v>406</v>
      </c>
      <c r="D1674" s="4" t="s">
        <v>12</v>
      </c>
      <c r="E1674" s="14" t="s">
        <v>532</v>
      </c>
      <c r="F1674" s="5"/>
      <c r="G1674" s="5"/>
      <c r="H1674" s="5"/>
      <c r="I1674" s="5"/>
      <c r="J1674" s="5"/>
      <c r="K1674" s="5"/>
      <c r="L1674" s="5">
        <v>23.4</v>
      </c>
      <c r="M1674" s="5">
        <f t="shared" si="1510"/>
        <v>23.4</v>
      </c>
      <c r="N1674" s="5">
        <v>794</v>
      </c>
      <c r="O1674" s="5">
        <v>765</v>
      </c>
      <c r="P1674" s="5">
        <v>0</v>
      </c>
      <c r="Q1674" s="5">
        <v>0</v>
      </c>
      <c r="R1674" s="5">
        <v>0</v>
      </c>
      <c r="S1674" s="5">
        <v>0</v>
      </c>
      <c r="T1674" s="5">
        <v>765</v>
      </c>
      <c r="U1674" s="5">
        <v>0</v>
      </c>
      <c r="V1674" s="42">
        <v>0</v>
      </c>
      <c r="W1674" s="5">
        <f t="shared" si="1465"/>
        <v>96.34760705289672</v>
      </c>
      <c r="X1674" s="27"/>
    </row>
    <row r="1675" spans="1:24" ht="15.75" customHeight="1" x14ac:dyDescent="0.3">
      <c r="A1675" s="4" t="s">
        <v>234</v>
      </c>
      <c r="B1675" s="4" t="s">
        <v>1760</v>
      </c>
      <c r="C1675" s="4" t="s">
        <v>23</v>
      </c>
      <c r="D1675" s="4"/>
      <c r="E1675" s="14" t="s">
        <v>809</v>
      </c>
      <c r="F1675" s="5"/>
      <c r="G1675" s="5"/>
      <c r="H1675" s="5"/>
      <c r="I1675" s="5"/>
      <c r="J1675" s="5"/>
      <c r="K1675" s="5"/>
      <c r="L1675" s="5"/>
      <c r="M1675" s="5">
        <v>0</v>
      </c>
      <c r="N1675" s="5">
        <f>N1676</f>
        <v>1829.9086</v>
      </c>
      <c r="O1675" s="5">
        <f t="shared" ref="O1675:V1677" si="1526">O1676</f>
        <v>0</v>
      </c>
      <c r="P1675" s="5">
        <f t="shared" si="1526"/>
        <v>1829.9086</v>
      </c>
      <c r="Q1675" s="5">
        <f t="shared" si="1526"/>
        <v>0</v>
      </c>
      <c r="R1675" s="5">
        <f t="shared" si="1526"/>
        <v>0</v>
      </c>
      <c r="S1675" s="5">
        <f t="shared" si="1526"/>
        <v>0</v>
      </c>
      <c r="T1675" s="5">
        <f t="shared" si="1526"/>
        <v>399.71530999999999</v>
      </c>
      <c r="U1675" s="5">
        <f t="shared" si="1526"/>
        <v>399.71530999999999</v>
      </c>
      <c r="V1675" s="42">
        <f t="shared" si="1526"/>
        <v>0</v>
      </c>
      <c r="W1675" s="5">
        <f t="shared" si="1465"/>
        <v>21.843457645917397</v>
      </c>
      <c r="X1675" s="27"/>
    </row>
    <row r="1676" spans="1:24" ht="31.5" customHeight="1" x14ac:dyDescent="0.3">
      <c r="A1676" s="4" t="s">
        <v>234</v>
      </c>
      <c r="B1676" s="4" t="s">
        <v>1760</v>
      </c>
      <c r="C1676" s="4" t="s">
        <v>1676</v>
      </c>
      <c r="D1676" s="4"/>
      <c r="E1676" s="33" t="s">
        <v>1677</v>
      </c>
      <c r="F1676" s="5"/>
      <c r="G1676" s="5"/>
      <c r="H1676" s="5"/>
      <c r="I1676" s="5"/>
      <c r="J1676" s="5"/>
      <c r="K1676" s="5"/>
      <c r="L1676" s="5"/>
      <c r="M1676" s="5">
        <v>0</v>
      </c>
      <c r="N1676" s="5">
        <f>N1677</f>
        <v>1829.9086</v>
      </c>
      <c r="O1676" s="5">
        <f t="shared" si="1526"/>
        <v>0</v>
      </c>
      <c r="P1676" s="5">
        <f t="shared" si="1526"/>
        <v>1829.9086</v>
      </c>
      <c r="Q1676" s="5">
        <f t="shared" si="1526"/>
        <v>0</v>
      </c>
      <c r="R1676" s="5">
        <f t="shared" si="1526"/>
        <v>0</v>
      </c>
      <c r="S1676" s="5">
        <f t="shared" si="1526"/>
        <v>0</v>
      </c>
      <c r="T1676" s="5">
        <f t="shared" si="1526"/>
        <v>399.71530999999999</v>
      </c>
      <c r="U1676" s="5">
        <f t="shared" si="1526"/>
        <v>399.71530999999999</v>
      </c>
      <c r="V1676" s="42">
        <f t="shared" si="1526"/>
        <v>0</v>
      </c>
      <c r="W1676" s="5">
        <f t="shared" si="1465"/>
        <v>21.843457645917397</v>
      </c>
      <c r="X1676" s="27"/>
    </row>
    <row r="1677" spans="1:24" ht="31.5" customHeight="1" x14ac:dyDescent="0.3">
      <c r="A1677" s="4" t="s">
        <v>234</v>
      </c>
      <c r="B1677" s="4" t="s">
        <v>1760</v>
      </c>
      <c r="C1677" s="4" t="s">
        <v>1676</v>
      </c>
      <c r="D1677" s="4" t="s">
        <v>11</v>
      </c>
      <c r="E1677" s="14" t="s">
        <v>531</v>
      </c>
      <c r="F1677" s="5"/>
      <c r="G1677" s="5"/>
      <c r="H1677" s="5"/>
      <c r="I1677" s="5"/>
      <c r="J1677" s="5"/>
      <c r="K1677" s="5"/>
      <c r="L1677" s="5"/>
      <c r="M1677" s="5">
        <v>0</v>
      </c>
      <c r="N1677" s="5">
        <f>N1678</f>
        <v>1829.9086</v>
      </c>
      <c r="O1677" s="5">
        <f t="shared" si="1526"/>
        <v>0</v>
      </c>
      <c r="P1677" s="5">
        <f t="shared" si="1526"/>
        <v>1829.9086</v>
      </c>
      <c r="Q1677" s="5">
        <f t="shared" si="1526"/>
        <v>0</v>
      </c>
      <c r="R1677" s="5">
        <f t="shared" si="1526"/>
        <v>0</v>
      </c>
      <c r="S1677" s="5">
        <f t="shared" si="1526"/>
        <v>0</v>
      </c>
      <c r="T1677" s="5">
        <f t="shared" si="1526"/>
        <v>399.71530999999999</v>
      </c>
      <c r="U1677" s="5">
        <f t="shared" si="1526"/>
        <v>399.71530999999999</v>
      </c>
      <c r="V1677" s="42">
        <f t="shared" si="1526"/>
        <v>0</v>
      </c>
      <c r="W1677" s="5">
        <f t="shared" ref="W1677:W1740" si="1527">T1677/N1677*100</f>
        <v>21.843457645917397</v>
      </c>
      <c r="X1677" s="27"/>
    </row>
    <row r="1678" spans="1:24" ht="31.5" customHeight="1" x14ac:dyDescent="0.3">
      <c r="A1678" s="4" t="s">
        <v>234</v>
      </c>
      <c r="B1678" s="4" t="s">
        <v>1760</v>
      </c>
      <c r="C1678" s="4" t="s">
        <v>1676</v>
      </c>
      <c r="D1678" s="4" t="s">
        <v>12</v>
      </c>
      <c r="E1678" s="14" t="s">
        <v>532</v>
      </c>
      <c r="F1678" s="5"/>
      <c r="G1678" s="5"/>
      <c r="H1678" s="5"/>
      <c r="I1678" s="5"/>
      <c r="J1678" s="5"/>
      <c r="K1678" s="5"/>
      <c r="L1678" s="5"/>
      <c r="M1678" s="5">
        <v>0</v>
      </c>
      <c r="N1678" s="5">
        <v>1829.9086</v>
      </c>
      <c r="O1678" s="5">
        <v>0</v>
      </c>
      <c r="P1678" s="5">
        <f>N1678</f>
        <v>1829.9086</v>
      </c>
      <c r="Q1678" s="5">
        <v>0</v>
      </c>
      <c r="R1678" s="5">
        <v>0</v>
      </c>
      <c r="S1678" s="5">
        <v>0</v>
      </c>
      <c r="T1678" s="5">
        <v>399.71530999999999</v>
      </c>
      <c r="U1678" s="5">
        <f>T1678</f>
        <v>399.71530999999999</v>
      </c>
      <c r="V1678" s="42">
        <v>0</v>
      </c>
      <c r="W1678" s="5">
        <f t="shared" si="1527"/>
        <v>21.843457645917397</v>
      </c>
      <c r="X1678" s="27"/>
    </row>
    <row r="1679" spans="1:24" ht="47.25" customHeight="1" x14ac:dyDescent="0.3">
      <c r="A1679" s="4" t="s">
        <v>234</v>
      </c>
      <c r="B1679" s="4" t="s">
        <v>1760</v>
      </c>
      <c r="C1679" s="4" t="s">
        <v>38</v>
      </c>
      <c r="D1679" s="4"/>
      <c r="E1679" s="14" t="s">
        <v>838</v>
      </c>
      <c r="F1679" s="5"/>
      <c r="G1679" s="5"/>
      <c r="H1679" s="5"/>
      <c r="I1679" s="5"/>
      <c r="J1679" s="5"/>
      <c r="K1679" s="5"/>
      <c r="L1679" s="5"/>
      <c r="M1679" s="5">
        <v>0</v>
      </c>
      <c r="N1679" s="5">
        <f>N1680</f>
        <v>126.42</v>
      </c>
      <c r="O1679" s="5">
        <f t="shared" ref="O1679:V1682" si="1528">O1680</f>
        <v>80.25</v>
      </c>
      <c r="P1679" s="5">
        <f t="shared" si="1528"/>
        <v>0</v>
      </c>
      <c r="Q1679" s="5">
        <f t="shared" si="1528"/>
        <v>0</v>
      </c>
      <c r="R1679" s="5">
        <f t="shared" si="1528"/>
        <v>0</v>
      </c>
      <c r="S1679" s="5">
        <f t="shared" si="1528"/>
        <v>0</v>
      </c>
      <c r="T1679" s="5">
        <f t="shared" si="1528"/>
        <v>126.42</v>
      </c>
      <c r="U1679" s="5">
        <f t="shared" si="1528"/>
        <v>0</v>
      </c>
      <c r="V1679" s="42">
        <f t="shared" si="1528"/>
        <v>0</v>
      </c>
      <c r="W1679" s="5">
        <f t="shared" si="1527"/>
        <v>100</v>
      </c>
      <c r="X1679" s="27"/>
    </row>
    <row r="1680" spans="1:24" ht="31.5" customHeight="1" x14ac:dyDescent="0.3">
      <c r="A1680" s="4" t="s">
        <v>234</v>
      </c>
      <c r="B1680" s="4" t="s">
        <v>1760</v>
      </c>
      <c r="C1680" s="4" t="s">
        <v>45</v>
      </c>
      <c r="D1680" s="4"/>
      <c r="E1680" s="14" t="s">
        <v>839</v>
      </c>
      <c r="F1680" s="5"/>
      <c r="G1680" s="5"/>
      <c r="H1680" s="5"/>
      <c r="I1680" s="5"/>
      <c r="J1680" s="5"/>
      <c r="K1680" s="5"/>
      <c r="L1680" s="5"/>
      <c r="M1680" s="5">
        <v>0</v>
      </c>
      <c r="N1680" s="5">
        <f>N1681</f>
        <v>126.42</v>
      </c>
      <c r="O1680" s="5">
        <f t="shared" si="1528"/>
        <v>80.25</v>
      </c>
      <c r="P1680" s="5">
        <f t="shared" si="1528"/>
        <v>0</v>
      </c>
      <c r="Q1680" s="5">
        <f t="shared" si="1528"/>
        <v>0</v>
      </c>
      <c r="R1680" s="5">
        <f t="shared" si="1528"/>
        <v>0</v>
      </c>
      <c r="S1680" s="5">
        <f t="shared" si="1528"/>
        <v>0</v>
      </c>
      <c r="T1680" s="5">
        <f t="shared" si="1528"/>
        <v>126.42</v>
      </c>
      <c r="U1680" s="5">
        <f t="shared" si="1528"/>
        <v>0</v>
      </c>
      <c r="V1680" s="42">
        <f t="shared" si="1528"/>
        <v>0</v>
      </c>
      <c r="W1680" s="5">
        <f t="shared" si="1527"/>
        <v>100</v>
      </c>
      <c r="X1680" s="27"/>
    </row>
    <row r="1681" spans="1:25" ht="31.5" customHeight="1" x14ac:dyDescent="0.3">
      <c r="A1681" s="4" t="s">
        <v>234</v>
      </c>
      <c r="B1681" s="4" t="s">
        <v>1760</v>
      </c>
      <c r="C1681" s="4" t="s">
        <v>46</v>
      </c>
      <c r="D1681" s="4"/>
      <c r="E1681" s="14" t="s">
        <v>840</v>
      </c>
      <c r="F1681" s="5"/>
      <c r="G1681" s="5"/>
      <c r="H1681" s="5"/>
      <c r="I1681" s="5"/>
      <c r="J1681" s="5"/>
      <c r="K1681" s="5"/>
      <c r="L1681" s="5"/>
      <c r="M1681" s="5">
        <v>0</v>
      </c>
      <c r="N1681" s="5">
        <f>N1682</f>
        <v>126.42</v>
      </c>
      <c r="O1681" s="5">
        <f t="shared" si="1528"/>
        <v>80.25</v>
      </c>
      <c r="P1681" s="5">
        <f t="shared" si="1528"/>
        <v>0</v>
      </c>
      <c r="Q1681" s="5">
        <f t="shared" si="1528"/>
        <v>0</v>
      </c>
      <c r="R1681" s="5">
        <f t="shared" si="1528"/>
        <v>0</v>
      </c>
      <c r="S1681" s="5">
        <f t="shared" si="1528"/>
        <v>0</v>
      </c>
      <c r="T1681" s="5">
        <f t="shared" si="1528"/>
        <v>126.42</v>
      </c>
      <c r="U1681" s="5">
        <f t="shared" si="1528"/>
        <v>0</v>
      </c>
      <c r="V1681" s="42">
        <f t="shared" si="1528"/>
        <v>0</v>
      </c>
      <c r="W1681" s="5">
        <f t="shared" si="1527"/>
        <v>100</v>
      </c>
      <c r="X1681" s="27"/>
    </row>
    <row r="1682" spans="1:25" ht="15.75" customHeight="1" x14ac:dyDescent="0.3">
      <c r="A1682" s="4" t="s">
        <v>234</v>
      </c>
      <c r="B1682" s="4" t="s">
        <v>1760</v>
      </c>
      <c r="C1682" s="4" t="s">
        <v>46</v>
      </c>
      <c r="D1682" s="4" t="s">
        <v>13</v>
      </c>
      <c r="E1682" s="14" t="s">
        <v>547</v>
      </c>
      <c r="F1682" s="5"/>
      <c r="G1682" s="5"/>
      <c r="H1682" s="5"/>
      <c r="I1682" s="5"/>
      <c r="J1682" s="5"/>
      <c r="K1682" s="5"/>
      <c r="L1682" s="5"/>
      <c r="M1682" s="5">
        <v>0</v>
      </c>
      <c r="N1682" s="5">
        <f>N1683</f>
        <v>126.42</v>
      </c>
      <c r="O1682" s="5">
        <f t="shared" si="1528"/>
        <v>80.25</v>
      </c>
      <c r="P1682" s="5">
        <f t="shared" si="1528"/>
        <v>0</v>
      </c>
      <c r="Q1682" s="5">
        <f t="shared" si="1528"/>
        <v>0</v>
      </c>
      <c r="R1682" s="5">
        <f t="shared" si="1528"/>
        <v>0</v>
      </c>
      <c r="S1682" s="5">
        <f t="shared" si="1528"/>
        <v>0</v>
      </c>
      <c r="T1682" s="5">
        <f t="shared" si="1528"/>
        <v>126.42</v>
      </c>
      <c r="U1682" s="5">
        <f t="shared" si="1528"/>
        <v>0</v>
      </c>
      <c r="V1682" s="42">
        <f t="shared" si="1528"/>
        <v>0</v>
      </c>
      <c r="W1682" s="5">
        <f t="shared" si="1527"/>
        <v>100</v>
      </c>
      <c r="X1682" s="27"/>
    </row>
    <row r="1683" spans="1:25" ht="15.75" customHeight="1" x14ac:dyDescent="0.3">
      <c r="A1683" s="4" t="s">
        <v>234</v>
      </c>
      <c r="B1683" s="4" t="s">
        <v>1760</v>
      </c>
      <c r="C1683" s="4" t="s">
        <v>46</v>
      </c>
      <c r="D1683" s="4" t="s">
        <v>14</v>
      </c>
      <c r="E1683" s="14" t="s">
        <v>549</v>
      </c>
      <c r="F1683" s="5"/>
      <c r="G1683" s="5"/>
      <c r="H1683" s="5"/>
      <c r="I1683" s="5"/>
      <c r="J1683" s="5"/>
      <c r="K1683" s="5"/>
      <c r="L1683" s="5"/>
      <c r="M1683" s="5">
        <v>0</v>
      </c>
      <c r="N1683" s="5">
        <v>126.42</v>
      </c>
      <c r="O1683" s="5">
        <v>80.25</v>
      </c>
      <c r="P1683" s="5">
        <v>0</v>
      </c>
      <c r="Q1683" s="5">
        <v>0</v>
      </c>
      <c r="R1683" s="5">
        <v>0</v>
      </c>
      <c r="S1683" s="5">
        <v>0</v>
      </c>
      <c r="T1683" s="5">
        <v>126.42</v>
      </c>
      <c r="U1683" s="5">
        <v>0</v>
      </c>
      <c r="V1683" s="42">
        <v>0</v>
      </c>
      <c r="W1683" s="5">
        <f t="shared" si="1527"/>
        <v>100</v>
      </c>
      <c r="X1683" s="27"/>
    </row>
    <row r="1684" spans="1:25" s="3" customFormat="1" ht="31.5" customHeight="1" x14ac:dyDescent="0.3">
      <c r="A1684" s="7" t="s">
        <v>234</v>
      </c>
      <c r="B1684" s="7" t="s">
        <v>76</v>
      </c>
      <c r="C1684" s="7"/>
      <c r="D1684" s="7"/>
      <c r="E1684" s="18" t="s">
        <v>492</v>
      </c>
      <c r="F1684" s="8">
        <f t="shared" ref="F1684:L1684" si="1529">F1685+F1716</f>
        <v>424.5</v>
      </c>
      <c r="G1684" s="8">
        <f t="shared" si="1529"/>
        <v>424.5</v>
      </c>
      <c r="H1684" s="8">
        <f t="shared" si="1529"/>
        <v>918.9</v>
      </c>
      <c r="I1684" s="8">
        <f t="shared" si="1529"/>
        <v>0</v>
      </c>
      <c r="J1684" s="8">
        <f t="shared" si="1529"/>
        <v>0</v>
      </c>
      <c r="K1684" s="8">
        <f t="shared" si="1529"/>
        <v>0</v>
      </c>
      <c r="L1684" s="8">
        <f t="shared" si="1529"/>
        <v>366.19</v>
      </c>
      <c r="M1684" s="8">
        <f t="shared" si="1510"/>
        <v>790.69</v>
      </c>
      <c r="N1684" s="8">
        <f>N1685+N1716+N1702</f>
        <v>1521.9404399999999</v>
      </c>
      <c r="O1684" s="8">
        <f t="shared" ref="O1684:V1684" si="1530">O1685+O1716+O1702</f>
        <v>1022.02804</v>
      </c>
      <c r="P1684" s="8">
        <f t="shared" si="1530"/>
        <v>327.39999999999998</v>
      </c>
      <c r="Q1684" s="8">
        <f t="shared" si="1530"/>
        <v>230.03692000000001</v>
      </c>
      <c r="R1684" s="8">
        <f t="shared" si="1530"/>
        <v>0</v>
      </c>
      <c r="S1684" s="8">
        <f t="shared" si="1530"/>
        <v>0</v>
      </c>
      <c r="T1684" s="8">
        <f t="shared" si="1530"/>
        <v>1458.14455</v>
      </c>
      <c r="U1684" s="8">
        <f t="shared" si="1530"/>
        <v>327.38799999999998</v>
      </c>
      <c r="V1684" s="8">
        <f t="shared" si="1530"/>
        <v>0</v>
      </c>
      <c r="W1684" s="8">
        <f t="shared" si="1527"/>
        <v>95.808253179736795</v>
      </c>
      <c r="X1684" s="22"/>
    </row>
    <row r="1685" spans="1:25" s="10" customFormat="1" ht="15.75" customHeight="1" x14ac:dyDescent="0.3">
      <c r="A1685" s="9" t="s">
        <v>234</v>
      </c>
      <c r="B1685" s="9" t="s">
        <v>1761</v>
      </c>
      <c r="C1685" s="9"/>
      <c r="D1685" s="9"/>
      <c r="E1685" s="13" t="s">
        <v>1550</v>
      </c>
      <c r="F1685" s="11">
        <f t="shared" ref="F1685:L1685" si="1531">F1686+F1692</f>
        <v>4.5999999999999996</v>
      </c>
      <c r="G1685" s="11">
        <f t="shared" si="1531"/>
        <v>4.5999999999999996</v>
      </c>
      <c r="H1685" s="11">
        <f t="shared" si="1531"/>
        <v>499</v>
      </c>
      <c r="I1685" s="11">
        <f t="shared" si="1531"/>
        <v>0</v>
      </c>
      <c r="J1685" s="11">
        <f t="shared" si="1531"/>
        <v>0</v>
      </c>
      <c r="K1685" s="11">
        <f t="shared" si="1531"/>
        <v>0</v>
      </c>
      <c r="L1685" s="11">
        <f t="shared" si="1531"/>
        <v>0</v>
      </c>
      <c r="M1685" s="11">
        <f t="shared" si="1510"/>
        <v>4.5999999999999996</v>
      </c>
      <c r="N1685" s="11">
        <f>N1686+N1692+N1697</f>
        <v>722.75044000000003</v>
      </c>
      <c r="O1685" s="11">
        <f>O1686+O1692+O1697</f>
        <v>727.35044000000005</v>
      </c>
      <c r="P1685" s="11">
        <f t="shared" ref="P1685:V1685" si="1532">P1686+P1692+P1697</f>
        <v>0</v>
      </c>
      <c r="Q1685" s="11">
        <f t="shared" si="1532"/>
        <v>0</v>
      </c>
      <c r="R1685" s="11">
        <f t="shared" si="1532"/>
        <v>0</v>
      </c>
      <c r="S1685" s="11">
        <f t="shared" si="1532"/>
        <v>0</v>
      </c>
      <c r="T1685" s="11">
        <f>T1686+T1692+T1697</f>
        <v>722.75044000000003</v>
      </c>
      <c r="U1685" s="11">
        <f t="shared" si="1532"/>
        <v>0</v>
      </c>
      <c r="V1685" s="41">
        <f t="shared" si="1532"/>
        <v>0</v>
      </c>
      <c r="W1685" s="11">
        <f t="shared" si="1527"/>
        <v>100</v>
      </c>
      <c r="X1685" s="26"/>
    </row>
    <row r="1686" spans="1:25" ht="15.75" hidden="1" customHeight="1" x14ac:dyDescent="0.25">
      <c r="A1686" s="4" t="s">
        <v>234</v>
      </c>
      <c r="B1686" s="4" t="s">
        <v>1761</v>
      </c>
      <c r="C1686" s="4" t="s">
        <v>125</v>
      </c>
      <c r="D1686" s="4"/>
      <c r="E1686" s="14" t="s">
        <v>1049</v>
      </c>
      <c r="F1686" s="5">
        <f t="shared" ref="F1686:L1690" si="1533">F1687</f>
        <v>4.5999999999999996</v>
      </c>
      <c r="G1686" s="5">
        <f t="shared" si="1533"/>
        <v>4.5999999999999996</v>
      </c>
      <c r="H1686" s="5">
        <f t="shared" si="1533"/>
        <v>4.5999999999999996</v>
      </c>
      <c r="I1686" s="5">
        <f t="shared" si="1533"/>
        <v>0</v>
      </c>
      <c r="J1686" s="5">
        <f t="shared" si="1533"/>
        <v>0</v>
      </c>
      <c r="K1686" s="5">
        <f t="shared" si="1533"/>
        <v>0</v>
      </c>
      <c r="L1686" s="5">
        <f t="shared" si="1533"/>
        <v>0</v>
      </c>
      <c r="M1686" s="5">
        <f t="shared" si="1510"/>
        <v>4.5999999999999996</v>
      </c>
      <c r="N1686" s="5">
        <f t="shared" ref="N1686:O1690" si="1534">N1687</f>
        <v>0</v>
      </c>
      <c r="O1686" s="5">
        <f t="shared" si="1534"/>
        <v>4.5999999999999996</v>
      </c>
      <c r="P1686" s="5">
        <f t="shared" ref="P1686:V1690" si="1535">P1687</f>
        <v>0</v>
      </c>
      <c r="Q1686" s="5">
        <f t="shared" si="1535"/>
        <v>0</v>
      </c>
      <c r="R1686" s="5">
        <f t="shared" si="1535"/>
        <v>0</v>
      </c>
      <c r="S1686" s="5">
        <f t="shared" si="1535"/>
        <v>0</v>
      </c>
      <c r="T1686" s="5">
        <f t="shared" si="1535"/>
        <v>0</v>
      </c>
      <c r="U1686" s="5">
        <f t="shared" si="1535"/>
        <v>0</v>
      </c>
      <c r="V1686" s="42">
        <f t="shared" si="1535"/>
        <v>0</v>
      </c>
      <c r="W1686" s="5" t="e">
        <f t="shared" si="1527"/>
        <v>#DIV/0!</v>
      </c>
      <c r="X1686" s="25" t="s">
        <v>1591</v>
      </c>
    </row>
    <row r="1687" spans="1:25" ht="63" hidden="1" customHeight="1" x14ac:dyDescent="0.25">
      <c r="A1687" s="4" t="s">
        <v>234</v>
      </c>
      <c r="B1687" s="4" t="s">
        <v>1761</v>
      </c>
      <c r="C1687" s="4" t="s">
        <v>188</v>
      </c>
      <c r="D1687" s="4"/>
      <c r="E1687" s="14" t="s">
        <v>1054</v>
      </c>
      <c r="F1687" s="5">
        <f t="shared" si="1533"/>
        <v>4.5999999999999996</v>
      </c>
      <c r="G1687" s="5">
        <f t="shared" si="1533"/>
        <v>4.5999999999999996</v>
      </c>
      <c r="H1687" s="5">
        <f t="shared" si="1533"/>
        <v>4.5999999999999996</v>
      </c>
      <c r="I1687" s="5">
        <f t="shared" si="1533"/>
        <v>0</v>
      </c>
      <c r="J1687" s="5">
        <f t="shared" si="1533"/>
        <v>0</v>
      </c>
      <c r="K1687" s="5">
        <f t="shared" si="1533"/>
        <v>0</v>
      </c>
      <c r="L1687" s="5">
        <f t="shared" si="1533"/>
        <v>0</v>
      </c>
      <c r="M1687" s="5">
        <f t="shared" si="1510"/>
        <v>4.5999999999999996</v>
      </c>
      <c r="N1687" s="5">
        <f t="shared" si="1534"/>
        <v>0</v>
      </c>
      <c r="O1687" s="5">
        <f t="shared" si="1534"/>
        <v>4.5999999999999996</v>
      </c>
      <c r="P1687" s="5">
        <f t="shared" si="1535"/>
        <v>0</v>
      </c>
      <c r="Q1687" s="5">
        <f t="shared" si="1535"/>
        <v>0</v>
      </c>
      <c r="R1687" s="5">
        <f t="shared" si="1535"/>
        <v>0</v>
      </c>
      <c r="S1687" s="5">
        <f t="shared" si="1535"/>
        <v>0</v>
      </c>
      <c r="T1687" s="5">
        <f t="shared" si="1535"/>
        <v>0</v>
      </c>
      <c r="U1687" s="5">
        <f t="shared" si="1535"/>
        <v>0</v>
      </c>
      <c r="V1687" s="42">
        <f t="shared" si="1535"/>
        <v>0</v>
      </c>
      <c r="W1687" s="5" t="e">
        <f t="shared" si="1527"/>
        <v>#DIV/0!</v>
      </c>
      <c r="X1687" s="25" t="s">
        <v>1591</v>
      </c>
    </row>
    <row r="1688" spans="1:25" ht="47.25" hidden="1" customHeight="1" x14ac:dyDescent="0.25">
      <c r="A1688" s="4" t="s">
        <v>234</v>
      </c>
      <c r="B1688" s="4" t="s">
        <v>1761</v>
      </c>
      <c r="C1688" s="4" t="s">
        <v>189</v>
      </c>
      <c r="D1688" s="4"/>
      <c r="E1688" s="14" t="s">
        <v>1057</v>
      </c>
      <c r="F1688" s="5">
        <f t="shared" si="1533"/>
        <v>4.5999999999999996</v>
      </c>
      <c r="G1688" s="5">
        <f t="shared" si="1533"/>
        <v>4.5999999999999996</v>
      </c>
      <c r="H1688" s="5">
        <f t="shared" si="1533"/>
        <v>4.5999999999999996</v>
      </c>
      <c r="I1688" s="5">
        <f t="shared" si="1533"/>
        <v>0</v>
      </c>
      <c r="J1688" s="5">
        <f t="shared" si="1533"/>
        <v>0</v>
      </c>
      <c r="K1688" s="5">
        <f t="shared" si="1533"/>
        <v>0</v>
      </c>
      <c r="L1688" s="5">
        <f t="shared" si="1533"/>
        <v>0</v>
      </c>
      <c r="M1688" s="5">
        <f t="shared" si="1510"/>
        <v>4.5999999999999996</v>
      </c>
      <c r="N1688" s="5">
        <f t="shared" si="1534"/>
        <v>0</v>
      </c>
      <c r="O1688" s="5">
        <f t="shared" si="1534"/>
        <v>4.5999999999999996</v>
      </c>
      <c r="P1688" s="5">
        <f t="shared" si="1535"/>
        <v>0</v>
      </c>
      <c r="Q1688" s="5">
        <f t="shared" si="1535"/>
        <v>0</v>
      </c>
      <c r="R1688" s="5">
        <f t="shared" si="1535"/>
        <v>0</v>
      </c>
      <c r="S1688" s="5">
        <f t="shared" si="1535"/>
        <v>0</v>
      </c>
      <c r="T1688" s="5">
        <f t="shared" si="1535"/>
        <v>0</v>
      </c>
      <c r="U1688" s="5">
        <f t="shared" si="1535"/>
        <v>0</v>
      </c>
      <c r="V1688" s="42">
        <f t="shared" si="1535"/>
        <v>0</v>
      </c>
      <c r="W1688" s="5" t="e">
        <f t="shared" si="1527"/>
        <v>#DIV/0!</v>
      </c>
      <c r="X1688" s="25" t="s">
        <v>1591</v>
      </c>
    </row>
    <row r="1689" spans="1:25" ht="31.5" hidden="1" customHeight="1" x14ac:dyDescent="0.25">
      <c r="A1689" s="4" t="s">
        <v>234</v>
      </c>
      <c r="B1689" s="4" t="s">
        <v>1761</v>
      </c>
      <c r="C1689" s="4" t="s">
        <v>187</v>
      </c>
      <c r="D1689" s="4"/>
      <c r="E1689" s="14" t="s">
        <v>570</v>
      </c>
      <c r="F1689" s="5">
        <f t="shared" si="1533"/>
        <v>4.5999999999999996</v>
      </c>
      <c r="G1689" s="5">
        <f t="shared" si="1533"/>
        <v>4.5999999999999996</v>
      </c>
      <c r="H1689" s="5">
        <f t="shared" si="1533"/>
        <v>4.5999999999999996</v>
      </c>
      <c r="I1689" s="5">
        <f t="shared" si="1533"/>
        <v>0</v>
      </c>
      <c r="J1689" s="5">
        <f t="shared" si="1533"/>
        <v>0</v>
      </c>
      <c r="K1689" s="5">
        <f t="shared" si="1533"/>
        <v>0</v>
      </c>
      <c r="L1689" s="5">
        <f t="shared" si="1533"/>
        <v>0</v>
      </c>
      <c r="M1689" s="5">
        <f t="shared" si="1510"/>
        <v>4.5999999999999996</v>
      </c>
      <c r="N1689" s="5">
        <f t="shared" si="1534"/>
        <v>0</v>
      </c>
      <c r="O1689" s="5">
        <f t="shared" si="1534"/>
        <v>4.5999999999999996</v>
      </c>
      <c r="P1689" s="5">
        <f t="shared" si="1535"/>
        <v>0</v>
      </c>
      <c r="Q1689" s="5">
        <f t="shared" si="1535"/>
        <v>0</v>
      </c>
      <c r="R1689" s="5">
        <f t="shared" si="1535"/>
        <v>0</v>
      </c>
      <c r="S1689" s="5">
        <f t="shared" si="1535"/>
        <v>0</v>
      </c>
      <c r="T1689" s="5">
        <f t="shared" si="1535"/>
        <v>0</v>
      </c>
      <c r="U1689" s="5">
        <f t="shared" si="1535"/>
        <v>0</v>
      </c>
      <c r="V1689" s="42">
        <f t="shared" si="1535"/>
        <v>0</v>
      </c>
      <c r="W1689" s="5" t="e">
        <f t="shared" si="1527"/>
        <v>#DIV/0!</v>
      </c>
      <c r="X1689" s="25" t="s">
        <v>1591</v>
      </c>
    </row>
    <row r="1690" spans="1:25" ht="31.5" hidden="1" customHeight="1" x14ac:dyDescent="0.25">
      <c r="A1690" s="4" t="s">
        <v>234</v>
      </c>
      <c r="B1690" s="4" t="s">
        <v>1761</v>
      </c>
      <c r="C1690" s="4" t="s">
        <v>187</v>
      </c>
      <c r="D1690" s="4" t="s">
        <v>11</v>
      </c>
      <c r="E1690" s="14" t="s">
        <v>531</v>
      </c>
      <c r="F1690" s="5">
        <f t="shared" si="1533"/>
        <v>4.5999999999999996</v>
      </c>
      <c r="G1690" s="5">
        <f t="shared" si="1533"/>
        <v>4.5999999999999996</v>
      </c>
      <c r="H1690" s="5">
        <f t="shared" si="1533"/>
        <v>4.5999999999999996</v>
      </c>
      <c r="I1690" s="5">
        <f t="shared" si="1533"/>
        <v>0</v>
      </c>
      <c r="J1690" s="5">
        <f t="shared" si="1533"/>
        <v>0</v>
      </c>
      <c r="K1690" s="5">
        <f t="shared" si="1533"/>
        <v>0</v>
      </c>
      <c r="L1690" s="5">
        <f t="shared" si="1533"/>
        <v>0</v>
      </c>
      <c r="M1690" s="5">
        <f t="shared" si="1510"/>
        <v>4.5999999999999996</v>
      </c>
      <c r="N1690" s="5">
        <f t="shared" si="1534"/>
        <v>0</v>
      </c>
      <c r="O1690" s="5">
        <f t="shared" si="1534"/>
        <v>4.5999999999999996</v>
      </c>
      <c r="P1690" s="5">
        <f t="shared" si="1535"/>
        <v>0</v>
      </c>
      <c r="Q1690" s="5">
        <f t="shared" si="1535"/>
        <v>0</v>
      </c>
      <c r="R1690" s="5">
        <f t="shared" si="1535"/>
        <v>0</v>
      </c>
      <c r="S1690" s="5">
        <f t="shared" si="1535"/>
        <v>0</v>
      </c>
      <c r="T1690" s="5">
        <f t="shared" si="1535"/>
        <v>0</v>
      </c>
      <c r="U1690" s="5">
        <f t="shared" si="1535"/>
        <v>0</v>
      </c>
      <c r="V1690" s="42">
        <f t="shared" si="1535"/>
        <v>0</v>
      </c>
      <c r="W1690" s="5" t="e">
        <f t="shared" si="1527"/>
        <v>#DIV/0!</v>
      </c>
      <c r="X1690" s="25" t="s">
        <v>1591</v>
      </c>
    </row>
    <row r="1691" spans="1:25" ht="31.5" hidden="1" customHeight="1" x14ac:dyDescent="0.25">
      <c r="A1691" s="4" t="s">
        <v>234</v>
      </c>
      <c r="B1691" s="4" t="s">
        <v>1761</v>
      </c>
      <c r="C1691" s="4" t="s">
        <v>187</v>
      </c>
      <c r="D1691" s="4" t="s">
        <v>12</v>
      </c>
      <c r="E1691" s="14" t="s">
        <v>532</v>
      </c>
      <c r="F1691" s="5">
        <v>4.5999999999999996</v>
      </c>
      <c r="G1691" s="5">
        <v>4.5999999999999996</v>
      </c>
      <c r="H1691" s="5">
        <v>4.5999999999999996</v>
      </c>
      <c r="I1691" s="5"/>
      <c r="J1691" s="5"/>
      <c r="K1691" s="5"/>
      <c r="L1691" s="5"/>
      <c r="M1691" s="5">
        <f t="shared" si="1510"/>
        <v>4.5999999999999996</v>
      </c>
      <c r="N1691" s="5">
        <v>0</v>
      </c>
      <c r="O1691" s="5">
        <v>4.5999999999999996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42">
        <v>0</v>
      </c>
      <c r="W1691" s="5" t="e">
        <f t="shared" si="1527"/>
        <v>#DIV/0!</v>
      </c>
      <c r="X1691" s="25" t="s">
        <v>1591</v>
      </c>
    </row>
    <row r="1692" spans="1:25" ht="31.5" hidden="1" customHeight="1" x14ac:dyDescent="0.25">
      <c r="A1692" s="4" t="s">
        <v>234</v>
      </c>
      <c r="B1692" s="4" t="s">
        <v>1761</v>
      </c>
      <c r="C1692" s="4" t="s">
        <v>22</v>
      </c>
      <c r="D1692" s="4"/>
      <c r="E1692" s="14" t="s">
        <v>802</v>
      </c>
      <c r="F1692" s="5">
        <f>F1693</f>
        <v>0</v>
      </c>
      <c r="G1692" s="5">
        <f t="shared" ref="G1692:L1695" si="1536">G1693</f>
        <v>0</v>
      </c>
      <c r="H1692" s="5">
        <f t="shared" si="1536"/>
        <v>494.4</v>
      </c>
      <c r="I1692" s="5">
        <f t="shared" si="1536"/>
        <v>0</v>
      </c>
      <c r="J1692" s="5">
        <f t="shared" si="1536"/>
        <v>0</v>
      </c>
      <c r="K1692" s="5">
        <f t="shared" si="1536"/>
        <v>0</v>
      </c>
      <c r="L1692" s="5">
        <f t="shared" si="1536"/>
        <v>0</v>
      </c>
      <c r="M1692" s="5">
        <f t="shared" si="1510"/>
        <v>0</v>
      </c>
      <c r="N1692" s="5">
        <f t="shared" ref="N1692:O1695" si="1537">N1693</f>
        <v>0</v>
      </c>
      <c r="O1692" s="5">
        <f t="shared" si="1537"/>
        <v>0</v>
      </c>
      <c r="P1692" s="5">
        <f t="shared" ref="P1692:V1695" si="1538">P1693</f>
        <v>0</v>
      </c>
      <c r="Q1692" s="5">
        <f t="shared" si="1538"/>
        <v>0</v>
      </c>
      <c r="R1692" s="5">
        <f t="shared" si="1538"/>
        <v>0</v>
      </c>
      <c r="S1692" s="5">
        <f t="shared" si="1538"/>
        <v>0</v>
      </c>
      <c r="T1692" s="5">
        <f t="shared" si="1538"/>
        <v>0</v>
      </c>
      <c r="U1692" s="5">
        <f t="shared" si="1538"/>
        <v>0</v>
      </c>
      <c r="V1692" s="42">
        <f t="shared" si="1538"/>
        <v>0</v>
      </c>
      <c r="W1692" s="5" t="e">
        <f t="shared" si="1527"/>
        <v>#DIV/0!</v>
      </c>
      <c r="X1692" s="25" t="s">
        <v>1591</v>
      </c>
      <c r="Y1692" s="2" t="s">
        <v>1630</v>
      </c>
    </row>
    <row r="1693" spans="1:25" ht="15.75" hidden="1" customHeight="1" x14ac:dyDescent="0.25">
      <c r="A1693" s="4" t="s">
        <v>234</v>
      </c>
      <c r="B1693" s="4" t="s">
        <v>1761</v>
      </c>
      <c r="C1693" s="4" t="s">
        <v>23</v>
      </c>
      <c r="D1693" s="4"/>
      <c r="E1693" s="14" t="s">
        <v>809</v>
      </c>
      <c r="F1693" s="5">
        <f>F1694</f>
        <v>0</v>
      </c>
      <c r="G1693" s="5">
        <f t="shared" si="1536"/>
        <v>0</v>
      </c>
      <c r="H1693" s="5">
        <f t="shared" si="1536"/>
        <v>494.4</v>
      </c>
      <c r="I1693" s="5">
        <f t="shared" si="1536"/>
        <v>0</v>
      </c>
      <c r="J1693" s="5">
        <f t="shared" si="1536"/>
        <v>0</v>
      </c>
      <c r="K1693" s="5">
        <f t="shared" si="1536"/>
        <v>0</v>
      </c>
      <c r="L1693" s="5">
        <f t="shared" si="1536"/>
        <v>0</v>
      </c>
      <c r="M1693" s="5">
        <f t="shared" si="1510"/>
        <v>0</v>
      </c>
      <c r="N1693" s="5">
        <f t="shared" si="1537"/>
        <v>0</v>
      </c>
      <c r="O1693" s="5">
        <f t="shared" si="1537"/>
        <v>0</v>
      </c>
      <c r="P1693" s="5">
        <f t="shared" si="1538"/>
        <v>0</v>
      </c>
      <c r="Q1693" s="5">
        <f t="shared" si="1538"/>
        <v>0</v>
      </c>
      <c r="R1693" s="5">
        <f t="shared" si="1538"/>
        <v>0</v>
      </c>
      <c r="S1693" s="5">
        <f t="shared" si="1538"/>
        <v>0</v>
      </c>
      <c r="T1693" s="5">
        <f t="shared" si="1538"/>
        <v>0</v>
      </c>
      <c r="U1693" s="5">
        <f t="shared" si="1538"/>
        <v>0</v>
      </c>
      <c r="V1693" s="42">
        <f t="shared" si="1538"/>
        <v>0</v>
      </c>
      <c r="W1693" s="5" t="e">
        <f t="shared" si="1527"/>
        <v>#DIV/0!</v>
      </c>
      <c r="X1693" s="25" t="s">
        <v>1591</v>
      </c>
      <c r="Y1693" s="2" t="s">
        <v>1630</v>
      </c>
    </row>
    <row r="1694" spans="1:25" ht="47.25" hidden="1" customHeight="1" x14ac:dyDescent="0.25">
      <c r="A1694" s="4" t="s">
        <v>234</v>
      </c>
      <c r="B1694" s="4" t="s">
        <v>1761</v>
      </c>
      <c r="C1694" s="4" t="s">
        <v>237</v>
      </c>
      <c r="D1694" s="4"/>
      <c r="E1694" s="14" t="s">
        <v>812</v>
      </c>
      <c r="F1694" s="5">
        <f>F1695</f>
        <v>0</v>
      </c>
      <c r="G1694" s="5">
        <f t="shared" si="1536"/>
        <v>0</v>
      </c>
      <c r="H1694" s="5">
        <f t="shared" si="1536"/>
        <v>494.4</v>
      </c>
      <c r="I1694" s="5">
        <f t="shared" si="1536"/>
        <v>0</v>
      </c>
      <c r="J1694" s="5">
        <f t="shared" si="1536"/>
        <v>0</v>
      </c>
      <c r="K1694" s="5">
        <f t="shared" si="1536"/>
        <v>0</v>
      </c>
      <c r="L1694" s="5">
        <f t="shared" si="1536"/>
        <v>0</v>
      </c>
      <c r="M1694" s="5">
        <f t="shared" si="1510"/>
        <v>0</v>
      </c>
      <c r="N1694" s="5">
        <f t="shared" si="1537"/>
        <v>0</v>
      </c>
      <c r="O1694" s="5">
        <f t="shared" si="1537"/>
        <v>0</v>
      </c>
      <c r="P1694" s="5">
        <f t="shared" si="1538"/>
        <v>0</v>
      </c>
      <c r="Q1694" s="5">
        <f t="shared" si="1538"/>
        <v>0</v>
      </c>
      <c r="R1694" s="5">
        <f t="shared" si="1538"/>
        <v>0</v>
      </c>
      <c r="S1694" s="5">
        <f t="shared" si="1538"/>
        <v>0</v>
      </c>
      <c r="T1694" s="5">
        <f t="shared" si="1538"/>
        <v>0</v>
      </c>
      <c r="U1694" s="5">
        <f t="shared" si="1538"/>
        <v>0</v>
      </c>
      <c r="V1694" s="42">
        <f t="shared" si="1538"/>
        <v>0</v>
      </c>
      <c r="W1694" s="5" t="e">
        <f t="shared" si="1527"/>
        <v>#DIV/0!</v>
      </c>
      <c r="X1694" s="25" t="s">
        <v>1591</v>
      </c>
      <c r="Y1694" s="2" t="s">
        <v>1630</v>
      </c>
    </row>
    <row r="1695" spans="1:25" ht="31.5" hidden="1" customHeight="1" x14ac:dyDescent="0.3">
      <c r="A1695" s="4" t="s">
        <v>234</v>
      </c>
      <c r="B1695" s="4" t="s">
        <v>1761</v>
      </c>
      <c r="C1695" s="4" t="s">
        <v>237</v>
      </c>
      <c r="D1695" s="4" t="s">
        <v>11</v>
      </c>
      <c r="E1695" s="14" t="s">
        <v>531</v>
      </c>
      <c r="F1695" s="5">
        <f>F1696</f>
        <v>0</v>
      </c>
      <c r="G1695" s="5">
        <f t="shared" si="1536"/>
        <v>0</v>
      </c>
      <c r="H1695" s="5">
        <f t="shared" si="1536"/>
        <v>494.4</v>
      </c>
      <c r="I1695" s="5">
        <f t="shared" si="1536"/>
        <v>0</v>
      </c>
      <c r="J1695" s="5">
        <f t="shared" si="1536"/>
        <v>0</v>
      </c>
      <c r="K1695" s="5">
        <f t="shared" si="1536"/>
        <v>0</v>
      </c>
      <c r="L1695" s="5">
        <f t="shared" si="1536"/>
        <v>0</v>
      </c>
      <c r="M1695" s="5">
        <f t="shared" si="1510"/>
        <v>0</v>
      </c>
      <c r="N1695" s="5">
        <f t="shared" si="1537"/>
        <v>0</v>
      </c>
      <c r="O1695" s="5">
        <f t="shared" si="1537"/>
        <v>0</v>
      </c>
      <c r="P1695" s="5">
        <f t="shared" si="1538"/>
        <v>0</v>
      </c>
      <c r="Q1695" s="5">
        <f t="shared" si="1538"/>
        <v>0</v>
      </c>
      <c r="R1695" s="5">
        <f t="shared" si="1538"/>
        <v>0</v>
      </c>
      <c r="S1695" s="5">
        <f t="shared" si="1538"/>
        <v>0</v>
      </c>
      <c r="T1695" s="5">
        <f t="shared" si="1538"/>
        <v>0</v>
      </c>
      <c r="U1695" s="5">
        <f t="shared" si="1538"/>
        <v>0</v>
      </c>
      <c r="V1695" s="42">
        <f t="shared" si="1538"/>
        <v>0</v>
      </c>
      <c r="W1695" s="5" t="e">
        <f t="shared" si="1527"/>
        <v>#DIV/0!</v>
      </c>
      <c r="X1695" s="25" t="s">
        <v>1591</v>
      </c>
      <c r="Y1695" s="2" t="s">
        <v>1630</v>
      </c>
    </row>
    <row r="1696" spans="1:25" ht="31.5" hidden="1" customHeight="1" x14ac:dyDescent="0.3">
      <c r="A1696" s="4" t="s">
        <v>234</v>
      </c>
      <c r="B1696" s="4" t="s">
        <v>1761</v>
      </c>
      <c r="C1696" s="4" t="s">
        <v>237</v>
      </c>
      <c r="D1696" s="4" t="s">
        <v>12</v>
      </c>
      <c r="E1696" s="14" t="s">
        <v>532</v>
      </c>
      <c r="F1696" s="5"/>
      <c r="G1696" s="5"/>
      <c r="H1696" s="5">
        <v>494.4</v>
      </c>
      <c r="I1696" s="5"/>
      <c r="J1696" s="5"/>
      <c r="K1696" s="5"/>
      <c r="L1696" s="5"/>
      <c r="M1696" s="5">
        <f t="shared" si="1510"/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42">
        <v>0</v>
      </c>
      <c r="W1696" s="5" t="e">
        <f t="shared" si="1527"/>
        <v>#DIV/0!</v>
      </c>
      <c r="X1696" s="25" t="s">
        <v>1591</v>
      </c>
      <c r="Y1696" s="2" t="s">
        <v>1630</v>
      </c>
    </row>
    <row r="1697" spans="1:24" ht="47.25" customHeight="1" x14ac:dyDescent="0.3">
      <c r="A1697" s="4" t="s">
        <v>234</v>
      </c>
      <c r="B1697" s="4" t="s">
        <v>1761</v>
      </c>
      <c r="C1697" s="4" t="s">
        <v>38</v>
      </c>
      <c r="D1697" s="4"/>
      <c r="E1697" s="14" t="s">
        <v>838</v>
      </c>
      <c r="F1697" s="5"/>
      <c r="G1697" s="5"/>
      <c r="H1697" s="5"/>
      <c r="I1697" s="5"/>
      <c r="J1697" s="5"/>
      <c r="K1697" s="5"/>
      <c r="L1697" s="5"/>
      <c r="M1697" s="5">
        <f>M1698</f>
        <v>0</v>
      </c>
      <c r="N1697" s="5">
        <f>N1698</f>
        <v>722.75044000000003</v>
      </c>
      <c r="O1697" s="5">
        <f t="shared" ref="O1697:V1697" si="1539">O1698</f>
        <v>722.75044000000003</v>
      </c>
      <c r="P1697" s="5">
        <f t="shared" si="1539"/>
        <v>0</v>
      </c>
      <c r="Q1697" s="5">
        <f t="shared" si="1539"/>
        <v>0</v>
      </c>
      <c r="R1697" s="5">
        <f t="shared" si="1539"/>
        <v>0</v>
      </c>
      <c r="S1697" s="5">
        <f t="shared" si="1539"/>
        <v>0</v>
      </c>
      <c r="T1697" s="5">
        <f t="shared" si="1539"/>
        <v>722.75044000000003</v>
      </c>
      <c r="U1697" s="5">
        <f t="shared" si="1539"/>
        <v>0</v>
      </c>
      <c r="V1697" s="42">
        <f t="shared" si="1539"/>
        <v>0</v>
      </c>
      <c r="W1697" s="5">
        <f t="shared" si="1527"/>
        <v>100</v>
      </c>
      <c r="X1697" s="27"/>
    </row>
    <row r="1698" spans="1:24" ht="15.75" customHeight="1" x14ac:dyDescent="0.3">
      <c r="A1698" s="4" t="s">
        <v>234</v>
      </c>
      <c r="B1698" s="4" t="s">
        <v>1761</v>
      </c>
      <c r="C1698" s="4" t="s">
        <v>39</v>
      </c>
      <c r="D1698" s="4"/>
      <c r="E1698" s="14" t="s">
        <v>841</v>
      </c>
      <c r="F1698" s="5"/>
      <c r="G1698" s="5"/>
      <c r="H1698" s="5"/>
      <c r="I1698" s="5"/>
      <c r="J1698" s="5"/>
      <c r="K1698" s="5"/>
      <c r="L1698" s="5"/>
      <c r="M1698" s="5">
        <f>M1699</f>
        <v>0</v>
      </c>
      <c r="N1698" s="5">
        <f t="shared" ref="N1698:O1700" si="1540">N1699</f>
        <v>722.75044000000003</v>
      </c>
      <c r="O1698" s="5">
        <f t="shared" si="1540"/>
        <v>722.75044000000003</v>
      </c>
      <c r="P1698" s="5">
        <f t="shared" ref="P1698:V1700" si="1541">P1699</f>
        <v>0</v>
      </c>
      <c r="Q1698" s="5">
        <f t="shared" si="1541"/>
        <v>0</v>
      </c>
      <c r="R1698" s="5">
        <f t="shared" si="1541"/>
        <v>0</v>
      </c>
      <c r="S1698" s="5">
        <f t="shared" si="1541"/>
        <v>0</v>
      </c>
      <c r="T1698" s="5">
        <f t="shared" si="1541"/>
        <v>722.75044000000003</v>
      </c>
      <c r="U1698" s="5">
        <f t="shared" si="1541"/>
        <v>0</v>
      </c>
      <c r="V1698" s="42">
        <f t="shared" si="1541"/>
        <v>0</v>
      </c>
      <c r="W1698" s="5">
        <f t="shared" si="1527"/>
        <v>100</v>
      </c>
      <c r="X1698" s="27"/>
    </row>
    <row r="1699" spans="1:24" ht="15.75" customHeight="1" x14ac:dyDescent="0.3">
      <c r="A1699" s="4" t="s">
        <v>234</v>
      </c>
      <c r="B1699" s="4" t="s">
        <v>1761</v>
      </c>
      <c r="C1699" s="4" t="s">
        <v>40</v>
      </c>
      <c r="D1699" s="4"/>
      <c r="E1699" s="14" t="s">
        <v>842</v>
      </c>
      <c r="F1699" s="5"/>
      <c r="G1699" s="5"/>
      <c r="H1699" s="5"/>
      <c r="I1699" s="5"/>
      <c r="J1699" s="5"/>
      <c r="K1699" s="5"/>
      <c r="L1699" s="5"/>
      <c r="M1699" s="5">
        <f>M1700</f>
        <v>0</v>
      </c>
      <c r="N1699" s="5">
        <f t="shared" si="1540"/>
        <v>722.75044000000003</v>
      </c>
      <c r="O1699" s="5">
        <f t="shared" si="1540"/>
        <v>722.75044000000003</v>
      </c>
      <c r="P1699" s="5">
        <f t="shared" si="1541"/>
        <v>0</v>
      </c>
      <c r="Q1699" s="5">
        <f t="shared" si="1541"/>
        <v>0</v>
      </c>
      <c r="R1699" s="5">
        <f t="shared" si="1541"/>
        <v>0</v>
      </c>
      <c r="S1699" s="5">
        <f t="shared" si="1541"/>
        <v>0</v>
      </c>
      <c r="T1699" s="5">
        <f t="shared" si="1541"/>
        <v>722.75044000000003</v>
      </c>
      <c r="U1699" s="5">
        <f t="shared" si="1541"/>
        <v>0</v>
      </c>
      <c r="V1699" s="42">
        <f t="shared" si="1541"/>
        <v>0</v>
      </c>
      <c r="W1699" s="5">
        <f t="shared" si="1527"/>
        <v>100</v>
      </c>
      <c r="X1699" s="27"/>
    </row>
    <row r="1700" spans="1:24" ht="31.5" customHeight="1" x14ac:dyDescent="0.3">
      <c r="A1700" s="4" t="s">
        <v>234</v>
      </c>
      <c r="B1700" s="4" t="s">
        <v>1761</v>
      </c>
      <c r="C1700" s="4" t="s">
        <v>40</v>
      </c>
      <c r="D1700" s="4" t="s">
        <v>11</v>
      </c>
      <c r="E1700" s="14" t="s">
        <v>531</v>
      </c>
      <c r="F1700" s="5"/>
      <c r="G1700" s="5"/>
      <c r="H1700" s="5"/>
      <c r="I1700" s="5"/>
      <c r="J1700" s="5"/>
      <c r="K1700" s="5"/>
      <c r="L1700" s="5"/>
      <c r="M1700" s="5">
        <f>M1701</f>
        <v>0</v>
      </c>
      <c r="N1700" s="5">
        <f t="shared" si="1540"/>
        <v>722.75044000000003</v>
      </c>
      <c r="O1700" s="5">
        <f t="shared" si="1540"/>
        <v>722.75044000000003</v>
      </c>
      <c r="P1700" s="5">
        <f t="shared" si="1541"/>
        <v>0</v>
      </c>
      <c r="Q1700" s="5">
        <f t="shared" si="1541"/>
        <v>0</v>
      </c>
      <c r="R1700" s="5">
        <f t="shared" si="1541"/>
        <v>0</v>
      </c>
      <c r="S1700" s="5">
        <f t="shared" si="1541"/>
        <v>0</v>
      </c>
      <c r="T1700" s="5">
        <f t="shared" si="1541"/>
        <v>722.75044000000003</v>
      </c>
      <c r="U1700" s="5">
        <f t="shared" si="1541"/>
        <v>0</v>
      </c>
      <c r="V1700" s="42">
        <f t="shared" si="1541"/>
        <v>0</v>
      </c>
      <c r="W1700" s="5">
        <f t="shared" si="1527"/>
        <v>100</v>
      </c>
      <c r="X1700" s="27"/>
    </row>
    <row r="1701" spans="1:24" ht="31.5" customHeight="1" x14ac:dyDescent="0.3">
      <c r="A1701" s="4" t="s">
        <v>234</v>
      </c>
      <c r="B1701" s="4" t="s">
        <v>1761</v>
      </c>
      <c r="C1701" s="4" t="s">
        <v>40</v>
      </c>
      <c r="D1701" s="4" t="s">
        <v>12</v>
      </c>
      <c r="E1701" s="14" t="s">
        <v>532</v>
      </c>
      <c r="F1701" s="5"/>
      <c r="G1701" s="5"/>
      <c r="H1701" s="5"/>
      <c r="I1701" s="5"/>
      <c r="J1701" s="5"/>
      <c r="K1701" s="5"/>
      <c r="L1701" s="5"/>
      <c r="M1701" s="5">
        <v>0</v>
      </c>
      <c r="N1701" s="5">
        <v>722.75044000000003</v>
      </c>
      <c r="O1701" s="5">
        <v>722.75044000000003</v>
      </c>
      <c r="P1701" s="5">
        <v>0</v>
      </c>
      <c r="Q1701" s="5">
        <v>0</v>
      </c>
      <c r="R1701" s="5">
        <v>0</v>
      </c>
      <c r="S1701" s="5">
        <v>0</v>
      </c>
      <c r="T1701" s="5">
        <v>722.75044000000003</v>
      </c>
      <c r="U1701" s="5">
        <v>0</v>
      </c>
      <c r="V1701" s="42">
        <v>0</v>
      </c>
      <c r="W1701" s="5">
        <f t="shared" si="1527"/>
        <v>100</v>
      </c>
      <c r="X1701" s="27"/>
    </row>
    <row r="1702" spans="1:24" s="10" customFormat="1" ht="31.5" customHeight="1" x14ac:dyDescent="0.3">
      <c r="A1702" s="9" t="s">
        <v>234</v>
      </c>
      <c r="B1702" s="9" t="s">
        <v>1786</v>
      </c>
      <c r="C1702" s="9"/>
      <c r="D1702" s="9"/>
      <c r="E1702" s="13" t="s">
        <v>1551</v>
      </c>
      <c r="F1702" s="5"/>
      <c r="G1702" s="5"/>
      <c r="H1702" s="5"/>
      <c r="I1702" s="5"/>
      <c r="J1702" s="5"/>
      <c r="K1702" s="5"/>
      <c r="L1702" s="5"/>
      <c r="M1702" s="11">
        <f>M1703</f>
        <v>0</v>
      </c>
      <c r="N1702" s="11">
        <f t="shared" ref="N1702:V1702" si="1542">N1703</f>
        <v>471.79</v>
      </c>
      <c r="O1702" s="11">
        <f t="shared" si="1542"/>
        <v>0</v>
      </c>
      <c r="P1702" s="11">
        <f t="shared" si="1542"/>
        <v>0</v>
      </c>
      <c r="Q1702" s="11">
        <f t="shared" si="1542"/>
        <v>0</v>
      </c>
      <c r="R1702" s="11">
        <f t="shared" si="1542"/>
        <v>0</v>
      </c>
      <c r="S1702" s="11">
        <f t="shared" si="1542"/>
        <v>0</v>
      </c>
      <c r="T1702" s="11">
        <f t="shared" si="1542"/>
        <v>408.00611000000004</v>
      </c>
      <c r="U1702" s="11">
        <f t="shared" si="1542"/>
        <v>0</v>
      </c>
      <c r="V1702" s="11">
        <f t="shared" si="1542"/>
        <v>0</v>
      </c>
      <c r="W1702" s="11">
        <f t="shared" si="1527"/>
        <v>86.480448928548725</v>
      </c>
      <c r="X1702" s="26"/>
    </row>
    <row r="1703" spans="1:24" ht="31.5" customHeight="1" x14ac:dyDescent="0.3">
      <c r="A1703" s="4" t="s">
        <v>234</v>
      </c>
      <c r="B1703" s="4" t="s">
        <v>1786</v>
      </c>
      <c r="C1703" s="4" t="s">
        <v>125</v>
      </c>
      <c r="D1703" s="4"/>
      <c r="E1703" s="14" t="s">
        <v>1049</v>
      </c>
      <c r="F1703" s="5"/>
      <c r="G1703" s="5"/>
      <c r="H1703" s="5"/>
      <c r="I1703" s="5"/>
      <c r="J1703" s="5"/>
      <c r="K1703" s="5"/>
      <c r="L1703" s="5"/>
      <c r="M1703" s="5">
        <f>M1704+M1709</f>
        <v>0</v>
      </c>
      <c r="N1703" s="5">
        <f t="shared" ref="N1703:V1703" si="1543">N1704+N1709</f>
        <v>471.79</v>
      </c>
      <c r="O1703" s="5">
        <f t="shared" si="1543"/>
        <v>0</v>
      </c>
      <c r="P1703" s="5">
        <f t="shared" si="1543"/>
        <v>0</v>
      </c>
      <c r="Q1703" s="5">
        <f t="shared" si="1543"/>
        <v>0</v>
      </c>
      <c r="R1703" s="5">
        <f t="shared" si="1543"/>
        <v>0</v>
      </c>
      <c r="S1703" s="5">
        <f t="shared" si="1543"/>
        <v>0</v>
      </c>
      <c r="T1703" s="5">
        <f t="shared" si="1543"/>
        <v>408.00611000000004</v>
      </c>
      <c r="U1703" s="5">
        <f t="shared" si="1543"/>
        <v>0</v>
      </c>
      <c r="V1703" s="5">
        <f t="shared" si="1543"/>
        <v>0</v>
      </c>
      <c r="W1703" s="5">
        <f t="shared" si="1527"/>
        <v>86.480448928548725</v>
      </c>
      <c r="X1703" s="27"/>
    </row>
    <row r="1704" spans="1:24" ht="31.5" customHeight="1" x14ac:dyDescent="0.3">
      <c r="A1704" s="4" t="s">
        <v>234</v>
      </c>
      <c r="B1704" s="4" t="s">
        <v>1786</v>
      </c>
      <c r="C1704" s="4" t="s">
        <v>188</v>
      </c>
      <c r="D1704" s="4"/>
      <c r="E1704" s="14" t="s">
        <v>1054</v>
      </c>
      <c r="F1704" s="5"/>
      <c r="G1704" s="5"/>
      <c r="H1704" s="5"/>
      <c r="I1704" s="5"/>
      <c r="J1704" s="5"/>
      <c r="K1704" s="5"/>
      <c r="L1704" s="5"/>
      <c r="M1704" s="5">
        <f>M1705</f>
        <v>0</v>
      </c>
      <c r="N1704" s="5">
        <f t="shared" ref="N1704:V1707" si="1544">N1705</f>
        <v>4.5999999999999996</v>
      </c>
      <c r="O1704" s="5">
        <f t="shared" si="1544"/>
        <v>0</v>
      </c>
      <c r="P1704" s="5">
        <f t="shared" si="1544"/>
        <v>0</v>
      </c>
      <c r="Q1704" s="5">
        <f t="shared" si="1544"/>
        <v>0</v>
      </c>
      <c r="R1704" s="5">
        <f t="shared" si="1544"/>
        <v>0</v>
      </c>
      <c r="S1704" s="5">
        <f t="shared" si="1544"/>
        <v>0</v>
      </c>
      <c r="T1704" s="5">
        <f t="shared" si="1544"/>
        <v>4.5999999999999996</v>
      </c>
      <c r="U1704" s="5">
        <f t="shared" si="1544"/>
        <v>0</v>
      </c>
      <c r="V1704" s="5">
        <f t="shared" si="1544"/>
        <v>0</v>
      </c>
      <c r="W1704" s="5">
        <f t="shared" si="1527"/>
        <v>100</v>
      </c>
      <c r="X1704" s="27"/>
    </row>
    <row r="1705" spans="1:24" ht="31.5" customHeight="1" x14ac:dyDescent="0.3">
      <c r="A1705" s="4" t="s">
        <v>234</v>
      </c>
      <c r="B1705" s="4" t="s">
        <v>1786</v>
      </c>
      <c r="C1705" s="4" t="s">
        <v>189</v>
      </c>
      <c r="D1705" s="4"/>
      <c r="E1705" s="14" t="s">
        <v>1057</v>
      </c>
      <c r="F1705" s="5"/>
      <c r="G1705" s="5"/>
      <c r="H1705" s="5"/>
      <c r="I1705" s="5"/>
      <c r="J1705" s="5"/>
      <c r="K1705" s="5"/>
      <c r="L1705" s="5"/>
      <c r="M1705" s="5">
        <f>M1706</f>
        <v>0</v>
      </c>
      <c r="N1705" s="5">
        <f t="shared" si="1544"/>
        <v>4.5999999999999996</v>
      </c>
      <c r="O1705" s="5">
        <f t="shared" si="1544"/>
        <v>0</v>
      </c>
      <c r="P1705" s="5">
        <f t="shared" si="1544"/>
        <v>0</v>
      </c>
      <c r="Q1705" s="5">
        <f t="shared" si="1544"/>
        <v>0</v>
      </c>
      <c r="R1705" s="5">
        <f t="shared" si="1544"/>
        <v>0</v>
      </c>
      <c r="S1705" s="5">
        <f t="shared" si="1544"/>
        <v>0</v>
      </c>
      <c r="T1705" s="5">
        <f t="shared" si="1544"/>
        <v>4.5999999999999996</v>
      </c>
      <c r="U1705" s="5">
        <f t="shared" si="1544"/>
        <v>0</v>
      </c>
      <c r="V1705" s="5">
        <f t="shared" si="1544"/>
        <v>0</v>
      </c>
      <c r="W1705" s="5">
        <f t="shared" si="1527"/>
        <v>100</v>
      </c>
      <c r="X1705" s="27"/>
    </row>
    <row r="1706" spans="1:24" ht="31.5" customHeight="1" x14ac:dyDescent="0.3">
      <c r="A1706" s="4" t="s">
        <v>234</v>
      </c>
      <c r="B1706" s="4" t="s">
        <v>1786</v>
      </c>
      <c r="C1706" s="4" t="s">
        <v>187</v>
      </c>
      <c r="D1706" s="4"/>
      <c r="E1706" s="14" t="s">
        <v>570</v>
      </c>
      <c r="F1706" s="5"/>
      <c r="G1706" s="5"/>
      <c r="H1706" s="5"/>
      <c r="I1706" s="5"/>
      <c r="J1706" s="5"/>
      <c r="K1706" s="5"/>
      <c r="L1706" s="5"/>
      <c r="M1706" s="5">
        <f>M1707</f>
        <v>0</v>
      </c>
      <c r="N1706" s="5">
        <f t="shared" si="1544"/>
        <v>4.5999999999999996</v>
      </c>
      <c r="O1706" s="5">
        <f t="shared" si="1544"/>
        <v>0</v>
      </c>
      <c r="P1706" s="5">
        <f t="shared" si="1544"/>
        <v>0</v>
      </c>
      <c r="Q1706" s="5">
        <f t="shared" si="1544"/>
        <v>0</v>
      </c>
      <c r="R1706" s="5">
        <f t="shared" si="1544"/>
        <v>0</v>
      </c>
      <c r="S1706" s="5">
        <f t="shared" si="1544"/>
        <v>0</v>
      </c>
      <c r="T1706" s="5">
        <f t="shared" si="1544"/>
        <v>4.5999999999999996</v>
      </c>
      <c r="U1706" s="5">
        <f t="shared" si="1544"/>
        <v>0</v>
      </c>
      <c r="V1706" s="5">
        <f t="shared" si="1544"/>
        <v>0</v>
      </c>
      <c r="W1706" s="5">
        <f t="shared" si="1527"/>
        <v>100</v>
      </c>
      <c r="X1706" s="27"/>
    </row>
    <row r="1707" spans="1:24" ht="31.5" customHeight="1" x14ac:dyDescent="0.3">
      <c r="A1707" s="4" t="s">
        <v>234</v>
      </c>
      <c r="B1707" s="4" t="s">
        <v>1786</v>
      </c>
      <c r="C1707" s="4" t="s">
        <v>187</v>
      </c>
      <c r="D1707" s="4" t="s">
        <v>11</v>
      </c>
      <c r="E1707" s="14" t="s">
        <v>531</v>
      </c>
      <c r="F1707" s="5"/>
      <c r="G1707" s="5"/>
      <c r="H1707" s="5"/>
      <c r="I1707" s="5"/>
      <c r="J1707" s="5"/>
      <c r="K1707" s="5"/>
      <c r="L1707" s="5"/>
      <c r="M1707" s="5">
        <f>M1708</f>
        <v>0</v>
      </c>
      <c r="N1707" s="5">
        <f t="shared" si="1544"/>
        <v>4.5999999999999996</v>
      </c>
      <c r="O1707" s="5">
        <f t="shared" si="1544"/>
        <v>0</v>
      </c>
      <c r="P1707" s="5">
        <f t="shared" si="1544"/>
        <v>0</v>
      </c>
      <c r="Q1707" s="5">
        <f t="shared" si="1544"/>
        <v>0</v>
      </c>
      <c r="R1707" s="5">
        <f t="shared" si="1544"/>
        <v>0</v>
      </c>
      <c r="S1707" s="5">
        <f t="shared" si="1544"/>
        <v>0</v>
      </c>
      <c r="T1707" s="5">
        <f t="shared" si="1544"/>
        <v>4.5999999999999996</v>
      </c>
      <c r="U1707" s="5">
        <f t="shared" si="1544"/>
        <v>0</v>
      </c>
      <c r="V1707" s="5">
        <f t="shared" si="1544"/>
        <v>0</v>
      </c>
      <c r="W1707" s="5">
        <f t="shared" si="1527"/>
        <v>100</v>
      </c>
      <c r="X1707" s="27"/>
    </row>
    <row r="1708" spans="1:24" ht="31.5" customHeight="1" x14ac:dyDescent="0.3">
      <c r="A1708" s="4" t="s">
        <v>234</v>
      </c>
      <c r="B1708" s="4" t="s">
        <v>1786</v>
      </c>
      <c r="C1708" s="4" t="s">
        <v>187</v>
      </c>
      <c r="D1708" s="4" t="s">
        <v>12</v>
      </c>
      <c r="E1708" s="14" t="s">
        <v>532</v>
      </c>
      <c r="F1708" s="5"/>
      <c r="G1708" s="5"/>
      <c r="H1708" s="5"/>
      <c r="I1708" s="5"/>
      <c r="J1708" s="5"/>
      <c r="K1708" s="5"/>
      <c r="L1708" s="5"/>
      <c r="M1708" s="5">
        <v>0</v>
      </c>
      <c r="N1708" s="5">
        <v>4.5999999999999996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4.5999999999999996</v>
      </c>
      <c r="U1708" s="5">
        <v>0</v>
      </c>
      <c r="V1708" s="5">
        <v>0</v>
      </c>
      <c r="W1708" s="5">
        <f t="shared" si="1527"/>
        <v>100</v>
      </c>
      <c r="X1708" s="27"/>
    </row>
    <row r="1709" spans="1:24" ht="31.5" customHeight="1" x14ac:dyDescent="0.3">
      <c r="A1709" s="4" t="s">
        <v>234</v>
      </c>
      <c r="B1709" s="4" t="s">
        <v>1786</v>
      </c>
      <c r="C1709" s="4" t="s">
        <v>191</v>
      </c>
      <c r="D1709" s="4"/>
      <c r="E1709" s="14" t="s">
        <v>1059</v>
      </c>
      <c r="F1709" s="5"/>
      <c r="G1709" s="5"/>
      <c r="H1709" s="5"/>
      <c r="I1709" s="5"/>
      <c r="J1709" s="5"/>
      <c r="K1709" s="5"/>
      <c r="L1709" s="5"/>
      <c r="M1709" s="5">
        <f>M1710</f>
        <v>0</v>
      </c>
      <c r="N1709" s="5">
        <f t="shared" ref="N1709:V1710" si="1545">N1710</f>
        <v>467.19</v>
      </c>
      <c r="O1709" s="5">
        <f t="shared" si="1545"/>
        <v>0</v>
      </c>
      <c r="P1709" s="5">
        <f t="shared" si="1545"/>
        <v>0</v>
      </c>
      <c r="Q1709" s="5">
        <f t="shared" si="1545"/>
        <v>0</v>
      </c>
      <c r="R1709" s="5">
        <f t="shared" si="1545"/>
        <v>0</v>
      </c>
      <c r="S1709" s="5">
        <f t="shared" si="1545"/>
        <v>0</v>
      </c>
      <c r="T1709" s="5">
        <f t="shared" si="1545"/>
        <v>403.40611000000001</v>
      </c>
      <c r="U1709" s="5">
        <f t="shared" si="1545"/>
        <v>0</v>
      </c>
      <c r="V1709" s="5">
        <f t="shared" si="1545"/>
        <v>0</v>
      </c>
      <c r="W1709" s="5">
        <f t="shared" si="1527"/>
        <v>86.347334061088645</v>
      </c>
      <c r="X1709" s="27"/>
    </row>
    <row r="1710" spans="1:24" ht="31.5" customHeight="1" x14ac:dyDescent="0.3">
      <c r="A1710" s="4" t="s">
        <v>234</v>
      </c>
      <c r="B1710" s="4" t="s">
        <v>1786</v>
      </c>
      <c r="C1710" s="4" t="s">
        <v>192</v>
      </c>
      <c r="D1710" s="4"/>
      <c r="E1710" s="14" t="s">
        <v>1060</v>
      </c>
      <c r="F1710" s="5"/>
      <c r="G1710" s="5"/>
      <c r="H1710" s="5"/>
      <c r="I1710" s="5"/>
      <c r="J1710" s="5"/>
      <c r="K1710" s="5"/>
      <c r="L1710" s="5"/>
      <c r="M1710" s="5">
        <f>M1711</f>
        <v>0</v>
      </c>
      <c r="N1710" s="5">
        <f t="shared" si="1545"/>
        <v>467.19</v>
      </c>
      <c r="O1710" s="5">
        <f t="shared" si="1545"/>
        <v>0</v>
      </c>
      <c r="P1710" s="5">
        <f t="shared" si="1545"/>
        <v>0</v>
      </c>
      <c r="Q1710" s="5">
        <f t="shared" si="1545"/>
        <v>0</v>
      </c>
      <c r="R1710" s="5">
        <f t="shared" si="1545"/>
        <v>0</v>
      </c>
      <c r="S1710" s="5">
        <f t="shared" si="1545"/>
        <v>0</v>
      </c>
      <c r="T1710" s="5">
        <f t="shared" si="1545"/>
        <v>403.40611000000001</v>
      </c>
      <c r="U1710" s="5">
        <f t="shared" si="1545"/>
        <v>0</v>
      </c>
      <c r="V1710" s="5">
        <f t="shared" si="1545"/>
        <v>0</v>
      </c>
      <c r="W1710" s="5">
        <f t="shared" si="1527"/>
        <v>86.347334061088645</v>
      </c>
      <c r="X1710" s="27"/>
    </row>
    <row r="1711" spans="1:24" ht="31.5" customHeight="1" x14ac:dyDescent="0.3">
      <c r="A1711" s="4" t="s">
        <v>234</v>
      </c>
      <c r="B1711" s="4" t="s">
        <v>1786</v>
      </c>
      <c r="C1711" s="4" t="s">
        <v>190</v>
      </c>
      <c r="D1711" s="4"/>
      <c r="E1711" s="14" t="s">
        <v>572</v>
      </c>
      <c r="F1711" s="5"/>
      <c r="G1711" s="5"/>
      <c r="H1711" s="5"/>
      <c r="I1711" s="5"/>
      <c r="J1711" s="5"/>
      <c r="K1711" s="5"/>
      <c r="L1711" s="5"/>
      <c r="M1711" s="5">
        <f>M1712+M1714</f>
        <v>0</v>
      </c>
      <c r="N1711" s="5">
        <f t="shared" ref="N1711:V1711" si="1546">N1712+N1714</f>
        <v>467.19</v>
      </c>
      <c r="O1711" s="5">
        <f t="shared" si="1546"/>
        <v>0</v>
      </c>
      <c r="P1711" s="5">
        <f t="shared" si="1546"/>
        <v>0</v>
      </c>
      <c r="Q1711" s="5">
        <f t="shared" si="1546"/>
        <v>0</v>
      </c>
      <c r="R1711" s="5">
        <f t="shared" si="1546"/>
        <v>0</v>
      </c>
      <c r="S1711" s="5">
        <f t="shared" si="1546"/>
        <v>0</v>
      </c>
      <c r="T1711" s="5">
        <f t="shared" si="1546"/>
        <v>403.40611000000001</v>
      </c>
      <c r="U1711" s="5">
        <f t="shared" si="1546"/>
        <v>0</v>
      </c>
      <c r="V1711" s="5">
        <f t="shared" si="1546"/>
        <v>0</v>
      </c>
      <c r="W1711" s="5">
        <f t="shared" si="1527"/>
        <v>86.347334061088645</v>
      </c>
      <c r="X1711" s="27"/>
    </row>
    <row r="1712" spans="1:24" ht="31.5" customHeight="1" x14ac:dyDescent="0.3">
      <c r="A1712" s="4" t="s">
        <v>234</v>
      </c>
      <c r="B1712" s="4" t="s">
        <v>1786</v>
      </c>
      <c r="C1712" s="4" t="s">
        <v>190</v>
      </c>
      <c r="D1712" s="4" t="s">
        <v>11</v>
      </c>
      <c r="E1712" s="14" t="s">
        <v>531</v>
      </c>
      <c r="F1712" s="5"/>
      <c r="G1712" s="5"/>
      <c r="H1712" s="5"/>
      <c r="I1712" s="5"/>
      <c r="J1712" s="5"/>
      <c r="K1712" s="5"/>
      <c r="L1712" s="5"/>
      <c r="M1712" s="5">
        <f>M1713</f>
        <v>0</v>
      </c>
      <c r="N1712" s="5">
        <f t="shared" ref="N1712:V1712" si="1547">N1713</f>
        <v>446.19</v>
      </c>
      <c r="O1712" s="5">
        <f t="shared" si="1547"/>
        <v>0</v>
      </c>
      <c r="P1712" s="5">
        <f t="shared" si="1547"/>
        <v>0</v>
      </c>
      <c r="Q1712" s="5">
        <f t="shared" si="1547"/>
        <v>0</v>
      </c>
      <c r="R1712" s="5">
        <f t="shared" si="1547"/>
        <v>0</v>
      </c>
      <c r="S1712" s="5">
        <f t="shared" si="1547"/>
        <v>0</v>
      </c>
      <c r="T1712" s="5">
        <f t="shared" si="1547"/>
        <v>387.65411</v>
      </c>
      <c r="U1712" s="5">
        <f t="shared" si="1547"/>
        <v>0</v>
      </c>
      <c r="V1712" s="5">
        <f t="shared" si="1547"/>
        <v>0</v>
      </c>
      <c r="W1712" s="5">
        <f t="shared" si="1527"/>
        <v>86.880949819583591</v>
      </c>
      <c r="X1712" s="27"/>
    </row>
    <row r="1713" spans="1:24" ht="31.5" customHeight="1" x14ac:dyDescent="0.3">
      <c r="A1713" s="4" t="s">
        <v>234</v>
      </c>
      <c r="B1713" s="4" t="s">
        <v>1786</v>
      </c>
      <c r="C1713" s="4" t="s">
        <v>190</v>
      </c>
      <c r="D1713" s="4" t="s">
        <v>12</v>
      </c>
      <c r="E1713" s="14" t="s">
        <v>532</v>
      </c>
      <c r="F1713" s="5"/>
      <c r="G1713" s="5"/>
      <c r="H1713" s="5"/>
      <c r="I1713" s="5"/>
      <c r="J1713" s="5"/>
      <c r="K1713" s="5"/>
      <c r="L1713" s="5"/>
      <c r="M1713" s="5">
        <v>0</v>
      </c>
      <c r="N1713" s="5">
        <v>446.19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387.65411</v>
      </c>
      <c r="U1713" s="5">
        <v>0</v>
      </c>
      <c r="V1713" s="5">
        <v>0</v>
      </c>
      <c r="W1713" s="5">
        <f t="shared" si="1527"/>
        <v>86.880949819583591</v>
      </c>
      <c r="X1713" s="27"/>
    </row>
    <row r="1714" spans="1:24" x14ac:dyDescent="0.3">
      <c r="A1714" s="4" t="s">
        <v>234</v>
      </c>
      <c r="B1714" s="4" t="s">
        <v>1786</v>
      </c>
      <c r="C1714" s="4" t="s">
        <v>190</v>
      </c>
      <c r="D1714" s="4" t="s">
        <v>13</v>
      </c>
      <c r="E1714" s="14" t="s">
        <v>547</v>
      </c>
      <c r="F1714" s="5"/>
      <c r="G1714" s="5"/>
      <c r="H1714" s="5"/>
      <c r="I1714" s="5"/>
      <c r="J1714" s="5"/>
      <c r="K1714" s="5"/>
      <c r="L1714" s="5"/>
      <c r="M1714" s="5">
        <f>M1715</f>
        <v>0</v>
      </c>
      <c r="N1714" s="5">
        <f t="shared" ref="N1714:V1714" si="1548">N1715</f>
        <v>21</v>
      </c>
      <c r="O1714" s="5">
        <f t="shared" si="1548"/>
        <v>0</v>
      </c>
      <c r="P1714" s="5">
        <f t="shared" si="1548"/>
        <v>0</v>
      </c>
      <c r="Q1714" s="5">
        <f t="shared" si="1548"/>
        <v>0</v>
      </c>
      <c r="R1714" s="5">
        <f t="shared" si="1548"/>
        <v>0</v>
      </c>
      <c r="S1714" s="5">
        <f t="shared" si="1548"/>
        <v>0</v>
      </c>
      <c r="T1714" s="5">
        <f t="shared" si="1548"/>
        <v>15.752000000000001</v>
      </c>
      <c r="U1714" s="5">
        <f t="shared" si="1548"/>
        <v>0</v>
      </c>
      <c r="V1714" s="5">
        <f t="shared" si="1548"/>
        <v>0</v>
      </c>
      <c r="W1714" s="5">
        <f t="shared" si="1527"/>
        <v>75.009523809523813</v>
      </c>
      <c r="X1714" s="27"/>
    </row>
    <row r="1715" spans="1:24" x14ac:dyDescent="0.3">
      <c r="A1715" s="4" t="s">
        <v>234</v>
      </c>
      <c r="B1715" s="4" t="s">
        <v>1786</v>
      </c>
      <c r="C1715" s="4" t="s">
        <v>190</v>
      </c>
      <c r="D1715" s="4" t="s">
        <v>20</v>
      </c>
      <c r="E1715" s="14" t="s">
        <v>550</v>
      </c>
      <c r="F1715" s="5"/>
      <c r="G1715" s="5"/>
      <c r="H1715" s="5"/>
      <c r="I1715" s="5"/>
      <c r="J1715" s="5"/>
      <c r="K1715" s="5"/>
      <c r="L1715" s="5"/>
      <c r="M1715" s="5">
        <v>0</v>
      </c>
      <c r="N1715" s="5">
        <v>21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15.752000000000001</v>
      </c>
      <c r="U1715" s="5">
        <v>0</v>
      </c>
      <c r="V1715" s="5">
        <v>0</v>
      </c>
      <c r="W1715" s="5">
        <f t="shared" si="1527"/>
        <v>75.009523809523813</v>
      </c>
      <c r="X1715" s="27"/>
    </row>
    <row r="1716" spans="1:24" s="10" customFormat="1" ht="31.5" customHeight="1" x14ac:dyDescent="0.3">
      <c r="A1716" s="9" t="s">
        <v>234</v>
      </c>
      <c r="B1716" s="9" t="s">
        <v>1762</v>
      </c>
      <c r="C1716" s="9"/>
      <c r="D1716" s="9"/>
      <c r="E1716" s="13" t="s">
        <v>507</v>
      </c>
      <c r="F1716" s="11">
        <f t="shared" ref="F1716:L1716" si="1549">F1717+F1725</f>
        <v>419.9</v>
      </c>
      <c r="G1716" s="11">
        <f t="shared" si="1549"/>
        <v>419.9</v>
      </c>
      <c r="H1716" s="11">
        <f t="shared" si="1549"/>
        <v>419.9</v>
      </c>
      <c r="I1716" s="11">
        <f t="shared" si="1549"/>
        <v>0</v>
      </c>
      <c r="J1716" s="11">
        <f t="shared" si="1549"/>
        <v>0</v>
      </c>
      <c r="K1716" s="11">
        <f t="shared" si="1549"/>
        <v>0</v>
      </c>
      <c r="L1716" s="11">
        <f t="shared" si="1549"/>
        <v>366.19</v>
      </c>
      <c r="M1716" s="11">
        <f t="shared" si="1510"/>
        <v>786.08999999999992</v>
      </c>
      <c r="N1716" s="11">
        <f>N1717+N1725</f>
        <v>327.39999999999998</v>
      </c>
      <c r="O1716" s="11">
        <f>O1717+O1725</f>
        <v>294.67759999999998</v>
      </c>
      <c r="P1716" s="11">
        <f t="shared" ref="P1716:V1716" si="1550">P1717+P1725</f>
        <v>327.39999999999998</v>
      </c>
      <c r="Q1716" s="11">
        <f t="shared" si="1550"/>
        <v>230.03692000000001</v>
      </c>
      <c r="R1716" s="11">
        <f t="shared" si="1550"/>
        <v>0</v>
      </c>
      <c r="S1716" s="11">
        <f t="shared" si="1550"/>
        <v>0</v>
      </c>
      <c r="T1716" s="11">
        <f t="shared" si="1550"/>
        <v>327.38799999999998</v>
      </c>
      <c r="U1716" s="11">
        <f t="shared" si="1550"/>
        <v>327.38799999999998</v>
      </c>
      <c r="V1716" s="41">
        <f t="shared" si="1550"/>
        <v>0</v>
      </c>
      <c r="W1716" s="11">
        <f t="shared" si="1527"/>
        <v>99.996334758704947</v>
      </c>
      <c r="X1716" s="26"/>
    </row>
    <row r="1717" spans="1:24" ht="15.75" hidden="1" customHeight="1" x14ac:dyDescent="0.25">
      <c r="A1717" s="4" t="s">
        <v>234</v>
      </c>
      <c r="B1717" s="4" t="s">
        <v>1762</v>
      </c>
      <c r="C1717" s="4" t="s">
        <v>125</v>
      </c>
      <c r="D1717" s="4"/>
      <c r="E1717" s="14" t="s">
        <v>1049</v>
      </c>
      <c r="F1717" s="5">
        <f t="shared" ref="F1717:L1721" si="1551">F1718</f>
        <v>101</v>
      </c>
      <c r="G1717" s="5">
        <f t="shared" si="1551"/>
        <v>101</v>
      </c>
      <c r="H1717" s="5">
        <f t="shared" si="1551"/>
        <v>101</v>
      </c>
      <c r="I1717" s="5">
        <f t="shared" si="1551"/>
        <v>0</v>
      </c>
      <c r="J1717" s="5">
        <f t="shared" si="1551"/>
        <v>0</v>
      </c>
      <c r="K1717" s="5">
        <f t="shared" si="1551"/>
        <v>0</v>
      </c>
      <c r="L1717" s="5">
        <f t="shared" si="1551"/>
        <v>366.19</v>
      </c>
      <c r="M1717" s="5">
        <f t="shared" si="1510"/>
        <v>467.19</v>
      </c>
      <c r="N1717" s="5">
        <f t="shared" ref="N1717:O1721" si="1552">N1718</f>
        <v>0</v>
      </c>
      <c r="O1717" s="5">
        <f t="shared" si="1552"/>
        <v>64.640680000000003</v>
      </c>
      <c r="P1717" s="5">
        <f t="shared" ref="P1717:V1721" si="1553">P1718</f>
        <v>0</v>
      </c>
      <c r="Q1717" s="5">
        <f t="shared" si="1553"/>
        <v>0</v>
      </c>
      <c r="R1717" s="5">
        <f t="shared" si="1553"/>
        <v>0</v>
      </c>
      <c r="S1717" s="5">
        <f t="shared" si="1553"/>
        <v>0</v>
      </c>
      <c r="T1717" s="5">
        <f t="shared" si="1553"/>
        <v>0</v>
      </c>
      <c r="U1717" s="5">
        <f t="shared" si="1553"/>
        <v>0</v>
      </c>
      <c r="V1717" s="42">
        <f t="shared" si="1553"/>
        <v>0</v>
      </c>
      <c r="W1717" s="5" t="e">
        <f t="shared" si="1527"/>
        <v>#DIV/0!</v>
      </c>
      <c r="X1717" s="25" t="s">
        <v>1591</v>
      </c>
    </row>
    <row r="1718" spans="1:24" ht="31.5" hidden="1" customHeight="1" x14ac:dyDescent="0.25">
      <c r="A1718" s="4" t="s">
        <v>234</v>
      </c>
      <c r="B1718" s="4" t="s">
        <v>1762</v>
      </c>
      <c r="C1718" s="4" t="s">
        <v>191</v>
      </c>
      <c r="D1718" s="4"/>
      <c r="E1718" s="14" t="s">
        <v>1059</v>
      </c>
      <c r="F1718" s="5">
        <f t="shared" si="1551"/>
        <v>101</v>
      </c>
      <c r="G1718" s="5">
        <f t="shared" si="1551"/>
        <v>101</v>
      </c>
      <c r="H1718" s="5">
        <f t="shared" si="1551"/>
        <v>101</v>
      </c>
      <c r="I1718" s="5">
        <f t="shared" si="1551"/>
        <v>0</v>
      </c>
      <c r="J1718" s="5">
        <f t="shared" si="1551"/>
        <v>0</v>
      </c>
      <c r="K1718" s="5">
        <f t="shared" si="1551"/>
        <v>0</v>
      </c>
      <c r="L1718" s="5">
        <f t="shared" si="1551"/>
        <v>366.19</v>
      </c>
      <c r="M1718" s="5">
        <f t="shared" si="1510"/>
        <v>467.19</v>
      </c>
      <c r="N1718" s="5">
        <f t="shared" si="1552"/>
        <v>0</v>
      </c>
      <c r="O1718" s="5">
        <f t="shared" si="1552"/>
        <v>64.640680000000003</v>
      </c>
      <c r="P1718" s="5">
        <f t="shared" si="1553"/>
        <v>0</v>
      </c>
      <c r="Q1718" s="5">
        <f t="shared" si="1553"/>
        <v>0</v>
      </c>
      <c r="R1718" s="5">
        <f t="shared" si="1553"/>
        <v>0</v>
      </c>
      <c r="S1718" s="5">
        <f t="shared" si="1553"/>
        <v>0</v>
      </c>
      <c r="T1718" s="5">
        <f t="shared" si="1553"/>
        <v>0</v>
      </c>
      <c r="U1718" s="5">
        <f t="shared" si="1553"/>
        <v>0</v>
      </c>
      <c r="V1718" s="42">
        <f t="shared" si="1553"/>
        <v>0</v>
      </c>
      <c r="W1718" s="5" t="e">
        <f t="shared" si="1527"/>
        <v>#DIV/0!</v>
      </c>
      <c r="X1718" s="25" t="s">
        <v>1591</v>
      </c>
    </row>
    <row r="1719" spans="1:24" ht="31.5" hidden="1" customHeight="1" x14ac:dyDescent="0.25">
      <c r="A1719" s="4" t="s">
        <v>234</v>
      </c>
      <c r="B1719" s="4" t="s">
        <v>1762</v>
      </c>
      <c r="C1719" s="4" t="s">
        <v>192</v>
      </c>
      <c r="D1719" s="4"/>
      <c r="E1719" s="14" t="s">
        <v>1060</v>
      </c>
      <c r="F1719" s="5">
        <f t="shared" si="1551"/>
        <v>101</v>
      </c>
      <c r="G1719" s="5">
        <f t="shared" si="1551"/>
        <v>101</v>
      </c>
      <c r="H1719" s="5">
        <f t="shared" si="1551"/>
        <v>101</v>
      </c>
      <c r="I1719" s="5">
        <f t="shared" si="1551"/>
        <v>0</v>
      </c>
      <c r="J1719" s="5">
        <f t="shared" si="1551"/>
        <v>0</v>
      </c>
      <c r="K1719" s="5">
        <f t="shared" si="1551"/>
        <v>0</v>
      </c>
      <c r="L1719" s="5">
        <f t="shared" si="1551"/>
        <v>366.19</v>
      </c>
      <c r="M1719" s="5">
        <f t="shared" si="1510"/>
        <v>467.19</v>
      </c>
      <c r="N1719" s="5">
        <f t="shared" si="1552"/>
        <v>0</v>
      </c>
      <c r="O1719" s="5">
        <f t="shared" si="1552"/>
        <v>64.640680000000003</v>
      </c>
      <c r="P1719" s="5">
        <f t="shared" si="1553"/>
        <v>0</v>
      </c>
      <c r="Q1719" s="5">
        <f t="shared" si="1553"/>
        <v>0</v>
      </c>
      <c r="R1719" s="5">
        <f t="shared" si="1553"/>
        <v>0</v>
      </c>
      <c r="S1719" s="5">
        <f t="shared" si="1553"/>
        <v>0</v>
      </c>
      <c r="T1719" s="5">
        <f t="shared" si="1553"/>
        <v>0</v>
      </c>
      <c r="U1719" s="5">
        <f t="shared" si="1553"/>
        <v>0</v>
      </c>
      <c r="V1719" s="42">
        <f t="shared" si="1553"/>
        <v>0</v>
      </c>
      <c r="W1719" s="5" t="e">
        <f t="shared" si="1527"/>
        <v>#DIV/0!</v>
      </c>
      <c r="X1719" s="25" t="s">
        <v>1591</v>
      </c>
    </row>
    <row r="1720" spans="1:24" ht="31.5" hidden="1" customHeight="1" x14ac:dyDescent="0.25">
      <c r="A1720" s="4" t="s">
        <v>234</v>
      </c>
      <c r="B1720" s="4" t="s">
        <v>1762</v>
      </c>
      <c r="C1720" s="4" t="s">
        <v>190</v>
      </c>
      <c r="D1720" s="4"/>
      <c r="E1720" s="14" t="s">
        <v>572</v>
      </c>
      <c r="F1720" s="5">
        <f t="shared" ref="F1720:L1720" si="1554">F1721+F1723</f>
        <v>101</v>
      </c>
      <c r="G1720" s="5">
        <f t="shared" si="1554"/>
        <v>101</v>
      </c>
      <c r="H1720" s="5">
        <f t="shared" si="1554"/>
        <v>101</v>
      </c>
      <c r="I1720" s="5">
        <f t="shared" si="1554"/>
        <v>0</v>
      </c>
      <c r="J1720" s="5">
        <f t="shared" si="1554"/>
        <v>0</v>
      </c>
      <c r="K1720" s="5">
        <f t="shared" si="1554"/>
        <v>0</v>
      </c>
      <c r="L1720" s="5">
        <f t="shared" si="1554"/>
        <v>366.19</v>
      </c>
      <c r="M1720" s="5">
        <f t="shared" si="1510"/>
        <v>467.19</v>
      </c>
      <c r="N1720" s="5">
        <f>N1721+N1723</f>
        <v>0</v>
      </c>
      <c r="O1720" s="5">
        <f>O1721+O1723</f>
        <v>64.640680000000003</v>
      </c>
      <c r="P1720" s="5">
        <f t="shared" ref="P1720:V1720" si="1555">P1721+P1723</f>
        <v>0</v>
      </c>
      <c r="Q1720" s="5">
        <f t="shared" si="1555"/>
        <v>0</v>
      </c>
      <c r="R1720" s="5">
        <f t="shared" si="1555"/>
        <v>0</v>
      </c>
      <c r="S1720" s="5">
        <f t="shared" si="1555"/>
        <v>0</v>
      </c>
      <c r="T1720" s="5">
        <f t="shared" si="1555"/>
        <v>0</v>
      </c>
      <c r="U1720" s="5">
        <f t="shared" si="1555"/>
        <v>0</v>
      </c>
      <c r="V1720" s="42">
        <f t="shared" si="1555"/>
        <v>0</v>
      </c>
      <c r="W1720" s="5" t="e">
        <f t="shared" si="1527"/>
        <v>#DIV/0!</v>
      </c>
      <c r="X1720" s="25" t="s">
        <v>1591</v>
      </c>
    </row>
    <row r="1721" spans="1:24" ht="31.5" hidden="1" customHeight="1" x14ac:dyDescent="0.25">
      <c r="A1721" s="4" t="s">
        <v>234</v>
      </c>
      <c r="B1721" s="4" t="s">
        <v>1762</v>
      </c>
      <c r="C1721" s="4" t="s">
        <v>190</v>
      </c>
      <c r="D1721" s="4" t="s">
        <v>11</v>
      </c>
      <c r="E1721" s="14" t="s">
        <v>531</v>
      </c>
      <c r="F1721" s="5">
        <f t="shared" si="1551"/>
        <v>80</v>
      </c>
      <c r="G1721" s="5">
        <f t="shared" si="1551"/>
        <v>80</v>
      </c>
      <c r="H1721" s="5">
        <f t="shared" si="1551"/>
        <v>80</v>
      </c>
      <c r="I1721" s="5">
        <f t="shared" si="1551"/>
        <v>0</v>
      </c>
      <c r="J1721" s="5">
        <f t="shared" si="1551"/>
        <v>0</v>
      </c>
      <c r="K1721" s="5">
        <f t="shared" si="1551"/>
        <v>0</v>
      </c>
      <c r="L1721" s="5">
        <f t="shared" si="1551"/>
        <v>366.19</v>
      </c>
      <c r="M1721" s="5">
        <f t="shared" si="1510"/>
        <v>446.19</v>
      </c>
      <c r="N1721" s="5">
        <f t="shared" si="1552"/>
        <v>0</v>
      </c>
      <c r="O1721" s="5">
        <f t="shared" si="1552"/>
        <v>53.271680000000003</v>
      </c>
      <c r="P1721" s="5">
        <f t="shared" si="1553"/>
        <v>0</v>
      </c>
      <c r="Q1721" s="5">
        <f t="shared" si="1553"/>
        <v>0</v>
      </c>
      <c r="R1721" s="5">
        <f t="shared" si="1553"/>
        <v>0</v>
      </c>
      <c r="S1721" s="5">
        <f t="shared" si="1553"/>
        <v>0</v>
      </c>
      <c r="T1721" s="5">
        <f t="shared" si="1553"/>
        <v>0</v>
      </c>
      <c r="U1721" s="5">
        <f t="shared" si="1553"/>
        <v>0</v>
      </c>
      <c r="V1721" s="42">
        <f t="shared" si="1553"/>
        <v>0</v>
      </c>
      <c r="W1721" s="5" t="e">
        <f t="shared" si="1527"/>
        <v>#DIV/0!</v>
      </c>
      <c r="X1721" s="25" t="s">
        <v>1591</v>
      </c>
    </row>
    <row r="1722" spans="1:24" ht="31.5" hidden="1" customHeight="1" x14ac:dyDescent="0.25">
      <c r="A1722" s="4" t="s">
        <v>234</v>
      </c>
      <c r="B1722" s="4" t="s">
        <v>1762</v>
      </c>
      <c r="C1722" s="4" t="s">
        <v>190</v>
      </c>
      <c r="D1722" s="4" t="s">
        <v>12</v>
      </c>
      <c r="E1722" s="14" t="s">
        <v>532</v>
      </c>
      <c r="F1722" s="5">
        <v>80</v>
      </c>
      <c r="G1722" s="5">
        <v>80</v>
      </c>
      <c r="H1722" s="5">
        <v>80</v>
      </c>
      <c r="I1722" s="5"/>
      <c r="J1722" s="5"/>
      <c r="K1722" s="5"/>
      <c r="L1722" s="5">
        <v>366.19</v>
      </c>
      <c r="M1722" s="5">
        <f t="shared" si="1510"/>
        <v>446.19</v>
      </c>
      <c r="N1722" s="5">
        <v>0</v>
      </c>
      <c r="O1722" s="5">
        <v>53.271680000000003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42">
        <v>0</v>
      </c>
      <c r="W1722" s="5" t="e">
        <f t="shared" si="1527"/>
        <v>#DIV/0!</v>
      </c>
      <c r="X1722" s="25" t="s">
        <v>1591</v>
      </c>
    </row>
    <row r="1723" spans="1:24" ht="15.75" hidden="1" customHeight="1" x14ac:dyDescent="0.3">
      <c r="A1723" s="4" t="s">
        <v>234</v>
      </c>
      <c r="B1723" s="4" t="s">
        <v>1762</v>
      </c>
      <c r="C1723" s="4" t="s">
        <v>190</v>
      </c>
      <c r="D1723" s="4" t="s">
        <v>13</v>
      </c>
      <c r="E1723" s="14" t="s">
        <v>547</v>
      </c>
      <c r="F1723" s="5">
        <f t="shared" ref="F1723:L1723" si="1556">F1724</f>
        <v>21</v>
      </c>
      <c r="G1723" s="5">
        <f t="shared" si="1556"/>
        <v>21</v>
      </c>
      <c r="H1723" s="5">
        <f t="shared" si="1556"/>
        <v>21</v>
      </c>
      <c r="I1723" s="5">
        <f t="shared" si="1556"/>
        <v>0</v>
      </c>
      <c r="J1723" s="5">
        <f t="shared" si="1556"/>
        <v>0</v>
      </c>
      <c r="K1723" s="5">
        <f t="shared" si="1556"/>
        <v>0</v>
      </c>
      <c r="L1723" s="5">
        <f t="shared" si="1556"/>
        <v>0</v>
      </c>
      <c r="M1723" s="5">
        <f t="shared" si="1510"/>
        <v>21</v>
      </c>
      <c r="N1723" s="5">
        <f>N1724</f>
        <v>0</v>
      </c>
      <c r="O1723" s="5">
        <f>O1724</f>
        <v>11.369</v>
      </c>
      <c r="P1723" s="5">
        <f t="shared" ref="P1723:V1723" si="1557">P1724</f>
        <v>0</v>
      </c>
      <c r="Q1723" s="5">
        <f t="shared" si="1557"/>
        <v>0</v>
      </c>
      <c r="R1723" s="5">
        <f t="shared" si="1557"/>
        <v>0</v>
      </c>
      <c r="S1723" s="5">
        <f t="shared" si="1557"/>
        <v>0</v>
      </c>
      <c r="T1723" s="5">
        <f t="shared" si="1557"/>
        <v>0</v>
      </c>
      <c r="U1723" s="5">
        <f t="shared" si="1557"/>
        <v>0</v>
      </c>
      <c r="V1723" s="42">
        <f t="shared" si="1557"/>
        <v>0</v>
      </c>
      <c r="W1723" s="5" t="e">
        <f t="shared" si="1527"/>
        <v>#DIV/0!</v>
      </c>
      <c r="X1723" s="25" t="s">
        <v>1591</v>
      </c>
    </row>
    <row r="1724" spans="1:24" ht="15.75" hidden="1" customHeight="1" x14ac:dyDescent="0.3">
      <c r="A1724" s="4" t="s">
        <v>234</v>
      </c>
      <c r="B1724" s="4" t="s">
        <v>1762</v>
      </c>
      <c r="C1724" s="4" t="s">
        <v>190</v>
      </c>
      <c r="D1724" s="4" t="s">
        <v>20</v>
      </c>
      <c r="E1724" s="14" t="s">
        <v>550</v>
      </c>
      <c r="F1724" s="5">
        <v>21</v>
      </c>
      <c r="G1724" s="5">
        <v>21</v>
      </c>
      <c r="H1724" s="5">
        <v>21</v>
      </c>
      <c r="I1724" s="5"/>
      <c r="J1724" s="5"/>
      <c r="K1724" s="5"/>
      <c r="L1724" s="5"/>
      <c r="M1724" s="5">
        <f t="shared" si="1510"/>
        <v>21</v>
      </c>
      <c r="N1724" s="5">
        <v>0</v>
      </c>
      <c r="O1724" s="5">
        <v>11.369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42">
        <v>0</v>
      </c>
      <c r="W1724" s="5" t="e">
        <f t="shared" si="1527"/>
        <v>#DIV/0!</v>
      </c>
      <c r="X1724" s="25" t="s">
        <v>1591</v>
      </c>
    </row>
    <row r="1725" spans="1:24" ht="31.5" customHeight="1" x14ac:dyDescent="0.3">
      <c r="A1725" s="4" t="s">
        <v>234</v>
      </c>
      <c r="B1725" s="4" t="s">
        <v>1762</v>
      </c>
      <c r="C1725" s="4" t="s">
        <v>22</v>
      </c>
      <c r="D1725" s="4"/>
      <c r="E1725" s="14" t="s">
        <v>802</v>
      </c>
      <c r="F1725" s="5">
        <f t="shared" ref="F1725:L1725" si="1558">F1726</f>
        <v>318.89999999999998</v>
      </c>
      <c r="G1725" s="5">
        <f t="shared" si="1558"/>
        <v>318.89999999999998</v>
      </c>
      <c r="H1725" s="5">
        <f t="shared" si="1558"/>
        <v>318.89999999999998</v>
      </c>
      <c r="I1725" s="5">
        <f t="shared" si="1558"/>
        <v>0</v>
      </c>
      <c r="J1725" s="5">
        <f t="shared" si="1558"/>
        <v>0</v>
      </c>
      <c r="K1725" s="5">
        <f t="shared" si="1558"/>
        <v>0</v>
      </c>
      <c r="L1725" s="5">
        <f t="shared" si="1558"/>
        <v>0</v>
      </c>
      <c r="M1725" s="5">
        <f t="shared" si="1510"/>
        <v>318.89999999999998</v>
      </c>
      <c r="N1725" s="5">
        <f>N1726</f>
        <v>327.39999999999998</v>
      </c>
      <c r="O1725" s="5">
        <f>O1726</f>
        <v>230.03692000000001</v>
      </c>
      <c r="P1725" s="5">
        <f t="shared" ref="P1725:V1725" si="1559">P1726</f>
        <v>327.39999999999998</v>
      </c>
      <c r="Q1725" s="5">
        <f t="shared" si="1559"/>
        <v>230.03692000000001</v>
      </c>
      <c r="R1725" s="5">
        <f t="shared" si="1559"/>
        <v>0</v>
      </c>
      <c r="S1725" s="5">
        <f t="shared" si="1559"/>
        <v>0</v>
      </c>
      <c r="T1725" s="5">
        <f t="shared" si="1559"/>
        <v>327.38799999999998</v>
      </c>
      <c r="U1725" s="5">
        <f t="shared" si="1559"/>
        <v>327.38799999999998</v>
      </c>
      <c r="V1725" s="42">
        <f t="shared" si="1559"/>
        <v>0</v>
      </c>
      <c r="W1725" s="5">
        <f t="shared" si="1527"/>
        <v>99.996334758704947</v>
      </c>
      <c r="X1725" s="27"/>
    </row>
    <row r="1726" spans="1:24" ht="15.75" customHeight="1" x14ac:dyDescent="0.3">
      <c r="A1726" s="4" t="s">
        <v>234</v>
      </c>
      <c r="B1726" s="4" t="s">
        <v>1762</v>
      </c>
      <c r="C1726" s="4" t="s">
        <v>23</v>
      </c>
      <c r="D1726" s="4"/>
      <c r="E1726" s="14" t="s">
        <v>809</v>
      </c>
      <c r="F1726" s="5">
        <f t="shared" ref="F1726:L1726" si="1560">F1727+F1730</f>
        <v>318.89999999999998</v>
      </c>
      <c r="G1726" s="5">
        <f t="shared" si="1560"/>
        <v>318.89999999999998</v>
      </c>
      <c r="H1726" s="5">
        <f t="shared" si="1560"/>
        <v>318.89999999999998</v>
      </c>
      <c r="I1726" s="5">
        <f t="shared" si="1560"/>
        <v>0</v>
      </c>
      <c r="J1726" s="5">
        <f t="shared" si="1560"/>
        <v>0</v>
      </c>
      <c r="K1726" s="5">
        <f t="shared" si="1560"/>
        <v>0</v>
      </c>
      <c r="L1726" s="5">
        <f t="shared" si="1560"/>
        <v>0</v>
      </c>
      <c r="M1726" s="5">
        <f t="shared" si="1510"/>
        <v>318.89999999999998</v>
      </c>
      <c r="N1726" s="5">
        <f>N1727+N1730</f>
        <v>327.39999999999998</v>
      </c>
      <c r="O1726" s="5">
        <f>O1727+O1730</f>
        <v>230.03692000000001</v>
      </c>
      <c r="P1726" s="5">
        <f t="shared" ref="P1726:V1726" si="1561">P1727+P1730</f>
        <v>327.39999999999998</v>
      </c>
      <c r="Q1726" s="5">
        <f t="shared" si="1561"/>
        <v>230.03692000000001</v>
      </c>
      <c r="R1726" s="5">
        <f t="shared" si="1561"/>
        <v>0</v>
      </c>
      <c r="S1726" s="5">
        <f t="shared" si="1561"/>
        <v>0</v>
      </c>
      <c r="T1726" s="5">
        <f t="shared" si="1561"/>
        <v>327.38799999999998</v>
      </c>
      <c r="U1726" s="5">
        <f t="shared" si="1561"/>
        <v>327.38799999999998</v>
      </c>
      <c r="V1726" s="42">
        <f t="shared" si="1561"/>
        <v>0</v>
      </c>
      <c r="W1726" s="5">
        <f t="shared" si="1527"/>
        <v>99.996334758704947</v>
      </c>
      <c r="X1726" s="27"/>
    </row>
    <row r="1727" spans="1:24" ht="31.5" customHeight="1" x14ac:dyDescent="0.3">
      <c r="A1727" s="4" t="s">
        <v>234</v>
      </c>
      <c r="B1727" s="4" t="s">
        <v>1762</v>
      </c>
      <c r="C1727" s="4" t="s">
        <v>298</v>
      </c>
      <c r="D1727" s="4"/>
      <c r="E1727" s="14" t="s">
        <v>818</v>
      </c>
      <c r="F1727" s="5">
        <f t="shared" ref="F1727:L1728" si="1562">F1728</f>
        <v>120</v>
      </c>
      <c r="G1727" s="5">
        <f t="shared" si="1562"/>
        <v>120</v>
      </c>
      <c r="H1727" s="5">
        <f t="shared" si="1562"/>
        <v>120</v>
      </c>
      <c r="I1727" s="5">
        <f t="shared" si="1562"/>
        <v>0</v>
      </c>
      <c r="J1727" s="5">
        <f t="shared" si="1562"/>
        <v>0</v>
      </c>
      <c r="K1727" s="5">
        <f t="shared" si="1562"/>
        <v>0</v>
      </c>
      <c r="L1727" s="5">
        <f t="shared" si="1562"/>
        <v>0</v>
      </c>
      <c r="M1727" s="5">
        <f t="shared" si="1510"/>
        <v>120</v>
      </c>
      <c r="N1727" s="5">
        <f>N1728</f>
        <v>120</v>
      </c>
      <c r="O1727" s="5">
        <f>O1728</f>
        <v>90</v>
      </c>
      <c r="P1727" s="5">
        <f t="shared" ref="P1727:V1728" si="1563">P1728</f>
        <v>120</v>
      </c>
      <c r="Q1727" s="5">
        <f t="shared" si="1563"/>
        <v>90</v>
      </c>
      <c r="R1727" s="5">
        <f t="shared" si="1563"/>
        <v>0</v>
      </c>
      <c r="S1727" s="5">
        <f t="shared" si="1563"/>
        <v>0</v>
      </c>
      <c r="T1727" s="5">
        <f t="shared" si="1563"/>
        <v>119.988</v>
      </c>
      <c r="U1727" s="5">
        <f t="shared" si="1563"/>
        <v>119.988</v>
      </c>
      <c r="V1727" s="42">
        <f t="shared" si="1563"/>
        <v>0</v>
      </c>
      <c r="W1727" s="5">
        <f t="shared" si="1527"/>
        <v>99.99</v>
      </c>
      <c r="X1727" s="27"/>
    </row>
    <row r="1728" spans="1:24" ht="31.5" customHeight="1" x14ac:dyDescent="0.3">
      <c r="A1728" s="4" t="s">
        <v>234</v>
      </c>
      <c r="B1728" s="4" t="s">
        <v>1762</v>
      </c>
      <c r="C1728" s="4" t="s">
        <v>298</v>
      </c>
      <c r="D1728" s="4" t="s">
        <v>11</v>
      </c>
      <c r="E1728" s="14" t="s">
        <v>531</v>
      </c>
      <c r="F1728" s="5">
        <f t="shared" si="1562"/>
        <v>120</v>
      </c>
      <c r="G1728" s="5">
        <f t="shared" si="1562"/>
        <v>120</v>
      </c>
      <c r="H1728" s="5">
        <f t="shared" si="1562"/>
        <v>120</v>
      </c>
      <c r="I1728" s="5">
        <f t="shared" si="1562"/>
        <v>0</v>
      </c>
      <c r="J1728" s="5">
        <f t="shared" si="1562"/>
        <v>0</v>
      </c>
      <c r="K1728" s="5">
        <f t="shared" si="1562"/>
        <v>0</v>
      </c>
      <c r="L1728" s="5">
        <f t="shared" si="1562"/>
        <v>0</v>
      </c>
      <c r="M1728" s="5">
        <f t="shared" si="1510"/>
        <v>120</v>
      </c>
      <c r="N1728" s="5">
        <f>N1729</f>
        <v>120</v>
      </c>
      <c r="O1728" s="5">
        <f>O1729</f>
        <v>90</v>
      </c>
      <c r="P1728" s="5">
        <f t="shared" si="1563"/>
        <v>120</v>
      </c>
      <c r="Q1728" s="5">
        <f t="shared" si="1563"/>
        <v>90</v>
      </c>
      <c r="R1728" s="5">
        <f t="shared" si="1563"/>
        <v>0</v>
      </c>
      <c r="S1728" s="5">
        <f t="shared" si="1563"/>
        <v>0</v>
      </c>
      <c r="T1728" s="5">
        <f t="shared" si="1563"/>
        <v>119.988</v>
      </c>
      <c r="U1728" s="5">
        <f t="shared" si="1563"/>
        <v>119.988</v>
      </c>
      <c r="V1728" s="42">
        <f t="shared" si="1563"/>
        <v>0</v>
      </c>
      <c r="W1728" s="5">
        <f t="shared" si="1527"/>
        <v>99.99</v>
      </c>
      <c r="X1728" s="27"/>
    </row>
    <row r="1729" spans="1:24" ht="31.5" customHeight="1" x14ac:dyDescent="0.3">
      <c r="A1729" s="4" t="s">
        <v>234</v>
      </c>
      <c r="B1729" s="4" t="s">
        <v>1762</v>
      </c>
      <c r="C1729" s="4" t="s">
        <v>298</v>
      </c>
      <c r="D1729" s="4" t="s">
        <v>12</v>
      </c>
      <c r="E1729" s="14" t="s">
        <v>532</v>
      </c>
      <c r="F1729" s="5">
        <v>120</v>
      </c>
      <c r="G1729" s="5">
        <v>120</v>
      </c>
      <c r="H1729" s="5">
        <v>120</v>
      </c>
      <c r="I1729" s="5"/>
      <c r="J1729" s="5"/>
      <c r="K1729" s="5"/>
      <c r="L1729" s="5"/>
      <c r="M1729" s="5">
        <f t="shared" si="1510"/>
        <v>120</v>
      </c>
      <c r="N1729" s="5">
        <v>120</v>
      </c>
      <c r="O1729" s="5">
        <v>90</v>
      </c>
      <c r="P1729" s="5">
        <f>N1729</f>
        <v>120</v>
      </c>
      <c r="Q1729" s="5">
        <f>O1729</f>
        <v>90</v>
      </c>
      <c r="R1729" s="5">
        <v>0</v>
      </c>
      <c r="S1729" s="5">
        <v>0</v>
      </c>
      <c r="T1729" s="5">
        <v>119.988</v>
      </c>
      <c r="U1729" s="5">
        <f>T1729</f>
        <v>119.988</v>
      </c>
      <c r="V1729" s="42">
        <v>0</v>
      </c>
      <c r="W1729" s="5">
        <f t="shared" si="1527"/>
        <v>99.99</v>
      </c>
      <c r="X1729" s="27"/>
    </row>
    <row r="1730" spans="1:24" ht="47.25" customHeight="1" x14ac:dyDescent="0.3">
      <c r="A1730" s="4" t="s">
        <v>234</v>
      </c>
      <c r="B1730" s="4" t="s">
        <v>1762</v>
      </c>
      <c r="C1730" s="4" t="s">
        <v>299</v>
      </c>
      <c r="D1730" s="4"/>
      <c r="E1730" s="14" t="s">
        <v>819</v>
      </c>
      <c r="F1730" s="5">
        <f t="shared" ref="F1730:L1730" si="1564">F1733+F1731</f>
        <v>198.9</v>
      </c>
      <c r="G1730" s="5">
        <f t="shared" si="1564"/>
        <v>198.9</v>
      </c>
      <c r="H1730" s="5">
        <f t="shared" si="1564"/>
        <v>198.9</v>
      </c>
      <c r="I1730" s="5">
        <f t="shared" si="1564"/>
        <v>0</v>
      </c>
      <c r="J1730" s="5">
        <f t="shared" si="1564"/>
        <v>0</v>
      </c>
      <c r="K1730" s="5">
        <f t="shared" si="1564"/>
        <v>0</v>
      </c>
      <c r="L1730" s="5">
        <f t="shared" si="1564"/>
        <v>0</v>
      </c>
      <c r="M1730" s="5">
        <f t="shared" si="1510"/>
        <v>198.9</v>
      </c>
      <c r="N1730" s="5">
        <f>N1733+N1731</f>
        <v>207.39999999999998</v>
      </c>
      <c r="O1730" s="5">
        <f>O1733+O1731</f>
        <v>140.03692000000001</v>
      </c>
      <c r="P1730" s="5">
        <f t="shared" ref="P1730:V1730" si="1565">P1733+P1731</f>
        <v>207.39999999999998</v>
      </c>
      <c r="Q1730" s="5">
        <f t="shared" si="1565"/>
        <v>140.03692000000001</v>
      </c>
      <c r="R1730" s="5">
        <f t="shared" si="1565"/>
        <v>0</v>
      </c>
      <c r="S1730" s="5">
        <f t="shared" si="1565"/>
        <v>0</v>
      </c>
      <c r="T1730" s="5">
        <f>T1733+T1731</f>
        <v>207.39999999999998</v>
      </c>
      <c r="U1730" s="5">
        <f t="shared" si="1565"/>
        <v>207.39999999999998</v>
      </c>
      <c r="V1730" s="42">
        <f t="shared" si="1565"/>
        <v>0</v>
      </c>
      <c r="W1730" s="5">
        <f t="shared" si="1527"/>
        <v>100</v>
      </c>
      <c r="X1730" s="27"/>
    </row>
    <row r="1731" spans="1:24" ht="78.75" customHeight="1" x14ac:dyDescent="0.3">
      <c r="A1731" s="4" t="s">
        <v>234</v>
      </c>
      <c r="B1731" s="4" t="s">
        <v>1762</v>
      </c>
      <c r="C1731" s="4" t="s">
        <v>299</v>
      </c>
      <c r="D1731" s="4" t="s">
        <v>18</v>
      </c>
      <c r="E1731" s="14" t="s">
        <v>528</v>
      </c>
      <c r="F1731" s="5">
        <f t="shared" ref="F1731:L1731" si="1566">F1732</f>
        <v>117.4</v>
      </c>
      <c r="G1731" s="5">
        <f t="shared" si="1566"/>
        <v>117.4</v>
      </c>
      <c r="H1731" s="5">
        <f t="shared" si="1566"/>
        <v>117.4</v>
      </c>
      <c r="I1731" s="5">
        <f t="shared" si="1566"/>
        <v>0</v>
      </c>
      <c r="J1731" s="5">
        <f t="shared" si="1566"/>
        <v>0</v>
      </c>
      <c r="K1731" s="5">
        <f t="shared" si="1566"/>
        <v>0</v>
      </c>
      <c r="L1731" s="5">
        <f t="shared" si="1566"/>
        <v>0</v>
      </c>
      <c r="M1731" s="5">
        <f t="shared" si="1510"/>
        <v>117.4</v>
      </c>
      <c r="N1731" s="5">
        <f>N1732</f>
        <v>125.95699999999999</v>
      </c>
      <c r="O1731" s="5">
        <f>O1732</f>
        <v>78.911919999999995</v>
      </c>
      <c r="P1731" s="5">
        <f t="shared" ref="P1731:V1731" si="1567">P1732</f>
        <v>125.95699999999999</v>
      </c>
      <c r="Q1731" s="5">
        <f t="shared" si="1567"/>
        <v>78.911919999999995</v>
      </c>
      <c r="R1731" s="5">
        <f t="shared" si="1567"/>
        <v>0</v>
      </c>
      <c r="S1731" s="5">
        <f t="shared" si="1567"/>
        <v>0</v>
      </c>
      <c r="T1731" s="5">
        <f>T1732</f>
        <v>125.95699999999999</v>
      </c>
      <c r="U1731" s="5">
        <f t="shared" si="1567"/>
        <v>125.95699999999999</v>
      </c>
      <c r="V1731" s="42">
        <f t="shared" si="1567"/>
        <v>0</v>
      </c>
      <c r="W1731" s="5">
        <f t="shared" si="1527"/>
        <v>100</v>
      </c>
      <c r="X1731" s="27"/>
    </row>
    <row r="1732" spans="1:24" ht="31.5" customHeight="1" x14ac:dyDescent="0.3">
      <c r="A1732" s="4" t="s">
        <v>234</v>
      </c>
      <c r="B1732" s="4" t="s">
        <v>1762</v>
      </c>
      <c r="C1732" s="4" t="s">
        <v>299</v>
      </c>
      <c r="D1732" s="4" t="s">
        <v>28</v>
      </c>
      <c r="E1732" s="14" t="s">
        <v>530</v>
      </c>
      <c r="F1732" s="5">
        <v>117.4</v>
      </c>
      <c r="G1732" s="5">
        <v>117.4</v>
      </c>
      <c r="H1732" s="5">
        <v>117.4</v>
      </c>
      <c r="I1732" s="5"/>
      <c r="J1732" s="5"/>
      <c r="K1732" s="5"/>
      <c r="L1732" s="5"/>
      <c r="M1732" s="5">
        <f t="shared" si="1510"/>
        <v>117.4</v>
      </c>
      <c r="N1732" s="5">
        <v>125.95699999999999</v>
      </c>
      <c r="O1732" s="5">
        <v>78.911919999999995</v>
      </c>
      <c r="P1732" s="5">
        <f>N1732</f>
        <v>125.95699999999999</v>
      </c>
      <c r="Q1732" s="5">
        <f>O1732</f>
        <v>78.911919999999995</v>
      </c>
      <c r="R1732" s="5">
        <v>0</v>
      </c>
      <c r="S1732" s="5">
        <v>0</v>
      </c>
      <c r="T1732" s="5">
        <v>125.95699999999999</v>
      </c>
      <c r="U1732" s="5">
        <f>T1732</f>
        <v>125.95699999999999</v>
      </c>
      <c r="V1732" s="42">
        <v>0</v>
      </c>
      <c r="W1732" s="5">
        <f t="shared" si="1527"/>
        <v>100</v>
      </c>
      <c r="X1732" s="27"/>
    </row>
    <row r="1733" spans="1:24" ht="31.5" customHeight="1" x14ac:dyDescent="0.3">
      <c r="A1733" s="4" t="s">
        <v>234</v>
      </c>
      <c r="B1733" s="4" t="s">
        <v>1762</v>
      </c>
      <c r="C1733" s="4" t="s">
        <v>299</v>
      </c>
      <c r="D1733" s="4" t="s">
        <v>11</v>
      </c>
      <c r="E1733" s="14" t="s">
        <v>531</v>
      </c>
      <c r="F1733" s="5">
        <f t="shared" ref="F1733:L1733" si="1568">F1734</f>
        <v>81.5</v>
      </c>
      <c r="G1733" s="5">
        <f t="shared" si="1568"/>
        <v>81.5</v>
      </c>
      <c r="H1733" s="5">
        <f t="shared" si="1568"/>
        <v>81.5</v>
      </c>
      <c r="I1733" s="5">
        <f t="shared" si="1568"/>
        <v>0</v>
      </c>
      <c r="J1733" s="5">
        <f t="shared" si="1568"/>
        <v>0</v>
      </c>
      <c r="K1733" s="5">
        <f t="shared" si="1568"/>
        <v>0</v>
      </c>
      <c r="L1733" s="5">
        <f t="shared" si="1568"/>
        <v>0</v>
      </c>
      <c r="M1733" s="5">
        <f t="shared" si="1510"/>
        <v>81.5</v>
      </c>
      <c r="N1733" s="5">
        <f>N1734</f>
        <v>81.442999999999998</v>
      </c>
      <c r="O1733" s="5">
        <f>O1734</f>
        <v>61.125</v>
      </c>
      <c r="P1733" s="5">
        <f t="shared" ref="P1733:V1733" si="1569">P1734</f>
        <v>81.442999999999998</v>
      </c>
      <c r="Q1733" s="5">
        <f t="shared" si="1569"/>
        <v>61.125</v>
      </c>
      <c r="R1733" s="5">
        <f t="shared" si="1569"/>
        <v>0</v>
      </c>
      <c r="S1733" s="5">
        <f t="shared" si="1569"/>
        <v>0</v>
      </c>
      <c r="T1733" s="5">
        <f t="shared" si="1569"/>
        <v>81.442999999999998</v>
      </c>
      <c r="U1733" s="5">
        <f t="shared" si="1569"/>
        <v>81.442999999999998</v>
      </c>
      <c r="V1733" s="42">
        <f t="shared" si="1569"/>
        <v>0</v>
      </c>
      <c r="W1733" s="5">
        <f t="shared" si="1527"/>
        <v>100</v>
      </c>
      <c r="X1733" s="27"/>
    </row>
    <row r="1734" spans="1:24" ht="31.5" customHeight="1" x14ac:dyDescent="0.3">
      <c r="A1734" s="4" t="s">
        <v>234</v>
      </c>
      <c r="B1734" s="4" t="s">
        <v>1762</v>
      </c>
      <c r="C1734" s="4" t="s">
        <v>299</v>
      </c>
      <c r="D1734" s="4" t="s">
        <v>12</v>
      </c>
      <c r="E1734" s="14" t="s">
        <v>532</v>
      </c>
      <c r="F1734" s="5">
        <v>81.5</v>
      </c>
      <c r="G1734" s="5">
        <v>81.5</v>
      </c>
      <c r="H1734" s="5">
        <v>81.5</v>
      </c>
      <c r="I1734" s="5"/>
      <c r="J1734" s="5"/>
      <c r="K1734" s="5"/>
      <c r="L1734" s="5"/>
      <c r="M1734" s="5">
        <f t="shared" si="1510"/>
        <v>81.5</v>
      </c>
      <c r="N1734" s="5">
        <v>81.442999999999998</v>
      </c>
      <c r="O1734" s="5">
        <v>61.125</v>
      </c>
      <c r="P1734" s="5">
        <f>N1734</f>
        <v>81.442999999999998</v>
      </c>
      <c r="Q1734" s="5">
        <f>O1734</f>
        <v>61.125</v>
      </c>
      <c r="R1734" s="5">
        <v>0</v>
      </c>
      <c r="S1734" s="5">
        <v>0</v>
      </c>
      <c r="T1734" s="5">
        <v>81.442999999999998</v>
      </c>
      <c r="U1734" s="5">
        <f>T1734</f>
        <v>81.442999999999998</v>
      </c>
      <c r="V1734" s="42">
        <v>0</v>
      </c>
      <c r="W1734" s="5">
        <f t="shared" si="1527"/>
        <v>100</v>
      </c>
      <c r="X1734" s="27"/>
    </row>
    <row r="1735" spans="1:24" s="3" customFormat="1" ht="15.75" customHeight="1" x14ac:dyDescent="0.3">
      <c r="A1735" s="7" t="s">
        <v>234</v>
      </c>
      <c r="B1735" s="7" t="s">
        <v>30</v>
      </c>
      <c r="C1735" s="7"/>
      <c r="D1735" s="7"/>
      <c r="E1735" s="18" t="s">
        <v>493</v>
      </c>
      <c r="F1735" s="8">
        <f t="shared" ref="F1735:K1735" si="1570">F1748+F1813</f>
        <v>503050.6</v>
      </c>
      <c r="G1735" s="8">
        <f t="shared" si="1570"/>
        <v>483588.5</v>
      </c>
      <c r="H1735" s="8">
        <f t="shared" si="1570"/>
        <v>436281.8</v>
      </c>
      <c r="I1735" s="8">
        <f t="shared" si="1570"/>
        <v>-17.800000000000011</v>
      </c>
      <c r="J1735" s="8">
        <f t="shared" si="1570"/>
        <v>-38.699999999999989</v>
      </c>
      <c r="K1735" s="8">
        <f t="shared" si="1570"/>
        <v>-30</v>
      </c>
      <c r="L1735" s="8">
        <f>L1748+L1813+L1736</f>
        <v>4777.2160000000003</v>
      </c>
      <c r="M1735" s="8">
        <f>M1748+M1813+M1736</f>
        <v>507381.016</v>
      </c>
      <c r="N1735" s="8">
        <f>N1748+N1813+N1736</f>
        <v>542376.63148999983</v>
      </c>
      <c r="O1735" s="8">
        <f>O1748+O1813+O1736</f>
        <v>394894.98136999999</v>
      </c>
      <c r="P1735" s="8">
        <f t="shared" ref="P1735:V1735" si="1571">P1748+P1813+P1736</f>
        <v>109197.39602</v>
      </c>
      <c r="Q1735" s="8">
        <f t="shared" si="1571"/>
        <v>77998.434410000002</v>
      </c>
      <c r="R1735" s="8">
        <f t="shared" si="1571"/>
        <v>0</v>
      </c>
      <c r="S1735" s="8">
        <f t="shared" si="1571"/>
        <v>0</v>
      </c>
      <c r="T1735" s="8">
        <f>T1748+T1813+T1736</f>
        <v>539551.84323999984</v>
      </c>
      <c r="U1735" s="8">
        <f t="shared" si="1571"/>
        <v>109197.39602</v>
      </c>
      <c r="V1735" s="40">
        <f t="shared" si="1571"/>
        <v>0</v>
      </c>
      <c r="W1735" s="8">
        <f t="shared" si="1527"/>
        <v>99.479183267494435</v>
      </c>
      <c r="X1735" s="22"/>
    </row>
    <row r="1736" spans="1:24" s="10" customFormat="1" ht="15.75" customHeight="1" x14ac:dyDescent="0.3">
      <c r="A1736" s="9" t="s">
        <v>234</v>
      </c>
      <c r="B1736" s="9" t="s">
        <v>1767</v>
      </c>
      <c r="C1736" s="9"/>
      <c r="D1736" s="9"/>
      <c r="E1736" s="13" t="s">
        <v>1541</v>
      </c>
      <c r="F1736" s="8"/>
      <c r="G1736" s="8"/>
      <c r="H1736" s="8"/>
      <c r="I1736" s="8"/>
      <c r="J1736" s="8"/>
      <c r="K1736" s="8"/>
      <c r="L1736" s="11">
        <f>L1737+L1743</f>
        <v>484.56299999999999</v>
      </c>
      <c r="M1736" s="11">
        <f>L1736</f>
        <v>484.56299999999999</v>
      </c>
      <c r="N1736" s="11">
        <f>N1737+N1743</f>
        <v>568.06299999999999</v>
      </c>
      <c r="O1736" s="11">
        <f>O1737+O1743</f>
        <v>323.39076999999997</v>
      </c>
      <c r="P1736" s="11">
        <f t="shared" ref="P1736:V1736" si="1572">P1737+P1743</f>
        <v>66</v>
      </c>
      <c r="Q1736" s="11">
        <f t="shared" si="1572"/>
        <v>66</v>
      </c>
      <c r="R1736" s="11">
        <f t="shared" si="1572"/>
        <v>0</v>
      </c>
      <c r="S1736" s="11">
        <f t="shared" si="1572"/>
        <v>0</v>
      </c>
      <c r="T1736" s="11">
        <f>T1737+T1743</f>
        <v>568.06299999999999</v>
      </c>
      <c r="U1736" s="11">
        <f t="shared" si="1572"/>
        <v>66</v>
      </c>
      <c r="V1736" s="41">
        <f t="shared" si="1572"/>
        <v>0</v>
      </c>
      <c r="W1736" s="11">
        <f t="shared" si="1527"/>
        <v>100</v>
      </c>
      <c r="X1736" s="26"/>
    </row>
    <row r="1737" spans="1:24" ht="31.5" customHeight="1" x14ac:dyDescent="0.3">
      <c r="A1737" s="4" t="s">
        <v>234</v>
      </c>
      <c r="B1737" s="4" t="s">
        <v>1767</v>
      </c>
      <c r="C1737" s="4" t="s">
        <v>70</v>
      </c>
      <c r="D1737" s="4"/>
      <c r="E1737" s="14" t="s">
        <v>1183</v>
      </c>
      <c r="F1737" s="8"/>
      <c r="G1737" s="8"/>
      <c r="H1737" s="8"/>
      <c r="I1737" s="8"/>
      <c r="J1737" s="8"/>
      <c r="K1737" s="8"/>
      <c r="L1737" s="5"/>
      <c r="M1737" s="5">
        <f t="shared" ref="M1737:O1741" si="1573">M1738</f>
        <v>0</v>
      </c>
      <c r="N1737" s="5">
        <f t="shared" si="1573"/>
        <v>83.5</v>
      </c>
      <c r="O1737" s="5">
        <f t="shared" si="1573"/>
        <v>66</v>
      </c>
      <c r="P1737" s="5">
        <f t="shared" ref="P1737:V1741" si="1574">P1738</f>
        <v>66</v>
      </c>
      <c r="Q1737" s="5">
        <f t="shared" si="1574"/>
        <v>66</v>
      </c>
      <c r="R1737" s="5">
        <f t="shared" si="1574"/>
        <v>0</v>
      </c>
      <c r="S1737" s="5">
        <f t="shared" si="1574"/>
        <v>0</v>
      </c>
      <c r="T1737" s="5">
        <f t="shared" si="1574"/>
        <v>83.5</v>
      </c>
      <c r="U1737" s="5">
        <f t="shared" si="1574"/>
        <v>66</v>
      </c>
      <c r="V1737" s="42">
        <f t="shared" si="1574"/>
        <v>0</v>
      </c>
      <c r="W1737" s="5">
        <f t="shared" si="1527"/>
        <v>100</v>
      </c>
      <c r="X1737" s="27"/>
    </row>
    <row r="1738" spans="1:24" ht="31.5" customHeight="1" x14ac:dyDescent="0.3">
      <c r="A1738" s="4" t="s">
        <v>234</v>
      </c>
      <c r="B1738" s="4" t="s">
        <v>1767</v>
      </c>
      <c r="C1738" s="4" t="s">
        <v>77</v>
      </c>
      <c r="D1738" s="4"/>
      <c r="E1738" s="14" t="s">
        <v>1184</v>
      </c>
      <c r="F1738" s="8"/>
      <c r="G1738" s="8"/>
      <c r="H1738" s="8"/>
      <c r="I1738" s="8"/>
      <c r="J1738" s="8"/>
      <c r="K1738" s="8"/>
      <c r="L1738" s="5"/>
      <c r="M1738" s="5">
        <f t="shared" si="1573"/>
        <v>0</v>
      </c>
      <c r="N1738" s="5">
        <f t="shared" si="1573"/>
        <v>83.5</v>
      </c>
      <c r="O1738" s="5">
        <f t="shared" si="1573"/>
        <v>66</v>
      </c>
      <c r="P1738" s="5">
        <f t="shared" si="1574"/>
        <v>66</v>
      </c>
      <c r="Q1738" s="5">
        <f t="shared" si="1574"/>
        <v>66</v>
      </c>
      <c r="R1738" s="5">
        <f t="shared" si="1574"/>
        <v>0</v>
      </c>
      <c r="S1738" s="5">
        <f t="shared" si="1574"/>
        <v>0</v>
      </c>
      <c r="T1738" s="5">
        <f t="shared" si="1574"/>
        <v>83.5</v>
      </c>
      <c r="U1738" s="5">
        <f t="shared" si="1574"/>
        <v>66</v>
      </c>
      <c r="V1738" s="42">
        <f t="shared" si="1574"/>
        <v>0</v>
      </c>
      <c r="W1738" s="5">
        <f t="shared" si="1527"/>
        <v>100</v>
      </c>
      <c r="X1738" s="27"/>
    </row>
    <row r="1739" spans="1:24" ht="31.5" customHeight="1" x14ac:dyDescent="0.3">
      <c r="A1739" s="4" t="s">
        <v>234</v>
      </c>
      <c r="B1739" s="4" t="s">
        <v>1767</v>
      </c>
      <c r="C1739" s="4" t="s">
        <v>89</v>
      </c>
      <c r="D1739" s="4"/>
      <c r="E1739" s="14" t="s">
        <v>1004</v>
      </c>
      <c r="F1739" s="8"/>
      <c r="G1739" s="8"/>
      <c r="H1739" s="8"/>
      <c r="I1739" s="8"/>
      <c r="J1739" s="8"/>
      <c r="K1739" s="8"/>
      <c r="L1739" s="5"/>
      <c r="M1739" s="5">
        <f t="shared" si="1573"/>
        <v>0</v>
      </c>
      <c r="N1739" s="5">
        <f t="shared" si="1573"/>
        <v>83.5</v>
      </c>
      <c r="O1739" s="5">
        <f t="shared" si="1573"/>
        <v>66</v>
      </c>
      <c r="P1739" s="5">
        <f t="shared" si="1574"/>
        <v>66</v>
      </c>
      <c r="Q1739" s="5">
        <f t="shared" si="1574"/>
        <v>66</v>
      </c>
      <c r="R1739" s="5">
        <f t="shared" si="1574"/>
        <v>0</v>
      </c>
      <c r="S1739" s="5">
        <f t="shared" si="1574"/>
        <v>0</v>
      </c>
      <c r="T1739" s="5">
        <f t="shared" si="1574"/>
        <v>83.5</v>
      </c>
      <c r="U1739" s="5">
        <f t="shared" si="1574"/>
        <v>66</v>
      </c>
      <c r="V1739" s="42">
        <f t="shared" si="1574"/>
        <v>0</v>
      </c>
      <c r="W1739" s="5">
        <f t="shared" si="1527"/>
        <v>100</v>
      </c>
      <c r="X1739" s="27"/>
    </row>
    <row r="1740" spans="1:24" ht="63" customHeight="1" x14ac:dyDescent="0.3">
      <c r="A1740" s="4" t="s">
        <v>234</v>
      </c>
      <c r="B1740" s="4" t="s">
        <v>1767</v>
      </c>
      <c r="C1740" s="4" t="s">
        <v>1532</v>
      </c>
      <c r="D1740" s="4"/>
      <c r="E1740" s="14" t="s">
        <v>1531</v>
      </c>
      <c r="F1740" s="8"/>
      <c r="G1740" s="8"/>
      <c r="H1740" s="8"/>
      <c r="I1740" s="8"/>
      <c r="J1740" s="8"/>
      <c r="K1740" s="8"/>
      <c r="L1740" s="5"/>
      <c r="M1740" s="5">
        <f t="shared" si="1573"/>
        <v>0</v>
      </c>
      <c r="N1740" s="5">
        <f t="shared" si="1573"/>
        <v>83.5</v>
      </c>
      <c r="O1740" s="5">
        <f t="shared" si="1573"/>
        <v>66</v>
      </c>
      <c r="P1740" s="5">
        <f t="shared" si="1574"/>
        <v>66</v>
      </c>
      <c r="Q1740" s="5">
        <f t="shared" si="1574"/>
        <v>66</v>
      </c>
      <c r="R1740" s="5">
        <f t="shared" si="1574"/>
        <v>0</v>
      </c>
      <c r="S1740" s="5">
        <f t="shared" si="1574"/>
        <v>0</v>
      </c>
      <c r="T1740" s="5">
        <f t="shared" si="1574"/>
        <v>83.5</v>
      </c>
      <c r="U1740" s="5">
        <f t="shared" si="1574"/>
        <v>66</v>
      </c>
      <c r="V1740" s="42">
        <f t="shared" si="1574"/>
        <v>0</v>
      </c>
      <c r="W1740" s="5">
        <f t="shared" si="1527"/>
        <v>100</v>
      </c>
      <c r="X1740" s="27"/>
    </row>
    <row r="1741" spans="1:24" ht="31.5" customHeight="1" x14ac:dyDescent="0.3">
      <c r="A1741" s="4" t="s">
        <v>234</v>
      </c>
      <c r="B1741" s="4" t="s">
        <v>1767</v>
      </c>
      <c r="C1741" s="4" t="s">
        <v>1532</v>
      </c>
      <c r="D1741" s="4" t="s">
        <v>11</v>
      </c>
      <c r="E1741" s="14" t="s">
        <v>531</v>
      </c>
      <c r="F1741" s="8"/>
      <c r="G1741" s="8"/>
      <c r="H1741" s="8"/>
      <c r="I1741" s="8"/>
      <c r="J1741" s="8"/>
      <c r="K1741" s="8"/>
      <c r="L1741" s="5"/>
      <c r="M1741" s="5">
        <f t="shared" si="1573"/>
        <v>0</v>
      </c>
      <c r="N1741" s="5">
        <f t="shared" si="1573"/>
        <v>83.5</v>
      </c>
      <c r="O1741" s="5">
        <f t="shared" si="1573"/>
        <v>66</v>
      </c>
      <c r="P1741" s="5">
        <f t="shared" si="1574"/>
        <v>66</v>
      </c>
      <c r="Q1741" s="5">
        <f t="shared" si="1574"/>
        <v>66</v>
      </c>
      <c r="R1741" s="5">
        <f t="shared" si="1574"/>
        <v>0</v>
      </c>
      <c r="S1741" s="5">
        <f t="shared" si="1574"/>
        <v>0</v>
      </c>
      <c r="T1741" s="5">
        <f t="shared" si="1574"/>
        <v>83.5</v>
      </c>
      <c r="U1741" s="5">
        <f t="shared" si="1574"/>
        <v>66</v>
      </c>
      <c r="V1741" s="42">
        <f t="shared" si="1574"/>
        <v>0</v>
      </c>
      <c r="W1741" s="5">
        <f t="shared" ref="W1741:W1804" si="1575">T1741/N1741*100</f>
        <v>100</v>
      </c>
      <c r="X1741" s="27"/>
    </row>
    <row r="1742" spans="1:24" ht="31.5" customHeight="1" x14ac:dyDescent="0.3">
      <c r="A1742" s="4" t="s">
        <v>234</v>
      </c>
      <c r="B1742" s="4" t="s">
        <v>1767</v>
      </c>
      <c r="C1742" s="4" t="s">
        <v>1532</v>
      </c>
      <c r="D1742" s="4" t="s">
        <v>12</v>
      </c>
      <c r="E1742" s="14" t="s">
        <v>532</v>
      </c>
      <c r="F1742" s="8"/>
      <c r="G1742" s="8"/>
      <c r="H1742" s="8"/>
      <c r="I1742" s="8"/>
      <c r="J1742" s="8"/>
      <c r="K1742" s="8"/>
      <c r="L1742" s="5"/>
      <c r="M1742" s="5">
        <v>0</v>
      </c>
      <c r="N1742" s="5">
        <v>83.5</v>
      </c>
      <c r="O1742" s="5">
        <f>0+66</f>
        <v>66</v>
      </c>
      <c r="P1742" s="5">
        <v>66</v>
      </c>
      <c r="Q1742" s="5">
        <v>66</v>
      </c>
      <c r="R1742" s="5">
        <v>0</v>
      </c>
      <c r="S1742" s="5">
        <v>0</v>
      </c>
      <c r="T1742" s="5">
        <v>83.5</v>
      </c>
      <c r="U1742" s="5">
        <v>66</v>
      </c>
      <c r="V1742" s="42">
        <v>0</v>
      </c>
      <c r="W1742" s="5">
        <f t="shared" si="1575"/>
        <v>100</v>
      </c>
      <c r="X1742" s="27"/>
    </row>
    <row r="1743" spans="1:24" ht="31.5" customHeight="1" x14ac:dyDescent="0.3">
      <c r="A1743" s="4" t="s">
        <v>234</v>
      </c>
      <c r="B1743" s="4" t="s">
        <v>1767</v>
      </c>
      <c r="C1743" s="4" t="s">
        <v>22</v>
      </c>
      <c r="D1743" s="4"/>
      <c r="E1743" s="14" t="s">
        <v>802</v>
      </c>
      <c r="F1743" s="8"/>
      <c r="G1743" s="8"/>
      <c r="H1743" s="8"/>
      <c r="I1743" s="8"/>
      <c r="J1743" s="8"/>
      <c r="K1743" s="8"/>
      <c r="L1743" s="5">
        <f>L1744</f>
        <v>484.56299999999999</v>
      </c>
      <c r="M1743" s="5">
        <f>L1743</f>
        <v>484.56299999999999</v>
      </c>
      <c r="N1743" s="5">
        <f t="shared" ref="N1743:O1746" si="1576">N1744</f>
        <v>484.56299999999999</v>
      </c>
      <c r="O1743" s="5">
        <f t="shared" si="1576"/>
        <v>257.39076999999997</v>
      </c>
      <c r="P1743" s="5">
        <f t="shared" ref="P1743:V1746" si="1577">P1744</f>
        <v>0</v>
      </c>
      <c r="Q1743" s="5">
        <f t="shared" si="1577"/>
        <v>0</v>
      </c>
      <c r="R1743" s="5">
        <f t="shared" si="1577"/>
        <v>0</v>
      </c>
      <c r="S1743" s="5">
        <f t="shared" si="1577"/>
        <v>0</v>
      </c>
      <c r="T1743" s="5">
        <f t="shared" si="1577"/>
        <v>484.56299999999999</v>
      </c>
      <c r="U1743" s="5">
        <f t="shared" si="1577"/>
        <v>0</v>
      </c>
      <c r="V1743" s="42">
        <f t="shared" si="1577"/>
        <v>0</v>
      </c>
      <c r="W1743" s="5">
        <f t="shared" si="1575"/>
        <v>100</v>
      </c>
      <c r="X1743" s="25"/>
    </row>
    <row r="1744" spans="1:24" ht="47.25" customHeight="1" x14ac:dyDescent="0.3">
      <c r="A1744" s="4" t="s">
        <v>234</v>
      </c>
      <c r="B1744" s="4" t="s">
        <v>1767</v>
      </c>
      <c r="C1744" s="4" t="s">
        <v>96</v>
      </c>
      <c r="D1744" s="4"/>
      <c r="E1744" s="14" t="s">
        <v>1038</v>
      </c>
      <c r="F1744" s="8"/>
      <c r="G1744" s="8"/>
      <c r="H1744" s="8"/>
      <c r="I1744" s="8"/>
      <c r="J1744" s="8"/>
      <c r="K1744" s="8"/>
      <c r="L1744" s="5">
        <f>L1745</f>
        <v>484.56299999999999</v>
      </c>
      <c r="M1744" s="5">
        <f>L1744</f>
        <v>484.56299999999999</v>
      </c>
      <c r="N1744" s="5">
        <f t="shared" si="1576"/>
        <v>484.56299999999999</v>
      </c>
      <c r="O1744" s="5">
        <f t="shared" si="1576"/>
        <v>257.39076999999997</v>
      </c>
      <c r="P1744" s="5">
        <f t="shared" si="1577"/>
        <v>0</v>
      </c>
      <c r="Q1744" s="5">
        <f t="shared" si="1577"/>
        <v>0</v>
      </c>
      <c r="R1744" s="5">
        <f t="shared" si="1577"/>
        <v>0</v>
      </c>
      <c r="S1744" s="5">
        <f t="shared" si="1577"/>
        <v>0</v>
      </c>
      <c r="T1744" s="5">
        <f t="shared" si="1577"/>
        <v>484.56299999999999</v>
      </c>
      <c r="U1744" s="5">
        <f t="shared" si="1577"/>
        <v>0</v>
      </c>
      <c r="V1744" s="42">
        <f t="shared" si="1577"/>
        <v>0</v>
      </c>
      <c r="W1744" s="5">
        <f t="shared" si="1575"/>
        <v>100</v>
      </c>
      <c r="X1744" s="25"/>
    </row>
    <row r="1745" spans="1:24" ht="31.5" customHeight="1" x14ac:dyDescent="0.3">
      <c r="A1745" s="4" t="s">
        <v>234</v>
      </c>
      <c r="B1745" s="4" t="s">
        <v>1767</v>
      </c>
      <c r="C1745" s="4" t="s">
        <v>1278</v>
      </c>
      <c r="D1745" s="4"/>
      <c r="E1745" s="14" t="s">
        <v>1634</v>
      </c>
      <c r="F1745" s="8"/>
      <c r="G1745" s="8"/>
      <c r="H1745" s="8"/>
      <c r="I1745" s="8"/>
      <c r="J1745" s="8"/>
      <c r="K1745" s="8"/>
      <c r="L1745" s="5">
        <f>L1746</f>
        <v>484.56299999999999</v>
      </c>
      <c r="M1745" s="5">
        <f>L1745</f>
        <v>484.56299999999999</v>
      </c>
      <c r="N1745" s="5">
        <f t="shared" si="1576"/>
        <v>484.56299999999999</v>
      </c>
      <c r="O1745" s="5">
        <f t="shared" si="1576"/>
        <v>257.39076999999997</v>
      </c>
      <c r="P1745" s="5">
        <f t="shared" si="1577"/>
        <v>0</v>
      </c>
      <c r="Q1745" s="5">
        <f t="shared" si="1577"/>
        <v>0</v>
      </c>
      <c r="R1745" s="5">
        <f t="shared" si="1577"/>
        <v>0</v>
      </c>
      <c r="S1745" s="5">
        <f t="shared" si="1577"/>
        <v>0</v>
      </c>
      <c r="T1745" s="5">
        <f t="shared" si="1577"/>
        <v>484.56299999999999</v>
      </c>
      <c r="U1745" s="5">
        <f t="shared" si="1577"/>
        <v>0</v>
      </c>
      <c r="V1745" s="42">
        <f t="shared" si="1577"/>
        <v>0</v>
      </c>
      <c r="W1745" s="5">
        <f t="shared" si="1575"/>
        <v>100</v>
      </c>
      <c r="X1745" s="25"/>
    </row>
    <row r="1746" spans="1:24" ht="31.5" customHeight="1" x14ac:dyDescent="0.3">
      <c r="A1746" s="4" t="s">
        <v>234</v>
      </c>
      <c r="B1746" s="4" t="s">
        <v>1767</v>
      </c>
      <c r="C1746" s="4" t="s">
        <v>1278</v>
      </c>
      <c r="D1746" s="4" t="s">
        <v>11</v>
      </c>
      <c r="E1746" s="14" t="s">
        <v>531</v>
      </c>
      <c r="F1746" s="8"/>
      <c r="G1746" s="8"/>
      <c r="H1746" s="8"/>
      <c r="I1746" s="8"/>
      <c r="J1746" s="8"/>
      <c r="K1746" s="8"/>
      <c r="L1746" s="5">
        <f>L1747</f>
        <v>484.56299999999999</v>
      </c>
      <c r="M1746" s="5">
        <f>L1746</f>
        <v>484.56299999999999</v>
      </c>
      <c r="N1746" s="5">
        <f t="shared" si="1576"/>
        <v>484.56299999999999</v>
      </c>
      <c r="O1746" s="5">
        <f t="shared" si="1576"/>
        <v>257.39076999999997</v>
      </c>
      <c r="P1746" s="5">
        <f t="shared" si="1577"/>
        <v>0</v>
      </c>
      <c r="Q1746" s="5">
        <f t="shared" si="1577"/>
        <v>0</v>
      </c>
      <c r="R1746" s="5">
        <f t="shared" si="1577"/>
        <v>0</v>
      </c>
      <c r="S1746" s="5">
        <f t="shared" si="1577"/>
        <v>0</v>
      </c>
      <c r="T1746" s="5">
        <f t="shared" si="1577"/>
        <v>484.56299999999999</v>
      </c>
      <c r="U1746" s="5">
        <f t="shared" si="1577"/>
        <v>0</v>
      </c>
      <c r="V1746" s="42">
        <f t="shared" si="1577"/>
        <v>0</v>
      </c>
      <c r="W1746" s="5">
        <f t="shared" si="1575"/>
        <v>100</v>
      </c>
      <c r="X1746" s="25"/>
    </row>
    <row r="1747" spans="1:24" s="3" customFormat="1" ht="31.5" customHeight="1" x14ac:dyDescent="0.3">
      <c r="A1747" s="4" t="s">
        <v>234</v>
      </c>
      <c r="B1747" s="4" t="s">
        <v>1767</v>
      </c>
      <c r="C1747" s="4" t="s">
        <v>1278</v>
      </c>
      <c r="D1747" s="4" t="s">
        <v>12</v>
      </c>
      <c r="E1747" s="14" t="s">
        <v>532</v>
      </c>
      <c r="F1747" s="8"/>
      <c r="G1747" s="8"/>
      <c r="H1747" s="8"/>
      <c r="I1747" s="8"/>
      <c r="J1747" s="8"/>
      <c r="K1747" s="8"/>
      <c r="L1747" s="5">
        <f>543.605-59.042</f>
        <v>484.56299999999999</v>
      </c>
      <c r="M1747" s="5">
        <f>L1747</f>
        <v>484.56299999999999</v>
      </c>
      <c r="N1747" s="5">
        <v>484.56299999999999</v>
      </c>
      <c r="O1747" s="5">
        <v>257.39076999999997</v>
      </c>
      <c r="P1747" s="5">
        <v>0</v>
      </c>
      <c r="Q1747" s="5">
        <v>0</v>
      </c>
      <c r="R1747" s="5">
        <v>0</v>
      </c>
      <c r="S1747" s="5">
        <v>0</v>
      </c>
      <c r="T1747" s="5">
        <v>484.56299999999999</v>
      </c>
      <c r="U1747" s="5">
        <v>0</v>
      </c>
      <c r="V1747" s="40">
        <v>0</v>
      </c>
      <c r="W1747" s="5">
        <f t="shared" si="1575"/>
        <v>100</v>
      </c>
      <c r="X1747" s="25"/>
    </row>
    <row r="1748" spans="1:24" s="10" customFormat="1" ht="18.75" customHeight="1" x14ac:dyDescent="0.3">
      <c r="A1748" s="9" t="s">
        <v>234</v>
      </c>
      <c r="B1748" s="9" t="s">
        <v>1787</v>
      </c>
      <c r="C1748" s="9"/>
      <c r="D1748" s="9"/>
      <c r="E1748" s="13" t="s">
        <v>510</v>
      </c>
      <c r="F1748" s="11">
        <f t="shared" ref="F1748:L1748" si="1578">F1749+F1771+F1777+F1794+F1807</f>
        <v>502603.8</v>
      </c>
      <c r="G1748" s="11">
        <f t="shared" si="1578"/>
        <v>483065.7</v>
      </c>
      <c r="H1748" s="11">
        <f t="shared" si="1578"/>
        <v>435767.5</v>
      </c>
      <c r="I1748" s="11">
        <f t="shared" si="1578"/>
        <v>0</v>
      </c>
      <c r="J1748" s="11">
        <f t="shared" si="1578"/>
        <v>0</v>
      </c>
      <c r="K1748" s="11">
        <f t="shared" si="1578"/>
        <v>0</v>
      </c>
      <c r="L1748" s="11">
        <f t="shared" si="1578"/>
        <v>4000.2520000000004</v>
      </c>
      <c r="M1748" s="11">
        <f t="shared" si="1510"/>
        <v>506604.05199999997</v>
      </c>
      <c r="N1748" s="11">
        <f>N1749+N1771+N1777+N1794+N1807+N1786</f>
        <v>540425.2528299999</v>
      </c>
      <c r="O1748" s="11">
        <f t="shared" ref="O1748:V1748" si="1579">O1749+O1771+O1777+O1794+O1807+O1786</f>
        <v>393875.95585999999</v>
      </c>
      <c r="P1748" s="11">
        <f t="shared" si="1579"/>
        <v>109131.39602</v>
      </c>
      <c r="Q1748" s="11">
        <f t="shared" si="1579"/>
        <v>77932.434410000002</v>
      </c>
      <c r="R1748" s="11">
        <f t="shared" si="1579"/>
        <v>0</v>
      </c>
      <c r="S1748" s="11">
        <f t="shared" si="1579"/>
        <v>0</v>
      </c>
      <c r="T1748" s="11">
        <f t="shared" si="1579"/>
        <v>537600.46457999991</v>
      </c>
      <c r="U1748" s="11">
        <f t="shared" si="1579"/>
        <v>109131.39602</v>
      </c>
      <c r="V1748" s="41">
        <f t="shared" si="1579"/>
        <v>0</v>
      </c>
      <c r="W1748" s="11">
        <f t="shared" si="1575"/>
        <v>99.477302691684429</v>
      </c>
      <c r="X1748" s="26"/>
    </row>
    <row r="1749" spans="1:24" ht="31.5" customHeight="1" x14ac:dyDescent="0.3">
      <c r="A1749" s="4" t="s">
        <v>234</v>
      </c>
      <c r="B1749" s="4" t="s">
        <v>1787</v>
      </c>
      <c r="C1749" s="4" t="s">
        <v>199</v>
      </c>
      <c r="D1749" s="4"/>
      <c r="E1749" s="14" t="s">
        <v>979</v>
      </c>
      <c r="F1749" s="5">
        <f t="shared" ref="F1749:L1749" si="1580">F1750+F1766</f>
        <v>471155.60000000003</v>
      </c>
      <c r="G1749" s="5">
        <f t="shared" si="1580"/>
        <v>452396.30000000005</v>
      </c>
      <c r="H1749" s="5">
        <f t="shared" si="1580"/>
        <v>404319.30000000005</v>
      </c>
      <c r="I1749" s="5">
        <f t="shared" si="1580"/>
        <v>0</v>
      </c>
      <c r="J1749" s="5">
        <f t="shared" si="1580"/>
        <v>0</v>
      </c>
      <c r="K1749" s="5">
        <f t="shared" si="1580"/>
        <v>0</v>
      </c>
      <c r="L1749" s="5">
        <f t="shared" si="1580"/>
        <v>66.906000000000404</v>
      </c>
      <c r="M1749" s="5">
        <f t="shared" si="1510"/>
        <v>471222.50600000005</v>
      </c>
      <c r="N1749" s="5">
        <f>N1750+N1766</f>
        <v>439042.72491999995</v>
      </c>
      <c r="O1749" s="5">
        <f>O1750+O1766</f>
        <v>306950.14532999997</v>
      </c>
      <c r="P1749" s="5">
        <f t="shared" ref="P1749:V1749" si="1581">P1750+P1766</f>
        <v>70198.961609999998</v>
      </c>
      <c r="Q1749" s="5">
        <f t="shared" si="1581"/>
        <v>39000</v>
      </c>
      <c r="R1749" s="5">
        <f t="shared" si="1581"/>
        <v>0</v>
      </c>
      <c r="S1749" s="5">
        <f t="shared" si="1581"/>
        <v>0</v>
      </c>
      <c r="T1749" s="5">
        <f>T1750+T1766</f>
        <v>438550.14498999988</v>
      </c>
      <c r="U1749" s="5">
        <f t="shared" si="1581"/>
        <v>70198.961609999998</v>
      </c>
      <c r="V1749" s="42">
        <f t="shared" si="1581"/>
        <v>0</v>
      </c>
      <c r="W1749" s="5">
        <f t="shared" si="1575"/>
        <v>99.887805923651314</v>
      </c>
      <c r="X1749" s="27"/>
    </row>
    <row r="1750" spans="1:24" ht="31.5" customHeight="1" x14ac:dyDescent="0.3">
      <c r="A1750" s="4" t="s">
        <v>234</v>
      </c>
      <c r="B1750" s="4" t="s">
        <v>1787</v>
      </c>
      <c r="C1750" s="4" t="s">
        <v>200</v>
      </c>
      <c r="D1750" s="4"/>
      <c r="E1750" s="14" t="s">
        <v>1257</v>
      </c>
      <c r="F1750" s="5">
        <f t="shared" ref="F1750:L1750" si="1582">F1751+F1758+F1762</f>
        <v>446944.2</v>
      </c>
      <c r="G1750" s="5">
        <f t="shared" si="1582"/>
        <v>429103.30000000005</v>
      </c>
      <c r="H1750" s="5">
        <f t="shared" si="1582"/>
        <v>380016.9</v>
      </c>
      <c r="I1750" s="5">
        <f t="shared" si="1582"/>
        <v>0</v>
      </c>
      <c r="J1750" s="5">
        <f t="shared" si="1582"/>
        <v>0</v>
      </c>
      <c r="K1750" s="5">
        <f t="shared" si="1582"/>
        <v>0</v>
      </c>
      <c r="L1750" s="5">
        <f t="shared" si="1582"/>
        <v>66.906000000000404</v>
      </c>
      <c r="M1750" s="5">
        <f t="shared" si="1510"/>
        <v>447011.10600000003</v>
      </c>
      <c r="N1750" s="5">
        <f>N1751+N1758+N1762</f>
        <v>416314.05027999997</v>
      </c>
      <c r="O1750" s="5">
        <f>O1751+O1758+O1762</f>
        <v>296074.89559999999</v>
      </c>
      <c r="P1750" s="5">
        <f t="shared" ref="P1750:V1750" si="1583">P1751+P1758+P1762</f>
        <v>70198.961609999998</v>
      </c>
      <c r="Q1750" s="5">
        <f t="shared" si="1583"/>
        <v>39000</v>
      </c>
      <c r="R1750" s="5">
        <f t="shared" si="1583"/>
        <v>0</v>
      </c>
      <c r="S1750" s="5">
        <f t="shared" si="1583"/>
        <v>0</v>
      </c>
      <c r="T1750" s="5">
        <f t="shared" si="1583"/>
        <v>415966.60044999991</v>
      </c>
      <c r="U1750" s="5">
        <f t="shared" si="1583"/>
        <v>70198.961609999998</v>
      </c>
      <c r="V1750" s="42">
        <f t="shared" si="1583"/>
        <v>0</v>
      </c>
      <c r="W1750" s="5">
        <f t="shared" si="1575"/>
        <v>99.916541411521806</v>
      </c>
      <c r="X1750" s="27"/>
    </row>
    <row r="1751" spans="1:24" ht="47.25" customHeight="1" x14ac:dyDescent="0.3">
      <c r="A1751" s="4" t="s">
        <v>234</v>
      </c>
      <c r="B1751" s="4" t="s">
        <v>1787</v>
      </c>
      <c r="C1751" s="4" t="s">
        <v>201</v>
      </c>
      <c r="D1751" s="4"/>
      <c r="E1751" s="14" t="s">
        <v>1148</v>
      </c>
      <c r="F1751" s="5">
        <f t="shared" ref="F1751:L1751" si="1584">F1752+F1755</f>
        <v>344964.2</v>
      </c>
      <c r="G1751" s="5">
        <f t="shared" si="1584"/>
        <v>344964.2</v>
      </c>
      <c r="H1751" s="5">
        <f t="shared" si="1584"/>
        <v>344964.2</v>
      </c>
      <c r="I1751" s="5">
        <f t="shared" si="1584"/>
        <v>0</v>
      </c>
      <c r="J1751" s="5">
        <f t="shared" si="1584"/>
        <v>0</v>
      </c>
      <c r="K1751" s="5">
        <f t="shared" si="1584"/>
        <v>0</v>
      </c>
      <c r="L1751" s="5">
        <f t="shared" si="1584"/>
        <v>66.906000000000404</v>
      </c>
      <c r="M1751" s="5">
        <f t="shared" si="1510"/>
        <v>345031.10600000003</v>
      </c>
      <c r="N1751" s="5">
        <f>N1752+N1755</f>
        <v>343614.12867000001</v>
      </c>
      <c r="O1751" s="5">
        <f>O1752+O1755</f>
        <v>254573.9356</v>
      </c>
      <c r="P1751" s="5">
        <f t="shared" ref="P1751:V1751" si="1585">P1752+P1755</f>
        <v>0</v>
      </c>
      <c r="Q1751" s="5">
        <f t="shared" si="1585"/>
        <v>0</v>
      </c>
      <c r="R1751" s="5">
        <f t="shared" si="1585"/>
        <v>0</v>
      </c>
      <c r="S1751" s="5">
        <f t="shared" si="1585"/>
        <v>0</v>
      </c>
      <c r="T1751" s="5">
        <f t="shared" si="1585"/>
        <v>343266.67883999995</v>
      </c>
      <c r="U1751" s="5">
        <f t="shared" si="1585"/>
        <v>0</v>
      </c>
      <c r="V1751" s="42">
        <f t="shared" si="1585"/>
        <v>0</v>
      </c>
      <c r="W1751" s="5">
        <f t="shared" si="1575"/>
        <v>99.898883718389314</v>
      </c>
      <c r="X1751" s="27"/>
    </row>
    <row r="1752" spans="1:24" ht="15.75" customHeight="1" x14ac:dyDescent="0.3">
      <c r="A1752" s="4" t="s">
        <v>234</v>
      </c>
      <c r="B1752" s="4" t="s">
        <v>1787</v>
      </c>
      <c r="C1752" s="4" t="s">
        <v>193</v>
      </c>
      <c r="D1752" s="4"/>
      <c r="E1752" s="14" t="s">
        <v>608</v>
      </c>
      <c r="F1752" s="5">
        <f t="shared" ref="F1752:L1753" si="1586">F1753</f>
        <v>339008</v>
      </c>
      <c r="G1752" s="5">
        <f t="shared" si="1586"/>
        <v>339008</v>
      </c>
      <c r="H1752" s="5">
        <f t="shared" si="1586"/>
        <v>339008</v>
      </c>
      <c r="I1752" s="5">
        <f t="shared" si="1586"/>
        <v>0</v>
      </c>
      <c r="J1752" s="5">
        <f t="shared" si="1586"/>
        <v>0</v>
      </c>
      <c r="K1752" s="5">
        <f t="shared" si="1586"/>
        <v>0</v>
      </c>
      <c r="L1752" s="5">
        <f t="shared" si="1586"/>
        <v>3122.8450000000003</v>
      </c>
      <c r="M1752" s="5">
        <f t="shared" si="1510"/>
        <v>342130.84499999997</v>
      </c>
      <c r="N1752" s="5">
        <f>N1753</f>
        <v>340713.86767000001</v>
      </c>
      <c r="O1752" s="5">
        <f>O1753</f>
        <v>251673.6746</v>
      </c>
      <c r="P1752" s="5">
        <f t="shared" ref="P1752:V1753" si="1587">P1753</f>
        <v>0</v>
      </c>
      <c r="Q1752" s="5">
        <f t="shared" si="1587"/>
        <v>0</v>
      </c>
      <c r="R1752" s="5">
        <f t="shared" si="1587"/>
        <v>0</v>
      </c>
      <c r="S1752" s="5">
        <f t="shared" si="1587"/>
        <v>0</v>
      </c>
      <c r="T1752" s="5">
        <f t="shared" si="1587"/>
        <v>340366.41833999997</v>
      </c>
      <c r="U1752" s="5">
        <f t="shared" si="1587"/>
        <v>0</v>
      </c>
      <c r="V1752" s="42">
        <f t="shared" si="1587"/>
        <v>0</v>
      </c>
      <c r="W1752" s="5">
        <f t="shared" si="1575"/>
        <v>99.898023132320361</v>
      </c>
      <c r="X1752" s="27"/>
    </row>
    <row r="1753" spans="1:24" ht="31.5" customHeight="1" x14ac:dyDescent="0.3">
      <c r="A1753" s="4" t="s">
        <v>234</v>
      </c>
      <c r="B1753" s="4" t="s">
        <v>1787</v>
      </c>
      <c r="C1753" s="4" t="s">
        <v>193</v>
      </c>
      <c r="D1753" s="4" t="s">
        <v>11</v>
      </c>
      <c r="E1753" s="14" t="s">
        <v>531</v>
      </c>
      <c r="F1753" s="5">
        <f t="shared" si="1586"/>
        <v>339008</v>
      </c>
      <c r="G1753" s="5">
        <f t="shared" si="1586"/>
        <v>339008</v>
      </c>
      <c r="H1753" s="5">
        <f t="shared" si="1586"/>
        <v>339008</v>
      </c>
      <c r="I1753" s="5">
        <f t="shared" si="1586"/>
        <v>0</v>
      </c>
      <c r="J1753" s="5">
        <f t="shared" si="1586"/>
        <v>0</v>
      </c>
      <c r="K1753" s="5">
        <f t="shared" si="1586"/>
        <v>0</v>
      </c>
      <c r="L1753" s="5">
        <f t="shared" si="1586"/>
        <v>3122.8450000000003</v>
      </c>
      <c r="M1753" s="5">
        <f t="shared" si="1510"/>
        <v>342130.84499999997</v>
      </c>
      <c r="N1753" s="5">
        <f>N1754</f>
        <v>340713.86767000001</v>
      </c>
      <c r="O1753" s="5">
        <f>O1754</f>
        <v>251673.6746</v>
      </c>
      <c r="P1753" s="5">
        <f t="shared" si="1587"/>
        <v>0</v>
      </c>
      <c r="Q1753" s="5">
        <f t="shared" si="1587"/>
        <v>0</v>
      </c>
      <c r="R1753" s="5">
        <f t="shared" si="1587"/>
        <v>0</v>
      </c>
      <c r="S1753" s="5">
        <f t="shared" si="1587"/>
        <v>0</v>
      </c>
      <c r="T1753" s="5">
        <f t="shared" si="1587"/>
        <v>340366.41833999997</v>
      </c>
      <c r="U1753" s="5">
        <f t="shared" si="1587"/>
        <v>0</v>
      </c>
      <c r="V1753" s="42">
        <f t="shared" si="1587"/>
        <v>0</v>
      </c>
      <c r="W1753" s="5">
        <f t="shared" si="1575"/>
        <v>99.898023132320361</v>
      </c>
      <c r="X1753" s="27"/>
    </row>
    <row r="1754" spans="1:24" ht="31.5" customHeight="1" x14ac:dyDescent="0.3">
      <c r="A1754" s="4" t="s">
        <v>234</v>
      </c>
      <c r="B1754" s="4" t="s">
        <v>1787</v>
      </c>
      <c r="C1754" s="4" t="s">
        <v>193</v>
      </c>
      <c r="D1754" s="4" t="s">
        <v>12</v>
      </c>
      <c r="E1754" s="14" t="s">
        <v>532</v>
      </c>
      <c r="F1754" s="5">
        <v>339008</v>
      </c>
      <c r="G1754" s="5">
        <v>339008</v>
      </c>
      <c r="H1754" s="5">
        <v>339008</v>
      </c>
      <c r="I1754" s="5"/>
      <c r="J1754" s="5"/>
      <c r="K1754" s="5"/>
      <c r="L1754" s="5">
        <f>-495.173+3683.018-65</f>
        <v>3122.8450000000003</v>
      </c>
      <c r="M1754" s="5">
        <f t="shared" si="1510"/>
        <v>342130.84499999997</v>
      </c>
      <c r="N1754" s="5">
        <v>340713.86767000001</v>
      </c>
      <c r="O1754" s="5">
        <v>251673.6746</v>
      </c>
      <c r="P1754" s="5">
        <v>0</v>
      </c>
      <c r="Q1754" s="5">
        <v>0</v>
      </c>
      <c r="R1754" s="5">
        <v>0</v>
      </c>
      <c r="S1754" s="5">
        <v>0</v>
      </c>
      <c r="T1754" s="5">
        <v>340366.41833999997</v>
      </c>
      <c r="U1754" s="5">
        <v>0</v>
      </c>
      <c r="V1754" s="42">
        <v>0</v>
      </c>
      <c r="W1754" s="5">
        <f t="shared" si="1575"/>
        <v>99.898023132320361</v>
      </c>
      <c r="X1754" s="27"/>
    </row>
    <row r="1755" spans="1:24" ht="31.5" customHeight="1" x14ac:dyDescent="0.3">
      <c r="A1755" s="4" t="s">
        <v>234</v>
      </c>
      <c r="B1755" s="4" t="s">
        <v>1787</v>
      </c>
      <c r="C1755" s="4" t="s">
        <v>194</v>
      </c>
      <c r="D1755" s="4"/>
      <c r="E1755" s="14" t="s">
        <v>609</v>
      </c>
      <c r="F1755" s="5">
        <f t="shared" ref="F1755:L1756" si="1588">F1756</f>
        <v>5956.2</v>
      </c>
      <c r="G1755" s="5">
        <f t="shared" si="1588"/>
        <v>5956.2</v>
      </c>
      <c r="H1755" s="5">
        <f t="shared" si="1588"/>
        <v>5956.2</v>
      </c>
      <c r="I1755" s="5">
        <f t="shared" si="1588"/>
        <v>0</v>
      </c>
      <c r="J1755" s="5">
        <f t="shared" si="1588"/>
        <v>0</v>
      </c>
      <c r="K1755" s="5">
        <f t="shared" si="1588"/>
        <v>0</v>
      </c>
      <c r="L1755" s="5">
        <f t="shared" si="1588"/>
        <v>-3055.9389999999999</v>
      </c>
      <c r="M1755" s="5">
        <f t="shared" si="1510"/>
        <v>2900.261</v>
      </c>
      <c r="N1755" s="5">
        <f>N1756</f>
        <v>2900.261</v>
      </c>
      <c r="O1755" s="5">
        <f>O1756</f>
        <v>2900.261</v>
      </c>
      <c r="P1755" s="5">
        <f t="shared" ref="P1755:V1756" si="1589">P1756</f>
        <v>0</v>
      </c>
      <c r="Q1755" s="5">
        <f t="shared" si="1589"/>
        <v>0</v>
      </c>
      <c r="R1755" s="5">
        <f t="shared" si="1589"/>
        <v>0</v>
      </c>
      <c r="S1755" s="5">
        <f t="shared" si="1589"/>
        <v>0</v>
      </c>
      <c r="T1755" s="5">
        <f t="shared" si="1589"/>
        <v>2900.2604999999999</v>
      </c>
      <c r="U1755" s="5">
        <f t="shared" si="1589"/>
        <v>0</v>
      </c>
      <c r="V1755" s="42">
        <f t="shared" si="1589"/>
        <v>0</v>
      </c>
      <c r="W1755" s="5">
        <f t="shared" si="1575"/>
        <v>99.999982760172273</v>
      </c>
      <c r="X1755" s="27"/>
    </row>
    <row r="1756" spans="1:24" ht="31.5" customHeight="1" x14ac:dyDescent="0.3">
      <c r="A1756" s="4" t="s">
        <v>234</v>
      </c>
      <c r="B1756" s="4" t="s">
        <v>1787</v>
      </c>
      <c r="C1756" s="4" t="s">
        <v>194</v>
      </c>
      <c r="D1756" s="4" t="s">
        <v>11</v>
      </c>
      <c r="E1756" s="14" t="s">
        <v>531</v>
      </c>
      <c r="F1756" s="5">
        <f t="shared" si="1588"/>
        <v>5956.2</v>
      </c>
      <c r="G1756" s="5">
        <f t="shared" si="1588"/>
        <v>5956.2</v>
      </c>
      <c r="H1756" s="5">
        <f t="shared" si="1588"/>
        <v>5956.2</v>
      </c>
      <c r="I1756" s="5">
        <f t="shared" si="1588"/>
        <v>0</v>
      </c>
      <c r="J1756" s="5">
        <f t="shared" si="1588"/>
        <v>0</v>
      </c>
      <c r="K1756" s="5">
        <f t="shared" si="1588"/>
        <v>0</v>
      </c>
      <c r="L1756" s="5">
        <f t="shared" si="1588"/>
        <v>-3055.9389999999999</v>
      </c>
      <c r="M1756" s="5">
        <f t="shared" si="1510"/>
        <v>2900.261</v>
      </c>
      <c r="N1756" s="5">
        <f>N1757</f>
        <v>2900.261</v>
      </c>
      <c r="O1756" s="5">
        <f>O1757</f>
        <v>2900.261</v>
      </c>
      <c r="P1756" s="5">
        <f t="shared" si="1589"/>
        <v>0</v>
      </c>
      <c r="Q1756" s="5">
        <f t="shared" si="1589"/>
        <v>0</v>
      </c>
      <c r="R1756" s="5">
        <f t="shared" si="1589"/>
        <v>0</v>
      </c>
      <c r="S1756" s="5">
        <f t="shared" si="1589"/>
        <v>0</v>
      </c>
      <c r="T1756" s="5">
        <f t="shared" si="1589"/>
        <v>2900.2604999999999</v>
      </c>
      <c r="U1756" s="5">
        <f t="shared" si="1589"/>
        <v>0</v>
      </c>
      <c r="V1756" s="42">
        <f t="shared" si="1589"/>
        <v>0</v>
      </c>
      <c r="W1756" s="5">
        <f t="shared" si="1575"/>
        <v>99.999982760172273</v>
      </c>
      <c r="X1756" s="27"/>
    </row>
    <row r="1757" spans="1:24" ht="31.5" customHeight="1" x14ac:dyDescent="0.3">
      <c r="A1757" s="4" t="s">
        <v>234</v>
      </c>
      <c r="B1757" s="4" t="s">
        <v>1787</v>
      </c>
      <c r="C1757" s="4" t="s">
        <v>194</v>
      </c>
      <c r="D1757" s="4" t="s">
        <v>12</v>
      </c>
      <c r="E1757" s="14" t="s">
        <v>532</v>
      </c>
      <c r="F1757" s="5">
        <v>5956.2</v>
      </c>
      <c r="G1757" s="5">
        <v>5956.2</v>
      </c>
      <c r="H1757" s="5">
        <v>5956.2</v>
      </c>
      <c r="I1757" s="5"/>
      <c r="J1757" s="5"/>
      <c r="K1757" s="5"/>
      <c r="L1757" s="5">
        <v>-3055.9389999999999</v>
      </c>
      <c r="M1757" s="5">
        <f t="shared" si="1510"/>
        <v>2900.261</v>
      </c>
      <c r="N1757" s="5">
        <v>2900.261</v>
      </c>
      <c r="O1757" s="5">
        <v>2900.261</v>
      </c>
      <c r="P1757" s="5">
        <v>0</v>
      </c>
      <c r="Q1757" s="5">
        <v>0</v>
      </c>
      <c r="R1757" s="5">
        <v>0</v>
      </c>
      <c r="S1757" s="5">
        <v>0</v>
      </c>
      <c r="T1757" s="5">
        <v>2900.2604999999999</v>
      </c>
      <c r="U1757" s="5">
        <v>0</v>
      </c>
      <c r="V1757" s="42">
        <v>0</v>
      </c>
      <c r="W1757" s="5">
        <f t="shared" si="1575"/>
        <v>99.999982760172273</v>
      </c>
      <c r="X1757" s="27"/>
    </row>
    <row r="1758" spans="1:24" ht="63" customHeight="1" x14ac:dyDescent="0.3">
      <c r="A1758" s="4" t="s">
        <v>234</v>
      </c>
      <c r="B1758" s="4" t="s">
        <v>1787</v>
      </c>
      <c r="C1758" s="4" t="s">
        <v>857</v>
      </c>
      <c r="D1758" s="4"/>
      <c r="E1758" s="14" t="s">
        <v>1152</v>
      </c>
      <c r="F1758" s="5">
        <f t="shared" ref="F1758:L1760" si="1590">F1759</f>
        <v>15840</v>
      </c>
      <c r="G1758" s="5">
        <f t="shared" si="1590"/>
        <v>84139.1</v>
      </c>
      <c r="H1758" s="5">
        <f t="shared" si="1590"/>
        <v>35052.699999999997</v>
      </c>
      <c r="I1758" s="5">
        <f t="shared" si="1590"/>
        <v>0</v>
      </c>
      <c r="J1758" s="5">
        <f t="shared" si="1590"/>
        <v>0</v>
      </c>
      <c r="K1758" s="5">
        <f t="shared" si="1590"/>
        <v>0</v>
      </c>
      <c r="L1758" s="5">
        <f t="shared" si="1590"/>
        <v>0</v>
      </c>
      <c r="M1758" s="5">
        <f t="shared" si="1510"/>
        <v>15840</v>
      </c>
      <c r="N1758" s="5">
        <f t="shared" ref="N1758:O1760" si="1591">N1759</f>
        <v>12504.8</v>
      </c>
      <c r="O1758" s="5">
        <f t="shared" si="1591"/>
        <v>2500.96</v>
      </c>
      <c r="P1758" s="5">
        <f t="shared" ref="P1758:V1760" si="1592">P1759</f>
        <v>10003.84</v>
      </c>
      <c r="Q1758" s="5">
        <f t="shared" si="1592"/>
        <v>0</v>
      </c>
      <c r="R1758" s="5">
        <f t="shared" si="1592"/>
        <v>0</v>
      </c>
      <c r="S1758" s="5">
        <f t="shared" si="1592"/>
        <v>0</v>
      </c>
      <c r="T1758" s="5">
        <f t="shared" si="1592"/>
        <v>12504.8</v>
      </c>
      <c r="U1758" s="5">
        <f t="shared" si="1592"/>
        <v>10003.84</v>
      </c>
      <c r="V1758" s="42">
        <f t="shared" si="1592"/>
        <v>0</v>
      </c>
      <c r="W1758" s="5">
        <f t="shared" si="1575"/>
        <v>100</v>
      </c>
      <c r="X1758" s="27"/>
    </row>
    <row r="1759" spans="1:24" ht="63" customHeight="1" x14ac:dyDescent="0.3">
      <c r="A1759" s="4" t="s">
        <v>234</v>
      </c>
      <c r="B1759" s="4" t="s">
        <v>1787</v>
      </c>
      <c r="C1759" s="4" t="s">
        <v>971</v>
      </c>
      <c r="D1759" s="4"/>
      <c r="E1759" s="14" t="s">
        <v>611</v>
      </c>
      <c r="F1759" s="5">
        <f t="shared" si="1590"/>
        <v>15840</v>
      </c>
      <c r="G1759" s="5">
        <f t="shared" si="1590"/>
        <v>84139.1</v>
      </c>
      <c r="H1759" s="5">
        <f t="shared" si="1590"/>
        <v>35052.699999999997</v>
      </c>
      <c r="I1759" s="5">
        <f t="shared" si="1590"/>
        <v>0</v>
      </c>
      <c r="J1759" s="5">
        <f t="shared" si="1590"/>
        <v>0</v>
      </c>
      <c r="K1759" s="5">
        <f t="shared" si="1590"/>
        <v>0</v>
      </c>
      <c r="L1759" s="5">
        <f t="shared" si="1590"/>
        <v>0</v>
      </c>
      <c r="M1759" s="5">
        <f t="shared" si="1510"/>
        <v>15840</v>
      </c>
      <c r="N1759" s="5">
        <f t="shared" si="1591"/>
        <v>12504.8</v>
      </c>
      <c r="O1759" s="5">
        <f t="shared" si="1591"/>
        <v>2500.96</v>
      </c>
      <c r="P1759" s="5">
        <f t="shared" si="1592"/>
        <v>10003.84</v>
      </c>
      <c r="Q1759" s="5">
        <f t="shared" si="1592"/>
        <v>0</v>
      </c>
      <c r="R1759" s="5">
        <f t="shared" si="1592"/>
        <v>0</v>
      </c>
      <c r="S1759" s="5">
        <f t="shared" si="1592"/>
        <v>0</v>
      </c>
      <c r="T1759" s="5">
        <f t="shared" si="1592"/>
        <v>12504.8</v>
      </c>
      <c r="U1759" s="5">
        <f t="shared" si="1592"/>
        <v>10003.84</v>
      </c>
      <c r="V1759" s="42">
        <f t="shared" si="1592"/>
        <v>0</v>
      </c>
      <c r="W1759" s="5">
        <f t="shared" si="1575"/>
        <v>100</v>
      </c>
      <c r="X1759" s="27"/>
    </row>
    <row r="1760" spans="1:24" ht="31.5" customHeight="1" x14ac:dyDescent="0.3">
      <c r="A1760" s="4" t="s">
        <v>234</v>
      </c>
      <c r="B1760" s="4" t="s">
        <v>1787</v>
      </c>
      <c r="C1760" s="4" t="s">
        <v>971</v>
      </c>
      <c r="D1760" s="4" t="s">
        <v>11</v>
      </c>
      <c r="E1760" s="14" t="s">
        <v>531</v>
      </c>
      <c r="F1760" s="5">
        <f t="shared" si="1590"/>
        <v>15840</v>
      </c>
      <c r="G1760" s="5">
        <f t="shared" si="1590"/>
        <v>84139.1</v>
      </c>
      <c r="H1760" s="5">
        <f t="shared" si="1590"/>
        <v>35052.699999999997</v>
      </c>
      <c r="I1760" s="5">
        <f t="shared" si="1590"/>
        <v>0</v>
      </c>
      <c r="J1760" s="5">
        <f t="shared" si="1590"/>
        <v>0</v>
      </c>
      <c r="K1760" s="5">
        <f t="shared" si="1590"/>
        <v>0</v>
      </c>
      <c r="L1760" s="5">
        <f t="shared" si="1590"/>
        <v>0</v>
      </c>
      <c r="M1760" s="5">
        <f t="shared" si="1510"/>
        <v>15840</v>
      </c>
      <c r="N1760" s="5">
        <f t="shared" si="1591"/>
        <v>12504.8</v>
      </c>
      <c r="O1760" s="5">
        <f t="shared" si="1591"/>
        <v>2500.96</v>
      </c>
      <c r="P1760" s="5">
        <f t="shared" si="1592"/>
        <v>10003.84</v>
      </c>
      <c r="Q1760" s="5">
        <f t="shared" si="1592"/>
        <v>0</v>
      </c>
      <c r="R1760" s="5">
        <f t="shared" si="1592"/>
        <v>0</v>
      </c>
      <c r="S1760" s="5">
        <f t="shared" si="1592"/>
        <v>0</v>
      </c>
      <c r="T1760" s="5">
        <f t="shared" si="1592"/>
        <v>12504.8</v>
      </c>
      <c r="U1760" s="5">
        <f t="shared" si="1592"/>
        <v>10003.84</v>
      </c>
      <c r="V1760" s="42">
        <f t="shared" si="1592"/>
        <v>0</v>
      </c>
      <c r="W1760" s="5">
        <f t="shared" si="1575"/>
        <v>100</v>
      </c>
      <c r="X1760" s="27"/>
    </row>
    <row r="1761" spans="1:24" ht="31.5" customHeight="1" x14ac:dyDescent="0.3">
      <c r="A1761" s="4" t="s">
        <v>234</v>
      </c>
      <c r="B1761" s="4" t="s">
        <v>1787</v>
      </c>
      <c r="C1761" s="4" t="s">
        <v>971</v>
      </c>
      <c r="D1761" s="4" t="s">
        <v>12</v>
      </c>
      <c r="E1761" s="14" t="s">
        <v>532</v>
      </c>
      <c r="F1761" s="5">
        <v>15840</v>
      </c>
      <c r="G1761" s="5">
        <v>84139.1</v>
      </c>
      <c r="H1761" s="5">
        <v>35052.699999999997</v>
      </c>
      <c r="I1761" s="5"/>
      <c r="J1761" s="5"/>
      <c r="K1761" s="5"/>
      <c r="L1761" s="5"/>
      <c r="M1761" s="5">
        <f t="shared" si="1510"/>
        <v>15840</v>
      </c>
      <c r="N1761" s="5">
        <v>12504.8</v>
      </c>
      <c r="O1761" s="5">
        <v>2500.96</v>
      </c>
      <c r="P1761" s="5">
        <v>10003.84</v>
      </c>
      <c r="Q1761" s="5">
        <v>0</v>
      </c>
      <c r="R1761" s="5">
        <v>0</v>
      </c>
      <c r="S1761" s="5">
        <v>0</v>
      </c>
      <c r="T1761" s="5">
        <v>12504.8</v>
      </c>
      <c r="U1761" s="5">
        <v>10003.84</v>
      </c>
      <c r="V1761" s="42">
        <v>0</v>
      </c>
      <c r="W1761" s="5">
        <f t="shared" si="1575"/>
        <v>100</v>
      </c>
      <c r="X1761" s="27"/>
    </row>
    <row r="1762" spans="1:24" ht="94.5" customHeight="1" x14ac:dyDescent="0.3">
      <c r="A1762" s="4" t="s">
        <v>234</v>
      </c>
      <c r="B1762" s="4" t="s">
        <v>1787</v>
      </c>
      <c r="C1762" s="4" t="s">
        <v>945</v>
      </c>
      <c r="D1762" s="4"/>
      <c r="E1762" s="14" t="s">
        <v>1727</v>
      </c>
      <c r="F1762" s="5">
        <f t="shared" ref="F1762:L1764" si="1593">F1763</f>
        <v>86140</v>
      </c>
      <c r="G1762" s="5">
        <f t="shared" si="1593"/>
        <v>0</v>
      </c>
      <c r="H1762" s="5">
        <f t="shared" si="1593"/>
        <v>0</v>
      </c>
      <c r="I1762" s="5">
        <f t="shared" si="1593"/>
        <v>0</v>
      </c>
      <c r="J1762" s="5">
        <f t="shared" si="1593"/>
        <v>0</v>
      </c>
      <c r="K1762" s="5">
        <f t="shared" si="1593"/>
        <v>0</v>
      </c>
      <c r="L1762" s="5">
        <f t="shared" si="1593"/>
        <v>0</v>
      </c>
      <c r="M1762" s="5">
        <f t="shared" ref="M1762:M1785" si="1594">F1762+I1762+L1762</f>
        <v>86140</v>
      </c>
      <c r="N1762" s="5">
        <f t="shared" ref="N1762:O1764" si="1595">N1763</f>
        <v>60195.121610000002</v>
      </c>
      <c r="O1762" s="5">
        <f t="shared" si="1595"/>
        <v>39000</v>
      </c>
      <c r="P1762" s="5">
        <f t="shared" ref="P1762:V1764" si="1596">P1763</f>
        <v>60195.121610000002</v>
      </c>
      <c r="Q1762" s="5">
        <f t="shared" si="1596"/>
        <v>39000</v>
      </c>
      <c r="R1762" s="5">
        <f t="shared" si="1596"/>
        <v>0</v>
      </c>
      <c r="S1762" s="5">
        <f t="shared" si="1596"/>
        <v>0</v>
      </c>
      <c r="T1762" s="5">
        <f t="shared" si="1596"/>
        <v>60195.121610000002</v>
      </c>
      <c r="U1762" s="5">
        <f t="shared" si="1596"/>
        <v>60195.121610000002</v>
      </c>
      <c r="V1762" s="42">
        <f t="shared" si="1596"/>
        <v>0</v>
      </c>
      <c r="W1762" s="5">
        <f t="shared" si="1575"/>
        <v>100</v>
      </c>
      <c r="X1762" s="27"/>
    </row>
    <row r="1763" spans="1:24" ht="78.75" customHeight="1" x14ac:dyDescent="0.3">
      <c r="A1763" s="4" t="s">
        <v>234</v>
      </c>
      <c r="B1763" s="4" t="s">
        <v>1787</v>
      </c>
      <c r="C1763" s="4" t="s">
        <v>947</v>
      </c>
      <c r="D1763" s="4"/>
      <c r="E1763" s="14" t="s">
        <v>946</v>
      </c>
      <c r="F1763" s="5">
        <f t="shared" si="1593"/>
        <v>86140</v>
      </c>
      <c r="G1763" s="5">
        <f t="shared" si="1593"/>
        <v>0</v>
      </c>
      <c r="H1763" s="5">
        <f t="shared" si="1593"/>
        <v>0</v>
      </c>
      <c r="I1763" s="5">
        <f t="shared" si="1593"/>
        <v>0</v>
      </c>
      <c r="J1763" s="5">
        <f t="shared" si="1593"/>
        <v>0</v>
      </c>
      <c r="K1763" s="5">
        <f t="shared" si="1593"/>
        <v>0</v>
      </c>
      <c r="L1763" s="5">
        <f t="shared" si="1593"/>
        <v>0</v>
      </c>
      <c r="M1763" s="5">
        <f t="shared" si="1594"/>
        <v>86140</v>
      </c>
      <c r="N1763" s="5">
        <f t="shared" si="1595"/>
        <v>60195.121610000002</v>
      </c>
      <c r="O1763" s="5">
        <f t="shared" si="1595"/>
        <v>39000</v>
      </c>
      <c r="P1763" s="5">
        <f t="shared" si="1596"/>
        <v>60195.121610000002</v>
      </c>
      <c r="Q1763" s="5">
        <f t="shared" si="1596"/>
        <v>39000</v>
      </c>
      <c r="R1763" s="5">
        <f t="shared" si="1596"/>
        <v>0</v>
      </c>
      <c r="S1763" s="5">
        <f t="shared" si="1596"/>
        <v>0</v>
      </c>
      <c r="T1763" s="5">
        <f t="shared" si="1596"/>
        <v>60195.121610000002</v>
      </c>
      <c r="U1763" s="5">
        <f t="shared" si="1596"/>
        <v>60195.121610000002</v>
      </c>
      <c r="V1763" s="42">
        <f t="shared" si="1596"/>
        <v>0</v>
      </c>
      <c r="W1763" s="5">
        <f t="shared" si="1575"/>
        <v>100</v>
      </c>
      <c r="X1763" s="27"/>
    </row>
    <row r="1764" spans="1:24" ht="31.5" customHeight="1" x14ac:dyDescent="0.3">
      <c r="A1764" s="4" t="s">
        <v>234</v>
      </c>
      <c r="B1764" s="4" t="s">
        <v>1787</v>
      </c>
      <c r="C1764" s="4" t="s">
        <v>947</v>
      </c>
      <c r="D1764" s="4" t="s">
        <v>11</v>
      </c>
      <c r="E1764" s="14" t="s">
        <v>531</v>
      </c>
      <c r="F1764" s="5">
        <f t="shared" si="1593"/>
        <v>86140</v>
      </c>
      <c r="G1764" s="5">
        <f t="shared" si="1593"/>
        <v>0</v>
      </c>
      <c r="H1764" s="5">
        <f t="shared" si="1593"/>
        <v>0</v>
      </c>
      <c r="I1764" s="5">
        <f t="shared" si="1593"/>
        <v>0</v>
      </c>
      <c r="J1764" s="5">
        <f t="shared" si="1593"/>
        <v>0</v>
      </c>
      <c r="K1764" s="5">
        <f t="shared" si="1593"/>
        <v>0</v>
      </c>
      <c r="L1764" s="5">
        <f t="shared" si="1593"/>
        <v>0</v>
      </c>
      <c r="M1764" s="5">
        <f t="shared" si="1594"/>
        <v>86140</v>
      </c>
      <c r="N1764" s="5">
        <f t="shared" si="1595"/>
        <v>60195.121610000002</v>
      </c>
      <c r="O1764" s="5">
        <f t="shared" si="1595"/>
        <v>39000</v>
      </c>
      <c r="P1764" s="5">
        <f t="shared" si="1596"/>
        <v>60195.121610000002</v>
      </c>
      <c r="Q1764" s="5">
        <f t="shared" si="1596"/>
        <v>39000</v>
      </c>
      <c r="R1764" s="5">
        <f t="shared" si="1596"/>
        <v>0</v>
      </c>
      <c r="S1764" s="5">
        <f t="shared" si="1596"/>
        <v>0</v>
      </c>
      <c r="T1764" s="5">
        <f t="shared" si="1596"/>
        <v>60195.121610000002</v>
      </c>
      <c r="U1764" s="5">
        <f t="shared" si="1596"/>
        <v>60195.121610000002</v>
      </c>
      <c r="V1764" s="42">
        <f t="shared" si="1596"/>
        <v>0</v>
      </c>
      <c r="W1764" s="5">
        <f t="shared" si="1575"/>
        <v>100</v>
      </c>
      <c r="X1764" s="27"/>
    </row>
    <row r="1765" spans="1:24" ht="31.5" customHeight="1" x14ac:dyDescent="0.3">
      <c r="A1765" s="4" t="s">
        <v>234</v>
      </c>
      <c r="B1765" s="4" t="s">
        <v>1787</v>
      </c>
      <c r="C1765" s="4" t="s">
        <v>947</v>
      </c>
      <c r="D1765" s="4" t="s">
        <v>12</v>
      </c>
      <c r="E1765" s="14" t="s">
        <v>532</v>
      </c>
      <c r="F1765" s="5">
        <v>86140</v>
      </c>
      <c r="G1765" s="5"/>
      <c r="H1765" s="5"/>
      <c r="I1765" s="5"/>
      <c r="J1765" s="5"/>
      <c r="K1765" s="5"/>
      <c r="L1765" s="5"/>
      <c r="M1765" s="5">
        <f t="shared" si="1594"/>
        <v>86140</v>
      </c>
      <c r="N1765" s="5">
        <v>60195.121610000002</v>
      </c>
      <c r="O1765" s="5">
        <v>39000</v>
      </c>
      <c r="P1765" s="5">
        <f>N1765</f>
        <v>60195.121610000002</v>
      </c>
      <c r="Q1765" s="5">
        <f>O1765</f>
        <v>39000</v>
      </c>
      <c r="R1765" s="5">
        <v>0</v>
      </c>
      <c r="S1765" s="5">
        <v>0</v>
      </c>
      <c r="T1765" s="5">
        <v>60195.121610000002</v>
      </c>
      <c r="U1765" s="5">
        <f>T1765</f>
        <v>60195.121610000002</v>
      </c>
      <c r="V1765" s="42">
        <v>0</v>
      </c>
      <c r="W1765" s="5">
        <f t="shared" si="1575"/>
        <v>100</v>
      </c>
      <c r="X1765" s="27"/>
    </row>
    <row r="1766" spans="1:24" ht="47.25" customHeight="1" x14ac:dyDescent="0.3">
      <c r="A1766" s="4" t="s">
        <v>234</v>
      </c>
      <c r="B1766" s="4" t="s">
        <v>1787</v>
      </c>
      <c r="C1766" s="4" t="s">
        <v>981</v>
      </c>
      <c r="D1766" s="4"/>
      <c r="E1766" s="14" t="s">
        <v>1030</v>
      </c>
      <c r="F1766" s="5">
        <f>F1767</f>
        <v>24211.4</v>
      </c>
      <c r="G1766" s="5">
        <f t="shared" ref="G1766:L1769" si="1597">G1767</f>
        <v>23293</v>
      </c>
      <c r="H1766" s="5">
        <f t="shared" si="1597"/>
        <v>24302.400000000001</v>
      </c>
      <c r="I1766" s="5">
        <f t="shared" si="1597"/>
        <v>0</v>
      </c>
      <c r="J1766" s="5">
        <f t="shared" si="1597"/>
        <v>0</v>
      </c>
      <c r="K1766" s="5">
        <f t="shared" si="1597"/>
        <v>0</v>
      </c>
      <c r="L1766" s="5">
        <f t="shared" si="1597"/>
        <v>0</v>
      </c>
      <c r="M1766" s="5">
        <f t="shared" si="1594"/>
        <v>24211.4</v>
      </c>
      <c r="N1766" s="5">
        <f t="shared" ref="N1766:O1769" si="1598">N1767</f>
        <v>22728.674640000001</v>
      </c>
      <c r="O1766" s="5">
        <f t="shared" si="1598"/>
        <v>10875.24973</v>
      </c>
      <c r="P1766" s="5">
        <f t="shared" ref="P1766:V1769" si="1599">P1767</f>
        <v>0</v>
      </c>
      <c r="Q1766" s="5">
        <f t="shared" si="1599"/>
        <v>0</v>
      </c>
      <c r="R1766" s="5">
        <f t="shared" si="1599"/>
        <v>0</v>
      </c>
      <c r="S1766" s="5">
        <f t="shared" si="1599"/>
        <v>0</v>
      </c>
      <c r="T1766" s="5">
        <f t="shared" si="1599"/>
        <v>22583.544539999999</v>
      </c>
      <c r="U1766" s="5">
        <f t="shared" si="1599"/>
        <v>0</v>
      </c>
      <c r="V1766" s="42">
        <f t="shared" si="1599"/>
        <v>0</v>
      </c>
      <c r="W1766" s="5">
        <f t="shared" si="1575"/>
        <v>99.361466947374979</v>
      </c>
      <c r="X1766" s="27"/>
    </row>
    <row r="1767" spans="1:24" ht="63" customHeight="1" x14ac:dyDescent="0.3">
      <c r="A1767" s="4" t="s">
        <v>234</v>
      </c>
      <c r="B1767" s="4" t="s">
        <v>1787</v>
      </c>
      <c r="C1767" s="4" t="s">
        <v>982</v>
      </c>
      <c r="D1767" s="4"/>
      <c r="E1767" s="14" t="s">
        <v>1031</v>
      </c>
      <c r="F1767" s="5">
        <f>F1768</f>
        <v>24211.4</v>
      </c>
      <c r="G1767" s="5">
        <f t="shared" si="1597"/>
        <v>23293</v>
      </c>
      <c r="H1767" s="5">
        <f t="shared" si="1597"/>
        <v>24302.400000000001</v>
      </c>
      <c r="I1767" s="5">
        <f t="shared" si="1597"/>
        <v>0</v>
      </c>
      <c r="J1767" s="5">
        <f t="shared" si="1597"/>
        <v>0</v>
      </c>
      <c r="K1767" s="5">
        <f t="shared" si="1597"/>
        <v>0</v>
      </c>
      <c r="L1767" s="5">
        <f t="shared" si="1597"/>
        <v>0</v>
      </c>
      <c r="M1767" s="5">
        <f t="shared" si="1594"/>
        <v>24211.4</v>
      </c>
      <c r="N1767" s="5">
        <f t="shared" si="1598"/>
        <v>22728.674640000001</v>
      </c>
      <c r="O1767" s="5">
        <f t="shared" si="1598"/>
        <v>10875.24973</v>
      </c>
      <c r="P1767" s="5">
        <f t="shared" si="1599"/>
        <v>0</v>
      </c>
      <c r="Q1767" s="5">
        <f t="shared" si="1599"/>
        <v>0</v>
      </c>
      <c r="R1767" s="5">
        <f t="shared" si="1599"/>
        <v>0</v>
      </c>
      <c r="S1767" s="5">
        <f t="shared" si="1599"/>
        <v>0</v>
      </c>
      <c r="T1767" s="5">
        <f t="shared" si="1599"/>
        <v>22583.544539999999</v>
      </c>
      <c r="U1767" s="5">
        <f t="shared" si="1599"/>
        <v>0</v>
      </c>
      <c r="V1767" s="42">
        <f t="shared" si="1599"/>
        <v>0</v>
      </c>
      <c r="W1767" s="5">
        <f t="shared" si="1575"/>
        <v>99.361466947374979</v>
      </c>
      <c r="X1767" s="27"/>
    </row>
    <row r="1768" spans="1:24" ht="47.25" customHeight="1" x14ac:dyDescent="0.3">
      <c r="A1768" s="4" t="s">
        <v>234</v>
      </c>
      <c r="B1768" s="4" t="s">
        <v>1787</v>
      </c>
      <c r="C1768" s="4" t="s">
        <v>983</v>
      </c>
      <c r="D1768" s="4"/>
      <c r="E1768" s="14" t="s">
        <v>1032</v>
      </c>
      <c r="F1768" s="5">
        <f>F1769</f>
        <v>24211.4</v>
      </c>
      <c r="G1768" s="5">
        <f t="shared" si="1597"/>
        <v>23293</v>
      </c>
      <c r="H1768" s="5">
        <f t="shared" si="1597"/>
        <v>24302.400000000001</v>
      </c>
      <c r="I1768" s="5">
        <f t="shared" si="1597"/>
        <v>0</v>
      </c>
      <c r="J1768" s="5">
        <f t="shared" si="1597"/>
        <v>0</v>
      </c>
      <c r="K1768" s="5">
        <f t="shared" si="1597"/>
        <v>0</v>
      </c>
      <c r="L1768" s="5">
        <f t="shared" si="1597"/>
        <v>0</v>
      </c>
      <c r="M1768" s="5">
        <f t="shared" si="1594"/>
        <v>24211.4</v>
      </c>
      <c r="N1768" s="5">
        <f t="shared" si="1598"/>
        <v>22728.674640000001</v>
      </c>
      <c r="O1768" s="5">
        <f t="shared" si="1598"/>
        <v>10875.24973</v>
      </c>
      <c r="P1768" s="5">
        <f t="shared" si="1599"/>
        <v>0</v>
      </c>
      <c r="Q1768" s="5">
        <f t="shared" si="1599"/>
        <v>0</v>
      </c>
      <c r="R1768" s="5">
        <f t="shared" si="1599"/>
        <v>0</v>
      </c>
      <c r="S1768" s="5">
        <f t="shared" si="1599"/>
        <v>0</v>
      </c>
      <c r="T1768" s="5">
        <f t="shared" si="1599"/>
        <v>22583.544539999999</v>
      </c>
      <c r="U1768" s="5">
        <f t="shared" si="1599"/>
        <v>0</v>
      </c>
      <c r="V1768" s="42">
        <f t="shared" si="1599"/>
        <v>0</v>
      </c>
      <c r="W1768" s="5">
        <f t="shared" si="1575"/>
        <v>99.361466947374979</v>
      </c>
      <c r="X1768" s="27"/>
    </row>
    <row r="1769" spans="1:24" ht="31.5" customHeight="1" x14ac:dyDescent="0.3">
      <c r="A1769" s="4" t="s">
        <v>234</v>
      </c>
      <c r="B1769" s="4" t="s">
        <v>1787</v>
      </c>
      <c r="C1769" s="4" t="s">
        <v>983</v>
      </c>
      <c r="D1769" s="4" t="s">
        <v>11</v>
      </c>
      <c r="E1769" s="14" t="s">
        <v>531</v>
      </c>
      <c r="F1769" s="5">
        <f>F1770</f>
        <v>24211.4</v>
      </c>
      <c r="G1769" s="5">
        <f t="shared" si="1597"/>
        <v>23293</v>
      </c>
      <c r="H1769" s="5">
        <f t="shared" si="1597"/>
        <v>24302.400000000001</v>
      </c>
      <c r="I1769" s="5">
        <f t="shared" si="1597"/>
        <v>0</v>
      </c>
      <c r="J1769" s="5">
        <f t="shared" si="1597"/>
        <v>0</v>
      </c>
      <c r="K1769" s="5">
        <f t="shared" si="1597"/>
        <v>0</v>
      </c>
      <c r="L1769" s="5">
        <f t="shared" si="1597"/>
        <v>0</v>
      </c>
      <c r="M1769" s="5">
        <f t="shared" si="1594"/>
        <v>24211.4</v>
      </c>
      <c r="N1769" s="5">
        <f t="shared" si="1598"/>
        <v>22728.674640000001</v>
      </c>
      <c r="O1769" s="5">
        <f t="shared" si="1598"/>
        <v>10875.24973</v>
      </c>
      <c r="P1769" s="5">
        <f t="shared" si="1599"/>
        <v>0</v>
      </c>
      <c r="Q1769" s="5">
        <f t="shared" si="1599"/>
        <v>0</v>
      </c>
      <c r="R1769" s="5">
        <f t="shared" si="1599"/>
        <v>0</v>
      </c>
      <c r="S1769" s="5">
        <f t="shared" si="1599"/>
        <v>0</v>
      </c>
      <c r="T1769" s="5">
        <f t="shared" si="1599"/>
        <v>22583.544539999999</v>
      </c>
      <c r="U1769" s="5">
        <f t="shared" si="1599"/>
        <v>0</v>
      </c>
      <c r="V1769" s="42">
        <f t="shared" si="1599"/>
        <v>0</v>
      </c>
      <c r="W1769" s="5">
        <f t="shared" si="1575"/>
        <v>99.361466947374979</v>
      </c>
      <c r="X1769" s="27"/>
    </row>
    <row r="1770" spans="1:24" ht="31.5" customHeight="1" x14ac:dyDescent="0.3">
      <c r="A1770" s="4" t="s">
        <v>234</v>
      </c>
      <c r="B1770" s="4" t="s">
        <v>1787</v>
      </c>
      <c r="C1770" s="4" t="s">
        <v>983</v>
      </c>
      <c r="D1770" s="4" t="s">
        <v>12</v>
      </c>
      <c r="E1770" s="14" t="s">
        <v>532</v>
      </c>
      <c r="F1770" s="5">
        <v>24211.4</v>
      </c>
      <c r="G1770" s="5">
        <v>23293</v>
      </c>
      <c r="H1770" s="5">
        <v>24302.400000000001</v>
      </c>
      <c r="I1770" s="5"/>
      <c r="J1770" s="5"/>
      <c r="K1770" s="5"/>
      <c r="L1770" s="5"/>
      <c r="M1770" s="5">
        <f t="shared" si="1594"/>
        <v>24211.4</v>
      </c>
      <c r="N1770" s="5">
        <v>22728.674640000001</v>
      </c>
      <c r="O1770" s="5">
        <v>10875.24973</v>
      </c>
      <c r="P1770" s="5">
        <v>0</v>
      </c>
      <c r="Q1770" s="5">
        <v>0</v>
      </c>
      <c r="R1770" s="5">
        <v>0</v>
      </c>
      <c r="S1770" s="5">
        <v>0</v>
      </c>
      <c r="T1770" s="5">
        <v>22583.544539999999</v>
      </c>
      <c r="U1770" s="5">
        <v>0</v>
      </c>
      <c r="V1770" s="42">
        <v>0</v>
      </c>
      <c r="W1770" s="5">
        <f t="shared" si="1575"/>
        <v>99.361466947374979</v>
      </c>
      <c r="X1770" s="27"/>
    </row>
    <row r="1771" spans="1:24" ht="31.5" customHeight="1" x14ac:dyDescent="0.3">
      <c r="A1771" s="4" t="s">
        <v>234</v>
      </c>
      <c r="B1771" s="4" t="s">
        <v>1787</v>
      </c>
      <c r="C1771" s="4" t="s">
        <v>202</v>
      </c>
      <c r="D1771" s="4"/>
      <c r="E1771" s="14" t="s">
        <v>1156</v>
      </c>
      <c r="F1771" s="5">
        <f t="shared" ref="F1771:L1775" si="1600">F1772</f>
        <v>8465.1</v>
      </c>
      <c r="G1771" s="5">
        <f t="shared" si="1600"/>
        <v>8465.1</v>
      </c>
      <c r="H1771" s="5">
        <f t="shared" si="1600"/>
        <v>8465.1</v>
      </c>
      <c r="I1771" s="5">
        <f t="shared" si="1600"/>
        <v>0</v>
      </c>
      <c r="J1771" s="5">
        <f t="shared" si="1600"/>
        <v>0</v>
      </c>
      <c r="K1771" s="5">
        <f t="shared" si="1600"/>
        <v>0</v>
      </c>
      <c r="L1771" s="5">
        <f t="shared" si="1600"/>
        <v>-400.517</v>
      </c>
      <c r="M1771" s="5">
        <f t="shared" si="1594"/>
        <v>8064.5830000000005</v>
      </c>
      <c r="N1771" s="5">
        <f t="shared" ref="N1771:O1775" si="1601">N1772</f>
        <v>8064.5829999999996</v>
      </c>
      <c r="O1771" s="5">
        <f t="shared" si="1601"/>
        <v>4023.6026499999998</v>
      </c>
      <c r="P1771" s="5">
        <f t="shared" ref="P1771:V1775" si="1602">P1772</f>
        <v>0</v>
      </c>
      <c r="Q1771" s="5">
        <f t="shared" si="1602"/>
        <v>0</v>
      </c>
      <c r="R1771" s="5">
        <f t="shared" si="1602"/>
        <v>0</v>
      </c>
      <c r="S1771" s="5">
        <f t="shared" si="1602"/>
        <v>0</v>
      </c>
      <c r="T1771" s="5">
        <f t="shared" si="1602"/>
        <v>8064.5779599999996</v>
      </c>
      <c r="U1771" s="5">
        <f t="shared" si="1602"/>
        <v>0</v>
      </c>
      <c r="V1771" s="42">
        <f t="shared" si="1602"/>
        <v>0</v>
      </c>
      <c r="W1771" s="5">
        <f t="shared" si="1575"/>
        <v>99.999937504518215</v>
      </c>
      <c r="X1771" s="27"/>
    </row>
    <row r="1772" spans="1:24" ht="31.5" customHeight="1" x14ac:dyDescent="0.3">
      <c r="A1772" s="4" t="s">
        <v>234</v>
      </c>
      <c r="B1772" s="4" t="s">
        <v>1787</v>
      </c>
      <c r="C1772" s="4" t="s">
        <v>203</v>
      </c>
      <c r="D1772" s="4"/>
      <c r="E1772" s="14" t="s">
        <v>1157</v>
      </c>
      <c r="F1772" s="5">
        <f t="shared" si="1600"/>
        <v>8465.1</v>
      </c>
      <c r="G1772" s="5">
        <f t="shared" si="1600"/>
        <v>8465.1</v>
      </c>
      <c r="H1772" s="5">
        <f t="shared" si="1600"/>
        <v>8465.1</v>
      </c>
      <c r="I1772" s="5">
        <f t="shared" si="1600"/>
        <v>0</v>
      </c>
      <c r="J1772" s="5">
        <f t="shared" si="1600"/>
        <v>0</v>
      </c>
      <c r="K1772" s="5">
        <f t="shared" si="1600"/>
        <v>0</v>
      </c>
      <c r="L1772" s="5">
        <f t="shared" si="1600"/>
        <v>-400.517</v>
      </c>
      <c r="M1772" s="5">
        <f t="shared" si="1594"/>
        <v>8064.5830000000005</v>
      </c>
      <c r="N1772" s="5">
        <f t="shared" si="1601"/>
        <v>8064.5829999999996</v>
      </c>
      <c r="O1772" s="5">
        <f t="shared" si="1601"/>
        <v>4023.6026499999998</v>
      </c>
      <c r="P1772" s="5">
        <f t="shared" si="1602"/>
        <v>0</v>
      </c>
      <c r="Q1772" s="5">
        <f t="shared" si="1602"/>
        <v>0</v>
      </c>
      <c r="R1772" s="5">
        <f t="shared" si="1602"/>
        <v>0</v>
      </c>
      <c r="S1772" s="5">
        <f t="shared" si="1602"/>
        <v>0</v>
      </c>
      <c r="T1772" s="5">
        <f t="shared" si="1602"/>
        <v>8064.5779599999996</v>
      </c>
      <c r="U1772" s="5">
        <f t="shared" si="1602"/>
        <v>0</v>
      </c>
      <c r="V1772" s="42">
        <f t="shared" si="1602"/>
        <v>0</v>
      </c>
      <c r="W1772" s="5">
        <f t="shared" si="1575"/>
        <v>99.999937504518215</v>
      </c>
      <c r="X1772" s="27"/>
    </row>
    <row r="1773" spans="1:24" ht="47.25" customHeight="1" x14ac:dyDescent="0.3">
      <c r="A1773" s="4" t="s">
        <v>234</v>
      </c>
      <c r="B1773" s="4" t="s">
        <v>1787</v>
      </c>
      <c r="C1773" s="4" t="s">
        <v>195</v>
      </c>
      <c r="D1773" s="4"/>
      <c r="E1773" s="14" t="s">
        <v>1163</v>
      </c>
      <c r="F1773" s="5">
        <f>F1774</f>
        <v>8465.1</v>
      </c>
      <c r="G1773" s="5">
        <f t="shared" si="1600"/>
        <v>8465.1</v>
      </c>
      <c r="H1773" s="5">
        <f t="shared" si="1600"/>
        <v>8465.1</v>
      </c>
      <c r="I1773" s="5">
        <f t="shared" si="1600"/>
        <v>0</v>
      </c>
      <c r="J1773" s="5">
        <f t="shared" si="1600"/>
        <v>0</v>
      </c>
      <c r="K1773" s="5">
        <f t="shared" si="1600"/>
        <v>0</v>
      </c>
      <c r="L1773" s="5">
        <f t="shared" si="1600"/>
        <v>-400.517</v>
      </c>
      <c r="M1773" s="5">
        <f t="shared" si="1594"/>
        <v>8064.5830000000005</v>
      </c>
      <c r="N1773" s="5">
        <f t="shared" si="1601"/>
        <v>8064.5829999999996</v>
      </c>
      <c r="O1773" s="5">
        <f t="shared" si="1601"/>
        <v>4023.6026499999998</v>
      </c>
      <c r="P1773" s="5">
        <f t="shared" si="1602"/>
        <v>0</v>
      </c>
      <c r="Q1773" s="5">
        <f t="shared" si="1602"/>
        <v>0</v>
      </c>
      <c r="R1773" s="5">
        <f t="shared" si="1602"/>
        <v>0</v>
      </c>
      <c r="S1773" s="5">
        <f t="shared" si="1602"/>
        <v>0</v>
      </c>
      <c r="T1773" s="5">
        <f t="shared" si="1602"/>
        <v>8064.5779599999996</v>
      </c>
      <c r="U1773" s="5">
        <f t="shared" si="1602"/>
        <v>0</v>
      </c>
      <c r="V1773" s="42">
        <f t="shared" si="1602"/>
        <v>0</v>
      </c>
      <c r="W1773" s="5">
        <f t="shared" si="1575"/>
        <v>99.999937504518215</v>
      </c>
      <c r="X1773" s="27"/>
    </row>
    <row r="1774" spans="1:24" ht="47.25" customHeight="1" x14ac:dyDescent="0.3">
      <c r="A1774" s="4" t="s">
        <v>234</v>
      </c>
      <c r="B1774" s="4" t="s">
        <v>1787</v>
      </c>
      <c r="C1774" s="4" t="s">
        <v>1471</v>
      </c>
      <c r="D1774" s="4"/>
      <c r="E1774" s="14" t="s">
        <v>1472</v>
      </c>
      <c r="F1774" s="5">
        <f>F1775</f>
        <v>8465.1</v>
      </c>
      <c r="G1774" s="5">
        <f t="shared" si="1600"/>
        <v>8465.1</v>
      </c>
      <c r="H1774" s="5">
        <f t="shared" si="1600"/>
        <v>8465.1</v>
      </c>
      <c r="I1774" s="5">
        <f t="shared" si="1600"/>
        <v>0</v>
      </c>
      <c r="J1774" s="5">
        <f t="shared" si="1600"/>
        <v>0</v>
      </c>
      <c r="K1774" s="5">
        <f t="shared" si="1600"/>
        <v>0</v>
      </c>
      <c r="L1774" s="5">
        <f t="shared" si="1600"/>
        <v>-400.517</v>
      </c>
      <c r="M1774" s="5">
        <f t="shared" si="1594"/>
        <v>8064.5830000000005</v>
      </c>
      <c r="N1774" s="5">
        <f t="shared" si="1601"/>
        <v>8064.5829999999996</v>
      </c>
      <c r="O1774" s="5">
        <f t="shared" si="1601"/>
        <v>4023.6026499999998</v>
      </c>
      <c r="P1774" s="5">
        <f t="shared" si="1602"/>
        <v>0</v>
      </c>
      <c r="Q1774" s="5">
        <f t="shared" si="1602"/>
        <v>0</v>
      </c>
      <c r="R1774" s="5">
        <f t="shared" si="1602"/>
        <v>0</v>
      </c>
      <c r="S1774" s="5">
        <f t="shared" si="1602"/>
        <v>0</v>
      </c>
      <c r="T1774" s="5">
        <f t="shared" si="1602"/>
        <v>8064.5779599999996</v>
      </c>
      <c r="U1774" s="5">
        <f t="shared" si="1602"/>
        <v>0</v>
      </c>
      <c r="V1774" s="42">
        <f t="shared" si="1602"/>
        <v>0</v>
      </c>
      <c r="W1774" s="5">
        <f t="shared" si="1575"/>
        <v>99.999937504518215</v>
      </c>
      <c r="X1774" s="27"/>
    </row>
    <row r="1775" spans="1:24" ht="31.5" customHeight="1" x14ac:dyDescent="0.3">
      <c r="A1775" s="4" t="s">
        <v>234</v>
      </c>
      <c r="B1775" s="4" t="s">
        <v>1787</v>
      </c>
      <c r="C1775" s="4" t="s">
        <v>1471</v>
      </c>
      <c r="D1775" s="4" t="s">
        <v>11</v>
      </c>
      <c r="E1775" s="14" t="s">
        <v>531</v>
      </c>
      <c r="F1775" s="5">
        <f>F1776</f>
        <v>8465.1</v>
      </c>
      <c r="G1775" s="5">
        <f t="shared" si="1600"/>
        <v>8465.1</v>
      </c>
      <c r="H1775" s="5">
        <f t="shared" si="1600"/>
        <v>8465.1</v>
      </c>
      <c r="I1775" s="5">
        <f t="shared" si="1600"/>
        <v>0</v>
      </c>
      <c r="J1775" s="5">
        <f t="shared" si="1600"/>
        <v>0</v>
      </c>
      <c r="K1775" s="5">
        <f t="shared" si="1600"/>
        <v>0</v>
      </c>
      <c r="L1775" s="5">
        <f t="shared" si="1600"/>
        <v>-400.517</v>
      </c>
      <c r="M1775" s="5">
        <f t="shared" si="1594"/>
        <v>8064.5830000000005</v>
      </c>
      <c r="N1775" s="5">
        <f t="shared" si="1601"/>
        <v>8064.5829999999996</v>
      </c>
      <c r="O1775" s="5">
        <f t="shared" si="1601"/>
        <v>4023.6026499999998</v>
      </c>
      <c r="P1775" s="5">
        <f t="shared" si="1602"/>
        <v>0</v>
      </c>
      <c r="Q1775" s="5">
        <f t="shared" si="1602"/>
        <v>0</v>
      </c>
      <c r="R1775" s="5">
        <f t="shared" si="1602"/>
        <v>0</v>
      </c>
      <c r="S1775" s="5">
        <f t="shared" si="1602"/>
        <v>0</v>
      </c>
      <c r="T1775" s="5">
        <f t="shared" si="1602"/>
        <v>8064.5779599999996</v>
      </c>
      <c r="U1775" s="5">
        <f t="shared" si="1602"/>
        <v>0</v>
      </c>
      <c r="V1775" s="42">
        <f t="shared" si="1602"/>
        <v>0</v>
      </c>
      <c r="W1775" s="5">
        <f t="shared" si="1575"/>
        <v>99.999937504518215</v>
      </c>
      <c r="X1775" s="27"/>
    </row>
    <row r="1776" spans="1:24" ht="31.5" customHeight="1" x14ac:dyDescent="0.3">
      <c r="A1776" s="4" t="s">
        <v>234</v>
      </c>
      <c r="B1776" s="4" t="s">
        <v>1787</v>
      </c>
      <c r="C1776" s="4" t="s">
        <v>1471</v>
      </c>
      <c r="D1776" s="4" t="s">
        <v>12</v>
      </c>
      <c r="E1776" s="14" t="s">
        <v>532</v>
      </c>
      <c r="F1776" s="5">
        <v>8465.1</v>
      </c>
      <c r="G1776" s="5">
        <v>8465.1</v>
      </c>
      <c r="H1776" s="5">
        <v>8465.1</v>
      </c>
      <c r="I1776" s="5"/>
      <c r="J1776" s="5"/>
      <c r="K1776" s="5"/>
      <c r="L1776" s="5">
        <v>-400.517</v>
      </c>
      <c r="M1776" s="5">
        <f t="shared" si="1594"/>
        <v>8064.5830000000005</v>
      </c>
      <c r="N1776" s="5">
        <v>8064.5829999999996</v>
      </c>
      <c r="O1776" s="5">
        <v>4023.6026499999998</v>
      </c>
      <c r="P1776" s="5">
        <v>0</v>
      </c>
      <c r="Q1776" s="5">
        <v>0</v>
      </c>
      <c r="R1776" s="5">
        <v>0</v>
      </c>
      <c r="S1776" s="5">
        <v>0</v>
      </c>
      <c r="T1776" s="5">
        <v>8064.5779599999996</v>
      </c>
      <c r="U1776" s="5">
        <v>0</v>
      </c>
      <c r="V1776" s="42">
        <v>0</v>
      </c>
      <c r="W1776" s="5">
        <f t="shared" si="1575"/>
        <v>99.999937504518215</v>
      </c>
      <c r="X1776" s="27"/>
    </row>
    <row r="1777" spans="1:25" ht="47.25" customHeight="1" x14ac:dyDescent="0.3">
      <c r="A1777" s="4" t="s">
        <v>234</v>
      </c>
      <c r="B1777" s="4" t="s">
        <v>1787</v>
      </c>
      <c r="C1777" s="4" t="s">
        <v>32</v>
      </c>
      <c r="D1777" s="4"/>
      <c r="E1777" s="14" t="s">
        <v>1173</v>
      </c>
      <c r="F1777" s="5">
        <f t="shared" ref="F1777:L1784" si="1603">F1778</f>
        <v>4350</v>
      </c>
      <c r="G1777" s="5">
        <f t="shared" si="1603"/>
        <v>3571.2</v>
      </c>
      <c r="H1777" s="5">
        <f t="shared" si="1603"/>
        <v>4350</v>
      </c>
      <c r="I1777" s="5">
        <f t="shared" si="1603"/>
        <v>0</v>
      </c>
      <c r="J1777" s="5">
        <f t="shared" si="1603"/>
        <v>0</v>
      </c>
      <c r="K1777" s="5">
        <f t="shared" si="1603"/>
        <v>0</v>
      </c>
      <c r="L1777" s="5">
        <f t="shared" si="1603"/>
        <v>2430.4639999999999</v>
      </c>
      <c r="M1777" s="5">
        <f t="shared" si="1594"/>
        <v>6780.4639999999999</v>
      </c>
      <c r="N1777" s="5">
        <f t="shared" ref="N1777:O1784" si="1604">N1778</f>
        <v>6780.4639999999999</v>
      </c>
      <c r="O1777" s="5">
        <f t="shared" si="1604"/>
        <v>2864.5336299999999</v>
      </c>
      <c r="P1777" s="5">
        <f t="shared" ref="P1777:V1784" si="1605">P1778</f>
        <v>0</v>
      </c>
      <c r="Q1777" s="5">
        <f t="shared" si="1605"/>
        <v>0</v>
      </c>
      <c r="R1777" s="5">
        <f t="shared" si="1605"/>
        <v>0</v>
      </c>
      <c r="S1777" s="5">
        <f t="shared" si="1605"/>
        <v>0</v>
      </c>
      <c r="T1777" s="5">
        <f t="shared" si="1605"/>
        <v>6744.0570799999996</v>
      </c>
      <c r="U1777" s="5">
        <f t="shared" si="1605"/>
        <v>0</v>
      </c>
      <c r="V1777" s="42">
        <f t="shared" si="1605"/>
        <v>0</v>
      </c>
      <c r="W1777" s="5">
        <f t="shared" si="1575"/>
        <v>99.46306152499298</v>
      </c>
      <c r="X1777" s="27"/>
    </row>
    <row r="1778" spans="1:25" ht="47.25" customHeight="1" x14ac:dyDescent="0.3">
      <c r="A1778" s="4" t="s">
        <v>234</v>
      </c>
      <c r="B1778" s="4" t="s">
        <v>1787</v>
      </c>
      <c r="C1778" s="4" t="s">
        <v>33</v>
      </c>
      <c r="D1778" s="4"/>
      <c r="E1778" s="14" t="s">
        <v>1174</v>
      </c>
      <c r="F1778" s="5">
        <f t="shared" si="1603"/>
        <v>4350</v>
      </c>
      <c r="G1778" s="5">
        <f t="shared" si="1603"/>
        <v>3571.2</v>
      </c>
      <c r="H1778" s="5">
        <f t="shared" si="1603"/>
        <v>4350</v>
      </c>
      <c r="I1778" s="5">
        <f t="shared" si="1603"/>
        <v>0</v>
      </c>
      <c r="J1778" s="5">
        <f t="shared" si="1603"/>
        <v>0</v>
      </c>
      <c r="K1778" s="5">
        <f t="shared" si="1603"/>
        <v>0</v>
      </c>
      <c r="L1778" s="5">
        <f t="shared" si="1603"/>
        <v>2430.4639999999999</v>
      </c>
      <c r="M1778" s="5">
        <f t="shared" si="1594"/>
        <v>6780.4639999999999</v>
      </c>
      <c r="N1778" s="5">
        <f t="shared" si="1604"/>
        <v>6780.4639999999999</v>
      </c>
      <c r="O1778" s="5">
        <f t="shared" si="1604"/>
        <v>2864.5336299999999</v>
      </c>
      <c r="P1778" s="5">
        <f t="shared" si="1605"/>
        <v>0</v>
      </c>
      <c r="Q1778" s="5">
        <f t="shared" si="1605"/>
        <v>0</v>
      </c>
      <c r="R1778" s="5">
        <f t="shared" si="1605"/>
        <v>0</v>
      </c>
      <c r="S1778" s="5">
        <f t="shared" si="1605"/>
        <v>0</v>
      </c>
      <c r="T1778" s="5">
        <f t="shared" si="1605"/>
        <v>6744.0570799999996</v>
      </c>
      <c r="U1778" s="5">
        <f t="shared" si="1605"/>
        <v>0</v>
      </c>
      <c r="V1778" s="42">
        <f t="shared" si="1605"/>
        <v>0</v>
      </c>
      <c r="W1778" s="5">
        <f t="shared" si="1575"/>
        <v>99.46306152499298</v>
      </c>
      <c r="X1778" s="27"/>
    </row>
    <row r="1779" spans="1:25" ht="63" customHeight="1" x14ac:dyDescent="0.3">
      <c r="A1779" s="4" t="s">
        <v>234</v>
      </c>
      <c r="B1779" s="4" t="s">
        <v>1787</v>
      </c>
      <c r="C1779" s="4" t="s">
        <v>204</v>
      </c>
      <c r="D1779" s="4"/>
      <c r="E1779" s="14" t="s">
        <v>1177</v>
      </c>
      <c r="F1779" s="5">
        <f t="shared" ref="F1779:L1779" si="1606">F1783+F1780</f>
        <v>4350</v>
      </c>
      <c r="G1779" s="5">
        <f t="shared" si="1606"/>
        <v>3571.2</v>
      </c>
      <c r="H1779" s="5">
        <f t="shared" si="1606"/>
        <v>4350</v>
      </c>
      <c r="I1779" s="5">
        <f t="shared" si="1606"/>
        <v>0</v>
      </c>
      <c r="J1779" s="5">
        <f t="shared" si="1606"/>
        <v>0</v>
      </c>
      <c r="K1779" s="5">
        <f t="shared" si="1606"/>
        <v>0</v>
      </c>
      <c r="L1779" s="5">
        <f t="shared" si="1606"/>
        <v>2430.4639999999999</v>
      </c>
      <c r="M1779" s="5">
        <f t="shared" si="1594"/>
        <v>6780.4639999999999</v>
      </c>
      <c r="N1779" s="5">
        <f>N1783+N1780</f>
        <v>6780.4639999999999</v>
      </c>
      <c r="O1779" s="5">
        <f>O1783+O1780</f>
        <v>2864.5336299999999</v>
      </c>
      <c r="P1779" s="5">
        <f t="shared" ref="P1779:V1779" si="1607">P1783+P1780</f>
        <v>0</v>
      </c>
      <c r="Q1779" s="5">
        <f t="shared" si="1607"/>
        <v>0</v>
      </c>
      <c r="R1779" s="5">
        <f t="shared" si="1607"/>
        <v>0</v>
      </c>
      <c r="S1779" s="5">
        <f t="shared" si="1607"/>
        <v>0</v>
      </c>
      <c r="T1779" s="5">
        <f t="shared" si="1607"/>
        <v>6744.0570799999996</v>
      </c>
      <c r="U1779" s="5">
        <f t="shared" si="1607"/>
        <v>0</v>
      </c>
      <c r="V1779" s="42">
        <f t="shared" si="1607"/>
        <v>0</v>
      </c>
      <c r="W1779" s="5">
        <f t="shared" si="1575"/>
        <v>99.46306152499298</v>
      </c>
      <c r="X1779" s="27"/>
    </row>
    <row r="1780" spans="1:25" ht="31.5" hidden="1" customHeight="1" x14ac:dyDescent="0.25">
      <c r="A1780" s="4" t="s">
        <v>234</v>
      </c>
      <c r="B1780" s="4" t="s">
        <v>1787</v>
      </c>
      <c r="C1780" s="4" t="s">
        <v>333</v>
      </c>
      <c r="D1780" s="4"/>
      <c r="E1780" s="14" t="s">
        <v>909</v>
      </c>
      <c r="F1780" s="5">
        <f t="shared" ref="F1780:L1781" si="1608">F1781</f>
        <v>0</v>
      </c>
      <c r="G1780" s="5">
        <f t="shared" si="1608"/>
        <v>0</v>
      </c>
      <c r="H1780" s="5">
        <f t="shared" si="1608"/>
        <v>0</v>
      </c>
      <c r="I1780" s="5">
        <f t="shared" si="1608"/>
        <v>0</v>
      </c>
      <c r="J1780" s="5">
        <f t="shared" si="1608"/>
        <v>0</v>
      </c>
      <c r="K1780" s="5">
        <f t="shared" si="1608"/>
        <v>0</v>
      </c>
      <c r="L1780" s="5">
        <f t="shared" si="1608"/>
        <v>0</v>
      </c>
      <c r="M1780" s="5">
        <f t="shared" si="1594"/>
        <v>0</v>
      </c>
      <c r="N1780" s="5">
        <f>N1781</f>
        <v>0</v>
      </c>
      <c r="O1780" s="5">
        <f>O1781</f>
        <v>0</v>
      </c>
      <c r="P1780" s="5">
        <f t="shared" ref="P1780:V1781" si="1609">P1781</f>
        <v>0</v>
      </c>
      <c r="Q1780" s="5">
        <f t="shared" si="1609"/>
        <v>0</v>
      </c>
      <c r="R1780" s="5">
        <f t="shared" si="1609"/>
        <v>0</v>
      </c>
      <c r="S1780" s="5">
        <f t="shared" si="1609"/>
        <v>0</v>
      </c>
      <c r="T1780" s="5">
        <f t="shared" si="1609"/>
        <v>0</v>
      </c>
      <c r="U1780" s="5">
        <f t="shared" si="1609"/>
        <v>0</v>
      </c>
      <c r="V1780" s="42">
        <f t="shared" si="1609"/>
        <v>0</v>
      </c>
      <c r="W1780" s="5" t="e">
        <f t="shared" si="1575"/>
        <v>#DIV/0!</v>
      </c>
      <c r="X1780" s="27" t="s">
        <v>1591</v>
      </c>
      <c r="Y1780" s="2" t="s">
        <v>1630</v>
      </c>
    </row>
    <row r="1781" spans="1:25" ht="31.5" hidden="1" customHeight="1" x14ac:dyDescent="0.3">
      <c r="A1781" s="4" t="s">
        <v>234</v>
      </c>
      <c r="B1781" s="4" t="s">
        <v>1787</v>
      </c>
      <c r="C1781" s="4" t="s">
        <v>333</v>
      </c>
      <c r="D1781" s="4" t="s">
        <v>11</v>
      </c>
      <c r="E1781" s="14" t="s">
        <v>531</v>
      </c>
      <c r="F1781" s="5">
        <f t="shared" si="1608"/>
        <v>0</v>
      </c>
      <c r="G1781" s="5">
        <f t="shared" si="1608"/>
        <v>0</v>
      </c>
      <c r="H1781" s="5">
        <f t="shared" si="1608"/>
        <v>0</v>
      </c>
      <c r="I1781" s="5">
        <f t="shared" si="1608"/>
        <v>0</v>
      </c>
      <c r="J1781" s="5">
        <f t="shared" si="1608"/>
        <v>0</v>
      </c>
      <c r="K1781" s="5">
        <f t="shared" si="1608"/>
        <v>0</v>
      </c>
      <c r="L1781" s="5">
        <f t="shared" si="1608"/>
        <v>0</v>
      </c>
      <c r="M1781" s="5">
        <f t="shared" si="1594"/>
        <v>0</v>
      </c>
      <c r="N1781" s="5">
        <f>N1782</f>
        <v>0</v>
      </c>
      <c r="O1781" s="5">
        <f>O1782</f>
        <v>0</v>
      </c>
      <c r="P1781" s="5">
        <f t="shared" si="1609"/>
        <v>0</v>
      </c>
      <c r="Q1781" s="5">
        <f t="shared" si="1609"/>
        <v>0</v>
      </c>
      <c r="R1781" s="5">
        <f t="shared" si="1609"/>
        <v>0</v>
      </c>
      <c r="S1781" s="5">
        <f t="shared" si="1609"/>
        <v>0</v>
      </c>
      <c r="T1781" s="5">
        <f t="shared" si="1609"/>
        <v>0</v>
      </c>
      <c r="U1781" s="5">
        <f t="shared" si="1609"/>
        <v>0</v>
      </c>
      <c r="V1781" s="42">
        <f t="shared" si="1609"/>
        <v>0</v>
      </c>
      <c r="W1781" s="5" t="e">
        <f t="shared" si="1575"/>
        <v>#DIV/0!</v>
      </c>
      <c r="X1781" s="27" t="s">
        <v>1591</v>
      </c>
      <c r="Y1781" s="2" t="s">
        <v>1630</v>
      </c>
    </row>
    <row r="1782" spans="1:25" ht="31.5" hidden="1" customHeight="1" x14ac:dyDescent="0.3">
      <c r="A1782" s="4" t="s">
        <v>234</v>
      </c>
      <c r="B1782" s="4" t="s">
        <v>1787</v>
      </c>
      <c r="C1782" s="4" t="s">
        <v>333</v>
      </c>
      <c r="D1782" s="4" t="s">
        <v>12</v>
      </c>
      <c r="E1782" s="14" t="s">
        <v>532</v>
      </c>
      <c r="F1782" s="5"/>
      <c r="G1782" s="5"/>
      <c r="H1782" s="5"/>
      <c r="I1782" s="5"/>
      <c r="J1782" s="5"/>
      <c r="K1782" s="5"/>
      <c r="L1782" s="5"/>
      <c r="M1782" s="5">
        <f t="shared" si="1594"/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42">
        <v>0</v>
      </c>
      <c r="W1782" s="5" t="e">
        <f t="shared" si="1575"/>
        <v>#DIV/0!</v>
      </c>
      <c r="X1782" s="27" t="s">
        <v>1591</v>
      </c>
      <c r="Y1782" s="2" t="s">
        <v>1630</v>
      </c>
    </row>
    <row r="1783" spans="1:25" ht="15.75" customHeight="1" x14ac:dyDescent="0.3">
      <c r="A1783" s="4" t="s">
        <v>234</v>
      </c>
      <c r="B1783" s="4" t="s">
        <v>1787</v>
      </c>
      <c r="C1783" s="4" t="s">
        <v>196</v>
      </c>
      <c r="D1783" s="4"/>
      <c r="E1783" s="14" t="s">
        <v>623</v>
      </c>
      <c r="F1783" s="5">
        <f t="shared" si="1603"/>
        <v>4350</v>
      </c>
      <c r="G1783" s="5">
        <f t="shared" si="1603"/>
        <v>3571.2</v>
      </c>
      <c r="H1783" s="5">
        <f t="shared" si="1603"/>
        <v>4350</v>
      </c>
      <c r="I1783" s="5">
        <f t="shared" si="1603"/>
        <v>0</v>
      </c>
      <c r="J1783" s="5">
        <f t="shared" si="1603"/>
        <v>0</v>
      </c>
      <c r="K1783" s="5">
        <f t="shared" si="1603"/>
        <v>0</v>
      </c>
      <c r="L1783" s="5">
        <f t="shared" si="1603"/>
        <v>2430.4639999999999</v>
      </c>
      <c r="M1783" s="5">
        <f t="shared" si="1594"/>
        <v>6780.4639999999999</v>
      </c>
      <c r="N1783" s="5">
        <f t="shared" si="1604"/>
        <v>6780.4639999999999</v>
      </c>
      <c r="O1783" s="5">
        <f t="shared" si="1604"/>
        <v>2864.5336299999999</v>
      </c>
      <c r="P1783" s="5">
        <f t="shared" si="1605"/>
        <v>0</v>
      </c>
      <c r="Q1783" s="5">
        <f t="shared" si="1605"/>
        <v>0</v>
      </c>
      <c r="R1783" s="5">
        <f t="shared" si="1605"/>
        <v>0</v>
      </c>
      <c r="S1783" s="5">
        <f t="shared" si="1605"/>
        <v>0</v>
      </c>
      <c r="T1783" s="5">
        <f t="shared" si="1605"/>
        <v>6744.0570799999996</v>
      </c>
      <c r="U1783" s="5">
        <f t="shared" si="1605"/>
        <v>0</v>
      </c>
      <c r="V1783" s="42">
        <f t="shared" si="1605"/>
        <v>0</v>
      </c>
      <c r="W1783" s="5">
        <f t="shared" si="1575"/>
        <v>99.46306152499298</v>
      </c>
      <c r="X1783" s="27"/>
    </row>
    <row r="1784" spans="1:25" ht="31.5" customHeight="1" x14ac:dyDescent="0.3">
      <c r="A1784" s="4" t="s">
        <v>234</v>
      </c>
      <c r="B1784" s="4" t="s">
        <v>1787</v>
      </c>
      <c r="C1784" s="4" t="s">
        <v>196</v>
      </c>
      <c r="D1784" s="4" t="s">
        <v>11</v>
      </c>
      <c r="E1784" s="14" t="s">
        <v>531</v>
      </c>
      <c r="F1784" s="5">
        <f t="shared" si="1603"/>
        <v>4350</v>
      </c>
      <c r="G1784" s="5">
        <f t="shared" si="1603"/>
        <v>3571.2</v>
      </c>
      <c r="H1784" s="5">
        <f t="shared" si="1603"/>
        <v>4350</v>
      </c>
      <c r="I1784" s="5">
        <f t="shared" si="1603"/>
        <v>0</v>
      </c>
      <c r="J1784" s="5">
        <f t="shared" si="1603"/>
        <v>0</v>
      </c>
      <c r="K1784" s="5">
        <f t="shared" si="1603"/>
        <v>0</v>
      </c>
      <c r="L1784" s="5">
        <f t="shared" si="1603"/>
        <v>2430.4639999999999</v>
      </c>
      <c r="M1784" s="5">
        <f t="shared" si="1594"/>
        <v>6780.4639999999999</v>
      </c>
      <c r="N1784" s="5">
        <f t="shared" si="1604"/>
        <v>6780.4639999999999</v>
      </c>
      <c r="O1784" s="5">
        <f t="shared" si="1604"/>
        <v>2864.5336299999999</v>
      </c>
      <c r="P1784" s="5">
        <f t="shared" si="1605"/>
        <v>0</v>
      </c>
      <c r="Q1784" s="5">
        <f t="shared" si="1605"/>
        <v>0</v>
      </c>
      <c r="R1784" s="5">
        <f t="shared" si="1605"/>
        <v>0</v>
      </c>
      <c r="S1784" s="5">
        <f t="shared" si="1605"/>
        <v>0</v>
      </c>
      <c r="T1784" s="5">
        <f t="shared" si="1605"/>
        <v>6744.0570799999996</v>
      </c>
      <c r="U1784" s="5">
        <f t="shared" si="1605"/>
        <v>0</v>
      </c>
      <c r="V1784" s="42">
        <f t="shared" si="1605"/>
        <v>0</v>
      </c>
      <c r="W1784" s="5">
        <f t="shared" si="1575"/>
        <v>99.46306152499298</v>
      </c>
      <c r="X1784" s="27"/>
    </row>
    <row r="1785" spans="1:25" ht="31.5" customHeight="1" x14ac:dyDescent="0.3">
      <c r="A1785" s="4" t="s">
        <v>234</v>
      </c>
      <c r="B1785" s="4" t="s">
        <v>1787</v>
      </c>
      <c r="C1785" s="4" t="s">
        <v>196</v>
      </c>
      <c r="D1785" s="4" t="s">
        <v>12</v>
      </c>
      <c r="E1785" s="14" t="s">
        <v>532</v>
      </c>
      <c r="F1785" s="5">
        <v>4350</v>
      </c>
      <c r="G1785" s="5">
        <v>3571.2</v>
      </c>
      <c r="H1785" s="5">
        <v>4350</v>
      </c>
      <c r="I1785" s="5"/>
      <c r="J1785" s="5"/>
      <c r="K1785" s="5"/>
      <c r="L1785" s="5">
        <v>2430.4639999999999</v>
      </c>
      <c r="M1785" s="5">
        <f t="shared" si="1594"/>
        <v>6780.4639999999999</v>
      </c>
      <c r="N1785" s="5">
        <v>6780.4639999999999</v>
      </c>
      <c r="O1785" s="5">
        <v>2864.5336299999999</v>
      </c>
      <c r="P1785" s="5">
        <v>0</v>
      </c>
      <c r="Q1785" s="5">
        <v>0</v>
      </c>
      <c r="R1785" s="5">
        <v>0</v>
      </c>
      <c r="S1785" s="5">
        <v>0</v>
      </c>
      <c r="T1785" s="5">
        <v>6744.0570799999996</v>
      </c>
      <c r="U1785" s="5">
        <v>0</v>
      </c>
      <c r="V1785" s="42">
        <v>0</v>
      </c>
      <c r="W1785" s="5">
        <f t="shared" si="1575"/>
        <v>99.46306152499298</v>
      </c>
      <c r="X1785" s="27"/>
    </row>
    <row r="1786" spans="1:25" ht="31.5" customHeight="1" x14ac:dyDescent="0.3">
      <c r="A1786" s="4" t="s">
        <v>234</v>
      </c>
      <c r="B1786" s="4" t="s">
        <v>1787</v>
      </c>
      <c r="C1786" s="4" t="s">
        <v>222</v>
      </c>
      <c r="D1786" s="4"/>
      <c r="E1786" s="14" t="s">
        <v>1179</v>
      </c>
      <c r="F1786" s="5"/>
      <c r="G1786" s="5"/>
      <c r="H1786" s="5"/>
      <c r="I1786" s="5"/>
      <c r="J1786" s="5"/>
      <c r="K1786" s="5"/>
      <c r="L1786" s="5"/>
      <c r="M1786" s="5">
        <v>0</v>
      </c>
      <c r="N1786" s="5">
        <f>N1787</f>
        <v>48665.543000000005</v>
      </c>
      <c r="O1786" s="5">
        <f t="shared" ref="O1786:V1788" si="1610">O1787</f>
        <v>48665.543000000005</v>
      </c>
      <c r="P1786" s="5">
        <f t="shared" si="1610"/>
        <v>38932.434410000002</v>
      </c>
      <c r="Q1786" s="5">
        <f t="shared" si="1610"/>
        <v>38932.434410000002</v>
      </c>
      <c r="R1786" s="5">
        <f t="shared" si="1610"/>
        <v>0</v>
      </c>
      <c r="S1786" s="5">
        <f t="shared" si="1610"/>
        <v>0</v>
      </c>
      <c r="T1786" s="5">
        <f t="shared" si="1610"/>
        <v>48665.543000000005</v>
      </c>
      <c r="U1786" s="5">
        <f t="shared" si="1610"/>
        <v>38932.434410000002</v>
      </c>
      <c r="V1786" s="42">
        <f t="shared" si="1610"/>
        <v>0</v>
      </c>
      <c r="W1786" s="5">
        <f t="shared" si="1575"/>
        <v>100</v>
      </c>
      <c r="X1786" s="27"/>
    </row>
    <row r="1787" spans="1:25" ht="47.25" customHeight="1" x14ac:dyDescent="0.3">
      <c r="A1787" s="4" t="s">
        <v>234</v>
      </c>
      <c r="B1787" s="4" t="s">
        <v>1787</v>
      </c>
      <c r="C1787" s="4" t="s">
        <v>223</v>
      </c>
      <c r="D1787" s="4"/>
      <c r="E1787" s="14" t="s">
        <v>1180</v>
      </c>
      <c r="F1787" s="5"/>
      <c r="G1787" s="5"/>
      <c r="H1787" s="5"/>
      <c r="I1787" s="5"/>
      <c r="J1787" s="5"/>
      <c r="K1787" s="5"/>
      <c r="L1787" s="5"/>
      <c r="M1787" s="5">
        <v>0</v>
      </c>
      <c r="N1787" s="5">
        <f>N1788</f>
        <v>48665.543000000005</v>
      </c>
      <c r="O1787" s="5">
        <f t="shared" si="1610"/>
        <v>48665.543000000005</v>
      </c>
      <c r="P1787" s="5">
        <f t="shared" si="1610"/>
        <v>38932.434410000002</v>
      </c>
      <c r="Q1787" s="5">
        <f t="shared" si="1610"/>
        <v>38932.434410000002</v>
      </c>
      <c r="R1787" s="5">
        <f t="shared" si="1610"/>
        <v>0</v>
      </c>
      <c r="S1787" s="5">
        <f t="shared" si="1610"/>
        <v>0</v>
      </c>
      <c r="T1787" s="5">
        <f t="shared" si="1610"/>
        <v>48665.543000000005</v>
      </c>
      <c r="U1787" s="5">
        <f t="shared" si="1610"/>
        <v>38932.434410000002</v>
      </c>
      <c r="V1787" s="42">
        <f t="shared" si="1610"/>
        <v>0</v>
      </c>
      <c r="W1787" s="5">
        <f t="shared" si="1575"/>
        <v>100</v>
      </c>
      <c r="X1787" s="27"/>
    </row>
    <row r="1788" spans="1:25" ht="31.5" customHeight="1" x14ac:dyDescent="0.3">
      <c r="A1788" s="4" t="s">
        <v>234</v>
      </c>
      <c r="B1788" s="4" t="s">
        <v>1787</v>
      </c>
      <c r="C1788" s="4" t="s">
        <v>948</v>
      </c>
      <c r="D1788" s="4"/>
      <c r="E1788" s="14" t="s">
        <v>949</v>
      </c>
      <c r="F1788" s="5"/>
      <c r="G1788" s="5"/>
      <c r="H1788" s="5"/>
      <c r="I1788" s="5"/>
      <c r="J1788" s="5"/>
      <c r="K1788" s="5"/>
      <c r="L1788" s="5"/>
      <c r="M1788" s="5">
        <v>0</v>
      </c>
      <c r="N1788" s="5">
        <f>N1789</f>
        <v>48665.543000000005</v>
      </c>
      <c r="O1788" s="5">
        <f t="shared" si="1610"/>
        <v>48665.543000000005</v>
      </c>
      <c r="P1788" s="5">
        <f t="shared" si="1610"/>
        <v>38932.434410000002</v>
      </c>
      <c r="Q1788" s="5">
        <f t="shared" si="1610"/>
        <v>38932.434410000002</v>
      </c>
      <c r="R1788" s="5">
        <f t="shared" si="1610"/>
        <v>0</v>
      </c>
      <c r="S1788" s="5">
        <f t="shared" si="1610"/>
        <v>0</v>
      </c>
      <c r="T1788" s="5">
        <f t="shared" si="1610"/>
        <v>48665.543000000005</v>
      </c>
      <c r="U1788" s="5">
        <f t="shared" si="1610"/>
        <v>38932.434410000002</v>
      </c>
      <c r="V1788" s="42">
        <f t="shared" si="1610"/>
        <v>0</v>
      </c>
      <c r="W1788" s="5">
        <f t="shared" si="1575"/>
        <v>100</v>
      </c>
      <c r="X1788" s="27"/>
    </row>
    <row r="1789" spans="1:25" ht="31.5" customHeight="1" x14ac:dyDescent="0.3">
      <c r="A1789" s="4" t="s">
        <v>234</v>
      </c>
      <c r="B1789" s="4" t="s">
        <v>1787</v>
      </c>
      <c r="C1789" s="4" t="s">
        <v>951</v>
      </c>
      <c r="D1789" s="4"/>
      <c r="E1789" s="14" t="s">
        <v>950</v>
      </c>
      <c r="F1789" s="5"/>
      <c r="G1789" s="5"/>
      <c r="H1789" s="5"/>
      <c r="I1789" s="5"/>
      <c r="J1789" s="5"/>
      <c r="K1789" s="5"/>
      <c r="L1789" s="5"/>
      <c r="M1789" s="5">
        <v>0</v>
      </c>
      <c r="N1789" s="5">
        <f>N1790+N1792</f>
        <v>48665.543000000005</v>
      </c>
      <c r="O1789" s="5">
        <f t="shared" ref="O1789:V1789" si="1611">O1790+O1792</f>
        <v>48665.543000000005</v>
      </c>
      <c r="P1789" s="5">
        <f t="shared" si="1611"/>
        <v>38932.434410000002</v>
      </c>
      <c r="Q1789" s="5">
        <f t="shared" si="1611"/>
        <v>38932.434410000002</v>
      </c>
      <c r="R1789" s="5">
        <f t="shared" si="1611"/>
        <v>0</v>
      </c>
      <c r="S1789" s="5">
        <f t="shared" si="1611"/>
        <v>0</v>
      </c>
      <c r="T1789" s="5">
        <f t="shared" si="1611"/>
        <v>48665.543000000005</v>
      </c>
      <c r="U1789" s="5">
        <f t="shared" si="1611"/>
        <v>38932.434410000002</v>
      </c>
      <c r="V1789" s="42">
        <f t="shared" si="1611"/>
        <v>0</v>
      </c>
      <c r="W1789" s="5">
        <f t="shared" si="1575"/>
        <v>100</v>
      </c>
      <c r="X1789" s="27"/>
    </row>
    <row r="1790" spans="1:25" ht="31.5" customHeight="1" x14ac:dyDescent="0.3">
      <c r="A1790" s="4" t="s">
        <v>234</v>
      </c>
      <c r="B1790" s="4" t="s">
        <v>1787</v>
      </c>
      <c r="C1790" s="4" t="s">
        <v>951</v>
      </c>
      <c r="D1790" s="4" t="s">
        <v>87</v>
      </c>
      <c r="E1790" s="14" t="s">
        <v>541</v>
      </c>
      <c r="F1790" s="5"/>
      <c r="G1790" s="5"/>
      <c r="H1790" s="5"/>
      <c r="I1790" s="5"/>
      <c r="J1790" s="5"/>
      <c r="K1790" s="5"/>
      <c r="L1790" s="5"/>
      <c r="M1790" s="5">
        <v>0</v>
      </c>
      <c r="N1790" s="5">
        <f>N1791</f>
        <v>17999.78227</v>
      </c>
      <c r="O1790" s="5">
        <f t="shared" ref="O1790:V1790" si="1612">O1791</f>
        <v>17999.78227</v>
      </c>
      <c r="P1790" s="5">
        <f t="shared" si="1612"/>
        <v>14399.82582</v>
      </c>
      <c r="Q1790" s="5">
        <f t="shared" si="1612"/>
        <v>14399.82582</v>
      </c>
      <c r="R1790" s="5">
        <f t="shared" si="1612"/>
        <v>0</v>
      </c>
      <c r="S1790" s="5">
        <f t="shared" si="1612"/>
        <v>0</v>
      </c>
      <c r="T1790" s="5">
        <f t="shared" si="1612"/>
        <v>17999.78227</v>
      </c>
      <c r="U1790" s="5">
        <f t="shared" si="1612"/>
        <v>14399.82582</v>
      </c>
      <c r="V1790" s="42">
        <f t="shared" si="1612"/>
        <v>0</v>
      </c>
      <c r="W1790" s="5">
        <f t="shared" si="1575"/>
        <v>100</v>
      </c>
      <c r="X1790" s="27"/>
    </row>
    <row r="1791" spans="1:25" ht="63" customHeight="1" x14ac:dyDescent="0.3">
      <c r="A1791" s="4" t="s">
        <v>234</v>
      </c>
      <c r="B1791" s="4" t="s">
        <v>1787</v>
      </c>
      <c r="C1791" s="4" t="s">
        <v>951</v>
      </c>
      <c r="D1791" s="4" t="s">
        <v>84</v>
      </c>
      <c r="E1791" s="14" t="s">
        <v>1552</v>
      </c>
      <c r="F1791" s="5"/>
      <c r="G1791" s="5"/>
      <c r="H1791" s="5"/>
      <c r="I1791" s="5"/>
      <c r="J1791" s="5"/>
      <c r="K1791" s="5"/>
      <c r="L1791" s="5"/>
      <c r="M1791" s="5">
        <v>0</v>
      </c>
      <c r="N1791" s="5">
        <v>17999.78227</v>
      </c>
      <c r="O1791" s="5">
        <f>3599.95645+14399.82582</f>
        <v>17999.78227</v>
      </c>
      <c r="P1791" s="5">
        <v>14399.82582</v>
      </c>
      <c r="Q1791" s="5">
        <v>14399.82582</v>
      </c>
      <c r="R1791" s="5">
        <v>0</v>
      </c>
      <c r="S1791" s="5">
        <v>0</v>
      </c>
      <c r="T1791" s="5">
        <v>17999.78227</v>
      </c>
      <c r="U1791" s="5">
        <v>14399.82582</v>
      </c>
      <c r="V1791" s="42">
        <v>0</v>
      </c>
      <c r="W1791" s="5">
        <f t="shared" si="1575"/>
        <v>100</v>
      </c>
      <c r="X1791" s="27"/>
    </row>
    <row r="1792" spans="1:25" ht="16.5" customHeight="1" x14ac:dyDescent="0.3">
      <c r="A1792" s="4" t="s">
        <v>234</v>
      </c>
      <c r="B1792" s="4" t="s">
        <v>1787</v>
      </c>
      <c r="C1792" s="4" t="s">
        <v>951</v>
      </c>
      <c r="D1792" s="4" t="s">
        <v>13</v>
      </c>
      <c r="E1792" s="14" t="s">
        <v>547</v>
      </c>
      <c r="F1792" s="5"/>
      <c r="G1792" s="5"/>
      <c r="H1792" s="5"/>
      <c r="I1792" s="5"/>
      <c r="J1792" s="5"/>
      <c r="K1792" s="5"/>
      <c r="L1792" s="5"/>
      <c r="M1792" s="5">
        <v>0</v>
      </c>
      <c r="N1792" s="5">
        <f>N1793</f>
        <v>30665.760730000002</v>
      </c>
      <c r="O1792" s="5">
        <f t="shared" ref="O1792:V1792" si="1613">O1793</f>
        <v>30665.760730000002</v>
      </c>
      <c r="P1792" s="5">
        <f t="shared" si="1613"/>
        <v>24532.60859</v>
      </c>
      <c r="Q1792" s="5">
        <f t="shared" si="1613"/>
        <v>24532.60859</v>
      </c>
      <c r="R1792" s="5">
        <f t="shared" si="1613"/>
        <v>0</v>
      </c>
      <c r="S1792" s="5">
        <f t="shared" si="1613"/>
        <v>0</v>
      </c>
      <c r="T1792" s="5">
        <f t="shared" si="1613"/>
        <v>30665.760730000002</v>
      </c>
      <c r="U1792" s="5">
        <f t="shared" si="1613"/>
        <v>24532.60859</v>
      </c>
      <c r="V1792" s="42">
        <f t="shared" si="1613"/>
        <v>0</v>
      </c>
      <c r="W1792" s="5">
        <f t="shared" si="1575"/>
        <v>100</v>
      </c>
      <c r="X1792" s="27"/>
    </row>
    <row r="1793" spans="1:24" ht="63" customHeight="1" x14ac:dyDescent="0.3">
      <c r="A1793" s="4" t="s">
        <v>234</v>
      </c>
      <c r="B1793" s="4" t="s">
        <v>1787</v>
      </c>
      <c r="C1793" s="4" t="s">
        <v>951</v>
      </c>
      <c r="D1793" s="4" t="s">
        <v>198</v>
      </c>
      <c r="E1793" s="14" t="s">
        <v>548</v>
      </c>
      <c r="F1793" s="5"/>
      <c r="G1793" s="5"/>
      <c r="H1793" s="5"/>
      <c r="I1793" s="5"/>
      <c r="J1793" s="5"/>
      <c r="K1793" s="5"/>
      <c r="L1793" s="5"/>
      <c r="M1793" s="5">
        <v>0</v>
      </c>
      <c r="N1793" s="5">
        <v>30665.760730000002</v>
      </c>
      <c r="O1793" s="5">
        <f>6133.15214+24532.60859</f>
        <v>30665.760730000002</v>
      </c>
      <c r="P1793" s="5">
        <v>24532.60859</v>
      </c>
      <c r="Q1793" s="5">
        <v>24532.60859</v>
      </c>
      <c r="R1793" s="5">
        <v>0</v>
      </c>
      <c r="S1793" s="5">
        <v>0</v>
      </c>
      <c r="T1793" s="5">
        <v>30665.760730000002</v>
      </c>
      <c r="U1793" s="5">
        <v>24532.60859</v>
      </c>
      <c r="V1793" s="42">
        <v>0</v>
      </c>
      <c r="W1793" s="5">
        <f t="shared" si="1575"/>
        <v>100</v>
      </c>
      <c r="X1793" s="27"/>
    </row>
    <row r="1794" spans="1:24" ht="31.5" customHeight="1" x14ac:dyDescent="0.3">
      <c r="A1794" s="4" t="s">
        <v>234</v>
      </c>
      <c r="B1794" s="4" t="s">
        <v>1787</v>
      </c>
      <c r="C1794" s="4" t="s">
        <v>205</v>
      </c>
      <c r="D1794" s="4"/>
      <c r="E1794" s="14" t="s">
        <v>1210</v>
      </c>
      <c r="F1794" s="5">
        <f t="shared" ref="F1794:L1800" si="1614">F1795</f>
        <v>18633.099999999999</v>
      </c>
      <c r="G1794" s="5">
        <f t="shared" si="1614"/>
        <v>18633.099999999999</v>
      </c>
      <c r="H1794" s="5">
        <f t="shared" si="1614"/>
        <v>18633.099999999999</v>
      </c>
      <c r="I1794" s="5">
        <f t="shared" si="1614"/>
        <v>0</v>
      </c>
      <c r="J1794" s="5">
        <f t="shared" si="1614"/>
        <v>0</v>
      </c>
      <c r="K1794" s="5">
        <f t="shared" si="1614"/>
        <v>0</v>
      </c>
      <c r="L1794" s="5">
        <f t="shared" si="1614"/>
        <v>0</v>
      </c>
      <c r="M1794" s="5">
        <f>F1794+I1794+L1794</f>
        <v>18633.099999999999</v>
      </c>
      <c r="N1794" s="5">
        <f>N1795+N1802</f>
        <v>27654.887999999999</v>
      </c>
      <c r="O1794" s="5">
        <f t="shared" ref="O1794:V1794" si="1615">O1795+O1802</f>
        <v>25228.6</v>
      </c>
      <c r="P1794" s="5">
        <f t="shared" si="1615"/>
        <v>0</v>
      </c>
      <c r="Q1794" s="5">
        <f t="shared" si="1615"/>
        <v>0</v>
      </c>
      <c r="R1794" s="5">
        <f t="shared" si="1615"/>
        <v>0</v>
      </c>
      <c r="S1794" s="5">
        <f t="shared" si="1615"/>
        <v>0</v>
      </c>
      <c r="T1794" s="5">
        <f t="shared" si="1615"/>
        <v>27654.887499999997</v>
      </c>
      <c r="U1794" s="5">
        <f t="shared" si="1615"/>
        <v>0</v>
      </c>
      <c r="V1794" s="42">
        <f t="shared" si="1615"/>
        <v>0</v>
      </c>
      <c r="W1794" s="5">
        <f t="shared" si="1575"/>
        <v>99.999998192001343</v>
      </c>
      <c r="X1794" s="27"/>
    </row>
    <row r="1795" spans="1:24" ht="47.25" customHeight="1" x14ac:dyDescent="0.3">
      <c r="A1795" s="4" t="s">
        <v>234</v>
      </c>
      <c r="B1795" s="4" t="s">
        <v>1787</v>
      </c>
      <c r="C1795" s="4" t="s">
        <v>206</v>
      </c>
      <c r="D1795" s="4"/>
      <c r="E1795" s="14" t="s">
        <v>1224</v>
      </c>
      <c r="F1795" s="5">
        <f t="shared" si="1614"/>
        <v>18633.099999999999</v>
      </c>
      <c r="G1795" s="5">
        <f t="shared" si="1614"/>
        <v>18633.099999999999</v>
      </c>
      <c r="H1795" s="5">
        <f t="shared" si="1614"/>
        <v>18633.099999999999</v>
      </c>
      <c r="I1795" s="5">
        <f t="shared" si="1614"/>
        <v>0</v>
      </c>
      <c r="J1795" s="5">
        <f t="shared" si="1614"/>
        <v>0</v>
      </c>
      <c r="K1795" s="5">
        <f t="shared" si="1614"/>
        <v>0</v>
      </c>
      <c r="L1795" s="5">
        <f t="shared" si="1614"/>
        <v>0</v>
      </c>
      <c r="M1795" s="5">
        <f>F1795+I1795+L1795</f>
        <v>18633.099999999999</v>
      </c>
      <c r="N1795" s="5">
        <f t="shared" ref="N1795:O1800" si="1616">N1796</f>
        <v>17763.099999999999</v>
      </c>
      <c r="O1795" s="5">
        <f t="shared" si="1616"/>
        <v>17763.099999999999</v>
      </c>
      <c r="P1795" s="5">
        <f t="shared" ref="P1795:V1800" si="1617">P1796</f>
        <v>0</v>
      </c>
      <c r="Q1795" s="5">
        <f t="shared" si="1617"/>
        <v>0</v>
      </c>
      <c r="R1795" s="5">
        <f t="shared" si="1617"/>
        <v>0</v>
      </c>
      <c r="S1795" s="5">
        <f t="shared" si="1617"/>
        <v>0</v>
      </c>
      <c r="T1795" s="5">
        <f t="shared" si="1617"/>
        <v>17763.099999999999</v>
      </c>
      <c r="U1795" s="5">
        <f t="shared" si="1617"/>
        <v>0</v>
      </c>
      <c r="V1795" s="42">
        <f t="shared" si="1617"/>
        <v>0</v>
      </c>
      <c r="W1795" s="5">
        <f t="shared" si="1575"/>
        <v>100</v>
      </c>
      <c r="X1795" s="27"/>
    </row>
    <row r="1796" spans="1:24" ht="47.25" customHeight="1" x14ac:dyDescent="0.3">
      <c r="A1796" s="4" t="s">
        <v>234</v>
      </c>
      <c r="B1796" s="4" t="s">
        <v>1787</v>
      </c>
      <c r="C1796" s="4" t="s">
        <v>207</v>
      </c>
      <c r="D1796" s="4"/>
      <c r="E1796" s="14" t="s">
        <v>1227</v>
      </c>
      <c r="F1796" s="5">
        <f t="shared" si="1614"/>
        <v>18633.099999999999</v>
      </c>
      <c r="G1796" s="5">
        <f t="shared" si="1614"/>
        <v>18633.099999999999</v>
      </c>
      <c r="H1796" s="5">
        <f t="shared" si="1614"/>
        <v>18633.099999999999</v>
      </c>
      <c r="I1796" s="5">
        <f t="shared" si="1614"/>
        <v>0</v>
      </c>
      <c r="J1796" s="5">
        <f t="shared" si="1614"/>
        <v>0</v>
      </c>
      <c r="K1796" s="5">
        <f t="shared" si="1614"/>
        <v>0</v>
      </c>
      <c r="L1796" s="5">
        <f t="shared" si="1614"/>
        <v>0</v>
      </c>
      <c r="M1796" s="5">
        <f>F1796+I1796+L1796</f>
        <v>18633.099999999999</v>
      </c>
      <c r="N1796" s="5">
        <f t="shared" si="1616"/>
        <v>17763.099999999999</v>
      </c>
      <c r="O1796" s="5">
        <f t="shared" si="1616"/>
        <v>17763.099999999999</v>
      </c>
      <c r="P1796" s="5">
        <f t="shared" si="1617"/>
        <v>0</v>
      </c>
      <c r="Q1796" s="5">
        <f t="shared" si="1617"/>
        <v>0</v>
      </c>
      <c r="R1796" s="5">
        <f t="shared" si="1617"/>
        <v>0</v>
      </c>
      <c r="S1796" s="5">
        <f t="shared" si="1617"/>
        <v>0</v>
      </c>
      <c r="T1796" s="5">
        <f t="shared" si="1617"/>
        <v>17763.099999999999</v>
      </c>
      <c r="U1796" s="5">
        <f t="shared" si="1617"/>
        <v>0</v>
      </c>
      <c r="V1796" s="42">
        <f t="shared" si="1617"/>
        <v>0</v>
      </c>
      <c r="W1796" s="5">
        <f t="shared" si="1575"/>
        <v>100</v>
      </c>
      <c r="X1796" s="27"/>
    </row>
    <row r="1797" spans="1:24" ht="31.5" customHeight="1" x14ac:dyDescent="0.3">
      <c r="A1797" s="4" t="s">
        <v>234</v>
      </c>
      <c r="B1797" s="4" t="s">
        <v>1787</v>
      </c>
      <c r="C1797" s="4" t="s">
        <v>197</v>
      </c>
      <c r="D1797" s="4"/>
      <c r="E1797" s="14" t="s">
        <v>920</v>
      </c>
      <c r="F1797" s="5">
        <f t="shared" ref="F1797:L1797" si="1618">F1800</f>
        <v>18633.099999999999</v>
      </c>
      <c r="G1797" s="5">
        <f t="shared" si="1618"/>
        <v>18633.099999999999</v>
      </c>
      <c r="H1797" s="5">
        <f t="shared" si="1618"/>
        <v>18633.099999999999</v>
      </c>
      <c r="I1797" s="5">
        <f t="shared" si="1618"/>
        <v>0</v>
      </c>
      <c r="J1797" s="5">
        <f t="shared" si="1618"/>
        <v>0</v>
      </c>
      <c r="K1797" s="5">
        <f t="shared" si="1618"/>
        <v>0</v>
      </c>
      <c r="L1797" s="5">
        <f t="shared" si="1618"/>
        <v>0</v>
      </c>
      <c r="M1797" s="5">
        <f>F1797+I1797+L1797</f>
        <v>18633.099999999999</v>
      </c>
      <c r="N1797" s="5">
        <f>N1800+N1798</f>
        <v>17763.099999999999</v>
      </c>
      <c r="O1797" s="5">
        <f t="shared" ref="O1797:V1797" si="1619">O1800+O1798</f>
        <v>17763.099999999999</v>
      </c>
      <c r="P1797" s="5">
        <f t="shared" si="1619"/>
        <v>0</v>
      </c>
      <c r="Q1797" s="5">
        <f t="shared" si="1619"/>
        <v>0</v>
      </c>
      <c r="R1797" s="5">
        <f t="shared" si="1619"/>
        <v>0</v>
      </c>
      <c r="S1797" s="5">
        <f t="shared" si="1619"/>
        <v>0</v>
      </c>
      <c r="T1797" s="5">
        <f t="shared" si="1619"/>
        <v>17763.099999999999</v>
      </c>
      <c r="U1797" s="5">
        <f t="shared" si="1619"/>
        <v>0</v>
      </c>
      <c r="V1797" s="42">
        <f t="shared" si="1619"/>
        <v>0</v>
      </c>
      <c r="W1797" s="5">
        <f t="shared" si="1575"/>
        <v>100</v>
      </c>
      <c r="X1797" s="27"/>
    </row>
    <row r="1798" spans="1:24" ht="31.5" customHeight="1" x14ac:dyDescent="0.3">
      <c r="A1798" s="4" t="s">
        <v>234</v>
      </c>
      <c r="B1798" s="4" t="s">
        <v>1787</v>
      </c>
      <c r="C1798" s="4" t="s">
        <v>197</v>
      </c>
      <c r="D1798" s="4" t="s">
        <v>87</v>
      </c>
      <c r="E1798" s="14" t="s">
        <v>541</v>
      </c>
      <c r="F1798" s="5"/>
      <c r="G1798" s="5"/>
      <c r="H1798" s="5"/>
      <c r="I1798" s="5"/>
      <c r="J1798" s="5"/>
      <c r="K1798" s="5"/>
      <c r="L1798" s="5"/>
      <c r="M1798" s="5">
        <v>0</v>
      </c>
      <c r="N1798" s="5">
        <f>N1799</f>
        <v>637.33699999999999</v>
      </c>
      <c r="O1798" s="5">
        <f t="shared" ref="O1798:V1798" si="1620">O1799</f>
        <v>637.33699999999999</v>
      </c>
      <c r="P1798" s="5">
        <f t="shared" si="1620"/>
        <v>0</v>
      </c>
      <c r="Q1798" s="5">
        <f t="shared" si="1620"/>
        <v>0</v>
      </c>
      <c r="R1798" s="5">
        <f t="shared" si="1620"/>
        <v>0</v>
      </c>
      <c r="S1798" s="5">
        <f t="shared" si="1620"/>
        <v>0</v>
      </c>
      <c r="T1798" s="5">
        <f t="shared" si="1620"/>
        <v>637.33699999999999</v>
      </c>
      <c r="U1798" s="5">
        <f t="shared" si="1620"/>
        <v>0</v>
      </c>
      <c r="V1798" s="42">
        <f t="shared" si="1620"/>
        <v>0</v>
      </c>
      <c r="W1798" s="5">
        <f t="shared" si="1575"/>
        <v>100</v>
      </c>
      <c r="X1798" s="27"/>
    </row>
    <row r="1799" spans="1:24" ht="63" customHeight="1" x14ac:dyDescent="0.3">
      <c r="A1799" s="4" t="s">
        <v>234</v>
      </c>
      <c r="B1799" s="4" t="s">
        <v>1787</v>
      </c>
      <c r="C1799" s="4" t="s">
        <v>197</v>
      </c>
      <c r="D1799" s="4" t="s">
        <v>84</v>
      </c>
      <c r="E1799" s="14" t="s">
        <v>1552</v>
      </c>
      <c r="F1799" s="5"/>
      <c r="G1799" s="5"/>
      <c r="H1799" s="5"/>
      <c r="I1799" s="5"/>
      <c r="J1799" s="5"/>
      <c r="K1799" s="5"/>
      <c r="L1799" s="5"/>
      <c r="M1799" s="5">
        <v>0</v>
      </c>
      <c r="N1799" s="5">
        <v>637.33699999999999</v>
      </c>
      <c r="O1799" s="5">
        <v>637.33699999999999</v>
      </c>
      <c r="P1799" s="5">
        <v>0</v>
      </c>
      <c r="Q1799" s="5">
        <v>0</v>
      </c>
      <c r="R1799" s="5">
        <v>0</v>
      </c>
      <c r="S1799" s="5">
        <v>0</v>
      </c>
      <c r="T1799" s="5">
        <v>637.33699999999999</v>
      </c>
      <c r="U1799" s="5">
        <v>0</v>
      </c>
      <c r="V1799" s="42">
        <v>0</v>
      </c>
      <c r="W1799" s="5">
        <f t="shared" si="1575"/>
        <v>100</v>
      </c>
      <c r="X1799" s="27"/>
    </row>
    <row r="1800" spans="1:24" ht="15.75" customHeight="1" x14ac:dyDescent="0.3">
      <c r="A1800" s="4" t="s">
        <v>234</v>
      </c>
      <c r="B1800" s="4" t="s">
        <v>1787</v>
      </c>
      <c r="C1800" s="4" t="s">
        <v>197</v>
      </c>
      <c r="D1800" s="4" t="s">
        <v>13</v>
      </c>
      <c r="E1800" s="14" t="s">
        <v>547</v>
      </c>
      <c r="F1800" s="5">
        <f t="shared" si="1614"/>
        <v>18633.099999999999</v>
      </c>
      <c r="G1800" s="5">
        <f t="shared" si="1614"/>
        <v>18633.099999999999</v>
      </c>
      <c r="H1800" s="5">
        <f t="shared" si="1614"/>
        <v>18633.099999999999</v>
      </c>
      <c r="I1800" s="5">
        <f t="shared" si="1614"/>
        <v>0</v>
      </c>
      <c r="J1800" s="5">
        <f t="shared" si="1614"/>
        <v>0</v>
      </c>
      <c r="K1800" s="5">
        <f t="shared" si="1614"/>
        <v>0</v>
      </c>
      <c r="L1800" s="5">
        <f t="shared" si="1614"/>
        <v>0</v>
      </c>
      <c r="M1800" s="5">
        <f>F1800+I1800+L1800</f>
        <v>18633.099999999999</v>
      </c>
      <c r="N1800" s="5">
        <f t="shared" si="1616"/>
        <v>17125.762999999999</v>
      </c>
      <c r="O1800" s="5">
        <f t="shared" si="1616"/>
        <v>17125.762999999999</v>
      </c>
      <c r="P1800" s="5">
        <f t="shared" si="1617"/>
        <v>0</v>
      </c>
      <c r="Q1800" s="5">
        <f t="shared" si="1617"/>
        <v>0</v>
      </c>
      <c r="R1800" s="5">
        <f t="shared" si="1617"/>
        <v>0</v>
      </c>
      <c r="S1800" s="5">
        <f t="shared" si="1617"/>
        <v>0</v>
      </c>
      <c r="T1800" s="5">
        <f t="shared" si="1617"/>
        <v>17125.762999999999</v>
      </c>
      <c r="U1800" s="5">
        <f t="shared" si="1617"/>
        <v>0</v>
      </c>
      <c r="V1800" s="42">
        <f t="shared" si="1617"/>
        <v>0</v>
      </c>
      <c r="W1800" s="5">
        <f t="shared" si="1575"/>
        <v>100</v>
      </c>
      <c r="X1800" s="27"/>
    </row>
    <row r="1801" spans="1:24" ht="63" customHeight="1" x14ac:dyDescent="0.3">
      <c r="A1801" s="4" t="s">
        <v>234</v>
      </c>
      <c r="B1801" s="4" t="s">
        <v>1787</v>
      </c>
      <c r="C1801" s="4" t="s">
        <v>197</v>
      </c>
      <c r="D1801" s="4" t="s">
        <v>198</v>
      </c>
      <c r="E1801" s="14" t="s">
        <v>548</v>
      </c>
      <c r="F1801" s="5">
        <v>18633.099999999999</v>
      </c>
      <c r="G1801" s="5">
        <v>18633.099999999999</v>
      </c>
      <c r="H1801" s="5">
        <v>18633.099999999999</v>
      </c>
      <c r="I1801" s="5"/>
      <c r="J1801" s="5"/>
      <c r="K1801" s="5"/>
      <c r="L1801" s="5"/>
      <c r="M1801" s="5">
        <f>F1801+I1801+L1801</f>
        <v>18633.099999999999</v>
      </c>
      <c r="N1801" s="5">
        <v>17125.762999999999</v>
      </c>
      <c r="O1801" s="5">
        <v>17125.762999999999</v>
      </c>
      <c r="P1801" s="5">
        <v>0</v>
      </c>
      <c r="Q1801" s="5">
        <v>0</v>
      </c>
      <c r="R1801" s="5">
        <v>0</v>
      </c>
      <c r="S1801" s="5">
        <v>0</v>
      </c>
      <c r="T1801" s="5">
        <v>17125.762999999999</v>
      </c>
      <c r="U1801" s="5">
        <v>0</v>
      </c>
      <c r="V1801" s="42">
        <v>0</v>
      </c>
      <c r="W1801" s="5">
        <f t="shared" si="1575"/>
        <v>100</v>
      </c>
      <c r="X1801" s="27"/>
    </row>
    <row r="1802" spans="1:24" ht="47.25" customHeight="1" x14ac:dyDescent="0.3">
      <c r="A1802" s="4" t="s">
        <v>234</v>
      </c>
      <c r="B1802" s="4" t="s">
        <v>1787</v>
      </c>
      <c r="C1802" s="4" t="s">
        <v>293</v>
      </c>
      <c r="D1802" s="4"/>
      <c r="E1802" s="14" t="s">
        <v>1234</v>
      </c>
      <c r="F1802" s="5"/>
      <c r="G1802" s="5"/>
      <c r="H1802" s="5"/>
      <c r="I1802" s="5"/>
      <c r="J1802" s="5"/>
      <c r="K1802" s="5"/>
      <c r="L1802" s="5"/>
      <c r="M1802" s="5">
        <v>0</v>
      </c>
      <c r="N1802" s="5">
        <f>N1803</f>
        <v>9891.7880000000005</v>
      </c>
      <c r="O1802" s="5">
        <f t="shared" ref="O1802:V1805" si="1621">O1803</f>
        <v>7465.5</v>
      </c>
      <c r="P1802" s="5">
        <f t="shared" si="1621"/>
        <v>0</v>
      </c>
      <c r="Q1802" s="5">
        <f t="shared" si="1621"/>
        <v>0</v>
      </c>
      <c r="R1802" s="5">
        <f t="shared" si="1621"/>
        <v>0</v>
      </c>
      <c r="S1802" s="5">
        <f t="shared" si="1621"/>
        <v>0</v>
      </c>
      <c r="T1802" s="5">
        <f t="shared" si="1621"/>
        <v>9891.7875000000004</v>
      </c>
      <c r="U1802" s="5">
        <f t="shared" si="1621"/>
        <v>0</v>
      </c>
      <c r="V1802" s="42">
        <f t="shared" si="1621"/>
        <v>0</v>
      </c>
      <c r="W1802" s="5">
        <f t="shared" si="1575"/>
        <v>99.999994945302106</v>
      </c>
      <c r="X1802" s="27"/>
    </row>
    <row r="1803" spans="1:24" ht="63" customHeight="1" x14ac:dyDescent="0.3">
      <c r="A1803" s="4" t="s">
        <v>234</v>
      </c>
      <c r="B1803" s="4" t="s">
        <v>1787</v>
      </c>
      <c r="C1803" s="4" t="s">
        <v>859</v>
      </c>
      <c r="D1803" s="4"/>
      <c r="E1803" s="14" t="s">
        <v>1236</v>
      </c>
      <c r="F1803" s="5"/>
      <c r="G1803" s="5"/>
      <c r="H1803" s="5"/>
      <c r="I1803" s="5"/>
      <c r="J1803" s="5"/>
      <c r="K1803" s="5"/>
      <c r="L1803" s="5"/>
      <c r="M1803" s="5">
        <v>0</v>
      </c>
      <c r="N1803" s="5">
        <f>N1804</f>
        <v>9891.7880000000005</v>
      </c>
      <c r="O1803" s="5">
        <f t="shared" si="1621"/>
        <v>7465.5</v>
      </c>
      <c r="P1803" s="5">
        <f t="shared" si="1621"/>
        <v>0</v>
      </c>
      <c r="Q1803" s="5">
        <f t="shared" si="1621"/>
        <v>0</v>
      </c>
      <c r="R1803" s="5">
        <f t="shared" si="1621"/>
        <v>0</v>
      </c>
      <c r="S1803" s="5">
        <f t="shared" si="1621"/>
        <v>0</v>
      </c>
      <c r="T1803" s="5">
        <f t="shared" si="1621"/>
        <v>9891.7875000000004</v>
      </c>
      <c r="U1803" s="5">
        <f t="shared" si="1621"/>
        <v>0</v>
      </c>
      <c r="V1803" s="42">
        <f t="shared" si="1621"/>
        <v>0</v>
      </c>
      <c r="W1803" s="5">
        <f t="shared" si="1575"/>
        <v>99.999994945302106</v>
      </c>
      <c r="X1803" s="27"/>
    </row>
    <row r="1804" spans="1:24" ht="31.5" customHeight="1" x14ac:dyDescent="0.3">
      <c r="A1804" s="4" t="s">
        <v>234</v>
      </c>
      <c r="B1804" s="4" t="s">
        <v>1787</v>
      </c>
      <c r="C1804" s="4" t="s">
        <v>858</v>
      </c>
      <c r="D1804" s="4"/>
      <c r="E1804" s="14" t="s">
        <v>862</v>
      </c>
      <c r="F1804" s="5"/>
      <c r="G1804" s="5"/>
      <c r="H1804" s="5"/>
      <c r="I1804" s="5"/>
      <c r="J1804" s="5"/>
      <c r="K1804" s="5"/>
      <c r="L1804" s="5"/>
      <c r="M1804" s="5">
        <v>0</v>
      </c>
      <c r="N1804" s="5">
        <f>N1805</f>
        <v>9891.7880000000005</v>
      </c>
      <c r="O1804" s="5">
        <f t="shared" si="1621"/>
        <v>7465.5</v>
      </c>
      <c r="P1804" s="5">
        <f t="shared" si="1621"/>
        <v>0</v>
      </c>
      <c r="Q1804" s="5">
        <f t="shared" si="1621"/>
        <v>0</v>
      </c>
      <c r="R1804" s="5">
        <f t="shared" si="1621"/>
        <v>0</v>
      </c>
      <c r="S1804" s="5">
        <f t="shared" si="1621"/>
        <v>0</v>
      </c>
      <c r="T1804" s="5">
        <f t="shared" si="1621"/>
        <v>9891.7875000000004</v>
      </c>
      <c r="U1804" s="5">
        <f t="shared" si="1621"/>
        <v>0</v>
      </c>
      <c r="V1804" s="42">
        <f t="shared" si="1621"/>
        <v>0</v>
      </c>
      <c r="W1804" s="5">
        <f t="shared" si="1575"/>
        <v>99.999994945302106</v>
      </c>
      <c r="X1804" s="27"/>
    </row>
    <row r="1805" spans="1:24" ht="31.5" customHeight="1" x14ac:dyDescent="0.3">
      <c r="A1805" s="4" t="s">
        <v>234</v>
      </c>
      <c r="B1805" s="4" t="s">
        <v>1787</v>
      </c>
      <c r="C1805" s="4" t="s">
        <v>858</v>
      </c>
      <c r="D1805" s="4" t="s">
        <v>11</v>
      </c>
      <c r="E1805" s="14" t="s">
        <v>531</v>
      </c>
      <c r="F1805" s="5"/>
      <c r="G1805" s="5"/>
      <c r="H1805" s="5"/>
      <c r="I1805" s="5"/>
      <c r="J1805" s="5"/>
      <c r="K1805" s="5"/>
      <c r="L1805" s="5"/>
      <c r="M1805" s="5">
        <v>0</v>
      </c>
      <c r="N1805" s="5">
        <f>N1806</f>
        <v>9891.7880000000005</v>
      </c>
      <c r="O1805" s="5">
        <f t="shared" si="1621"/>
        <v>7465.5</v>
      </c>
      <c r="P1805" s="5">
        <f t="shared" si="1621"/>
        <v>0</v>
      </c>
      <c r="Q1805" s="5">
        <f t="shared" si="1621"/>
        <v>0</v>
      </c>
      <c r="R1805" s="5">
        <f t="shared" si="1621"/>
        <v>0</v>
      </c>
      <c r="S1805" s="5">
        <f t="shared" si="1621"/>
        <v>0</v>
      </c>
      <c r="T1805" s="5">
        <f t="shared" si="1621"/>
        <v>9891.7875000000004</v>
      </c>
      <c r="U1805" s="5">
        <f t="shared" si="1621"/>
        <v>0</v>
      </c>
      <c r="V1805" s="42">
        <f t="shared" si="1621"/>
        <v>0</v>
      </c>
      <c r="W1805" s="5">
        <f t="shared" ref="W1805:W1868" si="1622">T1805/N1805*100</f>
        <v>99.999994945302106</v>
      </c>
      <c r="X1805" s="27"/>
    </row>
    <row r="1806" spans="1:24" ht="31.5" customHeight="1" x14ac:dyDescent="0.3">
      <c r="A1806" s="4" t="s">
        <v>234</v>
      </c>
      <c r="B1806" s="4" t="s">
        <v>1787</v>
      </c>
      <c r="C1806" s="4" t="s">
        <v>858</v>
      </c>
      <c r="D1806" s="4" t="s">
        <v>12</v>
      </c>
      <c r="E1806" s="14" t="s">
        <v>532</v>
      </c>
      <c r="F1806" s="5"/>
      <c r="G1806" s="5"/>
      <c r="H1806" s="5"/>
      <c r="I1806" s="5"/>
      <c r="J1806" s="5"/>
      <c r="K1806" s="5"/>
      <c r="L1806" s="5"/>
      <c r="M1806" s="5">
        <v>0</v>
      </c>
      <c r="N1806" s="5">
        <v>9891.7880000000005</v>
      </c>
      <c r="O1806" s="5">
        <v>7465.5</v>
      </c>
      <c r="P1806" s="5">
        <v>0</v>
      </c>
      <c r="Q1806" s="5">
        <v>0</v>
      </c>
      <c r="R1806" s="5">
        <v>0</v>
      </c>
      <c r="S1806" s="5">
        <v>0</v>
      </c>
      <c r="T1806" s="5">
        <v>9891.7875000000004</v>
      </c>
      <c r="U1806" s="5">
        <v>0</v>
      </c>
      <c r="V1806" s="42">
        <v>0</v>
      </c>
      <c r="W1806" s="5">
        <f t="shared" si="1622"/>
        <v>99.999994945302106</v>
      </c>
      <c r="X1806" s="27"/>
    </row>
    <row r="1807" spans="1:24" ht="31.5" customHeight="1" x14ac:dyDescent="0.3">
      <c r="A1807" s="4" t="s">
        <v>234</v>
      </c>
      <c r="B1807" s="4" t="s">
        <v>1787</v>
      </c>
      <c r="C1807" s="4" t="s">
        <v>22</v>
      </c>
      <c r="D1807" s="4"/>
      <c r="E1807" s="14" t="s">
        <v>802</v>
      </c>
      <c r="F1807" s="5">
        <f t="shared" ref="F1807:L1809" si="1623">F1808</f>
        <v>0</v>
      </c>
      <c r="G1807" s="5">
        <f t="shared" si="1623"/>
        <v>0</v>
      </c>
      <c r="H1807" s="5">
        <f t="shared" si="1623"/>
        <v>0</v>
      </c>
      <c r="I1807" s="5">
        <f t="shared" si="1623"/>
        <v>0</v>
      </c>
      <c r="J1807" s="5">
        <f t="shared" si="1623"/>
        <v>0</v>
      </c>
      <c r="K1807" s="5">
        <f t="shared" si="1623"/>
        <v>0</v>
      </c>
      <c r="L1807" s="5">
        <f t="shared" si="1623"/>
        <v>1903.3989999999999</v>
      </c>
      <c r="M1807" s="5">
        <f t="shared" ref="M1807:M1812" si="1624">F1807+I1807+L1807</f>
        <v>1903.3989999999999</v>
      </c>
      <c r="N1807" s="5">
        <f t="shared" ref="N1807:O1809" si="1625">N1808</f>
        <v>10217.04991</v>
      </c>
      <c r="O1807" s="5">
        <f t="shared" si="1625"/>
        <v>6143.53125</v>
      </c>
      <c r="P1807" s="5">
        <f t="shared" ref="P1807:V1809" si="1626">P1808</f>
        <v>0</v>
      </c>
      <c r="Q1807" s="5">
        <f t="shared" si="1626"/>
        <v>0</v>
      </c>
      <c r="R1807" s="5">
        <f t="shared" si="1626"/>
        <v>0</v>
      </c>
      <c r="S1807" s="5">
        <f t="shared" si="1626"/>
        <v>0</v>
      </c>
      <c r="T1807" s="5">
        <f t="shared" si="1626"/>
        <v>7921.2540499999996</v>
      </c>
      <c r="U1807" s="5">
        <f t="shared" si="1626"/>
        <v>0</v>
      </c>
      <c r="V1807" s="42">
        <f t="shared" si="1626"/>
        <v>0</v>
      </c>
      <c r="W1807" s="5">
        <f t="shared" si="1622"/>
        <v>77.529757804618569</v>
      </c>
      <c r="X1807" s="27"/>
    </row>
    <row r="1808" spans="1:24" ht="47.25" customHeight="1" x14ac:dyDescent="0.3">
      <c r="A1808" s="4" t="s">
        <v>234</v>
      </c>
      <c r="B1808" s="4" t="s">
        <v>1787</v>
      </c>
      <c r="C1808" s="4" t="s">
        <v>406</v>
      </c>
      <c r="D1808" s="4"/>
      <c r="E1808" s="14" t="s">
        <v>808</v>
      </c>
      <c r="F1808" s="5">
        <f t="shared" si="1623"/>
        <v>0</v>
      </c>
      <c r="G1808" s="5">
        <f t="shared" si="1623"/>
        <v>0</v>
      </c>
      <c r="H1808" s="5">
        <f t="shared" si="1623"/>
        <v>0</v>
      </c>
      <c r="I1808" s="5">
        <f t="shared" si="1623"/>
        <v>0</v>
      </c>
      <c r="J1808" s="5">
        <f t="shared" si="1623"/>
        <v>0</v>
      </c>
      <c r="K1808" s="5">
        <f t="shared" si="1623"/>
        <v>0</v>
      </c>
      <c r="L1808" s="5">
        <f t="shared" si="1623"/>
        <v>1903.3989999999999</v>
      </c>
      <c r="M1808" s="5">
        <f t="shared" si="1624"/>
        <v>1903.3989999999999</v>
      </c>
      <c r="N1808" s="5">
        <f>N1809+N1811</f>
        <v>10217.04991</v>
      </c>
      <c r="O1808" s="5">
        <f>O1809+O1811</f>
        <v>6143.53125</v>
      </c>
      <c r="P1808" s="5">
        <f t="shared" si="1626"/>
        <v>0</v>
      </c>
      <c r="Q1808" s="5">
        <f t="shared" si="1626"/>
        <v>0</v>
      </c>
      <c r="R1808" s="5">
        <f t="shared" si="1626"/>
        <v>0</v>
      </c>
      <c r="S1808" s="5">
        <f t="shared" si="1626"/>
        <v>0</v>
      </c>
      <c r="T1808" s="5">
        <f>T1809+T1811</f>
        <v>7921.2540499999996</v>
      </c>
      <c r="U1808" s="5">
        <f t="shared" si="1626"/>
        <v>0</v>
      </c>
      <c r="V1808" s="42">
        <f t="shared" si="1626"/>
        <v>0</v>
      </c>
      <c r="W1808" s="5">
        <f t="shared" si="1622"/>
        <v>77.529757804618569</v>
      </c>
      <c r="X1808" s="27"/>
    </row>
    <row r="1809" spans="1:25" ht="31.5" customHeight="1" x14ac:dyDescent="0.3">
      <c r="A1809" s="4" t="s">
        <v>234</v>
      </c>
      <c r="B1809" s="4" t="s">
        <v>1787</v>
      </c>
      <c r="C1809" s="4" t="s">
        <v>406</v>
      </c>
      <c r="D1809" s="4" t="s">
        <v>11</v>
      </c>
      <c r="E1809" s="14" t="s">
        <v>531</v>
      </c>
      <c r="F1809" s="5">
        <f t="shared" si="1623"/>
        <v>0</v>
      </c>
      <c r="G1809" s="5">
        <f t="shared" si="1623"/>
        <v>0</v>
      </c>
      <c r="H1809" s="5">
        <f t="shared" si="1623"/>
        <v>0</v>
      </c>
      <c r="I1809" s="5">
        <f t="shared" si="1623"/>
        <v>0</v>
      </c>
      <c r="J1809" s="5">
        <f t="shared" si="1623"/>
        <v>0</v>
      </c>
      <c r="K1809" s="5">
        <f t="shared" si="1623"/>
        <v>0</v>
      </c>
      <c r="L1809" s="5">
        <f t="shared" si="1623"/>
        <v>1903.3989999999999</v>
      </c>
      <c r="M1809" s="5">
        <f t="shared" si="1624"/>
        <v>1903.3989999999999</v>
      </c>
      <c r="N1809" s="5">
        <f t="shared" si="1625"/>
        <v>7086.0513000000001</v>
      </c>
      <c r="O1809" s="5">
        <f t="shared" si="1625"/>
        <v>3012.5326399999999</v>
      </c>
      <c r="P1809" s="5">
        <f t="shared" si="1626"/>
        <v>0</v>
      </c>
      <c r="Q1809" s="5">
        <f t="shared" si="1626"/>
        <v>0</v>
      </c>
      <c r="R1809" s="5">
        <f t="shared" si="1626"/>
        <v>0</v>
      </c>
      <c r="S1809" s="5">
        <f t="shared" si="1626"/>
        <v>0</v>
      </c>
      <c r="T1809" s="5">
        <f t="shared" si="1626"/>
        <v>4790.2554399999999</v>
      </c>
      <c r="U1809" s="5">
        <f t="shared" si="1626"/>
        <v>0</v>
      </c>
      <c r="V1809" s="42">
        <f t="shared" si="1626"/>
        <v>0</v>
      </c>
      <c r="W1809" s="5">
        <f t="shared" si="1622"/>
        <v>67.601196169720083</v>
      </c>
      <c r="X1809" s="27"/>
    </row>
    <row r="1810" spans="1:25" ht="31.5" customHeight="1" x14ac:dyDescent="0.3">
      <c r="A1810" s="4" t="s">
        <v>234</v>
      </c>
      <c r="B1810" s="4" t="s">
        <v>1787</v>
      </c>
      <c r="C1810" s="4" t="s">
        <v>406</v>
      </c>
      <c r="D1810" s="4" t="s">
        <v>12</v>
      </c>
      <c r="E1810" s="14" t="s">
        <v>532</v>
      </c>
      <c r="F1810" s="5"/>
      <c r="G1810" s="5"/>
      <c r="H1810" s="5"/>
      <c r="I1810" s="5"/>
      <c r="J1810" s="5"/>
      <c r="K1810" s="5"/>
      <c r="L1810" s="5">
        <v>1903.3989999999999</v>
      </c>
      <c r="M1810" s="5">
        <f t="shared" si="1624"/>
        <v>1903.3989999999999</v>
      </c>
      <c r="N1810" s="5">
        <v>7086.0513000000001</v>
      </c>
      <c r="O1810" s="5">
        <v>3012.5326399999999</v>
      </c>
      <c r="P1810" s="5">
        <v>0</v>
      </c>
      <c r="Q1810" s="5">
        <v>0</v>
      </c>
      <c r="R1810" s="5">
        <v>0</v>
      </c>
      <c r="S1810" s="5">
        <v>0</v>
      </c>
      <c r="T1810" s="5">
        <v>4790.2554399999999</v>
      </c>
      <c r="U1810" s="5">
        <v>0</v>
      </c>
      <c r="V1810" s="42">
        <v>0</v>
      </c>
      <c r="W1810" s="5">
        <f t="shared" si="1622"/>
        <v>67.601196169720083</v>
      </c>
      <c r="X1810" s="27"/>
    </row>
    <row r="1811" spans="1:25" ht="15.75" customHeight="1" x14ac:dyDescent="0.3">
      <c r="A1811" s="4" t="s">
        <v>234</v>
      </c>
      <c r="B1811" s="4" t="s">
        <v>1787</v>
      </c>
      <c r="C1811" s="4" t="s">
        <v>406</v>
      </c>
      <c r="D1811" s="4" t="s">
        <v>13</v>
      </c>
      <c r="E1811" s="14" t="s">
        <v>547</v>
      </c>
      <c r="F1811" s="5"/>
      <c r="G1811" s="5"/>
      <c r="H1811" s="5"/>
      <c r="I1811" s="5"/>
      <c r="J1811" s="5"/>
      <c r="K1811" s="5"/>
      <c r="L1811" s="5"/>
      <c r="M1811" s="5">
        <f t="shared" si="1624"/>
        <v>0</v>
      </c>
      <c r="N1811" s="5">
        <f>N1812</f>
        <v>3130.9986100000001</v>
      </c>
      <c r="O1811" s="5">
        <f>O1812</f>
        <v>3130.9986100000001</v>
      </c>
      <c r="P1811" s="5">
        <f t="shared" ref="P1811:V1811" si="1627">P1812</f>
        <v>0</v>
      </c>
      <c r="Q1811" s="5">
        <f t="shared" si="1627"/>
        <v>0</v>
      </c>
      <c r="R1811" s="5">
        <f t="shared" si="1627"/>
        <v>0</v>
      </c>
      <c r="S1811" s="5">
        <f t="shared" si="1627"/>
        <v>0</v>
      </c>
      <c r="T1811" s="5">
        <f>T1812</f>
        <v>3130.9986100000001</v>
      </c>
      <c r="U1811" s="5">
        <f t="shared" si="1627"/>
        <v>0</v>
      </c>
      <c r="V1811" s="42">
        <f t="shared" si="1627"/>
        <v>0</v>
      </c>
      <c r="W1811" s="5">
        <f t="shared" si="1622"/>
        <v>100</v>
      </c>
      <c r="X1811" s="27"/>
    </row>
    <row r="1812" spans="1:25" ht="63" customHeight="1" x14ac:dyDescent="0.3">
      <c r="A1812" s="4" t="s">
        <v>234</v>
      </c>
      <c r="B1812" s="4" t="s">
        <v>1787</v>
      </c>
      <c r="C1812" s="4" t="s">
        <v>406</v>
      </c>
      <c r="D1812" s="4" t="s">
        <v>198</v>
      </c>
      <c r="E1812" s="14" t="s">
        <v>548</v>
      </c>
      <c r="F1812" s="5"/>
      <c r="G1812" s="5"/>
      <c r="H1812" s="5"/>
      <c r="I1812" s="5"/>
      <c r="J1812" s="5"/>
      <c r="K1812" s="5"/>
      <c r="L1812" s="5"/>
      <c r="M1812" s="5">
        <f t="shared" si="1624"/>
        <v>0</v>
      </c>
      <c r="N1812" s="5">
        <v>3130.9986100000001</v>
      </c>
      <c r="O1812" s="5">
        <v>3130.9986100000001</v>
      </c>
      <c r="P1812" s="5">
        <v>0</v>
      </c>
      <c r="Q1812" s="5">
        <v>0</v>
      </c>
      <c r="R1812" s="5">
        <v>0</v>
      </c>
      <c r="S1812" s="5">
        <v>0</v>
      </c>
      <c r="T1812" s="5">
        <v>3130.9986100000001</v>
      </c>
      <c r="U1812" s="5">
        <v>0</v>
      </c>
      <c r="V1812" s="42">
        <v>0</v>
      </c>
      <c r="W1812" s="5">
        <f t="shared" si="1622"/>
        <v>100</v>
      </c>
      <c r="X1812" s="27"/>
    </row>
    <row r="1813" spans="1:25" s="10" customFormat="1" ht="15.75" customHeight="1" x14ac:dyDescent="0.3">
      <c r="A1813" s="9" t="s">
        <v>234</v>
      </c>
      <c r="B1813" s="9" t="s">
        <v>1766</v>
      </c>
      <c r="C1813" s="9"/>
      <c r="D1813" s="9"/>
      <c r="E1813" s="13" t="s">
        <v>511</v>
      </c>
      <c r="F1813" s="11">
        <f t="shared" ref="F1813:L1813" si="1628">F1814+F1820</f>
        <v>446.79999999999995</v>
      </c>
      <c r="G1813" s="11">
        <f t="shared" si="1628"/>
        <v>522.79999999999995</v>
      </c>
      <c r="H1813" s="11">
        <f t="shared" si="1628"/>
        <v>514.29999999999995</v>
      </c>
      <c r="I1813" s="11">
        <f t="shared" si="1628"/>
        <v>-17.800000000000011</v>
      </c>
      <c r="J1813" s="11">
        <f t="shared" si="1628"/>
        <v>-38.699999999999989</v>
      </c>
      <c r="K1813" s="11">
        <f t="shared" si="1628"/>
        <v>-30</v>
      </c>
      <c r="L1813" s="11">
        <f t="shared" si="1628"/>
        <v>292.40099999999995</v>
      </c>
      <c r="M1813" s="11">
        <f t="shared" ref="M1813:M1819" si="1629">L1813</f>
        <v>292.40099999999995</v>
      </c>
      <c r="N1813" s="11">
        <f>N1814+N1820+N1832</f>
        <v>1383.3156600000002</v>
      </c>
      <c r="O1813" s="11">
        <f>O1814+O1820+O1832</f>
        <v>695.63473999999997</v>
      </c>
      <c r="P1813" s="11">
        <f t="shared" ref="P1813:V1813" si="1630">P1814+P1820+P1832</f>
        <v>0</v>
      </c>
      <c r="Q1813" s="11">
        <f t="shared" si="1630"/>
        <v>0</v>
      </c>
      <c r="R1813" s="11">
        <f t="shared" si="1630"/>
        <v>0</v>
      </c>
      <c r="S1813" s="11">
        <f t="shared" si="1630"/>
        <v>0</v>
      </c>
      <c r="T1813" s="11">
        <f>T1814+T1820+T1832</f>
        <v>1383.3156600000002</v>
      </c>
      <c r="U1813" s="11">
        <f t="shared" si="1630"/>
        <v>0</v>
      </c>
      <c r="V1813" s="41">
        <f t="shared" si="1630"/>
        <v>0</v>
      </c>
      <c r="W1813" s="11">
        <f t="shared" si="1622"/>
        <v>100</v>
      </c>
      <c r="X1813" s="26"/>
    </row>
    <row r="1814" spans="1:25" ht="31.5" customHeight="1" x14ac:dyDescent="0.3">
      <c r="A1814" s="4" t="s">
        <v>234</v>
      </c>
      <c r="B1814" s="4" t="s">
        <v>1766</v>
      </c>
      <c r="C1814" s="4" t="s">
        <v>202</v>
      </c>
      <c r="D1814" s="4"/>
      <c r="E1814" s="14" t="s">
        <v>1156</v>
      </c>
      <c r="F1814" s="5">
        <f t="shared" ref="F1814:L1818" si="1631">F1815</f>
        <v>227.79999999999998</v>
      </c>
      <c r="G1814" s="5">
        <f t="shared" si="1631"/>
        <v>232.6</v>
      </c>
      <c r="H1814" s="5">
        <f t="shared" si="1631"/>
        <v>232.79999999999998</v>
      </c>
      <c r="I1814" s="5">
        <f t="shared" si="1631"/>
        <v>0</v>
      </c>
      <c r="J1814" s="5">
        <f t="shared" si="1631"/>
        <v>0</v>
      </c>
      <c r="K1814" s="5">
        <f t="shared" si="1631"/>
        <v>0</v>
      </c>
      <c r="L1814" s="5">
        <f t="shared" si="1631"/>
        <v>227.80099999999999</v>
      </c>
      <c r="M1814" s="5">
        <f t="shared" si="1629"/>
        <v>227.80099999999999</v>
      </c>
      <c r="N1814" s="5">
        <f t="shared" ref="N1814:O1818" si="1632">N1815</f>
        <v>268.07641999999998</v>
      </c>
      <c r="O1814" s="5">
        <f t="shared" si="1632"/>
        <v>148.75</v>
      </c>
      <c r="P1814" s="5">
        <f t="shared" ref="P1814:V1818" si="1633">P1815</f>
        <v>0</v>
      </c>
      <c r="Q1814" s="5">
        <f t="shared" si="1633"/>
        <v>0</v>
      </c>
      <c r="R1814" s="5">
        <f t="shared" si="1633"/>
        <v>0</v>
      </c>
      <c r="S1814" s="5">
        <f t="shared" si="1633"/>
        <v>0</v>
      </c>
      <c r="T1814" s="5">
        <f t="shared" si="1633"/>
        <v>268.07641999999998</v>
      </c>
      <c r="U1814" s="5">
        <f t="shared" si="1633"/>
        <v>0</v>
      </c>
      <c r="V1814" s="42">
        <f t="shared" si="1633"/>
        <v>0</v>
      </c>
      <c r="W1814" s="5">
        <f t="shared" si="1622"/>
        <v>100</v>
      </c>
      <c r="X1814" s="27"/>
    </row>
    <row r="1815" spans="1:25" ht="31.5" customHeight="1" x14ac:dyDescent="0.3">
      <c r="A1815" s="4" t="s">
        <v>234</v>
      </c>
      <c r="B1815" s="4" t="s">
        <v>1766</v>
      </c>
      <c r="C1815" s="4" t="s">
        <v>203</v>
      </c>
      <c r="D1815" s="4"/>
      <c r="E1815" s="14" t="s">
        <v>1157</v>
      </c>
      <c r="F1815" s="5">
        <f t="shared" si="1631"/>
        <v>227.79999999999998</v>
      </c>
      <c r="G1815" s="5">
        <f t="shared" si="1631"/>
        <v>232.6</v>
      </c>
      <c r="H1815" s="5">
        <f t="shared" si="1631"/>
        <v>232.79999999999998</v>
      </c>
      <c r="I1815" s="5">
        <f t="shared" si="1631"/>
        <v>0</v>
      </c>
      <c r="J1815" s="5">
        <f t="shared" si="1631"/>
        <v>0</v>
      </c>
      <c r="K1815" s="5">
        <f t="shared" si="1631"/>
        <v>0</v>
      </c>
      <c r="L1815" s="5">
        <f t="shared" si="1631"/>
        <v>227.80099999999999</v>
      </c>
      <c r="M1815" s="5">
        <f t="shared" si="1629"/>
        <v>227.80099999999999</v>
      </c>
      <c r="N1815" s="5">
        <f t="shared" si="1632"/>
        <v>268.07641999999998</v>
      </c>
      <c r="O1815" s="5">
        <f t="shared" si="1632"/>
        <v>148.75</v>
      </c>
      <c r="P1815" s="5">
        <f t="shared" si="1633"/>
        <v>0</v>
      </c>
      <c r="Q1815" s="5">
        <f t="shared" si="1633"/>
        <v>0</v>
      </c>
      <c r="R1815" s="5">
        <f t="shared" si="1633"/>
        <v>0</v>
      </c>
      <c r="S1815" s="5">
        <f t="shared" si="1633"/>
        <v>0</v>
      </c>
      <c r="T1815" s="5">
        <f t="shared" si="1633"/>
        <v>268.07641999999998</v>
      </c>
      <c r="U1815" s="5">
        <f t="shared" si="1633"/>
        <v>0</v>
      </c>
      <c r="V1815" s="42">
        <f t="shared" si="1633"/>
        <v>0</v>
      </c>
      <c r="W1815" s="5">
        <f t="shared" si="1622"/>
        <v>100</v>
      </c>
      <c r="X1815" s="27"/>
    </row>
    <row r="1816" spans="1:25" ht="47.25" customHeight="1" x14ac:dyDescent="0.3">
      <c r="A1816" s="4" t="s">
        <v>234</v>
      </c>
      <c r="B1816" s="4" t="s">
        <v>1766</v>
      </c>
      <c r="C1816" s="4" t="s">
        <v>208</v>
      </c>
      <c r="D1816" s="4"/>
      <c r="E1816" s="14" t="s">
        <v>1164</v>
      </c>
      <c r="F1816" s="5">
        <f>F1817</f>
        <v>227.79999999999998</v>
      </c>
      <c r="G1816" s="5">
        <f t="shared" si="1631"/>
        <v>232.6</v>
      </c>
      <c r="H1816" s="5">
        <f t="shared" si="1631"/>
        <v>232.79999999999998</v>
      </c>
      <c r="I1816" s="5">
        <f t="shared" si="1631"/>
        <v>0</v>
      </c>
      <c r="J1816" s="5">
        <f t="shared" si="1631"/>
        <v>0</v>
      </c>
      <c r="K1816" s="5">
        <f t="shared" si="1631"/>
        <v>0</v>
      </c>
      <c r="L1816" s="5">
        <f t="shared" si="1631"/>
        <v>227.80099999999999</v>
      </c>
      <c r="M1816" s="5">
        <f t="shared" si="1629"/>
        <v>227.80099999999999</v>
      </c>
      <c r="N1816" s="5">
        <f t="shared" si="1632"/>
        <v>268.07641999999998</v>
      </c>
      <c r="O1816" s="5">
        <f t="shared" si="1632"/>
        <v>148.75</v>
      </c>
      <c r="P1816" s="5">
        <f t="shared" si="1633"/>
        <v>0</v>
      </c>
      <c r="Q1816" s="5">
        <f t="shared" si="1633"/>
        <v>0</v>
      </c>
      <c r="R1816" s="5">
        <f t="shared" si="1633"/>
        <v>0</v>
      </c>
      <c r="S1816" s="5">
        <f t="shared" si="1633"/>
        <v>0</v>
      </c>
      <c r="T1816" s="5">
        <f t="shared" si="1633"/>
        <v>268.07641999999998</v>
      </c>
      <c r="U1816" s="5">
        <f t="shared" si="1633"/>
        <v>0</v>
      </c>
      <c r="V1816" s="42">
        <f t="shared" si="1633"/>
        <v>0</v>
      </c>
      <c r="W1816" s="5">
        <f t="shared" si="1622"/>
        <v>100</v>
      </c>
      <c r="X1816" s="27"/>
    </row>
    <row r="1817" spans="1:25" ht="63" customHeight="1" x14ac:dyDescent="0.3">
      <c r="A1817" s="4" t="s">
        <v>234</v>
      </c>
      <c r="B1817" s="4" t="s">
        <v>1766</v>
      </c>
      <c r="C1817" s="4" t="s">
        <v>1473</v>
      </c>
      <c r="D1817" s="4"/>
      <c r="E1817" s="14" t="s">
        <v>1474</v>
      </c>
      <c r="F1817" s="5">
        <f>F1818</f>
        <v>227.79999999999998</v>
      </c>
      <c r="G1817" s="5">
        <f t="shared" si="1631"/>
        <v>232.6</v>
      </c>
      <c r="H1817" s="5">
        <f t="shared" si="1631"/>
        <v>232.79999999999998</v>
      </c>
      <c r="I1817" s="5">
        <f t="shared" si="1631"/>
        <v>0</v>
      </c>
      <c r="J1817" s="5">
        <f t="shared" si="1631"/>
        <v>0</v>
      </c>
      <c r="K1817" s="5">
        <f t="shared" si="1631"/>
        <v>0</v>
      </c>
      <c r="L1817" s="5">
        <f t="shared" si="1631"/>
        <v>227.80099999999999</v>
      </c>
      <c r="M1817" s="5">
        <f t="shared" si="1629"/>
        <v>227.80099999999999</v>
      </c>
      <c r="N1817" s="5">
        <f t="shared" si="1632"/>
        <v>268.07641999999998</v>
      </c>
      <c r="O1817" s="5">
        <f t="shared" si="1632"/>
        <v>148.75</v>
      </c>
      <c r="P1817" s="5">
        <f t="shared" si="1633"/>
        <v>0</v>
      </c>
      <c r="Q1817" s="5">
        <f t="shared" si="1633"/>
        <v>0</v>
      </c>
      <c r="R1817" s="5">
        <f t="shared" si="1633"/>
        <v>0</v>
      </c>
      <c r="S1817" s="5">
        <f t="shared" si="1633"/>
        <v>0</v>
      </c>
      <c r="T1817" s="5">
        <f t="shared" si="1633"/>
        <v>268.07641999999998</v>
      </c>
      <c r="U1817" s="5">
        <f t="shared" si="1633"/>
        <v>0</v>
      </c>
      <c r="V1817" s="42">
        <f t="shared" si="1633"/>
        <v>0</v>
      </c>
      <c r="W1817" s="5">
        <f t="shared" si="1622"/>
        <v>100</v>
      </c>
      <c r="X1817" s="27"/>
    </row>
    <row r="1818" spans="1:25" ht="31.5" customHeight="1" x14ac:dyDescent="0.3">
      <c r="A1818" s="4" t="s">
        <v>234</v>
      </c>
      <c r="B1818" s="4" t="s">
        <v>1766</v>
      </c>
      <c r="C1818" s="4" t="s">
        <v>1473</v>
      </c>
      <c r="D1818" s="4" t="s">
        <v>11</v>
      </c>
      <c r="E1818" s="14" t="s">
        <v>531</v>
      </c>
      <c r="F1818" s="5">
        <f>F1819</f>
        <v>227.79999999999998</v>
      </c>
      <c r="G1818" s="5">
        <f t="shared" si="1631"/>
        <v>232.6</v>
      </c>
      <c r="H1818" s="5">
        <f t="shared" si="1631"/>
        <v>232.79999999999998</v>
      </c>
      <c r="I1818" s="5">
        <f t="shared" si="1631"/>
        <v>0</v>
      </c>
      <c r="J1818" s="5">
        <f t="shared" si="1631"/>
        <v>0</v>
      </c>
      <c r="K1818" s="5">
        <f t="shared" si="1631"/>
        <v>0</v>
      </c>
      <c r="L1818" s="5">
        <f t="shared" si="1631"/>
        <v>227.80099999999999</v>
      </c>
      <c r="M1818" s="5">
        <f t="shared" si="1629"/>
        <v>227.80099999999999</v>
      </c>
      <c r="N1818" s="5">
        <f t="shared" si="1632"/>
        <v>268.07641999999998</v>
      </c>
      <c r="O1818" s="5">
        <f t="shared" si="1632"/>
        <v>148.75</v>
      </c>
      <c r="P1818" s="5">
        <f t="shared" si="1633"/>
        <v>0</v>
      </c>
      <c r="Q1818" s="5">
        <f t="shared" si="1633"/>
        <v>0</v>
      </c>
      <c r="R1818" s="5">
        <f t="shared" si="1633"/>
        <v>0</v>
      </c>
      <c r="S1818" s="5">
        <f t="shared" si="1633"/>
        <v>0</v>
      </c>
      <c r="T1818" s="5">
        <f t="shared" si="1633"/>
        <v>268.07641999999998</v>
      </c>
      <c r="U1818" s="5">
        <f t="shared" si="1633"/>
        <v>0</v>
      </c>
      <c r="V1818" s="42">
        <f t="shared" si="1633"/>
        <v>0</v>
      </c>
      <c r="W1818" s="5">
        <f t="shared" si="1622"/>
        <v>100</v>
      </c>
      <c r="X1818" s="27"/>
    </row>
    <row r="1819" spans="1:25" ht="31.5" customHeight="1" x14ac:dyDescent="0.3">
      <c r="A1819" s="4" t="s">
        <v>234</v>
      </c>
      <c r="B1819" s="4" t="s">
        <v>1766</v>
      </c>
      <c r="C1819" s="4" t="s">
        <v>1473</v>
      </c>
      <c r="D1819" s="4" t="s">
        <v>12</v>
      </c>
      <c r="E1819" s="14" t="s">
        <v>532</v>
      </c>
      <c r="F1819" s="5">
        <v>227.79999999999998</v>
      </c>
      <c r="G1819" s="5">
        <v>232.6</v>
      </c>
      <c r="H1819" s="5">
        <v>232.79999999999998</v>
      </c>
      <c r="I1819" s="5"/>
      <c r="J1819" s="5"/>
      <c r="K1819" s="5"/>
      <c r="L1819" s="5">
        <f>260.44-32.639</f>
        <v>227.80099999999999</v>
      </c>
      <c r="M1819" s="5">
        <f t="shared" si="1629"/>
        <v>227.80099999999999</v>
      </c>
      <c r="N1819" s="5">
        <v>268.07641999999998</v>
      </c>
      <c r="O1819" s="5">
        <v>148.75</v>
      </c>
      <c r="P1819" s="5">
        <v>0</v>
      </c>
      <c r="Q1819" s="5">
        <v>0</v>
      </c>
      <c r="R1819" s="5">
        <v>0</v>
      </c>
      <c r="S1819" s="5">
        <v>0</v>
      </c>
      <c r="T1819" s="5">
        <v>268.07641999999998</v>
      </c>
      <c r="U1819" s="5">
        <v>0</v>
      </c>
      <c r="V1819" s="42">
        <v>0</v>
      </c>
      <c r="W1819" s="5">
        <f t="shared" si="1622"/>
        <v>100</v>
      </c>
      <c r="X1819" s="27"/>
    </row>
    <row r="1820" spans="1:25" ht="31.5" customHeight="1" x14ac:dyDescent="0.3">
      <c r="A1820" s="4" t="s">
        <v>234</v>
      </c>
      <c r="B1820" s="4" t="s">
        <v>1766</v>
      </c>
      <c r="C1820" s="4" t="s">
        <v>51</v>
      </c>
      <c r="D1820" s="4"/>
      <c r="E1820" s="14" t="s">
        <v>1237</v>
      </c>
      <c r="F1820" s="5">
        <f t="shared" ref="F1820:L1825" si="1634">F1821</f>
        <v>219</v>
      </c>
      <c r="G1820" s="5">
        <f t="shared" si="1634"/>
        <v>290.2</v>
      </c>
      <c r="H1820" s="5">
        <f t="shared" si="1634"/>
        <v>281.5</v>
      </c>
      <c r="I1820" s="5">
        <f t="shared" si="1634"/>
        <v>-17.800000000000011</v>
      </c>
      <c r="J1820" s="5">
        <f t="shared" si="1634"/>
        <v>-38.699999999999989</v>
      </c>
      <c r="K1820" s="5">
        <f t="shared" si="1634"/>
        <v>-30</v>
      </c>
      <c r="L1820" s="5">
        <f t="shared" si="1634"/>
        <v>64.599999999999966</v>
      </c>
      <c r="M1820" s="5">
        <f>L1820</f>
        <v>64.599999999999966</v>
      </c>
      <c r="N1820" s="5">
        <f t="shared" ref="N1820:V1821" si="1635">N1821</f>
        <v>7.5</v>
      </c>
      <c r="O1820" s="5">
        <f t="shared" si="1635"/>
        <v>15</v>
      </c>
      <c r="P1820" s="5">
        <f t="shared" si="1635"/>
        <v>0</v>
      </c>
      <c r="Q1820" s="5">
        <f t="shared" si="1635"/>
        <v>0</v>
      </c>
      <c r="R1820" s="5">
        <f t="shared" si="1635"/>
        <v>0</v>
      </c>
      <c r="S1820" s="5">
        <f t="shared" si="1635"/>
        <v>0</v>
      </c>
      <c r="T1820" s="5">
        <f t="shared" si="1635"/>
        <v>7.5</v>
      </c>
      <c r="U1820" s="5">
        <f t="shared" si="1635"/>
        <v>0</v>
      </c>
      <c r="V1820" s="42">
        <f t="shared" si="1635"/>
        <v>0</v>
      </c>
      <c r="W1820" s="5">
        <f t="shared" si="1622"/>
        <v>100</v>
      </c>
      <c r="X1820" s="27"/>
    </row>
    <row r="1821" spans="1:25" ht="31.5" customHeight="1" x14ac:dyDescent="0.3">
      <c r="A1821" s="4" t="s">
        <v>234</v>
      </c>
      <c r="B1821" s="4" t="s">
        <v>1766</v>
      </c>
      <c r="C1821" s="4" t="s">
        <v>60</v>
      </c>
      <c r="D1821" s="4"/>
      <c r="E1821" s="14" t="s">
        <v>1242</v>
      </c>
      <c r="F1821" s="5">
        <f t="shared" si="1634"/>
        <v>219</v>
      </c>
      <c r="G1821" s="5">
        <f t="shared" si="1634"/>
        <v>290.2</v>
      </c>
      <c r="H1821" s="5">
        <f t="shared" si="1634"/>
        <v>281.5</v>
      </c>
      <c r="I1821" s="5">
        <f t="shared" si="1634"/>
        <v>-17.800000000000011</v>
      </c>
      <c r="J1821" s="5">
        <f t="shared" si="1634"/>
        <v>-38.699999999999989</v>
      </c>
      <c r="K1821" s="5">
        <f t="shared" si="1634"/>
        <v>-30</v>
      </c>
      <c r="L1821" s="5">
        <f t="shared" si="1634"/>
        <v>64.599999999999966</v>
      </c>
      <c r="M1821" s="5">
        <f>L1821</f>
        <v>64.599999999999966</v>
      </c>
      <c r="N1821" s="5">
        <f>N1822</f>
        <v>7.5</v>
      </c>
      <c r="O1821" s="5">
        <f t="shared" si="1635"/>
        <v>15</v>
      </c>
      <c r="P1821" s="5">
        <f t="shared" si="1635"/>
        <v>0</v>
      </c>
      <c r="Q1821" s="5">
        <f t="shared" si="1635"/>
        <v>0</v>
      </c>
      <c r="R1821" s="5">
        <f t="shared" si="1635"/>
        <v>0</v>
      </c>
      <c r="S1821" s="5">
        <f t="shared" si="1635"/>
        <v>0</v>
      </c>
      <c r="T1821" s="5">
        <f t="shared" si="1635"/>
        <v>7.5</v>
      </c>
      <c r="U1821" s="5">
        <f t="shared" si="1635"/>
        <v>0</v>
      </c>
      <c r="V1821" s="42">
        <f t="shared" si="1635"/>
        <v>0</v>
      </c>
      <c r="W1821" s="5">
        <f t="shared" si="1622"/>
        <v>100</v>
      </c>
      <c r="X1821" s="27"/>
    </row>
    <row r="1822" spans="1:25" ht="63" customHeight="1" x14ac:dyDescent="0.3">
      <c r="A1822" s="4" t="s">
        <v>234</v>
      </c>
      <c r="B1822" s="4" t="s">
        <v>1766</v>
      </c>
      <c r="C1822" s="4" t="s">
        <v>209</v>
      </c>
      <c r="D1822" s="4"/>
      <c r="E1822" s="14" t="s">
        <v>1589</v>
      </c>
      <c r="F1822" s="5">
        <f>F1825+F1823</f>
        <v>219</v>
      </c>
      <c r="G1822" s="5">
        <f>G1825+G1823</f>
        <v>290.2</v>
      </c>
      <c r="H1822" s="5">
        <f>H1825+H1823</f>
        <v>281.5</v>
      </c>
      <c r="I1822" s="5">
        <f>I1825+I1823+I1827</f>
        <v>-17.800000000000011</v>
      </c>
      <c r="J1822" s="5">
        <f>J1825+J1823+J1827</f>
        <v>-38.699999999999989</v>
      </c>
      <c r="K1822" s="5">
        <f>K1825+K1823+K1827</f>
        <v>-30</v>
      </c>
      <c r="L1822" s="5">
        <f>L1825+L1823+L1827</f>
        <v>64.599999999999966</v>
      </c>
      <c r="M1822" s="5">
        <f t="shared" ref="M1822:M1831" si="1636">L1822</f>
        <v>64.599999999999966</v>
      </c>
      <c r="N1822" s="5">
        <f>N1827</f>
        <v>7.5</v>
      </c>
      <c r="O1822" s="5">
        <f t="shared" ref="O1822:V1822" si="1637">O1827</f>
        <v>15</v>
      </c>
      <c r="P1822" s="5">
        <f t="shared" si="1637"/>
        <v>0</v>
      </c>
      <c r="Q1822" s="5">
        <f t="shared" si="1637"/>
        <v>0</v>
      </c>
      <c r="R1822" s="5">
        <f t="shared" si="1637"/>
        <v>0</v>
      </c>
      <c r="S1822" s="5">
        <f t="shared" si="1637"/>
        <v>0</v>
      </c>
      <c r="T1822" s="5">
        <f t="shared" si="1637"/>
        <v>7.5</v>
      </c>
      <c r="U1822" s="5">
        <f t="shared" si="1637"/>
        <v>0</v>
      </c>
      <c r="V1822" s="42">
        <f t="shared" si="1637"/>
        <v>0</v>
      </c>
      <c r="W1822" s="5">
        <f t="shared" si="1622"/>
        <v>100</v>
      </c>
      <c r="X1822" s="27"/>
    </row>
    <row r="1823" spans="1:25" ht="31.5" hidden="1" customHeight="1" x14ac:dyDescent="0.25">
      <c r="A1823" s="4" t="s">
        <v>234</v>
      </c>
      <c r="B1823" s="4" t="s">
        <v>1766</v>
      </c>
      <c r="C1823" s="4" t="s">
        <v>209</v>
      </c>
      <c r="D1823" s="4" t="s">
        <v>11</v>
      </c>
      <c r="E1823" s="14" t="s">
        <v>531</v>
      </c>
      <c r="F1823" s="5">
        <f t="shared" ref="F1823:L1823" si="1638">F1824</f>
        <v>219</v>
      </c>
      <c r="G1823" s="5">
        <f t="shared" si="1638"/>
        <v>290.2</v>
      </c>
      <c r="H1823" s="5">
        <f t="shared" si="1638"/>
        <v>281.5</v>
      </c>
      <c r="I1823" s="5">
        <f t="shared" si="1638"/>
        <v>-219</v>
      </c>
      <c r="J1823" s="5">
        <f t="shared" si="1638"/>
        <v>-290.2</v>
      </c>
      <c r="K1823" s="5">
        <f t="shared" si="1638"/>
        <v>-281.5</v>
      </c>
      <c r="L1823" s="5">
        <f t="shared" si="1638"/>
        <v>0</v>
      </c>
      <c r="M1823" s="5">
        <f t="shared" si="1636"/>
        <v>0</v>
      </c>
      <c r="N1823" s="5">
        <f>N1824</f>
        <v>0</v>
      </c>
      <c r="O1823" s="5">
        <f>O1824</f>
        <v>0</v>
      </c>
      <c r="P1823" s="5">
        <f t="shared" ref="P1823:V1823" si="1639">P1824</f>
        <v>0</v>
      </c>
      <c r="Q1823" s="5">
        <f t="shared" si="1639"/>
        <v>0</v>
      </c>
      <c r="R1823" s="5">
        <f t="shared" si="1639"/>
        <v>0</v>
      </c>
      <c r="S1823" s="5">
        <f t="shared" si="1639"/>
        <v>0</v>
      </c>
      <c r="T1823" s="5">
        <f t="shared" si="1639"/>
        <v>0</v>
      </c>
      <c r="U1823" s="5">
        <f t="shared" si="1639"/>
        <v>0</v>
      </c>
      <c r="V1823" s="42">
        <f t="shared" si="1639"/>
        <v>0</v>
      </c>
      <c r="W1823" s="5" t="e">
        <f t="shared" si="1622"/>
        <v>#DIV/0!</v>
      </c>
      <c r="X1823" s="27" t="s">
        <v>1591</v>
      </c>
      <c r="Y1823" s="2" t="s">
        <v>1630</v>
      </c>
    </row>
    <row r="1824" spans="1:25" ht="31.5" hidden="1" customHeight="1" x14ac:dyDescent="0.25">
      <c r="A1824" s="4" t="s">
        <v>234</v>
      </c>
      <c r="B1824" s="4" t="s">
        <v>1766</v>
      </c>
      <c r="C1824" s="4" t="s">
        <v>209</v>
      </c>
      <c r="D1824" s="4" t="s">
        <v>12</v>
      </c>
      <c r="E1824" s="14" t="s">
        <v>532</v>
      </c>
      <c r="F1824" s="5">
        <v>219</v>
      </c>
      <c r="G1824" s="5">
        <v>290.2</v>
      </c>
      <c r="H1824" s="5">
        <v>281.5</v>
      </c>
      <c r="I1824" s="5">
        <f>-17.8-201.2</f>
        <v>-219</v>
      </c>
      <c r="J1824" s="5">
        <f>-38.7-251.5</f>
        <v>-290.2</v>
      </c>
      <c r="K1824" s="5">
        <f>-30-251.5</f>
        <v>-281.5</v>
      </c>
      <c r="L1824" s="5"/>
      <c r="M1824" s="5">
        <f t="shared" si="1636"/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42">
        <v>0</v>
      </c>
      <c r="W1824" s="5" t="e">
        <f t="shared" si="1622"/>
        <v>#DIV/0!</v>
      </c>
      <c r="X1824" s="27" t="s">
        <v>1591</v>
      </c>
      <c r="Y1824" s="2" t="s">
        <v>1630</v>
      </c>
    </row>
    <row r="1825" spans="1:25" ht="15.75" hidden="1" customHeight="1" x14ac:dyDescent="0.3">
      <c r="A1825" s="4" t="s">
        <v>234</v>
      </c>
      <c r="B1825" s="4" t="s">
        <v>1766</v>
      </c>
      <c r="C1825" s="4" t="s">
        <v>209</v>
      </c>
      <c r="D1825" s="4" t="s">
        <v>13</v>
      </c>
      <c r="E1825" s="14" t="s">
        <v>547</v>
      </c>
      <c r="F1825" s="5">
        <f t="shared" si="1634"/>
        <v>0</v>
      </c>
      <c r="G1825" s="5">
        <f t="shared" si="1634"/>
        <v>0</v>
      </c>
      <c r="H1825" s="5">
        <f t="shared" si="1634"/>
        <v>0</v>
      </c>
      <c r="I1825" s="5">
        <f t="shared" si="1634"/>
        <v>0</v>
      </c>
      <c r="J1825" s="5">
        <f t="shared" si="1634"/>
        <v>0</v>
      </c>
      <c r="K1825" s="5">
        <f t="shared" si="1634"/>
        <v>0</v>
      </c>
      <c r="L1825" s="5">
        <f t="shared" si="1634"/>
        <v>0</v>
      </c>
      <c r="M1825" s="5">
        <f t="shared" si="1636"/>
        <v>0</v>
      </c>
      <c r="N1825" s="5">
        <f t="shared" ref="N1825:V1825" si="1640">N1826</f>
        <v>0</v>
      </c>
      <c r="O1825" s="5">
        <f t="shared" si="1640"/>
        <v>0</v>
      </c>
      <c r="P1825" s="5">
        <f t="shared" si="1640"/>
        <v>0</v>
      </c>
      <c r="Q1825" s="5">
        <f t="shared" si="1640"/>
        <v>0</v>
      </c>
      <c r="R1825" s="5">
        <f t="shared" si="1640"/>
        <v>0</v>
      </c>
      <c r="S1825" s="5">
        <f t="shared" si="1640"/>
        <v>0</v>
      </c>
      <c r="T1825" s="5">
        <f t="shared" si="1640"/>
        <v>0</v>
      </c>
      <c r="U1825" s="5">
        <f t="shared" si="1640"/>
        <v>0</v>
      </c>
      <c r="V1825" s="42">
        <f t="shared" si="1640"/>
        <v>0</v>
      </c>
      <c r="W1825" s="5" t="e">
        <f t="shared" si="1622"/>
        <v>#DIV/0!</v>
      </c>
      <c r="X1825" s="27" t="s">
        <v>1591</v>
      </c>
      <c r="Y1825" s="2" t="s">
        <v>1630</v>
      </c>
    </row>
    <row r="1826" spans="1:25" ht="15.75" hidden="1" customHeight="1" x14ac:dyDescent="0.25">
      <c r="A1826" s="4" t="s">
        <v>234</v>
      </c>
      <c r="B1826" s="4" t="s">
        <v>1766</v>
      </c>
      <c r="C1826" s="4" t="s">
        <v>209</v>
      </c>
      <c r="D1826" s="4" t="s">
        <v>14</v>
      </c>
      <c r="E1826" s="14" t="s">
        <v>549</v>
      </c>
      <c r="F1826" s="5"/>
      <c r="G1826" s="5"/>
      <c r="H1826" s="5"/>
      <c r="I1826" s="5"/>
      <c r="J1826" s="5"/>
      <c r="K1826" s="5"/>
      <c r="L1826" s="5"/>
      <c r="M1826" s="5">
        <f t="shared" si="1636"/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42">
        <v>0</v>
      </c>
      <c r="W1826" s="5" t="e">
        <f t="shared" si="1622"/>
        <v>#DIV/0!</v>
      </c>
      <c r="X1826" s="27" t="s">
        <v>1591</v>
      </c>
      <c r="Y1826" s="2" t="s">
        <v>1630</v>
      </c>
    </row>
    <row r="1827" spans="1:25" ht="63" customHeight="1" x14ac:dyDescent="0.3">
      <c r="A1827" s="4" t="s">
        <v>234</v>
      </c>
      <c r="B1827" s="4" t="s">
        <v>1766</v>
      </c>
      <c r="C1827" s="4" t="s">
        <v>1563</v>
      </c>
      <c r="D1827" s="4"/>
      <c r="E1827" s="14" t="s">
        <v>1564</v>
      </c>
      <c r="F1827" s="5"/>
      <c r="G1827" s="5"/>
      <c r="H1827" s="5"/>
      <c r="I1827" s="5">
        <f t="shared" ref="I1827:K1828" si="1641">I1828</f>
        <v>201.2</v>
      </c>
      <c r="J1827" s="5">
        <f t="shared" si="1641"/>
        <v>251.5</v>
      </c>
      <c r="K1827" s="5">
        <f t="shared" si="1641"/>
        <v>251.5</v>
      </c>
      <c r="L1827" s="5">
        <f>L1828</f>
        <v>64.599999999999966</v>
      </c>
      <c r="M1827" s="5">
        <f t="shared" si="1636"/>
        <v>64.599999999999966</v>
      </c>
      <c r="N1827" s="5">
        <f>N1828+N1830</f>
        <v>7.5</v>
      </c>
      <c r="O1827" s="5">
        <f>O1828+O1830</f>
        <v>15</v>
      </c>
      <c r="P1827" s="5">
        <f t="shared" ref="P1827:V1827" si="1642">P1828+P1830</f>
        <v>0</v>
      </c>
      <c r="Q1827" s="5">
        <f t="shared" si="1642"/>
        <v>0</v>
      </c>
      <c r="R1827" s="5">
        <f t="shared" si="1642"/>
        <v>0</v>
      </c>
      <c r="S1827" s="5">
        <f t="shared" si="1642"/>
        <v>0</v>
      </c>
      <c r="T1827" s="5">
        <f>T1828+T1830</f>
        <v>7.5</v>
      </c>
      <c r="U1827" s="5">
        <f t="shared" si="1642"/>
        <v>0</v>
      </c>
      <c r="V1827" s="42">
        <f t="shared" si="1642"/>
        <v>0</v>
      </c>
      <c r="W1827" s="5">
        <f t="shared" si="1622"/>
        <v>100</v>
      </c>
      <c r="X1827" s="27"/>
    </row>
    <row r="1828" spans="1:25" ht="31.5" hidden="1" customHeight="1" x14ac:dyDescent="0.3">
      <c r="A1828" s="4" t="s">
        <v>234</v>
      </c>
      <c r="B1828" s="4" t="s">
        <v>1766</v>
      </c>
      <c r="C1828" s="4" t="s">
        <v>1563</v>
      </c>
      <c r="D1828" s="4" t="s">
        <v>11</v>
      </c>
      <c r="E1828" s="14" t="s">
        <v>531</v>
      </c>
      <c r="F1828" s="5"/>
      <c r="G1828" s="5"/>
      <c r="H1828" s="5"/>
      <c r="I1828" s="5">
        <f t="shared" si="1641"/>
        <v>201.2</v>
      </c>
      <c r="J1828" s="5">
        <f t="shared" si="1641"/>
        <v>251.5</v>
      </c>
      <c r="K1828" s="5">
        <f t="shared" si="1641"/>
        <v>251.5</v>
      </c>
      <c r="L1828" s="5">
        <f>L1829</f>
        <v>64.599999999999966</v>
      </c>
      <c r="M1828" s="5">
        <f t="shared" si="1636"/>
        <v>64.599999999999966</v>
      </c>
      <c r="N1828" s="5">
        <f>N1829</f>
        <v>0</v>
      </c>
      <c r="O1828" s="5">
        <f>O1829</f>
        <v>0</v>
      </c>
      <c r="P1828" s="5">
        <f t="shared" ref="P1828:V1828" si="1643">P1829</f>
        <v>0</v>
      </c>
      <c r="Q1828" s="5">
        <f t="shared" si="1643"/>
        <v>0</v>
      </c>
      <c r="R1828" s="5">
        <f t="shared" si="1643"/>
        <v>0</v>
      </c>
      <c r="S1828" s="5">
        <f t="shared" si="1643"/>
        <v>0</v>
      </c>
      <c r="T1828" s="5">
        <f>T1829</f>
        <v>0</v>
      </c>
      <c r="U1828" s="5">
        <f t="shared" si="1643"/>
        <v>0</v>
      </c>
      <c r="V1828" s="42">
        <f t="shared" si="1643"/>
        <v>0</v>
      </c>
      <c r="W1828" s="5" t="e">
        <f t="shared" si="1622"/>
        <v>#DIV/0!</v>
      </c>
      <c r="X1828" s="25" t="s">
        <v>1591</v>
      </c>
    </row>
    <row r="1829" spans="1:25" ht="31.5" hidden="1" customHeight="1" x14ac:dyDescent="0.3">
      <c r="A1829" s="4" t="s">
        <v>234</v>
      </c>
      <c r="B1829" s="4" t="s">
        <v>1766</v>
      </c>
      <c r="C1829" s="4" t="s">
        <v>1563</v>
      </c>
      <c r="D1829" s="4" t="s">
        <v>12</v>
      </c>
      <c r="E1829" s="14" t="s">
        <v>532</v>
      </c>
      <c r="F1829" s="5"/>
      <c r="G1829" s="5"/>
      <c r="H1829" s="5"/>
      <c r="I1829" s="5">
        <f>219-17.8</f>
        <v>201.2</v>
      </c>
      <c r="J1829" s="5">
        <f>290.2-38.7</f>
        <v>251.5</v>
      </c>
      <c r="K1829" s="5">
        <f>281.5-30</f>
        <v>251.5</v>
      </c>
      <c r="L1829" s="5">
        <f>281.334+201.2-417.934</f>
        <v>64.599999999999966</v>
      </c>
      <c r="M1829" s="5">
        <f t="shared" si="1636"/>
        <v>64.599999999999966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42">
        <v>0</v>
      </c>
      <c r="W1829" s="5" t="e">
        <f t="shared" si="1622"/>
        <v>#DIV/0!</v>
      </c>
      <c r="X1829" s="25" t="s">
        <v>1591</v>
      </c>
    </row>
    <row r="1830" spans="1:25" ht="15.75" customHeight="1" x14ac:dyDescent="0.3">
      <c r="A1830" s="4" t="s">
        <v>234</v>
      </c>
      <c r="B1830" s="4" t="s">
        <v>1766</v>
      </c>
      <c r="C1830" s="4" t="s">
        <v>1563</v>
      </c>
      <c r="D1830" s="4" t="s">
        <v>13</v>
      </c>
      <c r="E1830" s="14" t="s">
        <v>547</v>
      </c>
      <c r="F1830" s="5"/>
      <c r="G1830" s="5"/>
      <c r="H1830" s="5"/>
      <c r="I1830" s="5"/>
      <c r="J1830" s="5"/>
      <c r="K1830" s="5"/>
      <c r="L1830" s="5">
        <f>L1831</f>
        <v>0</v>
      </c>
      <c r="M1830" s="5">
        <f t="shared" si="1636"/>
        <v>0</v>
      </c>
      <c r="N1830" s="5">
        <f>N1831</f>
        <v>7.5</v>
      </c>
      <c r="O1830" s="5">
        <f>O1831</f>
        <v>15</v>
      </c>
      <c r="P1830" s="5">
        <f t="shared" ref="P1830:V1830" si="1644">P1831</f>
        <v>0</v>
      </c>
      <c r="Q1830" s="5">
        <f t="shared" si="1644"/>
        <v>0</v>
      </c>
      <c r="R1830" s="5">
        <f t="shared" si="1644"/>
        <v>0</v>
      </c>
      <c r="S1830" s="5">
        <f t="shared" si="1644"/>
        <v>0</v>
      </c>
      <c r="T1830" s="5">
        <f t="shared" si="1644"/>
        <v>7.5</v>
      </c>
      <c r="U1830" s="5">
        <f t="shared" si="1644"/>
        <v>0</v>
      </c>
      <c r="V1830" s="42">
        <f t="shared" si="1644"/>
        <v>0</v>
      </c>
      <c r="W1830" s="5">
        <f t="shared" si="1622"/>
        <v>100</v>
      </c>
      <c r="X1830" s="27"/>
    </row>
    <row r="1831" spans="1:25" ht="15.75" customHeight="1" x14ac:dyDescent="0.3">
      <c r="A1831" s="4" t="s">
        <v>234</v>
      </c>
      <c r="B1831" s="4" t="s">
        <v>1766</v>
      </c>
      <c r="C1831" s="4" t="s">
        <v>1563</v>
      </c>
      <c r="D1831" s="4" t="s">
        <v>14</v>
      </c>
      <c r="E1831" s="14" t="s">
        <v>549</v>
      </c>
      <c r="F1831" s="5"/>
      <c r="G1831" s="5"/>
      <c r="H1831" s="5"/>
      <c r="I1831" s="5"/>
      <c r="J1831" s="5"/>
      <c r="K1831" s="5"/>
      <c r="L1831" s="5">
        <v>0</v>
      </c>
      <c r="M1831" s="5">
        <f t="shared" si="1636"/>
        <v>0</v>
      </c>
      <c r="N1831" s="5">
        <v>7.5</v>
      </c>
      <c r="O1831" s="5">
        <v>15</v>
      </c>
      <c r="P1831" s="5">
        <v>0</v>
      </c>
      <c r="Q1831" s="5">
        <v>0</v>
      </c>
      <c r="R1831" s="5">
        <v>0</v>
      </c>
      <c r="S1831" s="5">
        <v>0</v>
      </c>
      <c r="T1831" s="5">
        <v>7.5</v>
      </c>
      <c r="U1831" s="5">
        <v>0</v>
      </c>
      <c r="V1831" s="42">
        <v>0</v>
      </c>
      <c r="W1831" s="5">
        <f t="shared" si="1622"/>
        <v>100</v>
      </c>
      <c r="X1831" s="27"/>
    </row>
    <row r="1832" spans="1:25" ht="47.25" customHeight="1" x14ac:dyDescent="0.3">
      <c r="A1832" s="4" t="s">
        <v>234</v>
      </c>
      <c r="B1832" s="4" t="s">
        <v>1766</v>
      </c>
      <c r="C1832" s="4" t="s">
        <v>38</v>
      </c>
      <c r="D1832" s="4"/>
      <c r="E1832" s="14" t="s">
        <v>838</v>
      </c>
      <c r="F1832" s="5"/>
      <c r="G1832" s="5"/>
      <c r="H1832" s="5"/>
      <c r="I1832" s="5"/>
      <c r="J1832" s="5"/>
      <c r="K1832" s="5"/>
      <c r="L1832" s="5"/>
      <c r="M1832" s="5">
        <f>M1833</f>
        <v>0</v>
      </c>
      <c r="N1832" s="5">
        <f t="shared" ref="N1832:O1835" si="1645">N1833</f>
        <v>1107.7392400000001</v>
      </c>
      <c r="O1832" s="5">
        <f t="shared" si="1645"/>
        <v>531.88473999999997</v>
      </c>
      <c r="P1832" s="5">
        <f t="shared" ref="P1832:V1835" si="1646">P1833</f>
        <v>0</v>
      </c>
      <c r="Q1832" s="5">
        <f t="shared" si="1646"/>
        <v>0</v>
      </c>
      <c r="R1832" s="5">
        <f t="shared" si="1646"/>
        <v>0</v>
      </c>
      <c r="S1832" s="5">
        <f t="shared" si="1646"/>
        <v>0</v>
      </c>
      <c r="T1832" s="5">
        <f t="shared" si="1646"/>
        <v>1107.7392400000001</v>
      </c>
      <c r="U1832" s="5">
        <f t="shared" si="1646"/>
        <v>0</v>
      </c>
      <c r="V1832" s="42">
        <f t="shared" si="1646"/>
        <v>0</v>
      </c>
      <c r="W1832" s="5">
        <f t="shared" si="1622"/>
        <v>100</v>
      </c>
      <c r="X1832" s="27"/>
    </row>
    <row r="1833" spans="1:25" ht="31.5" customHeight="1" x14ac:dyDescent="0.3">
      <c r="A1833" s="4" t="s">
        <v>234</v>
      </c>
      <c r="B1833" s="4" t="s">
        <v>1766</v>
      </c>
      <c r="C1833" s="4" t="s">
        <v>45</v>
      </c>
      <c r="D1833" s="4"/>
      <c r="E1833" s="14" t="s">
        <v>839</v>
      </c>
      <c r="F1833" s="5"/>
      <c r="G1833" s="5"/>
      <c r="H1833" s="5"/>
      <c r="I1833" s="5"/>
      <c r="J1833" s="5"/>
      <c r="K1833" s="5"/>
      <c r="L1833" s="5"/>
      <c r="M1833" s="5">
        <f>M1834</f>
        <v>0</v>
      </c>
      <c r="N1833" s="5">
        <f t="shared" si="1645"/>
        <v>1107.7392400000001</v>
      </c>
      <c r="O1833" s="5">
        <f t="shared" si="1645"/>
        <v>531.88473999999997</v>
      </c>
      <c r="P1833" s="5">
        <f t="shared" si="1646"/>
        <v>0</v>
      </c>
      <c r="Q1833" s="5">
        <f t="shared" si="1646"/>
        <v>0</v>
      </c>
      <c r="R1833" s="5">
        <f t="shared" si="1646"/>
        <v>0</v>
      </c>
      <c r="S1833" s="5">
        <f t="shared" si="1646"/>
        <v>0</v>
      </c>
      <c r="T1833" s="5">
        <f t="shared" si="1646"/>
        <v>1107.7392400000001</v>
      </c>
      <c r="U1833" s="5">
        <f t="shared" si="1646"/>
        <v>0</v>
      </c>
      <c r="V1833" s="42">
        <f t="shared" si="1646"/>
        <v>0</v>
      </c>
      <c r="W1833" s="5">
        <f t="shared" si="1622"/>
        <v>100</v>
      </c>
      <c r="X1833" s="27"/>
    </row>
    <row r="1834" spans="1:25" ht="31.5" customHeight="1" x14ac:dyDescent="0.3">
      <c r="A1834" s="4" t="s">
        <v>234</v>
      </c>
      <c r="B1834" s="4" t="s">
        <v>1766</v>
      </c>
      <c r="C1834" s="4" t="s">
        <v>46</v>
      </c>
      <c r="D1834" s="4"/>
      <c r="E1834" s="14" t="s">
        <v>840</v>
      </c>
      <c r="F1834" s="5"/>
      <c r="G1834" s="5"/>
      <c r="H1834" s="5"/>
      <c r="I1834" s="5"/>
      <c r="J1834" s="5"/>
      <c r="K1834" s="5"/>
      <c r="L1834" s="5"/>
      <c r="M1834" s="5">
        <f>M1835</f>
        <v>0</v>
      </c>
      <c r="N1834" s="5">
        <f t="shared" si="1645"/>
        <v>1107.7392400000001</v>
      </c>
      <c r="O1834" s="5">
        <f t="shared" si="1645"/>
        <v>531.88473999999997</v>
      </c>
      <c r="P1834" s="5">
        <f t="shared" si="1646"/>
        <v>0</v>
      </c>
      <c r="Q1834" s="5">
        <f t="shared" si="1646"/>
        <v>0</v>
      </c>
      <c r="R1834" s="5">
        <f t="shared" si="1646"/>
        <v>0</v>
      </c>
      <c r="S1834" s="5">
        <f t="shared" si="1646"/>
        <v>0</v>
      </c>
      <c r="T1834" s="5">
        <f t="shared" si="1646"/>
        <v>1107.7392400000001</v>
      </c>
      <c r="U1834" s="5">
        <f t="shared" si="1646"/>
        <v>0</v>
      </c>
      <c r="V1834" s="42">
        <f t="shared" si="1646"/>
        <v>0</v>
      </c>
      <c r="W1834" s="5">
        <f t="shared" si="1622"/>
        <v>100</v>
      </c>
      <c r="X1834" s="27"/>
    </row>
    <row r="1835" spans="1:25" ht="15.75" customHeight="1" x14ac:dyDescent="0.3">
      <c r="A1835" s="4" t="s">
        <v>234</v>
      </c>
      <c r="B1835" s="4" t="s">
        <v>1766</v>
      </c>
      <c r="C1835" s="4" t="s">
        <v>46</v>
      </c>
      <c r="D1835" s="4" t="s">
        <v>13</v>
      </c>
      <c r="E1835" s="14" t="s">
        <v>547</v>
      </c>
      <c r="F1835" s="5"/>
      <c r="G1835" s="5"/>
      <c r="H1835" s="5"/>
      <c r="I1835" s="5"/>
      <c r="J1835" s="5"/>
      <c r="K1835" s="5"/>
      <c r="L1835" s="5"/>
      <c r="M1835" s="5">
        <f>M1836</f>
        <v>0</v>
      </c>
      <c r="N1835" s="5">
        <f t="shared" si="1645"/>
        <v>1107.7392400000001</v>
      </c>
      <c r="O1835" s="5">
        <f t="shared" si="1645"/>
        <v>531.88473999999997</v>
      </c>
      <c r="P1835" s="5">
        <f t="shared" si="1646"/>
        <v>0</v>
      </c>
      <c r="Q1835" s="5">
        <f t="shared" si="1646"/>
        <v>0</v>
      </c>
      <c r="R1835" s="5">
        <f t="shared" si="1646"/>
        <v>0</v>
      </c>
      <c r="S1835" s="5">
        <f t="shared" si="1646"/>
        <v>0</v>
      </c>
      <c r="T1835" s="5">
        <f t="shared" si="1646"/>
        <v>1107.7392400000001</v>
      </c>
      <c r="U1835" s="5">
        <f t="shared" si="1646"/>
        <v>0</v>
      </c>
      <c r="V1835" s="42">
        <f t="shared" si="1646"/>
        <v>0</v>
      </c>
      <c r="W1835" s="5">
        <f t="shared" si="1622"/>
        <v>100</v>
      </c>
      <c r="X1835" s="27"/>
    </row>
    <row r="1836" spans="1:25" ht="15.75" customHeight="1" x14ac:dyDescent="0.3">
      <c r="A1836" s="4" t="s">
        <v>234</v>
      </c>
      <c r="B1836" s="4" t="s">
        <v>1766</v>
      </c>
      <c r="C1836" s="4" t="s">
        <v>46</v>
      </c>
      <c r="D1836" s="4" t="s">
        <v>14</v>
      </c>
      <c r="E1836" s="14" t="s">
        <v>549</v>
      </c>
      <c r="F1836" s="5"/>
      <c r="G1836" s="5"/>
      <c r="H1836" s="5"/>
      <c r="I1836" s="5"/>
      <c r="J1836" s="5"/>
      <c r="K1836" s="5"/>
      <c r="L1836" s="5"/>
      <c r="M1836" s="5">
        <v>0</v>
      </c>
      <c r="N1836" s="5">
        <v>1107.7392400000001</v>
      </c>
      <c r="O1836" s="5">
        <v>531.88473999999997</v>
      </c>
      <c r="P1836" s="5">
        <v>0</v>
      </c>
      <c r="Q1836" s="5">
        <v>0</v>
      </c>
      <c r="R1836" s="5">
        <v>0</v>
      </c>
      <c r="S1836" s="5">
        <v>0</v>
      </c>
      <c r="T1836" s="5">
        <v>1107.7392400000001</v>
      </c>
      <c r="U1836" s="5">
        <v>0</v>
      </c>
      <c r="V1836" s="42">
        <v>0</v>
      </c>
      <c r="W1836" s="5">
        <f t="shared" si="1622"/>
        <v>100</v>
      </c>
      <c r="X1836" s="27"/>
    </row>
    <row r="1837" spans="1:25" s="3" customFormat="1" ht="15.75" customHeight="1" x14ac:dyDescent="0.3">
      <c r="A1837" s="7" t="s">
        <v>234</v>
      </c>
      <c r="B1837" s="7" t="s">
        <v>91</v>
      </c>
      <c r="C1837" s="7"/>
      <c r="D1837" s="7"/>
      <c r="E1837" s="18" t="s">
        <v>494</v>
      </c>
      <c r="F1837" s="8">
        <f t="shared" ref="F1837:L1837" si="1647">F1850+F1921+F1838</f>
        <v>115430.59999999999</v>
      </c>
      <c r="G1837" s="8">
        <f t="shared" si="1647"/>
        <v>93185.799999999988</v>
      </c>
      <c r="H1837" s="8">
        <f t="shared" si="1647"/>
        <v>126108.09999999999</v>
      </c>
      <c r="I1837" s="8">
        <f t="shared" si="1647"/>
        <v>5006.1000000000004</v>
      </c>
      <c r="J1837" s="8">
        <f t="shared" si="1647"/>
        <v>-1241.2</v>
      </c>
      <c r="K1837" s="8">
        <f t="shared" si="1647"/>
        <v>6464.4</v>
      </c>
      <c r="L1837" s="8">
        <f t="shared" si="1647"/>
        <v>-2838.366</v>
      </c>
      <c r="M1837" s="8">
        <f t="shared" ref="M1837:M1844" si="1648">F1837+I1837+L1837</f>
        <v>117598.334</v>
      </c>
      <c r="N1837" s="8">
        <f t="shared" ref="N1837:V1837" si="1649">N1850+N1921+N1838</f>
        <v>61596.01053</v>
      </c>
      <c r="O1837" s="8">
        <f t="shared" si="1649"/>
        <v>41096.677559999996</v>
      </c>
      <c r="P1837" s="8">
        <f t="shared" si="1649"/>
        <v>780.76269000000002</v>
      </c>
      <c r="Q1837" s="8">
        <f t="shared" si="1649"/>
        <v>780.76269000000002</v>
      </c>
      <c r="R1837" s="8">
        <f t="shared" si="1649"/>
        <v>0</v>
      </c>
      <c r="S1837" s="8">
        <f t="shared" si="1649"/>
        <v>0</v>
      </c>
      <c r="T1837" s="8">
        <f t="shared" si="1649"/>
        <v>61389.270650000006</v>
      </c>
      <c r="U1837" s="8">
        <f t="shared" si="1649"/>
        <v>780.76269000000002</v>
      </c>
      <c r="V1837" s="40">
        <f t="shared" si="1649"/>
        <v>0</v>
      </c>
      <c r="W1837" s="8">
        <f t="shared" si="1622"/>
        <v>99.664361574359916</v>
      </c>
      <c r="X1837" s="22"/>
    </row>
    <row r="1838" spans="1:25" s="10" customFormat="1" ht="15.75" customHeight="1" x14ac:dyDescent="0.3">
      <c r="A1838" s="9" t="s">
        <v>234</v>
      </c>
      <c r="B1838" s="9" t="s">
        <v>1788</v>
      </c>
      <c r="C1838" s="9"/>
      <c r="D1838" s="9"/>
      <c r="E1838" s="13" t="s">
        <v>513</v>
      </c>
      <c r="F1838" s="11">
        <f t="shared" ref="F1838:L1843" si="1650">F1839</f>
        <v>0</v>
      </c>
      <c r="G1838" s="11">
        <f t="shared" si="1650"/>
        <v>0</v>
      </c>
      <c r="H1838" s="11">
        <f t="shared" si="1650"/>
        <v>0</v>
      </c>
      <c r="I1838" s="11">
        <f t="shared" si="1650"/>
        <v>0</v>
      </c>
      <c r="J1838" s="11">
        <f t="shared" si="1650"/>
        <v>0</v>
      </c>
      <c r="K1838" s="11">
        <f t="shared" si="1650"/>
        <v>0</v>
      </c>
      <c r="L1838" s="11">
        <f t="shared" si="1650"/>
        <v>393.96900000000005</v>
      </c>
      <c r="M1838" s="11">
        <f t="shared" si="1648"/>
        <v>393.96900000000005</v>
      </c>
      <c r="N1838" s="11">
        <f>N1839+N1845</f>
        <v>399.96899999999999</v>
      </c>
      <c r="O1838" s="11">
        <f t="shared" ref="O1838:V1838" si="1651">O1839+O1845</f>
        <v>6</v>
      </c>
      <c r="P1838" s="11">
        <f t="shared" si="1651"/>
        <v>0</v>
      </c>
      <c r="Q1838" s="11">
        <f t="shared" si="1651"/>
        <v>0</v>
      </c>
      <c r="R1838" s="11">
        <f t="shared" si="1651"/>
        <v>0</v>
      </c>
      <c r="S1838" s="11">
        <f t="shared" si="1651"/>
        <v>0</v>
      </c>
      <c r="T1838" s="11">
        <f t="shared" si="1651"/>
        <v>399.96861000000001</v>
      </c>
      <c r="U1838" s="11">
        <f t="shared" si="1651"/>
        <v>0</v>
      </c>
      <c r="V1838" s="41">
        <f t="shared" si="1651"/>
        <v>0</v>
      </c>
      <c r="W1838" s="11">
        <f t="shared" si="1622"/>
        <v>99.999902492443169</v>
      </c>
      <c r="X1838" s="27"/>
    </row>
    <row r="1839" spans="1:25" ht="31.5" customHeight="1" x14ac:dyDescent="0.3">
      <c r="A1839" s="4" t="s">
        <v>234</v>
      </c>
      <c r="B1839" s="4" t="s">
        <v>1788</v>
      </c>
      <c r="C1839" s="4" t="s">
        <v>205</v>
      </c>
      <c r="D1839" s="4"/>
      <c r="E1839" s="14" t="s">
        <v>1210</v>
      </c>
      <c r="F1839" s="5">
        <f t="shared" si="1650"/>
        <v>0</v>
      </c>
      <c r="G1839" s="5">
        <f t="shared" si="1650"/>
        <v>0</v>
      </c>
      <c r="H1839" s="5">
        <f t="shared" si="1650"/>
        <v>0</v>
      </c>
      <c r="I1839" s="5">
        <f t="shared" si="1650"/>
        <v>0</v>
      </c>
      <c r="J1839" s="5">
        <f t="shared" si="1650"/>
        <v>0</v>
      </c>
      <c r="K1839" s="5">
        <f t="shared" si="1650"/>
        <v>0</v>
      </c>
      <c r="L1839" s="5">
        <f t="shared" si="1650"/>
        <v>393.96900000000005</v>
      </c>
      <c r="M1839" s="5">
        <f t="shared" si="1648"/>
        <v>393.96900000000005</v>
      </c>
      <c r="N1839" s="5">
        <f t="shared" ref="N1839:O1843" si="1652">N1840</f>
        <v>393.96899999999999</v>
      </c>
      <c r="O1839" s="5">
        <f t="shared" si="1652"/>
        <v>0</v>
      </c>
      <c r="P1839" s="5">
        <f t="shared" ref="P1839:V1843" si="1653">P1840</f>
        <v>0</v>
      </c>
      <c r="Q1839" s="5">
        <f t="shared" si="1653"/>
        <v>0</v>
      </c>
      <c r="R1839" s="5">
        <f t="shared" si="1653"/>
        <v>0</v>
      </c>
      <c r="S1839" s="5">
        <f t="shared" si="1653"/>
        <v>0</v>
      </c>
      <c r="T1839" s="5">
        <f t="shared" si="1653"/>
        <v>393.96861000000001</v>
      </c>
      <c r="U1839" s="5">
        <f t="shared" si="1653"/>
        <v>0</v>
      </c>
      <c r="V1839" s="42">
        <f t="shared" si="1653"/>
        <v>0</v>
      </c>
      <c r="W1839" s="5">
        <f t="shared" si="1622"/>
        <v>99.999901007439675</v>
      </c>
      <c r="X1839" s="27"/>
    </row>
    <row r="1840" spans="1:25" ht="31.5" customHeight="1" x14ac:dyDescent="0.3">
      <c r="A1840" s="4" t="s">
        <v>234</v>
      </c>
      <c r="B1840" s="4" t="s">
        <v>1788</v>
      </c>
      <c r="C1840" s="4" t="s">
        <v>253</v>
      </c>
      <c r="D1840" s="4"/>
      <c r="E1840" s="14" t="s">
        <v>1229</v>
      </c>
      <c r="F1840" s="5">
        <f t="shared" si="1650"/>
        <v>0</v>
      </c>
      <c r="G1840" s="5">
        <f t="shared" si="1650"/>
        <v>0</v>
      </c>
      <c r="H1840" s="5">
        <f t="shared" si="1650"/>
        <v>0</v>
      </c>
      <c r="I1840" s="5">
        <f t="shared" si="1650"/>
        <v>0</v>
      </c>
      <c r="J1840" s="5">
        <f t="shared" si="1650"/>
        <v>0</v>
      </c>
      <c r="K1840" s="5">
        <f t="shared" si="1650"/>
        <v>0</v>
      </c>
      <c r="L1840" s="5">
        <f t="shared" si="1650"/>
        <v>393.96900000000005</v>
      </c>
      <c r="M1840" s="5">
        <f t="shared" si="1648"/>
        <v>393.96900000000005</v>
      </c>
      <c r="N1840" s="5">
        <f t="shared" si="1652"/>
        <v>393.96899999999999</v>
      </c>
      <c r="O1840" s="5">
        <f t="shared" si="1652"/>
        <v>0</v>
      </c>
      <c r="P1840" s="5">
        <f t="shared" si="1653"/>
        <v>0</v>
      </c>
      <c r="Q1840" s="5">
        <f t="shared" si="1653"/>
        <v>0</v>
      </c>
      <c r="R1840" s="5">
        <f t="shared" si="1653"/>
        <v>0</v>
      </c>
      <c r="S1840" s="5">
        <f t="shared" si="1653"/>
        <v>0</v>
      </c>
      <c r="T1840" s="5">
        <f t="shared" si="1653"/>
        <v>393.96861000000001</v>
      </c>
      <c r="U1840" s="5">
        <f t="shared" si="1653"/>
        <v>0</v>
      </c>
      <c r="V1840" s="42">
        <f t="shared" si="1653"/>
        <v>0</v>
      </c>
      <c r="W1840" s="5">
        <f t="shared" si="1622"/>
        <v>99.999901007439675</v>
      </c>
      <c r="X1840" s="27"/>
    </row>
    <row r="1841" spans="1:24" ht="63" customHeight="1" x14ac:dyDescent="0.3">
      <c r="A1841" s="4" t="s">
        <v>234</v>
      </c>
      <c r="B1841" s="4" t="s">
        <v>1788</v>
      </c>
      <c r="C1841" s="4" t="s">
        <v>254</v>
      </c>
      <c r="D1841" s="4"/>
      <c r="E1841" s="14" t="s">
        <v>1230</v>
      </c>
      <c r="F1841" s="5">
        <f t="shared" si="1650"/>
        <v>0</v>
      </c>
      <c r="G1841" s="5">
        <f t="shared" si="1650"/>
        <v>0</v>
      </c>
      <c r="H1841" s="5">
        <f t="shared" si="1650"/>
        <v>0</v>
      </c>
      <c r="I1841" s="5">
        <f t="shared" si="1650"/>
        <v>0</v>
      </c>
      <c r="J1841" s="5">
        <f t="shared" si="1650"/>
        <v>0</v>
      </c>
      <c r="K1841" s="5">
        <f t="shared" si="1650"/>
        <v>0</v>
      </c>
      <c r="L1841" s="5">
        <f t="shared" si="1650"/>
        <v>393.96900000000005</v>
      </c>
      <c r="M1841" s="5">
        <f t="shared" si="1648"/>
        <v>393.96900000000005</v>
      </c>
      <c r="N1841" s="5">
        <f t="shared" si="1652"/>
        <v>393.96899999999999</v>
      </c>
      <c r="O1841" s="5">
        <f t="shared" si="1652"/>
        <v>0</v>
      </c>
      <c r="P1841" s="5">
        <f t="shared" si="1653"/>
        <v>0</v>
      </c>
      <c r="Q1841" s="5">
        <f t="shared" si="1653"/>
        <v>0</v>
      </c>
      <c r="R1841" s="5">
        <f t="shared" si="1653"/>
        <v>0</v>
      </c>
      <c r="S1841" s="5">
        <f t="shared" si="1653"/>
        <v>0</v>
      </c>
      <c r="T1841" s="5">
        <f t="shared" si="1653"/>
        <v>393.96861000000001</v>
      </c>
      <c r="U1841" s="5">
        <f t="shared" si="1653"/>
        <v>0</v>
      </c>
      <c r="V1841" s="42">
        <f t="shared" si="1653"/>
        <v>0</v>
      </c>
      <c r="W1841" s="5">
        <f t="shared" si="1622"/>
        <v>99.999901007439675</v>
      </c>
      <c r="X1841" s="27"/>
    </row>
    <row r="1842" spans="1:24" ht="31.5" customHeight="1" x14ac:dyDescent="0.3">
      <c r="A1842" s="4" t="s">
        <v>234</v>
      </c>
      <c r="B1842" s="4" t="s">
        <v>1788</v>
      </c>
      <c r="C1842" s="4" t="s">
        <v>1306</v>
      </c>
      <c r="D1842" s="4"/>
      <c r="E1842" s="14" t="s">
        <v>1307</v>
      </c>
      <c r="F1842" s="5">
        <f t="shared" si="1650"/>
        <v>0</v>
      </c>
      <c r="G1842" s="5">
        <f t="shared" si="1650"/>
        <v>0</v>
      </c>
      <c r="H1842" s="5">
        <f t="shared" si="1650"/>
        <v>0</v>
      </c>
      <c r="I1842" s="5">
        <f t="shared" si="1650"/>
        <v>0</v>
      </c>
      <c r="J1842" s="5">
        <f t="shared" si="1650"/>
        <v>0</v>
      </c>
      <c r="K1842" s="5">
        <f t="shared" si="1650"/>
        <v>0</v>
      </c>
      <c r="L1842" s="5">
        <f t="shared" si="1650"/>
        <v>393.96900000000005</v>
      </c>
      <c r="M1842" s="5">
        <f t="shared" si="1648"/>
        <v>393.96900000000005</v>
      </c>
      <c r="N1842" s="5">
        <f t="shared" si="1652"/>
        <v>393.96899999999999</v>
      </c>
      <c r="O1842" s="5">
        <f t="shared" si="1652"/>
        <v>0</v>
      </c>
      <c r="P1842" s="5">
        <f t="shared" si="1653"/>
        <v>0</v>
      </c>
      <c r="Q1842" s="5">
        <f t="shared" si="1653"/>
        <v>0</v>
      </c>
      <c r="R1842" s="5">
        <f t="shared" si="1653"/>
        <v>0</v>
      </c>
      <c r="S1842" s="5">
        <f t="shared" si="1653"/>
        <v>0</v>
      </c>
      <c r="T1842" s="5">
        <f t="shared" si="1653"/>
        <v>393.96861000000001</v>
      </c>
      <c r="U1842" s="5">
        <f t="shared" si="1653"/>
        <v>0</v>
      </c>
      <c r="V1842" s="42">
        <f t="shared" si="1653"/>
        <v>0</v>
      </c>
      <c r="W1842" s="5">
        <f t="shared" si="1622"/>
        <v>99.999901007439675</v>
      </c>
      <c r="X1842" s="27"/>
    </row>
    <row r="1843" spans="1:24" ht="31.5" customHeight="1" x14ac:dyDescent="0.3">
      <c r="A1843" s="4" t="s">
        <v>234</v>
      </c>
      <c r="B1843" s="4" t="s">
        <v>1788</v>
      </c>
      <c r="C1843" s="4" t="s">
        <v>1306</v>
      </c>
      <c r="D1843" s="4" t="s">
        <v>11</v>
      </c>
      <c r="E1843" s="14" t="s">
        <v>531</v>
      </c>
      <c r="F1843" s="5">
        <f t="shared" si="1650"/>
        <v>0</v>
      </c>
      <c r="G1843" s="5">
        <f t="shared" si="1650"/>
        <v>0</v>
      </c>
      <c r="H1843" s="5">
        <f t="shared" si="1650"/>
        <v>0</v>
      </c>
      <c r="I1843" s="5">
        <f t="shared" si="1650"/>
        <v>0</v>
      </c>
      <c r="J1843" s="5">
        <f t="shared" si="1650"/>
        <v>0</v>
      </c>
      <c r="K1843" s="5">
        <f t="shared" si="1650"/>
        <v>0</v>
      </c>
      <c r="L1843" s="5">
        <f t="shared" si="1650"/>
        <v>393.96900000000005</v>
      </c>
      <c r="M1843" s="5">
        <f t="shared" si="1648"/>
        <v>393.96900000000005</v>
      </c>
      <c r="N1843" s="5">
        <f t="shared" si="1652"/>
        <v>393.96899999999999</v>
      </c>
      <c r="O1843" s="5">
        <f t="shared" si="1652"/>
        <v>0</v>
      </c>
      <c r="P1843" s="5">
        <f t="shared" si="1653"/>
        <v>0</v>
      </c>
      <c r="Q1843" s="5">
        <f t="shared" si="1653"/>
        <v>0</v>
      </c>
      <c r="R1843" s="5">
        <f t="shared" si="1653"/>
        <v>0</v>
      </c>
      <c r="S1843" s="5">
        <f t="shared" si="1653"/>
        <v>0</v>
      </c>
      <c r="T1843" s="5">
        <f t="shared" si="1653"/>
        <v>393.96861000000001</v>
      </c>
      <c r="U1843" s="5">
        <f t="shared" si="1653"/>
        <v>0</v>
      </c>
      <c r="V1843" s="42">
        <f t="shared" si="1653"/>
        <v>0</v>
      </c>
      <c r="W1843" s="5">
        <f t="shared" si="1622"/>
        <v>99.999901007439675</v>
      </c>
      <c r="X1843" s="27"/>
    </row>
    <row r="1844" spans="1:24" ht="31.5" customHeight="1" x14ac:dyDescent="0.3">
      <c r="A1844" s="4" t="s">
        <v>234</v>
      </c>
      <c r="B1844" s="4" t="s">
        <v>1788</v>
      </c>
      <c r="C1844" s="4" t="s">
        <v>1306</v>
      </c>
      <c r="D1844" s="4" t="s">
        <v>12</v>
      </c>
      <c r="E1844" s="14" t="s">
        <v>532</v>
      </c>
      <c r="F1844" s="5"/>
      <c r="G1844" s="5"/>
      <c r="H1844" s="5"/>
      <c r="I1844" s="5"/>
      <c r="J1844" s="5"/>
      <c r="K1844" s="5"/>
      <c r="L1844" s="5">
        <f>1141.938-747.969</f>
        <v>393.96900000000005</v>
      </c>
      <c r="M1844" s="5">
        <f t="shared" si="1648"/>
        <v>393.96900000000005</v>
      </c>
      <c r="N1844" s="5">
        <v>393.96899999999999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393.96861000000001</v>
      </c>
      <c r="U1844" s="5">
        <v>0</v>
      </c>
      <c r="V1844" s="42">
        <v>0</v>
      </c>
      <c r="W1844" s="5">
        <f t="shared" si="1622"/>
        <v>99.999901007439675</v>
      </c>
      <c r="X1844" s="27"/>
    </row>
    <row r="1845" spans="1:24" ht="47.25" customHeight="1" x14ac:dyDescent="0.3">
      <c r="A1845" s="4" t="s">
        <v>234</v>
      </c>
      <c r="B1845" s="4" t="s">
        <v>1788</v>
      </c>
      <c r="C1845" s="4" t="s">
        <v>38</v>
      </c>
      <c r="D1845" s="4"/>
      <c r="E1845" s="14" t="s">
        <v>838</v>
      </c>
      <c r="F1845" s="5"/>
      <c r="G1845" s="5"/>
      <c r="H1845" s="5"/>
      <c r="I1845" s="5"/>
      <c r="J1845" s="5"/>
      <c r="K1845" s="5"/>
      <c r="L1845" s="5"/>
      <c r="M1845" s="5">
        <v>0</v>
      </c>
      <c r="N1845" s="5">
        <f>N1846</f>
        <v>6</v>
      </c>
      <c r="O1845" s="5">
        <f t="shared" ref="O1845:V1848" si="1654">O1846</f>
        <v>6</v>
      </c>
      <c r="P1845" s="5">
        <f t="shared" si="1654"/>
        <v>0</v>
      </c>
      <c r="Q1845" s="5">
        <f t="shared" si="1654"/>
        <v>0</v>
      </c>
      <c r="R1845" s="5">
        <f t="shared" si="1654"/>
        <v>0</v>
      </c>
      <c r="S1845" s="5">
        <f t="shared" si="1654"/>
        <v>0</v>
      </c>
      <c r="T1845" s="5">
        <f t="shared" si="1654"/>
        <v>6</v>
      </c>
      <c r="U1845" s="5">
        <f t="shared" si="1654"/>
        <v>0</v>
      </c>
      <c r="V1845" s="42">
        <f t="shared" si="1654"/>
        <v>0</v>
      </c>
      <c r="W1845" s="5">
        <f t="shared" si="1622"/>
        <v>100</v>
      </c>
      <c r="X1845" s="27"/>
    </row>
    <row r="1846" spans="1:24" ht="31.5" customHeight="1" x14ac:dyDescent="0.3">
      <c r="A1846" s="4" t="s">
        <v>234</v>
      </c>
      <c r="B1846" s="4" t="s">
        <v>1788</v>
      </c>
      <c r="C1846" s="4" t="s">
        <v>45</v>
      </c>
      <c r="D1846" s="4"/>
      <c r="E1846" s="14" t="s">
        <v>839</v>
      </c>
      <c r="F1846" s="5"/>
      <c r="G1846" s="5"/>
      <c r="H1846" s="5"/>
      <c r="I1846" s="5"/>
      <c r="J1846" s="5"/>
      <c r="K1846" s="5"/>
      <c r="L1846" s="5"/>
      <c r="M1846" s="5">
        <v>0</v>
      </c>
      <c r="N1846" s="5">
        <f>N1847</f>
        <v>6</v>
      </c>
      <c r="O1846" s="5">
        <f t="shared" si="1654"/>
        <v>6</v>
      </c>
      <c r="P1846" s="5">
        <f t="shared" si="1654"/>
        <v>0</v>
      </c>
      <c r="Q1846" s="5">
        <f t="shared" si="1654"/>
        <v>0</v>
      </c>
      <c r="R1846" s="5">
        <f t="shared" si="1654"/>
        <v>0</v>
      </c>
      <c r="S1846" s="5">
        <f t="shared" si="1654"/>
        <v>0</v>
      </c>
      <c r="T1846" s="5">
        <f t="shared" si="1654"/>
        <v>6</v>
      </c>
      <c r="U1846" s="5">
        <f t="shared" si="1654"/>
        <v>0</v>
      </c>
      <c r="V1846" s="42">
        <f t="shared" si="1654"/>
        <v>0</v>
      </c>
      <c r="W1846" s="5">
        <f t="shared" si="1622"/>
        <v>100</v>
      </c>
      <c r="X1846" s="27"/>
    </row>
    <row r="1847" spans="1:24" ht="31.5" customHeight="1" x14ac:dyDescent="0.3">
      <c r="A1847" s="4" t="s">
        <v>234</v>
      </c>
      <c r="B1847" s="4" t="s">
        <v>1788</v>
      </c>
      <c r="C1847" s="4" t="s">
        <v>46</v>
      </c>
      <c r="D1847" s="4"/>
      <c r="E1847" s="14" t="s">
        <v>840</v>
      </c>
      <c r="F1847" s="5"/>
      <c r="G1847" s="5"/>
      <c r="H1847" s="5"/>
      <c r="I1847" s="5"/>
      <c r="J1847" s="5"/>
      <c r="K1847" s="5"/>
      <c r="L1847" s="5"/>
      <c r="M1847" s="5">
        <v>0</v>
      </c>
      <c r="N1847" s="5">
        <f>N1848</f>
        <v>6</v>
      </c>
      <c r="O1847" s="5">
        <f t="shared" si="1654"/>
        <v>6</v>
      </c>
      <c r="P1847" s="5">
        <f t="shared" si="1654"/>
        <v>0</v>
      </c>
      <c r="Q1847" s="5">
        <f t="shared" si="1654"/>
        <v>0</v>
      </c>
      <c r="R1847" s="5">
        <f t="shared" si="1654"/>
        <v>0</v>
      </c>
      <c r="S1847" s="5">
        <f t="shared" si="1654"/>
        <v>0</v>
      </c>
      <c r="T1847" s="5">
        <f t="shared" si="1654"/>
        <v>6</v>
      </c>
      <c r="U1847" s="5">
        <f t="shared" si="1654"/>
        <v>0</v>
      </c>
      <c r="V1847" s="42">
        <f t="shared" si="1654"/>
        <v>0</v>
      </c>
      <c r="W1847" s="5">
        <f t="shared" si="1622"/>
        <v>100</v>
      </c>
      <c r="X1847" s="27"/>
    </row>
    <row r="1848" spans="1:24" ht="15.75" customHeight="1" x14ac:dyDescent="0.3">
      <c r="A1848" s="4" t="s">
        <v>234</v>
      </c>
      <c r="B1848" s="4" t="s">
        <v>1788</v>
      </c>
      <c r="C1848" s="4" t="s">
        <v>46</v>
      </c>
      <c r="D1848" s="4" t="s">
        <v>13</v>
      </c>
      <c r="E1848" s="14" t="s">
        <v>547</v>
      </c>
      <c r="F1848" s="5"/>
      <c r="G1848" s="5"/>
      <c r="H1848" s="5"/>
      <c r="I1848" s="5"/>
      <c r="J1848" s="5"/>
      <c r="K1848" s="5"/>
      <c r="L1848" s="5"/>
      <c r="M1848" s="5">
        <v>0</v>
      </c>
      <c r="N1848" s="5">
        <f>N1849</f>
        <v>6</v>
      </c>
      <c r="O1848" s="5">
        <f t="shared" si="1654"/>
        <v>6</v>
      </c>
      <c r="P1848" s="5">
        <f t="shared" si="1654"/>
        <v>0</v>
      </c>
      <c r="Q1848" s="5">
        <f t="shared" si="1654"/>
        <v>0</v>
      </c>
      <c r="R1848" s="5">
        <f t="shared" si="1654"/>
        <v>0</v>
      </c>
      <c r="S1848" s="5">
        <f t="shared" si="1654"/>
        <v>0</v>
      </c>
      <c r="T1848" s="5">
        <f t="shared" si="1654"/>
        <v>6</v>
      </c>
      <c r="U1848" s="5">
        <f t="shared" si="1654"/>
        <v>0</v>
      </c>
      <c r="V1848" s="42">
        <f t="shared" si="1654"/>
        <v>0</v>
      </c>
      <c r="W1848" s="5">
        <f t="shared" si="1622"/>
        <v>100</v>
      </c>
      <c r="X1848" s="27"/>
    </row>
    <row r="1849" spans="1:24" ht="15.75" customHeight="1" x14ac:dyDescent="0.3">
      <c r="A1849" s="4" t="s">
        <v>234</v>
      </c>
      <c r="B1849" s="4" t="s">
        <v>1788</v>
      </c>
      <c r="C1849" s="4" t="s">
        <v>46</v>
      </c>
      <c r="D1849" s="4" t="s">
        <v>14</v>
      </c>
      <c r="E1849" s="14" t="s">
        <v>549</v>
      </c>
      <c r="F1849" s="5"/>
      <c r="G1849" s="5"/>
      <c r="H1849" s="5"/>
      <c r="I1849" s="5"/>
      <c r="J1849" s="5"/>
      <c r="K1849" s="5"/>
      <c r="L1849" s="5"/>
      <c r="M1849" s="5">
        <v>0</v>
      </c>
      <c r="N1849" s="5">
        <v>6</v>
      </c>
      <c r="O1849" s="5">
        <v>6</v>
      </c>
      <c r="P1849" s="5">
        <v>0</v>
      </c>
      <c r="Q1849" s="5">
        <v>0</v>
      </c>
      <c r="R1849" s="5">
        <v>0</v>
      </c>
      <c r="S1849" s="5">
        <v>0</v>
      </c>
      <c r="T1849" s="5">
        <v>6</v>
      </c>
      <c r="U1849" s="5">
        <v>0</v>
      </c>
      <c r="V1849" s="42">
        <v>0</v>
      </c>
      <c r="W1849" s="5">
        <f t="shared" si="1622"/>
        <v>100</v>
      </c>
      <c r="X1849" s="27"/>
    </row>
    <row r="1850" spans="1:24" s="10" customFormat="1" ht="15.75" customHeight="1" x14ac:dyDescent="0.3">
      <c r="A1850" s="9" t="s">
        <v>234</v>
      </c>
      <c r="B1850" s="9" t="s">
        <v>1789</v>
      </c>
      <c r="C1850" s="9"/>
      <c r="D1850" s="9"/>
      <c r="E1850" s="13" t="s">
        <v>514</v>
      </c>
      <c r="F1850" s="11">
        <f t="shared" ref="F1850:L1850" si="1655">F1866+F1876+F1884+F1909</f>
        <v>104450.9</v>
      </c>
      <c r="G1850" s="11">
        <f t="shared" si="1655"/>
        <v>82206.099999999991</v>
      </c>
      <c r="H1850" s="11">
        <f t="shared" si="1655"/>
        <v>115128.4</v>
      </c>
      <c r="I1850" s="11">
        <f t="shared" si="1655"/>
        <v>5006.1000000000004</v>
      </c>
      <c r="J1850" s="11">
        <f t="shared" si="1655"/>
        <v>-1241.2</v>
      </c>
      <c r="K1850" s="11">
        <f t="shared" si="1655"/>
        <v>6464.4</v>
      </c>
      <c r="L1850" s="11">
        <f t="shared" si="1655"/>
        <v>-3322.5349999999999</v>
      </c>
      <c r="M1850" s="11">
        <f>F1850+I1850+L1850</f>
        <v>106134.465</v>
      </c>
      <c r="N1850" s="11">
        <f>N1866+N1876+N1884+N1909+N1851+N1860</f>
        <v>49252.031940000001</v>
      </c>
      <c r="O1850" s="11">
        <f t="shared" ref="O1850:V1850" si="1656">O1866+O1876+O1884+O1909+O1851</f>
        <v>32321.876799999998</v>
      </c>
      <c r="P1850" s="11">
        <f t="shared" si="1656"/>
        <v>780.76269000000002</v>
      </c>
      <c r="Q1850" s="11">
        <f t="shared" si="1656"/>
        <v>780.76269000000002</v>
      </c>
      <c r="R1850" s="11">
        <f t="shared" si="1656"/>
        <v>0</v>
      </c>
      <c r="S1850" s="11">
        <f t="shared" si="1656"/>
        <v>0</v>
      </c>
      <c r="T1850" s="11">
        <f>T1866+T1876+T1884+T1909+T1851+T1860</f>
        <v>49060.231390000001</v>
      </c>
      <c r="U1850" s="11">
        <f t="shared" si="1656"/>
        <v>780.76269000000002</v>
      </c>
      <c r="V1850" s="41">
        <f t="shared" si="1656"/>
        <v>0</v>
      </c>
      <c r="W1850" s="11">
        <f t="shared" si="1622"/>
        <v>99.610573325718505</v>
      </c>
      <c r="X1850" s="26"/>
    </row>
    <row r="1851" spans="1:24" ht="15.75" customHeight="1" x14ac:dyDescent="0.3">
      <c r="A1851" s="4" t="s">
        <v>234</v>
      </c>
      <c r="B1851" s="4" t="s">
        <v>1789</v>
      </c>
      <c r="C1851" s="4" t="s">
        <v>122</v>
      </c>
      <c r="D1851" s="4"/>
      <c r="E1851" s="14" t="s">
        <v>1042</v>
      </c>
      <c r="F1851" s="11"/>
      <c r="G1851" s="11"/>
      <c r="H1851" s="11"/>
      <c r="I1851" s="11"/>
      <c r="J1851" s="11"/>
      <c r="K1851" s="11"/>
      <c r="L1851" s="11"/>
      <c r="M1851" s="5">
        <v>0</v>
      </c>
      <c r="N1851" s="5">
        <f>N1852</f>
        <v>837.25699999999995</v>
      </c>
      <c r="O1851" s="5">
        <f t="shared" ref="O1851:V1855" si="1657">O1852</f>
        <v>829.30700000000002</v>
      </c>
      <c r="P1851" s="5">
        <f t="shared" si="1657"/>
        <v>150</v>
      </c>
      <c r="Q1851" s="5">
        <f t="shared" si="1657"/>
        <v>150</v>
      </c>
      <c r="R1851" s="5">
        <f t="shared" si="1657"/>
        <v>0</v>
      </c>
      <c r="S1851" s="5">
        <f t="shared" si="1657"/>
        <v>0</v>
      </c>
      <c r="T1851" s="5">
        <f>T1852</f>
        <v>829.30700000000002</v>
      </c>
      <c r="U1851" s="5">
        <f t="shared" si="1657"/>
        <v>150</v>
      </c>
      <c r="V1851" s="42">
        <f t="shared" si="1657"/>
        <v>0</v>
      </c>
      <c r="W1851" s="5">
        <f t="shared" si="1622"/>
        <v>99.050470763457341</v>
      </c>
      <c r="X1851" s="27"/>
    </row>
    <row r="1852" spans="1:24" ht="31.5" customHeight="1" x14ac:dyDescent="0.3">
      <c r="A1852" s="4" t="s">
        <v>234</v>
      </c>
      <c r="B1852" s="4" t="s">
        <v>1789</v>
      </c>
      <c r="C1852" s="4" t="s">
        <v>183</v>
      </c>
      <c r="D1852" s="4"/>
      <c r="E1852" s="14" t="s">
        <v>1043</v>
      </c>
      <c r="F1852" s="11"/>
      <c r="G1852" s="11"/>
      <c r="H1852" s="11"/>
      <c r="I1852" s="11"/>
      <c r="J1852" s="11"/>
      <c r="K1852" s="11"/>
      <c r="L1852" s="11"/>
      <c r="M1852" s="5">
        <v>0</v>
      </c>
      <c r="N1852" s="5">
        <f>N1853</f>
        <v>837.25699999999995</v>
      </c>
      <c r="O1852" s="5">
        <f t="shared" si="1657"/>
        <v>829.30700000000002</v>
      </c>
      <c r="P1852" s="5">
        <f t="shared" si="1657"/>
        <v>150</v>
      </c>
      <c r="Q1852" s="5">
        <f t="shared" si="1657"/>
        <v>150</v>
      </c>
      <c r="R1852" s="5">
        <f t="shared" si="1657"/>
        <v>0</v>
      </c>
      <c r="S1852" s="5">
        <f t="shared" si="1657"/>
        <v>0</v>
      </c>
      <c r="T1852" s="5">
        <f t="shared" si="1657"/>
        <v>829.30700000000002</v>
      </c>
      <c r="U1852" s="5">
        <f t="shared" si="1657"/>
        <v>150</v>
      </c>
      <c r="V1852" s="42">
        <f t="shared" si="1657"/>
        <v>0</v>
      </c>
      <c r="W1852" s="5">
        <f t="shared" si="1622"/>
        <v>99.050470763457341</v>
      </c>
      <c r="X1852" s="27"/>
    </row>
    <row r="1853" spans="1:24" ht="63" customHeight="1" x14ac:dyDescent="0.3">
      <c r="A1853" s="4" t="s">
        <v>234</v>
      </c>
      <c r="B1853" s="4" t="s">
        <v>1789</v>
      </c>
      <c r="C1853" s="4" t="s">
        <v>184</v>
      </c>
      <c r="D1853" s="4"/>
      <c r="E1853" s="14" t="s">
        <v>1044</v>
      </c>
      <c r="F1853" s="11"/>
      <c r="G1853" s="11"/>
      <c r="H1853" s="11"/>
      <c r="I1853" s="11"/>
      <c r="J1853" s="11"/>
      <c r="K1853" s="11"/>
      <c r="L1853" s="11"/>
      <c r="M1853" s="5">
        <v>0</v>
      </c>
      <c r="N1853" s="5">
        <f>N1854+N1857</f>
        <v>837.25699999999995</v>
      </c>
      <c r="O1853" s="5">
        <f t="shared" ref="O1853:V1853" si="1658">O1854+O1857</f>
        <v>829.30700000000002</v>
      </c>
      <c r="P1853" s="5">
        <f t="shared" si="1658"/>
        <v>150</v>
      </c>
      <c r="Q1853" s="5">
        <f t="shared" si="1658"/>
        <v>150</v>
      </c>
      <c r="R1853" s="5">
        <f t="shared" si="1658"/>
        <v>0</v>
      </c>
      <c r="S1853" s="5">
        <f t="shared" si="1658"/>
        <v>0</v>
      </c>
      <c r="T1853" s="5">
        <f t="shared" si="1658"/>
        <v>829.30700000000002</v>
      </c>
      <c r="U1853" s="5">
        <f t="shared" si="1658"/>
        <v>150</v>
      </c>
      <c r="V1853" s="42">
        <f t="shared" si="1658"/>
        <v>0</v>
      </c>
      <c r="W1853" s="5">
        <f t="shared" si="1622"/>
        <v>99.050470763457341</v>
      </c>
      <c r="X1853" s="27"/>
    </row>
    <row r="1854" spans="1:24" ht="31.5" customHeight="1" x14ac:dyDescent="0.3">
      <c r="A1854" s="4" t="s">
        <v>234</v>
      </c>
      <c r="B1854" s="4" t="s">
        <v>1789</v>
      </c>
      <c r="C1854" s="4" t="s">
        <v>1427</v>
      </c>
      <c r="D1854" s="4"/>
      <c r="E1854" s="14" t="s">
        <v>1428</v>
      </c>
      <c r="F1854" s="11"/>
      <c r="G1854" s="11"/>
      <c r="H1854" s="11"/>
      <c r="I1854" s="11"/>
      <c r="J1854" s="11"/>
      <c r="K1854" s="11"/>
      <c r="L1854" s="11"/>
      <c r="M1854" s="5">
        <v>0</v>
      </c>
      <c r="N1854" s="5">
        <f>N1855</f>
        <v>637.25699999999995</v>
      </c>
      <c r="O1854" s="5">
        <f t="shared" si="1657"/>
        <v>629.30700000000002</v>
      </c>
      <c r="P1854" s="5">
        <v>0</v>
      </c>
      <c r="Q1854" s="5">
        <f t="shared" si="1657"/>
        <v>0</v>
      </c>
      <c r="R1854" s="5">
        <f t="shared" si="1657"/>
        <v>0</v>
      </c>
      <c r="S1854" s="5">
        <f t="shared" si="1657"/>
        <v>0</v>
      </c>
      <c r="T1854" s="5">
        <f t="shared" si="1657"/>
        <v>629.30700000000002</v>
      </c>
      <c r="U1854" s="5">
        <f t="shared" si="1657"/>
        <v>0</v>
      </c>
      <c r="V1854" s="42">
        <f t="shared" si="1657"/>
        <v>0</v>
      </c>
      <c r="W1854" s="5">
        <f t="shared" si="1622"/>
        <v>98.752465645728506</v>
      </c>
      <c r="X1854" s="27"/>
    </row>
    <row r="1855" spans="1:24" ht="31.5" customHeight="1" x14ac:dyDescent="0.3">
      <c r="A1855" s="4" t="s">
        <v>234</v>
      </c>
      <c r="B1855" s="4" t="s">
        <v>1789</v>
      </c>
      <c r="C1855" s="4" t="s">
        <v>1427</v>
      </c>
      <c r="D1855" s="4" t="s">
        <v>11</v>
      </c>
      <c r="E1855" s="14" t="s">
        <v>531</v>
      </c>
      <c r="F1855" s="11"/>
      <c r="G1855" s="11"/>
      <c r="H1855" s="11"/>
      <c r="I1855" s="11"/>
      <c r="J1855" s="11"/>
      <c r="K1855" s="11"/>
      <c r="L1855" s="11"/>
      <c r="M1855" s="5">
        <v>0</v>
      </c>
      <c r="N1855" s="5">
        <f>N1856</f>
        <v>637.25699999999995</v>
      </c>
      <c r="O1855" s="5">
        <f t="shared" si="1657"/>
        <v>629.30700000000002</v>
      </c>
      <c r="P1855" s="5">
        <v>0</v>
      </c>
      <c r="Q1855" s="5">
        <f t="shared" si="1657"/>
        <v>0</v>
      </c>
      <c r="R1855" s="5">
        <f t="shared" si="1657"/>
        <v>0</v>
      </c>
      <c r="S1855" s="5">
        <f t="shared" si="1657"/>
        <v>0</v>
      </c>
      <c r="T1855" s="5">
        <f t="shared" si="1657"/>
        <v>629.30700000000002</v>
      </c>
      <c r="U1855" s="5">
        <f t="shared" si="1657"/>
        <v>0</v>
      </c>
      <c r="V1855" s="42">
        <f t="shared" si="1657"/>
        <v>0</v>
      </c>
      <c r="W1855" s="5">
        <f t="shared" si="1622"/>
        <v>98.752465645728506</v>
      </c>
      <c r="X1855" s="27"/>
    </row>
    <row r="1856" spans="1:24" ht="31.5" customHeight="1" x14ac:dyDescent="0.3">
      <c r="A1856" s="4" t="s">
        <v>234</v>
      </c>
      <c r="B1856" s="4" t="s">
        <v>1789</v>
      </c>
      <c r="C1856" s="4" t="s">
        <v>1427</v>
      </c>
      <c r="D1856" s="4" t="s">
        <v>12</v>
      </c>
      <c r="E1856" s="14" t="s">
        <v>532</v>
      </c>
      <c r="F1856" s="11"/>
      <c r="G1856" s="11"/>
      <c r="H1856" s="11"/>
      <c r="I1856" s="11"/>
      <c r="J1856" s="11"/>
      <c r="K1856" s="11"/>
      <c r="L1856" s="11"/>
      <c r="M1856" s="5">
        <v>0</v>
      </c>
      <c r="N1856" s="5">
        <v>637.25699999999995</v>
      </c>
      <c r="O1856" s="5">
        <v>629.30700000000002</v>
      </c>
      <c r="P1856" s="5">
        <v>0</v>
      </c>
      <c r="Q1856" s="5">
        <v>0</v>
      </c>
      <c r="R1856" s="5">
        <v>0</v>
      </c>
      <c r="S1856" s="5">
        <v>0</v>
      </c>
      <c r="T1856" s="5">
        <v>629.30700000000002</v>
      </c>
      <c r="U1856" s="5">
        <v>0</v>
      </c>
      <c r="V1856" s="42">
        <v>0</v>
      </c>
      <c r="W1856" s="5">
        <f t="shared" si="1622"/>
        <v>98.752465645728506</v>
      </c>
      <c r="X1856" s="27"/>
    </row>
    <row r="1857" spans="1:24" ht="31.5" customHeight="1" x14ac:dyDescent="0.3">
      <c r="A1857" s="4" t="s">
        <v>234</v>
      </c>
      <c r="B1857" s="4" t="s">
        <v>1789</v>
      </c>
      <c r="C1857" s="4" t="s">
        <v>1655</v>
      </c>
      <c r="D1857" s="4"/>
      <c r="E1857" s="14" t="s">
        <v>1622</v>
      </c>
      <c r="F1857" s="11"/>
      <c r="G1857" s="11"/>
      <c r="H1857" s="11"/>
      <c r="I1857" s="11"/>
      <c r="J1857" s="11"/>
      <c r="K1857" s="11"/>
      <c r="L1857" s="11"/>
      <c r="M1857" s="5">
        <f>M1858</f>
        <v>0</v>
      </c>
      <c r="N1857" s="5">
        <f t="shared" ref="N1857:V1858" si="1659">N1858</f>
        <v>200</v>
      </c>
      <c r="O1857" s="5">
        <f t="shared" si="1659"/>
        <v>200</v>
      </c>
      <c r="P1857" s="5">
        <v>150</v>
      </c>
      <c r="Q1857" s="5">
        <f t="shared" si="1659"/>
        <v>150</v>
      </c>
      <c r="R1857" s="5">
        <f t="shared" si="1659"/>
        <v>0</v>
      </c>
      <c r="S1857" s="5">
        <f t="shared" si="1659"/>
        <v>0</v>
      </c>
      <c r="T1857" s="5">
        <f t="shared" si="1659"/>
        <v>200</v>
      </c>
      <c r="U1857" s="5">
        <f t="shared" si="1659"/>
        <v>150</v>
      </c>
      <c r="V1857" s="42">
        <f t="shared" si="1659"/>
        <v>0</v>
      </c>
      <c r="W1857" s="5">
        <f t="shared" si="1622"/>
        <v>100</v>
      </c>
      <c r="X1857" s="27"/>
    </row>
    <row r="1858" spans="1:24" ht="31.5" customHeight="1" x14ac:dyDescent="0.3">
      <c r="A1858" s="4" t="s">
        <v>234</v>
      </c>
      <c r="B1858" s="4" t="s">
        <v>1789</v>
      </c>
      <c r="C1858" s="4" t="s">
        <v>1655</v>
      </c>
      <c r="D1858" s="4" t="s">
        <v>11</v>
      </c>
      <c r="E1858" s="14" t="s">
        <v>531</v>
      </c>
      <c r="F1858" s="11"/>
      <c r="G1858" s="11"/>
      <c r="H1858" s="11"/>
      <c r="I1858" s="11"/>
      <c r="J1858" s="11"/>
      <c r="K1858" s="11"/>
      <c r="L1858" s="11"/>
      <c r="M1858" s="5">
        <f>M1859</f>
        <v>0</v>
      </c>
      <c r="N1858" s="5">
        <f t="shared" si="1659"/>
        <v>200</v>
      </c>
      <c r="O1858" s="5">
        <f t="shared" si="1659"/>
        <v>200</v>
      </c>
      <c r="P1858" s="5">
        <v>150</v>
      </c>
      <c r="Q1858" s="5">
        <f t="shared" si="1659"/>
        <v>150</v>
      </c>
      <c r="R1858" s="5">
        <f t="shared" si="1659"/>
        <v>0</v>
      </c>
      <c r="S1858" s="5">
        <f t="shared" si="1659"/>
        <v>0</v>
      </c>
      <c r="T1858" s="5">
        <f t="shared" si="1659"/>
        <v>200</v>
      </c>
      <c r="U1858" s="5">
        <f t="shared" si="1659"/>
        <v>150</v>
      </c>
      <c r="V1858" s="42">
        <f t="shared" si="1659"/>
        <v>0</v>
      </c>
      <c r="W1858" s="5">
        <f t="shared" si="1622"/>
        <v>100</v>
      </c>
      <c r="X1858" s="27"/>
    </row>
    <row r="1859" spans="1:24" ht="31.5" customHeight="1" x14ac:dyDescent="0.3">
      <c r="A1859" s="4" t="s">
        <v>234</v>
      </c>
      <c r="B1859" s="4" t="s">
        <v>1789</v>
      </c>
      <c r="C1859" s="4" t="s">
        <v>1655</v>
      </c>
      <c r="D1859" s="4" t="s">
        <v>12</v>
      </c>
      <c r="E1859" s="14" t="s">
        <v>532</v>
      </c>
      <c r="F1859" s="11"/>
      <c r="G1859" s="11"/>
      <c r="H1859" s="11"/>
      <c r="I1859" s="11"/>
      <c r="J1859" s="11"/>
      <c r="K1859" s="11"/>
      <c r="L1859" s="11"/>
      <c r="M1859" s="5">
        <v>0</v>
      </c>
      <c r="N1859" s="5">
        <v>200</v>
      </c>
      <c r="O1859" s="5">
        <f>50+150</f>
        <v>200</v>
      </c>
      <c r="P1859" s="5">
        <v>150</v>
      </c>
      <c r="Q1859" s="5">
        <v>150</v>
      </c>
      <c r="R1859" s="5">
        <v>0</v>
      </c>
      <c r="S1859" s="5">
        <v>0</v>
      </c>
      <c r="T1859" s="5">
        <v>200</v>
      </c>
      <c r="U1859" s="5">
        <v>150</v>
      </c>
      <c r="V1859" s="42">
        <v>0</v>
      </c>
      <c r="W1859" s="5">
        <f t="shared" si="1622"/>
        <v>100</v>
      </c>
      <c r="X1859" s="27"/>
    </row>
    <row r="1860" spans="1:24" ht="31.5" customHeight="1" x14ac:dyDescent="0.3">
      <c r="A1860" s="4" t="s">
        <v>234</v>
      </c>
      <c r="B1860" s="4" t="s">
        <v>1789</v>
      </c>
      <c r="C1860" s="4" t="s">
        <v>199</v>
      </c>
      <c r="D1860" s="4"/>
      <c r="E1860" s="14" t="s">
        <v>979</v>
      </c>
      <c r="F1860" s="11"/>
      <c r="G1860" s="11"/>
      <c r="H1860" s="11"/>
      <c r="I1860" s="11"/>
      <c r="J1860" s="11"/>
      <c r="K1860" s="11"/>
      <c r="L1860" s="11"/>
      <c r="M1860" s="5">
        <f>M1861</f>
        <v>65</v>
      </c>
      <c r="N1860" s="5">
        <f t="shared" ref="N1860:V1860" si="1660">N1861</f>
        <v>65</v>
      </c>
      <c r="O1860" s="5">
        <f t="shared" si="1660"/>
        <v>0</v>
      </c>
      <c r="P1860" s="5">
        <f t="shared" si="1660"/>
        <v>0</v>
      </c>
      <c r="Q1860" s="5">
        <f t="shared" si="1660"/>
        <v>0</v>
      </c>
      <c r="R1860" s="5">
        <f t="shared" si="1660"/>
        <v>0</v>
      </c>
      <c r="S1860" s="5">
        <f t="shared" si="1660"/>
        <v>0</v>
      </c>
      <c r="T1860" s="5">
        <f t="shared" si="1660"/>
        <v>65</v>
      </c>
      <c r="U1860" s="5">
        <f t="shared" si="1660"/>
        <v>0</v>
      </c>
      <c r="V1860" s="5">
        <f t="shared" si="1660"/>
        <v>0</v>
      </c>
      <c r="W1860" s="5">
        <f t="shared" si="1622"/>
        <v>100</v>
      </c>
      <c r="X1860" s="27"/>
    </row>
    <row r="1861" spans="1:24" ht="31.5" customHeight="1" x14ac:dyDescent="0.3">
      <c r="A1861" s="48" t="s">
        <v>234</v>
      </c>
      <c r="B1861" s="48" t="s">
        <v>1789</v>
      </c>
      <c r="C1861" s="48" t="s">
        <v>200</v>
      </c>
      <c r="D1861" s="48"/>
      <c r="E1861" s="49" t="s">
        <v>1257</v>
      </c>
      <c r="F1861" s="5"/>
      <c r="G1861" s="5"/>
      <c r="H1861" s="5"/>
      <c r="I1861" s="5"/>
      <c r="J1861" s="5"/>
      <c r="K1861" s="5"/>
      <c r="L1861" s="5">
        <f>L1862</f>
        <v>65</v>
      </c>
      <c r="M1861" s="5">
        <f>L1861</f>
        <v>65</v>
      </c>
      <c r="N1861" s="5">
        <f>N1862</f>
        <v>65</v>
      </c>
      <c r="O1861" s="5">
        <f t="shared" ref="O1861:V1864" si="1661">O1862</f>
        <v>0</v>
      </c>
      <c r="P1861" s="5">
        <f t="shared" si="1661"/>
        <v>0</v>
      </c>
      <c r="Q1861" s="5">
        <f t="shared" si="1661"/>
        <v>0</v>
      </c>
      <c r="R1861" s="5">
        <f t="shared" si="1661"/>
        <v>0</v>
      </c>
      <c r="S1861" s="5">
        <f t="shared" si="1661"/>
        <v>0</v>
      </c>
      <c r="T1861" s="5">
        <f t="shared" si="1661"/>
        <v>65</v>
      </c>
      <c r="U1861" s="5">
        <f t="shared" si="1661"/>
        <v>0</v>
      </c>
      <c r="V1861" s="5">
        <f t="shared" si="1661"/>
        <v>0</v>
      </c>
      <c r="W1861" s="5">
        <f t="shared" si="1622"/>
        <v>100</v>
      </c>
      <c r="X1861" s="27"/>
    </row>
    <row r="1862" spans="1:24" ht="31.5" customHeight="1" x14ac:dyDescent="0.3">
      <c r="A1862" s="48" t="s">
        <v>234</v>
      </c>
      <c r="B1862" s="48" t="s">
        <v>1789</v>
      </c>
      <c r="C1862" s="48" t="s">
        <v>320</v>
      </c>
      <c r="D1862" s="48"/>
      <c r="E1862" s="49" t="s">
        <v>1150</v>
      </c>
      <c r="F1862" s="5"/>
      <c r="G1862" s="5"/>
      <c r="H1862" s="5"/>
      <c r="I1862" s="5"/>
      <c r="J1862" s="5"/>
      <c r="K1862" s="5"/>
      <c r="L1862" s="5">
        <f>L1863</f>
        <v>65</v>
      </c>
      <c r="M1862" s="5">
        <f t="shared" ref="M1862:M1865" si="1662">L1862</f>
        <v>65</v>
      </c>
      <c r="N1862" s="5">
        <f>N1863</f>
        <v>65</v>
      </c>
      <c r="O1862" s="5">
        <f t="shared" si="1661"/>
        <v>0</v>
      </c>
      <c r="P1862" s="5">
        <f t="shared" si="1661"/>
        <v>0</v>
      </c>
      <c r="Q1862" s="5">
        <f t="shared" si="1661"/>
        <v>0</v>
      </c>
      <c r="R1862" s="5">
        <f t="shared" si="1661"/>
        <v>0</v>
      </c>
      <c r="S1862" s="5">
        <f t="shared" si="1661"/>
        <v>0</v>
      </c>
      <c r="T1862" s="5">
        <f t="shared" si="1661"/>
        <v>65</v>
      </c>
      <c r="U1862" s="5">
        <f t="shared" si="1661"/>
        <v>0</v>
      </c>
      <c r="V1862" s="5">
        <f t="shared" si="1661"/>
        <v>0</v>
      </c>
      <c r="W1862" s="5">
        <f t="shared" si="1622"/>
        <v>100</v>
      </c>
      <c r="X1862" s="27"/>
    </row>
    <row r="1863" spans="1:24" ht="31.5" customHeight="1" x14ac:dyDescent="0.3">
      <c r="A1863" s="48" t="s">
        <v>234</v>
      </c>
      <c r="B1863" s="48" t="s">
        <v>1789</v>
      </c>
      <c r="C1863" s="48" t="s">
        <v>1737</v>
      </c>
      <c r="D1863" s="48"/>
      <c r="E1863" s="49" t="s">
        <v>1738</v>
      </c>
      <c r="F1863" s="5"/>
      <c r="G1863" s="5"/>
      <c r="H1863" s="5"/>
      <c r="I1863" s="5"/>
      <c r="J1863" s="5"/>
      <c r="K1863" s="5"/>
      <c r="L1863" s="5">
        <f>L1864</f>
        <v>65</v>
      </c>
      <c r="M1863" s="5">
        <f t="shared" si="1662"/>
        <v>65</v>
      </c>
      <c r="N1863" s="5">
        <f>N1864</f>
        <v>65</v>
      </c>
      <c r="O1863" s="5">
        <f t="shared" si="1661"/>
        <v>0</v>
      </c>
      <c r="P1863" s="5">
        <f t="shared" si="1661"/>
        <v>0</v>
      </c>
      <c r="Q1863" s="5">
        <f t="shared" si="1661"/>
        <v>0</v>
      </c>
      <c r="R1863" s="5">
        <f t="shared" si="1661"/>
        <v>0</v>
      </c>
      <c r="S1863" s="5">
        <f t="shared" si="1661"/>
        <v>0</v>
      </c>
      <c r="T1863" s="5">
        <f t="shared" si="1661"/>
        <v>65</v>
      </c>
      <c r="U1863" s="5">
        <f t="shared" si="1661"/>
        <v>0</v>
      </c>
      <c r="V1863" s="5">
        <f t="shared" si="1661"/>
        <v>0</v>
      </c>
      <c r="W1863" s="5">
        <f t="shared" si="1622"/>
        <v>100</v>
      </c>
      <c r="X1863" s="27"/>
    </row>
    <row r="1864" spans="1:24" ht="31.5" customHeight="1" x14ac:dyDescent="0.3">
      <c r="A1864" s="48" t="s">
        <v>234</v>
      </c>
      <c r="B1864" s="48" t="s">
        <v>1789</v>
      </c>
      <c r="C1864" s="48" t="s">
        <v>1737</v>
      </c>
      <c r="D1864" s="48" t="s">
        <v>11</v>
      </c>
      <c r="E1864" s="49" t="s">
        <v>531</v>
      </c>
      <c r="F1864" s="5"/>
      <c r="G1864" s="5"/>
      <c r="H1864" s="5"/>
      <c r="I1864" s="5"/>
      <c r="J1864" s="5"/>
      <c r="K1864" s="5"/>
      <c r="L1864" s="5">
        <f>L1865</f>
        <v>65</v>
      </c>
      <c r="M1864" s="5">
        <f t="shared" si="1662"/>
        <v>65</v>
      </c>
      <c r="N1864" s="5">
        <f>N1865</f>
        <v>65</v>
      </c>
      <c r="O1864" s="5">
        <f t="shared" si="1661"/>
        <v>0</v>
      </c>
      <c r="P1864" s="5">
        <f t="shared" si="1661"/>
        <v>0</v>
      </c>
      <c r="Q1864" s="5">
        <f t="shared" si="1661"/>
        <v>0</v>
      </c>
      <c r="R1864" s="5">
        <f t="shared" si="1661"/>
        <v>0</v>
      </c>
      <c r="S1864" s="5">
        <f t="shared" si="1661"/>
        <v>0</v>
      </c>
      <c r="T1864" s="5">
        <f t="shared" si="1661"/>
        <v>65</v>
      </c>
      <c r="U1864" s="5">
        <f t="shared" si="1661"/>
        <v>0</v>
      </c>
      <c r="V1864" s="5">
        <f t="shared" si="1661"/>
        <v>0</v>
      </c>
      <c r="W1864" s="5">
        <f t="shared" si="1622"/>
        <v>100</v>
      </c>
      <c r="X1864" s="27"/>
    </row>
    <row r="1865" spans="1:24" ht="31.5" customHeight="1" x14ac:dyDescent="0.3">
      <c r="A1865" s="48" t="s">
        <v>234</v>
      </c>
      <c r="B1865" s="48" t="s">
        <v>1789</v>
      </c>
      <c r="C1865" s="48" t="s">
        <v>1737</v>
      </c>
      <c r="D1865" s="48" t="s">
        <v>12</v>
      </c>
      <c r="E1865" s="49" t="s">
        <v>532</v>
      </c>
      <c r="F1865" s="5"/>
      <c r="G1865" s="5"/>
      <c r="H1865" s="5"/>
      <c r="I1865" s="5"/>
      <c r="J1865" s="5"/>
      <c r="K1865" s="5"/>
      <c r="L1865" s="5">
        <v>65</v>
      </c>
      <c r="M1865" s="5">
        <f t="shared" si="1662"/>
        <v>65</v>
      </c>
      <c r="N1865" s="5">
        <v>65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65</v>
      </c>
      <c r="U1865" s="5">
        <v>0</v>
      </c>
      <c r="V1865" s="5">
        <v>0</v>
      </c>
      <c r="W1865" s="5">
        <f t="shared" si="1622"/>
        <v>100</v>
      </c>
      <c r="X1865" s="27"/>
    </row>
    <row r="1866" spans="1:24" ht="31.5" customHeight="1" x14ac:dyDescent="0.3">
      <c r="A1866" s="4" t="s">
        <v>234</v>
      </c>
      <c r="B1866" s="4" t="s">
        <v>1789</v>
      </c>
      <c r="C1866" s="4" t="s">
        <v>202</v>
      </c>
      <c r="D1866" s="4"/>
      <c r="E1866" s="14" t="s">
        <v>1156</v>
      </c>
      <c r="F1866" s="5">
        <f t="shared" ref="F1866:K1866" si="1663">F1867</f>
        <v>39474</v>
      </c>
      <c r="G1866" s="5">
        <f t="shared" si="1663"/>
        <v>20407.800000000003</v>
      </c>
      <c r="H1866" s="5">
        <f t="shared" si="1663"/>
        <v>53330.1</v>
      </c>
      <c r="I1866" s="5">
        <f t="shared" si="1663"/>
        <v>5006.1000000000004</v>
      </c>
      <c r="J1866" s="5">
        <f t="shared" si="1663"/>
        <v>-1241.2</v>
      </c>
      <c r="K1866" s="5">
        <f t="shared" si="1663"/>
        <v>6464.4</v>
      </c>
      <c r="L1866" s="5">
        <f>L1867+L1861</f>
        <v>-3367.1329999999998</v>
      </c>
      <c r="M1866" s="5">
        <f>M1867</f>
        <v>41047.966999999997</v>
      </c>
      <c r="N1866" s="5">
        <f t="shared" ref="N1866:V1866" si="1664">N1867</f>
        <v>41047.967000000004</v>
      </c>
      <c r="O1866" s="5">
        <f t="shared" si="1664"/>
        <v>26134.800059999998</v>
      </c>
      <c r="P1866" s="5">
        <f t="shared" si="1664"/>
        <v>0</v>
      </c>
      <c r="Q1866" s="5">
        <f t="shared" si="1664"/>
        <v>0</v>
      </c>
      <c r="R1866" s="5">
        <f t="shared" si="1664"/>
        <v>0</v>
      </c>
      <c r="S1866" s="5">
        <f t="shared" si="1664"/>
        <v>0</v>
      </c>
      <c r="T1866" s="5">
        <f t="shared" si="1664"/>
        <v>40946.645319999996</v>
      </c>
      <c r="U1866" s="5">
        <f t="shared" si="1664"/>
        <v>0</v>
      </c>
      <c r="V1866" s="5">
        <f t="shared" si="1664"/>
        <v>0</v>
      </c>
      <c r="W1866" s="5">
        <f t="shared" si="1622"/>
        <v>99.753162732760899</v>
      </c>
      <c r="X1866" s="27"/>
    </row>
    <row r="1867" spans="1:24" ht="31.5" customHeight="1" x14ac:dyDescent="0.3">
      <c r="A1867" s="4" t="s">
        <v>234</v>
      </c>
      <c r="B1867" s="4" t="s">
        <v>1789</v>
      </c>
      <c r="C1867" s="4" t="s">
        <v>203</v>
      </c>
      <c r="D1867" s="4"/>
      <c r="E1867" s="14" t="s">
        <v>1157</v>
      </c>
      <c r="F1867" s="5">
        <f t="shared" ref="F1867:L1867" si="1665">F1868+F1872</f>
        <v>39474</v>
      </c>
      <c r="G1867" s="5">
        <f t="shared" si="1665"/>
        <v>20407.800000000003</v>
      </c>
      <c r="H1867" s="5">
        <f t="shared" si="1665"/>
        <v>53330.1</v>
      </c>
      <c r="I1867" s="5">
        <f t="shared" si="1665"/>
        <v>5006.1000000000004</v>
      </c>
      <c r="J1867" s="5">
        <f t="shared" si="1665"/>
        <v>-1241.2</v>
      </c>
      <c r="K1867" s="5">
        <f t="shared" si="1665"/>
        <v>6464.4</v>
      </c>
      <c r="L1867" s="5">
        <f t="shared" si="1665"/>
        <v>-3432.1329999999998</v>
      </c>
      <c r="M1867" s="5">
        <f>F1867+I1867+L1867</f>
        <v>41047.966999999997</v>
      </c>
      <c r="N1867" s="5">
        <f>N1868+N1872</f>
        <v>41047.967000000004</v>
      </c>
      <c r="O1867" s="5">
        <f>O1868+O1872</f>
        <v>26134.800059999998</v>
      </c>
      <c r="P1867" s="5">
        <f t="shared" ref="P1867:V1867" si="1666">P1868+P1872</f>
        <v>0</v>
      </c>
      <c r="Q1867" s="5">
        <f t="shared" si="1666"/>
        <v>0</v>
      </c>
      <c r="R1867" s="5">
        <f t="shared" si="1666"/>
        <v>0</v>
      </c>
      <c r="S1867" s="5">
        <f t="shared" si="1666"/>
        <v>0</v>
      </c>
      <c r="T1867" s="5">
        <f>T1868+T1872</f>
        <v>40946.645319999996</v>
      </c>
      <c r="U1867" s="5">
        <f t="shared" si="1666"/>
        <v>0</v>
      </c>
      <c r="V1867" s="42">
        <f t="shared" si="1666"/>
        <v>0</v>
      </c>
      <c r="W1867" s="5">
        <f t="shared" si="1622"/>
        <v>99.753162732760899</v>
      </c>
      <c r="X1867" s="27"/>
    </row>
    <row r="1868" spans="1:24" ht="31.5" customHeight="1" x14ac:dyDescent="0.3">
      <c r="A1868" s="4" t="s">
        <v>234</v>
      </c>
      <c r="B1868" s="4" t="s">
        <v>1789</v>
      </c>
      <c r="C1868" s="4" t="s">
        <v>218</v>
      </c>
      <c r="D1868" s="4"/>
      <c r="E1868" s="14" t="s">
        <v>1158</v>
      </c>
      <c r="F1868" s="5">
        <f>F1869</f>
        <v>37881.1</v>
      </c>
      <c r="G1868" s="5">
        <f t="shared" ref="G1868:L1870" si="1667">G1869</f>
        <v>18814.900000000001</v>
      </c>
      <c r="H1868" s="5">
        <f t="shared" si="1667"/>
        <v>51737.2</v>
      </c>
      <c r="I1868" s="5">
        <f t="shared" si="1667"/>
        <v>5006.1000000000004</v>
      </c>
      <c r="J1868" s="5">
        <f t="shared" si="1667"/>
        <v>-1241.2</v>
      </c>
      <c r="K1868" s="5">
        <f t="shared" si="1667"/>
        <v>6464.4</v>
      </c>
      <c r="L1868" s="5">
        <f t="shared" si="1667"/>
        <v>-3432.1329999999998</v>
      </c>
      <c r="M1868" s="5">
        <f t="shared" ref="M1868:M1950" si="1668">F1868+I1868+L1868</f>
        <v>39455.066999999995</v>
      </c>
      <c r="N1868" s="5">
        <f t="shared" ref="N1868:O1870" si="1669">N1869</f>
        <v>39455.067000000003</v>
      </c>
      <c r="O1868" s="5">
        <f t="shared" si="1669"/>
        <v>25230.605469999999</v>
      </c>
      <c r="P1868" s="5">
        <f t="shared" ref="P1868:V1870" si="1670">P1869</f>
        <v>0</v>
      </c>
      <c r="Q1868" s="5">
        <f t="shared" si="1670"/>
        <v>0</v>
      </c>
      <c r="R1868" s="5">
        <f t="shared" si="1670"/>
        <v>0</v>
      </c>
      <c r="S1868" s="5">
        <f t="shared" si="1670"/>
        <v>0</v>
      </c>
      <c r="T1868" s="5">
        <f t="shared" si="1670"/>
        <v>39353.746299999999</v>
      </c>
      <c r="U1868" s="5">
        <f t="shared" si="1670"/>
        <v>0</v>
      </c>
      <c r="V1868" s="42">
        <f t="shared" si="1670"/>
        <v>0</v>
      </c>
      <c r="W1868" s="5">
        <f t="shared" si="1622"/>
        <v>99.743199777103399</v>
      </c>
      <c r="X1868" s="27"/>
    </row>
    <row r="1869" spans="1:24" ht="31.5" customHeight="1" x14ac:dyDescent="0.3">
      <c r="A1869" s="4" t="s">
        <v>234</v>
      </c>
      <c r="B1869" s="4" t="s">
        <v>1789</v>
      </c>
      <c r="C1869" s="4" t="s">
        <v>1462</v>
      </c>
      <c r="D1869" s="4"/>
      <c r="E1869" s="14" t="s">
        <v>1463</v>
      </c>
      <c r="F1869" s="5">
        <f>F1870</f>
        <v>37881.1</v>
      </c>
      <c r="G1869" s="5">
        <f t="shared" si="1667"/>
        <v>18814.900000000001</v>
      </c>
      <c r="H1869" s="5">
        <f t="shared" si="1667"/>
        <v>51737.2</v>
      </c>
      <c r="I1869" s="5">
        <f t="shared" si="1667"/>
        <v>5006.1000000000004</v>
      </c>
      <c r="J1869" s="5">
        <f t="shared" si="1667"/>
        <v>-1241.2</v>
      </c>
      <c r="K1869" s="5">
        <f t="shared" si="1667"/>
        <v>6464.4</v>
      </c>
      <c r="L1869" s="5">
        <f t="shared" si="1667"/>
        <v>-3432.1329999999998</v>
      </c>
      <c r="M1869" s="5">
        <f t="shared" si="1668"/>
        <v>39455.066999999995</v>
      </c>
      <c r="N1869" s="5">
        <f t="shared" si="1669"/>
        <v>39455.067000000003</v>
      </c>
      <c r="O1869" s="5">
        <f t="shared" si="1669"/>
        <v>25230.605469999999</v>
      </c>
      <c r="P1869" s="5">
        <f t="shared" si="1670"/>
        <v>0</v>
      </c>
      <c r="Q1869" s="5">
        <f t="shared" si="1670"/>
        <v>0</v>
      </c>
      <c r="R1869" s="5">
        <f t="shared" si="1670"/>
        <v>0</v>
      </c>
      <c r="S1869" s="5">
        <f t="shared" si="1670"/>
        <v>0</v>
      </c>
      <c r="T1869" s="5">
        <f t="shared" si="1670"/>
        <v>39353.746299999999</v>
      </c>
      <c r="U1869" s="5">
        <f t="shared" si="1670"/>
        <v>0</v>
      </c>
      <c r="V1869" s="42">
        <f t="shared" si="1670"/>
        <v>0</v>
      </c>
      <c r="W1869" s="5">
        <f t="shared" ref="W1869:W1932" si="1671">T1869/N1869*100</f>
        <v>99.743199777103399</v>
      </c>
      <c r="X1869" s="27"/>
    </row>
    <row r="1870" spans="1:24" ht="31.5" customHeight="1" x14ac:dyDescent="0.3">
      <c r="A1870" s="4" t="s">
        <v>234</v>
      </c>
      <c r="B1870" s="4" t="s">
        <v>1789</v>
      </c>
      <c r="C1870" s="4" t="s">
        <v>1462</v>
      </c>
      <c r="D1870" s="4" t="s">
        <v>11</v>
      </c>
      <c r="E1870" s="14" t="s">
        <v>531</v>
      </c>
      <c r="F1870" s="5">
        <f>F1871</f>
        <v>37881.1</v>
      </c>
      <c r="G1870" s="5">
        <f t="shared" si="1667"/>
        <v>18814.900000000001</v>
      </c>
      <c r="H1870" s="5">
        <f t="shared" si="1667"/>
        <v>51737.2</v>
      </c>
      <c r="I1870" s="5">
        <f t="shared" si="1667"/>
        <v>5006.1000000000004</v>
      </c>
      <c r="J1870" s="5">
        <f t="shared" si="1667"/>
        <v>-1241.2</v>
      </c>
      <c r="K1870" s="5">
        <f t="shared" si="1667"/>
        <v>6464.4</v>
      </c>
      <c r="L1870" s="5">
        <f t="shared" si="1667"/>
        <v>-3432.1329999999998</v>
      </c>
      <c r="M1870" s="5">
        <f t="shared" si="1668"/>
        <v>39455.066999999995</v>
      </c>
      <c r="N1870" s="5">
        <f t="shared" si="1669"/>
        <v>39455.067000000003</v>
      </c>
      <c r="O1870" s="5">
        <f t="shared" si="1669"/>
        <v>25230.605469999999</v>
      </c>
      <c r="P1870" s="5">
        <f t="shared" si="1670"/>
        <v>0</v>
      </c>
      <c r="Q1870" s="5">
        <f t="shared" si="1670"/>
        <v>0</v>
      </c>
      <c r="R1870" s="5">
        <f t="shared" si="1670"/>
        <v>0</v>
      </c>
      <c r="S1870" s="5">
        <f t="shared" si="1670"/>
        <v>0</v>
      </c>
      <c r="T1870" s="5">
        <f t="shared" si="1670"/>
        <v>39353.746299999999</v>
      </c>
      <c r="U1870" s="5">
        <f t="shared" si="1670"/>
        <v>0</v>
      </c>
      <c r="V1870" s="42">
        <f t="shared" si="1670"/>
        <v>0</v>
      </c>
      <c r="W1870" s="5">
        <f t="shared" si="1671"/>
        <v>99.743199777103399</v>
      </c>
      <c r="X1870" s="27"/>
    </row>
    <row r="1871" spans="1:24" ht="31.5" customHeight="1" x14ac:dyDescent="0.3">
      <c r="A1871" s="4" t="s">
        <v>234</v>
      </c>
      <c r="B1871" s="4" t="s">
        <v>1789</v>
      </c>
      <c r="C1871" s="4" t="s">
        <v>1462</v>
      </c>
      <c r="D1871" s="4" t="s">
        <v>12</v>
      </c>
      <c r="E1871" s="14" t="s">
        <v>532</v>
      </c>
      <c r="F1871" s="5">
        <v>37881.1</v>
      </c>
      <c r="G1871" s="5">
        <v>18814.900000000001</v>
      </c>
      <c r="H1871" s="5">
        <v>51737.2</v>
      </c>
      <c r="I1871" s="5">
        <v>5006.1000000000004</v>
      </c>
      <c r="J1871" s="5">
        <v>-1241.2</v>
      </c>
      <c r="K1871" s="5">
        <v>6464.4</v>
      </c>
      <c r="L1871" s="5">
        <f>2301.401-5733.534</f>
        <v>-3432.1329999999998</v>
      </c>
      <c r="M1871" s="5">
        <f t="shared" si="1668"/>
        <v>39455.066999999995</v>
      </c>
      <c r="N1871" s="5">
        <v>39455.067000000003</v>
      </c>
      <c r="O1871" s="5">
        <v>25230.605469999999</v>
      </c>
      <c r="P1871" s="5">
        <v>0</v>
      </c>
      <c r="Q1871" s="5">
        <v>0</v>
      </c>
      <c r="R1871" s="5">
        <v>0</v>
      </c>
      <c r="S1871" s="5">
        <v>0</v>
      </c>
      <c r="T1871" s="5">
        <v>39353.746299999999</v>
      </c>
      <c r="U1871" s="5">
        <v>0</v>
      </c>
      <c r="V1871" s="42">
        <v>0</v>
      </c>
      <c r="W1871" s="5">
        <f t="shared" si="1671"/>
        <v>99.743199777103399</v>
      </c>
      <c r="X1871" s="27"/>
    </row>
    <row r="1872" spans="1:24" ht="31.5" customHeight="1" x14ac:dyDescent="0.3">
      <c r="A1872" s="4" t="s">
        <v>234</v>
      </c>
      <c r="B1872" s="4" t="s">
        <v>1789</v>
      </c>
      <c r="C1872" s="4" t="s">
        <v>219</v>
      </c>
      <c r="D1872" s="4"/>
      <c r="E1872" s="14" t="s">
        <v>1159</v>
      </c>
      <c r="F1872" s="5">
        <f>F1873</f>
        <v>1592.9</v>
      </c>
      <c r="G1872" s="5">
        <f t="shared" ref="G1872:L1874" si="1672">G1873</f>
        <v>1592.9</v>
      </c>
      <c r="H1872" s="5">
        <f t="shared" si="1672"/>
        <v>1592.9</v>
      </c>
      <c r="I1872" s="5">
        <f t="shared" si="1672"/>
        <v>0</v>
      </c>
      <c r="J1872" s="5">
        <f t="shared" si="1672"/>
        <v>0</v>
      </c>
      <c r="K1872" s="5">
        <f t="shared" si="1672"/>
        <v>0</v>
      </c>
      <c r="L1872" s="5">
        <f t="shared" si="1672"/>
        <v>0</v>
      </c>
      <c r="M1872" s="5">
        <f t="shared" si="1668"/>
        <v>1592.9</v>
      </c>
      <c r="N1872" s="5">
        <f t="shared" ref="N1872:O1874" si="1673">N1873</f>
        <v>1592.9</v>
      </c>
      <c r="O1872" s="5">
        <f t="shared" si="1673"/>
        <v>904.19458999999995</v>
      </c>
      <c r="P1872" s="5">
        <f t="shared" ref="P1872:V1874" si="1674">P1873</f>
        <v>0</v>
      </c>
      <c r="Q1872" s="5">
        <f t="shared" si="1674"/>
        <v>0</v>
      </c>
      <c r="R1872" s="5">
        <f t="shared" si="1674"/>
        <v>0</v>
      </c>
      <c r="S1872" s="5">
        <f t="shared" si="1674"/>
        <v>0</v>
      </c>
      <c r="T1872" s="5">
        <f t="shared" si="1674"/>
        <v>1592.8990200000001</v>
      </c>
      <c r="U1872" s="5">
        <f t="shared" si="1674"/>
        <v>0</v>
      </c>
      <c r="V1872" s="42">
        <f t="shared" si="1674"/>
        <v>0</v>
      </c>
      <c r="W1872" s="5">
        <f t="shared" si="1671"/>
        <v>99.999938476991645</v>
      </c>
      <c r="X1872" s="27"/>
    </row>
    <row r="1873" spans="1:24" ht="15.75" customHeight="1" x14ac:dyDescent="0.3">
      <c r="A1873" s="4" t="s">
        <v>234</v>
      </c>
      <c r="B1873" s="4" t="s">
        <v>1789</v>
      </c>
      <c r="C1873" s="4" t="s">
        <v>1464</v>
      </c>
      <c r="D1873" s="4"/>
      <c r="E1873" s="14" t="s">
        <v>1465</v>
      </c>
      <c r="F1873" s="5">
        <f>F1874</f>
        <v>1592.9</v>
      </c>
      <c r="G1873" s="5">
        <f t="shared" si="1672"/>
        <v>1592.9</v>
      </c>
      <c r="H1873" s="5">
        <f t="shared" si="1672"/>
        <v>1592.9</v>
      </c>
      <c r="I1873" s="5">
        <f t="shared" si="1672"/>
        <v>0</v>
      </c>
      <c r="J1873" s="5">
        <f t="shared" si="1672"/>
        <v>0</v>
      </c>
      <c r="K1873" s="5">
        <f t="shared" si="1672"/>
        <v>0</v>
      </c>
      <c r="L1873" s="5">
        <f t="shared" si="1672"/>
        <v>0</v>
      </c>
      <c r="M1873" s="5">
        <f t="shared" si="1668"/>
        <v>1592.9</v>
      </c>
      <c r="N1873" s="5">
        <f t="shared" si="1673"/>
        <v>1592.9</v>
      </c>
      <c r="O1873" s="5">
        <f t="shared" si="1673"/>
        <v>904.19458999999995</v>
      </c>
      <c r="P1873" s="5">
        <f t="shared" si="1674"/>
        <v>0</v>
      </c>
      <c r="Q1873" s="5">
        <f t="shared" si="1674"/>
        <v>0</v>
      </c>
      <c r="R1873" s="5">
        <f t="shared" si="1674"/>
        <v>0</v>
      </c>
      <c r="S1873" s="5">
        <f t="shared" si="1674"/>
        <v>0</v>
      </c>
      <c r="T1873" s="5">
        <f t="shared" si="1674"/>
        <v>1592.8990200000001</v>
      </c>
      <c r="U1873" s="5">
        <f t="shared" si="1674"/>
        <v>0</v>
      </c>
      <c r="V1873" s="42">
        <f t="shared" si="1674"/>
        <v>0</v>
      </c>
      <c r="W1873" s="5">
        <f t="shared" si="1671"/>
        <v>99.999938476991645</v>
      </c>
      <c r="X1873" s="27"/>
    </row>
    <row r="1874" spans="1:24" ht="31.5" customHeight="1" x14ac:dyDescent="0.3">
      <c r="A1874" s="4" t="s">
        <v>234</v>
      </c>
      <c r="B1874" s="4" t="s">
        <v>1789</v>
      </c>
      <c r="C1874" s="4" t="s">
        <v>1464</v>
      </c>
      <c r="D1874" s="4" t="s">
        <v>11</v>
      </c>
      <c r="E1874" s="14" t="s">
        <v>531</v>
      </c>
      <c r="F1874" s="5">
        <f>F1875</f>
        <v>1592.9</v>
      </c>
      <c r="G1874" s="5">
        <f t="shared" si="1672"/>
        <v>1592.9</v>
      </c>
      <c r="H1874" s="5">
        <f t="shared" si="1672"/>
        <v>1592.9</v>
      </c>
      <c r="I1874" s="5">
        <f t="shared" si="1672"/>
        <v>0</v>
      </c>
      <c r="J1874" s="5">
        <f t="shared" si="1672"/>
        <v>0</v>
      </c>
      <c r="K1874" s="5">
        <f t="shared" si="1672"/>
        <v>0</v>
      </c>
      <c r="L1874" s="5">
        <f t="shared" si="1672"/>
        <v>0</v>
      </c>
      <c r="M1874" s="5">
        <f t="shared" si="1668"/>
        <v>1592.9</v>
      </c>
      <c r="N1874" s="5">
        <f t="shared" si="1673"/>
        <v>1592.9</v>
      </c>
      <c r="O1874" s="5">
        <f t="shared" si="1673"/>
        <v>904.19458999999995</v>
      </c>
      <c r="P1874" s="5">
        <f t="shared" si="1674"/>
        <v>0</v>
      </c>
      <c r="Q1874" s="5">
        <f t="shared" si="1674"/>
        <v>0</v>
      </c>
      <c r="R1874" s="5">
        <f t="shared" si="1674"/>
        <v>0</v>
      </c>
      <c r="S1874" s="5">
        <f t="shared" si="1674"/>
        <v>0</v>
      </c>
      <c r="T1874" s="5">
        <f t="shared" si="1674"/>
        <v>1592.8990200000001</v>
      </c>
      <c r="U1874" s="5">
        <f t="shared" si="1674"/>
        <v>0</v>
      </c>
      <c r="V1874" s="42">
        <f t="shared" si="1674"/>
        <v>0</v>
      </c>
      <c r="W1874" s="5">
        <f t="shared" si="1671"/>
        <v>99.999938476991645</v>
      </c>
      <c r="X1874" s="27"/>
    </row>
    <row r="1875" spans="1:24" ht="31.5" customHeight="1" x14ac:dyDescent="0.3">
      <c r="A1875" s="4" t="s">
        <v>234</v>
      </c>
      <c r="B1875" s="4" t="s">
        <v>1789</v>
      </c>
      <c r="C1875" s="4" t="s">
        <v>1464</v>
      </c>
      <c r="D1875" s="4" t="s">
        <v>12</v>
      </c>
      <c r="E1875" s="14" t="s">
        <v>532</v>
      </c>
      <c r="F1875" s="5">
        <v>1592.9</v>
      </c>
      <c r="G1875" s="5">
        <v>1592.9</v>
      </c>
      <c r="H1875" s="5">
        <v>1592.9</v>
      </c>
      <c r="I1875" s="5"/>
      <c r="J1875" s="5"/>
      <c r="K1875" s="5"/>
      <c r="L1875" s="5"/>
      <c r="M1875" s="5">
        <f t="shared" si="1668"/>
        <v>1592.9</v>
      </c>
      <c r="N1875" s="5">
        <v>1592.9</v>
      </c>
      <c r="O1875" s="5">
        <v>904.19458999999995</v>
      </c>
      <c r="P1875" s="5">
        <v>0</v>
      </c>
      <c r="Q1875" s="5">
        <v>0</v>
      </c>
      <c r="R1875" s="5">
        <v>0</v>
      </c>
      <c r="S1875" s="5">
        <v>0</v>
      </c>
      <c r="T1875" s="5">
        <v>1592.8990200000001</v>
      </c>
      <c r="U1875" s="5">
        <v>0</v>
      </c>
      <c r="V1875" s="42">
        <v>0</v>
      </c>
      <c r="W1875" s="5">
        <f t="shared" si="1671"/>
        <v>99.999938476991645</v>
      </c>
      <c r="X1875" s="27"/>
    </row>
    <row r="1876" spans="1:24" ht="31.5" customHeight="1" x14ac:dyDescent="0.3">
      <c r="A1876" s="4" t="s">
        <v>234</v>
      </c>
      <c r="B1876" s="4" t="s">
        <v>1789</v>
      </c>
      <c r="C1876" s="4" t="s">
        <v>222</v>
      </c>
      <c r="D1876" s="4"/>
      <c r="E1876" s="14" t="s">
        <v>1179</v>
      </c>
      <c r="F1876" s="5">
        <f t="shared" ref="F1876:L1882" si="1675">F1877</f>
        <v>50094.2</v>
      </c>
      <c r="G1876" s="5">
        <f t="shared" si="1675"/>
        <v>57975.6</v>
      </c>
      <c r="H1876" s="5">
        <f t="shared" si="1675"/>
        <v>57975.6</v>
      </c>
      <c r="I1876" s="5">
        <f t="shared" si="1675"/>
        <v>0</v>
      </c>
      <c r="J1876" s="5">
        <f t="shared" si="1675"/>
        <v>0</v>
      </c>
      <c r="K1876" s="5">
        <f t="shared" si="1675"/>
        <v>0</v>
      </c>
      <c r="L1876" s="5">
        <f t="shared" si="1675"/>
        <v>0</v>
      </c>
      <c r="M1876" s="5">
        <f t="shared" si="1668"/>
        <v>50094.2</v>
      </c>
      <c r="N1876" s="5">
        <f t="shared" ref="N1876:O1882" si="1676">N1877</f>
        <v>788.45336999999995</v>
      </c>
      <c r="O1876" s="5">
        <f t="shared" si="1676"/>
        <v>788.45336999999995</v>
      </c>
      <c r="P1876" s="5">
        <f t="shared" ref="P1876:V1882" si="1677">P1877</f>
        <v>630.76269000000002</v>
      </c>
      <c r="Q1876" s="5">
        <f t="shared" si="1677"/>
        <v>630.76269000000002</v>
      </c>
      <c r="R1876" s="5">
        <f t="shared" si="1677"/>
        <v>0</v>
      </c>
      <c r="S1876" s="5">
        <f t="shared" si="1677"/>
        <v>0</v>
      </c>
      <c r="T1876" s="5">
        <f t="shared" si="1677"/>
        <v>788.45336999999995</v>
      </c>
      <c r="U1876" s="5">
        <f t="shared" si="1677"/>
        <v>630.76269000000002</v>
      </c>
      <c r="V1876" s="42">
        <f t="shared" si="1677"/>
        <v>0</v>
      </c>
      <c r="W1876" s="5">
        <f t="shared" si="1671"/>
        <v>100</v>
      </c>
      <c r="X1876" s="27"/>
    </row>
    <row r="1877" spans="1:24" ht="47.25" customHeight="1" x14ac:dyDescent="0.3">
      <c r="A1877" s="4" t="s">
        <v>234</v>
      </c>
      <c r="B1877" s="4" t="s">
        <v>1789</v>
      </c>
      <c r="C1877" s="4" t="s">
        <v>223</v>
      </c>
      <c r="D1877" s="4"/>
      <c r="E1877" s="14" t="s">
        <v>1180</v>
      </c>
      <c r="F1877" s="5">
        <f t="shared" si="1675"/>
        <v>50094.2</v>
      </c>
      <c r="G1877" s="5">
        <f t="shared" si="1675"/>
        <v>57975.6</v>
      </c>
      <c r="H1877" s="5">
        <f t="shared" si="1675"/>
        <v>57975.6</v>
      </c>
      <c r="I1877" s="5">
        <f t="shared" si="1675"/>
        <v>0</v>
      </c>
      <c r="J1877" s="5">
        <f t="shared" si="1675"/>
        <v>0</v>
      </c>
      <c r="K1877" s="5">
        <f t="shared" si="1675"/>
        <v>0</v>
      </c>
      <c r="L1877" s="5">
        <f t="shared" si="1675"/>
        <v>0</v>
      </c>
      <c r="M1877" s="5">
        <f t="shared" si="1668"/>
        <v>50094.2</v>
      </c>
      <c r="N1877" s="5">
        <f t="shared" si="1676"/>
        <v>788.45336999999995</v>
      </c>
      <c r="O1877" s="5">
        <f t="shared" si="1676"/>
        <v>788.45336999999995</v>
      </c>
      <c r="P1877" s="5">
        <f t="shared" si="1677"/>
        <v>630.76269000000002</v>
      </c>
      <c r="Q1877" s="5">
        <f t="shared" si="1677"/>
        <v>630.76269000000002</v>
      </c>
      <c r="R1877" s="5">
        <f t="shared" si="1677"/>
        <v>0</v>
      </c>
      <c r="S1877" s="5">
        <f t="shared" si="1677"/>
        <v>0</v>
      </c>
      <c r="T1877" s="5">
        <f t="shared" si="1677"/>
        <v>788.45336999999995</v>
      </c>
      <c r="U1877" s="5">
        <f t="shared" si="1677"/>
        <v>630.76269000000002</v>
      </c>
      <c r="V1877" s="42">
        <f t="shared" si="1677"/>
        <v>0</v>
      </c>
      <c r="W1877" s="5">
        <f t="shared" si="1671"/>
        <v>100</v>
      </c>
      <c r="X1877" s="27"/>
    </row>
    <row r="1878" spans="1:24" ht="31.5" customHeight="1" x14ac:dyDescent="0.3">
      <c r="A1878" s="4" t="s">
        <v>234</v>
      </c>
      <c r="B1878" s="4" t="s">
        <v>1789</v>
      </c>
      <c r="C1878" s="4" t="s">
        <v>948</v>
      </c>
      <c r="D1878" s="4"/>
      <c r="E1878" s="14" t="s">
        <v>949</v>
      </c>
      <c r="F1878" s="5">
        <f t="shared" si="1675"/>
        <v>50094.2</v>
      </c>
      <c r="G1878" s="5">
        <f t="shared" si="1675"/>
        <v>57975.6</v>
      </c>
      <c r="H1878" s="5">
        <f t="shared" si="1675"/>
        <v>57975.6</v>
      </c>
      <c r="I1878" s="5">
        <f t="shared" si="1675"/>
        <v>0</v>
      </c>
      <c r="J1878" s="5">
        <f t="shared" si="1675"/>
        <v>0</v>
      </c>
      <c r="K1878" s="5">
        <f t="shared" si="1675"/>
        <v>0</v>
      </c>
      <c r="L1878" s="5">
        <f t="shared" si="1675"/>
        <v>0</v>
      </c>
      <c r="M1878" s="5">
        <f t="shared" si="1668"/>
        <v>50094.2</v>
      </c>
      <c r="N1878" s="5">
        <f t="shared" si="1676"/>
        <v>788.45336999999995</v>
      </c>
      <c r="O1878" s="5">
        <f t="shared" si="1676"/>
        <v>788.45336999999995</v>
      </c>
      <c r="P1878" s="5">
        <f t="shared" si="1677"/>
        <v>630.76269000000002</v>
      </c>
      <c r="Q1878" s="5">
        <f t="shared" si="1677"/>
        <v>630.76269000000002</v>
      </c>
      <c r="R1878" s="5">
        <f t="shared" si="1677"/>
        <v>0</v>
      </c>
      <c r="S1878" s="5">
        <f t="shared" si="1677"/>
        <v>0</v>
      </c>
      <c r="T1878" s="5">
        <f t="shared" si="1677"/>
        <v>788.45336999999995</v>
      </c>
      <c r="U1878" s="5">
        <f t="shared" si="1677"/>
        <v>630.76269000000002</v>
      </c>
      <c r="V1878" s="42">
        <f t="shared" si="1677"/>
        <v>0</v>
      </c>
      <c r="W1878" s="5">
        <f t="shared" si="1671"/>
        <v>100</v>
      </c>
      <c r="X1878" s="27"/>
    </row>
    <row r="1879" spans="1:24" ht="31.5" customHeight="1" x14ac:dyDescent="0.3">
      <c r="A1879" s="4" t="s">
        <v>234</v>
      </c>
      <c r="B1879" s="4" t="s">
        <v>1789</v>
      </c>
      <c r="C1879" s="4" t="s">
        <v>951</v>
      </c>
      <c r="D1879" s="4"/>
      <c r="E1879" s="14" t="s">
        <v>950</v>
      </c>
      <c r="F1879" s="5">
        <f t="shared" ref="F1879:L1879" si="1678">F1882</f>
        <v>50094.2</v>
      </c>
      <c r="G1879" s="5">
        <f t="shared" si="1678"/>
        <v>57975.6</v>
      </c>
      <c r="H1879" s="5">
        <f t="shared" si="1678"/>
        <v>57975.6</v>
      </c>
      <c r="I1879" s="5">
        <f t="shared" si="1678"/>
        <v>0</v>
      </c>
      <c r="J1879" s="5">
        <f t="shared" si="1678"/>
        <v>0</v>
      </c>
      <c r="K1879" s="5">
        <f t="shared" si="1678"/>
        <v>0</v>
      </c>
      <c r="L1879" s="5">
        <f t="shared" si="1678"/>
        <v>0</v>
      </c>
      <c r="M1879" s="5">
        <f t="shared" si="1668"/>
        <v>50094.2</v>
      </c>
      <c r="N1879" s="5">
        <f>N1882+N1880</f>
        <v>788.45336999999995</v>
      </c>
      <c r="O1879" s="5">
        <f t="shared" ref="O1879:V1879" si="1679">O1882+O1880</f>
        <v>788.45336999999995</v>
      </c>
      <c r="P1879" s="5">
        <f t="shared" si="1679"/>
        <v>630.76269000000002</v>
      </c>
      <c r="Q1879" s="5">
        <f t="shared" si="1679"/>
        <v>630.76269000000002</v>
      </c>
      <c r="R1879" s="5">
        <f t="shared" si="1679"/>
        <v>0</v>
      </c>
      <c r="S1879" s="5">
        <f t="shared" si="1679"/>
        <v>0</v>
      </c>
      <c r="T1879" s="5">
        <f t="shared" si="1679"/>
        <v>788.45336999999995</v>
      </c>
      <c r="U1879" s="5">
        <f t="shared" si="1679"/>
        <v>630.76269000000002</v>
      </c>
      <c r="V1879" s="42">
        <f t="shared" si="1679"/>
        <v>0</v>
      </c>
      <c r="W1879" s="5">
        <f t="shared" si="1671"/>
        <v>100</v>
      </c>
      <c r="X1879" s="27"/>
    </row>
    <row r="1880" spans="1:24" ht="31.5" customHeight="1" x14ac:dyDescent="0.3">
      <c r="A1880" s="4" t="s">
        <v>234</v>
      </c>
      <c r="B1880" s="4" t="s">
        <v>1789</v>
      </c>
      <c r="C1880" s="4" t="s">
        <v>951</v>
      </c>
      <c r="D1880" s="4" t="s">
        <v>87</v>
      </c>
      <c r="E1880" s="14" t="s">
        <v>541</v>
      </c>
      <c r="F1880" s="5"/>
      <c r="G1880" s="5"/>
      <c r="H1880" s="5"/>
      <c r="I1880" s="5"/>
      <c r="J1880" s="5"/>
      <c r="K1880" s="5"/>
      <c r="L1880" s="5"/>
      <c r="M1880" s="5">
        <v>0</v>
      </c>
      <c r="N1880" s="5">
        <f>N1881</f>
        <v>316.50384000000003</v>
      </c>
      <c r="O1880" s="5">
        <f t="shared" ref="O1880:V1880" si="1680">O1881</f>
        <v>316.50383999999997</v>
      </c>
      <c r="P1880" s="5">
        <f t="shared" si="1680"/>
        <v>253.20307</v>
      </c>
      <c r="Q1880" s="5">
        <f t="shared" si="1680"/>
        <v>253.20307</v>
      </c>
      <c r="R1880" s="5">
        <f t="shared" si="1680"/>
        <v>0</v>
      </c>
      <c r="S1880" s="5">
        <f t="shared" si="1680"/>
        <v>0</v>
      </c>
      <c r="T1880" s="5">
        <f t="shared" si="1680"/>
        <v>316.50384000000003</v>
      </c>
      <c r="U1880" s="5">
        <f t="shared" si="1680"/>
        <v>253.20307</v>
      </c>
      <c r="V1880" s="42">
        <f t="shared" si="1680"/>
        <v>0</v>
      </c>
      <c r="W1880" s="5">
        <f t="shared" si="1671"/>
        <v>100</v>
      </c>
      <c r="X1880" s="27"/>
    </row>
    <row r="1881" spans="1:24" ht="63" customHeight="1" x14ac:dyDescent="0.3">
      <c r="A1881" s="4" t="s">
        <v>234</v>
      </c>
      <c r="B1881" s="4" t="s">
        <v>1789</v>
      </c>
      <c r="C1881" s="4" t="s">
        <v>951</v>
      </c>
      <c r="D1881" s="4" t="s">
        <v>84</v>
      </c>
      <c r="E1881" s="14" t="s">
        <v>1552</v>
      </c>
      <c r="F1881" s="5"/>
      <c r="G1881" s="5"/>
      <c r="H1881" s="5"/>
      <c r="I1881" s="5"/>
      <c r="J1881" s="5"/>
      <c r="K1881" s="5"/>
      <c r="L1881" s="5"/>
      <c r="M1881" s="5">
        <v>0</v>
      </c>
      <c r="N1881" s="5">
        <v>316.50384000000003</v>
      </c>
      <c r="O1881" s="5">
        <f>63.30077+253.20307</f>
        <v>316.50383999999997</v>
      </c>
      <c r="P1881" s="5">
        <v>253.20307</v>
      </c>
      <c r="Q1881" s="5">
        <v>253.20307</v>
      </c>
      <c r="R1881" s="5">
        <v>0</v>
      </c>
      <c r="S1881" s="5">
        <v>0</v>
      </c>
      <c r="T1881" s="5">
        <v>316.50384000000003</v>
      </c>
      <c r="U1881" s="5">
        <v>253.20307</v>
      </c>
      <c r="V1881" s="42">
        <v>0</v>
      </c>
      <c r="W1881" s="5">
        <f t="shared" si="1671"/>
        <v>100</v>
      </c>
      <c r="X1881" s="27"/>
    </row>
    <row r="1882" spans="1:24" ht="15.75" customHeight="1" x14ac:dyDescent="0.3">
      <c r="A1882" s="4" t="s">
        <v>234</v>
      </c>
      <c r="B1882" s="4" t="s">
        <v>1789</v>
      </c>
      <c r="C1882" s="4" t="s">
        <v>951</v>
      </c>
      <c r="D1882" s="4" t="s">
        <v>13</v>
      </c>
      <c r="E1882" s="14" t="s">
        <v>547</v>
      </c>
      <c r="F1882" s="5">
        <f t="shared" si="1675"/>
        <v>50094.2</v>
      </c>
      <c r="G1882" s="5">
        <f t="shared" si="1675"/>
        <v>57975.6</v>
      </c>
      <c r="H1882" s="5">
        <f t="shared" si="1675"/>
        <v>57975.6</v>
      </c>
      <c r="I1882" s="5">
        <f t="shared" si="1675"/>
        <v>0</v>
      </c>
      <c r="J1882" s="5">
        <f t="shared" si="1675"/>
        <v>0</v>
      </c>
      <c r="K1882" s="5">
        <f t="shared" si="1675"/>
        <v>0</v>
      </c>
      <c r="L1882" s="5">
        <f t="shared" si="1675"/>
        <v>0</v>
      </c>
      <c r="M1882" s="5">
        <f t="shared" si="1668"/>
        <v>50094.2</v>
      </c>
      <c r="N1882" s="5">
        <f t="shared" si="1676"/>
        <v>471.94952999999998</v>
      </c>
      <c r="O1882" s="5">
        <f t="shared" si="1676"/>
        <v>471.94952999999998</v>
      </c>
      <c r="P1882" s="5">
        <f t="shared" si="1677"/>
        <v>377.55962</v>
      </c>
      <c r="Q1882" s="5">
        <f t="shared" si="1677"/>
        <v>377.55962</v>
      </c>
      <c r="R1882" s="5">
        <f t="shared" si="1677"/>
        <v>0</v>
      </c>
      <c r="S1882" s="5">
        <f t="shared" si="1677"/>
        <v>0</v>
      </c>
      <c r="T1882" s="5">
        <f t="shared" si="1677"/>
        <v>471.94952999999998</v>
      </c>
      <c r="U1882" s="5">
        <f t="shared" si="1677"/>
        <v>377.55962</v>
      </c>
      <c r="V1882" s="42">
        <f t="shared" si="1677"/>
        <v>0</v>
      </c>
      <c r="W1882" s="5">
        <f t="shared" si="1671"/>
        <v>100</v>
      </c>
      <c r="X1882" s="27"/>
    </row>
    <row r="1883" spans="1:24" ht="63" customHeight="1" x14ac:dyDescent="0.3">
      <c r="A1883" s="4" t="s">
        <v>234</v>
      </c>
      <c r="B1883" s="4" t="s">
        <v>1789</v>
      </c>
      <c r="C1883" s="4" t="s">
        <v>951</v>
      </c>
      <c r="D1883" s="4" t="s">
        <v>198</v>
      </c>
      <c r="E1883" s="14" t="s">
        <v>548</v>
      </c>
      <c r="F1883" s="5">
        <v>50094.2</v>
      </c>
      <c r="G1883" s="5">
        <v>57975.6</v>
      </c>
      <c r="H1883" s="5">
        <v>57975.6</v>
      </c>
      <c r="I1883" s="5"/>
      <c r="J1883" s="5"/>
      <c r="K1883" s="5"/>
      <c r="L1883" s="5"/>
      <c r="M1883" s="5">
        <f t="shared" si="1668"/>
        <v>50094.2</v>
      </c>
      <c r="N1883" s="5">
        <v>471.94952999999998</v>
      </c>
      <c r="O1883" s="5">
        <f>94.38991+377.55962</f>
        <v>471.94952999999998</v>
      </c>
      <c r="P1883" s="5">
        <v>377.55962</v>
      </c>
      <c r="Q1883" s="5">
        <v>377.55962</v>
      </c>
      <c r="R1883" s="5">
        <v>0</v>
      </c>
      <c r="S1883" s="5">
        <v>0</v>
      </c>
      <c r="T1883" s="5">
        <v>471.94952999999998</v>
      </c>
      <c r="U1883" s="5">
        <v>377.55962</v>
      </c>
      <c r="V1883" s="42">
        <v>0</v>
      </c>
      <c r="W1883" s="5">
        <f t="shared" si="1671"/>
        <v>100</v>
      </c>
      <c r="X1883" s="27"/>
    </row>
    <row r="1884" spans="1:24" ht="31.5" customHeight="1" x14ac:dyDescent="0.3">
      <c r="A1884" s="4" t="s">
        <v>234</v>
      </c>
      <c r="B1884" s="4" t="s">
        <v>1789</v>
      </c>
      <c r="C1884" s="4" t="s">
        <v>205</v>
      </c>
      <c r="D1884" s="4"/>
      <c r="E1884" s="14" t="s">
        <v>1210</v>
      </c>
      <c r="F1884" s="5">
        <f t="shared" ref="F1884:L1884" si="1681">F1885+F1904</f>
        <v>14882.7</v>
      </c>
      <c r="G1884" s="5">
        <f t="shared" si="1681"/>
        <v>3822.7</v>
      </c>
      <c r="H1884" s="5">
        <f t="shared" si="1681"/>
        <v>3822.7</v>
      </c>
      <c r="I1884" s="5">
        <f t="shared" si="1681"/>
        <v>0</v>
      </c>
      <c r="J1884" s="5">
        <f t="shared" si="1681"/>
        <v>0</v>
      </c>
      <c r="K1884" s="5">
        <f t="shared" si="1681"/>
        <v>0</v>
      </c>
      <c r="L1884" s="5">
        <f t="shared" si="1681"/>
        <v>-770.05799999999999</v>
      </c>
      <c r="M1884" s="5">
        <f t="shared" si="1668"/>
        <v>14112.642</v>
      </c>
      <c r="N1884" s="5">
        <f>N1885+N1904+N1897</f>
        <v>5090.8540000000003</v>
      </c>
      <c r="O1884" s="5">
        <f t="shared" ref="O1884:V1884" si="1682">O1885+O1904+O1897</f>
        <v>4499.3163700000005</v>
      </c>
      <c r="P1884" s="5">
        <f t="shared" si="1682"/>
        <v>0</v>
      </c>
      <c r="Q1884" s="5">
        <f t="shared" si="1682"/>
        <v>0</v>
      </c>
      <c r="R1884" s="5">
        <f t="shared" si="1682"/>
        <v>0</v>
      </c>
      <c r="S1884" s="5">
        <f t="shared" si="1682"/>
        <v>0</v>
      </c>
      <c r="T1884" s="5">
        <f t="shared" si="1682"/>
        <v>5090.8526299999994</v>
      </c>
      <c r="U1884" s="5">
        <f t="shared" si="1682"/>
        <v>0</v>
      </c>
      <c r="V1884" s="42">
        <f t="shared" si="1682"/>
        <v>0</v>
      </c>
      <c r="W1884" s="5">
        <f t="shared" si="1671"/>
        <v>99.999973088994494</v>
      </c>
      <c r="X1884" s="27"/>
    </row>
    <row r="1885" spans="1:24" ht="31.5" customHeight="1" x14ac:dyDescent="0.3">
      <c r="A1885" s="4" t="s">
        <v>234</v>
      </c>
      <c r="B1885" s="4" t="s">
        <v>1789</v>
      </c>
      <c r="C1885" s="4" t="s">
        <v>224</v>
      </c>
      <c r="D1885" s="4"/>
      <c r="E1885" s="14" t="s">
        <v>1222</v>
      </c>
      <c r="F1885" s="5">
        <f t="shared" ref="F1885:L1885" si="1683">F1886+F1890</f>
        <v>3822.7</v>
      </c>
      <c r="G1885" s="5">
        <f t="shared" si="1683"/>
        <v>3822.7</v>
      </c>
      <c r="H1885" s="5">
        <f t="shared" si="1683"/>
        <v>3822.7</v>
      </c>
      <c r="I1885" s="5">
        <f t="shared" si="1683"/>
        <v>0</v>
      </c>
      <c r="J1885" s="5">
        <f t="shared" si="1683"/>
        <v>0</v>
      </c>
      <c r="K1885" s="5">
        <f t="shared" si="1683"/>
        <v>0</v>
      </c>
      <c r="L1885" s="5">
        <f t="shared" si="1683"/>
        <v>398.15400000000005</v>
      </c>
      <c r="M1885" s="5">
        <f t="shared" si="1668"/>
        <v>4220.8540000000003</v>
      </c>
      <c r="N1885" s="5">
        <f>N1886+N1890</f>
        <v>4220.8540000000003</v>
      </c>
      <c r="O1885" s="5">
        <f>O1886+O1890</f>
        <v>3629.31637</v>
      </c>
      <c r="P1885" s="5">
        <f t="shared" ref="P1885:V1885" si="1684">P1886+P1890</f>
        <v>0</v>
      </c>
      <c r="Q1885" s="5">
        <f t="shared" si="1684"/>
        <v>0</v>
      </c>
      <c r="R1885" s="5">
        <f t="shared" si="1684"/>
        <v>0</v>
      </c>
      <c r="S1885" s="5">
        <f t="shared" si="1684"/>
        <v>0</v>
      </c>
      <c r="T1885" s="5">
        <f t="shared" si="1684"/>
        <v>4220.8526299999994</v>
      </c>
      <c r="U1885" s="5">
        <f t="shared" si="1684"/>
        <v>0</v>
      </c>
      <c r="V1885" s="42">
        <f t="shared" si="1684"/>
        <v>0</v>
      </c>
      <c r="W1885" s="5">
        <f t="shared" si="1671"/>
        <v>99.999967542113495</v>
      </c>
      <c r="X1885" s="27"/>
    </row>
    <row r="1886" spans="1:24" ht="47.25" customHeight="1" x14ac:dyDescent="0.3">
      <c r="A1886" s="4" t="s">
        <v>234</v>
      </c>
      <c r="B1886" s="4" t="s">
        <v>1789</v>
      </c>
      <c r="C1886" s="4" t="s">
        <v>225</v>
      </c>
      <c r="D1886" s="4"/>
      <c r="E1886" s="14" t="s">
        <v>1223</v>
      </c>
      <c r="F1886" s="5">
        <f t="shared" ref="F1886:L1888" si="1685">F1887</f>
        <v>3203.1</v>
      </c>
      <c r="G1886" s="5">
        <f t="shared" si="1685"/>
        <v>3203.1</v>
      </c>
      <c r="H1886" s="5">
        <f t="shared" si="1685"/>
        <v>3203.1</v>
      </c>
      <c r="I1886" s="5">
        <f t="shared" si="1685"/>
        <v>0</v>
      </c>
      <c r="J1886" s="5">
        <f t="shared" si="1685"/>
        <v>0</v>
      </c>
      <c r="K1886" s="5">
        <f t="shared" si="1685"/>
        <v>0</v>
      </c>
      <c r="L1886" s="5">
        <f t="shared" si="1685"/>
        <v>-16.015000000000001</v>
      </c>
      <c r="M1886" s="5">
        <f t="shared" si="1668"/>
        <v>3187.085</v>
      </c>
      <c r="N1886" s="5">
        <f t="shared" ref="N1886:O1888" si="1686">N1887</f>
        <v>3187.085</v>
      </c>
      <c r="O1886" s="5">
        <f t="shared" si="1686"/>
        <v>3187.085</v>
      </c>
      <c r="P1886" s="5">
        <f t="shared" ref="P1886:V1888" si="1687">P1887</f>
        <v>0</v>
      </c>
      <c r="Q1886" s="5">
        <f t="shared" si="1687"/>
        <v>0</v>
      </c>
      <c r="R1886" s="5">
        <f t="shared" si="1687"/>
        <v>0</v>
      </c>
      <c r="S1886" s="5">
        <f t="shared" si="1687"/>
        <v>0</v>
      </c>
      <c r="T1886" s="5">
        <f t="shared" si="1687"/>
        <v>3187.0844999999999</v>
      </c>
      <c r="U1886" s="5">
        <f t="shared" si="1687"/>
        <v>0</v>
      </c>
      <c r="V1886" s="42">
        <f t="shared" si="1687"/>
        <v>0</v>
      </c>
      <c r="W1886" s="5">
        <f t="shared" si="1671"/>
        <v>99.999984311682937</v>
      </c>
      <c r="X1886" s="27"/>
    </row>
    <row r="1887" spans="1:24" ht="31.5" customHeight="1" x14ac:dyDescent="0.3">
      <c r="A1887" s="4" t="s">
        <v>234</v>
      </c>
      <c r="B1887" s="4" t="s">
        <v>1789</v>
      </c>
      <c r="C1887" s="4" t="s">
        <v>220</v>
      </c>
      <c r="D1887" s="4"/>
      <c r="E1887" s="14" t="s">
        <v>786</v>
      </c>
      <c r="F1887" s="5">
        <f t="shared" si="1685"/>
        <v>3203.1</v>
      </c>
      <c r="G1887" s="5">
        <f t="shared" si="1685"/>
        <v>3203.1</v>
      </c>
      <c r="H1887" s="5">
        <f t="shared" si="1685"/>
        <v>3203.1</v>
      </c>
      <c r="I1887" s="5">
        <f t="shared" si="1685"/>
        <v>0</v>
      </c>
      <c r="J1887" s="5">
        <f t="shared" si="1685"/>
        <v>0</v>
      </c>
      <c r="K1887" s="5">
        <f t="shared" si="1685"/>
        <v>0</v>
      </c>
      <c r="L1887" s="5">
        <f t="shared" si="1685"/>
        <v>-16.015000000000001</v>
      </c>
      <c r="M1887" s="5">
        <f t="shared" si="1668"/>
        <v>3187.085</v>
      </c>
      <c r="N1887" s="5">
        <f t="shared" si="1686"/>
        <v>3187.085</v>
      </c>
      <c r="O1887" s="5">
        <f t="shared" si="1686"/>
        <v>3187.085</v>
      </c>
      <c r="P1887" s="5">
        <f t="shared" si="1687"/>
        <v>0</v>
      </c>
      <c r="Q1887" s="5">
        <f t="shared" si="1687"/>
        <v>0</v>
      </c>
      <c r="R1887" s="5">
        <f t="shared" si="1687"/>
        <v>0</v>
      </c>
      <c r="S1887" s="5">
        <f t="shared" si="1687"/>
        <v>0</v>
      </c>
      <c r="T1887" s="5">
        <f t="shared" si="1687"/>
        <v>3187.0844999999999</v>
      </c>
      <c r="U1887" s="5">
        <f t="shared" si="1687"/>
        <v>0</v>
      </c>
      <c r="V1887" s="42">
        <f t="shared" si="1687"/>
        <v>0</v>
      </c>
      <c r="W1887" s="5">
        <f t="shared" si="1671"/>
        <v>99.999984311682937</v>
      </c>
      <c r="X1887" s="27"/>
    </row>
    <row r="1888" spans="1:24" ht="31.5" customHeight="1" x14ac:dyDescent="0.3">
      <c r="A1888" s="4" t="s">
        <v>234</v>
      </c>
      <c r="B1888" s="4" t="s">
        <v>1789</v>
      </c>
      <c r="C1888" s="4" t="s">
        <v>220</v>
      </c>
      <c r="D1888" s="4" t="s">
        <v>11</v>
      </c>
      <c r="E1888" s="14" t="s">
        <v>531</v>
      </c>
      <c r="F1888" s="5">
        <f t="shared" si="1685"/>
        <v>3203.1</v>
      </c>
      <c r="G1888" s="5">
        <f t="shared" si="1685"/>
        <v>3203.1</v>
      </c>
      <c r="H1888" s="5">
        <f t="shared" si="1685"/>
        <v>3203.1</v>
      </c>
      <c r="I1888" s="5">
        <f t="shared" si="1685"/>
        <v>0</v>
      </c>
      <c r="J1888" s="5">
        <f t="shared" si="1685"/>
        <v>0</v>
      </c>
      <c r="K1888" s="5">
        <f t="shared" si="1685"/>
        <v>0</v>
      </c>
      <c r="L1888" s="5">
        <f t="shared" si="1685"/>
        <v>-16.015000000000001</v>
      </c>
      <c r="M1888" s="5">
        <f t="shared" si="1668"/>
        <v>3187.085</v>
      </c>
      <c r="N1888" s="5">
        <f t="shared" si="1686"/>
        <v>3187.085</v>
      </c>
      <c r="O1888" s="5">
        <f t="shared" si="1686"/>
        <v>3187.085</v>
      </c>
      <c r="P1888" s="5">
        <f t="shared" si="1687"/>
        <v>0</v>
      </c>
      <c r="Q1888" s="5">
        <f t="shared" si="1687"/>
        <v>0</v>
      </c>
      <c r="R1888" s="5">
        <f t="shared" si="1687"/>
        <v>0</v>
      </c>
      <c r="S1888" s="5">
        <f t="shared" si="1687"/>
        <v>0</v>
      </c>
      <c r="T1888" s="5">
        <f t="shared" si="1687"/>
        <v>3187.0844999999999</v>
      </c>
      <c r="U1888" s="5">
        <f t="shared" si="1687"/>
        <v>0</v>
      </c>
      <c r="V1888" s="42">
        <f t="shared" si="1687"/>
        <v>0</v>
      </c>
      <c r="W1888" s="5">
        <f t="shared" si="1671"/>
        <v>99.999984311682937</v>
      </c>
      <c r="X1888" s="27"/>
    </row>
    <row r="1889" spans="1:24" ht="31.5" customHeight="1" x14ac:dyDescent="0.3">
      <c r="A1889" s="4" t="s">
        <v>234</v>
      </c>
      <c r="B1889" s="4" t="s">
        <v>1789</v>
      </c>
      <c r="C1889" s="4" t="s">
        <v>220</v>
      </c>
      <c r="D1889" s="4" t="s">
        <v>12</v>
      </c>
      <c r="E1889" s="14" t="s">
        <v>532</v>
      </c>
      <c r="F1889" s="5">
        <v>3203.1</v>
      </c>
      <c r="G1889" s="5">
        <v>3203.1</v>
      </c>
      <c r="H1889" s="5">
        <v>3203.1</v>
      </c>
      <c r="I1889" s="5"/>
      <c r="J1889" s="5"/>
      <c r="K1889" s="5"/>
      <c r="L1889" s="5">
        <v>-16.015000000000001</v>
      </c>
      <c r="M1889" s="5">
        <f t="shared" si="1668"/>
        <v>3187.085</v>
      </c>
      <c r="N1889" s="5">
        <v>3187.085</v>
      </c>
      <c r="O1889" s="5">
        <v>3187.085</v>
      </c>
      <c r="P1889" s="5">
        <v>0</v>
      </c>
      <c r="Q1889" s="5">
        <v>0</v>
      </c>
      <c r="R1889" s="5">
        <v>0</v>
      </c>
      <c r="S1889" s="5">
        <v>0</v>
      </c>
      <c r="T1889" s="5">
        <v>3187.0844999999999</v>
      </c>
      <c r="U1889" s="5">
        <v>0</v>
      </c>
      <c r="V1889" s="42">
        <v>0</v>
      </c>
      <c r="W1889" s="5">
        <f t="shared" si="1671"/>
        <v>99.999984311682937</v>
      </c>
      <c r="X1889" s="27"/>
    </row>
    <row r="1890" spans="1:24" ht="47.25" customHeight="1" x14ac:dyDescent="0.3">
      <c r="A1890" s="4" t="s">
        <v>234</v>
      </c>
      <c r="B1890" s="4" t="s">
        <v>1789</v>
      </c>
      <c r="C1890" s="4" t="s">
        <v>902</v>
      </c>
      <c r="D1890" s="4"/>
      <c r="E1890" s="14" t="s">
        <v>956</v>
      </c>
      <c r="F1890" s="5">
        <f t="shared" ref="F1890:K1890" si="1688">F1894</f>
        <v>619.6</v>
      </c>
      <c r="G1890" s="5">
        <f t="shared" si="1688"/>
        <v>619.6</v>
      </c>
      <c r="H1890" s="5">
        <f t="shared" si="1688"/>
        <v>619.6</v>
      </c>
      <c r="I1890" s="5">
        <f t="shared" si="1688"/>
        <v>0</v>
      </c>
      <c r="J1890" s="5">
        <f t="shared" si="1688"/>
        <v>0</v>
      </c>
      <c r="K1890" s="5">
        <f t="shared" si="1688"/>
        <v>0</v>
      </c>
      <c r="L1890" s="5">
        <f>L1894+L1891</f>
        <v>414.16900000000004</v>
      </c>
      <c r="M1890" s="5">
        <f t="shared" si="1668"/>
        <v>1033.769</v>
      </c>
      <c r="N1890" s="5">
        <f>N1894+N1891</f>
        <v>1033.769</v>
      </c>
      <c r="O1890" s="5">
        <f t="shared" ref="O1890:V1890" si="1689">O1894+O1891</f>
        <v>442.23137000000003</v>
      </c>
      <c r="P1890" s="5">
        <f t="shared" si="1689"/>
        <v>0</v>
      </c>
      <c r="Q1890" s="5">
        <f t="shared" si="1689"/>
        <v>0</v>
      </c>
      <c r="R1890" s="5">
        <f t="shared" si="1689"/>
        <v>0</v>
      </c>
      <c r="S1890" s="5">
        <f t="shared" si="1689"/>
        <v>0</v>
      </c>
      <c r="T1890" s="5">
        <f t="shared" si="1689"/>
        <v>1033.7681299999999</v>
      </c>
      <c r="U1890" s="5">
        <f t="shared" si="1689"/>
        <v>0</v>
      </c>
      <c r="V1890" s="42">
        <f t="shared" si="1689"/>
        <v>0</v>
      </c>
      <c r="W1890" s="5">
        <f t="shared" si="1671"/>
        <v>99.999915841933728</v>
      </c>
      <c r="X1890" s="27"/>
    </row>
    <row r="1891" spans="1:24" ht="31.5" customHeight="1" x14ac:dyDescent="0.3">
      <c r="A1891" s="4" t="s">
        <v>234</v>
      </c>
      <c r="B1891" s="4" t="s">
        <v>1789</v>
      </c>
      <c r="C1891" s="4" t="s">
        <v>1668</v>
      </c>
      <c r="D1891" s="4"/>
      <c r="E1891" s="14" t="s">
        <v>1669</v>
      </c>
      <c r="F1891" s="5"/>
      <c r="G1891" s="5"/>
      <c r="H1891" s="5"/>
      <c r="I1891" s="5"/>
      <c r="J1891" s="5"/>
      <c r="K1891" s="5"/>
      <c r="L1891" s="5">
        <f>L1892</f>
        <v>377.29700000000003</v>
      </c>
      <c r="M1891" s="5">
        <f>L1891</f>
        <v>377.29700000000003</v>
      </c>
      <c r="N1891" s="5">
        <f t="shared" ref="N1891:V1892" si="1690">N1892</f>
        <v>377.29700000000003</v>
      </c>
      <c r="O1891" s="5">
        <f t="shared" si="1690"/>
        <v>0</v>
      </c>
      <c r="P1891" s="5">
        <f t="shared" si="1690"/>
        <v>0</v>
      </c>
      <c r="Q1891" s="5">
        <f t="shared" si="1690"/>
        <v>0</v>
      </c>
      <c r="R1891" s="5">
        <f t="shared" si="1690"/>
        <v>0</v>
      </c>
      <c r="S1891" s="5">
        <f t="shared" si="1690"/>
        <v>0</v>
      </c>
      <c r="T1891" s="5">
        <f t="shared" si="1690"/>
        <v>377.29613000000001</v>
      </c>
      <c r="U1891" s="5">
        <f t="shared" si="1690"/>
        <v>0</v>
      </c>
      <c r="V1891" s="42">
        <f t="shared" si="1690"/>
        <v>0</v>
      </c>
      <c r="W1891" s="5">
        <f t="shared" si="1671"/>
        <v>99.999769412425749</v>
      </c>
      <c r="X1891" s="25"/>
    </row>
    <row r="1892" spans="1:24" ht="31.5" customHeight="1" x14ac:dyDescent="0.3">
      <c r="A1892" s="4" t="s">
        <v>234</v>
      </c>
      <c r="B1892" s="4" t="s">
        <v>1789</v>
      </c>
      <c r="C1892" s="4" t="s">
        <v>1668</v>
      </c>
      <c r="D1892" s="4" t="s">
        <v>11</v>
      </c>
      <c r="E1892" s="14" t="s">
        <v>531</v>
      </c>
      <c r="F1892" s="5"/>
      <c r="G1892" s="5"/>
      <c r="H1892" s="5"/>
      <c r="I1892" s="5"/>
      <c r="J1892" s="5"/>
      <c r="K1892" s="5"/>
      <c r="L1892" s="5">
        <f>L1893</f>
        <v>377.29700000000003</v>
      </c>
      <c r="M1892" s="5">
        <f>L1892</f>
        <v>377.29700000000003</v>
      </c>
      <c r="N1892" s="5">
        <f t="shared" si="1690"/>
        <v>377.29700000000003</v>
      </c>
      <c r="O1892" s="5">
        <f t="shared" si="1690"/>
        <v>0</v>
      </c>
      <c r="P1892" s="5">
        <f t="shared" si="1690"/>
        <v>0</v>
      </c>
      <c r="Q1892" s="5">
        <f t="shared" si="1690"/>
        <v>0</v>
      </c>
      <c r="R1892" s="5">
        <f t="shared" si="1690"/>
        <v>0</v>
      </c>
      <c r="S1892" s="5">
        <f t="shared" si="1690"/>
        <v>0</v>
      </c>
      <c r="T1892" s="5">
        <f t="shared" si="1690"/>
        <v>377.29613000000001</v>
      </c>
      <c r="U1892" s="5">
        <f t="shared" si="1690"/>
        <v>0</v>
      </c>
      <c r="V1892" s="42">
        <f t="shared" si="1690"/>
        <v>0</v>
      </c>
      <c r="W1892" s="5">
        <f t="shared" si="1671"/>
        <v>99.999769412425749</v>
      </c>
      <c r="X1892" s="25"/>
    </row>
    <row r="1893" spans="1:24" ht="31.5" customHeight="1" x14ac:dyDescent="0.3">
      <c r="A1893" s="4" t="s">
        <v>234</v>
      </c>
      <c r="B1893" s="4" t="s">
        <v>1789</v>
      </c>
      <c r="C1893" s="4" t="s">
        <v>1668</v>
      </c>
      <c r="D1893" s="4" t="s">
        <v>12</v>
      </c>
      <c r="E1893" s="14" t="s">
        <v>532</v>
      </c>
      <c r="F1893" s="5"/>
      <c r="G1893" s="5"/>
      <c r="H1893" s="5"/>
      <c r="I1893" s="5"/>
      <c r="J1893" s="5"/>
      <c r="K1893" s="5"/>
      <c r="L1893" s="5">
        <v>377.29700000000003</v>
      </c>
      <c r="M1893" s="5">
        <f>L1893</f>
        <v>377.29700000000003</v>
      </c>
      <c r="N1893" s="5">
        <v>377.29700000000003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377.29613000000001</v>
      </c>
      <c r="U1893" s="5">
        <v>0</v>
      </c>
      <c r="V1893" s="42">
        <v>0</v>
      </c>
      <c r="W1893" s="5">
        <f t="shared" si="1671"/>
        <v>99.999769412425749</v>
      </c>
      <c r="X1893" s="25"/>
    </row>
    <row r="1894" spans="1:24" ht="31.5" customHeight="1" x14ac:dyDescent="0.3">
      <c r="A1894" s="4" t="s">
        <v>234</v>
      </c>
      <c r="B1894" s="4" t="s">
        <v>1789</v>
      </c>
      <c r="C1894" s="4" t="s">
        <v>903</v>
      </c>
      <c r="D1894" s="4"/>
      <c r="E1894" s="14" t="s">
        <v>1658</v>
      </c>
      <c r="F1894" s="5">
        <f t="shared" ref="F1894:L1895" si="1691">F1895</f>
        <v>619.6</v>
      </c>
      <c r="G1894" s="5">
        <f t="shared" si="1691"/>
        <v>619.6</v>
      </c>
      <c r="H1894" s="5">
        <f t="shared" si="1691"/>
        <v>619.6</v>
      </c>
      <c r="I1894" s="5">
        <f t="shared" si="1691"/>
        <v>0</v>
      </c>
      <c r="J1894" s="5">
        <f t="shared" si="1691"/>
        <v>0</v>
      </c>
      <c r="K1894" s="5">
        <f t="shared" si="1691"/>
        <v>0</v>
      </c>
      <c r="L1894" s="5">
        <f t="shared" si="1691"/>
        <v>36.872</v>
      </c>
      <c r="M1894" s="5">
        <f t="shared" si="1668"/>
        <v>656.47199999999998</v>
      </c>
      <c r="N1894" s="5">
        <f>N1895</f>
        <v>656.47199999999998</v>
      </c>
      <c r="O1894" s="5">
        <f>O1895</f>
        <v>442.23137000000003</v>
      </c>
      <c r="P1894" s="5">
        <f t="shared" ref="P1894:V1895" si="1692">P1895</f>
        <v>0</v>
      </c>
      <c r="Q1894" s="5">
        <f t="shared" si="1692"/>
        <v>0</v>
      </c>
      <c r="R1894" s="5">
        <f t="shared" si="1692"/>
        <v>0</v>
      </c>
      <c r="S1894" s="5">
        <f t="shared" si="1692"/>
        <v>0</v>
      </c>
      <c r="T1894" s="5">
        <f t="shared" si="1692"/>
        <v>656.47199999999998</v>
      </c>
      <c r="U1894" s="5">
        <f t="shared" si="1692"/>
        <v>0</v>
      </c>
      <c r="V1894" s="42">
        <f t="shared" si="1692"/>
        <v>0</v>
      </c>
      <c r="W1894" s="5">
        <f t="shared" si="1671"/>
        <v>100</v>
      </c>
      <c r="X1894" s="27"/>
    </row>
    <row r="1895" spans="1:24" ht="31.5" customHeight="1" x14ac:dyDescent="0.3">
      <c r="A1895" s="4" t="s">
        <v>234</v>
      </c>
      <c r="B1895" s="4" t="s">
        <v>1789</v>
      </c>
      <c r="C1895" s="4" t="s">
        <v>903</v>
      </c>
      <c r="D1895" s="4" t="s">
        <v>11</v>
      </c>
      <c r="E1895" s="14" t="s">
        <v>531</v>
      </c>
      <c r="F1895" s="5">
        <f t="shared" si="1691"/>
        <v>619.6</v>
      </c>
      <c r="G1895" s="5">
        <f t="shared" si="1691"/>
        <v>619.6</v>
      </c>
      <c r="H1895" s="5">
        <f t="shared" si="1691"/>
        <v>619.6</v>
      </c>
      <c r="I1895" s="5">
        <f t="shared" si="1691"/>
        <v>0</v>
      </c>
      <c r="J1895" s="5">
        <f t="shared" si="1691"/>
        <v>0</v>
      </c>
      <c r="K1895" s="5">
        <f t="shared" si="1691"/>
        <v>0</v>
      </c>
      <c r="L1895" s="5">
        <f t="shared" si="1691"/>
        <v>36.872</v>
      </c>
      <c r="M1895" s="5">
        <f t="shared" si="1668"/>
        <v>656.47199999999998</v>
      </c>
      <c r="N1895" s="5">
        <f>N1896</f>
        <v>656.47199999999998</v>
      </c>
      <c r="O1895" s="5">
        <f>O1896</f>
        <v>442.23137000000003</v>
      </c>
      <c r="P1895" s="5">
        <f t="shared" si="1692"/>
        <v>0</v>
      </c>
      <c r="Q1895" s="5">
        <f t="shared" si="1692"/>
        <v>0</v>
      </c>
      <c r="R1895" s="5">
        <f t="shared" si="1692"/>
        <v>0</v>
      </c>
      <c r="S1895" s="5">
        <f t="shared" si="1692"/>
        <v>0</v>
      </c>
      <c r="T1895" s="5">
        <f t="shared" si="1692"/>
        <v>656.47199999999998</v>
      </c>
      <c r="U1895" s="5">
        <f t="shared" si="1692"/>
        <v>0</v>
      </c>
      <c r="V1895" s="42">
        <f t="shared" si="1692"/>
        <v>0</v>
      </c>
      <c r="W1895" s="5">
        <f t="shared" si="1671"/>
        <v>100</v>
      </c>
      <c r="X1895" s="27"/>
    </row>
    <row r="1896" spans="1:24" ht="31.5" customHeight="1" x14ac:dyDescent="0.3">
      <c r="A1896" s="4" t="s">
        <v>234</v>
      </c>
      <c r="B1896" s="4" t="s">
        <v>1789</v>
      </c>
      <c r="C1896" s="4" t="s">
        <v>903</v>
      </c>
      <c r="D1896" s="4" t="s">
        <v>12</v>
      </c>
      <c r="E1896" s="14" t="s">
        <v>532</v>
      </c>
      <c r="F1896" s="5">
        <v>619.6</v>
      </c>
      <c r="G1896" s="5">
        <v>619.6</v>
      </c>
      <c r="H1896" s="5">
        <v>619.6</v>
      </c>
      <c r="I1896" s="5"/>
      <c r="J1896" s="5"/>
      <c r="K1896" s="5"/>
      <c r="L1896" s="5">
        <v>36.872</v>
      </c>
      <c r="M1896" s="5">
        <f t="shared" si="1668"/>
        <v>656.47199999999998</v>
      </c>
      <c r="N1896" s="5">
        <v>656.47199999999998</v>
      </c>
      <c r="O1896" s="5">
        <v>442.23137000000003</v>
      </c>
      <c r="P1896" s="5">
        <v>0</v>
      </c>
      <c r="Q1896" s="5">
        <v>0</v>
      </c>
      <c r="R1896" s="5">
        <v>0</v>
      </c>
      <c r="S1896" s="5">
        <v>0</v>
      </c>
      <c r="T1896" s="5">
        <v>656.47199999999998</v>
      </c>
      <c r="U1896" s="5">
        <v>0</v>
      </c>
      <c r="V1896" s="42">
        <v>0</v>
      </c>
      <c r="W1896" s="5">
        <f t="shared" si="1671"/>
        <v>100</v>
      </c>
      <c r="X1896" s="27"/>
    </row>
    <row r="1897" spans="1:24" ht="47.25" customHeight="1" x14ac:dyDescent="0.3">
      <c r="A1897" s="4" t="s">
        <v>234</v>
      </c>
      <c r="B1897" s="4" t="s">
        <v>1789</v>
      </c>
      <c r="C1897" s="4" t="s">
        <v>206</v>
      </c>
      <c r="D1897" s="4"/>
      <c r="E1897" s="14" t="s">
        <v>1224</v>
      </c>
      <c r="F1897" s="5"/>
      <c r="G1897" s="5"/>
      <c r="H1897" s="5"/>
      <c r="I1897" s="5"/>
      <c r="J1897" s="5"/>
      <c r="K1897" s="5"/>
      <c r="L1897" s="5"/>
      <c r="M1897" s="5">
        <v>0</v>
      </c>
      <c r="N1897" s="5">
        <f>N1898</f>
        <v>870</v>
      </c>
      <c r="O1897" s="5">
        <f t="shared" ref="O1897:V1898" si="1693">O1898</f>
        <v>870</v>
      </c>
      <c r="P1897" s="5">
        <f t="shared" si="1693"/>
        <v>0</v>
      </c>
      <c r="Q1897" s="5">
        <f t="shared" si="1693"/>
        <v>0</v>
      </c>
      <c r="R1897" s="5">
        <f t="shared" si="1693"/>
        <v>0</v>
      </c>
      <c r="S1897" s="5">
        <f t="shared" si="1693"/>
        <v>0</v>
      </c>
      <c r="T1897" s="5">
        <f t="shared" si="1693"/>
        <v>870</v>
      </c>
      <c r="U1897" s="5">
        <f t="shared" si="1693"/>
        <v>0</v>
      </c>
      <c r="V1897" s="42">
        <f t="shared" si="1693"/>
        <v>0</v>
      </c>
      <c r="W1897" s="5">
        <f t="shared" si="1671"/>
        <v>100</v>
      </c>
      <c r="X1897" s="27"/>
    </row>
    <row r="1898" spans="1:24" ht="47.25" customHeight="1" x14ac:dyDescent="0.3">
      <c r="A1898" s="4" t="s">
        <v>234</v>
      </c>
      <c r="B1898" s="4" t="s">
        <v>1789</v>
      </c>
      <c r="C1898" s="4" t="s">
        <v>207</v>
      </c>
      <c r="D1898" s="4"/>
      <c r="E1898" s="14" t="s">
        <v>1227</v>
      </c>
      <c r="F1898" s="5"/>
      <c r="G1898" s="5"/>
      <c r="H1898" s="5"/>
      <c r="I1898" s="5"/>
      <c r="J1898" s="5"/>
      <c r="K1898" s="5"/>
      <c r="L1898" s="5"/>
      <c r="M1898" s="5">
        <v>0</v>
      </c>
      <c r="N1898" s="5">
        <f>N1899</f>
        <v>870</v>
      </c>
      <c r="O1898" s="5">
        <f t="shared" si="1693"/>
        <v>870</v>
      </c>
      <c r="P1898" s="5">
        <f t="shared" si="1693"/>
        <v>0</v>
      </c>
      <c r="Q1898" s="5">
        <f t="shared" si="1693"/>
        <v>0</v>
      </c>
      <c r="R1898" s="5">
        <f t="shared" si="1693"/>
        <v>0</v>
      </c>
      <c r="S1898" s="5">
        <f t="shared" si="1693"/>
        <v>0</v>
      </c>
      <c r="T1898" s="5">
        <f t="shared" si="1693"/>
        <v>870</v>
      </c>
      <c r="U1898" s="5">
        <f t="shared" si="1693"/>
        <v>0</v>
      </c>
      <c r="V1898" s="42">
        <f t="shared" si="1693"/>
        <v>0</v>
      </c>
      <c r="W1898" s="5">
        <f t="shared" si="1671"/>
        <v>100</v>
      </c>
      <c r="X1898" s="27"/>
    </row>
    <row r="1899" spans="1:24" ht="31.5" customHeight="1" x14ac:dyDescent="0.3">
      <c r="A1899" s="4" t="s">
        <v>234</v>
      </c>
      <c r="B1899" s="4" t="s">
        <v>1789</v>
      </c>
      <c r="C1899" s="4" t="s">
        <v>197</v>
      </c>
      <c r="D1899" s="4"/>
      <c r="E1899" s="14" t="s">
        <v>920</v>
      </c>
      <c r="F1899" s="5"/>
      <c r="G1899" s="5"/>
      <c r="H1899" s="5"/>
      <c r="I1899" s="5"/>
      <c r="J1899" s="5"/>
      <c r="K1899" s="5"/>
      <c r="L1899" s="5"/>
      <c r="M1899" s="5">
        <v>0</v>
      </c>
      <c r="N1899" s="5">
        <f>N1900+N1902</f>
        <v>870</v>
      </c>
      <c r="O1899" s="5">
        <f t="shared" ref="O1899:V1899" si="1694">O1900+O1902</f>
        <v>870</v>
      </c>
      <c r="P1899" s="5">
        <f t="shared" si="1694"/>
        <v>0</v>
      </c>
      <c r="Q1899" s="5">
        <f t="shared" si="1694"/>
        <v>0</v>
      </c>
      <c r="R1899" s="5">
        <f t="shared" si="1694"/>
        <v>0</v>
      </c>
      <c r="S1899" s="5">
        <f t="shared" si="1694"/>
        <v>0</v>
      </c>
      <c r="T1899" s="5">
        <f t="shared" si="1694"/>
        <v>870</v>
      </c>
      <c r="U1899" s="5">
        <f t="shared" si="1694"/>
        <v>0</v>
      </c>
      <c r="V1899" s="42">
        <f t="shared" si="1694"/>
        <v>0</v>
      </c>
      <c r="W1899" s="5">
        <f t="shared" si="1671"/>
        <v>100</v>
      </c>
      <c r="X1899" s="27"/>
    </row>
    <row r="1900" spans="1:24" ht="31.5" customHeight="1" x14ac:dyDescent="0.3">
      <c r="A1900" s="4" t="s">
        <v>234</v>
      </c>
      <c r="B1900" s="4" t="s">
        <v>1789</v>
      </c>
      <c r="C1900" s="4" t="s">
        <v>197</v>
      </c>
      <c r="D1900" s="4" t="s">
        <v>87</v>
      </c>
      <c r="E1900" s="14" t="s">
        <v>541</v>
      </c>
      <c r="F1900" s="5"/>
      <c r="G1900" s="5"/>
      <c r="H1900" s="5"/>
      <c r="I1900" s="5"/>
      <c r="J1900" s="5"/>
      <c r="K1900" s="5"/>
      <c r="L1900" s="5"/>
      <c r="M1900" s="5">
        <v>0</v>
      </c>
      <c r="N1900" s="5">
        <f>N1901</f>
        <v>590</v>
      </c>
      <c r="O1900" s="5">
        <f t="shared" ref="O1900:V1900" si="1695">O1901</f>
        <v>590</v>
      </c>
      <c r="P1900" s="5">
        <f t="shared" si="1695"/>
        <v>0</v>
      </c>
      <c r="Q1900" s="5">
        <f t="shared" si="1695"/>
        <v>0</v>
      </c>
      <c r="R1900" s="5">
        <f t="shared" si="1695"/>
        <v>0</v>
      </c>
      <c r="S1900" s="5">
        <f t="shared" si="1695"/>
        <v>0</v>
      </c>
      <c r="T1900" s="5">
        <f t="shared" si="1695"/>
        <v>590</v>
      </c>
      <c r="U1900" s="5">
        <f t="shared" si="1695"/>
        <v>0</v>
      </c>
      <c r="V1900" s="42">
        <f t="shared" si="1695"/>
        <v>0</v>
      </c>
      <c r="W1900" s="5">
        <f t="shared" si="1671"/>
        <v>100</v>
      </c>
      <c r="X1900" s="27"/>
    </row>
    <row r="1901" spans="1:24" ht="63" customHeight="1" x14ac:dyDescent="0.3">
      <c r="A1901" s="4" t="s">
        <v>234</v>
      </c>
      <c r="B1901" s="4" t="s">
        <v>1789</v>
      </c>
      <c r="C1901" s="4" t="s">
        <v>197</v>
      </c>
      <c r="D1901" s="4" t="s">
        <v>84</v>
      </c>
      <c r="E1901" s="14" t="s">
        <v>1552</v>
      </c>
      <c r="F1901" s="5"/>
      <c r="G1901" s="5"/>
      <c r="H1901" s="5"/>
      <c r="I1901" s="5"/>
      <c r="J1901" s="5"/>
      <c r="K1901" s="5"/>
      <c r="L1901" s="5"/>
      <c r="M1901" s="5">
        <v>0</v>
      </c>
      <c r="N1901" s="5">
        <v>590</v>
      </c>
      <c r="O1901" s="5">
        <v>590</v>
      </c>
      <c r="P1901" s="5">
        <v>0</v>
      </c>
      <c r="Q1901" s="5">
        <v>0</v>
      </c>
      <c r="R1901" s="5">
        <v>0</v>
      </c>
      <c r="S1901" s="5">
        <v>0</v>
      </c>
      <c r="T1901" s="5">
        <v>590</v>
      </c>
      <c r="U1901" s="5">
        <v>0</v>
      </c>
      <c r="V1901" s="42">
        <v>0</v>
      </c>
      <c r="W1901" s="5">
        <f t="shared" si="1671"/>
        <v>100</v>
      </c>
      <c r="X1901" s="27"/>
    </row>
    <row r="1902" spans="1:24" ht="15.75" customHeight="1" x14ac:dyDescent="0.3">
      <c r="A1902" s="4" t="s">
        <v>234</v>
      </c>
      <c r="B1902" s="4" t="s">
        <v>1789</v>
      </c>
      <c r="C1902" s="4" t="s">
        <v>197</v>
      </c>
      <c r="D1902" s="4" t="s">
        <v>13</v>
      </c>
      <c r="E1902" s="14" t="s">
        <v>547</v>
      </c>
      <c r="F1902" s="5"/>
      <c r="G1902" s="5"/>
      <c r="H1902" s="5"/>
      <c r="I1902" s="5"/>
      <c r="J1902" s="5"/>
      <c r="K1902" s="5"/>
      <c r="L1902" s="5"/>
      <c r="M1902" s="5">
        <v>0</v>
      </c>
      <c r="N1902" s="5">
        <f>N1903</f>
        <v>280</v>
      </c>
      <c r="O1902" s="5">
        <f t="shared" ref="O1902:V1902" si="1696">O1903</f>
        <v>280</v>
      </c>
      <c r="P1902" s="5">
        <f t="shared" si="1696"/>
        <v>0</v>
      </c>
      <c r="Q1902" s="5">
        <f t="shared" si="1696"/>
        <v>0</v>
      </c>
      <c r="R1902" s="5">
        <f t="shared" si="1696"/>
        <v>0</v>
      </c>
      <c r="S1902" s="5">
        <f t="shared" si="1696"/>
        <v>0</v>
      </c>
      <c r="T1902" s="5">
        <f t="shared" si="1696"/>
        <v>280</v>
      </c>
      <c r="U1902" s="5">
        <f t="shared" si="1696"/>
        <v>0</v>
      </c>
      <c r="V1902" s="42">
        <f t="shared" si="1696"/>
        <v>0</v>
      </c>
      <c r="W1902" s="5">
        <f t="shared" si="1671"/>
        <v>100</v>
      </c>
      <c r="X1902" s="27"/>
    </row>
    <row r="1903" spans="1:24" ht="63" customHeight="1" x14ac:dyDescent="0.3">
      <c r="A1903" s="4" t="s">
        <v>234</v>
      </c>
      <c r="B1903" s="4" t="s">
        <v>1789</v>
      </c>
      <c r="C1903" s="4" t="s">
        <v>197</v>
      </c>
      <c r="D1903" s="4" t="s">
        <v>198</v>
      </c>
      <c r="E1903" s="14" t="s">
        <v>548</v>
      </c>
      <c r="F1903" s="5"/>
      <c r="G1903" s="5"/>
      <c r="H1903" s="5"/>
      <c r="I1903" s="5"/>
      <c r="J1903" s="5"/>
      <c r="K1903" s="5"/>
      <c r="L1903" s="5"/>
      <c r="M1903" s="5">
        <v>0</v>
      </c>
      <c r="N1903" s="5">
        <v>280</v>
      </c>
      <c r="O1903" s="5">
        <v>280</v>
      </c>
      <c r="P1903" s="5">
        <v>0</v>
      </c>
      <c r="Q1903" s="5">
        <v>0</v>
      </c>
      <c r="R1903" s="5">
        <v>0</v>
      </c>
      <c r="S1903" s="5">
        <v>0</v>
      </c>
      <c r="T1903" s="5">
        <v>280</v>
      </c>
      <c r="U1903" s="5">
        <v>0</v>
      </c>
      <c r="V1903" s="42">
        <v>0</v>
      </c>
      <c r="W1903" s="5">
        <f t="shared" si="1671"/>
        <v>100</v>
      </c>
      <c r="X1903" s="27"/>
    </row>
    <row r="1904" spans="1:24" ht="47.25" hidden="1" customHeight="1" x14ac:dyDescent="0.25">
      <c r="A1904" s="4" t="s">
        <v>234</v>
      </c>
      <c r="B1904" s="4" t="s">
        <v>1789</v>
      </c>
      <c r="C1904" s="4" t="s">
        <v>293</v>
      </c>
      <c r="D1904" s="4"/>
      <c r="E1904" s="14" t="s">
        <v>1234</v>
      </c>
      <c r="F1904" s="5">
        <f>F1905</f>
        <v>11060</v>
      </c>
      <c r="G1904" s="5">
        <f t="shared" ref="G1904:L1907" si="1697">G1905</f>
        <v>0</v>
      </c>
      <c r="H1904" s="5">
        <f t="shared" si="1697"/>
        <v>0</v>
      </c>
      <c r="I1904" s="5">
        <f t="shared" si="1697"/>
        <v>0</v>
      </c>
      <c r="J1904" s="5">
        <f t="shared" si="1697"/>
        <v>0</v>
      </c>
      <c r="K1904" s="5">
        <f t="shared" si="1697"/>
        <v>0</v>
      </c>
      <c r="L1904" s="5">
        <f t="shared" si="1697"/>
        <v>-1168.212</v>
      </c>
      <c r="M1904" s="5">
        <f t="shared" si="1668"/>
        <v>9891.7880000000005</v>
      </c>
      <c r="N1904" s="5">
        <f t="shared" ref="N1904:O1907" si="1698">N1905</f>
        <v>0</v>
      </c>
      <c r="O1904" s="5">
        <f t="shared" si="1698"/>
        <v>0</v>
      </c>
      <c r="P1904" s="5">
        <f t="shared" ref="P1904:V1907" si="1699">P1905</f>
        <v>0</v>
      </c>
      <c r="Q1904" s="5">
        <f t="shared" si="1699"/>
        <v>0</v>
      </c>
      <c r="R1904" s="5">
        <f t="shared" si="1699"/>
        <v>0</v>
      </c>
      <c r="S1904" s="5">
        <f t="shared" si="1699"/>
        <v>0</v>
      </c>
      <c r="T1904" s="5">
        <f t="shared" si="1699"/>
        <v>0</v>
      </c>
      <c r="U1904" s="5">
        <f t="shared" si="1699"/>
        <v>0</v>
      </c>
      <c r="V1904" s="42">
        <f t="shared" si="1699"/>
        <v>0</v>
      </c>
      <c r="W1904" s="5" t="e">
        <f t="shared" si="1671"/>
        <v>#DIV/0!</v>
      </c>
      <c r="X1904" s="25" t="s">
        <v>1591</v>
      </c>
    </row>
    <row r="1905" spans="1:25" ht="63" hidden="1" customHeight="1" x14ac:dyDescent="0.25">
      <c r="A1905" s="4" t="s">
        <v>234</v>
      </c>
      <c r="B1905" s="4" t="s">
        <v>1789</v>
      </c>
      <c r="C1905" s="4" t="s">
        <v>859</v>
      </c>
      <c r="D1905" s="4"/>
      <c r="E1905" s="14" t="s">
        <v>1236</v>
      </c>
      <c r="F1905" s="5">
        <f>F1906</f>
        <v>11060</v>
      </c>
      <c r="G1905" s="5">
        <f t="shared" si="1697"/>
        <v>0</v>
      </c>
      <c r="H1905" s="5">
        <f t="shared" si="1697"/>
        <v>0</v>
      </c>
      <c r="I1905" s="5">
        <f t="shared" si="1697"/>
        <v>0</v>
      </c>
      <c r="J1905" s="5">
        <f t="shared" si="1697"/>
        <v>0</v>
      </c>
      <c r="K1905" s="5">
        <f t="shared" si="1697"/>
        <v>0</v>
      </c>
      <c r="L1905" s="5">
        <f t="shared" si="1697"/>
        <v>-1168.212</v>
      </c>
      <c r="M1905" s="5">
        <f t="shared" si="1668"/>
        <v>9891.7880000000005</v>
      </c>
      <c r="N1905" s="5">
        <f t="shared" si="1698"/>
        <v>0</v>
      </c>
      <c r="O1905" s="5">
        <f t="shared" si="1698"/>
        <v>0</v>
      </c>
      <c r="P1905" s="5">
        <f t="shared" si="1699"/>
        <v>0</v>
      </c>
      <c r="Q1905" s="5">
        <f t="shared" si="1699"/>
        <v>0</v>
      </c>
      <c r="R1905" s="5">
        <f t="shared" si="1699"/>
        <v>0</v>
      </c>
      <c r="S1905" s="5">
        <f t="shared" si="1699"/>
        <v>0</v>
      </c>
      <c r="T1905" s="5">
        <f t="shared" si="1699"/>
        <v>0</v>
      </c>
      <c r="U1905" s="5">
        <f t="shared" si="1699"/>
        <v>0</v>
      </c>
      <c r="V1905" s="42">
        <f t="shared" si="1699"/>
        <v>0</v>
      </c>
      <c r="W1905" s="5" t="e">
        <f t="shared" si="1671"/>
        <v>#DIV/0!</v>
      </c>
      <c r="X1905" s="25" t="s">
        <v>1591</v>
      </c>
    </row>
    <row r="1906" spans="1:25" ht="31.5" hidden="1" customHeight="1" x14ac:dyDescent="0.25">
      <c r="A1906" s="4" t="s">
        <v>234</v>
      </c>
      <c r="B1906" s="4" t="s">
        <v>1789</v>
      </c>
      <c r="C1906" s="4" t="s">
        <v>858</v>
      </c>
      <c r="D1906" s="4"/>
      <c r="E1906" s="14" t="s">
        <v>862</v>
      </c>
      <c r="F1906" s="5">
        <f>F1907</f>
        <v>11060</v>
      </c>
      <c r="G1906" s="5">
        <f t="shared" si="1697"/>
        <v>0</v>
      </c>
      <c r="H1906" s="5">
        <f t="shared" si="1697"/>
        <v>0</v>
      </c>
      <c r="I1906" s="5">
        <f t="shared" si="1697"/>
        <v>0</v>
      </c>
      <c r="J1906" s="5">
        <f t="shared" si="1697"/>
        <v>0</v>
      </c>
      <c r="K1906" s="5">
        <f t="shared" si="1697"/>
        <v>0</v>
      </c>
      <c r="L1906" s="5">
        <f t="shared" si="1697"/>
        <v>-1168.212</v>
      </c>
      <c r="M1906" s="5">
        <f t="shared" si="1668"/>
        <v>9891.7880000000005</v>
      </c>
      <c r="N1906" s="5">
        <f t="shared" si="1698"/>
        <v>0</v>
      </c>
      <c r="O1906" s="5">
        <f t="shared" si="1698"/>
        <v>0</v>
      </c>
      <c r="P1906" s="5">
        <f t="shared" si="1699"/>
        <v>0</v>
      </c>
      <c r="Q1906" s="5">
        <f t="shared" si="1699"/>
        <v>0</v>
      </c>
      <c r="R1906" s="5">
        <f t="shared" si="1699"/>
        <v>0</v>
      </c>
      <c r="S1906" s="5">
        <f t="shared" si="1699"/>
        <v>0</v>
      </c>
      <c r="T1906" s="5">
        <f t="shared" si="1699"/>
        <v>0</v>
      </c>
      <c r="U1906" s="5">
        <f t="shared" si="1699"/>
        <v>0</v>
      </c>
      <c r="V1906" s="42">
        <f t="shared" si="1699"/>
        <v>0</v>
      </c>
      <c r="W1906" s="5" t="e">
        <f t="shared" si="1671"/>
        <v>#DIV/0!</v>
      </c>
      <c r="X1906" s="25" t="s">
        <v>1591</v>
      </c>
    </row>
    <row r="1907" spans="1:25" ht="31.5" hidden="1" customHeight="1" x14ac:dyDescent="0.3">
      <c r="A1907" s="4" t="s">
        <v>234</v>
      </c>
      <c r="B1907" s="4" t="s">
        <v>1789</v>
      </c>
      <c r="C1907" s="4" t="s">
        <v>858</v>
      </c>
      <c r="D1907" s="4" t="s">
        <v>11</v>
      </c>
      <c r="E1907" s="14" t="s">
        <v>531</v>
      </c>
      <c r="F1907" s="5">
        <f>F1908</f>
        <v>11060</v>
      </c>
      <c r="G1907" s="5">
        <f t="shared" si="1697"/>
        <v>0</v>
      </c>
      <c r="H1907" s="5">
        <f t="shared" si="1697"/>
        <v>0</v>
      </c>
      <c r="I1907" s="5">
        <f t="shared" si="1697"/>
        <v>0</v>
      </c>
      <c r="J1907" s="5">
        <f t="shared" si="1697"/>
        <v>0</v>
      </c>
      <c r="K1907" s="5">
        <f t="shared" si="1697"/>
        <v>0</v>
      </c>
      <c r="L1907" s="5">
        <f t="shared" si="1697"/>
        <v>-1168.212</v>
      </c>
      <c r="M1907" s="5">
        <f t="shared" si="1668"/>
        <v>9891.7880000000005</v>
      </c>
      <c r="N1907" s="5">
        <f t="shared" si="1698"/>
        <v>0</v>
      </c>
      <c r="O1907" s="5">
        <f t="shared" si="1698"/>
        <v>0</v>
      </c>
      <c r="P1907" s="5">
        <f t="shared" si="1699"/>
        <v>0</v>
      </c>
      <c r="Q1907" s="5">
        <f t="shared" si="1699"/>
        <v>0</v>
      </c>
      <c r="R1907" s="5">
        <f t="shared" si="1699"/>
        <v>0</v>
      </c>
      <c r="S1907" s="5">
        <f t="shared" si="1699"/>
        <v>0</v>
      </c>
      <c r="T1907" s="5">
        <f t="shared" si="1699"/>
        <v>0</v>
      </c>
      <c r="U1907" s="5">
        <f t="shared" si="1699"/>
        <v>0</v>
      </c>
      <c r="V1907" s="42">
        <f t="shared" si="1699"/>
        <v>0</v>
      </c>
      <c r="W1907" s="5" t="e">
        <f t="shared" si="1671"/>
        <v>#DIV/0!</v>
      </c>
      <c r="X1907" s="25" t="s">
        <v>1591</v>
      </c>
    </row>
    <row r="1908" spans="1:25" ht="31.5" hidden="1" customHeight="1" x14ac:dyDescent="0.3">
      <c r="A1908" s="4" t="s">
        <v>234</v>
      </c>
      <c r="B1908" s="4" t="s">
        <v>1789</v>
      </c>
      <c r="C1908" s="4" t="s">
        <v>858</v>
      </c>
      <c r="D1908" s="4" t="s">
        <v>12</v>
      </c>
      <c r="E1908" s="14" t="s">
        <v>532</v>
      </c>
      <c r="F1908" s="5">
        <v>11060</v>
      </c>
      <c r="G1908" s="5"/>
      <c r="H1908" s="5"/>
      <c r="I1908" s="5"/>
      <c r="J1908" s="5"/>
      <c r="K1908" s="5"/>
      <c r="L1908" s="5">
        <v>-1168.212</v>
      </c>
      <c r="M1908" s="5">
        <f t="shared" si="1668"/>
        <v>9891.7880000000005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42">
        <v>0</v>
      </c>
      <c r="W1908" s="5" t="e">
        <f t="shared" si="1671"/>
        <v>#DIV/0!</v>
      </c>
      <c r="X1908" s="25" t="s">
        <v>1591</v>
      </c>
    </row>
    <row r="1909" spans="1:25" ht="31.5" customHeight="1" x14ac:dyDescent="0.3">
      <c r="A1909" s="4" t="s">
        <v>234</v>
      </c>
      <c r="B1909" s="4" t="s">
        <v>1789</v>
      </c>
      <c r="C1909" s="4" t="s">
        <v>22</v>
      </c>
      <c r="D1909" s="4"/>
      <c r="E1909" s="14" t="s">
        <v>802</v>
      </c>
      <c r="F1909" s="5">
        <f t="shared" ref="F1909:L1909" si="1700">F1910+F1917</f>
        <v>0</v>
      </c>
      <c r="G1909" s="5">
        <f t="shared" si="1700"/>
        <v>0</v>
      </c>
      <c r="H1909" s="5">
        <f t="shared" si="1700"/>
        <v>0</v>
      </c>
      <c r="I1909" s="5">
        <f t="shared" si="1700"/>
        <v>0</v>
      </c>
      <c r="J1909" s="5">
        <f t="shared" si="1700"/>
        <v>0</v>
      </c>
      <c r="K1909" s="5">
        <f t="shared" si="1700"/>
        <v>0</v>
      </c>
      <c r="L1909" s="5">
        <f t="shared" si="1700"/>
        <v>814.65599999999995</v>
      </c>
      <c r="M1909" s="5">
        <f t="shared" si="1668"/>
        <v>814.65599999999995</v>
      </c>
      <c r="N1909" s="5">
        <f>N1910+N1917</f>
        <v>1422.5005699999999</v>
      </c>
      <c r="O1909" s="5">
        <f>O1910+O1917</f>
        <v>70</v>
      </c>
      <c r="P1909" s="5">
        <f t="shared" ref="P1909:V1909" si="1701">P1910+P1917</f>
        <v>0</v>
      </c>
      <c r="Q1909" s="5">
        <f t="shared" si="1701"/>
        <v>0</v>
      </c>
      <c r="R1909" s="5">
        <f t="shared" si="1701"/>
        <v>0</v>
      </c>
      <c r="S1909" s="5">
        <f t="shared" si="1701"/>
        <v>0</v>
      </c>
      <c r="T1909" s="5">
        <f t="shared" si="1701"/>
        <v>1339.97307</v>
      </c>
      <c r="U1909" s="5">
        <f t="shared" si="1701"/>
        <v>0</v>
      </c>
      <c r="V1909" s="42">
        <f t="shared" si="1701"/>
        <v>0</v>
      </c>
      <c r="W1909" s="5">
        <f t="shared" si="1671"/>
        <v>94.198420602390343</v>
      </c>
      <c r="X1909" s="27"/>
    </row>
    <row r="1910" spans="1:25" ht="47.25" customHeight="1" x14ac:dyDescent="0.3">
      <c r="A1910" s="4" t="s">
        <v>234</v>
      </c>
      <c r="B1910" s="4" t="s">
        <v>1789</v>
      </c>
      <c r="C1910" s="4" t="s">
        <v>406</v>
      </c>
      <c r="D1910" s="4"/>
      <c r="E1910" s="14" t="s">
        <v>808</v>
      </c>
      <c r="F1910" s="5">
        <f t="shared" ref="F1910:L1911" si="1702">F1911</f>
        <v>0</v>
      </c>
      <c r="G1910" s="5">
        <f t="shared" si="1702"/>
        <v>0</v>
      </c>
      <c r="H1910" s="5">
        <f t="shared" si="1702"/>
        <v>0</v>
      </c>
      <c r="I1910" s="5">
        <f t="shared" si="1702"/>
        <v>0</v>
      </c>
      <c r="J1910" s="5">
        <f t="shared" si="1702"/>
        <v>0</v>
      </c>
      <c r="K1910" s="5">
        <f t="shared" si="1702"/>
        <v>0</v>
      </c>
      <c r="L1910" s="5">
        <f>L1911+L1915</f>
        <v>814.65599999999995</v>
      </c>
      <c r="M1910" s="5">
        <f t="shared" si="1668"/>
        <v>814.65599999999995</v>
      </c>
      <c r="N1910" s="5">
        <f>N1911+N1915+N1913</f>
        <v>1422.5005699999999</v>
      </c>
      <c r="O1910" s="5">
        <f t="shared" ref="O1910:V1910" si="1703">O1911+O1915+O1913</f>
        <v>70</v>
      </c>
      <c r="P1910" s="5">
        <f t="shared" si="1703"/>
        <v>0</v>
      </c>
      <c r="Q1910" s="5">
        <f t="shared" si="1703"/>
        <v>0</v>
      </c>
      <c r="R1910" s="5">
        <f t="shared" si="1703"/>
        <v>0</v>
      </c>
      <c r="S1910" s="5">
        <f t="shared" si="1703"/>
        <v>0</v>
      </c>
      <c r="T1910" s="5">
        <f t="shared" si="1703"/>
        <v>1339.97307</v>
      </c>
      <c r="U1910" s="5">
        <f t="shared" si="1703"/>
        <v>0</v>
      </c>
      <c r="V1910" s="42">
        <f t="shared" si="1703"/>
        <v>0</v>
      </c>
      <c r="W1910" s="5">
        <f t="shared" si="1671"/>
        <v>94.198420602390343</v>
      </c>
      <c r="X1910" s="27"/>
    </row>
    <row r="1911" spans="1:25" ht="31.5" customHeight="1" x14ac:dyDescent="0.3">
      <c r="A1911" s="4" t="s">
        <v>234</v>
      </c>
      <c r="B1911" s="4" t="s">
        <v>1789</v>
      </c>
      <c r="C1911" s="4" t="s">
        <v>406</v>
      </c>
      <c r="D1911" s="4" t="s">
        <v>11</v>
      </c>
      <c r="E1911" s="14" t="s">
        <v>531</v>
      </c>
      <c r="F1911" s="5">
        <f t="shared" si="1702"/>
        <v>0</v>
      </c>
      <c r="G1911" s="5">
        <f t="shared" si="1702"/>
        <v>0</v>
      </c>
      <c r="H1911" s="5">
        <f t="shared" si="1702"/>
        <v>0</v>
      </c>
      <c r="I1911" s="5">
        <f t="shared" si="1702"/>
        <v>0</v>
      </c>
      <c r="J1911" s="5">
        <f t="shared" si="1702"/>
        <v>0</v>
      </c>
      <c r="K1911" s="5">
        <f t="shared" si="1702"/>
        <v>0</v>
      </c>
      <c r="L1911" s="5">
        <f t="shared" si="1702"/>
        <v>230.001</v>
      </c>
      <c r="M1911" s="5">
        <f t="shared" si="1668"/>
        <v>230.001</v>
      </c>
      <c r="N1911" s="5">
        <f>N1912</f>
        <v>422.50056999999998</v>
      </c>
      <c r="O1911" s="5">
        <f>O1912</f>
        <v>0</v>
      </c>
      <c r="P1911" s="5">
        <f t="shared" ref="P1911:V1911" si="1704">P1912</f>
        <v>0</v>
      </c>
      <c r="Q1911" s="5">
        <f t="shared" si="1704"/>
        <v>0</v>
      </c>
      <c r="R1911" s="5">
        <f t="shared" si="1704"/>
        <v>0</v>
      </c>
      <c r="S1911" s="5">
        <f t="shared" si="1704"/>
        <v>0</v>
      </c>
      <c r="T1911" s="5">
        <f t="shared" si="1704"/>
        <v>339.97307000000001</v>
      </c>
      <c r="U1911" s="5">
        <f t="shared" si="1704"/>
        <v>0</v>
      </c>
      <c r="V1911" s="42">
        <f t="shared" si="1704"/>
        <v>0</v>
      </c>
      <c r="W1911" s="5">
        <f t="shared" si="1671"/>
        <v>80.466890257686515</v>
      </c>
      <c r="X1911" s="27"/>
    </row>
    <row r="1912" spans="1:25" ht="31.5" customHeight="1" x14ac:dyDescent="0.3">
      <c r="A1912" s="4" t="s">
        <v>234</v>
      </c>
      <c r="B1912" s="4" t="s">
        <v>1789</v>
      </c>
      <c r="C1912" s="4" t="s">
        <v>406</v>
      </c>
      <c r="D1912" s="4" t="s">
        <v>12</v>
      </c>
      <c r="E1912" s="14" t="s">
        <v>532</v>
      </c>
      <c r="F1912" s="5"/>
      <c r="G1912" s="5"/>
      <c r="H1912" s="5"/>
      <c r="I1912" s="5"/>
      <c r="J1912" s="5"/>
      <c r="K1912" s="5"/>
      <c r="L1912" s="5">
        <v>230.001</v>
      </c>
      <c r="M1912" s="5">
        <f t="shared" si="1668"/>
        <v>230.001</v>
      </c>
      <c r="N1912" s="5">
        <v>422.50056999999998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339.97307000000001</v>
      </c>
      <c r="U1912" s="5">
        <v>0</v>
      </c>
      <c r="V1912" s="42">
        <v>0</v>
      </c>
      <c r="W1912" s="5">
        <f t="shared" si="1671"/>
        <v>80.466890257686515</v>
      </c>
      <c r="X1912" s="27"/>
    </row>
    <row r="1913" spans="1:25" ht="31.5" customHeight="1" x14ac:dyDescent="0.3">
      <c r="A1913" s="4" t="s">
        <v>234</v>
      </c>
      <c r="B1913" s="4" t="s">
        <v>1789</v>
      </c>
      <c r="C1913" s="4" t="s">
        <v>406</v>
      </c>
      <c r="D1913" s="4" t="s">
        <v>87</v>
      </c>
      <c r="E1913" s="14" t="s">
        <v>541</v>
      </c>
      <c r="F1913" s="5"/>
      <c r="G1913" s="5"/>
      <c r="H1913" s="5"/>
      <c r="I1913" s="5"/>
      <c r="J1913" s="5"/>
      <c r="K1913" s="5"/>
      <c r="L1913" s="5"/>
      <c r="M1913" s="5">
        <f>M1914</f>
        <v>0</v>
      </c>
      <c r="N1913" s="5">
        <f t="shared" ref="N1913:V1913" si="1705">N1914</f>
        <v>100</v>
      </c>
      <c r="O1913" s="5">
        <f t="shared" si="1705"/>
        <v>0</v>
      </c>
      <c r="P1913" s="5">
        <f t="shared" si="1705"/>
        <v>0</v>
      </c>
      <c r="Q1913" s="5">
        <f t="shared" si="1705"/>
        <v>0</v>
      </c>
      <c r="R1913" s="5">
        <f t="shared" si="1705"/>
        <v>0</v>
      </c>
      <c r="S1913" s="5">
        <f t="shared" si="1705"/>
        <v>0</v>
      </c>
      <c r="T1913" s="5">
        <f t="shared" si="1705"/>
        <v>100</v>
      </c>
      <c r="U1913" s="5">
        <f t="shared" si="1705"/>
        <v>0</v>
      </c>
      <c r="V1913" s="42">
        <f t="shared" si="1705"/>
        <v>0</v>
      </c>
      <c r="W1913" s="5">
        <f t="shared" si="1671"/>
        <v>100</v>
      </c>
      <c r="X1913" s="27"/>
    </row>
    <row r="1914" spans="1:25" ht="63" customHeight="1" x14ac:dyDescent="0.3">
      <c r="A1914" s="4" t="s">
        <v>234</v>
      </c>
      <c r="B1914" s="4" t="s">
        <v>1789</v>
      </c>
      <c r="C1914" s="4" t="s">
        <v>406</v>
      </c>
      <c r="D1914" s="4" t="s">
        <v>84</v>
      </c>
      <c r="E1914" s="14" t="s">
        <v>1552</v>
      </c>
      <c r="F1914" s="5"/>
      <c r="G1914" s="5"/>
      <c r="H1914" s="5"/>
      <c r="I1914" s="5"/>
      <c r="J1914" s="5"/>
      <c r="K1914" s="5"/>
      <c r="L1914" s="5"/>
      <c r="M1914" s="5">
        <v>0</v>
      </c>
      <c r="N1914" s="5">
        <v>100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100</v>
      </c>
      <c r="U1914" s="5">
        <v>0</v>
      </c>
      <c r="V1914" s="42">
        <v>0</v>
      </c>
      <c r="W1914" s="5">
        <f t="shared" si="1671"/>
        <v>100</v>
      </c>
      <c r="X1914" s="27"/>
    </row>
    <row r="1915" spans="1:25" ht="15.75" customHeight="1" x14ac:dyDescent="0.3">
      <c r="A1915" s="4" t="s">
        <v>234</v>
      </c>
      <c r="B1915" s="4" t="s">
        <v>1789</v>
      </c>
      <c r="C1915" s="4" t="s">
        <v>406</v>
      </c>
      <c r="D1915" s="4" t="s">
        <v>13</v>
      </c>
      <c r="E1915" s="14" t="s">
        <v>547</v>
      </c>
      <c r="F1915" s="5"/>
      <c r="G1915" s="5"/>
      <c r="H1915" s="5"/>
      <c r="I1915" s="5"/>
      <c r="J1915" s="5"/>
      <c r="K1915" s="5"/>
      <c r="L1915" s="5">
        <f>L1916</f>
        <v>584.65499999999997</v>
      </c>
      <c r="M1915" s="5">
        <f t="shared" si="1668"/>
        <v>584.65499999999997</v>
      </c>
      <c r="N1915" s="5">
        <f>N1916</f>
        <v>900</v>
      </c>
      <c r="O1915" s="5">
        <f>O1916</f>
        <v>70</v>
      </c>
      <c r="P1915" s="5">
        <v>0</v>
      </c>
      <c r="Q1915" s="5">
        <v>0</v>
      </c>
      <c r="R1915" s="5">
        <v>0</v>
      </c>
      <c r="S1915" s="5">
        <v>0</v>
      </c>
      <c r="T1915" s="5">
        <f>T1916</f>
        <v>900</v>
      </c>
      <c r="U1915" s="5">
        <v>0</v>
      </c>
      <c r="V1915" s="42">
        <v>0</v>
      </c>
      <c r="W1915" s="5">
        <f t="shared" si="1671"/>
        <v>100</v>
      </c>
      <c r="X1915" s="27"/>
    </row>
    <row r="1916" spans="1:25" ht="63" customHeight="1" x14ac:dyDescent="0.3">
      <c r="A1916" s="4" t="s">
        <v>234</v>
      </c>
      <c r="B1916" s="4" t="s">
        <v>1789</v>
      </c>
      <c r="C1916" s="4" t="s">
        <v>406</v>
      </c>
      <c r="D1916" s="4" t="s">
        <v>198</v>
      </c>
      <c r="E1916" s="14" t="s">
        <v>548</v>
      </c>
      <c r="F1916" s="5"/>
      <c r="G1916" s="5"/>
      <c r="H1916" s="5"/>
      <c r="I1916" s="5"/>
      <c r="J1916" s="5"/>
      <c r="K1916" s="5"/>
      <c r="L1916" s="5">
        <v>584.65499999999997</v>
      </c>
      <c r="M1916" s="5">
        <f t="shared" si="1668"/>
        <v>584.65499999999997</v>
      </c>
      <c r="N1916" s="5">
        <v>900</v>
      </c>
      <c r="O1916" s="5">
        <v>70</v>
      </c>
      <c r="P1916" s="5">
        <v>0</v>
      </c>
      <c r="Q1916" s="5">
        <v>0</v>
      </c>
      <c r="R1916" s="5">
        <v>0</v>
      </c>
      <c r="S1916" s="5">
        <v>0</v>
      </c>
      <c r="T1916" s="5">
        <v>900</v>
      </c>
      <c r="U1916" s="5">
        <v>0</v>
      </c>
      <c r="V1916" s="42">
        <v>0</v>
      </c>
      <c r="W1916" s="5">
        <f t="shared" si="1671"/>
        <v>100</v>
      </c>
      <c r="X1916" s="27"/>
    </row>
    <row r="1917" spans="1:25" ht="15.75" hidden="1" customHeight="1" x14ac:dyDescent="0.25">
      <c r="A1917" s="4" t="s">
        <v>234</v>
      </c>
      <c r="B1917" s="4" t="s">
        <v>1789</v>
      </c>
      <c r="C1917" s="4" t="s">
        <v>23</v>
      </c>
      <c r="D1917" s="4"/>
      <c r="E1917" s="14" t="s">
        <v>809</v>
      </c>
      <c r="F1917" s="5">
        <f t="shared" ref="F1917:L1919" si="1706">F1918</f>
        <v>0</v>
      </c>
      <c r="G1917" s="5">
        <f t="shared" si="1706"/>
        <v>0</v>
      </c>
      <c r="H1917" s="5">
        <f t="shared" si="1706"/>
        <v>0</v>
      </c>
      <c r="I1917" s="5">
        <f t="shared" si="1706"/>
        <v>0</v>
      </c>
      <c r="J1917" s="5">
        <f t="shared" si="1706"/>
        <v>0</v>
      </c>
      <c r="K1917" s="5">
        <f t="shared" si="1706"/>
        <v>0</v>
      </c>
      <c r="L1917" s="5">
        <f t="shared" si="1706"/>
        <v>0</v>
      </c>
      <c r="M1917" s="5">
        <f t="shared" si="1668"/>
        <v>0</v>
      </c>
      <c r="N1917" s="5">
        <f t="shared" ref="N1917:O1919" si="1707">N1918</f>
        <v>0</v>
      </c>
      <c r="O1917" s="5">
        <f t="shared" si="1707"/>
        <v>0</v>
      </c>
      <c r="P1917" s="5">
        <f t="shared" ref="P1917:V1919" si="1708">P1918</f>
        <v>0</v>
      </c>
      <c r="Q1917" s="5">
        <f t="shared" si="1708"/>
        <v>0</v>
      </c>
      <c r="R1917" s="5">
        <f t="shared" si="1708"/>
        <v>0</v>
      </c>
      <c r="S1917" s="5">
        <f t="shared" si="1708"/>
        <v>0</v>
      </c>
      <c r="T1917" s="5">
        <f t="shared" si="1708"/>
        <v>0</v>
      </c>
      <c r="U1917" s="5">
        <f t="shared" si="1708"/>
        <v>0</v>
      </c>
      <c r="V1917" s="42">
        <f t="shared" si="1708"/>
        <v>0</v>
      </c>
      <c r="W1917" s="5" t="e">
        <f t="shared" si="1671"/>
        <v>#DIV/0!</v>
      </c>
      <c r="X1917" s="27" t="s">
        <v>1591</v>
      </c>
      <c r="Y1917" s="2" t="s">
        <v>1630</v>
      </c>
    </row>
    <row r="1918" spans="1:25" ht="47.25" hidden="1" customHeight="1" x14ac:dyDescent="0.25">
      <c r="A1918" s="4" t="s">
        <v>234</v>
      </c>
      <c r="B1918" s="4" t="s">
        <v>1789</v>
      </c>
      <c r="C1918" s="4" t="s">
        <v>1415</v>
      </c>
      <c r="D1918" s="4"/>
      <c r="E1918" s="14" t="s">
        <v>1416</v>
      </c>
      <c r="F1918" s="5">
        <f t="shared" si="1706"/>
        <v>0</v>
      </c>
      <c r="G1918" s="5">
        <f t="shared" si="1706"/>
        <v>0</v>
      </c>
      <c r="H1918" s="5">
        <f t="shared" si="1706"/>
        <v>0</v>
      </c>
      <c r="I1918" s="5">
        <f t="shared" si="1706"/>
        <v>0</v>
      </c>
      <c r="J1918" s="5">
        <f t="shared" si="1706"/>
        <v>0</v>
      </c>
      <c r="K1918" s="5">
        <f t="shared" si="1706"/>
        <v>0</v>
      </c>
      <c r="L1918" s="5">
        <f t="shared" si="1706"/>
        <v>0</v>
      </c>
      <c r="M1918" s="5">
        <f t="shared" si="1668"/>
        <v>0</v>
      </c>
      <c r="N1918" s="5">
        <f t="shared" si="1707"/>
        <v>0</v>
      </c>
      <c r="O1918" s="5">
        <f t="shared" si="1707"/>
        <v>0</v>
      </c>
      <c r="P1918" s="5">
        <f t="shared" si="1708"/>
        <v>0</v>
      </c>
      <c r="Q1918" s="5">
        <f t="shared" si="1708"/>
        <v>0</v>
      </c>
      <c r="R1918" s="5">
        <f t="shared" si="1708"/>
        <v>0</v>
      </c>
      <c r="S1918" s="5">
        <f t="shared" si="1708"/>
        <v>0</v>
      </c>
      <c r="T1918" s="5">
        <f t="shared" si="1708"/>
        <v>0</v>
      </c>
      <c r="U1918" s="5">
        <f t="shared" si="1708"/>
        <v>0</v>
      </c>
      <c r="V1918" s="42">
        <f t="shared" si="1708"/>
        <v>0</v>
      </c>
      <c r="W1918" s="5" t="e">
        <f t="shared" si="1671"/>
        <v>#DIV/0!</v>
      </c>
      <c r="X1918" s="27" t="s">
        <v>1591</v>
      </c>
      <c r="Y1918" s="2" t="s">
        <v>1630</v>
      </c>
    </row>
    <row r="1919" spans="1:25" ht="15.75" hidden="1" customHeight="1" x14ac:dyDescent="0.3">
      <c r="A1919" s="4" t="s">
        <v>234</v>
      </c>
      <c r="B1919" s="4" t="s">
        <v>1789</v>
      </c>
      <c r="C1919" s="4" t="s">
        <v>1415</v>
      </c>
      <c r="D1919" s="4" t="s">
        <v>13</v>
      </c>
      <c r="E1919" s="14" t="s">
        <v>547</v>
      </c>
      <c r="F1919" s="5">
        <f t="shared" si="1706"/>
        <v>0</v>
      </c>
      <c r="G1919" s="5">
        <f t="shared" si="1706"/>
        <v>0</v>
      </c>
      <c r="H1919" s="5">
        <f t="shared" si="1706"/>
        <v>0</v>
      </c>
      <c r="I1919" s="5">
        <f t="shared" si="1706"/>
        <v>0</v>
      </c>
      <c r="J1919" s="5">
        <f t="shared" si="1706"/>
        <v>0</v>
      </c>
      <c r="K1919" s="5">
        <f t="shared" si="1706"/>
        <v>0</v>
      </c>
      <c r="L1919" s="5">
        <f t="shared" si="1706"/>
        <v>0</v>
      </c>
      <c r="M1919" s="5">
        <f t="shared" si="1668"/>
        <v>0</v>
      </c>
      <c r="N1919" s="5">
        <f t="shared" si="1707"/>
        <v>0</v>
      </c>
      <c r="O1919" s="5">
        <f t="shared" si="1707"/>
        <v>0</v>
      </c>
      <c r="P1919" s="5">
        <f t="shared" si="1708"/>
        <v>0</v>
      </c>
      <c r="Q1919" s="5">
        <f t="shared" si="1708"/>
        <v>0</v>
      </c>
      <c r="R1919" s="5">
        <f t="shared" si="1708"/>
        <v>0</v>
      </c>
      <c r="S1919" s="5">
        <f t="shared" si="1708"/>
        <v>0</v>
      </c>
      <c r="T1919" s="5">
        <f t="shared" si="1708"/>
        <v>0</v>
      </c>
      <c r="U1919" s="5">
        <f t="shared" si="1708"/>
        <v>0</v>
      </c>
      <c r="V1919" s="42">
        <f t="shared" si="1708"/>
        <v>0</v>
      </c>
      <c r="W1919" s="5" t="e">
        <f t="shared" si="1671"/>
        <v>#DIV/0!</v>
      </c>
      <c r="X1919" s="27" t="s">
        <v>1591</v>
      </c>
      <c r="Y1919" s="2" t="s">
        <v>1630</v>
      </c>
    </row>
    <row r="1920" spans="1:25" ht="15.75" hidden="1" customHeight="1" x14ac:dyDescent="0.3">
      <c r="A1920" s="4" t="s">
        <v>234</v>
      </c>
      <c r="B1920" s="4" t="s">
        <v>1789</v>
      </c>
      <c r="C1920" s="4" t="s">
        <v>1415</v>
      </c>
      <c r="D1920" s="4" t="s">
        <v>20</v>
      </c>
      <c r="E1920" s="14" t="s">
        <v>550</v>
      </c>
      <c r="F1920" s="5"/>
      <c r="G1920" s="5"/>
      <c r="H1920" s="5"/>
      <c r="I1920" s="5"/>
      <c r="J1920" s="5"/>
      <c r="K1920" s="5"/>
      <c r="L1920" s="5"/>
      <c r="M1920" s="5">
        <f t="shared" si="1668"/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42">
        <v>0</v>
      </c>
      <c r="W1920" s="5" t="e">
        <f t="shared" si="1671"/>
        <v>#DIV/0!</v>
      </c>
      <c r="X1920" s="27" t="s">
        <v>1591</v>
      </c>
      <c r="Y1920" s="2" t="s">
        <v>1630</v>
      </c>
    </row>
    <row r="1921" spans="1:24" s="10" customFormat="1" ht="31.5" customHeight="1" x14ac:dyDescent="0.3">
      <c r="A1921" s="9" t="s">
        <v>234</v>
      </c>
      <c r="B1921" s="9" t="s">
        <v>1790</v>
      </c>
      <c r="C1921" s="9"/>
      <c r="D1921" s="9"/>
      <c r="E1921" s="13" t="s">
        <v>515</v>
      </c>
      <c r="F1921" s="11">
        <f t="shared" ref="F1921:L1924" si="1709">F1922</f>
        <v>10979.7</v>
      </c>
      <c r="G1921" s="11">
        <f t="shared" si="1709"/>
        <v>10979.7</v>
      </c>
      <c r="H1921" s="11">
        <f t="shared" si="1709"/>
        <v>10979.7</v>
      </c>
      <c r="I1921" s="11">
        <f t="shared" si="1709"/>
        <v>0</v>
      </c>
      <c r="J1921" s="11">
        <f t="shared" si="1709"/>
        <v>0</v>
      </c>
      <c r="K1921" s="11">
        <f t="shared" si="1709"/>
        <v>0</v>
      </c>
      <c r="L1921" s="11">
        <f t="shared" si="1709"/>
        <v>90.2</v>
      </c>
      <c r="M1921" s="11">
        <f t="shared" si="1668"/>
        <v>11069.900000000001</v>
      </c>
      <c r="N1921" s="11">
        <f>N1922+N1932</f>
        <v>11944.009590000001</v>
      </c>
      <c r="O1921" s="11">
        <f>O1922+O1932</f>
        <v>8768.8007600000001</v>
      </c>
      <c r="P1921" s="11">
        <f t="shared" ref="P1921:V1921" si="1710">P1922+P1932</f>
        <v>0</v>
      </c>
      <c r="Q1921" s="11">
        <f t="shared" si="1710"/>
        <v>0</v>
      </c>
      <c r="R1921" s="11">
        <f t="shared" si="1710"/>
        <v>0</v>
      </c>
      <c r="S1921" s="11">
        <f t="shared" si="1710"/>
        <v>0</v>
      </c>
      <c r="T1921" s="11">
        <f>T1922+T1932</f>
        <v>11929.07065</v>
      </c>
      <c r="U1921" s="11">
        <f t="shared" si="1710"/>
        <v>0</v>
      </c>
      <c r="V1921" s="41">
        <f t="shared" si="1710"/>
        <v>0</v>
      </c>
      <c r="W1921" s="11">
        <f t="shared" si="1671"/>
        <v>99.874925251127493</v>
      </c>
      <c r="X1921" s="26"/>
    </row>
    <row r="1922" spans="1:24" ht="31.5" customHeight="1" x14ac:dyDescent="0.3">
      <c r="A1922" s="4" t="s">
        <v>234</v>
      </c>
      <c r="B1922" s="4" t="s">
        <v>1790</v>
      </c>
      <c r="C1922" s="4" t="s">
        <v>199</v>
      </c>
      <c r="D1922" s="4"/>
      <c r="E1922" s="14" t="s">
        <v>979</v>
      </c>
      <c r="F1922" s="5">
        <f t="shared" si="1709"/>
        <v>10979.7</v>
      </c>
      <c r="G1922" s="5">
        <f t="shared" si="1709"/>
        <v>10979.7</v>
      </c>
      <c r="H1922" s="5">
        <f t="shared" si="1709"/>
        <v>10979.7</v>
      </c>
      <c r="I1922" s="5">
        <f t="shared" si="1709"/>
        <v>0</v>
      </c>
      <c r="J1922" s="5">
        <f t="shared" si="1709"/>
        <v>0</v>
      </c>
      <c r="K1922" s="5">
        <f t="shared" si="1709"/>
        <v>0</v>
      </c>
      <c r="L1922" s="5">
        <f t="shared" si="1709"/>
        <v>90.2</v>
      </c>
      <c r="M1922" s="5">
        <f t="shared" si="1668"/>
        <v>11069.900000000001</v>
      </c>
      <c r="N1922" s="5">
        <f t="shared" ref="N1922:O1924" si="1711">N1923</f>
        <v>11119.900000000001</v>
      </c>
      <c r="O1922" s="5">
        <f t="shared" si="1711"/>
        <v>7944.6911700000001</v>
      </c>
      <c r="P1922" s="5">
        <f t="shared" ref="P1922:V1924" si="1712">P1923</f>
        <v>0</v>
      </c>
      <c r="Q1922" s="5">
        <f t="shared" si="1712"/>
        <v>0</v>
      </c>
      <c r="R1922" s="5">
        <f t="shared" si="1712"/>
        <v>0</v>
      </c>
      <c r="S1922" s="5">
        <f t="shared" si="1712"/>
        <v>0</v>
      </c>
      <c r="T1922" s="5">
        <f t="shared" si="1712"/>
        <v>11104.96106</v>
      </c>
      <c r="U1922" s="5">
        <f t="shared" si="1712"/>
        <v>0</v>
      </c>
      <c r="V1922" s="42">
        <f t="shared" si="1712"/>
        <v>0</v>
      </c>
      <c r="W1922" s="5">
        <f t="shared" si="1671"/>
        <v>99.865655806257237</v>
      </c>
      <c r="X1922" s="27"/>
    </row>
    <row r="1923" spans="1:24" ht="31.5" customHeight="1" x14ac:dyDescent="0.3">
      <c r="A1923" s="4" t="s">
        <v>234</v>
      </c>
      <c r="B1923" s="4" t="s">
        <v>1790</v>
      </c>
      <c r="C1923" s="4" t="s">
        <v>227</v>
      </c>
      <c r="D1923" s="4"/>
      <c r="E1923" s="14" t="s">
        <v>1258</v>
      </c>
      <c r="F1923" s="5">
        <f t="shared" si="1709"/>
        <v>10979.7</v>
      </c>
      <c r="G1923" s="5">
        <f t="shared" si="1709"/>
        <v>10979.7</v>
      </c>
      <c r="H1923" s="5">
        <f t="shared" si="1709"/>
        <v>10979.7</v>
      </c>
      <c r="I1923" s="5">
        <f t="shared" si="1709"/>
        <v>0</v>
      </c>
      <c r="J1923" s="5">
        <f t="shared" si="1709"/>
        <v>0</v>
      </c>
      <c r="K1923" s="5">
        <f t="shared" si="1709"/>
        <v>0</v>
      </c>
      <c r="L1923" s="5">
        <f t="shared" si="1709"/>
        <v>90.2</v>
      </c>
      <c r="M1923" s="5">
        <f t="shared" si="1668"/>
        <v>11069.900000000001</v>
      </c>
      <c r="N1923" s="5">
        <f t="shared" si="1711"/>
        <v>11119.900000000001</v>
      </c>
      <c r="O1923" s="5">
        <f t="shared" si="1711"/>
        <v>7944.6911700000001</v>
      </c>
      <c r="P1923" s="5">
        <f t="shared" si="1712"/>
        <v>0</v>
      </c>
      <c r="Q1923" s="5">
        <f t="shared" si="1712"/>
        <v>0</v>
      </c>
      <c r="R1923" s="5">
        <f t="shared" si="1712"/>
        <v>0</v>
      </c>
      <c r="S1923" s="5">
        <f t="shared" si="1712"/>
        <v>0</v>
      </c>
      <c r="T1923" s="5">
        <f t="shared" si="1712"/>
        <v>11104.96106</v>
      </c>
      <c r="U1923" s="5">
        <f t="shared" si="1712"/>
        <v>0</v>
      </c>
      <c r="V1923" s="42">
        <f t="shared" si="1712"/>
        <v>0</v>
      </c>
      <c r="W1923" s="5">
        <f t="shared" si="1671"/>
        <v>99.865655806257237</v>
      </c>
      <c r="X1923" s="27"/>
    </row>
    <row r="1924" spans="1:24" ht="31.5" customHeight="1" x14ac:dyDescent="0.3">
      <c r="A1924" s="4" t="s">
        <v>234</v>
      </c>
      <c r="B1924" s="4" t="s">
        <v>1790</v>
      </c>
      <c r="C1924" s="4" t="s">
        <v>228</v>
      </c>
      <c r="D1924" s="4"/>
      <c r="E1924" s="14" t="s">
        <v>1259</v>
      </c>
      <c r="F1924" s="5">
        <f t="shared" si="1709"/>
        <v>10979.7</v>
      </c>
      <c r="G1924" s="5">
        <f t="shared" si="1709"/>
        <v>10979.7</v>
      </c>
      <c r="H1924" s="5">
        <f t="shared" si="1709"/>
        <v>10979.7</v>
      </c>
      <c r="I1924" s="5">
        <f t="shared" si="1709"/>
        <v>0</v>
      </c>
      <c r="J1924" s="5">
        <f t="shared" si="1709"/>
        <v>0</v>
      </c>
      <c r="K1924" s="5">
        <f t="shared" si="1709"/>
        <v>0</v>
      </c>
      <c r="L1924" s="5">
        <f t="shared" si="1709"/>
        <v>90.2</v>
      </c>
      <c r="M1924" s="5">
        <f t="shared" si="1668"/>
        <v>11069.900000000001</v>
      </c>
      <c r="N1924" s="5">
        <f t="shared" si="1711"/>
        <v>11119.900000000001</v>
      </c>
      <c r="O1924" s="5">
        <f t="shared" si="1711"/>
        <v>7944.6911700000001</v>
      </c>
      <c r="P1924" s="5">
        <f t="shared" si="1712"/>
        <v>0</v>
      </c>
      <c r="Q1924" s="5">
        <f t="shared" si="1712"/>
        <v>0</v>
      </c>
      <c r="R1924" s="5">
        <f t="shared" si="1712"/>
        <v>0</v>
      </c>
      <c r="S1924" s="5">
        <f t="shared" si="1712"/>
        <v>0</v>
      </c>
      <c r="T1924" s="5">
        <f t="shared" si="1712"/>
        <v>11104.96106</v>
      </c>
      <c r="U1924" s="5">
        <f t="shared" si="1712"/>
        <v>0</v>
      </c>
      <c r="V1924" s="42">
        <f t="shared" si="1712"/>
        <v>0</v>
      </c>
      <c r="W1924" s="5">
        <f t="shared" si="1671"/>
        <v>99.865655806257237</v>
      </c>
      <c r="X1924" s="27"/>
    </row>
    <row r="1925" spans="1:24" ht="47.25" customHeight="1" x14ac:dyDescent="0.3">
      <c r="A1925" s="4" t="s">
        <v>234</v>
      </c>
      <c r="B1925" s="4" t="s">
        <v>1790</v>
      </c>
      <c r="C1925" s="4" t="s">
        <v>226</v>
      </c>
      <c r="D1925" s="4"/>
      <c r="E1925" s="14" t="s">
        <v>565</v>
      </c>
      <c r="F1925" s="5">
        <f t="shared" ref="F1925:L1925" si="1713">F1926+F1928+F1930</f>
        <v>10979.7</v>
      </c>
      <c r="G1925" s="5">
        <f t="shared" si="1713"/>
        <v>10979.7</v>
      </c>
      <c r="H1925" s="5">
        <f t="shared" si="1713"/>
        <v>10979.7</v>
      </c>
      <c r="I1925" s="5">
        <f t="shared" si="1713"/>
        <v>0</v>
      </c>
      <c r="J1925" s="5">
        <f t="shared" si="1713"/>
        <v>0</v>
      </c>
      <c r="K1925" s="5">
        <f t="shared" si="1713"/>
        <v>0</v>
      </c>
      <c r="L1925" s="5">
        <f t="shared" si="1713"/>
        <v>90.2</v>
      </c>
      <c r="M1925" s="5">
        <f t="shared" si="1668"/>
        <v>11069.900000000001</v>
      </c>
      <c r="N1925" s="5">
        <f>N1926+N1928+N1930</f>
        <v>11119.900000000001</v>
      </c>
      <c r="O1925" s="5">
        <f>O1926+O1928+O1930</f>
        <v>7944.6911700000001</v>
      </c>
      <c r="P1925" s="5">
        <f t="shared" ref="P1925:V1925" si="1714">P1926+P1928+P1930</f>
        <v>0</v>
      </c>
      <c r="Q1925" s="5">
        <f t="shared" si="1714"/>
        <v>0</v>
      </c>
      <c r="R1925" s="5">
        <f t="shared" si="1714"/>
        <v>0</v>
      </c>
      <c r="S1925" s="5">
        <f t="shared" si="1714"/>
        <v>0</v>
      </c>
      <c r="T1925" s="5">
        <f t="shared" si="1714"/>
        <v>11104.96106</v>
      </c>
      <c r="U1925" s="5">
        <f t="shared" si="1714"/>
        <v>0</v>
      </c>
      <c r="V1925" s="42">
        <f t="shared" si="1714"/>
        <v>0</v>
      </c>
      <c r="W1925" s="5">
        <f t="shared" si="1671"/>
        <v>99.865655806257237</v>
      </c>
      <c r="X1925" s="27"/>
    </row>
    <row r="1926" spans="1:24" ht="78.75" customHeight="1" x14ac:dyDescent="0.3">
      <c r="A1926" s="4" t="s">
        <v>234</v>
      </c>
      <c r="B1926" s="4" t="s">
        <v>1790</v>
      </c>
      <c r="C1926" s="4" t="s">
        <v>226</v>
      </c>
      <c r="D1926" s="4" t="s">
        <v>18</v>
      </c>
      <c r="E1926" s="14" t="s">
        <v>528</v>
      </c>
      <c r="F1926" s="5">
        <f t="shared" ref="F1926:L1926" si="1715">F1927</f>
        <v>8586.7000000000007</v>
      </c>
      <c r="G1926" s="5">
        <f t="shared" si="1715"/>
        <v>8586.7000000000007</v>
      </c>
      <c r="H1926" s="5">
        <f t="shared" si="1715"/>
        <v>8586.7000000000007</v>
      </c>
      <c r="I1926" s="5">
        <f t="shared" si="1715"/>
        <v>0</v>
      </c>
      <c r="J1926" s="5">
        <f t="shared" si="1715"/>
        <v>0</v>
      </c>
      <c r="K1926" s="5">
        <f t="shared" si="1715"/>
        <v>0</v>
      </c>
      <c r="L1926" s="5">
        <f t="shared" si="1715"/>
        <v>90.2</v>
      </c>
      <c r="M1926" s="5">
        <f t="shared" si="1668"/>
        <v>8676.9000000000015</v>
      </c>
      <c r="N1926" s="5">
        <f>N1927</f>
        <v>8902.7605500000009</v>
      </c>
      <c r="O1926" s="5">
        <f>O1927</f>
        <v>6130.38</v>
      </c>
      <c r="P1926" s="5">
        <f t="shared" ref="P1926:V1926" si="1716">P1927</f>
        <v>0</v>
      </c>
      <c r="Q1926" s="5">
        <f t="shared" si="1716"/>
        <v>0</v>
      </c>
      <c r="R1926" s="5">
        <f t="shared" si="1716"/>
        <v>0</v>
      </c>
      <c r="S1926" s="5">
        <f t="shared" si="1716"/>
        <v>0</v>
      </c>
      <c r="T1926" s="5">
        <f t="shared" si="1716"/>
        <v>8895.5843499999992</v>
      </c>
      <c r="U1926" s="5">
        <f t="shared" si="1716"/>
        <v>0</v>
      </c>
      <c r="V1926" s="42">
        <f t="shared" si="1716"/>
        <v>0</v>
      </c>
      <c r="W1926" s="5">
        <f t="shared" si="1671"/>
        <v>99.919393541366205</v>
      </c>
      <c r="X1926" s="27"/>
    </row>
    <row r="1927" spans="1:24" ht="15.75" customHeight="1" x14ac:dyDescent="0.3">
      <c r="A1927" s="4" t="s">
        <v>234</v>
      </c>
      <c r="B1927" s="4" t="s">
        <v>1790</v>
      </c>
      <c r="C1927" s="4" t="s">
        <v>226</v>
      </c>
      <c r="D1927" s="4" t="s">
        <v>19</v>
      </c>
      <c r="E1927" s="14" t="s">
        <v>529</v>
      </c>
      <c r="F1927" s="5">
        <v>8586.7000000000007</v>
      </c>
      <c r="G1927" s="5">
        <v>8586.7000000000007</v>
      </c>
      <c r="H1927" s="5">
        <v>8586.7000000000007</v>
      </c>
      <c r="I1927" s="5"/>
      <c r="J1927" s="5"/>
      <c r="K1927" s="5"/>
      <c r="L1927" s="5">
        <v>90.2</v>
      </c>
      <c r="M1927" s="5">
        <f t="shared" si="1668"/>
        <v>8676.9000000000015</v>
      </c>
      <c r="N1927" s="5">
        <v>8902.7605500000009</v>
      </c>
      <c r="O1927" s="5">
        <v>6130.38</v>
      </c>
      <c r="P1927" s="5">
        <v>0</v>
      </c>
      <c r="Q1927" s="5">
        <v>0</v>
      </c>
      <c r="R1927" s="5">
        <v>0</v>
      </c>
      <c r="S1927" s="5">
        <v>0</v>
      </c>
      <c r="T1927" s="5">
        <v>8895.5843499999992</v>
      </c>
      <c r="U1927" s="5">
        <v>0</v>
      </c>
      <c r="V1927" s="42">
        <v>0</v>
      </c>
      <c r="W1927" s="5">
        <f t="shared" si="1671"/>
        <v>99.919393541366205</v>
      </c>
      <c r="X1927" s="27"/>
    </row>
    <row r="1928" spans="1:24" ht="31.5" customHeight="1" x14ac:dyDescent="0.3">
      <c r="A1928" s="4" t="s">
        <v>234</v>
      </c>
      <c r="B1928" s="4" t="s">
        <v>1790</v>
      </c>
      <c r="C1928" s="4" t="s">
        <v>226</v>
      </c>
      <c r="D1928" s="4" t="s">
        <v>11</v>
      </c>
      <c r="E1928" s="14" t="s">
        <v>531</v>
      </c>
      <c r="F1928" s="5">
        <f t="shared" ref="F1928:L1928" si="1717">F1929</f>
        <v>2393</v>
      </c>
      <c r="G1928" s="5">
        <f t="shared" si="1717"/>
        <v>2393</v>
      </c>
      <c r="H1928" s="5">
        <f t="shared" si="1717"/>
        <v>2393</v>
      </c>
      <c r="I1928" s="5">
        <f t="shared" si="1717"/>
        <v>0</v>
      </c>
      <c r="J1928" s="5">
        <f t="shared" si="1717"/>
        <v>0</v>
      </c>
      <c r="K1928" s="5">
        <f t="shared" si="1717"/>
        <v>0</v>
      </c>
      <c r="L1928" s="5">
        <f t="shared" si="1717"/>
        <v>0</v>
      </c>
      <c r="M1928" s="5">
        <f t="shared" si="1668"/>
        <v>2393</v>
      </c>
      <c r="N1928" s="5">
        <f>N1929</f>
        <v>2162.80845</v>
      </c>
      <c r="O1928" s="5">
        <f>O1929</f>
        <v>1761.0561700000001</v>
      </c>
      <c r="P1928" s="5">
        <f t="shared" ref="P1928:V1928" si="1718">P1929</f>
        <v>0</v>
      </c>
      <c r="Q1928" s="5">
        <f t="shared" si="1718"/>
        <v>0</v>
      </c>
      <c r="R1928" s="5">
        <f t="shared" si="1718"/>
        <v>0</v>
      </c>
      <c r="S1928" s="5">
        <f t="shared" si="1718"/>
        <v>0</v>
      </c>
      <c r="T1928" s="5">
        <f>T1929</f>
        <v>2155.0457099999999</v>
      </c>
      <c r="U1928" s="5">
        <f t="shared" si="1718"/>
        <v>0</v>
      </c>
      <c r="V1928" s="42">
        <f t="shared" si="1718"/>
        <v>0</v>
      </c>
      <c r="W1928" s="5">
        <f t="shared" si="1671"/>
        <v>99.641080558937148</v>
      </c>
      <c r="X1928" s="27"/>
    </row>
    <row r="1929" spans="1:24" ht="31.5" customHeight="1" x14ac:dyDescent="0.3">
      <c r="A1929" s="4" t="s">
        <v>234</v>
      </c>
      <c r="B1929" s="4" t="s">
        <v>1790</v>
      </c>
      <c r="C1929" s="4" t="s">
        <v>226</v>
      </c>
      <c r="D1929" s="4" t="s">
        <v>12</v>
      </c>
      <c r="E1929" s="14" t="s">
        <v>532</v>
      </c>
      <c r="F1929" s="5">
        <v>2393</v>
      </c>
      <c r="G1929" s="5">
        <v>2393</v>
      </c>
      <c r="H1929" s="5">
        <v>2393</v>
      </c>
      <c r="I1929" s="5"/>
      <c r="J1929" s="5"/>
      <c r="K1929" s="5"/>
      <c r="L1929" s="5"/>
      <c r="M1929" s="5">
        <f t="shared" si="1668"/>
        <v>2393</v>
      </c>
      <c r="N1929" s="5">
        <v>2162.80845</v>
      </c>
      <c r="O1929" s="5">
        <v>1761.0561700000001</v>
      </c>
      <c r="P1929" s="5">
        <v>0</v>
      </c>
      <c r="Q1929" s="5">
        <v>0</v>
      </c>
      <c r="R1929" s="5">
        <v>0</v>
      </c>
      <c r="S1929" s="5">
        <v>0</v>
      </c>
      <c r="T1929" s="5">
        <v>2155.0457099999999</v>
      </c>
      <c r="U1929" s="5">
        <v>0</v>
      </c>
      <c r="V1929" s="42">
        <v>0</v>
      </c>
      <c r="W1929" s="5">
        <f t="shared" si="1671"/>
        <v>99.641080558937148</v>
      </c>
      <c r="X1929" s="27"/>
    </row>
    <row r="1930" spans="1:24" ht="15.75" customHeight="1" x14ac:dyDescent="0.3">
      <c r="A1930" s="4" t="s">
        <v>234</v>
      </c>
      <c r="B1930" s="4" t="s">
        <v>1790</v>
      </c>
      <c r="C1930" s="4" t="s">
        <v>226</v>
      </c>
      <c r="D1930" s="4" t="s">
        <v>13</v>
      </c>
      <c r="E1930" s="14" t="s">
        <v>547</v>
      </c>
      <c r="F1930" s="5">
        <f t="shared" ref="F1930:L1930" si="1719">F1931</f>
        <v>0</v>
      </c>
      <c r="G1930" s="5">
        <f t="shared" si="1719"/>
        <v>0</v>
      </c>
      <c r="H1930" s="5">
        <f t="shared" si="1719"/>
        <v>0</v>
      </c>
      <c r="I1930" s="5">
        <f t="shared" si="1719"/>
        <v>0</v>
      </c>
      <c r="J1930" s="5">
        <f t="shared" si="1719"/>
        <v>0</v>
      </c>
      <c r="K1930" s="5">
        <f t="shared" si="1719"/>
        <v>0</v>
      </c>
      <c r="L1930" s="5">
        <f t="shared" si="1719"/>
        <v>0</v>
      </c>
      <c r="M1930" s="5">
        <f t="shared" si="1668"/>
        <v>0</v>
      </c>
      <c r="N1930" s="5">
        <f>N1931</f>
        <v>54.331000000000003</v>
      </c>
      <c r="O1930" s="5">
        <f>O1931</f>
        <v>53.255000000000003</v>
      </c>
      <c r="P1930" s="5">
        <f t="shared" ref="P1930:V1930" si="1720">P1931</f>
        <v>0</v>
      </c>
      <c r="Q1930" s="5">
        <f t="shared" si="1720"/>
        <v>0</v>
      </c>
      <c r="R1930" s="5">
        <f t="shared" si="1720"/>
        <v>0</v>
      </c>
      <c r="S1930" s="5">
        <f t="shared" si="1720"/>
        <v>0</v>
      </c>
      <c r="T1930" s="5">
        <f t="shared" si="1720"/>
        <v>54.331000000000003</v>
      </c>
      <c r="U1930" s="5">
        <f t="shared" si="1720"/>
        <v>0</v>
      </c>
      <c r="V1930" s="42">
        <f t="shared" si="1720"/>
        <v>0</v>
      </c>
      <c r="W1930" s="5">
        <f t="shared" si="1671"/>
        <v>100</v>
      </c>
      <c r="X1930" s="27"/>
    </row>
    <row r="1931" spans="1:24" ht="15.75" customHeight="1" x14ac:dyDescent="0.3">
      <c r="A1931" s="4" t="s">
        <v>234</v>
      </c>
      <c r="B1931" s="4" t="s">
        <v>1790</v>
      </c>
      <c r="C1931" s="4" t="s">
        <v>226</v>
      </c>
      <c r="D1931" s="4" t="s">
        <v>20</v>
      </c>
      <c r="E1931" s="14" t="s">
        <v>550</v>
      </c>
      <c r="F1931" s="5"/>
      <c r="G1931" s="5"/>
      <c r="H1931" s="5"/>
      <c r="I1931" s="5"/>
      <c r="J1931" s="5"/>
      <c r="K1931" s="5"/>
      <c r="L1931" s="5"/>
      <c r="M1931" s="5">
        <f t="shared" si="1668"/>
        <v>0</v>
      </c>
      <c r="N1931" s="5">
        <v>54.331000000000003</v>
      </c>
      <c r="O1931" s="5">
        <v>53.255000000000003</v>
      </c>
      <c r="P1931" s="5">
        <v>0</v>
      </c>
      <c r="Q1931" s="5">
        <v>0</v>
      </c>
      <c r="R1931" s="5">
        <v>0</v>
      </c>
      <c r="S1931" s="5">
        <v>0</v>
      </c>
      <c r="T1931" s="5">
        <v>54.331000000000003</v>
      </c>
      <c r="U1931" s="5">
        <v>0</v>
      </c>
      <c r="V1931" s="42">
        <v>0</v>
      </c>
      <c r="W1931" s="5">
        <f t="shared" si="1671"/>
        <v>100</v>
      </c>
      <c r="X1931" s="27"/>
    </row>
    <row r="1932" spans="1:24" ht="47.25" customHeight="1" x14ac:dyDescent="0.3">
      <c r="A1932" s="4" t="s">
        <v>234</v>
      </c>
      <c r="B1932" s="4" t="s">
        <v>1790</v>
      </c>
      <c r="C1932" s="4" t="s">
        <v>38</v>
      </c>
      <c r="D1932" s="4"/>
      <c r="E1932" s="14" t="s">
        <v>838</v>
      </c>
      <c r="F1932" s="5"/>
      <c r="G1932" s="5"/>
      <c r="H1932" s="5"/>
      <c r="I1932" s="5"/>
      <c r="J1932" s="5"/>
      <c r="K1932" s="5"/>
      <c r="L1932" s="5"/>
      <c r="M1932" s="5">
        <f>M1933</f>
        <v>0</v>
      </c>
      <c r="N1932" s="5">
        <f t="shared" ref="N1932:O1935" si="1721">N1933</f>
        <v>824.10959000000003</v>
      </c>
      <c r="O1932" s="5">
        <f t="shared" si="1721"/>
        <v>824.10959000000003</v>
      </c>
      <c r="P1932" s="5">
        <f t="shared" ref="P1932:V1935" si="1722">P1933</f>
        <v>0</v>
      </c>
      <c r="Q1932" s="5">
        <f t="shared" si="1722"/>
        <v>0</v>
      </c>
      <c r="R1932" s="5">
        <f t="shared" si="1722"/>
        <v>0</v>
      </c>
      <c r="S1932" s="5">
        <f t="shared" si="1722"/>
        <v>0</v>
      </c>
      <c r="T1932" s="5">
        <f t="shared" si="1722"/>
        <v>824.10959000000003</v>
      </c>
      <c r="U1932" s="5">
        <f t="shared" si="1722"/>
        <v>0</v>
      </c>
      <c r="V1932" s="42">
        <f t="shared" si="1722"/>
        <v>0</v>
      </c>
      <c r="W1932" s="5">
        <f t="shared" si="1671"/>
        <v>100</v>
      </c>
      <c r="X1932" s="27"/>
    </row>
    <row r="1933" spans="1:24" ht="31.5" customHeight="1" x14ac:dyDescent="0.3">
      <c r="A1933" s="4" t="s">
        <v>234</v>
      </c>
      <c r="B1933" s="4" t="s">
        <v>1790</v>
      </c>
      <c r="C1933" s="4" t="s">
        <v>45</v>
      </c>
      <c r="D1933" s="4"/>
      <c r="E1933" s="14" t="s">
        <v>839</v>
      </c>
      <c r="F1933" s="5"/>
      <c r="G1933" s="5"/>
      <c r="H1933" s="5"/>
      <c r="I1933" s="5"/>
      <c r="J1933" s="5"/>
      <c r="K1933" s="5"/>
      <c r="L1933" s="5"/>
      <c r="M1933" s="5">
        <f>M1934</f>
        <v>0</v>
      </c>
      <c r="N1933" s="5">
        <f t="shared" si="1721"/>
        <v>824.10959000000003</v>
      </c>
      <c r="O1933" s="5">
        <f t="shared" si="1721"/>
        <v>824.10959000000003</v>
      </c>
      <c r="P1933" s="5">
        <f t="shared" si="1722"/>
        <v>0</v>
      </c>
      <c r="Q1933" s="5">
        <f t="shared" si="1722"/>
        <v>0</v>
      </c>
      <c r="R1933" s="5">
        <f t="shared" si="1722"/>
        <v>0</v>
      </c>
      <c r="S1933" s="5">
        <f t="shared" si="1722"/>
        <v>0</v>
      </c>
      <c r="T1933" s="5">
        <f t="shared" si="1722"/>
        <v>824.10959000000003</v>
      </c>
      <c r="U1933" s="5">
        <f t="shared" si="1722"/>
        <v>0</v>
      </c>
      <c r="V1933" s="42">
        <f t="shared" si="1722"/>
        <v>0</v>
      </c>
      <c r="W1933" s="5">
        <f t="shared" ref="W1933:W1996" si="1723">T1933/N1933*100</f>
        <v>100</v>
      </c>
      <c r="X1933" s="27"/>
    </row>
    <row r="1934" spans="1:24" ht="31.5" customHeight="1" x14ac:dyDescent="0.3">
      <c r="A1934" s="4" t="s">
        <v>234</v>
      </c>
      <c r="B1934" s="4" t="s">
        <v>1790</v>
      </c>
      <c r="C1934" s="4" t="s">
        <v>46</v>
      </c>
      <c r="D1934" s="4"/>
      <c r="E1934" s="14" t="s">
        <v>840</v>
      </c>
      <c r="F1934" s="5"/>
      <c r="G1934" s="5"/>
      <c r="H1934" s="5"/>
      <c r="I1934" s="5"/>
      <c r="J1934" s="5"/>
      <c r="K1934" s="5"/>
      <c r="L1934" s="5"/>
      <c r="M1934" s="5">
        <f>M1935</f>
        <v>0</v>
      </c>
      <c r="N1934" s="5">
        <f t="shared" si="1721"/>
        <v>824.10959000000003</v>
      </c>
      <c r="O1934" s="5">
        <f t="shared" si="1721"/>
        <v>824.10959000000003</v>
      </c>
      <c r="P1934" s="5">
        <f t="shared" si="1722"/>
        <v>0</v>
      </c>
      <c r="Q1934" s="5">
        <f t="shared" si="1722"/>
        <v>0</v>
      </c>
      <c r="R1934" s="5">
        <f t="shared" si="1722"/>
        <v>0</v>
      </c>
      <c r="S1934" s="5">
        <f t="shared" si="1722"/>
        <v>0</v>
      </c>
      <c r="T1934" s="5">
        <f t="shared" si="1722"/>
        <v>824.10959000000003</v>
      </c>
      <c r="U1934" s="5">
        <f t="shared" si="1722"/>
        <v>0</v>
      </c>
      <c r="V1934" s="42">
        <f t="shared" si="1722"/>
        <v>0</v>
      </c>
      <c r="W1934" s="5">
        <f t="shared" si="1723"/>
        <v>100</v>
      </c>
      <c r="X1934" s="27"/>
    </row>
    <row r="1935" spans="1:24" ht="15.75" customHeight="1" x14ac:dyDescent="0.3">
      <c r="A1935" s="4" t="s">
        <v>234</v>
      </c>
      <c r="B1935" s="4" t="s">
        <v>1790</v>
      </c>
      <c r="C1935" s="4" t="s">
        <v>46</v>
      </c>
      <c r="D1935" s="4" t="s">
        <v>13</v>
      </c>
      <c r="E1935" s="14" t="s">
        <v>547</v>
      </c>
      <c r="F1935" s="5"/>
      <c r="G1935" s="5"/>
      <c r="H1935" s="5"/>
      <c r="I1935" s="5"/>
      <c r="J1935" s="5"/>
      <c r="K1935" s="5"/>
      <c r="L1935" s="5"/>
      <c r="M1935" s="5">
        <f>M1936</f>
        <v>0</v>
      </c>
      <c r="N1935" s="5">
        <f t="shared" si="1721"/>
        <v>824.10959000000003</v>
      </c>
      <c r="O1935" s="5">
        <f t="shared" si="1721"/>
        <v>824.10959000000003</v>
      </c>
      <c r="P1935" s="5">
        <f t="shared" si="1722"/>
        <v>0</v>
      </c>
      <c r="Q1935" s="5">
        <f t="shared" si="1722"/>
        <v>0</v>
      </c>
      <c r="R1935" s="5">
        <f t="shared" si="1722"/>
        <v>0</v>
      </c>
      <c r="S1935" s="5">
        <f t="shared" si="1722"/>
        <v>0</v>
      </c>
      <c r="T1935" s="5">
        <f t="shared" si="1722"/>
        <v>824.10959000000003</v>
      </c>
      <c r="U1935" s="5">
        <f t="shared" si="1722"/>
        <v>0</v>
      </c>
      <c r="V1935" s="42">
        <f t="shared" si="1722"/>
        <v>0</v>
      </c>
      <c r="W1935" s="5">
        <f t="shared" si="1723"/>
        <v>100</v>
      </c>
      <c r="X1935" s="27"/>
    </row>
    <row r="1936" spans="1:24" ht="15.75" customHeight="1" x14ac:dyDescent="0.3">
      <c r="A1936" s="4" t="s">
        <v>234</v>
      </c>
      <c r="B1936" s="4" t="s">
        <v>1790</v>
      </c>
      <c r="C1936" s="4" t="s">
        <v>46</v>
      </c>
      <c r="D1936" s="4" t="s">
        <v>14</v>
      </c>
      <c r="E1936" s="14" t="s">
        <v>549</v>
      </c>
      <c r="F1936" s="5"/>
      <c r="G1936" s="5"/>
      <c r="H1936" s="5"/>
      <c r="I1936" s="5"/>
      <c r="J1936" s="5"/>
      <c r="K1936" s="5"/>
      <c r="L1936" s="5"/>
      <c r="M1936" s="5">
        <v>0</v>
      </c>
      <c r="N1936" s="5">
        <v>824.10959000000003</v>
      </c>
      <c r="O1936" s="5">
        <f>N1936</f>
        <v>824.10959000000003</v>
      </c>
      <c r="P1936" s="5">
        <v>0</v>
      </c>
      <c r="Q1936" s="5">
        <v>0</v>
      </c>
      <c r="R1936" s="5">
        <v>0</v>
      </c>
      <c r="S1936" s="5">
        <v>0</v>
      </c>
      <c r="T1936" s="5">
        <v>824.10959000000003</v>
      </c>
      <c r="U1936" s="5">
        <v>0</v>
      </c>
      <c r="V1936" s="42">
        <v>0</v>
      </c>
      <c r="W1936" s="5">
        <f t="shared" si="1723"/>
        <v>100</v>
      </c>
      <c r="X1936" s="27"/>
    </row>
    <row r="1937" spans="1:24" s="3" customFormat="1" ht="15.75" customHeight="1" x14ac:dyDescent="0.3">
      <c r="A1937" s="7" t="s">
        <v>234</v>
      </c>
      <c r="B1937" s="7" t="s">
        <v>36</v>
      </c>
      <c r="C1937" s="7"/>
      <c r="D1937" s="7"/>
      <c r="E1937" s="18" t="s">
        <v>495</v>
      </c>
      <c r="F1937" s="8">
        <f t="shared" ref="F1937:L1939" si="1724">F1938</f>
        <v>8207.5</v>
      </c>
      <c r="G1937" s="8">
        <f t="shared" si="1724"/>
        <v>3409.5</v>
      </c>
      <c r="H1937" s="8">
        <f t="shared" si="1724"/>
        <v>3409.5</v>
      </c>
      <c r="I1937" s="8">
        <f t="shared" si="1724"/>
        <v>0</v>
      </c>
      <c r="J1937" s="8">
        <f t="shared" si="1724"/>
        <v>0</v>
      </c>
      <c r="K1937" s="8">
        <f t="shared" si="1724"/>
        <v>0</v>
      </c>
      <c r="L1937" s="8">
        <f t="shared" si="1724"/>
        <v>-4635.3109999999997</v>
      </c>
      <c r="M1937" s="8">
        <f t="shared" si="1668"/>
        <v>3572.1890000000003</v>
      </c>
      <c r="N1937" s="8">
        <f t="shared" ref="N1937:O1939" si="1725">N1938</f>
        <v>2787.3975</v>
      </c>
      <c r="O1937" s="8">
        <f t="shared" si="1725"/>
        <v>885</v>
      </c>
      <c r="P1937" s="8">
        <f t="shared" ref="P1937:V1939" si="1726">P1938</f>
        <v>0</v>
      </c>
      <c r="Q1937" s="8">
        <f t="shared" si="1726"/>
        <v>0</v>
      </c>
      <c r="R1937" s="8">
        <f t="shared" si="1726"/>
        <v>0</v>
      </c>
      <c r="S1937" s="8">
        <f t="shared" si="1726"/>
        <v>0</v>
      </c>
      <c r="T1937" s="8">
        <f t="shared" si="1726"/>
        <v>2787.3853899999999</v>
      </c>
      <c r="U1937" s="8">
        <f t="shared" si="1726"/>
        <v>0</v>
      </c>
      <c r="V1937" s="40">
        <f t="shared" si="1726"/>
        <v>0</v>
      </c>
      <c r="W1937" s="8">
        <f t="shared" si="1723"/>
        <v>99.999565544562614</v>
      </c>
      <c r="X1937" s="22"/>
    </row>
    <row r="1938" spans="1:24" s="10" customFormat="1" ht="31.5" customHeight="1" x14ac:dyDescent="0.3">
      <c r="A1938" s="9" t="s">
        <v>234</v>
      </c>
      <c r="B1938" s="9" t="s">
        <v>1769</v>
      </c>
      <c r="C1938" s="9"/>
      <c r="D1938" s="9"/>
      <c r="E1938" s="13" t="s">
        <v>516</v>
      </c>
      <c r="F1938" s="11">
        <f t="shared" si="1724"/>
        <v>8207.5</v>
      </c>
      <c r="G1938" s="11">
        <f t="shared" si="1724"/>
        <v>3409.5</v>
      </c>
      <c r="H1938" s="11">
        <f t="shared" si="1724"/>
        <v>3409.5</v>
      </c>
      <c r="I1938" s="11">
        <f t="shared" si="1724"/>
        <v>0</v>
      </c>
      <c r="J1938" s="11">
        <f t="shared" si="1724"/>
        <v>0</v>
      </c>
      <c r="K1938" s="11">
        <f t="shared" si="1724"/>
        <v>0</v>
      </c>
      <c r="L1938" s="11">
        <f t="shared" si="1724"/>
        <v>-4635.3109999999997</v>
      </c>
      <c r="M1938" s="11">
        <f t="shared" si="1668"/>
        <v>3572.1890000000003</v>
      </c>
      <c r="N1938" s="11">
        <f t="shared" si="1725"/>
        <v>2787.3975</v>
      </c>
      <c r="O1938" s="11">
        <f t="shared" si="1725"/>
        <v>885</v>
      </c>
      <c r="P1938" s="11">
        <f t="shared" si="1726"/>
        <v>0</v>
      </c>
      <c r="Q1938" s="11">
        <f t="shared" si="1726"/>
        <v>0</v>
      </c>
      <c r="R1938" s="11">
        <f t="shared" si="1726"/>
        <v>0</v>
      </c>
      <c r="S1938" s="11">
        <f t="shared" si="1726"/>
        <v>0</v>
      </c>
      <c r="T1938" s="11">
        <f t="shared" si="1726"/>
        <v>2787.3853899999999</v>
      </c>
      <c r="U1938" s="11">
        <f t="shared" si="1726"/>
        <v>0</v>
      </c>
      <c r="V1938" s="41">
        <f t="shared" si="1726"/>
        <v>0</v>
      </c>
      <c r="W1938" s="11">
        <f t="shared" si="1723"/>
        <v>99.999565544562614</v>
      </c>
      <c r="X1938" s="26"/>
    </row>
    <row r="1939" spans="1:24" ht="31.5" customHeight="1" x14ac:dyDescent="0.3">
      <c r="A1939" s="4" t="s">
        <v>234</v>
      </c>
      <c r="B1939" s="4" t="s">
        <v>1769</v>
      </c>
      <c r="C1939" s="4" t="s">
        <v>70</v>
      </c>
      <c r="D1939" s="4"/>
      <c r="E1939" s="14" t="s">
        <v>1183</v>
      </c>
      <c r="F1939" s="5">
        <f t="shared" si="1724"/>
        <v>8207.5</v>
      </c>
      <c r="G1939" s="5">
        <f t="shared" si="1724"/>
        <v>3409.5</v>
      </c>
      <c r="H1939" s="5">
        <f t="shared" si="1724"/>
        <v>3409.5</v>
      </c>
      <c r="I1939" s="5">
        <f t="shared" si="1724"/>
        <v>0</v>
      </c>
      <c r="J1939" s="5">
        <f t="shared" si="1724"/>
        <v>0</v>
      </c>
      <c r="K1939" s="5">
        <f t="shared" si="1724"/>
        <v>0</v>
      </c>
      <c r="L1939" s="5">
        <f t="shared" si="1724"/>
        <v>-4635.3109999999997</v>
      </c>
      <c r="M1939" s="5">
        <f t="shared" si="1668"/>
        <v>3572.1890000000003</v>
      </c>
      <c r="N1939" s="5">
        <f t="shared" si="1725"/>
        <v>2787.3975</v>
      </c>
      <c r="O1939" s="5">
        <f t="shared" si="1725"/>
        <v>885</v>
      </c>
      <c r="P1939" s="5">
        <f t="shared" si="1726"/>
        <v>0</v>
      </c>
      <c r="Q1939" s="5">
        <f t="shared" si="1726"/>
        <v>0</v>
      </c>
      <c r="R1939" s="5">
        <f t="shared" si="1726"/>
        <v>0</v>
      </c>
      <c r="S1939" s="5">
        <f t="shared" si="1726"/>
        <v>0</v>
      </c>
      <c r="T1939" s="5">
        <f t="shared" si="1726"/>
        <v>2787.3853899999999</v>
      </c>
      <c r="U1939" s="5">
        <f t="shared" si="1726"/>
        <v>0</v>
      </c>
      <c r="V1939" s="42">
        <f t="shared" si="1726"/>
        <v>0</v>
      </c>
      <c r="W1939" s="5">
        <f t="shared" si="1723"/>
        <v>99.999565544562614</v>
      </c>
      <c r="X1939" s="27"/>
    </row>
    <row r="1940" spans="1:24" ht="31.5" customHeight="1" x14ac:dyDescent="0.3">
      <c r="A1940" s="4" t="s">
        <v>234</v>
      </c>
      <c r="B1940" s="4" t="s">
        <v>1769</v>
      </c>
      <c r="C1940" s="4" t="s">
        <v>77</v>
      </c>
      <c r="D1940" s="4"/>
      <c r="E1940" s="14" t="s">
        <v>1184</v>
      </c>
      <c r="F1940" s="5">
        <f t="shared" ref="F1940:L1940" si="1727">F1941+F1949+F1945</f>
        <v>8207.5</v>
      </c>
      <c r="G1940" s="5">
        <f t="shared" si="1727"/>
        <v>3409.5</v>
      </c>
      <c r="H1940" s="5">
        <f t="shared" si="1727"/>
        <v>3409.5</v>
      </c>
      <c r="I1940" s="5">
        <f t="shared" si="1727"/>
        <v>0</v>
      </c>
      <c r="J1940" s="5">
        <f t="shared" si="1727"/>
        <v>0</v>
      </c>
      <c r="K1940" s="5">
        <f t="shared" si="1727"/>
        <v>0</v>
      </c>
      <c r="L1940" s="5">
        <f t="shared" si="1727"/>
        <v>-4635.3109999999997</v>
      </c>
      <c r="M1940" s="5">
        <f t="shared" si="1668"/>
        <v>3572.1890000000003</v>
      </c>
      <c r="N1940" s="5">
        <f>N1941+N1949+N1945</f>
        <v>2787.3975</v>
      </c>
      <c r="O1940" s="5">
        <f>O1941+O1949+O1945</f>
        <v>885</v>
      </c>
      <c r="P1940" s="5">
        <f t="shared" ref="P1940:V1940" si="1728">P1941+P1949+P1945</f>
        <v>0</v>
      </c>
      <c r="Q1940" s="5">
        <f t="shared" si="1728"/>
        <v>0</v>
      </c>
      <c r="R1940" s="5">
        <f t="shared" si="1728"/>
        <v>0</v>
      </c>
      <c r="S1940" s="5">
        <f t="shared" si="1728"/>
        <v>0</v>
      </c>
      <c r="T1940" s="5">
        <f t="shared" si="1728"/>
        <v>2787.3853899999999</v>
      </c>
      <c r="U1940" s="5">
        <f t="shared" si="1728"/>
        <v>0</v>
      </c>
      <c r="V1940" s="42">
        <f t="shared" si="1728"/>
        <v>0</v>
      </c>
      <c r="W1940" s="5">
        <f t="shared" si="1723"/>
        <v>99.999565544562614</v>
      </c>
      <c r="X1940" s="27"/>
    </row>
    <row r="1941" spans="1:24" ht="47.25" customHeight="1" x14ac:dyDescent="0.3">
      <c r="A1941" s="4" t="s">
        <v>234</v>
      </c>
      <c r="B1941" s="4" t="s">
        <v>1769</v>
      </c>
      <c r="C1941" s="4" t="s">
        <v>78</v>
      </c>
      <c r="D1941" s="4"/>
      <c r="E1941" s="14" t="s">
        <v>1185</v>
      </c>
      <c r="F1941" s="5">
        <f t="shared" ref="F1941:L1943" si="1729">F1942</f>
        <v>1327.5</v>
      </c>
      <c r="G1941" s="5">
        <f t="shared" si="1729"/>
        <v>2212.5</v>
      </c>
      <c r="H1941" s="5">
        <f t="shared" si="1729"/>
        <v>2212.5</v>
      </c>
      <c r="I1941" s="5">
        <f t="shared" si="1729"/>
        <v>0</v>
      </c>
      <c r="J1941" s="5">
        <f t="shared" si="1729"/>
        <v>0</v>
      </c>
      <c r="K1941" s="5">
        <f t="shared" si="1729"/>
        <v>0</v>
      </c>
      <c r="L1941" s="5">
        <f t="shared" si="1729"/>
        <v>289.892</v>
      </c>
      <c r="M1941" s="5">
        <f t="shared" si="1668"/>
        <v>1617.3920000000001</v>
      </c>
      <c r="N1941" s="5">
        <f t="shared" ref="N1941:O1943" si="1730">N1942</f>
        <v>1617.3920000000001</v>
      </c>
      <c r="O1941" s="5">
        <f t="shared" si="1730"/>
        <v>885</v>
      </c>
      <c r="P1941" s="5">
        <f t="shared" ref="P1941:V1943" si="1731">P1942</f>
        <v>0</v>
      </c>
      <c r="Q1941" s="5">
        <f t="shared" si="1731"/>
        <v>0</v>
      </c>
      <c r="R1941" s="5">
        <f t="shared" si="1731"/>
        <v>0</v>
      </c>
      <c r="S1941" s="5">
        <f t="shared" si="1731"/>
        <v>0</v>
      </c>
      <c r="T1941" s="5">
        <f t="shared" si="1731"/>
        <v>1617.3882599999999</v>
      </c>
      <c r="U1941" s="5">
        <f t="shared" si="1731"/>
        <v>0</v>
      </c>
      <c r="V1941" s="42">
        <f t="shared" si="1731"/>
        <v>0</v>
      </c>
      <c r="W1941" s="5">
        <f t="shared" si="1723"/>
        <v>99.999768763540303</v>
      </c>
      <c r="X1941" s="27"/>
    </row>
    <row r="1942" spans="1:24" ht="31.5" customHeight="1" x14ac:dyDescent="0.3">
      <c r="A1942" s="4" t="s">
        <v>234</v>
      </c>
      <c r="B1942" s="4" t="s">
        <v>1769</v>
      </c>
      <c r="C1942" s="4" t="s">
        <v>83</v>
      </c>
      <c r="D1942" s="4"/>
      <c r="E1942" s="14" t="s">
        <v>627</v>
      </c>
      <c r="F1942" s="5">
        <f t="shared" si="1729"/>
        <v>1327.5</v>
      </c>
      <c r="G1942" s="5">
        <f t="shared" si="1729"/>
        <v>2212.5</v>
      </c>
      <c r="H1942" s="5">
        <f t="shared" si="1729"/>
        <v>2212.5</v>
      </c>
      <c r="I1942" s="5">
        <f t="shared" si="1729"/>
        <v>0</v>
      </c>
      <c r="J1942" s="5">
        <f t="shared" si="1729"/>
        <v>0</v>
      </c>
      <c r="K1942" s="5">
        <f t="shared" si="1729"/>
        <v>0</v>
      </c>
      <c r="L1942" s="5">
        <f t="shared" si="1729"/>
        <v>289.892</v>
      </c>
      <c r="M1942" s="5">
        <f t="shared" si="1668"/>
        <v>1617.3920000000001</v>
      </c>
      <c r="N1942" s="5">
        <f t="shared" si="1730"/>
        <v>1617.3920000000001</v>
      </c>
      <c r="O1942" s="5">
        <f t="shared" si="1730"/>
        <v>885</v>
      </c>
      <c r="P1942" s="5">
        <f t="shared" si="1731"/>
        <v>0</v>
      </c>
      <c r="Q1942" s="5">
        <f t="shared" si="1731"/>
        <v>0</v>
      </c>
      <c r="R1942" s="5">
        <f t="shared" si="1731"/>
        <v>0</v>
      </c>
      <c r="S1942" s="5">
        <f t="shared" si="1731"/>
        <v>0</v>
      </c>
      <c r="T1942" s="5">
        <f t="shared" si="1731"/>
        <v>1617.3882599999999</v>
      </c>
      <c r="U1942" s="5">
        <f t="shared" si="1731"/>
        <v>0</v>
      </c>
      <c r="V1942" s="42">
        <f t="shared" si="1731"/>
        <v>0</v>
      </c>
      <c r="W1942" s="5">
        <f t="shared" si="1723"/>
        <v>99.999768763540303</v>
      </c>
      <c r="X1942" s="27"/>
    </row>
    <row r="1943" spans="1:24" ht="31.5" customHeight="1" x14ac:dyDescent="0.3">
      <c r="A1943" s="4" t="s">
        <v>234</v>
      </c>
      <c r="B1943" s="4" t="s">
        <v>1769</v>
      </c>
      <c r="C1943" s="4" t="s">
        <v>83</v>
      </c>
      <c r="D1943" s="4" t="s">
        <v>11</v>
      </c>
      <c r="E1943" s="14" t="s">
        <v>531</v>
      </c>
      <c r="F1943" s="5">
        <f t="shared" si="1729"/>
        <v>1327.5</v>
      </c>
      <c r="G1943" s="5">
        <f t="shared" si="1729"/>
        <v>2212.5</v>
      </c>
      <c r="H1943" s="5">
        <f t="shared" si="1729"/>
        <v>2212.5</v>
      </c>
      <c r="I1943" s="5">
        <f t="shared" si="1729"/>
        <v>0</v>
      </c>
      <c r="J1943" s="5">
        <f t="shared" si="1729"/>
        <v>0</v>
      </c>
      <c r="K1943" s="5">
        <f t="shared" si="1729"/>
        <v>0</v>
      </c>
      <c r="L1943" s="5">
        <f t="shared" si="1729"/>
        <v>289.892</v>
      </c>
      <c r="M1943" s="5">
        <f t="shared" si="1668"/>
        <v>1617.3920000000001</v>
      </c>
      <c r="N1943" s="5">
        <f t="shared" si="1730"/>
        <v>1617.3920000000001</v>
      </c>
      <c r="O1943" s="5">
        <f t="shared" si="1730"/>
        <v>885</v>
      </c>
      <c r="P1943" s="5">
        <f t="shared" si="1731"/>
        <v>0</v>
      </c>
      <c r="Q1943" s="5">
        <f t="shared" si="1731"/>
        <v>0</v>
      </c>
      <c r="R1943" s="5">
        <f t="shared" si="1731"/>
        <v>0</v>
      </c>
      <c r="S1943" s="5">
        <f t="shared" si="1731"/>
        <v>0</v>
      </c>
      <c r="T1943" s="5">
        <f t="shared" si="1731"/>
        <v>1617.3882599999999</v>
      </c>
      <c r="U1943" s="5">
        <f t="shared" si="1731"/>
        <v>0</v>
      </c>
      <c r="V1943" s="42">
        <f t="shared" si="1731"/>
        <v>0</v>
      </c>
      <c r="W1943" s="5">
        <f t="shared" si="1723"/>
        <v>99.999768763540303</v>
      </c>
      <c r="X1943" s="27"/>
    </row>
    <row r="1944" spans="1:24" ht="31.5" customHeight="1" x14ac:dyDescent="0.3">
      <c r="A1944" s="4" t="s">
        <v>234</v>
      </c>
      <c r="B1944" s="4" t="s">
        <v>1769</v>
      </c>
      <c r="C1944" s="4" t="s">
        <v>83</v>
      </c>
      <c r="D1944" s="4" t="s">
        <v>12</v>
      </c>
      <c r="E1944" s="14" t="s">
        <v>532</v>
      </c>
      <c r="F1944" s="5">
        <v>1327.5</v>
      </c>
      <c r="G1944" s="5">
        <v>2212.5</v>
      </c>
      <c r="H1944" s="5">
        <v>2212.5</v>
      </c>
      <c r="I1944" s="5"/>
      <c r="J1944" s="5"/>
      <c r="K1944" s="5"/>
      <c r="L1944" s="5">
        <f>-6.637+296.529</f>
        <v>289.892</v>
      </c>
      <c r="M1944" s="5">
        <f t="shared" si="1668"/>
        <v>1617.3920000000001</v>
      </c>
      <c r="N1944" s="5">
        <v>1617.3920000000001</v>
      </c>
      <c r="O1944" s="5">
        <v>885</v>
      </c>
      <c r="P1944" s="5">
        <v>0</v>
      </c>
      <c r="Q1944" s="5">
        <v>0</v>
      </c>
      <c r="R1944" s="5">
        <v>0</v>
      </c>
      <c r="S1944" s="5">
        <v>0</v>
      </c>
      <c r="T1944" s="5">
        <v>1617.3882599999999</v>
      </c>
      <c r="U1944" s="5">
        <v>0</v>
      </c>
      <c r="V1944" s="42">
        <v>0</v>
      </c>
      <c r="W1944" s="5">
        <f t="shared" si="1723"/>
        <v>99.999768763540303</v>
      </c>
      <c r="X1944" s="27"/>
    </row>
    <row r="1945" spans="1:24" ht="31.5" hidden="1" customHeight="1" x14ac:dyDescent="0.25">
      <c r="A1945" s="4" t="s">
        <v>234</v>
      </c>
      <c r="B1945" s="4" t="s">
        <v>1769</v>
      </c>
      <c r="C1945" s="4" t="s">
        <v>89</v>
      </c>
      <c r="D1945" s="4"/>
      <c r="E1945" s="14" t="s">
        <v>1004</v>
      </c>
      <c r="F1945" s="5">
        <f t="shared" ref="F1945:L1947" si="1732">F1946</f>
        <v>17.5</v>
      </c>
      <c r="G1945" s="5">
        <f t="shared" si="1732"/>
        <v>0</v>
      </c>
      <c r="H1945" s="5">
        <f t="shared" si="1732"/>
        <v>0</v>
      </c>
      <c r="I1945" s="5">
        <f t="shared" si="1732"/>
        <v>0</v>
      </c>
      <c r="J1945" s="5">
        <f t="shared" si="1732"/>
        <v>0</v>
      </c>
      <c r="K1945" s="5">
        <f t="shared" si="1732"/>
        <v>0</v>
      </c>
      <c r="L1945" s="5">
        <f t="shared" si="1732"/>
        <v>0</v>
      </c>
      <c r="M1945" s="5">
        <f t="shared" si="1668"/>
        <v>17.5</v>
      </c>
      <c r="N1945" s="5">
        <f t="shared" ref="N1945:O1947" si="1733">N1946</f>
        <v>0</v>
      </c>
      <c r="O1945" s="5">
        <f t="shared" si="1733"/>
        <v>0</v>
      </c>
      <c r="P1945" s="5">
        <f t="shared" ref="P1945:V1947" si="1734">P1946</f>
        <v>0</v>
      </c>
      <c r="Q1945" s="5">
        <f t="shared" si="1734"/>
        <v>0</v>
      </c>
      <c r="R1945" s="5">
        <f t="shared" si="1734"/>
        <v>0</v>
      </c>
      <c r="S1945" s="5">
        <f t="shared" si="1734"/>
        <v>0</v>
      </c>
      <c r="T1945" s="5">
        <f t="shared" si="1734"/>
        <v>0</v>
      </c>
      <c r="U1945" s="5">
        <f t="shared" si="1734"/>
        <v>0</v>
      </c>
      <c r="V1945" s="42">
        <f t="shared" si="1734"/>
        <v>0</v>
      </c>
      <c r="W1945" s="5" t="e">
        <f t="shared" si="1723"/>
        <v>#DIV/0!</v>
      </c>
      <c r="X1945" s="25" t="s">
        <v>1591</v>
      </c>
    </row>
    <row r="1946" spans="1:24" ht="63" hidden="1" customHeight="1" x14ac:dyDescent="0.25">
      <c r="A1946" s="4" t="s">
        <v>234</v>
      </c>
      <c r="B1946" s="4" t="s">
        <v>1769</v>
      </c>
      <c r="C1946" s="4" t="s">
        <v>1532</v>
      </c>
      <c r="D1946" s="4"/>
      <c r="E1946" s="14" t="s">
        <v>1531</v>
      </c>
      <c r="F1946" s="5">
        <f t="shared" si="1732"/>
        <v>17.5</v>
      </c>
      <c r="G1946" s="5">
        <f t="shared" si="1732"/>
        <v>0</v>
      </c>
      <c r="H1946" s="5">
        <f t="shared" si="1732"/>
        <v>0</v>
      </c>
      <c r="I1946" s="5">
        <f t="shared" si="1732"/>
        <v>0</v>
      </c>
      <c r="J1946" s="5">
        <f t="shared" si="1732"/>
        <v>0</v>
      </c>
      <c r="K1946" s="5">
        <f t="shared" si="1732"/>
        <v>0</v>
      </c>
      <c r="L1946" s="5">
        <f t="shared" si="1732"/>
        <v>0</v>
      </c>
      <c r="M1946" s="5">
        <f t="shared" si="1668"/>
        <v>17.5</v>
      </c>
      <c r="N1946" s="5">
        <f t="shared" si="1733"/>
        <v>0</v>
      </c>
      <c r="O1946" s="5">
        <f t="shared" si="1733"/>
        <v>0</v>
      </c>
      <c r="P1946" s="5">
        <f t="shared" si="1734"/>
        <v>0</v>
      </c>
      <c r="Q1946" s="5">
        <f t="shared" si="1734"/>
        <v>0</v>
      </c>
      <c r="R1946" s="5">
        <f t="shared" si="1734"/>
        <v>0</v>
      </c>
      <c r="S1946" s="5">
        <f t="shared" si="1734"/>
        <v>0</v>
      </c>
      <c r="T1946" s="5">
        <f t="shared" si="1734"/>
        <v>0</v>
      </c>
      <c r="U1946" s="5">
        <f t="shared" si="1734"/>
        <v>0</v>
      </c>
      <c r="V1946" s="42">
        <f t="shared" si="1734"/>
        <v>0</v>
      </c>
      <c r="W1946" s="5" t="e">
        <f t="shared" si="1723"/>
        <v>#DIV/0!</v>
      </c>
      <c r="X1946" s="25" t="s">
        <v>1591</v>
      </c>
    </row>
    <row r="1947" spans="1:24" ht="31.5" hidden="1" customHeight="1" x14ac:dyDescent="0.3">
      <c r="A1947" s="4" t="s">
        <v>234</v>
      </c>
      <c r="B1947" s="4" t="s">
        <v>1769</v>
      </c>
      <c r="C1947" s="4" t="s">
        <v>1532</v>
      </c>
      <c r="D1947" s="4" t="s">
        <v>11</v>
      </c>
      <c r="E1947" s="14" t="s">
        <v>531</v>
      </c>
      <c r="F1947" s="5">
        <f t="shared" si="1732"/>
        <v>17.5</v>
      </c>
      <c r="G1947" s="5">
        <f t="shared" si="1732"/>
        <v>0</v>
      </c>
      <c r="H1947" s="5">
        <f t="shared" si="1732"/>
        <v>0</v>
      </c>
      <c r="I1947" s="5">
        <f t="shared" si="1732"/>
        <v>0</v>
      </c>
      <c r="J1947" s="5">
        <f t="shared" si="1732"/>
        <v>0</v>
      </c>
      <c r="K1947" s="5">
        <f t="shared" si="1732"/>
        <v>0</v>
      </c>
      <c r="L1947" s="5">
        <f t="shared" si="1732"/>
        <v>0</v>
      </c>
      <c r="M1947" s="5">
        <f t="shared" si="1668"/>
        <v>17.5</v>
      </c>
      <c r="N1947" s="5">
        <f t="shared" si="1733"/>
        <v>0</v>
      </c>
      <c r="O1947" s="5">
        <f t="shared" si="1733"/>
        <v>0</v>
      </c>
      <c r="P1947" s="5">
        <f t="shared" si="1734"/>
        <v>0</v>
      </c>
      <c r="Q1947" s="5">
        <f t="shared" si="1734"/>
        <v>0</v>
      </c>
      <c r="R1947" s="5">
        <f t="shared" si="1734"/>
        <v>0</v>
      </c>
      <c r="S1947" s="5">
        <f t="shared" si="1734"/>
        <v>0</v>
      </c>
      <c r="T1947" s="5">
        <f t="shared" si="1734"/>
        <v>0</v>
      </c>
      <c r="U1947" s="5">
        <f t="shared" si="1734"/>
        <v>0</v>
      </c>
      <c r="V1947" s="42">
        <f t="shared" si="1734"/>
        <v>0</v>
      </c>
      <c r="W1947" s="5" t="e">
        <f t="shared" si="1723"/>
        <v>#DIV/0!</v>
      </c>
      <c r="X1947" s="25" t="s">
        <v>1591</v>
      </c>
    </row>
    <row r="1948" spans="1:24" ht="31.5" hidden="1" customHeight="1" x14ac:dyDescent="0.3">
      <c r="A1948" s="4" t="s">
        <v>234</v>
      </c>
      <c r="B1948" s="4" t="s">
        <v>1769</v>
      </c>
      <c r="C1948" s="4" t="s">
        <v>1532</v>
      </c>
      <c r="D1948" s="4" t="s">
        <v>12</v>
      </c>
      <c r="E1948" s="14" t="s">
        <v>532</v>
      </c>
      <c r="F1948" s="5">
        <v>17.5</v>
      </c>
      <c r="G1948" s="5"/>
      <c r="H1948" s="5"/>
      <c r="I1948" s="5"/>
      <c r="J1948" s="5"/>
      <c r="K1948" s="5"/>
      <c r="L1948" s="5"/>
      <c r="M1948" s="5">
        <f t="shared" si="1668"/>
        <v>17.5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42">
        <v>0</v>
      </c>
      <c r="W1948" s="5" t="e">
        <f t="shared" si="1723"/>
        <v>#DIV/0!</v>
      </c>
      <c r="X1948" s="25" t="s">
        <v>1591</v>
      </c>
    </row>
    <row r="1949" spans="1:24" ht="31.5" customHeight="1" x14ac:dyDescent="0.3">
      <c r="A1949" s="4" t="s">
        <v>234</v>
      </c>
      <c r="B1949" s="4" t="s">
        <v>1769</v>
      </c>
      <c r="C1949" s="4" t="s">
        <v>230</v>
      </c>
      <c r="D1949" s="4"/>
      <c r="E1949" s="14" t="s">
        <v>1187</v>
      </c>
      <c r="F1949" s="5">
        <f t="shared" ref="F1949:L1951" si="1735">F1950</f>
        <v>6862.5</v>
      </c>
      <c r="G1949" s="5">
        <f t="shared" si="1735"/>
        <v>1197</v>
      </c>
      <c r="H1949" s="5">
        <f t="shared" si="1735"/>
        <v>1197</v>
      </c>
      <c r="I1949" s="5">
        <f t="shared" si="1735"/>
        <v>0</v>
      </c>
      <c r="J1949" s="5">
        <f t="shared" si="1735"/>
        <v>0</v>
      </c>
      <c r="K1949" s="5">
        <f t="shared" si="1735"/>
        <v>0</v>
      </c>
      <c r="L1949" s="5">
        <f t="shared" si="1735"/>
        <v>-4925.2029999999995</v>
      </c>
      <c r="M1949" s="5">
        <f t="shared" si="1668"/>
        <v>1937.2970000000005</v>
      </c>
      <c r="N1949" s="5">
        <f t="shared" ref="N1949:O1951" si="1736">N1950</f>
        <v>1170.0055</v>
      </c>
      <c r="O1949" s="5">
        <f t="shared" si="1736"/>
        <v>0</v>
      </c>
      <c r="P1949" s="5">
        <f t="shared" ref="P1949:V1951" si="1737">P1950</f>
        <v>0</v>
      </c>
      <c r="Q1949" s="5">
        <f t="shared" si="1737"/>
        <v>0</v>
      </c>
      <c r="R1949" s="5">
        <f t="shared" si="1737"/>
        <v>0</v>
      </c>
      <c r="S1949" s="5">
        <f t="shared" si="1737"/>
        <v>0</v>
      </c>
      <c r="T1949" s="5">
        <f t="shared" si="1737"/>
        <v>1169.99713</v>
      </c>
      <c r="U1949" s="5">
        <f t="shared" si="1737"/>
        <v>0</v>
      </c>
      <c r="V1949" s="42">
        <f t="shared" si="1737"/>
        <v>0</v>
      </c>
      <c r="W1949" s="5">
        <f t="shared" si="1723"/>
        <v>99.999284618747524</v>
      </c>
      <c r="X1949" s="27"/>
    </row>
    <row r="1950" spans="1:24" ht="15.75" customHeight="1" x14ac:dyDescent="0.3">
      <c r="A1950" s="4" t="s">
        <v>234</v>
      </c>
      <c r="B1950" s="4" t="s">
        <v>1769</v>
      </c>
      <c r="C1950" s="4" t="s">
        <v>229</v>
      </c>
      <c r="D1950" s="4"/>
      <c r="E1950" s="14" t="s">
        <v>631</v>
      </c>
      <c r="F1950" s="5">
        <f t="shared" si="1735"/>
        <v>6862.5</v>
      </c>
      <c r="G1950" s="5">
        <f t="shared" si="1735"/>
        <v>1197</v>
      </c>
      <c r="H1950" s="5">
        <f t="shared" si="1735"/>
        <v>1197</v>
      </c>
      <c r="I1950" s="5">
        <f t="shared" si="1735"/>
        <v>0</v>
      </c>
      <c r="J1950" s="5">
        <f t="shared" si="1735"/>
        <v>0</v>
      </c>
      <c r="K1950" s="5">
        <f t="shared" si="1735"/>
        <v>0</v>
      </c>
      <c r="L1950" s="5">
        <f t="shared" si="1735"/>
        <v>-4925.2029999999995</v>
      </c>
      <c r="M1950" s="5">
        <f t="shared" si="1668"/>
        <v>1937.2970000000005</v>
      </c>
      <c r="N1950" s="5">
        <f t="shared" si="1736"/>
        <v>1170.0055</v>
      </c>
      <c r="O1950" s="5">
        <f t="shared" si="1736"/>
        <v>0</v>
      </c>
      <c r="P1950" s="5">
        <f t="shared" si="1737"/>
        <v>0</v>
      </c>
      <c r="Q1950" s="5">
        <f t="shared" si="1737"/>
        <v>0</v>
      </c>
      <c r="R1950" s="5">
        <f t="shared" si="1737"/>
        <v>0</v>
      </c>
      <c r="S1950" s="5">
        <f t="shared" si="1737"/>
        <v>0</v>
      </c>
      <c r="T1950" s="5">
        <f t="shared" si="1737"/>
        <v>1169.99713</v>
      </c>
      <c r="U1950" s="5">
        <f t="shared" si="1737"/>
        <v>0</v>
      </c>
      <c r="V1950" s="42">
        <f t="shared" si="1737"/>
        <v>0</v>
      </c>
      <c r="W1950" s="5">
        <f t="shared" si="1723"/>
        <v>99.999284618747524</v>
      </c>
      <c r="X1950" s="27"/>
    </row>
    <row r="1951" spans="1:24" ht="31.5" customHeight="1" x14ac:dyDescent="0.3">
      <c r="A1951" s="4" t="s">
        <v>234</v>
      </c>
      <c r="B1951" s="4" t="s">
        <v>1769</v>
      </c>
      <c r="C1951" s="4" t="s">
        <v>229</v>
      </c>
      <c r="D1951" s="4" t="s">
        <v>11</v>
      </c>
      <c r="E1951" s="14" t="s">
        <v>531</v>
      </c>
      <c r="F1951" s="5">
        <f t="shared" si="1735"/>
        <v>6862.5</v>
      </c>
      <c r="G1951" s="5">
        <f t="shared" si="1735"/>
        <v>1197</v>
      </c>
      <c r="H1951" s="5">
        <f t="shared" si="1735"/>
        <v>1197</v>
      </c>
      <c r="I1951" s="5">
        <f t="shared" si="1735"/>
        <v>0</v>
      </c>
      <c r="J1951" s="5">
        <f t="shared" si="1735"/>
        <v>0</v>
      </c>
      <c r="K1951" s="5">
        <f t="shared" si="1735"/>
        <v>0</v>
      </c>
      <c r="L1951" s="5">
        <f t="shared" si="1735"/>
        <v>-4925.2029999999995</v>
      </c>
      <c r="M1951" s="5">
        <f t="shared" ref="M1951:M2016" si="1738">F1951+I1951+L1951</f>
        <v>1937.2970000000005</v>
      </c>
      <c r="N1951" s="5">
        <f t="shared" si="1736"/>
        <v>1170.0055</v>
      </c>
      <c r="O1951" s="5">
        <f t="shared" si="1736"/>
        <v>0</v>
      </c>
      <c r="P1951" s="5">
        <f t="shared" si="1737"/>
        <v>0</v>
      </c>
      <c r="Q1951" s="5">
        <f t="shared" si="1737"/>
        <v>0</v>
      </c>
      <c r="R1951" s="5">
        <f t="shared" si="1737"/>
        <v>0</v>
      </c>
      <c r="S1951" s="5">
        <f t="shared" si="1737"/>
        <v>0</v>
      </c>
      <c r="T1951" s="5">
        <f t="shared" si="1737"/>
        <v>1169.99713</v>
      </c>
      <c r="U1951" s="5">
        <f t="shared" si="1737"/>
        <v>0</v>
      </c>
      <c r="V1951" s="42">
        <f t="shared" si="1737"/>
        <v>0</v>
      </c>
      <c r="W1951" s="5">
        <f t="shared" si="1723"/>
        <v>99.999284618747524</v>
      </c>
      <c r="X1951" s="27"/>
    </row>
    <row r="1952" spans="1:24" ht="31.5" customHeight="1" x14ac:dyDescent="0.3">
      <c r="A1952" s="4" t="s">
        <v>234</v>
      </c>
      <c r="B1952" s="4" t="s">
        <v>1769</v>
      </c>
      <c r="C1952" s="4" t="s">
        <v>229</v>
      </c>
      <c r="D1952" s="4" t="s">
        <v>12</v>
      </c>
      <c r="E1952" s="14" t="s">
        <v>532</v>
      </c>
      <c r="F1952" s="5">
        <v>6862.5</v>
      </c>
      <c r="G1952" s="5">
        <v>1197</v>
      </c>
      <c r="H1952" s="5">
        <v>1197</v>
      </c>
      <c r="I1952" s="5"/>
      <c r="J1952" s="5"/>
      <c r="K1952" s="5"/>
      <c r="L1952" s="5">
        <f>-3862.5-1062.703</f>
        <v>-4925.2029999999995</v>
      </c>
      <c r="M1952" s="5">
        <f t="shared" si="1738"/>
        <v>1937.2970000000005</v>
      </c>
      <c r="N1952" s="5">
        <v>1170.0055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1169.99713</v>
      </c>
      <c r="U1952" s="5">
        <v>0</v>
      </c>
      <c r="V1952" s="42">
        <v>0</v>
      </c>
      <c r="W1952" s="5">
        <f t="shared" si="1723"/>
        <v>99.999284618747524</v>
      </c>
      <c r="X1952" s="27"/>
    </row>
    <row r="1953" spans="1:24" s="3" customFormat="1" ht="15.75" customHeight="1" x14ac:dyDescent="0.3">
      <c r="A1953" s="7" t="s">
        <v>234</v>
      </c>
      <c r="B1953" s="7" t="s">
        <v>69</v>
      </c>
      <c r="C1953" s="7"/>
      <c r="D1953" s="7"/>
      <c r="E1953" s="18" t="s">
        <v>496</v>
      </c>
      <c r="F1953" s="8">
        <f t="shared" ref="F1953:L1953" si="1739">F1954</f>
        <v>3766.1</v>
      </c>
      <c r="G1953" s="8">
        <f t="shared" si="1739"/>
        <v>3766.1</v>
      </c>
      <c r="H1953" s="8">
        <f t="shared" si="1739"/>
        <v>3766.1</v>
      </c>
      <c r="I1953" s="8">
        <f t="shared" si="1739"/>
        <v>0</v>
      </c>
      <c r="J1953" s="8">
        <f t="shared" si="1739"/>
        <v>0</v>
      </c>
      <c r="K1953" s="8">
        <f t="shared" si="1739"/>
        <v>0</v>
      </c>
      <c r="L1953" s="8">
        <f t="shared" si="1739"/>
        <v>0</v>
      </c>
      <c r="M1953" s="8">
        <f t="shared" si="1738"/>
        <v>3766.1</v>
      </c>
      <c r="N1953" s="8">
        <f>N1954</f>
        <v>3766.1</v>
      </c>
      <c r="O1953" s="8">
        <f>O1954</f>
        <v>3673.1</v>
      </c>
      <c r="P1953" s="8">
        <f t="shared" ref="P1953:V1953" si="1740">P1954</f>
        <v>0</v>
      </c>
      <c r="Q1953" s="8">
        <f t="shared" si="1740"/>
        <v>0</v>
      </c>
      <c r="R1953" s="8">
        <f t="shared" si="1740"/>
        <v>0</v>
      </c>
      <c r="S1953" s="8">
        <f t="shared" si="1740"/>
        <v>0</v>
      </c>
      <c r="T1953" s="8">
        <f>T1954</f>
        <v>3765.7919999999999</v>
      </c>
      <c r="U1953" s="8">
        <f t="shared" si="1740"/>
        <v>0</v>
      </c>
      <c r="V1953" s="40">
        <f t="shared" si="1740"/>
        <v>0</v>
      </c>
      <c r="W1953" s="8">
        <f t="shared" si="1723"/>
        <v>99.991821778497652</v>
      </c>
      <c r="X1953" s="22"/>
    </row>
    <row r="1954" spans="1:24" s="10" customFormat="1" ht="15.75" customHeight="1" x14ac:dyDescent="0.3">
      <c r="A1954" s="9" t="s">
        <v>234</v>
      </c>
      <c r="B1954" s="9" t="s">
        <v>1773</v>
      </c>
      <c r="C1954" s="9"/>
      <c r="D1954" s="9"/>
      <c r="E1954" s="13" t="s">
        <v>519</v>
      </c>
      <c r="F1954" s="11">
        <f t="shared" ref="F1954:L1954" si="1741">F1955+F1961</f>
        <v>3766.1</v>
      </c>
      <c r="G1954" s="11">
        <f t="shared" si="1741"/>
        <v>3766.1</v>
      </c>
      <c r="H1954" s="11">
        <f t="shared" si="1741"/>
        <v>3766.1</v>
      </c>
      <c r="I1954" s="11">
        <f t="shared" si="1741"/>
        <v>0</v>
      </c>
      <c r="J1954" s="11">
        <f t="shared" si="1741"/>
        <v>0</v>
      </c>
      <c r="K1954" s="11">
        <f t="shared" si="1741"/>
        <v>0</v>
      </c>
      <c r="L1954" s="11">
        <f t="shared" si="1741"/>
        <v>0</v>
      </c>
      <c r="M1954" s="11">
        <f t="shared" si="1738"/>
        <v>3766.1</v>
      </c>
      <c r="N1954" s="11">
        <f>N1955+N1961</f>
        <v>3766.1</v>
      </c>
      <c r="O1954" s="11">
        <f>O1955+O1961</f>
        <v>3673.1</v>
      </c>
      <c r="P1954" s="11">
        <f t="shared" ref="P1954:V1954" si="1742">P1955+P1961</f>
        <v>0</v>
      </c>
      <c r="Q1954" s="11">
        <f t="shared" si="1742"/>
        <v>0</v>
      </c>
      <c r="R1954" s="11">
        <f t="shared" si="1742"/>
        <v>0</v>
      </c>
      <c r="S1954" s="11">
        <f t="shared" si="1742"/>
        <v>0</v>
      </c>
      <c r="T1954" s="11">
        <f t="shared" si="1742"/>
        <v>3765.7919999999999</v>
      </c>
      <c r="U1954" s="11">
        <f t="shared" si="1742"/>
        <v>0</v>
      </c>
      <c r="V1954" s="41">
        <f t="shared" si="1742"/>
        <v>0</v>
      </c>
      <c r="W1954" s="11">
        <f t="shared" si="1723"/>
        <v>99.991821778497652</v>
      </c>
      <c r="X1954" s="26"/>
    </row>
    <row r="1955" spans="1:24" ht="15.75" customHeight="1" x14ac:dyDescent="0.3">
      <c r="A1955" s="4" t="s">
        <v>234</v>
      </c>
      <c r="B1955" s="4" t="s">
        <v>1773</v>
      </c>
      <c r="C1955" s="4" t="s">
        <v>128</v>
      </c>
      <c r="D1955" s="4"/>
      <c r="E1955" s="14" t="s">
        <v>1075</v>
      </c>
      <c r="F1955" s="5">
        <f t="shared" ref="F1955:L1959" si="1743">F1956</f>
        <v>3514.1</v>
      </c>
      <c r="G1955" s="5">
        <f t="shared" si="1743"/>
        <v>3514.1</v>
      </c>
      <c r="H1955" s="5">
        <f t="shared" si="1743"/>
        <v>3514.1</v>
      </c>
      <c r="I1955" s="5">
        <f t="shared" si="1743"/>
        <v>0</v>
      </c>
      <c r="J1955" s="5">
        <f t="shared" si="1743"/>
        <v>0</v>
      </c>
      <c r="K1955" s="5">
        <f t="shared" si="1743"/>
        <v>0</v>
      </c>
      <c r="L1955" s="5">
        <f t="shared" si="1743"/>
        <v>0</v>
      </c>
      <c r="M1955" s="5">
        <f t="shared" si="1738"/>
        <v>3514.1</v>
      </c>
      <c r="N1955" s="5">
        <f t="shared" ref="N1955:O1959" si="1744">N1956</f>
        <v>3514.1</v>
      </c>
      <c r="O1955" s="5">
        <f t="shared" si="1744"/>
        <v>3514.1</v>
      </c>
      <c r="P1955" s="5">
        <f t="shared" ref="P1955:V1959" si="1745">P1956</f>
        <v>0</v>
      </c>
      <c r="Q1955" s="5">
        <f t="shared" si="1745"/>
        <v>0</v>
      </c>
      <c r="R1955" s="5">
        <f t="shared" si="1745"/>
        <v>0</v>
      </c>
      <c r="S1955" s="5">
        <f t="shared" si="1745"/>
        <v>0</v>
      </c>
      <c r="T1955" s="5">
        <f t="shared" si="1745"/>
        <v>3514.1</v>
      </c>
      <c r="U1955" s="5">
        <f t="shared" si="1745"/>
        <v>0</v>
      </c>
      <c r="V1955" s="42">
        <f t="shared" si="1745"/>
        <v>0</v>
      </c>
      <c r="W1955" s="5">
        <f t="shared" si="1723"/>
        <v>100</v>
      </c>
      <c r="X1955" s="27"/>
    </row>
    <row r="1956" spans="1:24" ht="47.25" customHeight="1" x14ac:dyDescent="0.3">
      <c r="A1956" s="4" t="s">
        <v>234</v>
      </c>
      <c r="B1956" s="4" t="s">
        <v>1773</v>
      </c>
      <c r="C1956" s="4" t="s">
        <v>132</v>
      </c>
      <c r="D1956" s="4"/>
      <c r="E1956" s="14" t="s">
        <v>1433</v>
      </c>
      <c r="F1956" s="5">
        <f t="shared" si="1743"/>
        <v>3514.1</v>
      </c>
      <c r="G1956" s="5">
        <f t="shared" si="1743"/>
        <v>3514.1</v>
      </c>
      <c r="H1956" s="5">
        <f t="shared" si="1743"/>
        <v>3514.1</v>
      </c>
      <c r="I1956" s="5">
        <f t="shared" si="1743"/>
        <v>0</v>
      </c>
      <c r="J1956" s="5">
        <f t="shared" si="1743"/>
        <v>0</v>
      </c>
      <c r="K1956" s="5">
        <f t="shared" si="1743"/>
        <v>0</v>
      </c>
      <c r="L1956" s="5">
        <f t="shared" si="1743"/>
        <v>0</v>
      </c>
      <c r="M1956" s="5">
        <f t="shared" si="1738"/>
        <v>3514.1</v>
      </c>
      <c r="N1956" s="5">
        <f t="shared" si="1744"/>
        <v>3514.1</v>
      </c>
      <c r="O1956" s="5">
        <f t="shared" si="1744"/>
        <v>3514.1</v>
      </c>
      <c r="P1956" s="5">
        <f t="shared" si="1745"/>
        <v>0</v>
      </c>
      <c r="Q1956" s="5">
        <f t="shared" si="1745"/>
        <v>0</v>
      </c>
      <c r="R1956" s="5">
        <f t="shared" si="1745"/>
        <v>0</v>
      </c>
      <c r="S1956" s="5">
        <f t="shared" si="1745"/>
        <v>0</v>
      </c>
      <c r="T1956" s="5">
        <f t="shared" si="1745"/>
        <v>3514.1</v>
      </c>
      <c r="U1956" s="5">
        <f t="shared" si="1745"/>
        <v>0</v>
      </c>
      <c r="V1956" s="42">
        <f t="shared" si="1745"/>
        <v>0</v>
      </c>
      <c r="W1956" s="5">
        <f t="shared" si="1723"/>
        <v>100</v>
      </c>
      <c r="X1956" s="27"/>
    </row>
    <row r="1957" spans="1:24" ht="31.5" customHeight="1" x14ac:dyDescent="0.3">
      <c r="A1957" s="4" t="s">
        <v>234</v>
      </c>
      <c r="B1957" s="4" t="s">
        <v>1773</v>
      </c>
      <c r="C1957" s="4" t="s">
        <v>133</v>
      </c>
      <c r="D1957" s="4"/>
      <c r="E1957" s="14" t="s">
        <v>1080</v>
      </c>
      <c r="F1957" s="5">
        <f t="shared" si="1743"/>
        <v>3514.1</v>
      </c>
      <c r="G1957" s="5">
        <f t="shared" si="1743"/>
        <v>3514.1</v>
      </c>
      <c r="H1957" s="5">
        <f t="shared" si="1743"/>
        <v>3514.1</v>
      </c>
      <c r="I1957" s="5">
        <f t="shared" si="1743"/>
        <v>0</v>
      </c>
      <c r="J1957" s="5">
        <f t="shared" si="1743"/>
        <v>0</v>
      </c>
      <c r="K1957" s="5">
        <f t="shared" si="1743"/>
        <v>0</v>
      </c>
      <c r="L1957" s="5">
        <f t="shared" si="1743"/>
        <v>0</v>
      </c>
      <c r="M1957" s="5">
        <f t="shared" si="1738"/>
        <v>3514.1</v>
      </c>
      <c r="N1957" s="5">
        <f t="shared" si="1744"/>
        <v>3514.1</v>
      </c>
      <c r="O1957" s="5">
        <f t="shared" si="1744"/>
        <v>3514.1</v>
      </c>
      <c r="P1957" s="5">
        <f t="shared" si="1745"/>
        <v>0</v>
      </c>
      <c r="Q1957" s="5">
        <f t="shared" si="1745"/>
        <v>0</v>
      </c>
      <c r="R1957" s="5">
        <f t="shared" si="1745"/>
        <v>0</v>
      </c>
      <c r="S1957" s="5">
        <f t="shared" si="1745"/>
        <v>0</v>
      </c>
      <c r="T1957" s="5">
        <f t="shared" si="1745"/>
        <v>3514.1</v>
      </c>
      <c r="U1957" s="5">
        <f t="shared" si="1745"/>
        <v>0</v>
      </c>
      <c r="V1957" s="42">
        <f t="shared" si="1745"/>
        <v>0</v>
      </c>
      <c r="W1957" s="5">
        <f t="shared" si="1723"/>
        <v>100</v>
      </c>
      <c r="X1957" s="27"/>
    </row>
    <row r="1958" spans="1:24" ht="63" customHeight="1" x14ac:dyDescent="0.3">
      <c r="A1958" s="4" t="s">
        <v>234</v>
      </c>
      <c r="B1958" s="4" t="s">
        <v>1773</v>
      </c>
      <c r="C1958" s="4" t="s">
        <v>231</v>
      </c>
      <c r="D1958" s="4"/>
      <c r="E1958" s="14" t="s">
        <v>590</v>
      </c>
      <c r="F1958" s="5">
        <f t="shared" si="1743"/>
        <v>3514.1</v>
      </c>
      <c r="G1958" s="5">
        <f t="shared" si="1743"/>
        <v>3514.1</v>
      </c>
      <c r="H1958" s="5">
        <f t="shared" si="1743"/>
        <v>3514.1</v>
      </c>
      <c r="I1958" s="5">
        <f t="shared" si="1743"/>
        <v>0</v>
      </c>
      <c r="J1958" s="5">
        <f t="shared" si="1743"/>
        <v>0</v>
      </c>
      <c r="K1958" s="5">
        <f t="shared" si="1743"/>
        <v>0</v>
      </c>
      <c r="L1958" s="5">
        <f t="shared" si="1743"/>
        <v>0</v>
      </c>
      <c r="M1958" s="5">
        <f t="shared" si="1738"/>
        <v>3514.1</v>
      </c>
      <c r="N1958" s="5">
        <f t="shared" si="1744"/>
        <v>3514.1</v>
      </c>
      <c r="O1958" s="5">
        <f t="shared" si="1744"/>
        <v>3514.1</v>
      </c>
      <c r="P1958" s="5">
        <f t="shared" si="1745"/>
        <v>0</v>
      </c>
      <c r="Q1958" s="5">
        <f t="shared" si="1745"/>
        <v>0</v>
      </c>
      <c r="R1958" s="5">
        <f t="shared" si="1745"/>
        <v>0</v>
      </c>
      <c r="S1958" s="5">
        <f t="shared" si="1745"/>
        <v>0</v>
      </c>
      <c r="T1958" s="5">
        <f t="shared" si="1745"/>
        <v>3514.1</v>
      </c>
      <c r="U1958" s="5">
        <f t="shared" si="1745"/>
        <v>0</v>
      </c>
      <c r="V1958" s="42">
        <f t="shared" si="1745"/>
        <v>0</v>
      </c>
      <c r="W1958" s="5">
        <f t="shared" si="1723"/>
        <v>100</v>
      </c>
      <c r="X1958" s="27"/>
    </row>
    <row r="1959" spans="1:24" ht="31.5" customHeight="1" x14ac:dyDescent="0.3">
      <c r="A1959" s="4" t="s">
        <v>234</v>
      </c>
      <c r="B1959" s="4" t="s">
        <v>1773</v>
      </c>
      <c r="C1959" s="4" t="s">
        <v>231</v>
      </c>
      <c r="D1959" s="4" t="s">
        <v>87</v>
      </c>
      <c r="E1959" s="14" t="s">
        <v>541</v>
      </c>
      <c r="F1959" s="5">
        <f t="shared" si="1743"/>
        <v>3514.1</v>
      </c>
      <c r="G1959" s="5">
        <f t="shared" si="1743"/>
        <v>3514.1</v>
      </c>
      <c r="H1959" s="5">
        <f t="shared" si="1743"/>
        <v>3514.1</v>
      </c>
      <c r="I1959" s="5">
        <f t="shared" si="1743"/>
        <v>0</v>
      </c>
      <c r="J1959" s="5">
        <f t="shared" si="1743"/>
        <v>0</v>
      </c>
      <c r="K1959" s="5">
        <f t="shared" si="1743"/>
        <v>0</v>
      </c>
      <c r="L1959" s="5">
        <f t="shared" si="1743"/>
        <v>0</v>
      </c>
      <c r="M1959" s="5">
        <f t="shared" si="1738"/>
        <v>3514.1</v>
      </c>
      <c r="N1959" s="5">
        <f t="shared" si="1744"/>
        <v>3514.1</v>
      </c>
      <c r="O1959" s="5">
        <f t="shared" si="1744"/>
        <v>3514.1</v>
      </c>
      <c r="P1959" s="5">
        <f t="shared" si="1745"/>
        <v>0</v>
      </c>
      <c r="Q1959" s="5">
        <f t="shared" si="1745"/>
        <v>0</v>
      </c>
      <c r="R1959" s="5">
        <f t="shared" si="1745"/>
        <v>0</v>
      </c>
      <c r="S1959" s="5">
        <f t="shared" si="1745"/>
        <v>0</v>
      </c>
      <c r="T1959" s="5">
        <f t="shared" si="1745"/>
        <v>3514.1</v>
      </c>
      <c r="U1959" s="5">
        <f t="shared" si="1745"/>
        <v>0</v>
      </c>
      <c r="V1959" s="42">
        <f t="shared" si="1745"/>
        <v>0</v>
      </c>
      <c r="W1959" s="5">
        <f t="shared" si="1723"/>
        <v>100</v>
      </c>
      <c r="X1959" s="27"/>
    </row>
    <row r="1960" spans="1:24" ht="63" customHeight="1" x14ac:dyDescent="0.3">
      <c r="A1960" s="4" t="s">
        <v>234</v>
      </c>
      <c r="B1960" s="4" t="s">
        <v>1773</v>
      </c>
      <c r="C1960" s="4" t="s">
        <v>231</v>
      </c>
      <c r="D1960" s="4" t="s">
        <v>84</v>
      </c>
      <c r="E1960" s="14" t="s">
        <v>1552</v>
      </c>
      <c r="F1960" s="5">
        <v>3514.1</v>
      </c>
      <c r="G1960" s="5">
        <v>3514.1</v>
      </c>
      <c r="H1960" s="5">
        <v>3514.1</v>
      </c>
      <c r="I1960" s="5"/>
      <c r="J1960" s="5"/>
      <c r="K1960" s="5"/>
      <c r="L1960" s="5"/>
      <c r="M1960" s="5">
        <f t="shared" si="1738"/>
        <v>3514.1</v>
      </c>
      <c r="N1960" s="5">
        <v>3514.1</v>
      </c>
      <c r="O1960" s="5">
        <v>3514.1</v>
      </c>
      <c r="P1960" s="5">
        <v>0</v>
      </c>
      <c r="Q1960" s="5">
        <v>0</v>
      </c>
      <c r="R1960" s="5">
        <v>0</v>
      </c>
      <c r="S1960" s="5">
        <v>0</v>
      </c>
      <c r="T1960" s="5">
        <v>3514.1</v>
      </c>
      <c r="U1960" s="5">
        <v>0</v>
      </c>
      <c r="V1960" s="42">
        <v>0</v>
      </c>
      <c r="W1960" s="5">
        <f t="shared" si="1723"/>
        <v>100</v>
      </c>
      <c r="X1960" s="27"/>
    </row>
    <row r="1961" spans="1:24" ht="47.25" customHeight="1" x14ac:dyDescent="0.3">
      <c r="A1961" s="4" t="s">
        <v>234</v>
      </c>
      <c r="B1961" s="4" t="s">
        <v>1773</v>
      </c>
      <c r="C1961" s="4" t="s">
        <v>110</v>
      </c>
      <c r="D1961" s="4"/>
      <c r="E1961" s="14" t="s">
        <v>1092</v>
      </c>
      <c r="F1961" s="5">
        <f t="shared" ref="F1961:L1965" si="1746">F1962</f>
        <v>252</v>
      </c>
      <c r="G1961" s="5">
        <f t="shared" si="1746"/>
        <v>252</v>
      </c>
      <c r="H1961" s="5">
        <f t="shared" si="1746"/>
        <v>252</v>
      </c>
      <c r="I1961" s="5">
        <f t="shared" si="1746"/>
        <v>0</v>
      </c>
      <c r="J1961" s="5">
        <f t="shared" si="1746"/>
        <v>0</v>
      </c>
      <c r="K1961" s="5">
        <f t="shared" si="1746"/>
        <v>0</v>
      </c>
      <c r="L1961" s="5">
        <f t="shared" si="1746"/>
        <v>0</v>
      </c>
      <c r="M1961" s="5">
        <f t="shared" si="1738"/>
        <v>252</v>
      </c>
      <c r="N1961" s="5">
        <f t="shared" ref="N1961:O1965" si="1747">N1962</f>
        <v>252</v>
      </c>
      <c r="O1961" s="5">
        <f t="shared" si="1747"/>
        <v>159</v>
      </c>
      <c r="P1961" s="5">
        <f t="shared" ref="P1961:V1965" si="1748">P1962</f>
        <v>0</v>
      </c>
      <c r="Q1961" s="5">
        <f t="shared" si="1748"/>
        <v>0</v>
      </c>
      <c r="R1961" s="5">
        <f t="shared" si="1748"/>
        <v>0</v>
      </c>
      <c r="S1961" s="5">
        <f t="shared" si="1748"/>
        <v>0</v>
      </c>
      <c r="T1961" s="5">
        <f t="shared" si="1748"/>
        <v>251.69200000000001</v>
      </c>
      <c r="U1961" s="5">
        <f t="shared" si="1748"/>
        <v>0</v>
      </c>
      <c r="V1961" s="42">
        <f t="shared" si="1748"/>
        <v>0</v>
      </c>
      <c r="W1961" s="5">
        <f t="shared" si="1723"/>
        <v>99.87777777777778</v>
      </c>
      <c r="X1961" s="27"/>
    </row>
    <row r="1962" spans="1:24" ht="31.5" customHeight="1" x14ac:dyDescent="0.3">
      <c r="A1962" s="4" t="s">
        <v>234</v>
      </c>
      <c r="B1962" s="4" t="s">
        <v>1773</v>
      </c>
      <c r="C1962" s="4" t="s">
        <v>134</v>
      </c>
      <c r="D1962" s="4"/>
      <c r="E1962" s="14" t="s">
        <v>1102</v>
      </c>
      <c r="F1962" s="5">
        <f t="shared" si="1746"/>
        <v>252</v>
      </c>
      <c r="G1962" s="5">
        <f t="shared" si="1746"/>
        <v>252</v>
      </c>
      <c r="H1962" s="5">
        <f t="shared" si="1746"/>
        <v>252</v>
      </c>
      <c r="I1962" s="5">
        <f t="shared" si="1746"/>
        <v>0</v>
      </c>
      <c r="J1962" s="5">
        <f t="shared" si="1746"/>
        <v>0</v>
      </c>
      <c r="K1962" s="5">
        <f t="shared" si="1746"/>
        <v>0</v>
      </c>
      <c r="L1962" s="5">
        <f t="shared" si="1746"/>
        <v>0</v>
      </c>
      <c r="M1962" s="5">
        <f t="shared" si="1738"/>
        <v>252</v>
      </c>
      <c r="N1962" s="5">
        <f t="shared" si="1747"/>
        <v>252</v>
      </c>
      <c r="O1962" s="5">
        <f t="shared" si="1747"/>
        <v>159</v>
      </c>
      <c r="P1962" s="5">
        <f t="shared" si="1748"/>
        <v>0</v>
      </c>
      <c r="Q1962" s="5">
        <f t="shared" si="1748"/>
        <v>0</v>
      </c>
      <c r="R1962" s="5">
        <f t="shared" si="1748"/>
        <v>0</v>
      </c>
      <c r="S1962" s="5">
        <f t="shared" si="1748"/>
        <v>0</v>
      </c>
      <c r="T1962" s="5">
        <f t="shared" si="1748"/>
        <v>251.69200000000001</v>
      </c>
      <c r="U1962" s="5">
        <f t="shared" si="1748"/>
        <v>0</v>
      </c>
      <c r="V1962" s="42">
        <f t="shared" si="1748"/>
        <v>0</v>
      </c>
      <c r="W1962" s="5">
        <f t="shared" si="1723"/>
        <v>99.87777777777778</v>
      </c>
      <c r="X1962" s="27"/>
    </row>
    <row r="1963" spans="1:24" ht="47.25" customHeight="1" x14ac:dyDescent="0.3">
      <c r="A1963" s="4" t="s">
        <v>234</v>
      </c>
      <c r="B1963" s="4" t="s">
        <v>1773</v>
      </c>
      <c r="C1963" s="4" t="s">
        <v>233</v>
      </c>
      <c r="D1963" s="4"/>
      <c r="E1963" s="14" t="s">
        <v>1104</v>
      </c>
      <c r="F1963" s="5">
        <f t="shared" si="1746"/>
        <v>252</v>
      </c>
      <c r="G1963" s="5">
        <f t="shared" si="1746"/>
        <v>252</v>
      </c>
      <c r="H1963" s="5">
        <f t="shared" si="1746"/>
        <v>252</v>
      </c>
      <c r="I1963" s="5">
        <f t="shared" si="1746"/>
        <v>0</v>
      </c>
      <c r="J1963" s="5">
        <f t="shared" si="1746"/>
        <v>0</v>
      </c>
      <c r="K1963" s="5">
        <f t="shared" si="1746"/>
        <v>0</v>
      </c>
      <c r="L1963" s="5">
        <f t="shared" si="1746"/>
        <v>0</v>
      </c>
      <c r="M1963" s="5">
        <f t="shared" si="1738"/>
        <v>252</v>
      </c>
      <c r="N1963" s="5">
        <f t="shared" si="1747"/>
        <v>252</v>
      </c>
      <c r="O1963" s="5">
        <f t="shared" si="1747"/>
        <v>159</v>
      </c>
      <c r="P1963" s="5">
        <f t="shared" si="1748"/>
        <v>0</v>
      </c>
      <c r="Q1963" s="5">
        <f t="shared" si="1748"/>
        <v>0</v>
      </c>
      <c r="R1963" s="5">
        <f t="shared" si="1748"/>
        <v>0</v>
      </c>
      <c r="S1963" s="5">
        <f t="shared" si="1748"/>
        <v>0</v>
      </c>
      <c r="T1963" s="5">
        <f t="shared" si="1748"/>
        <v>251.69200000000001</v>
      </c>
      <c r="U1963" s="5">
        <f t="shared" si="1748"/>
        <v>0</v>
      </c>
      <c r="V1963" s="42">
        <f t="shared" si="1748"/>
        <v>0</v>
      </c>
      <c r="W1963" s="5">
        <f t="shared" si="1723"/>
        <v>99.87777777777778</v>
      </c>
      <c r="X1963" s="27"/>
    </row>
    <row r="1964" spans="1:24" ht="31.5" customHeight="1" x14ac:dyDescent="0.3">
      <c r="A1964" s="4" t="s">
        <v>234</v>
      </c>
      <c r="B1964" s="4" t="s">
        <v>1773</v>
      </c>
      <c r="C1964" s="4" t="s">
        <v>232</v>
      </c>
      <c r="D1964" s="4"/>
      <c r="E1964" s="14" t="s">
        <v>601</v>
      </c>
      <c r="F1964" s="5">
        <f t="shared" si="1746"/>
        <v>252</v>
      </c>
      <c r="G1964" s="5">
        <f t="shared" si="1746"/>
        <v>252</v>
      </c>
      <c r="H1964" s="5">
        <f t="shared" si="1746"/>
        <v>252</v>
      </c>
      <c r="I1964" s="5">
        <f t="shared" si="1746"/>
        <v>0</v>
      </c>
      <c r="J1964" s="5">
        <f t="shared" si="1746"/>
        <v>0</v>
      </c>
      <c r="K1964" s="5">
        <f t="shared" si="1746"/>
        <v>0</v>
      </c>
      <c r="L1964" s="5">
        <f t="shared" si="1746"/>
        <v>0</v>
      </c>
      <c r="M1964" s="5">
        <f t="shared" si="1738"/>
        <v>252</v>
      </c>
      <c r="N1964" s="5">
        <f t="shared" si="1747"/>
        <v>252</v>
      </c>
      <c r="O1964" s="5">
        <f t="shared" si="1747"/>
        <v>159</v>
      </c>
      <c r="P1964" s="5">
        <f t="shared" si="1748"/>
        <v>0</v>
      </c>
      <c r="Q1964" s="5">
        <f t="shared" si="1748"/>
        <v>0</v>
      </c>
      <c r="R1964" s="5">
        <f t="shared" si="1748"/>
        <v>0</v>
      </c>
      <c r="S1964" s="5">
        <f t="shared" si="1748"/>
        <v>0</v>
      </c>
      <c r="T1964" s="5">
        <f t="shared" si="1748"/>
        <v>251.69200000000001</v>
      </c>
      <c r="U1964" s="5">
        <f t="shared" si="1748"/>
        <v>0</v>
      </c>
      <c r="V1964" s="42">
        <f t="shared" si="1748"/>
        <v>0</v>
      </c>
      <c r="W1964" s="5">
        <f t="shared" si="1723"/>
        <v>99.87777777777778</v>
      </c>
      <c r="X1964" s="27"/>
    </row>
    <row r="1965" spans="1:24" ht="31.5" customHeight="1" x14ac:dyDescent="0.3">
      <c r="A1965" s="4" t="s">
        <v>234</v>
      </c>
      <c r="B1965" s="4" t="s">
        <v>1773</v>
      </c>
      <c r="C1965" s="4" t="s">
        <v>232</v>
      </c>
      <c r="D1965" s="4" t="s">
        <v>11</v>
      </c>
      <c r="E1965" s="14" t="s">
        <v>531</v>
      </c>
      <c r="F1965" s="5">
        <f t="shared" si="1746"/>
        <v>252</v>
      </c>
      <c r="G1965" s="5">
        <f t="shared" si="1746"/>
        <v>252</v>
      </c>
      <c r="H1965" s="5">
        <f t="shared" si="1746"/>
        <v>252</v>
      </c>
      <c r="I1965" s="5">
        <f t="shared" si="1746"/>
        <v>0</v>
      </c>
      <c r="J1965" s="5">
        <f t="shared" si="1746"/>
        <v>0</v>
      </c>
      <c r="K1965" s="5">
        <f t="shared" si="1746"/>
        <v>0</v>
      </c>
      <c r="L1965" s="5">
        <f t="shared" si="1746"/>
        <v>0</v>
      </c>
      <c r="M1965" s="5">
        <f t="shared" si="1738"/>
        <v>252</v>
      </c>
      <c r="N1965" s="5">
        <f t="shared" si="1747"/>
        <v>252</v>
      </c>
      <c r="O1965" s="5">
        <f t="shared" si="1747"/>
        <v>159</v>
      </c>
      <c r="P1965" s="5">
        <f t="shared" si="1748"/>
        <v>0</v>
      </c>
      <c r="Q1965" s="5">
        <f t="shared" si="1748"/>
        <v>0</v>
      </c>
      <c r="R1965" s="5">
        <f t="shared" si="1748"/>
        <v>0</v>
      </c>
      <c r="S1965" s="5">
        <f t="shared" si="1748"/>
        <v>0</v>
      </c>
      <c r="T1965" s="5">
        <f t="shared" si="1748"/>
        <v>251.69200000000001</v>
      </c>
      <c r="U1965" s="5">
        <f t="shared" si="1748"/>
        <v>0</v>
      </c>
      <c r="V1965" s="42">
        <f t="shared" si="1748"/>
        <v>0</v>
      </c>
      <c r="W1965" s="5">
        <f t="shared" si="1723"/>
        <v>99.87777777777778</v>
      </c>
      <c r="X1965" s="27"/>
    </row>
    <row r="1966" spans="1:24" ht="31.5" customHeight="1" x14ac:dyDescent="0.3">
      <c r="A1966" s="4" t="s">
        <v>234</v>
      </c>
      <c r="B1966" s="4" t="s">
        <v>1773</v>
      </c>
      <c r="C1966" s="4" t="s">
        <v>232</v>
      </c>
      <c r="D1966" s="4" t="s">
        <v>12</v>
      </c>
      <c r="E1966" s="14" t="s">
        <v>532</v>
      </c>
      <c r="F1966" s="5">
        <v>252</v>
      </c>
      <c r="G1966" s="5">
        <v>252</v>
      </c>
      <c r="H1966" s="5">
        <v>252</v>
      </c>
      <c r="I1966" s="5"/>
      <c r="J1966" s="5"/>
      <c r="K1966" s="5"/>
      <c r="L1966" s="5"/>
      <c r="M1966" s="5">
        <f t="shared" si="1738"/>
        <v>252</v>
      </c>
      <c r="N1966" s="5">
        <v>252</v>
      </c>
      <c r="O1966" s="5">
        <v>159</v>
      </c>
      <c r="P1966" s="5">
        <v>0</v>
      </c>
      <c r="Q1966" s="5">
        <v>0</v>
      </c>
      <c r="R1966" s="5">
        <v>0</v>
      </c>
      <c r="S1966" s="5">
        <v>0</v>
      </c>
      <c r="T1966" s="5">
        <v>251.69200000000001</v>
      </c>
      <c r="U1966" s="5">
        <v>0</v>
      </c>
      <c r="V1966" s="42">
        <v>0</v>
      </c>
      <c r="W1966" s="5">
        <f t="shared" si="1723"/>
        <v>99.87777777777778</v>
      </c>
      <c r="X1966" s="27"/>
    </row>
    <row r="1967" spans="1:24" s="3" customFormat="1" ht="15.75" customHeight="1" x14ac:dyDescent="0.3">
      <c r="A1967" s="7" t="s">
        <v>234</v>
      </c>
      <c r="B1967" s="7" t="s">
        <v>31</v>
      </c>
      <c r="C1967" s="7"/>
      <c r="D1967" s="7"/>
      <c r="E1967" s="18" t="s">
        <v>497</v>
      </c>
      <c r="F1967" s="8">
        <f t="shared" ref="F1967:L1973" si="1749">F1968</f>
        <v>1281.5999999999999</v>
      </c>
      <c r="G1967" s="8">
        <f t="shared" si="1749"/>
        <v>1281.5999999999999</v>
      </c>
      <c r="H1967" s="8">
        <f t="shared" si="1749"/>
        <v>1281.5999999999999</v>
      </c>
      <c r="I1967" s="8">
        <f t="shared" si="1749"/>
        <v>0</v>
      </c>
      <c r="J1967" s="8">
        <f t="shared" si="1749"/>
        <v>0</v>
      </c>
      <c r="K1967" s="8">
        <f t="shared" si="1749"/>
        <v>0</v>
      </c>
      <c r="L1967" s="8">
        <f t="shared" si="1749"/>
        <v>2026</v>
      </c>
      <c r="M1967" s="8">
        <f t="shared" si="1738"/>
        <v>3307.6</v>
      </c>
      <c r="N1967" s="8">
        <f t="shared" ref="N1967:O1973" si="1750">N1968</f>
        <v>7081.0504600000004</v>
      </c>
      <c r="O1967" s="8">
        <f t="shared" si="1750"/>
        <v>4598.3004600000004</v>
      </c>
      <c r="P1967" s="8">
        <f t="shared" ref="P1967:V1973" si="1751">P1968</f>
        <v>0</v>
      </c>
      <c r="Q1967" s="8">
        <f t="shared" si="1751"/>
        <v>0</v>
      </c>
      <c r="R1967" s="8">
        <f t="shared" si="1751"/>
        <v>0</v>
      </c>
      <c r="S1967" s="8">
        <f t="shared" si="1751"/>
        <v>0</v>
      </c>
      <c r="T1967" s="8">
        <f t="shared" si="1751"/>
        <v>6954.1328100000001</v>
      </c>
      <c r="U1967" s="8">
        <f t="shared" si="1751"/>
        <v>0</v>
      </c>
      <c r="V1967" s="40">
        <f t="shared" si="1751"/>
        <v>0</v>
      </c>
      <c r="W1967" s="8">
        <f t="shared" si="1723"/>
        <v>98.207643756855816</v>
      </c>
      <c r="X1967" s="22"/>
    </row>
    <row r="1968" spans="1:24" s="10" customFormat="1" ht="15.75" customHeight="1" x14ac:dyDescent="0.3">
      <c r="A1968" s="9" t="s">
        <v>234</v>
      </c>
      <c r="B1968" s="9" t="s">
        <v>1775</v>
      </c>
      <c r="C1968" s="9"/>
      <c r="D1968" s="9"/>
      <c r="E1968" s="13" t="s">
        <v>521</v>
      </c>
      <c r="F1968" s="11">
        <f t="shared" ref="F1968:L1968" si="1752">F1969+F1975</f>
        <v>1281.5999999999999</v>
      </c>
      <c r="G1968" s="11">
        <f t="shared" si="1752"/>
        <v>1281.5999999999999</v>
      </c>
      <c r="H1968" s="11">
        <f t="shared" si="1752"/>
        <v>1281.5999999999999</v>
      </c>
      <c r="I1968" s="11">
        <f t="shared" si="1752"/>
        <v>0</v>
      </c>
      <c r="J1968" s="11">
        <f t="shared" si="1752"/>
        <v>0</v>
      </c>
      <c r="K1968" s="11">
        <f t="shared" si="1752"/>
        <v>0</v>
      </c>
      <c r="L1968" s="11">
        <f t="shared" si="1752"/>
        <v>2026</v>
      </c>
      <c r="M1968" s="11">
        <f t="shared" si="1738"/>
        <v>3307.6</v>
      </c>
      <c r="N1968" s="11">
        <f>N1969+N1975</f>
        <v>7081.0504600000004</v>
      </c>
      <c r="O1968" s="11">
        <f>O1969+O1975</f>
        <v>4598.3004600000004</v>
      </c>
      <c r="P1968" s="11">
        <f t="shared" ref="P1968:V1968" si="1753">P1969+P1975</f>
        <v>0</v>
      </c>
      <c r="Q1968" s="11">
        <f t="shared" si="1753"/>
        <v>0</v>
      </c>
      <c r="R1968" s="11">
        <f t="shared" si="1753"/>
        <v>0</v>
      </c>
      <c r="S1968" s="11">
        <f t="shared" si="1753"/>
        <v>0</v>
      </c>
      <c r="T1968" s="11">
        <f t="shared" si="1753"/>
        <v>6954.1328100000001</v>
      </c>
      <c r="U1968" s="11">
        <f t="shared" si="1753"/>
        <v>0</v>
      </c>
      <c r="V1968" s="41">
        <f t="shared" si="1753"/>
        <v>0</v>
      </c>
      <c r="W1968" s="11">
        <f t="shared" si="1723"/>
        <v>98.207643756855816</v>
      </c>
      <c r="X1968" s="26"/>
    </row>
    <row r="1969" spans="1:24" ht="15.75" customHeight="1" x14ac:dyDescent="0.3">
      <c r="A1969" s="4" t="s">
        <v>234</v>
      </c>
      <c r="B1969" s="4" t="s">
        <v>1775</v>
      </c>
      <c r="C1969" s="4" t="s">
        <v>105</v>
      </c>
      <c r="D1969" s="4"/>
      <c r="E1969" s="14" t="s">
        <v>1063</v>
      </c>
      <c r="F1969" s="5">
        <f t="shared" si="1749"/>
        <v>1281.5999999999999</v>
      </c>
      <c r="G1969" s="5">
        <f t="shared" si="1749"/>
        <v>1281.5999999999999</v>
      </c>
      <c r="H1969" s="5">
        <f t="shared" si="1749"/>
        <v>1281.5999999999999</v>
      </c>
      <c r="I1969" s="5">
        <f t="shared" si="1749"/>
        <v>0</v>
      </c>
      <c r="J1969" s="5">
        <f t="shared" si="1749"/>
        <v>0</v>
      </c>
      <c r="K1969" s="5">
        <f t="shared" si="1749"/>
        <v>0</v>
      </c>
      <c r="L1969" s="5">
        <f t="shared" si="1749"/>
        <v>1700</v>
      </c>
      <c r="M1969" s="5">
        <f t="shared" si="1738"/>
        <v>2981.6</v>
      </c>
      <c r="N1969" s="5">
        <f t="shared" si="1750"/>
        <v>2981.6</v>
      </c>
      <c r="O1969" s="5">
        <f t="shared" si="1750"/>
        <v>1160.8499999999999</v>
      </c>
      <c r="P1969" s="5">
        <f t="shared" si="1751"/>
        <v>0</v>
      </c>
      <c r="Q1969" s="5">
        <f t="shared" si="1751"/>
        <v>0</v>
      </c>
      <c r="R1969" s="5">
        <f t="shared" si="1751"/>
        <v>0</v>
      </c>
      <c r="S1969" s="5">
        <f t="shared" si="1751"/>
        <v>0</v>
      </c>
      <c r="T1969" s="5">
        <f t="shared" si="1751"/>
        <v>2965.2323500000002</v>
      </c>
      <c r="U1969" s="5">
        <f t="shared" si="1751"/>
        <v>0</v>
      </c>
      <c r="V1969" s="42">
        <f t="shared" si="1751"/>
        <v>0</v>
      </c>
      <c r="W1969" s="5">
        <f t="shared" si="1723"/>
        <v>99.451044741078633</v>
      </c>
      <c r="X1969" s="27"/>
    </row>
    <row r="1970" spans="1:24" ht="31.5" customHeight="1" x14ac:dyDescent="0.3">
      <c r="A1970" s="4" t="s">
        <v>234</v>
      </c>
      <c r="B1970" s="4" t="s">
        <v>1775</v>
      </c>
      <c r="C1970" s="4" t="s">
        <v>151</v>
      </c>
      <c r="D1970" s="4"/>
      <c r="E1970" s="14" t="s">
        <v>1064</v>
      </c>
      <c r="F1970" s="5">
        <f t="shared" si="1749"/>
        <v>1281.5999999999999</v>
      </c>
      <c r="G1970" s="5">
        <f t="shared" si="1749"/>
        <v>1281.5999999999999</v>
      </c>
      <c r="H1970" s="5">
        <f t="shared" si="1749"/>
        <v>1281.5999999999999</v>
      </c>
      <c r="I1970" s="5">
        <f t="shared" si="1749"/>
        <v>0</v>
      </c>
      <c r="J1970" s="5">
        <f t="shared" si="1749"/>
        <v>0</v>
      </c>
      <c r="K1970" s="5">
        <f t="shared" si="1749"/>
        <v>0</v>
      </c>
      <c r="L1970" s="5">
        <f t="shared" si="1749"/>
        <v>1700</v>
      </c>
      <c r="M1970" s="5">
        <f t="shared" si="1738"/>
        <v>2981.6</v>
      </c>
      <c r="N1970" s="5">
        <f t="shared" si="1750"/>
        <v>2981.6</v>
      </c>
      <c r="O1970" s="5">
        <f t="shared" si="1750"/>
        <v>1160.8499999999999</v>
      </c>
      <c r="P1970" s="5">
        <f t="shared" si="1751"/>
        <v>0</v>
      </c>
      <c r="Q1970" s="5">
        <f t="shared" si="1751"/>
        <v>0</v>
      </c>
      <c r="R1970" s="5">
        <f t="shared" si="1751"/>
        <v>0</v>
      </c>
      <c r="S1970" s="5">
        <f t="shared" si="1751"/>
        <v>0</v>
      </c>
      <c r="T1970" s="5">
        <f t="shared" si="1751"/>
        <v>2965.2323500000002</v>
      </c>
      <c r="U1970" s="5">
        <f t="shared" si="1751"/>
        <v>0</v>
      </c>
      <c r="V1970" s="42">
        <f t="shared" si="1751"/>
        <v>0</v>
      </c>
      <c r="W1970" s="5">
        <f t="shared" si="1723"/>
        <v>99.451044741078633</v>
      </c>
      <c r="X1970" s="27"/>
    </row>
    <row r="1971" spans="1:24" ht="31.5" customHeight="1" x14ac:dyDescent="0.3">
      <c r="A1971" s="4" t="s">
        <v>234</v>
      </c>
      <c r="B1971" s="4" t="s">
        <v>1775</v>
      </c>
      <c r="C1971" s="4" t="s">
        <v>152</v>
      </c>
      <c r="D1971" s="4"/>
      <c r="E1971" s="14" t="s">
        <v>1065</v>
      </c>
      <c r="F1971" s="5">
        <f t="shared" si="1749"/>
        <v>1281.5999999999999</v>
      </c>
      <c r="G1971" s="5">
        <f t="shared" si="1749"/>
        <v>1281.5999999999999</v>
      </c>
      <c r="H1971" s="5">
        <f t="shared" si="1749"/>
        <v>1281.5999999999999</v>
      </c>
      <c r="I1971" s="5">
        <f t="shared" si="1749"/>
        <v>0</v>
      </c>
      <c r="J1971" s="5">
        <f t="shared" si="1749"/>
        <v>0</v>
      </c>
      <c r="K1971" s="5">
        <f t="shared" si="1749"/>
        <v>0</v>
      </c>
      <c r="L1971" s="5">
        <f t="shared" si="1749"/>
        <v>1700</v>
      </c>
      <c r="M1971" s="5">
        <f t="shared" si="1738"/>
        <v>2981.6</v>
      </c>
      <c r="N1971" s="5">
        <f t="shared" si="1750"/>
        <v>2981.6</v>
      </c>
      <c r="O1971" s="5">
        <f t="shared" si="1750"/>
        <v>1160.8499999999999</v>
      </c>
      <c r="P1971" s="5">
        <f t="shared" si="1751"/>
        <v>0</v>
      </c>
      <c r="Q1971" s="5">
        <f t="shared" si="1751"/>
        <v>0</v>
      </c>
      <c r="R1971" s="5">
        <f t="shared" si="1751"/>
        <v>0</v>
      </c>
      <c r="S1971" s="5">
        <f t="shared" si="1751"/>
        <v>0</v>
      </c>
      <c r="T1971" s="5">
        <f t="shared" si="1751"/>
        <v>2965.2323500000002</v>
      </c>
      <c r="U1971" s="5">
        <f t="shared" si="1751"/>
        <v>0</v>
      </c>
      <c r="V1971" s="42">
        <f t="shared" si="1751"/>
        <v>0</v>
      </c>
      <c r="W1971" s="5">
        <f t="shared" si="1723"/>
        <v>99.451044741078633</v>
      </c>
      <c r="X1971" s="27"/>
    </row>
    <row r="1972" spans="1:24" ht="47.25" customHeight="1" x14ac:dyDescent="0.3">
      <c r="A1972" s="4" t="s">
        <v>234</v>
      </c>
      <c r="B1972" s="4" t="s">
        <v>1775</v>
      </c>
      <c r="C1972" s="4" t="s">
        <v>142</v>
      </c>
      <c r="D1972" s="4"/>
      <c r="E1972" s="14" t="s">
        <v>578</v>
      </c>
      <c r="F1972" s="5">
        <f t="shared" si="1749"/>
        <v>1281.5999999999999</v>
      </c>
      <c r="G1972" s="5">
        <f t="shared" si="1749"/>
        <v>1281.5999999999999</v>
      </c>
      <c r="H1972" s="5">
        <f t="shared" si="1749"/>
        <v>1281.5999999999999</v>
      </c>
      <c r="I1972" s="5">
        <f t="shared" si="1749"/>
        <v>0</v>
      </c>
      <c r="J1972" s="5">
        <f t="shared" si="1749"/>
        <v>0</v>
      </c>
      <c r="K1972" s="5">
        <f t="shared" si="1749"/>
        <v>0</v>
      </c>
      <c r="L1972" s="5">
        <f t="shared" si="1749"/>
        <v>1700</v>
      </c>
      <c r="M1972" s="5">
        <f t="shared" si="1738"/>
        <v>2981.6</v>
      </c>
      <c r="N1972" s="5">
        <f t="shared" si="1750"/>
        <v>2981.6</v>
      </c>
      <c r="O1972" s="5">
        <f t="shared" si="1750"/>
        <v>1160.8499999999999</v>
      </c>
      <c r="P1972" s="5">
        <f t="shared" si="1751"/>
        <v>0</v>
      </c>
      <c r="Q1972" s="5">
        <f t="shared" si="1751"/>
        <v>0</v>
      </c>
      <c r="R1972" s="5">
        <f t="shared" si="1751"/>
        <v>0</v>
      </c>
      <c r="S1972" s="5">
        <f t="shared" si="1751"/>
        <v>0</v>
      </c>
      <c r="T1972" s="5">
        <f t="shared" si="1751"/>
        <v>2965.2323500000002</v>
      </c>
      <c r="U1972" s="5">
        <f t="shared" si="1751"/>
        <v>0</v>
      </c>
      <c r="V1972" s="42">
        <f t="shared" si="1751"/>
        <v>0</v>
      </c>
      <c r="W1972" s="5">
        <f t="shared" si="1723"/>
        <v>99.451044741078633</v>
      </c>
      <c r="X1972" s="27"/>
    </row>
    <row r="1973" spans="1:24" ht="31.5" customHeight="1" x14ac:dyDescent="0.3">
      <c r="A1973" s="4" t="s">
        <v>234</v>
      </c>
      <c r="B1973" s="4" t="s">
        <v>1775</v>
      </c>
      <c r="C1973" s="4" t="s">
        <v>142</v>
      </c>
      <c r="D1973" s="4" t="s">
        <v>11</v>
      </c>
      <c r="E1973" s="14" t="s">
        <v>531</v>
      </c>
      <c r="F1973" s="5">
        <f t="shared" si="1749"/>
        <v>1281.5999999999999</v>
      </c>
      <c r="G1973" s="5">
        <f t="shared" si="1749"/>
        <v>1281.5999999999999</v>
      </c>
      <c r="H1973" s="5">
        <f t="shared" si="1749"/>
        <v>1281.5999999999999</v>
      </c>
      <c r="I1973" s="5">
        <f t="shared" si="1749"/>
        <v>0</v>
      </c>
      <c r="J1973" s="5">
        <f t="shared" si="1749"/>
        <v>0</v>
      </c>
      <c r="K1973" s="5">
        <f t="shared" si="1749"/>
        <v>0</v>
      </c>
      <c r="L1973" s="5">
        <f t="shared" si="1749"/>
        <v>1700</v>
      </c>
      <c r="M1973" s="5">
        <f t="shared" si="1738"/>
        <v>2981.6</v>
      </c>
      <c r="N1973" s="5">
        <f t="shared" si="1750"/>
        <v>2981.6</v>
      </c>
      <c r="O1973" s="5">
        <f t="shared" si="1750"/>
        <v>1160.8499999999999</v>
      </c>
      <c r="P1973" s="5">
        <f t="shared" si="1751"/>
        <v>0</v>
      </c>
      <c r="Q1973" s="5">
        <f t="shared" si="1751"/>
        <v>0</v>
      </c>
      <c r="R1973" s="5">
        <f t="shared" si="1751"/>
        <v>0</v>
      </c>
      <c r="S1973" s="5">
        <f t="shared" si="1751"/>
        <v>0</v>
      </c>
      <c r="T1973" s="5">
        <f t="shared" si="1751"/>
        <v>2965.2323500000002</v>
      </c>
      <c r="U1973" s="5">
        <f t="shared" si="1751"/>
        <v>0</v>
      </c>
      <c r="V1973" s="42">
        <f t="shared" si="1751"/>
        <v>0</v>
      </c>
      <c r="W1973" s="5">
        <f t="shared" si="1723"/>
        <v>99.451044741078633</v>
      </c>
      <c r="X1973" s="27"/>
    </row>
    <row r="1974" spans="1:24" ht="31.5" customHeight="1" x14ac:dyDescent="0.3">
      <c r="A1974" s="4" t="s">
        <v>234</v>
      </c>
      <c r="B1974" s="4" t="s">
        <v>1775</v>
      </c>
      <c r="C1974" s="4" t="s">
        <v>142</v>
      </c>
      <c r="D1974" s="4" t="s">
        <v>12</v>
      </c>
      <c r="E1974" s="14" t="s">
        <v>532</v>
      </c>
      <c r="F1974" s="5">
        <v>1281.5999999999999</v>
      </c>
      <c r="G1974" s="5">
        <v>1281.5999999999999</v>
      </c>
      <c r="H1974" s="5">
        <v>1281.5999999999999</v>
      </c>
      <c r="I1974" s="5"/>
      <c r="J1974" s="5"/>
      <c r="K1974" s="5"/>
      <c r="L1974" s="5">
        <f>700+1000</f>
        <v>1700</v>
      </c>
      <c r="M1974" s="5">
        <f t="shared" si="1738"/>
        <v>2981.6</v>
      </c>
      <c r="N1974" s="5">
        <v>2981.6</v>
      </c>
      <c r="O1974" s="5">
        <v>1160.8499999999999</v>
      </c>
      <c r="P1974" s="5">
        <v>0</v>
      </c>
      <c r="Q1974" s="5">
        <v>0</v>
      </c>
      <c r="R1974" s="5">
        <v>0</v>
      </c>
      <c r="S1974" s="5">
        <v>0</v>
      </c>
      <c r="T1974" s="5">
        <v>2965.2323500000002</v>
      </c>
      <c r="U1974" s="5">
        <v>0</v>
      </c>
      <c r="V1974" s="42">
        <v>0</v>
      </c>
      <c r="W1974" s="5">
        <f t="shared" si="1723"/>
        <v>99.451044741078633</v>
      </c>
      <c r="X1974" s="27"/>
    </row>
    <row r="1975" spans="1:24" ht="31.5" customHeight="1" x14ac:dyDescent="0.3">
      <c r="A1975" s="4" t="s">
        <v>234</v>
      </c>
      <c r="B1975" s="4" t="s">
        <v>1775</v>
      </c>
      <c r="C1975" s="4" t="s">
        <v>22</v>
      </c>
      <c r="D1975" s="4"/>
      <c r="E1975" s="14" t="s">
        <v>802</v>
      </c>
      <c r="F1975" s="5">
        <f t="shared" ref="F1975:L1977" si="1754">F1976</f>
        <v>0</v>
      </c>
      <c r="G1975" s="5">
        <f t="shared" si="1754"/>
        <v>0</v>
      </c>
      <c r="H1975" s="5">
        <f t="shared" si="1754"/>
        <v>0</v>
      </c>
      <c r="I1975" s="5">
        <f t="shared" si="1754"/>
        <v>0</v>
      </c>
      <c r="J1975" s="5">
        <f t="shared" si="1754"/>
        <v>0</v>
      </c>
      <c r="K1975" s="5">
        <f t="shared" si="1754"/>
        <v>0</v>
      </c>
      <c r="L1975" s="5">
        <f t="shared" si="1754"/>
        <v>326</v>
      </c>
      <c r="M1975" s="5">
        <f t="shared" si="1738"/>
        <v>326</v>
      </c>
      <c r="N1975" s="5">
        <f t="shared" ref="N1975:O1977" si="1755">N1976</f>
        <v>4099.45046</v>
      </c>
      <c r="O1975" s="5">
        <f t="shared" si="1755"/>
        <v>3437.45046</v>
      </c>
      <c r="P1975" s="5">
        <f t="shared" ref="P1975:V1977" si="1756">P1976</f>
        <v>0</v>
      </c>
      <c r="Q1975" s="5">
        <f t="shared" si="1756"/>
        <v>0</v>
      </c>
      <c r="R1975" s="5">
        <f t="shared" si="1756"/>
        <v>0</v>
      </c>
      <c r="S1975" s="5">
        <f t="shared" si="1756"/>
        <v>0</v>
      </c>
      <c r="T1975" s="5">
        <f t="shared" si="1756"/>
        <v>3988.9004599999998</v>
      </c>
      <c r="U1975" s="5">
        <f t="shared" si="1756"/>
        <v>0</v>
      </c>
      <c r="V1975" s="42">
        <f t="shared" si="1756"/>
        <v>0</v>
      </c>
      <c r="W1975" s="5">
        <f t="shared" si="1723"/>
        <v>97.303297086312384</v>
      </c>
      <c r="X1975" s="27"/>
    </row>
    <row r="1976" spans="1:24" ht="47.25" customHeight="1" x14ac:dyDescent="0.3">
      <c r="A1976" s="4" t="s">
        <v>234</v>
      </c>
      <c r="B1976" s="4" t="s">
        <v>1775</v>
      </c>
      <c r="C1976" s="4" t="s">
        <v>406</v>
      </c>
      <c r="D1976" s="4"/>
      <c r="E1976" s="14" t="s">
        <v>808</v>
      </c>
      <c r="F1976" s="5">
        <f t="shared" si="1754"/>
        <v>0</v>
      </c>
      <c r="G1976" s="5">
        <f t="shared" si="1754"/>
        <v>0</v>
      </c>
      <c r="H1976" s="5">
        <f t="shared" si="1754"/>
        <v>0</v>
      </c>
      <c r="I1976" s="5">
        <f t="shared" si="1754"/>
        <v>0</v>
      </c>
      <c r="J1976" s="5">
        <f t="shared" si="1754"/>
        <v>0</v>
      </c>
      <c r="K1976" s="5">
        <f t="shared" si="1754"/>
        <v>0</v>
      </c>
      <c r="L1976" s="5">
        <f>L1977+L1979</f>
        <v>326</v>
      </c>
      <c r="M1976" s="5">
        <f t="shared" si="1738"/>
        <v>326</v>
      </c>
      <c r="N1976" s="5">
        <f>N1977+N1979</f>
        <v>4099.45046</v>
      </c>
      <c r="O1976" s="5">
        <f>O1977+O1979</f>
        <v>3437.45046</v>
      </c>
      <c r="P1976" s="5">
        <f t="shared" si="1756"/>
        <v>0</v>
      </c>
      <c r="Q1976" s="5">
        <f t="shared" si="1756"/>
        <v>0</v>
      </c>
      <c r="R1976" s="5">
        <f t="shared" si="1756"/>
        <v>0</v>
      </c>
      <c r="S1976" s="5">
        <f t="shared" si="1756"/>
        <v>0</v>
      </c>
      <c r="T1976" s="5">
        <f>T1977+T1979</f>
        <v>3988.9004599999998</v>
      </c>
      <c r="U1976" s="5">
        <f t="shared" si="1756"/>
        <v>0</v>
      </c>
      <c r="V1976" s="42">
        <f t="shared" si="1756"/>
        <v>0</v>
      </c>
      <c r="W1976" s="5">
        <f t="shared" si="1723"/>
        <v>97.303297086312384</v>
      </c>
      <c r="X1976" s="27"/>
    </row>
    <row r="1977" spans="1:24" ht="31.5" customHeight="1" x14ac:dyDescent="0.3">
      <c r="A1977" s="4" t="s">
        <v>234</v>
      </c>
      <c r="B1977" s="4" t="s">
        <v>1775</v>
      </c>
      <c r="C1977" s="4" t="s">
        <v>406</v>
      </c>
      <c r="D1977" s="4" t="s">
        <v>11</v>
      </c>
      <c r="E1977" s="14" t="s">
        <v>531</v>
      </c>
      <c r="F1977" s="5">
        <f t="shared" si="1754"/>
        <v>0</v>
      </c>
      <c r="G1977" s="5">
        <f t="shared" si="1754"/>
        <v>0</v>
      </c>
      <c r="H1977" s="5">
        <f t="shared" si="1754"/>
        <v>0</v>
      </c>
      <c r="I1977" s="5">
        <f t="shared" si="1754"/>
        <v>0</v>
      </c>
      <c r="J1977" s="5">
        <f t="shared" si="1754"/>
        <v>0</v>
      </c>
      <c r="K1977" s="5">
        <f t="shared" si="1754"/>
        <v>0</v>
      </c>
      <c r="L1977" s="5">
        <f t="shared" si="1754"/>
        <v>70</v>
      </c>
      <c r="M1977" s="5">
        <f t="shared" si="1738"/>
        <v>70</v>
      </c>
      <c r="N1977" s="5">
        <f t="shared" si="1755"/>
        <v>796</v>
      </c>
      <c r="O1977" s="5">
        <f t="shared" si="1755"/>
        <v>696</v>
      </c>
      <c r="P1977" s="5">
        <f t="shared" si="1756"/>
        <v>0</v>
      </c>
      <c r="Q1977" s="5">
        <f t="shared" si="1756"/>
        <v>0</v>
      </c>
      <c r="R1977" s="5">
        <f t="shared" si="1756"/>
        <v>0</v>
      </c>
      <c r="S1977" s="5">
        <f t="shared" si="1756"/>
        <v>0</v>
      </c>
      <c r="T1977" s="5">
        <f t="shared" si="1756"/>
        <v>695.45</v>
      </c>
      <c r="U1977" s="5">
        <f t="shared" si="1756"/>
        <v>0</v>
      </c>
      <c r="V1977" s="42">
        <f t="shared" si="1756"/>
        <v>0</v>
      </c>
      <c r="W1977" s="5">
        <f t="shared" si="1723"/>
        <v>87.368090452261313</v>
      </c>
      <c r="X1977" s="27"/>
    </row>
    <row r="1978" spans="1:24" ht="31.5" customHeight="1" x14ac:dyDescent="0.3">
      <c r="A1978" s="4" t="s">
        <v>234</v>
      </c>
      <c r="B1978" s="4" t="s">
        <v>1775</v>
      </c>
      <c r="C1978" s="4" t="s">
        <v>406</v>
      </c>
      <c r="D1978" s="4" t="s">
        <v>12</v>
      </c>
      <c r="E1978" s="14" t="s">
        <v>532</v>
      </c>
      <c r="F1978" s="5"/>
      <c r="G1978" s="5"/>
      <c r="H1978" s="5"/>
      <c r="I1978" s="5"/>
      <c r="J1978" s="5"/>
      <c r="K1978" s="5"/>
      <c r="L1978" s="5">
        <v>70</v>
      </c>
      <c r="M1978" s="5">
        <f t="shared" si="1738"/>
        <v>70</v>
      </c>
      <c r="N1978" s="5">
        <v>796</v>
      </c>
      <c r="O1978" s="5">
        <v>696</v>
      </c>
      <c r="P1978" s="5">
        <v>0</v>
      </c>
      <c r="Q1978" s="5">
        <v>0</v>
      </c>
      <c r="R1978" s="5">
        <v>0</v>
      </c>
      <c r="S1978" s="5">
        <v>0</v>
      </c>
      <c r="T1978" s="5">
        <v>695.45</v>
      </c>
      <c r="U1978" s="5">
        <v>0</v>
      </c>
      <c r="V1978" s="42">
        <v>0</v>
      </c>
      <c r="W1978" s="5">
        <f t="shared" si="1723"/>
        <v>87.368090452261313</v>
      </c>
      <c r="X1978" s="27"/>
    </row>
    <row r="1979" spans="1:24" ht="31.5" customHeight="1" x14ac:dyDescent="0.3">
      <c r="A1979" s="4" t="s">
        <v>234</v>
      </c>
      <c r="B1979" s="4" t="s">
        <v>1775</v>
      </c>
      <c r="C1979" s="4" t="s">
        <v>406</v>
      </c>
      <c r="D1979" s="4" t="s">
        <v>87</v>
      </c>
      <c r="E1979" s="14" t="s">
        <v>541</v>
      </c>
      <c r="F1979" s="5"/>
      <c r="G1979" s="5"/>
      <c r="H1979" s="5"/>
      <c r="I1979" s="5"/>
      <c r="J1979" s="5"/>
      <c r="K1979" s="5"/>
      <c r="L1979" s="5">
        <f>L1980</f>
        <v>256</v>
      </c>
      <c r="M1979" s="5">
        <f t="shared" si="1738"/>
        <v>256</v>
      </c>
      <c r="N1979" s="5">
        <f>N1980</f>
        <v>3303.45046</v>
      </c>
      <c r="O1979" s="5">
        <f>O1980</f>
        <v>2741.45046</v>
      </c>
      <c r="P1979" s="5">
        <f t="shared" ref="P1979:V1979" si="1757">P1980</f>
        <v>0</v>
      </c>
      <c r="Q1979" s="5">
        <f t="shared" si="1757"/>
        <v>0</v>
      </c>
      <c r="R1979" s="5">
        <f t="shared" si="1757"/>
        <v>0</v>
      </c>
      <c r="S1979" s="5">
        <f t="shared" si="1757"/>
        <v>0</v>
      </c>
      <c r="T1979" s="5">
        <f>T1980</f>
        <v>3293.45046</v>
      </c>
      <c r="U1979" s="5">
        <f t="shared" si="1757"/>
        <v>0</v>
      </c>
      <c r="V1979" s="42">
        <f t="shared" si="1757"/>
        <v>0</v>
      </c>
      <c r="W1979" s="5">
        <f t="shared" si="1723"/>
        <v>99.697286212671102</v>
      </c>
      <c r="X1979" s="27"/>
    </row>
    <row r="1980" spans="1:24" ht="63" customHeight="1" x14ac:dyDescent="0.3">
      <c r="A1980" s="4" t="s">
        <v>234</v>
      </c>
      <c r="B1980" s="4" t="s">
        <v>1775</v>
      </c>
      <c r="C1980" s="4" t="s">
        <v>406</v>
      </c>
      <c r="D1980" s="4" t="s">
        <v>84</v>
      </c>
      <c r="E1980" s="14" t="s">
        <v>1552</v>
      </c>
      <c r="F1980" s="5"/>
      <c r="G1980" s="5"/>
      <c r="H1980" s="5"/>
      <c r="I1980" s="5"/>
      <c r="J1980" s="5"/>
      <c r="K1980" s="5"/>
      <c r="L1980" s="5">
        <v>256</v>
      </c>
      <c r="M1980" s="5">
        <f t="shared" si="1738"/>
        <v>256</v>
      </c>
      <c r="N1980" s="5">
        <v>3303.45046</v>
      </c>
      <c r="O1980" s="5">
        <v>2741.45046</v>
      </c>
      <c r="P1980" s="5">
        <v>0</v>
      </c>
      <c r="Q1980" s="5">
        <v>0</v>
      </c>
      <c r="R1980" s="5">
        <v>0</v>
      </c>
      <c r="S1980" s="5">
        <v>0</v>
      </c>
      <c r="T1980" s="5">
        <v>3293.45046</v>
      </c>
      <c r="U1980" s="5">
        <v>0</v>
      </c>
      <c r="V1980" s="42">
        <v>0</v>
      </c>
      <c r="W1980" s="5">
        <f t="shared" si="1723"/>
        <v>99.697286212671102</v>
      </c>
      <c r="X1980" s="27"/>
    </row>
    <row r="1981" spans="1:24" s="3" customFormat="1" ht="15.75" hidden="1" customHeight="1" x14ac:dyDescent="0.25">
      <c r="A1981" s="7" t="s">
        <v>234</v>
      </c>
      <c r="B1981" s="7" t="s">
        <v>92</v>
      </c>
      <c r="C1981" s="7"/>
      <c r="D1981" s="7"/>
      <c r="E1981" s="12" t="s">
        <v>498</v>
      </c>
      <c r="F1981" s="8">
        <f t="shared" ref="F1981:L1986" si="1758">F1982</f>
        <v>0</v>
      </c>
      <c r="G1981" s="8">
        <f t="shared" si="1758"/>
        <v>0</v>
      </c>
      <c r="H1981" s="8">
        <f t="shared" si="1758"/>
        <v>0</v>
      </c>
      <c r="I1981" s="8">
        <f t="shared" si="1758"/>
        <v>0</v>
      </c>
      <c r="J1981" s="8">
        <f t="shared" si="1758"/>
        <v>0</v>
      </c>
      <c r="K1981" s="8">
        <f t="shared" si="1758"/>
        <v>0</v>
      </c>
      <c r="L1981" s="8">
        <f t="shared" si="1758"/>
        <v>0</v>
      </c>
      <c r="M1981" s="8">
        <f t="shared" si="1738"/>
        <v>0</v>
      </c>
      <c r="N1981" s="8">
        <f t="shared" ref="N1981:O1986" si="1759">N1982</f>
        <v>0</v>
      </c>
      <c r="O1981" s="8">
        <f t="shared" si="1759"/>
        <v>0</v>
      </c>
      <c r="P1981" s="8">
        <f t="shared" ref="P1981:V1986" si="1760">P1982</f>
        <v>0</v>
      </c>
      <c r="Q1981" s="8">
        <f t="shared" si="1760"/>
        <v>0</v>
      </c>
      <c r="R1981" s="8">
        <f t="shared" si="1760"/>
        <v>0</v>
      </c>
      <c r="S1981" s="8">
        <f t="shared" si="1760"/>
        <v>0</v>
      </c>
      <c r="T1981" s="8">
        <f t="shared" si="1760"/>
        <v>0</v>
      </c>
      <c r="U1981" s="8">
        <f t="shared" si="1760"/>
        <v>0</v>
      </c>
      <c r="V1981" s="40">
        <f t="shared" si="1760"/>
        <v>0</v>
      </c>
      <c r="W1981" s="8" t="e">
        <f t="shared" si="1723"/>
        <v>#DIV/0!</v>
      </c>
      <c r="X1981" s="27" t="s">
        <v>1591</v>
      </c>
    </row>
    <row r="1982" spans="1:24" s="10" customFormat="1" ht="15.75" hidden="1" customHeight="1" x14ac:dyDescent="0.25">
      <c r="A1982" s="9" t="s">
        <v>234</v>
      </c>
      <c r="B1982" s="9" t="s">
        <v>1791</v>
      </c>
      <c r="C1982" s="9"/>
      <c r="D1982" s="9"/>
      <c r="E1982" s="13" t="s">
        <v>523</v>
      </c>
      <c r="F1982" s="11">
        <f t="shared" si="1758"/>
        <v>0</v>
      </c>
      <c r="G1982" s="11">
        <f t="shared" si="1758"/>
        <v>0</v>
      </c>
      <c r="H1982" s="11">
        <f t="shared" si="1758"/>
        <v>0</v>
      </c>
      <c r="I1982" s="11">
        <f t="shared" si="1758"/>
        <v>0</v>
      </c>
      <c r="J1982" s="11">
        <f t="shared" si="1758"/>
        <v>0</v>
      </c>
      <c r="K1982" s="11">
        <f t="shared" si="1758"/>
        <v>0</v>
      </c>
      <c r="L1982" s="11">
        <f t="shared" si="1758"/>
        <v>0</v>
      </c>
      <c r="M1982" s="11">
        <f t="shared" si="1738"/>
        <v>0</v>
      </c>
      <c r="N1982" s="11">
        <f t="shared" si="1759"/>
        <v>0</v>
      </c>
      <c r="O1982" s="11">
        <f t="shared" si="1759"/>
        <v>0</v>
      </c>
      <c r="P1982" s="11">
        <f t="shared" si="1760"/>
        <v>0</v>
      </c>
      <c r="Q1982" s="11">
        <f t="shared" si="1760"/>
        <v>0</v>
      </c>
      <c r="R1982" s="11">
        <f t="shared" si="1760"/>
        <v>0</v>
      </c>
      <c r="S1982" s="11">
        <f t="shared" si="1760"/>
        <v>0</v>
      </c>
      <c r="T1982" s="11">
        <f t="shared" si="1760"/>
        <v>0</v>
      </c>
      <c r="U1982" s="11">
        <f t="shared" si="1760"/>
        <v>0</v>
      </c>
      <c r="V1982" s="41">
        <f t="shared" si="1760"/>
        <v>0</v>
      </c>
      <c r="W1982" s="11" t="e">
        <f t="shared" si="1723"/>
        <v>#DIV/0!</v>
      </c>
      <c r="X1982" s="27" t="s">
        <v>1591</v>
      </c>
    </row>
    <row r="1983" spans="1:24" ht="31.5" hidden="1" customHeight="1" x14ac:dyDescent="0.25">
      <c r="A1983" s="4" t="s">
        <v>234</v>
      </c>
      <c r="B1983" s="4" t="s">
        <v>1791</v>
      </c>
      <c r="C1983" s="4" t="s">
        <v>22</v>
      </c>
      <c r="D1983" s="4"/>
      <c r="E1983" s="14" t="s">
        <v>802</v>
      </c>
      <c r="F1983" s="5">
        <f t="shared" si="1758"/>
        <v>0</v>
      </c>
      <c r="G1983" s="5">
        <f t="shared" si="1758"/>
        <v>0</v>
      </c>
      <c r="H1983" s="5">
        <f t="shared" si="1758"/>
        <v>0</v>
      </c>
      <c r="I1983" s="5">
        <f t="shared" si="1758"/>
        <v>0</v>
      </c>
      <c r="J1983" s="5">
        <f t="shared" si="1758"/>
        <v>0</v>
      </c>
      <c r="K1983" s="5">
        <f t="shared" si="1758"/>
        <v>0</v>
      </c>
      <c r="L1983" s="5">
        <f t="shared" si="1758"/>
        <v>0</v>
      </c>
      <c r="M1983" s="5">
        <f t="shared" si="1738"/>
        <v>0</v>
      </c>
      <c r="N1983" s="5">
        <f t="shared" si="1759"/>
        <v>0</v>
      </c>
      <c r="O1983" s="5">
        <f t="shared" si="1759"/>
        <v>0</v>
      </c>
      <c r="P1983" s="5">
        <f t="shared" si="1760"/>
        <v>0</v>
      </c>
      <c r="Q1983" s="5">
        <f t="shared" si="1760"/>
        <v>0</v>
      </c>
      <c r="R1983" s="5">
        <f t="shared" si="1760"/>
        <v>0</v>
      </c>
      <c r="S1983" s="5">
        <f t="shared" si="1760"/>
        <v>0</v>
      </c>
      <c r="T1983" s="5">
        <f t="shared" si="1760"/>
        <v>0</v>
      </c>
      <c r="U1983" s="5">
        <f t="shared" si="1760"/>
        <v>0</v>
      </c>
      <c r="V1983" s="42">
        <f t="shared" si="1760"/>
        <v>0</v>
      </c>
      <c r="W1983" s="5" t="e">
        <f t="shared" si="1723"/>
        <v>#DIV/0!</v>
      </c>
      <c r="X1983" s="27" t="s">
        <v>1591</v>
      </c>
    </row>
    <row r="1984" spans="1:24" ht="47.25" hidden="1" customHeight="1" x14ac:dyDescent="0.25">
      <c r="A1984" s="4" t="s">
        <v>234</v>
      </c>
      <c r="B1984" s="4" t="s">
        <v>1791</v>
      </c>
      <c r="C1984" s="4" t="s">
        <v>96</v>
      </c>
      <c r="D1984" s="4"/>
      <c r="E1984" s="14" t="s">
        <v>1038</v>
      </c>
      <c r="F1984" s="5">
        <f t="shared" ref="F1984:L1984" si="1761">F1985+F1988</f>
        <v>0</v>
      </c>
      <c r="G1984" s="5">
        <f t="shared" si="1761"/>
        <v>0</v>
      </c>
      <c r="H1984" s="5">
        <f t="shared" si="1761"/>
        <v>0</v>
      </c>
      <c r="I1984" s="5">
        <f t="shared" si="1761"/>
        <v>0</v>
      </c>
      <c r="J1984" s="5">
        <f t="shared" si="1761"/>
        <v>0</v>
      </c>
      <c r="K1984" s="5">
        <f t="shared" si="1761"/>
        <v>0</v>
      </c>
      <c r="L1984" s="5">
        <f t="shared" si="1761"/>
        <v>0</v>
      </c>
      <c r="M1984" s="5">
        <f t="shared" si="1738"/>
        <v>0</v>
      </c>
      <c r="N1984" s="5">
        <f>N1985+N1988</f>
        <v>0</v>
      </c>
      <c r="O1984" s="5">
        <f>O1985+O1988</f>
        <v>0</v>
      </c>
      <c r="P1984" s="5">
        <f t="shared" ref="P1984:V1984" si="1762">P1985+P1988</f>
        <v>0</v>
      </c>
      <c r="Q1984" s="5">
        <f t="shared" si="1762"/>
        <v>0</v>
      </c>
      <c r="R1984" s="5">
        <f t="shared" si="1762"/>
        <v>0</v>
      </c>
      <c r="S1984" s="5">
        <f t="shared" si="1762"/>
        <v>0</v>
      </c>
      <c r="T1984" s="5">
        <f t="shared" si="1762"/>
        <v>0</v>
      </c>
      <c r="U1984" s="5">
        <f t="shared" si="1762"/>
        <v>0</v>
      </c>
      <c r="V1984" s="42">
        <f t="shared" si="1762"/>
        <v>0</v>
      </c>
      <c r="W1984" s="5" t="e">
        <f t="shared" si="1723"/>
        <v>#DIV/0!</v>
      </c>
      <c r="X1984" s="27" t="s">
        <v>1591</v>
      </c>
    </row>
    <row r="1985" spans="1:24" ht="47.25" hidden="1" customHeight="1" x14ac:dyDescent="0.25">
      <c r="A1985" s="4" t="s">
        <v>234</v>
      </c>
      <c r="B1985" s="4" t="s">
        <v>1791</v>
      </c>
      <c r="C1985" s="4" t="s">
        <v>93</v>
      </c>
      <c r="D1985" s="4"/>
      <c r="E1985" s="14" t="s">
        <v>565</v>
      </c>
      <c r="F1985" s="5">
        <f t="shared" si="1758"/>
        <v>0</v>
      </c>
      <c r="G1985" s="5">
        <f t="shared" si="1758"/>
        <v>0</v>
      </c>
      <c r="H1985" s="5">
        <f t="shared" si="1758"/>
        <v>0</v>
      </c>
      <c r="I1985" s="5">
        <f t="shared" si="1758"/>
        <v>0</v>
      </c>
      <c r="J1985" s="5">
        <f t="shared" si="1758"/>
        <v>0</v>
      </c>
      <c r="K1985" s="5">
        <f t="shared" si="1758"/>
        <v>0</v>
      </c>
      <c r="L1985" s="5">
        <f t="shared" si="1758"/>
        <v>0</v>
      </c>
      <c r="M1985" s="5">
        <f t="shared" si="1738"/>
        <v>0</v>
      </c>
      <c r="N1985" s="5">
        <f t="shared" si="1759"/>
        <v>0</v>
      </c>
      <c r="O1985" s="5">
        <f t="shared" si="1759"/>
        <v>0</v>
      </c>
      <c r="P1985" s="5">
        <f t="shared" si="1760"/>
        <v>0</v>
      </c>
      <c r="Q1985" s="5">
        <f t="shared" si="1760"/>
        <v>0</v>
      </c>
      <c r="R1985" s="5">
        <f t="shared" si="1760"/>
        <v>0</v>
      </c>
      <c r="S1985" s="5">
        <f t="shared" si="1760"/>
        <v>0</v>
      </c>
      <c r="T1985" s="5">
        <f t="shared" si="1760"/>
        <v>0</v>
      </c>
      <c r="U1985" s="5">
        <f t="shared" si="1760"/>
        <v>0</v>
      </c>
      <c r="V1985" s="42">
        <f t="shared" si="1760"/>
        <v>0</v>
      </c>
      <c r="W1985" s="5" t="e">
        <f t="shared" si="1723"/>
        <v>#DIV/0!</v>
      </c>
      <c r="X1985" s="27" t="s">
        <v>1591</v>
      </c>
    </row>
    <row r="1986" spans="1:24" ht="31.5" hidden="1" customHeight="1" x14ac:dyDescent="0.25">
      <c r="A1986" s="4" t="s">
        <v>234</v>
      </c>
      <c r="B1986" s="4" t="s">
        <v>1791</v>
      </c>
      <c r="C1986" s="4" t="s">
        <v>93</v>
      </c>
      <c r="D1986" s="4" t="s">
        <v>11</v>
      </c>
      <c r="E1986" s="14" t="s">
        <v>531</v>
      </c>
      <c r="F1986" s="5">
        <f t="shared" si="1758"/>
        <v>0</v>
      </c>
      <c r="G1986" s="5">
        <f t="shared" si="1758"/>
        <v>0</v>
      </c>
      <c r="H1986" s="5">
        <f t="shared" si="1758"/>
        <v>0</v>
      </c>
      <c r="I1986" s="5">
        <f t="shared" si="1758"/>
        <v>0</v>
      </c>
      <c r="J1986" s="5">
        <f t="shared" si="1758"/>
        <v>0</v>
      </c>
      <c r="K1986" s="5">
        <f t="shared" si="1758"/>
        <v>0</v>
      </c>
      <c r="L1986" s="5">
        <f t="shared" si="1758"/>
        <v>0</v>
      </c>
      <c r="M1986" s="5">
        <f t="shared" si="1738"/>
        <v>0</v>
      </c>
      <c r="N1986" s="5">
        <f t="shared" si="1759"/>
        <v>0</v>
      </c>
      <c r="O1986" s="5">
        <f t="shared" si="1759"/>
        <v>0</v>
      </c>
      <c r="P1986" s="5">
        <f t="shared" si="1760"/>
        <v>0</v>
      </c>
      <c r="Q1986" s="5">
        <f t="shared" si="1760"/>
        <v>0</v>
      </c>
      <c r="R1986" s="5">
        <f t="shared" si="1760"/>
        <v>0</v>
      </c>
      <c r="S1986" s="5">
        <f t="shared" si="1760"/>
        <v>0</v>
      </c>
      <c r="T1986" s="5">
        <f t="shared" si="1760"/>
        <v>0</v>
      </c>
      <c r="U1986" s="5">
        <f t="shared" si="1760"/>
        <v>0</v>
      </c>
      <c r="V1986" s="42">
        <f t="shared" si="1760"/>
        <v>0</v>
      </c>
      <c r="W1986" s="5" t="e">
        <f t="shared" si="1723"/>
        <v>#DIV/0!</v>
      </c>
      <c r="X1986" s="27" t="s">
        <v>1591</v>
      </c>
    </row>
    <row r="1987" spans="1:24" ht="31.5" hidden="1" customHeight="1" x14ac:dyDescent="0.25">
      <c r="A1987" s="4" t="s">
        <v>234</v>
      </c>
      <c r="B1987" s="4" t="s">
        <v>1791</v>
      </c>
      <c r="C1987" s="4" t="s">
        <v>93</v>
      </c>
      <c r="D1987" s="4" t="s">
        <v>12</v>
      </c>
      <c r="E1987" s="14" t="s">
        <v>532</v>
      </c>
      <c r="F1987" s="5"/>
      <c r="G1987" s="5"/>
      <c r="H1987" s="5"/>
      <c r="I1987" s="5"/>
      <c r="J1987" s="5"/>
      <c r="K1987" s="5"/>
      <c r="L1987" s="5"/>
      <c r="M1987" s="5">
        <f t="shared" si="1738"/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42">
        <v>0</v>
      </c>
      <c r="W1987" s="5" t="e">
        <f t="shared" si="1723"/>
        <v>#DIV/0!</v>
      </c>
      <c r="X1987" s="27" t="s">
        <v>1591</v>
      </c>
    </row>
    <row r="1988" spans="1:24" ht="31.5" hidden="1" customHeight="1" x14ac:dyDescent="0.25">
      <c r="A1988" s="4" t="s">
        <v>234</v>
      </c>
      <c r="B1988" s="4" t="s">
        <v>1791</v>
      </c>
      <c r="C1988" s="4" t="s">
        <v>1278</v>
      </c>
      <c r="D1988" s="4"/>
      <c r="E1988" s="14" t="s">
        <v>1279</v>
      </c>
      <c r="F1988" s="5">
        <f t="shared" ref="F1988:L1989" si="1763">F1989</f>
        <v>0</v>
      </c>
      <c r="G1988" s="5">
        <f t="shared" si="1763"/>
        <v>0</v>
      </c>
      <c r="H1988" s="5">
        <f t="shared" si="1763"/>
        <v>0</v>
      </c>
      <c r="I1988" s="5">
        <f t="shared" si="1763"/>
        <v>0</v>
      </c>
      <c r="J1988" s="5">
        <f t="shared" si="1763"/>
        <v>0</v>
      </c>
      <c r="K1988" s="5">
        <f t="shared" si="1763"/>
        <v>0</v>
      </c>
      <c r="L1988" s="5">
        <f t="shared" si="1763"/>
        <v>0</v>
      </c>
      <c r="M1988" s="5">
        <f t="shared" si="1738"/>
        <v>0</v>
      </c>
      <c r="N1988" s="5">
        <f>N1989</f>
        <v>0</v>
      </c>
      <c r="O1988" s="5">
        <f>O1989</f>
        <v>0</v>
      </c>
      <c r="P1988" s="5">
        <f t="shared" ref="P1988:V1989" si="1764">P1989</f>
        <v>0</v>
      </c>
      <c r="Q1988" s="5">
        <f t="shared" si="1764"/>
        <v>0</v>
      </c>
      <c r="R1988" s="5">
        <f t="shared" si="1764"/>
        <v>0</v>
      </c>
      <c r="S1988" s="5">
        <f t="shared" si="1764"/>
        <v>0</v>
      </c>
      <c r="T1988" s="5">
        <f t="shared" si="1764"/>
        <v>0</v>
      </c>
      <c r="U1988" s="5">
        <f t="shared" si="1764"/>
        <v>0</v>
      </c>
      <c r="V1988" s="42">
        <f t="shared" si="1764"/>
        <v>0</v>
      </c>
      <c r="W1988" s="5" t="e">
        <f t="shared" si="1723"/>
        <v>#DIV/0!</v>
      </c>
      <c r="X1988" s="27" t="s">
        <v>1591</v>
      </c>
    </row>
    <row r="1989" spans="1:24" ht="31.5" hidden="1" customHeight="1" x14ac:dyDescent="0.3">
      <c r="A1989" s="4" t="s">
        <v>234</v>
      </c>
      <c r="B1989" s="4" t="s">
        <v>1791</v>
      </c>
      <c r="C1989" s="4" t="s">
        <v>1278</v>
      </c>
      <c r="D1989" s="4" t="s">
        <v>11</v>
      </c>
      <c r="E1989" s="14" t="s">
        <v>531</v>
      </c>
      <c r="F1989" s="5">
        <f t="shared" si="1763"/>
        <v>0</v>
      </c>
      <c r="G1989" s="5">
        <f t="shared" si="1763"/>
        <v>0</v>
      </c>
      <c r="H1989" s="5">
        <f t="shared" si="1763"/>
        <v>0</v>
      </c>
      <c r="I1989" s="5">
        <f t="shared" si="1763"/>
        <v>0</v>
      </c>
      <c r="J1989" s="5">
        <f t="shared" si="1763"/>
        <v>0</v>
      </c>
      <c r="K1989" s="5">
        <f t="shared" si="1763"/>
        <v>0</v>
      </c>
      <c r="L1989" s="5">
        <f t="shared" si="1763"/>
        <v>0</v>
      </c>
      <c r="M1989" s="5">
        <f t="shared" si="1738"/>
        <v>0</v>
      </c>
      <c r="N1989" s="5">
        <f>N1990</f>
        <v>0</v>
      </c>
      <c r="O1989" s="5">
        <f>O1990</f>
        <v>0</v>
      </c>
      <c r="P1989" s="5">
        <f t="shared" si="1764"/>
        <v>0</v>
      </c>
      <c r="Q1989" s="5">
        <f t="shared" si="1764"/>
        <v>0</v>
      </c>
      <c r="R1989" s="5">
        <f t="shared" si="1764"/>
        <v>0</v>
      </c>
      <c r="S1989" s="5">
        <f t="shared" si="1764"/>
        <v>0</v>
      </c>
      <c r="T1989" s="5">
        <f t="shared" si="1764"/>
        <v>0</v>
      </c>
      <c r="U1989" s="5">
        <f t="shared" si="1764"/>
        <v>0</v>
      </c>
      <c r="V1989" s="42">
        <f t="shared" si="1764"/>
        <v>0</v>
      </c>
      <c r="W1989" s="5" t="e">
        <f t="shared" si="1723"/>
        <v>#DIV/0!</v>
      </c>
      <c r="X1989" s="27" t="s">
        <v>1591</v>
      </c>
    </row>
    <row r="1990" spans="1:24" ht="31.5" hidden="1" customHeight="1" x14ac:dyDescent="0.3">
      <c r="A1990" s="4" t="s">
        <v>234</v>
      </c>
      <c r="B1990" s="4" t="s">
        <v>1791</v>
      </c>
      <c r="C1990" s="4" t="s">
        <v>1278</v>
      </c>
      <c r="D1990" s="4" t="s">
        <v>12</v>
      </c>
      <c r="E1990" s="14" t="s">
        <v>532</v>
      </c>
      <c r="F1990" s="5"/>
      <c r="G1990" s="5"/>
      <c r="H1990" s="5"/>
      <c r="I1990" s="5"/>
      <c r="J1990" s="5"/>
      <c r="K1990" s="5"/>
      <c r="L1990" s="5"/>
      <c r="M1990" s="5">
        <f t="shared" si="1738"/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42">
        <v>0</v>
      </c>
      <c r="W1990" s="5" t="e">
        <f t="shared" si="1723"/>
        <v>#DIV/0!</v>
      </c>
      <c r="X1990" s="27" t="s">
        <v>1591</v>
      </c>
    </row>
    <row r="1991" spans="1:24" s="3" customFormat="1" ht="15.75" customHeight="1" x14ac:dyDescent="0.3">
      <c r="A1991" s="7" t="s">
        <v>234</v>
      </c>
      <c r="B1991" s="7" t="s">
        <v>37</v>
      </c>
      <c r="C1991" s="7"/>
      <c r="D1991" s="7"/>
      <c r="E1991" s="18" t="s">
        <v>894</v>
      </c>
      <c r="F1991" s="8">
        <f t="shared" ref="F1991:L1997" si="1765">F1992</f>
        <v>1860.9</v>
      </c>
      <c r="G1991" s="8">
        <f t="shared" si="1765"/>
        <v>1860.9</v>
      </c>
      <c r="H1991" s="8">
        <f t="shared" si="1765"/>
        <v>1860.9</v>
      </c>
      <c r="I1991" s="8">
        <f t="shared" si="1765"/>
        <v>0</v>
      </c>
      <c r="J1991" s="8">
        <f t="shared" si="1765"/>
        <v>0</v>
      </c>
      <c r="K1991" s="8">
        <f t="shared" si="1765"/>
        <v>0</v>
      </c>
      <c r="L1991" s="8">
        <f t="shared" si="1765"/>
        <v>-59.6</v>
      </c>
      <c r="M1991" s="8">
        <f t="shared" si="1738"/>
        <v>1801.3000000000002</v>
      </c>
      <c r="N1991" s="8">
        <f t="shared" ref="N1991:O1997" si="1766">N1992</f>
        <v>2874.4617699999999</v>
      </c>
      <c r="O1991" s="8">
        <f t="shared" si="1766"/>
        <v>1781.7408700000001</v>
      </c>
      <c r="P1991" s="8">
        <f t="shared" ref="P1991:V1997" si="1767">P1992</f>
        <v>0</v>
      </c>
      <c r="Q1991" s="8">
        <f t="shared" si="1767"/>
        <v>0</v>
      </c>
      <c r="R1991" s="8">
        <f t="shared" si="1767"/>
        <v>0</v>
      </c>
      <c r="S1991" s="8">
        <f t="shared" si="1767"/>
        <v>0</v>
      </c>
      <c r="T1991" s="8">
        <f t="shared" si="1767"/>
        <v>2837.9043199999996</v>
      </c>
      <c r="U1991" s="8">
        <f t="shared" si="1767"/>
        <v>0</v>
      </c>
      <c r="V1991" s="40">
        <f t="shared" si="1767"/>
        <v>0</v>
      </c>
      <c r="W1991" s="8">
        <f t="shared" si="1723"/>
        <v>98.728198427213727</v>
      </c>
      <c r="X1991" s="22"/>
    </row>
    <row r="1992" spans="1:24" s="10" customFormat="1" ht="15.75" customHeight="1" x14ac:dyDescent="0.3">
      <c r="A1992" s="9" t="s">
        <v>234</v>
      </c>
      <c r="B1992" s="9" t="s">
        <v>1783</v>
      </c>
      <c r="C1992" s="9"/>
      <c r="D1992" s="9"/>
      <c r="E1992" s="13" t="s">
        <v>740</v>
      </c>
      <c r="F1992" s="11">
        <f t="shared" si="1765"/>
        <v>1860.9</v>
      </c>
      <c r="G1992" s="11">
        <f t="shared" si="1765"/>
        <v>1860.9</v>
      </c>
      <c r="H1992" s="11">
        <f t="shared" si="1765"/>
        <v>1860.9</v>
      </c>
      <c r="I1992" s="11">
        <f t="shared" si="1765"/>
        <v>0</v>
      </c>
      <c r="J1992" s="11">
        <f t="shared" si="1765"/>
        <v>0</v>
      </c>
      <c r="K1992" s="11">
        <f t="shared" si="1765"/>
        <v>0</v>
      </c>
      <c r="L1992" s="11">
        <f t="shared" si="1765"/>
        <v>-59.6</v>
      </c>
      <c r="M1992" s="11">
        <f t="shared" si="1738"/>
        <v>1801.3000000000002</v>
      </c>
      <c r="N1992" s="11">
        <f>N1993+N1999</f>
        <v>2874.4617699999999</v>
      </c>
      <c r="O1992" s="11">
        <f>O1993+O1999</f>
        <v>1781.7408700000001</v>
      </c>
      <c r="P1992" s="11">
        <f t="shared" si="1767"/>
        <v>0</v>
      </c>
      <c r="Q1992" s="11">
        <f t="shared" si="1767"/>
        <v>0</v>
      </c>
      <c r="R1992" s="11">
        <f t="shared" si="1767"/>
        <v>0</v>
      </c>
      <c r="S1992" s="11">
        <f t="shared" si="1767"/>
        <v>0</v>
      </c>
      <c r="T1992" s="11">
        <f>T1993+T1999</f>
        <v>2837.9043199999996</v>
      </c>
      <c r="U1992" s="11">
        <f t="shared" si="1767"/>
        <v>0</v>
      </c>
      <c r="V1992" s="41">
        <f t="shared" si="1767"/>
        <v>0</v>
      </c>
      <c r="W1992" s="11">
        <f t="shared" si="1723"/>
        <v>98.728198427213727</v>
      </c>
      <c r="X1992" s="26"/>
    </row>
    <row r="1993" spans="1:24" ht="31.5" customHeight="1" x14ac:dyDescent="0.3">
      <c r="A1993" s="4" t="s">
        <v>234</v>
      </c>
      <c r="B1993" s="4" t="s">
        <v>1783</v>
      </c>
      <c r="C1993" s="4" t="s">
        <v>635</v>
      </c>
      <c r="D1993" s="4"/>
      <c r="E1993" s="14" t="s">
        <v>1081</v>
      </c>
      <c r="F1993" s="5">
        <f t="shared" si="1765"/>
        <v>1860.9</v>
      </c>
      <c r="G1993" s="5">
        <f t="shared" si="1765"/>
        <v>1860.9</v>
      </c>
      <c r="H1993" s="5">
        <f t="shared" si="1765"/>
        <v>1860.9</v>
      </c>
      <c r="I1993" s="5">
        <f t="shared" si="1765"/>
        <v>0</v>
      </c>
      <c r="J1993" s="5">
        <f t="shared" si="1765"/>
        <v>0</v>
      </c>
      <c r="K1993" s="5">
        <f t="shared" si="1765"/>
        <v>0</v>
      </c>
      <c r="L1993" s="5">
        <f t="shared" si="1765"/>
        <v>-59.6</v>
      </c>
      <c r="M1993" s="5">
        <f t="shared" si="1738"/>
        <v>1801.3000000000002</v>
      </c>
      <c r="N1993" s="5">
        <f t="shared" si="1766"/>
        <v>1801.3</v>
      </c>
      <c r="O1993" s="5">
        <f t="shared" si="1766"/>
        <v>708.57910000000004</v>
      </c>
      <c r="P1993" s="5">
        <f t="shared" si="1767"/>
        <v>0</v>
      </c>
      <c r="Q1993" s="5">
        <f t="shared" si="1767"/>
        <v>0</v>
      </c>
      <c r="R1993" s="5">
        <f t="shared" si="1767"/>
        <v>0</v>
      </c>
      <c r="S1993" s="5">
        <f t="shared" si="1767"/>
        <v>0</v>
      </c>
      <c r="T1993" s="5">
        <f t="shared" si="1767"/>
        <v>1764.7425499999999</v>
      </c>
      <c r="U1993" s="5">
        <f t="shared" si="1767"/>
        <v>0</v>
      </c>
      <c r="V1993" s="42">
        <f t="shared" si="1767"/>
        <v>0</v>
      </c>
      <c r="W1993" s="5">
        <f t="shared" si="1723"/>
        <v>97.97049630822184</v>
      </c>
      <c r="X1993" s="27"/>
    </row>
    <row r="1994" spans="1:24" ht="31.5" customHeight="1" x14ac:dyDescent="0.3">
      <c r="A1994" s="4" t="s">
        <v>234</v>
      </c>
      <c r="B1994" s="4" t="s">
        <v>1783</v>
      </c>
      <c r="C1994" s="4" t="s">
        <v>639</v>
      </c>
      <c r="D1994" s="4"/>
      <c r="E1994" s="14" t="s">
        <v>1087</v>
      </c>
      <c r="F1994" s="5">
        <f t="shared" si="1765"/>
        <v>1860.9</v>
      </c>
      <c r="G1994" s="5">
        <f t="shared" si="1765"/>
        <v>1860.9</v>
      </c>
      <c r="H1994" s="5">
        <f t="shared" si="1765"/>
        <v>1860.9</v>
      </c>
      <c r="I1994" s="5">
        <f t="shared" si="1765"/>
        <v>0</v>
      </c>
      <c r="J1994" s="5">
        <f t="shared" si="1765"/>
        <v>0</v>
      </c>
      <c r="K1994" s="5">
        <f t="shared" si="1765"/>
        <v>0</v>
      </c>
      <c r="L1994" s="5">
        <f t="shared" si="1765"/>
        <v>-59.6</v>
      </c>
      <c r="M1994" s="5">
        <f t="shared" si="1738"/>
        <v>1801.3000000000002</v>
      </c>
      <c r="N1994" s="5">
        <f t="shared" si="1766"/>
        <v>1801.3</v>
      </c>
      <c r="O1994" s="5">
        <f t="shared" si="1766"/>
        <v>708.57910000000004</v>
      </c>
      <c r="P1994" s="5">
        <f t="shared" si="1767"/>
        <v>0</v>
      </c>
      <c r="Q1994" s="5">
        <f t="shared" si="1767"/>
        <v>0</v>
      </c>
      <c r="R1994" s="5">
        <f t="shared" si="1767"/>
        <v>0</v>
      </c>
      <c r="S1994" s="5">
        <f t="shared" si="1767"/>
        <v>0</v>
      </c>
      <c r="T1994" s="5">
        <f t="shared" si="1767"/>
        <v>1764.7425499999999</v>
      </c>
      <c r="U1994" s="5">
        <f t="shared" si="1767"/>
        <v>0</v>
      </c>
      <c r="V1994" s="42">
        <f t="shared" si="1767"/>
        <v>0</v>
      </c>
      <c r="W1994" s="5">
        <f t="shared" si="1723"/>
        <v>97.97049630822184</v>
      </c>
      <c r="X1994" s="27"/>
    </row>
    <row r="1995" spans="1:24" ht="63" customHeight="1" x14ac:dyDescent="0.3">
      <c r="A1995" s="4" t="s">
        <v>234</v>
      </c>
      <c r="B1995" s="4" t="s">
        <v>1783</v>
      </c>
      <c r="C1995" s="4" t="s">
        <v>640</v>
      </c>
      <c r="D1995" s="4"/>
      <c r="E1995" s="14" t="s">
        <v>1088</v>
      </c>
      <c r="F1995" s="5">
        <f t="shared" si="1765"/>
        <v>1860.9</v>
      </c>
      <c r="G1995" s="5">
        <f t="shared" si="1765"/>
        <v>1860.9</v>
      </c>
      <c r="H1995" s="5">
        <f t="shared" si="1765"/>
        <v>1860.9</v>
      </c>
      <c r="I1995" s="5">
        <f t="shared" si="1765"/>
        <v>0</v>
      </c>
      <c r="J1995" s="5">
        <f t="shared" si="1765"/>
        <v>0</v>
      </c>
      <c r="K1995" s="5">
        <f t="shared" si="1765"/>
        <v>0</v>
      </c>
      <c r="L1995" s="5">
        <f t="shared" si="1765"/>
        <v>-59.6</v>
      </c>
      <c r="M1995" s="5">
        <f t="shared" si="1738"/>
        <v>1801.3000000000002</v>
      </c>
      <c r="N1995" s="5">
        <f t="shared" si="1766"/>
        <v>1801.3</v>
      </c>
      <c r="O1995" s="5">
        <f t="shared" si="1766"/>
        <v>708.57910000000004</v>
      </c>
      <c r="P1995" s="5">
        <f t="shared" si="1767"/>
        <v>0</v>
      </c>
      <c r="Q1995" s="5">
        <f t="shared" si="1767"/>
        <v>0</v>
      </c>
      <c r="R1995" s="5">
        <f t="shared" si="1767"/>
        <v>0</v>
      </c>
      <c r="S1995" s="5">
        <f t="shared" si="1767"/>
        <v>0</v>
      </c>
      <c r="T1995" s="5">
        <f t="shared" si="1767"/>
        <v>1764.7425499999999</v>
      </c>
      <c r="U1995" s="5">
        <f t="shared" si="1767"/>
        <v>0</v>
      </c>
      <c r="V1995" s="42">
        <f t="shared" si="1767"/>
        <v>0</v>
      </c>
      <c r="W1995" s="5">
        <f t="shared" si="1723"/>
        <v>97.97049630822184</v>
      </c>
      <c r="X1995" s="27"/>
    </row>
    <row r="1996" spans="1:24" ht="31.5" customHeight="1" x14ac:dyDescent="0.3">
      <c r="A1996" s="4" t="s">
        <v>234</v>
      </c>
      <c r="B1996" s="4" t="s">
        <v>1783</v>
      </c>
      <c r="C1996" s="4" t="s">
        <v>638</v>
      </c>
      <c r="D1996" s="4"/>
      <c r="E1996" s="14" t="s">
        <v>751</v>
      </c>
      <c r="F1996" s="5">
        <f t="shared" si="1765"/>
        <v>1860.9</v>
      </c>
      <c r="G1996" s="5">
        <f t="shared" si="1765"/>
        <v>1860.9</v>
      </c>
      <c r="H1996" s="5">
        <f t="shared" si="1765"/>
        <v>1860.9</v>
      </c>
      <c r="I1996" s="5">
        <f t="shared" si="1765"/>
        <v>0</v>
      </c>
      <c r="J1996" s="5">
        <f t="shared" si="1765"/>
        <v>0</v>
      </c>
      <c r="K1996" s="5">
        <f t="shared" si="1765"/>
        <v>0</v>
      </c>
      <c r="L1996" s="5">
        <f t="shared" si="1765"/>
        <v>-59.6</v>
      </c>
      <c r="M1996" s="5">
        <f t="shared" si="1738"/>
        <v>1801.3000000000002</v>
      </c>
      <c r="N1996" s="5">
        <f t="shared" si="1766"/>
        <v>1801.3</v>
      </c>
      <c r="O1996" s="5">
        <f t="shared" si="1766"/>
        <v>708.57910000000004</v>
      </c>
      <c r="P1996" s="5">
        <f t="shared" si="1767"/>
        <v>0</v>
      </c>
      <c r="Q1996" s="5">
        <f t="shared" si="1767"/>
        <v>0</v>
      </c>
      <c r="R1996" s="5">
        <f t="shared" si="1767"/>
        <v>0</v>
      </c>
      <c r="S1996" s="5">
        <f t="shared" si="1767"/>
        <v>0</v>
      </c>
      <c r="T1996" s="5">
        <f t="shared" si="1767"/>
        <v>1764.7425499999999</v>
      </c>
      <c r="U1996" s="5">
        <f t="shared" si="1767"/>
        <v>0</v>
      </c>
      <c r="V1996" s="42">
        <f t="shared" si="1767"/>
        <v>0</v>
      </c>
      <c r="W1996" s="5">
        <f t="shared" si="1723"/>
        <v>97.97049630822184</v>
      </c>
      <c r="X1996" s="27"/>
    </row>
    <row r="1997" spans="1:24" ht="31.5" customHeight="1" x14ac:dyDescent="0.3">
      <c r="A1997" s="4" t="s">
        <v>234</v>
      </c>
      <c r="B1997" s="4" t="s">
        <v>1783</v>
      </c>
      <c r="C1997" s="4" t="s">
        <v>638</v>
      </c>
      <c r="D1997" s="4" t="s">
        <v>11</v>
      </c>
      <c r="E1997" s="14" t="s">
        <v>531</v>
      </c>
      <c r="F1997" s="5">
        <f t="shared" si="1765"/>
        <v>1860.9</v>
      </c>
      <c r="G1997" s="5">
        <f t="shared" si="1765"/>
        <v>1860.9</v>
      </c>
      <c r="H1997" s="5">
        <f t="shared" si="1765"/>
        <v>1860.9</v>
      </c>
      <c r="I1997" s="5">
        <f t="shared" si="1765"/>
        <v>0</v>
      </c>
      <c r="J1997" s="5">
        <f t="shared" si="1765"/>
        <v>0</v>
      </c>
      <c r="K1997" s="5">
        <f t="shared" si="1765"/>
        <v>0</v>
      </c>
      <c r="L1997" s="5">
        <f t="shared" si="1765"/>
        <v>-59.6</v>
      </c>
      <c r="M1997" s="5">
        <f t="shared" si="1738"/>
        <v>1801.3000000000002</v>
      </c>
      <c r="N1997" s="5">
        <f t="shared" si="1766"/>
        <v>1801.3</v>
      </c>
      <c r="O1997" s="5">
        <f t="shared" si="1766"/>
        <v>708.57910000000004</v>
      </c>
      <c r="P1997" s="5">
        <f t="shared" si="1767"/>
        <v>0</v>
      </c>
      <c r="Q1997" s="5">
        <f t="shared" si="1767"/>
        <v>0</v>
      </c>
      <c r="R1997" s="5">
        <f t="shared" si="1767"/>
        <v>0</v>
      </c>
      <c r="S1997" s="5">
        <f t="shared" si="1767"/>
        <v>0</v>
      </c>
      <c r="T1997" s="5">
        <f t="shared" si="1767"/>
        <v>1764.7425499999999</v>
      </c>
      <c r="U1997" s="5">
        <f t="shared" si="1767"/>
        <v>0</v>
      </c>
      <c r="V1997" s="42">
        <f t="shared" si="1767"/>
        <v>0</v>
      </c>
      <c r="W1997" s="5">
        <f t="shared" ref="W1997:W2060" si="1768">T1997/N1997*100</f>
        <v>97.97049630822184</v>
      </c>
      <c r="X1997" s="27"/>
    </row>
    <row r="1998" spans="1:24" ht="31.5" customHeight="1" x14ac:dyDescent="0.3">
      <c r="A1998" s="4" t="s">
        <v>234</v>
      </c>
      <c r="B1998" s="4" t="s">
        <v>1783</v>
      </c>
      <c r="C1998" s="4" t="s">
        <v>638</v>
      </c>
      <c r="D1998" s="4" t="s">
        <v>12</v>
      </c>
      <c r="E1998" s="14" t="s">
        <v>532</v>
      </c>
      <c r="F1998" s="5">
        <v>1860.9</v>
      </c>
      <c r="G1998" s="5">
        <v>1860.9</v>
      </c>
      <c r="H1998" s="5">
        <v>1860.9</v>
      </c>
      <c r="I1998" s="5"/>
      <c r="J1998" s="5"/>
      <c r="K1998" s="5"/>
      <c r="L1998" s="5">
        <f>-1.6-58</f>
        <v>-59.6</v>
      </c>
      <c r="M1998" s="5">
        <f t="shared" si="1738"/>
        <v>1801.3000000000002</v>
      </c>
      <c r="N1998" s="5">
        <v>1801.3</v>
      </c>
      <c r="O1998" s="5">
        <v>708.57910000000004</v>
      </c>
      <c r="P1998" s="5">
        <v>0</v>
      </c>
      <c r="Q1998" s="5">
        <v>0</v>
      </c>
      <c r="R1998" s="5">
        <v>0</v>
      </c>
      <c r="S1998" s="5">
        <v>0</v>
      </c>
      <c r="T1998" s="5">
        <v>1764.7425499999999</v>
      </c>
      <c r="U1998" s="5">
        <v>0</v>
      </c>
      <c r="V1998" s="42">
        <v>0</v>
      </c>
      <c r="W1998" s="5">
        <f t="shared" si="1768"/>
        <v>97.97049630822184</v>
      </c>
      <c r="X1998" s="27"/>
    </row>
    <row r="1999" spans="1:24" ht="31.5" customHeight="1" x14ac:dyDescent="0.3">
      <c r="A1999" s="4" t="s">
        <v>234</v>
      </c>
      <c r="B1999" s="4" t="s">
        <v>1783</v>
      </c>
      <c r="C1999" s="4" t="s">
        <v>22</v>
      </c>
      <c r="D1999" s="4"/>
      <c r="E1999" s="14" t="s">
        <v>802</v>
      </c>
      <c r="F1999" s="5"/>
      <c r="G1999" s="5"/>
      <c r="H1999" s="5"/>
      <c r="I1999" s="5"/>
      <c r="J1999" s="5"/>
      <c r="K1999" s="5"/>
      <c r="L1999" s="5"/>
      <c r="M1999" s="5">
        <f t="shared" si="1738"/>
        <v>0</v>
      </c>
      <c r="N1999" s="5">
        <f t="shared" ref="N1999:O2001" si="1769">N2000</f>
        <v>1073.1617699999999</v>
      </c>
      <c r="O1999" s="5">
        <f t="shared" si="1769"/>
        <v>1073.1617699999999</v>
      </c>
      <c r="P1999" s="5">
        <f t="shared" ref="P1999:V2001" si="1770">P2000</f>
        <v>0</v>
      </c>
      <c r="Q1999" s="5">
        <f t="shared" si="1770"/>
        <v>0</v>
      </c>
      <c r="R1999" s="5">
        <f t="shared" si="1770"/>
        <v>0</v>
      </c>
      <c r="S1999" s="5">
        <f t="shared" si="1770"/>
        <v>0</v>
      </c>
      <c r="T1999" s="5">
        <f t="shared" si="1770"/>
        <v>1073.1617699999999</v>
      </c>
      <c r="U1999" s="5">
        <f t="shared" si="1770"/>
        <v>0</v>
      </c>
      <c r="V1999" s="42">
        <f t="shared" si="1770"/>
        <v>0</v>
      </c>
      <c r="W1999" s="5">
        <f t="shared" si="1768"/>
        <v>100</v>
      </c>
      <c r="X1999" s="27"/>
    </row>
    <row r="2000" spans="1:24" ht="47.25" customHeight="1" x14ac:dyDescent="0.3">
      <c r="A2000" s="4" t="s">
        <v>234</v>
      </c>
      <c r="B2000" s="4" t="s">
        <v>1783</v>
      </c>
      <c r="C2000" s="4" t="s">
        <v>406</v>
      </c>
      <c r="D2000" s="4"/>
      <c r="E2000" s="14" t="s">
        <v>808</v>
      </c>
      <c r="F2000" s="5"/>
      <c r="G2000" s="5"/>
      <c r="H2000" s="5"/>
      <c r="I2000" s="5"/>
      <c r="J2000" s="5"/>
      <c r="K2000" s="5"/>
      <c r="L2000" s="5"/>
      <c r="M2000" s="5">
        <f t="shared" si="1738"/>
        <v>0</v>
      </c>
      <c r="N2000" s="5">
        <f>N2001+N2003</f>
        <v>1073.1617699999999</v>
      </c>
      <c r="O2000" s="5">
        <f>O2001+O2003</f>
        <v>1073.1617699999999</v>
      </c>
      <c r="P2000" s="5">
        <f t="shared" ref="P2000:V2000" si="1771">P2001+P2003</f>
        <v>0</v>
      </c>
      <c r="Q2000" s="5">
        <f t="shared" si="1771"/>
        <v>0</v>
      </c>
      <c r="R2000" s="5">
        <f t="shared" si="1771"/>
        <v>0</v>
      </c>
      <c r="S2000" s="5">
        <f t="shared" si="1771"/>
        <v>0</v>
      </c>
      <c r="T2000" s="5">
        <f>T2001+T2003</f>
        <v>1073.1617699999999</v>
      </c>
      <c r="U2000" s="5">
        <f t="shared" si="1771"/>
        <v>0</v>
      </c>
      <c r="V2000" s="42">
        <f t="shared" si="1771"/>
        <v>0</v>
      </c>
      <c r="W2000" s="5">
        <f t="shared" si="1768"/>
        <v>100</v>
      </c>
      <c r="X2000" s="27"/>
    </row>
    <row r="2001" spans="1:24" ht="31.5" hidden="1" customHeight="1" x14ac:dyDescent="0.3">
      <c r="A2001" s="4" t="s">
        <v>234</v>
      </c>
      <c r="B2001" s="4" t="s">
        <v>1783</v>
      </c>
      <c r="C2001" s="4" t="s">
        <v>406</v>
      </c>
      <c r="D2001" s="4" t="s">
        <v>11</v>
      </c>
      <c r="E2001" s="14" t="s">
        <v>531</v>
      </c>
      <c r="F2001" s="5"/>
      <c r="G2001" s="5"/>
      <c r="H2001" s="5"/>
      <c r="I2001" s="5"/>
      <c r="J2001" s="5"/>
      <c r="K2001" s="5"/>
      <c r="L2001" s="5"/>
      <c r="M2001" s="5">
        <f t="shared" si="1738"/>
        <v>0</v>
      </c>
      <c r="N2001" s="5">
        <f t="shared" si="1769"/>
        <v>0</v>
      </c>
      <c r="O2001" s="5">
        <f t="shared" si="1769"/>
        <v>0</v>
      </c>
      <c r="P2001" s="5">
        <f t="shared" si="1770"/>
        <v>0</v>
      </c>
      <c r="Q2001" s="5">
        <f t="shared" si="1770"/>
        <v>0</v>
      </c>
      <c r="R2001" s="5">
        <f t="shared" si="1770"/>
        <v>0</v>
      </c>
      <c r="S2001" s="5">
        <f t="shared" si="1770"/>
        <v>0</v>
      </c>
      <c r="T2001" s="5">
        <f t="shared" si="1770"/>
        <v>0</v>
      </c>
      <c r="U2001" s="5">
        <f t="shared" si="1770"/>
        <v>0</v>
      </c>
      <c r="V2001" s="42">
        <f t="shared" si="1770"/>
        <v>0</v>
      </c>
      <c r="W2001" s="5" t="e">
        <f t="shared" si="1768"/>
        <v>#DIV/0!</v>
      </c>
      <c r="X2001" s="25" t="s">
        <v>1591</v>
      </c>
    </row>
    <row r="2002" spans="1:24" ht="31.5" hidden="1" customHeight="1" x14ac:dyDescent="0.3">
      <c r="A2002" s="4" t="s">
        <v>234</v>
      </c>
      <c r="B2002" s="4" t="s">
        <v>1783</v>
      </c>
      <c r="C2002" s="4" t="s">
        <v>406</v>
      </c>
      <c r="D2002" s="4" t="s">
        <v>12</v>
      </c>
      <c r="E2002" s="14" t="s">
        <v>532</v>
      </c>
      <c r="F2002" s="5"/>
      <c r="G2002" s="5"/>
      <c r="H2002" s="5"/>
      <c r="I2002" s="5"/>
      <c r="J2002" s="5"/>
      <c r="K2002" s="5"/>
      <c r="L2002" s="5"/>
      <c r="M2002" s="5">
        <f t="shared" si="1738"/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42">
        <v>0</v>
      </c>
      <c r="W2002" s="5" t="e">
        <f t="shared" si="1768"/>
        <v>#DIV/0!</v>
      </c>
      <c r="X2002" s="25" t="s">
        <v>1591</v>
      </c>
    </row>
    <row r="2003" spans="1:24" ht="31.5" customHeight="1" x14ac:dyDescent="0.3">
      <c r="A2003" s="4" t="s">
        <v>234</v>
      </c>
      <c r="B2003" s="4" t="s">
        <v>1783</v>
      </c>
      <c r="C2003" s="4" t="s">
        <v>406</v>
      </c>
      <c r="D2003" s="4" t="s">
        <v>87</v>
      </c>
      <c r="E2003" s="14" t="s">
        <v>541</v>
      </c>
      <c r="F2003" s="5"/>
      <c r="G2003" s="5"/>
      <c r="H2003" s="5"/>
      <c r="I2003" s="5"/>
      <c r="J2003" s="5"/>
      <c r="K2003" s="5"/>
      <c r="L2003" s="5"/>
      <c r="M2003" s="5">
        <f>M2004</f>
        <v>0</v>
      </c>
      <c r="N2003" s="5">
        <f>N2004</f>
        <v>1073.1617699999999</v>
      </c>
      <c r="O2003" s="5">
        <f>O2004</f>
        <v>1073.1617699999999</v>
      </c>
      <c r="P2003" s="5">
        <f t="shared" ref="P2003:V2003" si="1772">P2004</f>
        <v>0</v>
      </c>
      <c r="Q2003" s="5">
        <f t="shared" si="1772"/>
        <v>0</v>
      </c>
      <c r="R2003" s="5">
        <f t="shared" si="1772"/>
        <v>0</v>
      </c>
      <c r="S2003" s="5">
        <f t="shared" si="1772"/>
        <v>0</v>
      </c>
      <c r="T2003" s="5">
        <f t="shared" si="1772"/>
        <v>1073.1617699999999</v>
      </c>
      <c r="U2003" s="5">
        <f t="shared" si="1772"/>
        <v>0</v>
      </c>
      <c r="V2003" s="42">
        <f t="shared" si="1772"/>
        <v>0</v>
      </c>
      <c r="W2003" s="5">
        <f t="shared" si="1768"/>
        <v>100</v>
      </c>
      <c r="X2003" s="27"/>
    </row>
    <row r="2004" spans="1:24" ht="63" customHeight="1" x14ac:dyDescent="0.3">
      <c r="A2004" s="4" t="s">
        <v>234</v>
      </c>
      <c r="B2004" s="4" t="s">
        <v>1783</v>
      </c>
      <c r="C2004" s="4" t="s">
        <v>406</v>
      </c>
      <c r="D2004" s="4" t="s">
        <v>84</v>
      </c>
      <c r="E2004" s="14" t="s">
        <v>1552</v>
      </c>
      <c r="F2004" s="5"/>
      <c r="G2004" s="5"/>
      <c r="H2004" s="5"/>
      <c r="I2004" s="5"/>
      <c r="J2004" s="5"/>
      <c r="K2004" s="5"/>
      <c r="L2004" s="5"/>
      <c r="M2004" s="5">
        <v>0</v>
      </c>
      <c r="N2004" s="5">
        <v>1073.1617699999999</v>
      </c>
      <c r="O2004" s="5">
        <f>N2004</f>
        <v>1073.1617699999999</v>
      </c>
      <c r="P2004" s="5">
        <v>0</v>
      </c>
      <c r="Q2004" s="5">
        <v>0</v>
      </c>
      <c r="R2004" s="5">
        <v>0</v>
      </c>
      <c r="S2004" s="5">
        <v>0</v>
      </c>
      <c r="T2004" s="5">
        <v>1073.1617699999999</v>
      </c>
      <c r="U2004" s="5">
        <v>0</v>
      </c>
      <c r="V2004" s="42">
        <v>0</v>
      </c>
      <c r="W2004" s="5">
        <f t="shared" si="1768"/>
        <v>100</v>
      </c>
      <c r="X2004" s="27"/>
    </row>
    <row r="2005" spans="1:24" s="3" customFormat="1" ht="31.5" customHeight="1" x14ac:dyDescent="0.3">
      <c r="A2005" s="7" t="s">
        <v>235</v>
      </c>
      <c r="B2005" s="7" t="s">
        <v>1759</v>
      </c>
      <c r="C2005" s="7"/>
      <c r="D2005" s="7"/>
      <c r="E2005" s="18" t="s">
        <v>475</v>
      </c>
      <c r="F2005" s="8">
        <f t="shared" ref="F2005:L2005" si="1773">F2006+F2078+F2124+F2235+F2318+F2334+F2348+F2362</f>
        <v>637668</v>
      </c>
      <c r="G2005" s="8">
        <f t="shared" si="1773"/>
        <v>620729.39999999991</v>
      </c>
      <c r="H2005" s="8">
        <f t="shared" si="1773"/>
        <v>540568.59999999986</v>
      </c>
      <c r="I2005" s="8">
        <f t="shared" si="1773"/>
        <v>-1832.4</v>
      </c>
      <c r="J2005" s="8">
        <f t="shared" si="1773"/>
        <v>-18</v>
      </c>
      <c r="K2005" s="8">
        <f t="shared" si="1773"/>
        <v>-18</v>
      </c>
      <c r="L2005" s="8">
        <f t="shared" si="1773"/>
        <v>-641.32899999999881</v>
      </c>
      <c r="M2005" s="8">
        <f t="shared" si="1738"/>
        <v>635194.27099999995</v>
      </c>
      <c r="N2005" s="8">
        <f t="shared" ref="N2005:V2005" si="1774">N2006+N2078+N2124+N2235+N2318+N2334+N2348+N2362</f>
        <v>646429.22370999993</v>
      </c>
      <c r="O2005" s="8">
        <f t="shared" si="1774"/>
        <v>490088.41609000001</v>
      </c>
      <c r="P2005" s="8">
        <f t="shared" si="1774"/>
        <v>147515.34717999998</v>
      </c>
      <c r="Q2005" s="8">
        <f t="shared" si="1774"/>
        <v>115906.5273</v>
      </c>
      <c r="R2005" s="8">
        <f t="shared" si="1774"/>
        <v>0</v>
      </c>
      <c r="S2005" s="8">
        <f t="shared" si="1774"/>
        <v>0</v>
      </c>
      <c r="T2005" s="8">
        <f t="shared" si="1774"/>
        <v>636447.74124</v>
      </c>
      <c r="U2005" s="8">
        <f t="shared" si="1774"/>
        <v>146363.20469999997</v>
      </c>
      <c r="V2005" s="40">
        <f t="shared" si="1774"/>
        <v>0</v>
      </c>
      <c r="W2005" s="8">
        <f t="shared" si="1768"/>
        <v>98.455904822385037</v>
      </c>
      <c r="X2005" s="22"/>
    </row>
    <row r="2006" spans="1:24" s="3" customFormat="1" ht="15.75" customHeight="1" x14ac:dyDescent="0.3">
      <c r="A2006" s="7" t="s">
        <v>235</v>
      </c>
      <c r="B2006" s="7" t="s">
        <v>5</v>
      </c>
      <c r="C2006" s="7"/>
      <c r="D2006" s="7"/>
      <c r="E2006" s="18" t="s">
        <v>491</v>
      </c>
      <c r="F2006" s="8">
        <f t="shared" ref="F2006:L2006" si="1775">F2007+F2033</f>
        <v>70540.800000000003</v>
      </c>
      <c r="G2006" s="8">
        <f t="shared" si="1775"/>
        <v>68116.700000000012</v>
      </c>
      <c r="H2006" s="8">
        <f t="shared" si="1775"/>
        <v>67892.800000000003</v>
      </c>
      <c r="I2006" s="8">
        <f t="shared" si="1775"/>
        <v>0</v>
      </c>
      <c r="J2006" s="8">
        <f t="shared" si="1775"/>
        <v>0</v>
      </c>
      <c r="K2006" s="8">
        <f t="shared" si="1775"/>
        <v>0</v>
      </c>
      <c r="L2006" s="8">
        <f t="shared" si="1775"/>
        <v>6655.5420000000004</v>
      </c>
      <c r="M2006" s="8">
        <f t="shared" si="1738"/>
        <v>77196.342000000004</v>
      </c>
      <c r="N2006" s="8">
        <f>N2007+N2033</f>
        <v>75167.747000000003</v>
      </c>
      <c r="O2006" s="8">
        <f>O2007+O2033</f>
        <v>46910.908580000003</v>
      </c>
      <c r="P2006" s="8">
        <f t="shared" ref="P2006:V2006" si="1776">P2007+P2033</f>
        <v>7857.2520000000004</v>
      </c>
      <c r="Q2006" s="8">
        <f t="shared" si="1776"/>
        <v>5142.9840000000004</v>
      </c>
      <c r="R2006" s="8">
        <f t="shared" si="1776"/>
        <v>0</v>
      </c>
      <c r="S2006" s="8">
        <f t="shared" si="1776"/>
        <v>0</v>
      </c>
      <c r="T2006" s="8">
        <f t="shared" si="1776"/>
        <v>68239.032470000006</v>
      </c>
      <c r="U2006" s="8">
        <f t="shared" si="1776"/>
        <v>7286.69985</v>
      </c>
      <c r="V2006" s="40">
        <f t="shared" si="1776"/>
        <v>0</v>
      </c>
      <c r="W2006" s="8">
        <f t="shared" si="1768"/>
        <v>90.78233044553005</v>
      </c>
      <c r="X2006" s="22"/>
    </row>
    <row r="2007" spans="1:24" s="10" customFormat="1" ht="63" customHeight="1" x14ac:dyDescent="0.3">
      <c r="A2007" s="9" t="s">
        <v>235</v>
      </c>
      <c r="B2007" s="9" t="s">
        <v>1785</v>
      </c>
      <c r="C2007" s="9"/>
      <c r="D2007" s="9"/>
      <c r="E2007" s="13" t="s">
        <v>502</v>
      </c>
      <c r="F2007" s="11">
        <f t="shared" ref="F2007:L2007" si="1777">F2008+F2016+F2028</f>
        <v>53862.200000000004</v>
      </c>
      <c r="G2007" s="11">
        <f t="shared" si="1777"/>
        <v>53862.200000000004</v>
      </c>
      <c r="H2007" s="11">
        <f t="shared" si="1777"/>
        <v>53862.200000000004</v>
      </c>
      <c r="I2007" s="11">
        <f t="shared" si="1777"/>
        <v>0</v>
      </c>
      <c r="J2007" s="11">
        <f t="shared" si="1777"/>
        <v>0</v>
      </c>
      <c r="K2007" s="11">
        <f t="shared" si="1777"/>
        <v>0</v>
      </c>
      <c r="L2007" s="11">
        <f t="shared" si="1777"/>
        <v>453.8</v>
      </c>
      <c r="M2007" s="11">
        <f t="shared" si="1738"/>
        <v>54316.000000000007</v>
      </c>
      <c r="N2007" s="11">
        <f>N2008+N2016+N2028</f>
        <v>54705.600000000006</v>
      </c>
      <c r="O2007" s="11">
        <f>O2008+O2016+O2028</f>
        <v>37172.508450000001</v>
      </c>
      <c r="P2007" s="11">
        <f t="shared" ref="P2007:V2007" si="1778">P2008+P2016+P2028</f>
        <v>7097</v>
      </c>
      <c r="Q2007" s="11">
        <f t="shared" si="1778"/>
        <v>5142.9840000000004</v>
      </c>
      <c r="R2007" s="11">
        <f t="shared" si="1778"/>
        <v>0</v>
      </c>
      <c r="S2007" s="11">
        <f t="shared" si="1778"/>
        <v>0</v>
      </c>
      <c r="T2007" s="11">
        <f t="shared" si="1778"/>
        <v>54667.713900000002</v>
      </c>
      <c r="U2007" s="11">
        <f t="shared" si="1778"/>
        <v>7094.4965099999999</v>
      </c>
      <c r="V2007" s="41">
        <f t="shared" si="1778"/>
        <v>0</v>
      </c>
      <c r="W2007" s="11">
        <f t="shared" si="1768"/>
        <v>99.930745481266996</v>
      </c>
      <c r="X2007" s="26"/>
    </row>
    <row r="2008" spans="1:24" ht="47.25" customHeight="1" x14ac:dyDescent="0.3">
      <c r="A2008" s="4" t="s">
        <v>235</v>
      </c>
      <c r="B2008" s="4" t="s">
        <v>1785</v>
      </c>
      <c r="C2008" s="4" t="s">
        <v>110</v>
      </c>
      <c r="D2008" s="4"/>
      <c r="E2008" s="14" t="s">
        <v>1092</v>
      </c>
      <c r="F2008" s="5">
        <f t="shared" ref="F2008:L2010" si="1779">F2009</f>
        <v>7027.9000000000005</v>
      </c>
      <c r="G2008" s="5">
        <f t="shared" si="1779"/>
        <v>7027.9000000000005</v>
      </c>
      <c r="H2008" s="5">
        <f t="shared" si="1779"/>
        <v>7027.9000000000005</v>
      </c>
      <c r="I2008" s="5">
        <f t="shared" si="1779"/>
        <v>0</v>
      </c>
      <c r="J2008" s="5">
        <f t="shared" si="1779"/>
        <v>0</v>
      </c>
      <c r="K2008" s="5">
        <f t="shared" si="1779"/>
        <v>0</v>
      </c>
      <c r="L2008" s="5">
        <f t="shared" si="1779"/>
        <v>0</v>
      </c>
      <c r="M2008" s="5">
        <f t="shared" si="1738"/>
        <v>7027.9000000000005</v>
      </c>
      <c r="N2008" s="5">
        <f t="shared" ref="N2008:O2010" si="1780">N2009</f>
        <v>7097</v>
      </c>
      <c r="O2008" s="5">
        <f t="shared" si="1780"/>
        <v>5142.9840000000004</v>
      </c>
      <c r="P2008" s="5">
        <f t="shared" ref="P2008:V2010" si="1781">P2009</f>
        <v>7097</v>
      </c>
      <c r="Q2008" s="5">
        <f t="shared" si="1781"/>
        <v>5142.9840000000004</v>
      </c>
      <c r="R2008" s="5">
        <f t="shared" si="1781"/>
        <v>0</v>
      </c>
      <c r="S2008" s="5">
        <f t="shared" si="1781"/>
        <v>0</v>
      </c>
      <c r="T2008" s="5">
        <f t="shared" si="1781"/>
        <v>7094.4965099999999</v>
      </c>
      <c r="U2008" s="5">
        <f t="shared" si="1781"/>
        <v>7094.4965099999999</v>
      </c>
      <c r="V2008" s="42">
        <f t="shared" si="1781"/>
        <v>0</v>
      </c>
      <c r="W2008" s="5">
        <f t="shared" si="1768"/>
        <v>99.964724672396784</v>
      </c>
      <c r="X2008" s="27"/>
    </row>
    <row r="2009" spans="1:24" ht="31.5" customHeight="1" x14ac:dyDescent="0.3">
      <c r="A2009" s="4" t="s">
        <v>235</v>
      </c>
      <c r="B2009" s="4" t="s">
        <v>1785</v>
      </c>
      <c r="C2009" s="4" t="s">
        <v>166</v>
      </c>
      <c r="D2009" s="4"/>
      <c r="E2009" s="14" t="s">
        <v>1100</v>
      </c>
      <c r="F2009" s="5">
        <f t="shared" si="1779"/>
        <v>7027.9000000000005</v>
      </c>
      <c r="G2009" s="5">
        <f t="shared" si="1779"/>
        <v>7027.9000000000005</v>
      </c>
      <c r="H2009" s="5">
        <f t="shared" si="1779"/>
        <v>7027.9000000000005</v>
      </c>
      <c r="I2009" s="5">
        <f t="shared" si="1779"/>
        <v>0</v>
      </c>
      <c r="J2009" s="5">
        <f t="shared" si="1779"/>
        <v>0</v>
      </c>
      <c r="K2009" s="5">
        <f t="shared" si="1779"/>
        <v>0</v>
      </c>
      <c r="L2009" s="5">
        <f t="shared" si="1779"/>
        <v>0</v>
      </c>
      <c r="M2009" s="5">
        <f t="shared" si="1738"/>
        <v>7027.9000000000005</v>
      </c>
      <c r="N2009" s="5">
        <f t="shared" si="1780"/>
        <v>7097</v>
      </c>
      <c r="O2009" s="5">
        <f t="shared" si="1780"/>
        <v>5142.9840000000004</v>
      </c>
      <c r="P2009" s="5">
        <f t="shared" si="1781"/>
        <v>7097</v>
      </c>
      <c r="Q2009" s="5">
        <f t="shared" si="1781"/>
        <v>5142.9840000000004</v>
      </c>
      <c r="R2009" s="5">
        <f t="shared" si="1781"/>
        <v>0</v>
      </c>
      <c r="S2009" s="5">
        <f t="shared" si="1781"/>
        <v>0</v>
      </c>
      <c r="T2009" s="5">
        <f t="shared" si="1781"/>
        <v>7094.4965099999999</v>
      </c>
      <c r="U2009" s="5">
        <f t="shared" si="1781"/>
        <v>7094.4965099999999</v>
      </c>
      <c r="V2009" s="42">
        <f t="shared" si="1781"/>
        <v>0</v>
      </c>
      <c r="W2009" s="5">
        <f t="shared" si="1768"/>
        <v>99.964724672396784</v>
      </c>
      <c r="X2009" s="27"/>
    </row>
    <row r="2010" spans="1:24" ht="63" customHeight="1" x14ac:dyDescent="0.3">
      <c r="A2010" s="4" t="s">
        <v>235</v>
      </c>
      <c r="B2010" s="4" t="s">
        <v>1785</v>
      </c>
      <c r="C2010" s="4" t="s">
        <v>175</v>
      </c>
      <c r="D2010" s="4"/>
      <c r="E2010" s="14" t="s">
        <v>959</v>
      </c>
      <c r="F2010" s="5">
        <f t="shared" si="1779"/>
        <v>7027.9000000000005</v>
      </c>
      <c r="G2010" s="5">
        <f t="shared" si="1779"/>
        <v>7027.9000000000005</v>
      </c>
      <c r="H2010" s="5">
        <f t="shared" si="1779"/>
        <v>7027.9000000000005</v>
      </c>
      <c r="I2010" s="5">
        <f t="shared" si="1779"/>
        <v>0</v>
      </c>
      <c r="J2010" s="5">
        <f t="shared" si="1779"/>
        <v>0</v>
      </c>
      <c r="K2010" s="5">
        <f t="shared" si="1779"/>
        <v>0</v>
      </c>
      <c r="L2010" s="5">
        <f t="shared" si="1779"/>
        <v>0</v>
      </c>
      <c r="M2010" s="5">
        <f t="shared" si="1738"/>
        <v>7027.9000000000005</v>
      </c>
      <c r="N2010" s="5">
        <f t="shared" si="1780"/>
        <v>7097</v>
      </c>
      <c r="O2010" s="5">
        <f t="shared" si="1780"/>
        <v>5142.9840000000004</v>
      </c>
      <c r="P2010" s="5">
        <f t="shared" si="1781"/>
        <v>7097</v>
      </c>
      <c r="Q2010" s="5">
        <f t="shared" si="1781"/>
        <v>5142.9840000000004</v>
      </c>
      <c r="R2010" s="5">
        <f t="shared" si="1781"/>
        <v>0</v>
      </c>
      <c r="S2010" s="5">
        <f t="shared" si="1781"/>
        <v>0</v>
      </c>
      <c r="T2010" s="5">
        <f t="shared" si="1781"/>
        <v>7094.4965099999999</v>
      </c>
      <c r="U2010" s="5">
        <f t="shared" si="1781"/>
        <v>7094.4965099999999</v>
      </c>
      <c r="V2010" s="42">
        <f t="shared" si="1781"/>
        <v>0</v>
      </c>
      <c r="W2010" s="5">
        <f t="shared" si="1768"/>
        <v>99.964724672396784</v>
      </c>
      <c r="X2010" s="27"/>
    </row>
    <row r="2011" spans="1:24" ht="31.5" customHeight="1" x14ac:dyDescent="0.3">
      <c r="A2011" s="4" t="s">
        <v>235</v>
      </c>
      <c r="B2011" s="4" t="s">
        <v>1785</v>
      </c>
      <c r="C2011" s="4" t="s">
        <v>172</v>
      </c>
      <c r="D2011" s="4"/>
      <c r="E2011" s="14" t="s">
        <v>598</v>
      </c>
      <c r="F2011" s="5">
        <f t="shared" ref="F2011:L2011" si="1782">F2012+F2014</f>
        <v>7027.9000000000005</v>
      </c>
      <c r="G2011" s="5">
        <f t="shared" si="1782"/>
        <v>7027.9000000000005</v>
      </c>
      <c r="H2011" s="5">
        <f t="shared" si="1782"/>
        <v>7027.9000000000005</v>
      </c>
      <c r="I2011" s="5">
        <f t="shared" si="1782"/>
        <v>0</v>
      </c>
      <c r="J2011" s="5">
        <f t="shared" si="1782"/>
        <v>0</v>
      </c>
      <c r="K2011" s="5">
        <f t="shared" si="1782"/>
        <v>0</v>
      </c>
      <c r="L2011" s="5">
        <f t="shared" si="1782"/>
        <v>0</v>
      </c>
      <c r="M2011" s="5">
        <f t="shared" si="1738"/>
        <v>7027.9000000000005</v>
      </c>
      <c r="N2011" s="5">
        <f>N2012+N2014</f>
        <v>7097</v>
      </c>
      <c r="O2011" s="5">
        <f>O2012+O2014</f>
        <v>5142.9840000000004</v>
      </c>
      <c r="P2011" s="5">
        <f t="shared" ref="P2011:V2011" si="1783">P2012+P2014</f>
        <v>7097</v>
      </c>
      <c r="Q2011" s="5">
        <f t="shared" si="1783"/>
        <v>5142.9840000000004</v>
      </c>
      <c r="R2011" s="5">
        <f t="shared" si="1783"/>
        <v>0</v>
      </c>
      <c r="S2011" s="5">
        <f t="shared" si="1783"/>
        <v>0</v>
      </c>
      <c r="T2011" s="5">
        <f t="shared" si="1783"/>
        <v>7094.4965099999999</v>
      </c>
      <c r="U2011" s="5">
        <f t="shared" si="1783"/>
        <v>7094.4965099999999</v>
      </c>
      <c r="V2011" s="42">
        <f t="shared" si="1783"/>
        <v>0</v>
      </c>
      <c r="W2011" s="5">
        <f t="shared" si="1768"/>
        <v>99.964724672396784</v>
      </c>
      <c r="X2011" s="27"/>
    </row>
    <row r="2012" spans="1:24" ht="78.75" customHeight="1" x14ac:dyDescent="0.3">
      <c r="A2012" s="4" t="s">
        <v>235</v>
      </c>
      <c r="B2012" s="4" t="s">
        <v>1785</v>
      </c>
      <c r="C2012" s="4" t="s">
        <v>172</v>
      </c>
      <c r="D2012" s="4" t="s">
        <v>18</v>
      </c>
      <c r="E2012" s="14" t="s">
        <v>528</v>
      </c>
      <c r="F2012" s="5">
        <f t="shared" ref="F2012:L2012" si="1784">F2013</f>
        <v>6517.3</v>
      </c>
      <c r="G2012" s="5">
        <f t="shared" si="1784"/>
        <v>6517.3</v>
      </c>
      <c r="H2012" s="5">
        <f t="shared" si="1784"/>
        <v>6517.3</v>
      </c>
      <c r="I2012" s="5">
        <f t="shared" si="1784"/>
        <v>0</v>
      </c>
      <c r="J2012" s="5">
        <f t="shared" si="1784"/>
        <v>0</v>
      </c>
      <c r="K2012" s="5">
        <f t="shared" si="1784"/>
        <v>0</v>
      </c>
      <c r="L2012" s="5">
        <f t="shared" si="1784"/>
        <v>0</v>
      </c>
      <c r="M2012" s="5">
        <f t="shared" si="1738"/>
        <v>6517.3</v>
      </c>
      <c r="N2012" s="5">
        <f>N2013</f>
        <v>6604.3837899999999</v>
      </c>
      <c r="O2012" s="5">
        <f>O2013</f>
        <v>4808.4544599999999</v>
      </c>
      <c r="P2012" s="5">
        <f t="shared" ref="P2012:V2012" si="1785">P2013</f>
        <v>6604.3837899999999</v>
      </c>
      <c r="Q2012" s="5">
        <f t="shared" si="1785"/>
        <v>4808.4544599999999</v>
      </c>
      <c r="R2012" s="5">
        <f t="shared" si="1785"/>
        <v>0</v>
      </c>
      <c r="S2012" s="5">
        <f t="shared" si="1785"/>
        <v>0</v>
      </c>
      <c r="T2012" s="5">
        <f t="shared" si="1785"/>
        <v>6601.8802999999998</v>
      </c>
      <c r="U2012" s="5">
        <f t="shared" si="1785"/>
        <v>6601.8802999999998</v>
      </c>
      <c r="V2012" s="42">
        <f t="shared" si="1785"/>
        <v>0</v>
      </c>
      <c r="W2012" s="5">
        <f t="shared" si="1768"/>
        <v>99.96209351122522</v>
      </c>
      <c r="X2012" s="27"/>
    </row>
    <row r="2013" spans="1:24" ht="31.5" customHeight="1" x14ac:dyDescent="0.3">
      <c r="A2013" s="4" t="s">
        <v>235</v>
      </c>
      <c r="B2013" s="4" t="s">
        <v>1785</v>
      </c>
      <c r="C2013" s="4" t="s">
        <v>172</v>
      </c>
      <c r="D2013" s="4" t="s">
        <v>28</v>
      </c>
      <c r="E2013" s="14" t="s">
        <v>530</v>
      </c>
      <c r="F2013" s="5">
        <v>6517.3</v>
      </c>
      <c r="G2013" s="5">
        <v>6517.3</v>
      </c>
      <c r="H2013" s="5">
        <v>6517.3</v>
      </c>
      <c r="I2013" s="5"/>
      <c r="J2013" s="5"/>
      <c r="K2013" s="5"/>
      <c r="L2013" s="5"/>
      <c r="M2013" s="5">
        <f t="shared" si="1738"/>
        <v>6517.3</v>
      </c>
      <c r="N2013" s="5">
        <v>6604.3837899999999</v>
      </c>
      <c r="O2013" s="5">
        <v>4808.4544599999999</v>
      </c>
      <c r="P2013" s="5">
        <f>N2013</f>
        <v>6604.3837899999999</v>
      </c>
      <c r="Q2013" s="5">
        <f>O2013</f>
        <v>4808.4544599999999</v>
      </c>
      <c r="R2013" s="5">
        <v>0</v>
      </c>
      <c r="S2013" s="5">
        <v>0</v>
      </c>
      <c r="T2013" s="5">
        <v>6601.8802999999998</v>
      </c>
      <c r="U2013" s="5">
        <f>T2013</f>
        <v>6601.8802999999998</v>
      </c>
      <c r="V2013" s="42">
        <v>0</v>
      </c>
      <c r="W2013" s="5">
        <f t="shared" si="1768"/>
        <v>99.96209351122522</v>
      </c>
      <c r="X2013" s="27"/>
    </row>
    <row r="2014" spans="1:24" ht="31.5" customHeight="1" x14ac:dyDescent="0.3">
      <c r="A2014" s="4" t="s">
        <v>235</v>
      </c>
      <c r="B2014" s="4" t="s">
        <v>1785</v>
      </c>
      <c r="C2014" s="4" t="s">
        <v>172</v>
      </c>
      <c r="D2014" s="4" t="s">
        <v>11</v>
      </c>
      <c r="E2014" s="14" t="s">
        <v>531</v>
      </c>
      <c r="F2014" s="5">
        <f t="shared" ref="F2014:L2014" si="1786">F2015</f>
        <v>510.6</v>
      </c>
      <c r="G2014" s="5">
        <f t="shared" si="1786"/>
        <v>510.6</v>
      </c>
      <c r="H2014" s="5">
        <f t="shared" si="1786"/>
        <v>510.6</v>
      </c>
      <c r="I2014" s="5">
        <f t="shared" si="1786"/>
        <v>0</v>
      </c>
      <c r="J2014" s="5">
        <f t="shared" si="1786"/>
        <v>0</v>
      </c>
      <c r="K2014" s="5">
        <f t="shared" si="1786"/>
        <v>0</v>
      </c>
      <c r="L2014" s="5">
        <f t="shared" si="1786"/>
        <v>0</v>
      </c>
      <c r="M2014" s="5">
        <f t="shared" si="1738"/>
        <v>510.6</v>
      </c>
      <c r="N2014" s="5">
        <f>N2015</f>
        <v>492.61621000000002</v>
      </c>
      <c r="O2014" s="5">
        <f>O2015</f>
        <v>334.52954</v>
      </c>
      <c r="P2014" s="5">
        <f t="shared" ref="P2014:V2014" si="1787">P2015</f>
        <v>492.61621000000002</v>
      </c>
      <c r="Q2014" s="5">
        <f t="shared" si="1787"/>
        <v>334.52954</v>
      </c>
      <c r="R2014" s="5">
        <f t="shared" si="1787"/>
        <v>0</v>
      </c>
      <c r="S2014" s="5">
        <f t="shared" si="1787"/>
        <v>0</v>
      </c>
      <c r="T2014" s="5">
        <f t="shared" si="1787"/>
        <v>492.61621000000002</v>
      </c>
      <c r="U2014" s="5">
        <f t="shared" si="1787"/>
        <v>492.61621000000002</v>
      </c>
      <c r="V2014" s="42">
        <f t="shared" si="1787"/>
        <v>0</v>
      </c>
      <c r="W2014" s="5">
        <f t="shared" si="1768"/>
        <v>100</v>
      </c>
      <c r="X2014" s="27"/>
    </row>
    <row r="2015" spans="1:24" ht="31.5" customHeight="1" x14ac:dyDescent="0.3">
      <c r="A2015" s="4" t="s">
        <v>235</v>
      </c>
      <c r="B2015" s="4" t="s">
        <v>1785</v>
      </c>
      <c r="C2015" s="4" t="s">
        <v>172</v>
      </c>
      <c r="D2015" s="4" t="s">
        <v>12</v>
      </c>
      <c r="E2015" s="14" t="s">
        <v>532</v>
      </c>
      <c r="F2015" s="5">
        <v>510.6</v>
      </c>
      <c r="G2015" s="5">
        <v>510.6</v>
      </c>
      <c r="H2015" s="5">
        <v>510.6</v>
      </c>
      <c r="I2015" s="5"/>
      <c r="J2015" s="5"/>
      <c r="K2015" s="5"/>
      <c r="L2015" s="5"/>
      <c r="M2015" s="5">
        <f t="shared" si="1738"/>
        <v>510.6</v>
      </c>
      <c r="N2015" s="5">
        <v>492.61621000000002</v>
      </c>
      <c r="O2015" s="5">
        <v>334.52954</v>
      </c>
      <c r="P2015" s="5">
        <f>N2015</f>
        <v>492.61621000000002</v>
      </c>
      <c r="Q2015" s="5">
        <f>O2015</f>
        <v>334.52954</v>
      </c>
      <c r="R2015" s="5">
        <v>0</v>
      </c>
      <c r="S2015" s="5">
        <v>0</v>
      </c>
      <c r="T2015" s="5">
        <v>492.61621000000002</v>
      </c>
      <c r="U2015" s="5">
        <f>T2015</f>
        <v>492.61621000000002</v>
      </c>
      <c r="V2015" s="42">
        <v>0</v>
      </c>
      <c r="W2015" s="5">
        <f t="shared" si="1768"/>
        <v>100</v>
      </c>
      <c r="X2015" s="27"/>
    </row>
    <row r="2016" spans="1:24" ht="31.5" customHeight="1" x14ac:dyDescent="0.3">
      <c r="A2016" s="4" t="s">
        <v>235</v>
      </c>
      <c r="B2016" s="4" t="s">
        <v>1785</v>
      </c>
      <c r="C2016" s="4" t="s">
        <v>25</v>
      </c>
      <c r="D2016" s="4"/>
      <c r="E2016" s="14" t="s">
        <v>834</v>
      </c>
      <c r="F2016" s="5">
        <f t="shared" ref="F2016:L2016" si="1788">F2017</f>
        <v>46834.3</v>
      </c>
      <c r="G2016" s="5">
        <f t="shared" si="1788"/>
        <v>46834.3</v>
      </c>
      <c r="H2016" s="5">
        <f t="shared" si="1788"/>
        <v>46834.3</v>
      </c>
      <c r="I2016" s="5">
        <f t="shared" si="1788"/>
        <v>0</v>
      </c>
      <c r="J2016" s="5">
        <f t="shared" si="1788"/>
        <v>0</v>
      </c>
      <c r="K2016" s="5">
        <f t="shared" si="1788"/>
        <v>0</v>
      </c>
      <c r="L2016" s="5">
        <f t="shared" si="1788"/>
        <v>453.8</v>
      </c>
      <c r="M2016" s="5">
        <f t="shared" si="1738"/>
        <v>47288.100000000006</v>
      </c>
      <c r="N2016" s="5">
        <f>N2017</f>
        <v>47588.600000000006</v>
      </c>
      <c r="O2016" s="5">
        <f>O2017</f>
        <v>32029.524450000001</v>
      </c>
      <c r="P2016" s="5">
        <f t="shared" ref="P2016:V2016" si="1789">P2017</f>
        <v>0</v>
      </c>
      <c r="Q2016" s="5">
        <f t="shared" si="1789"/>
        <v>0</v>
      </c>
      <c r="R2016" s="5">
        <f t="shared" si="1789"/>
        <v>0</v>
      </c>
      <c r="S2016" s="5">
        <f t="shared" si="1789"/>
        <v>0</v>
      </c>
      <c r="T2016" s="5">
        <f t="shared" si="1789"/>
        <v>47553.217390000005</v>
      </c>
      <c r="U2016" s="5">
        <f t="shared" si="1789"/>
        <v>0</v>
      </c>
      <c r="V2016" s="42">
        <f t="shared" si="1789"/>
        <v>0</v>
      </c>
      <c r="W2016" s="5">
        <f t="shared" si="1768"/>
        <v>99.925648978957156</v>
      </c>
      <c r="X2016" s="27"/>
    </row>
    <row r="2017" spans="1:24" ht="31.5" customHeight="1" x14ac:dyDescent="0.3">
      <c r="A2017" s="4" t="s">
        <v>235</v>
      </c>
      <c r="B2017" s="4" t="s">
        <v>1785</v>
      </c>
      <c r="C2017" s="4" t="s">
        <v>176</v>
      </c>
      <c r="D2017" s="4"/>
      <c r="E2017" s="14" t="s">
        <v>836</v>
      </c>
      <c r="F2017" s="5">
        <f t="shared" ref="F2017:L2017" si="1790">F2018+F2021</f>
        <v>46834.3</v>
      </c>
      <c r="G2017" s="5">
        <f t="shared" si="1790"/>
        <v>46834.3</v>
      </c>
      <c r="H2017" s="5">
        <f t="shared" si="1790"/>
        <v>46834.3</v>
      </c>
      <c r="I2017" s="5">
        <f t="shared" si="1790"/>
        <v>0</v>
      </c>
      <c r="J2017" s="5">
        <f t="shared" si="1790"/>
        <v>0</v>
      </c>
      <c r="K2017" s="5">
        <f t="shared" si="1790"/>
        <v>0</v>
      </c>
      <c r="L2017" s="5">
        <f t="shared" si="1790"/>
        <v>453.8</v>
      </c>
      <c r="M2017" s="5">
        <f t="shared" ref="M2017:M2087" si="1791">F2017+I2017+L2017</f>
        <v>47288.100000000006</v>
      </c>
      <c r="N2017" s="5">
        <f>N2018+N2021</f>
        <v>47588.600000000006</v>
      </c>
      <c r="O2017" s="5">
        <f>O2018+O2021</f>
        <v>32029.524450000001</v>
      </c>
      <c r="P2017" s="5">
        <f t="shared" ref="P2017:V2017" si="1792">P2018+P2021</f>
        <v>0</v>
      </c>
      <c r="Q2017" s="5">
        <f t="shared" si="1792"/>
        <v>0</v>
      </c>
      <c r="R2017" s="5">
        <f t="shared" si="1792"/>
        <v>0</v>
      </c>
      <c r="S2017" s="5">
        <f t="shared" si="1792"/>
        <v>0</v>
      </c>
      <c r="T2017" s="5">
        <f t="shared" si="1792"/>
        <v>47553.217390000005</v>
      </c>
      <c r="U2017" s="5">
        <f t="shared" si="1792"/>
        <v>0</v>
      </c>
      <c r="V2017" s="42">
        <f t="shared" si="1792"/>
        <v>0</v>
      </c>
      <c r="W2017" s="5">
        <f t="shared" si="1768"/>
        <v>99.925648978957156</v>
      </c>
      <c r="X2017" s="27"/>
    </row>
    <row r="2018" spans="1:24" ht="31.5" customHeight="1" x14ac:dyDescent="0.3">
      <c r="A2018" s="4" t="s">
        <v>235</v>
      </c>
      <c r="B2018" s="4" t="s">
        <v>1785</v>
      </c>
      <c r="C2018" s="4" t="s">
        <v>173</v>
      </c>
      <c r="D2018" s="4"/>
      <c r="E2018" s="14" t="s">
        <v>827</v>
      </c>
      <c r="F2018" s="5">
        <f t="shared" ref="F2018:L2019" si="1793">F2019</f>
        <v>43233.3</v>
      </c>
      <c r="G2018" s="5">
        <f t="shared" si="1793"/>
        <v>43233.3</v>
      </c>
      <c r="H2018" s="5">
        <f t="shared" si="1793"/>
        <v>43233.3</v>
      </c>
      <c r="I2018" s="5">
        <f t="shared" si="1793"/>
        <v>0</v>
      </c>
      <c r="J2018" s="5">
        <f t="shared" si="1793"/>
        <v>0</v>
      </c>
      <c r="K2018" s="5">
        <f t="shared" si="1793"/>
        <v>0</v>
      </c>
      <c r="L2018" s="5">
        <f t="shared" si="1793"/>
        <v>453.8</v>
      </c>
      <c r="M2018" s="5">
        <f t="shared" si="1791"/>
        <v>43687.100000000006</v>
      </c>
      <c r="N2018" s="5">
        <f>N2019</f>
        <v>44043.105600000003</v>
      </c>
      <c r="O2018" s="5">
        <f>O2019</f>
        <v>29863.574410000001</v>
      </c>
      <c r="P2018" s="5">
        <f t="shared" ref="P2018:V2019" si="1794">P2019</f>
        <v>0</v>
      </c>
      <c r="Q2018" s="5">
        <f t="shared" si="1794"/>
        <v>0</v>
      </c>
      <c r="R2018" s="5">
        <f t="shared" si="1794"/>
        <v>0</v>
      </c>
      <c r="S2018" s="5">
        <f t="shared" si="1794"/>
        <v>0</v>
      </c>
      <c r="T2018" s="5">
        <f t="shared" si="1794"/>
        <v>44025.037100000001</v>
      </c>
      <c r="U2018" s="5">
        <f t="shared" si="1794"/>
        <v>0</v>
      </c>
      <c r="V2018" s="42">
        <f t="shared" si="1794"/>
        <v>0</v>
      </c>
      <c r="W2018" s="5">
        <f t="shared" si="1768"/>
        <v>99.958975417936927</v>
      </c>
      <c r="X2018" s="27"/>
    </row>
    <row r="2019" spans="1:24" ht="78.75" customHeight="1" x14ac:dyDescent="0.3">
      <c r="A2019" s="4" t="s">
        <v>235</v>
      </c>
      <c r="B2019" s="4" t="s">
        <v>1785</v>
      </c>
      <c r="C2019" s="4" t="s">
        <v>173</v>
      </c>
      <c r="D2019" s="4" t="s">
        <v>18</v>
      </c>
      <c r="E2019" s="14" t="s">
        <v>528</v>
      </c>
      <c r="F2019" s="5">
        <f t="shared" si="1793"/>
        <v>43233.3</v>
      </c>
      <c r="G2019" s="5">
        <f t="shared" si="1793"/>
        <v>43233.3</v>
      </c>
      <c r="H2019" s="5">
        <f t="shared" si="1793"/>
        <v>43233.3</v>
      </c>
      <c r="I2019" s="5">
        <f t="shared" si="1793"/>
        <v>0</v>
      </c>
      <c r="J2019" s="5">
        <f t="shared" si="1793"/>
        <v>0</v>
      </c>
      <c r="K2019" s="5">
        <f t="shared" si="1793"/>
        <v>0</v>
      </c>
      <c r="L2019" s="5">
        <f t="shared" si="1793"/>
        <v>453.8</v>
      </c>
      <c r="M2019" s="5">
        <f t="shared" si="1791"/>
        <v>43687.100000000006</v>
      </c>
      <c r="N2019" s="5">
        <f>N2020</f>
        <v>44043.105600000003</v>
      </c>
      <c r="O2019" s="5">
        <f>O2020</f>
        <v>29863.574410000001</v>
      </c>
      <c r="P2019" s="5">
        <f t="shared" si="1794"/>
        <v>0</v>
      </c>
      <c r="Q2019" s="5">
        <f t="shared" si="1794"/>
        <v>0</v>
      </c>
      <c r="R2019" s="5">
        <f t="shared" si="1794"/>
        <v>0</v>
      </c>
      <c r="S2019" s="5">
        <f t="shared" si="1794"/>
        <v>0</v>
      </c>
      <c r="T2019" s="5">
        <f t="shared" si="1794"/>
        <v>44025.037100000001</v>
      </c>
      <c r="U2019" s="5">
        <f t="shared" si="1794"/>
        <v>0</v>
      </c>
      <c r="V2019" s="42">
        <f t="shared" si="1794"/>
        <v>0</v>
      </c>
      <c r="W2019" s="5">
        <f t="shared" si="1768"/>
        <v>99.958975417936927</v>
      </c>
      <c r="X2019" s="27"/>
    </row>
    <row r="2020" spans="1:24" ht="31.5" customHeight="1" x14ac:dyDescent="0.3">
      <c r="A2020" s="4" t="s">
        <v>235</v>
      </c>
      <c r="B2020" s="4" t="s">
        <v>1785</v>
      </c>
      <c r="C2020" s="4" t="s">
        <v>173</v>
      </c>
      <c r="D2020" s="4" t="s">
        <v>28</v>
      </c>
      <c r="E2020" s="14" t="s">
        <v>530</v>
      </c>
      <c r="F2020" s="5">
        <v>43233.3</v>
      </c>
      <c r="G2020" s="5">
        <v>43233.3</v>
      </c>
      <c r="H2020" s="5">
        <v>43233.3</v>
      </c>
      <c r="I2020" s="5"/>
      <c r="J2020" s="5"/>
      <c r="K2020" s="5"/>
      <c r="L2020" s="5">
        <v>453.8</v>
      </c>
      <c r="M2020" s="5">
        <f t="shared" si="1791"/>
        <v>43687.100000000006</v>
      </c>
      <c r="N2020" s="5">
        <v>44043.105600000003</v>
      </c>
      <c r="O2020" s="5">
        <v>29863.574410000001</v>
      </c>
      <c r="P2020" s="5">
        <v>0</v>
      </c>
      <c r="Q2020" s="5">
        <v>0</v>
      </c>
      <c r="R2020" s="5">
        <v>0</v>
      </c>
      <c r="S2020" s="5">
        <v>0</v>
      </c>
      <c r="T2020" s="5">
        <v>44025.037100000001</v>
      </c>
      <c r="U2020" s="5">
        <v>0</v>
      </c>
      <c r="V2020" s="42">
        <v>0</v>
      </c>
      <c r="W2020" s="5">
        <f t="shared" si="1768"/>
        <v>99.958975417936927</v>
      </c>
      <c r="X2020" s="27"/>
    </row>
    <row r="2021" spans="1:24" ht="31.5" customHeight="1" x14ac:dyDescent="0.3">
      <c r="A2021" s="4" t="s">
        <v>235</v>
      </c>
      <c r="B2021" s="4" t="s">
        <v>1785</v>
      </c>
      <c r="C2021" s="4" t="s">
        <v>174</v>
      </c>
      <c r="D2021" s="4"/>
      <c r="E2021" s="14" t="s">
        <v>828</v>
      </c>
      <c r="F2021" s="5">
        <f t="shared" ref="F2021:L2021" si="1795">F2024+F2022</f>
        <v>3601</v>
      </c>
      <c r="G2021" s="5">
        <f t="shared" si="1795"/>
        <v>3601</v>
      </c>
      <c r="H2021" s="5">
        <f t="shared" si="1795"/>
        <v>3601</v>
      </c>
      <c r="I2021" s="5">
        <f t="shared" si="1795"/>
        <v>0</v>
      </c>
      <c r="J2021" s="5">
        <f t="shared" si="1795"/>
        <v>0</v>
      </c>
      <c r="K2021" s="5">
        <f t="shared" si="1795"/>
        <v>0</v>
      </c>
      <c r="L2021" s="5">
        <f t="shared" si="1795"/>
        <v>0</v>
      </c>
      <c r="M2021" s="5">
        <f t="shared" si="1791"/>
        <v>3601</v>
      </c>
      <c r="N2021" s="5">
        <f>N2024+N2022+N2026</f>
        <v>3545.4944</v>
      </c>
      <c r="O2021" s="5">
        <f t="shared" ref="O2021:V2021" si="1796">O2024+O2022+O2026</f>
        <v>2165.9500399999997</v>
      </c>
      <c r="P2021" s="5">
        <f t="shared" si="1796"/>
        <v>0</v>
      </c>
      <c r="Q2021" s="5">
        <f t="shared" si="1796"/>
        <v>0</v>
      </c>
      <c r="R2021" s="5">
        <f t="shared" si="1796"/>
        <v>0</v>
      </c>
      <c r="S2021" s="5">
        <f t="shared" si="1796"/>
        <v>0</v>
      </c>
      <c r="T2021" s="5">
        <f t="shared" si="1796"/>
        <v>3528.1802900000002</v>
      </c>
      <c r="U2021" s="5">
        <f t="shared" si="1796"/>
        <v>0</v>
      </c>
      <c r="V2021" s="42">
        <f t="shared" si="1796"/>
        <v>0</v>
      </c>
      <c r="W2021" s="5">
        <f t="shared" si="1768"/>
        <v>99.5116587971483</v>
      </c>
      <c r="X2021" s="27"/>
    </row>
    <row r="2022" spans="1:24" ht="78.75" customHeight="1" x14ac:dyDescent="0.3">
      <c r="A2022" s="4" t="s">
        <v>235</v>
      </c>
      <c r="B2022" s="4" t="s">
        <v>1785</v>
      </c>
      <c r="C2022" s="4" t="s">
        <v>174</v>
      </c>
      <c r="D2022" s="4" t="s">
        <v>18</v>
      </c>
      <c r="E2022" s="14" t="s">
        <v>528</v>
      </c>
      <c r="F2022" s="5">
        <f t="shared" ref="F2022:L2022" si="1797">F2023</f>
        <v>0</v>
      </c>
      <c r="G2022" s="5">
        <f t="shared" si="1797"/>
        <v>0</v>
      </c>
      <c r="H2022" s="5">
        <f t="shared" si="1797"/>
        <v>0</v>
      </c>
      <c r="I2022" s="5">
        <f t="shared" si="1797"/>
        <v>0</v>
      </c>
      <c r="J2022" s="5">
        <f t="shared" si="1797"/>
        <v>0</v>
      </c>
      <c r="K2022" s="5">
        <f t="shared" si="1797"/>
        <v>0</v>
      </c>
      <c r="L2022" s="5">
        <f t="shared" si="1797"/>
        <v>0</v>
      </c>
      <c r="M2022" s="5">
        <f t="shared" si="1791"/>
        <v>0</v>
      </c>
      <c r="N2022" s="5">
        <f>N2023</f>
        <v>1.79467</v>
      </c>
      <c r="O2022" s="5">
        <f>O2023</f>
        <v>1.84185</v>
      </c>
      <c r="P2022" s="5">
        <f t="shared" ref="P2022:V2022" si="1798">P2023</f>
        <v>0</v>
      </c>
      <c r="Q2022" s="5">
        <f t="shared" si="1798"/>
        <v>0</v>
      </c>
      <c r="R2022" s="5">
        <f t="shared" si="1798"/>
        <v>0</v>
      </c>
      <c r="S2022" s="5">
        <f t="shared" si="1798"/>
        <v>0</v>
      </c>
      <c r="T2022" s="5">
        <f t="shared" si="1798"/>
        <v>1.79467</v>
      </c>
      <c r="U2022" s="5">
        <f t="shared" si="1798"/>
        <v>0</v>
      </c>
      <c r="V2022" s="42">
        <f t="shared" si="1798"/>
        <v>0</v>
      </c>
      <c r="W2022" s="5">
        <f t="shared" si="1768"/>
        <v>100</v>
      </c>
      <c r="X2022" s="27"/>
    </row>
    <row r="2023" spans="1:24" ht="31.5" customHeight="1" x14ac:dyDescent="0.3">
      <c r="A2023" s="4" t="s">
        <v>235</v>
      </c>
      <c r="B2023" s="4" t="s">
        <v>1785</v>
      </c>
      <c r="C2023" s="4" t="s">
        <v>174</v>
      </c>
      <c r="D2023" s="4" t="s">
        <v>28</v>
      </c>
      <c r="E2023" s="14" t="s">
        <v>530</v>
      </c>
      <c r="F2023" s="5"/>
      <c r="G2023" s="5"/>
      <c r="H2023" s="5"/>
      <c r="I2023" s="5"/>
      <c r="J2023" s="5"/>
      <c r="K2023" s="5"/>
      <c r="L2023" s="5"/>
      <c r="M2023" s="5">
        <f t="shared" si="1791"/>
        <v>0</v>
      </c>
      <c r="N2023" s="5">
        <v>1.79467</v>
      </c>
      <c r="O2023" s="5">
        <v>1.84185</v>
      </c>
      <c r="P2023" s="5">
        <v>0</v>
      </c>
      <c r="Q2023" s="5">
        <v>0</v>
      </c>
      <c r="R2023" s="5">
        <v>0</v>
      </c>
      <c r="S2023" s="5">
        <v>0</v>
      </c>
      <c r="T2023" s="5">
        <v>1.79467</v>
      </c>
      <c r="U2023" s="5">
        <v>0</v>
      </c>
      <c r="V2023" s="42">
        <v>0</v>
      </c>
      <c r="W2023" s="5">
        <f t="shared" si="1768"/>
        <v>100</v>
      </c>
      <c r="X2023" s="27"/>
    </row>
    <row r="2024" spans="1:24" ht="31.5" customHeight="1" x14ac:dyDescent="0.3">
      <c r="A2024" s="4" t="s">
        <v>235</v>
      </c>
      <c r="B2024" s="4" t="s">
        <v>1785</v>
      </c>
      <c r="C2024" s="4" t="s">
        <v>174</v>
      </c>
      <c r="D2024" s="4" t="s">
        <v>11</v>
      </c>
      <c r="E2024" s="14" t="s">
        <v>531</v>
      </c>
      <c r="F2024" s="5">
        <f t="shared" ref="F2024:L2024" si="1799">F2025</f>
        <v>3601</v>
      </c>
      <c r="G2024" s="5">
        <f t="shared" si="1799"/>
        <v>3601</v>
      </c>
      <c r="H2024" s="5">
        <f t="shared" si="1799"/>
        <v>3601</v>
      </c>
      <c r="I2024" s="5">
        <f t="shared" si="1799"/>
        <v>0</v>
      </c>
      <c r="J2024" s="5">
        <f t="shared" si="1799"/>
        <v>0</v>
      </c>
      <c r="K2024" s="5">
        <f t="shared" si="1799"/>
        <v>0</v>
      </c>
      <c r="L2024" s="5">
        <f t="shared" si="1799"/>
        <v>0</v>
      </c>
      <c r="M2024" s="5">
        <f t="shared" si="1791"/>
        <v>3601</v>
      </c>
      <c r="N2024" s="5">
        <f>N2025</f>
        <v>3243.6997299999998</v>
      </c>
      <c r="O2024" s="5">
        <f>O2025</f>
        <v>1988.6081899999999</v>
      </c>
      <c r="P2024" s="5">
        <f t="shared" ref="P2024:V2024" si="1800">P2025</f>
        <v>0</v>
      </c>
      <c r="Q2024" s="5">
        <f t="shared" si="1800"/>
        <v>0</v>
      </c>
      <c r="R2024" s="5">
        <f t="shared" si="1800"/>
        <v>0</v>
      </c>
      <c r="S2024" s="5">
        <f t="shared" si="1800"/>
        <v>0</v>
      </c>
      <c r="T2024" s="5">
        <f t="shared" si="1800"/>
        <v>3226.38562</v>
      </c>
      <c r="U2024" s="5">
        <f t="shared" si="1800"/>
        <v>0</v>
      </c>
      <c r="V2024" s="42">
        <f t="shared" si="1800"/>
        <v>0</v>
      </c>
      <c r="W2024" s="5">
        <f t="shared" si="1768"/>
        <v>99.466223404100361</v>
      </c>
      <c r="X2024" s="27"/>
    </row>
    <row r="2025" spans="1:24" ht="31.5" customHeight="1" x14ac:dyDescent="0.3">
      <c r="A2025" s="4" t="s">
        <v>235</v>
      </c>
      <c r="B2025" s="4" t="s">
        <v>1785</v>
      </c>
      <c r="C2025" s="4" t="s">
        <v>174</v>
      </c>
      <c r="D2025" s="4" t="s">
        <v>12</v>
      </c>
      <c r="E2025" s="14" t="s">
        <v>532</v>
      </c>
      <c r="F2025" s="5">
        <v>3601</v>
      </c>
      <c r="G2025" s="5">
        <v>3601</v>
      </c>
      <c r="H2025" s="5">
        <v>3601</v>
      </c>
      <c r="I2025" s="5"/>
      <c r="J2025" s="5"/>
      <c r="K2025" s="5"/>
      <c r="L2025" s="5"/>
      <c r="M2025" s="5">
        <f t="shared" si="1791"/>
        <v>3601</v>
      </c>
      <c r="N2025" s="5">
        <v>3243.6997299999998</v>
      </c>
      <c r="O2025" s="5">
        <v>1988.6081899999999</v>
      </c>
      <c r="P2025" s="5">
        <v>0</v>
      </c>
      <c r="Q2025" s="5">
        <v>0</v>
      </c>
      <c r="R2025" s="5">
        <v>0</v>
      </c>
      <c r="S2025" s="5">
        <v>0</v>
      </c>
      <c r="T2025" s="5">
        <v>3226.38562</v>
      </c>
      <c r="U2025" s="5">
        <v>0</v>
      </c>
      <c r="V2025" s="42">
        <v>0</v>
      </c>
      <c r="W2025" s="5">
        <f t="shared" si="1768"/>
        <v>99.466223404100361</v>
      </c>
      <c r="X2025" s="27"/>
    </row>
    <row r="2026" spans="1:24" ht="15.75" customHeight="1" x14ac:dyDescent="0.3">
      <c r="A2026" s="4" t="s">
        <v>235</v>
      </c>
      <c r="B2026" s="4" t="s">
        <v>1785</v>
      </c>
      <c r="C2026" s="4" t="s">
        <v>174</v>
      </c>
      <c r="D2026" s="4" t="s">
        <v>13</v>
      </c>
      <c r="E2026" s="14" t="s">
        <v>547</v>
      </c>
      <c r="F2026" s="5"/>
      <c r="G2026" s="5"/>
      <c r="H2026" s="5"/>
      <c r="I2026" s="5"/>
      <c r="J2026" s="5"/>
      <c r="K2026" s="5"/>
      <c r="L2026" s="5"/>
      <c r="M2026" s="5">
        <v>0</v>
      </c>
      <c r="N2026" s="5">
        <f>N2027</f>
        <v>300</v>
      </c>
      <c r="O2026" s="5">
        <f t="shared" ref="O2026:V2026" si="1801">O2027</f>
        <v>175.5</v>
      </c>
      <c r="P2026" s="5">
        <f t="shared" si="1801"/>
        <v>0</v>
      </c>
      <c r="Q2026" s="5">
        <f t="shared" si="1801"/>
        <v>0</v>
      </c>
      <c r="R2026" s="5">
        <f t="shared" si="1801"/>
        <v>0</v>
      </c>
      <c r="S2026" s="5">
        <f t="shared" si="1801"/>
        <v>0</v>
      </c>
      <c r="T2026" s="5">
        <f t="shared" si="1801"/>
        <v>300</v>
      </c>
      <c r="U2026" s="5">
        <f t="shared" si="1801"/>
        <v>0</v>
      </c>
      <c r="V2026" s="42">
        <f t="shared" si="1801"/>
        <v>0</v>
      </c>
      <c r="W2026" s="5">
        <f t="shared" si="1768"/>
        <v>100</v>
      </c>
      <c r="X2026" s="27"/>
    </row>
    <row r="2027" spans="1:24" ht="15.75" customHeight="1" x14ac:dyDescent="0.3">
      <c r="A2027" s="4" t="s">
        <v>235</v>
      </c>
      <c r="B2027" s="4" t="s">
        <v>1785</v>
      </c>
      <c r="C2027" s="4" t="s">
        <v>174</v>
      </c>
      <c r="D2027" s="4" t="s">
        <v>20</v>
      </c>
      <c r="E2027" s="14" t="s">
        <v>550</v>
      </c>
      <c r="F2027" s="5"/>
      <c r="G2027" s="5"/>
      <c r="H2027" s="5"/>
      <c r="I2027" s="5"/>
      <c r="J2027" s="5"/>
      <c r="K2027" s="5"/>
      <c r="L2027" s="5"/>
      <c r="M2027" s="5">
        <v>0</v>
      </c>
      <c r="N2027" s="5">
        <v>300</v>
      </c>
      <c r="O2027" s="5">
        <v>175.5</v>
      </c>
      <c r="P2027" s="5">
        <v>0</v>
      </c>
      <c r="Q2027" s="5">
        <v>0</v>
      </c>
      <c r="R2027" s="5">
        <v>0</v>
      </c>
      <c r="S2027" s="5">
        <v>0</v>
      </c>
      <c r="T2027" s="5">
        <v>300</v>
      </c>
      <c r="U2027" s="5">
        <v>0</v>
      </c>
      <c r="V2027" s="42">
        <v>0</v>
      </c>
      <c r="W2027" s="5">
        <f t="shared" si="1768"/>
        <v>100</v>
      </c>
      <c r="X2027" s="27"/>
    </row>
    <row r="2028" spans="1:24" ht="47.25" customHeight="1" x14ac:dyDescent="0.3">
      <c r="A2028" s="4" t="s">
        <v>235</v>
      </c>
      <c r="B2028" s="4" t="s">
        <v>1785</v>
      </c>
      <c r="C2028" s="4" t="s">
        <v>38</v>
      </c>
      <c r="D2028" s="4"/>
      <c r="E2028" s="14" t="s">
        <v>838</v>
      </c>
      <c r="F2028" s="5">
        <f t="shared" ref="F2028:L2031" si="1802">F2029</f>
        <v>0</v>
      </c>
      <c r="G2028" s="5">
        <f t="shared" si="1802"/>
        <v>0</v>
      </c>
      <c r="H2028" s="5">
        <f t="shared" si="1802"/>
        <v>0</v>
      </c>
      <c r="I2028" s="5">
        <f t="shared" si="1802"/>
        <v>0</v>
      </c>
      <c r="J2028" s="5">
        <f t="shared" si="1802"/>
        <v>0</v>
      </c>
      <c r="K2028" s="5">
        <f t="shared" si="1802"/>
        <v>0</v>
      </c>
      <c r="L2028" s="5">
        <f t="shared" si="1802"/>
        <v>0</v>
      </c>
      <c r="M2028" s="5">
        <f t="shared" si="1791"/>
        <v>0</v>
      </c>
      <c r="N2028" s="5">
        <f t="shared" ref="N2028:O2031" si="1803">N2029</f>
        <v>20</v>
      </c>
      <c r="O2028" s="5">
        <f t="shared" si="1803"/>
        <v>0</v>
      </c>
      <c r="P2028" s="5">
        <f t="shared" ref="P2028:V2031" si="1804">P2029</f>
        <v>0</v>
      </c>
      <c r="Q2028" s="5">
        <f t="shared" si="1804"/>
        <v>0</v>
      </c>
      <c r="R2028" s="5">
        <f t="shared" si="1804"/>
        <v>0</v>
      </c>
      <c r="S2028" s="5">
        <f t="shared" si="1804"/>
        <v>0</v>
      </c>
      <c r="T2028" s="5">
        <f t="shared" si="1804"/>
        <v>20</v>
      </c>
      <c r="U2028" s="5">
        <f t="shared" si="1804"/>
        <v>0</v>
      </c>
      <c r="V2028" s="42">
        <f t="shared" si="1804"/>
        <v>0</v>
      </c>
      <c r="W2028" s="5">
        <f t="shared" si="1768"/>
        <v>100</v>
      </c>
      <c r="X2028" s="27"/>
    </row>
    <row r="2029" spans="1:24" ht="31.2" x14ac:dyDescent="0.3">
      <c r="A2029" s="4" t="s">
        <v>235</v>
      </c>
      <c r="B2029" s="4" t="s">
        <v>1785</v>
      </c>
      <c r="C2029" s="4" t="s">
        <v>45</v>
      </c>
      <c r="D2029" s="4"/>
      <c r="E2029" s="14" t="s">
        <v>839</v>
      </c>
      <c r="F2029" s="5">
        <f t="shared" si="1802"/>
        <v>0</v>
      </c>
      <c r="G2029" s="5">
        <f t="shared" si="1802"/>
        <v>0</v>
      </c>
      <c r="H2029" s="5">
        <f t="shared" si="1802"/>
        <v>0</v>
      </c>
      <c r="I2029" s="5">
        <f t="shared" si="1802"/>
        <v>0</v>
      </c>
      <c r="J2029" s="5">
        <f t="shared" si="1802"/>
        <v>0</v>
      </c>
      <c r="K2029" s="5">
        <f t="shared" si="1802"/>
        <v>0</v>
      </c>
      <c r="L2029" s="5">
        <f t="shared" si="1802"/>
        <v>0</v>
      </c>
      <c r="M2029" s="5">
        <f t="shared" si="1791"/>
        <v>0</v>
      </c>
      <c r="N2029" s="5">
        <f t="shared" si="1803"/>
        <v>20</v>
      </c>
      <c r="O2029" s="5">
        <f t="shared" si="1803"/>
        <v>0</v>
      </c>
      <c r="P2029" s="5">
        <f t="shared" si="1804"/>
        <v>0</v>
      </c>
      <c r="Q2029" s="5">
        <f t="shared" si="1804"/>
        <v>0</v>
      </c>
      <c r="R2029" s="5">
        <f t="shared" si="1804"/>
        <v>0</v>
      </c>
      <c r="S2029" s="5">
        <f t="shared" si="1804"/>
        <v>0</v>
      </c>
      <c r="T2029" s="5">
        <f t="shared" si="1804"/>
        <v>20</v>
      </c>
      <c r="U2029" s="5">
        <f t="shared" si="1804"/>
        <v>0</v>
      </c>
      <c r="V2029" s="42">
        <f t="shared" si="1804"/>
        <v>0</v>
      </c>
      <c r="W2029" s="5">
        <f t="shared" si="1768"/>
        <v>100</v>
      </c>
      <c r="X2029" s="27"/>
    </row>
    <row r="2030" spans="1:24" ht="31.2" x14ac:dyDescent="0.3">
      <c r="A2030" s="4" t="s">
        <v>235</v>
      </c>
      <c r="B2030" s="4" t="s">
        <v>1785</v>
      </c>
      <c r="C2030" s="4" t="s">
        <v>46</v>
      </c>
      <c r="D2030" s="4"/>
      <c r="E2030" s="14" t="s">
        <v>840</v>
      </c>
      <c r="F2030" s="5">
        <f t="shared" si="1802"/>
        <v>0</v>
      </c>
      <c r="G2030" s="5">
        <f t="shared" si="1802"/>
        <v>0</v>
      </c>
      <c r="H2030" s="5">
        <f t="shared" si="1802"/>
        <v>0</v>
      </c>
      <c r="I2030" s="5">
        <f t="shared" si="1802"/>
        <v>0</v>
      </c>
      <c r="J2030" s="5">
        <f t="shared" si="1802"/>
        <v>0</v>
      </c>
      <c r="K2030" s="5">
        <f t="shared" si="1802"/>
        <v>0</v>
      </c>
      <c r="L2030" s="5">
        <f t="shared" si="1802"/>
        <v>0</v>
      </c>
      <c r="M2030" s="5">
        <f t="shared" si="1791"/>
        <v>0</v>
      </c>
      <c r="N2030" s="5">
        <f t="shared" si="1803"/>
        <v>20</v>
      </c>
      <c r="O2030" s="5">
        <f t="shared" si="1803"/>
        <v>0</v>
      </c>
      <c r="P2030" s="5">
        <f t="shared" si="1804"/>
        <v>0</v>
      </c>
      <c r="Q2030" s="5">
        <f t="shared" si="1804"/>
        <v>0</v>
      </c>
      <c r="R2030" s="5">
        <f t="shared" si="1804"/>
        <v>0</v>
      </c>
      <c r="S2030" s="5">
        <f t="shared" si="1804"/>
        <v>0</v>
      </c>
      <c r="T2030" s="5">
        <f t="shared" si="1804"/>
        <v>20</v>
      </c>
      <c r="U2030" s="5">
        <f t="shared" si="1804"/>
        <v>0</v>
      </c>
      <c r="V2030" s="42">
        <f t="shared" si="1804"/>
        <v>0</v>
      </c>
      <c r="W2030" s="5">
        <f t="shared" si="1768"/>
        <v>100</v>
      </c>
      <c r="X2030" s="27"/>
    </row>
    <row r="2031" spans="1:24" x14ac:dyDescent="0.3">
      <c r="A2031" s="4" t="s">
        <v>235</v>
      </c>
      <c r="B2031" s="4" t="s">
        <v>1785</v>
      </c>
      <c r="C2031" s="4" t="s">
        <v>46</v>
      </c>
      <c r="D2031" s="4" t="s">
        <v>13</v>
      </c>
      <c r="E2031" s="14" t="s">
        <v>547</v>
      </c>
      <c r="F2031" s="5">
        <f t="shared" si="1802"/>
        <v>0</v>
      </c>
      <c r="G2031" s="5">
        <f t="shared" si="1802"/>
        <v>0</v>
      </c>
      <c r="H2031" s="5">
        <f t="shared" si="1802"/>
        <v>0</v>
      </c>
      <c r="I2031" s="5">
        <f t="shared" si="1802"/>
        <v>0</v>
      </c>
      <c r="J2031" s="5">
        <f t="shared" si="1802"/>
        <v>0</v>
      </c>
      <c r="K2031" s="5">
        <f t="shared" si="1802"/>
        <v>0</v>
      </c>
      <c r="L2031" s="5">
        <f t="shared" si="1802"/>
        <v>0</v>
      </c>
      <c r="M2031" s="5">
        <f t="shared" si="1791"/>
        <v>0</v>
      </c>
      <c r="N2031" s="5">
        <f t="shared" si="1803"/>
        <v>20</v>
      </c>
      <c r="O2031" s="5">
        <f t="shared" si="1803"/>
        <v>0</v>
      </c>
      <c r="P2031" s="5">
        <f t="shared" si="1804"/>
        <v>0</v>
      </c>
      <c r="Q2031" s="5">
        <f t="shared" si="1804"/>
        <v>0</v>
      </c>
      <c r="R2031" s="5">
        <f t="shared" si="1804"/>
        <v>0</v>
      </c>
      <c r="S2031" s="5">
        <f t="shared" si="1804"/>
        <v>0</v>
      </c>
      <c r="T2031" s="5">
        <f t="shared" si="1804"/>
        <v>20</v>
      </c>
      <c r="U2031" s="5">
        <f t="shared" si="1804"/>
        <v>0</v>
      </c>
      <c r="V2031" s="42">
        <f t="shared" si="1804"/>
        <v>0</v>
      </c>
      <c r="W2031" s="5">
        <f t="shared" si="1768"/>
        <v>100</v>
      </c>
      <c r="X2031" s="27"/>
    </row>
    <row r="2032" spans="1:24" x14ac:dyDescent="0.3">
      <c r="A2032" s="4" t="s">
        <v>235</v>
      </c>
      <c r="B2032" s="4" t="s">
        <v>1785</v>
      </c>
      <c r="C2032" s="4" t="s">
        <v>46</v>
      </c>
      <c r="D2032" s="4" t="s">
        <v>14</v>
      </c>
      <c r="E2032" s="14" t="s">
        <v>549</v>
      </c>
      <c r="F2032" s="5"/>
      <c r="G2032" s="5"/>
      <c r="H2032" s="5"/>
      <c r="I2032" s="5"/>
      <c r="J2032" s="5"/>
      <c r="K2032" s="5"/>
      <c r="L2032" s="5"/>
      <c r="M2032" s="5">
        <f t="shared" si="1791"/>
        <v>0</v>
      </c>
      <c r="N2032" s="5">
        <v>20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20</v>
      </c>
      <c r="U2032" s="5">
        <v>0</v>
      </c>
      <c r="V2032" s="42">
        <v>0</v>
      </c>
      <c r="W2032" s="5">
        <f t="shared" si="1768"/>
        <v>100</v>
      </c>
      <c r="X2032" s="27"/>
    </row>
    <row r="2033" spans="1:24" s="10" customFormat="1" ht="15.75" customHeight="1" x14ac:dyDescent="0.3">
      <c r="A2033" s="9" t="s">
        <v>235</v>
      </c>
      <c r="B2033" s="9" t="s">
        <v>1760</v>
      </c>
      <c r="C2033" s="9"/>
      <c r="D2033" s="9"/>
      <c r="E2033" s="13" t="s">
        <v>506</v>
      </c>
      <c r="F2033" s="11">
        <f t="shared" ref="F2033:L2033" si="1805">F2034</f>
        <v>16678.599999999999</v>
      </c>
      <c r="G2033" s="11">
        <f t="shared" si="1805"/>
        <v>14254.5</v>
      </c>
      <c r="H2033" s="11">
        <f t="shared" si="1805"/>
        <v>14030.6</v>
      </c>
      <c r="I2033" s="11">
        <f t="shared" si="1805"/>
        <v>0</v>
      </c>
      <c r="J2033" s="11">
        <f t="shared" si="1805"/>
        <v>0</v>
      </c>
      <c r="K2033" s="11">
        <f t="shared" si="1805"/>
        <v>0</v>
      </c>
      <c r="L2033" s="11">
        <f t="shared" si="1805"/>
        <v>6201.7420000000002</v>
      </c>
      <c r="M2033" s="11">
        <f t="shared" si="1791"/>
        <v>22880.341999999997</v>
      </c>
      <c r="N2033" s="11">
        <f>N2034+N2073</f>
        <v>20462.147000000001</v>
      </c>
      <c r="O2033" s="11">
        <f t="shared" ref="O2033:V2033" si="1806">O2034+O2073</f>
        <v>9738.4001299999982</v>
      </c>
      <c r="P2033" s="11">
        <f t="shared" si="1806"/>
        <v>760.25199999999995</v>
      </c>
      <c r="Q2033" s="11">
        <f t="shared" si="1806"/>
        <v>0</v>
      </c>
      <c r="R2033" s="11">
        <f t="shared" si="1806"/>
        <v>0</v>
      </c>
      <c r="S2033" s="11">
        <f t="shared" si="1806"/>
        <v>0</v>
      </c>
      <c r="T2033" s="11">
        <f t="shared" si="1806"/>
        <v>13571.318569999999</v>
      </c>
      <c r="U2033" s="11">
        <f t="shared" si="1806"/>
        <v>192.20334</v>
      </c>
      <c r="V2033" s="41">
        <f t="shared" si="1806"/>
        <v>0</v>
      </c>
      <c r="W2033" s="11">
        <f t="shared" si="1768"/>
        <v>66.324020495014523</v>
      </c>
      <c r="X2033" s="26"/>
    </row>
    <row r="2034" spans="1:24" ht="15.75" customHeight="1" x14ac:dyDescent="0.3">
      <c r="A2034" s="4" t="s">
        <v>235</v>
      </c>
      <c r="B2034" s="4" t="s">
        <v>1760</v>
      </c>
      <c r="C2034" s="4" t="s">
        <v>122</v>
      </c>
      <c r="D2034" s="4"/>
      <c r="E2034" s="14" t="s">
        <v>1042</v>
      </c>
      <c r="F2034" s="5">
        <f t="shared" ref="F2034:L2034" si="1807">F2035+F2065</f>
        <v>16678.599999999999</v>
      </c>
      <c r="G2034" s="5">
        <f t="shared" si="1807"/>
        <v>14254.5</v>
      </c>
      <c r="H2034" s="5">
        <f t="shared" si="1807"/>
        <v>14030.6</v>
      </c>
      <c r="I2034" s="5">
        <f t="shared" si="1807"/>
        <v>0</v>
      </c>
      <c r="J2034" s="5">
        <f t="shared" si="1807"/>
        <v>0</v>
      </c>
      <c r="K2034" s="5">
        <f t="shared" si="1807"/>
        <v>0</v>
      </c>
      <c r="L2034" s="5">
        <f t="shared" si="1807"/>
        <v>6201.7420000000002</v>
      </c>
      <c r="M2034" s="5">
        <f t="shared" si="1791"/>
        <v>22880.341999999997</v>
      </c>
      <c r="N2034" s="5">
        <f>N2035+N2065</f>
        <v>19701.895</v>
      </c>
      <c r="O2034" s="5">
        <f>O2035+O2065</f>
        <v>9738.4001299999982</v>
      </c>
      <c r="P2034" s="5">
        <f t="shared" ref="P2034:V2034" si="1808">P2035+P2065</f>
        <v>0</v>
      </c>
      <c r="Q2034" s="5">
        <f t="shared" si="1808"/>
        <v>0</v>
      </c>
      <c r="R2034" s="5">
        <f t="shared" si="1808"/>
        <v>0</v>
      </c>
      <c r="S2034" s="5">
        <f t="shared" si="1808"/>
        <v>0</v>
      </c>
      <c r="T2034" s="5">
        <f t="shared" si="1808"/>
        <v>13379.115229999999</v>
      </c>
      <c r="U2034" s="5">
        <f t="shared" si="1808"/>
        <v>0</v>
      </c>
      <c r="V2034" s="42">
        <f t="shared" si="1808"/>
        <v>0</v>
      </c>
      <c r="W2034" s="5">
        <f t="shared" si="1768"/>
        <v>67.907758263862434</v>
      </c>
      <c r="X2034" s="27"/>
    </row>
    <row r="2035" spans="1:24" ht="31.5" customHeight="1" x14ac:dyDescent="0.3">
      <c r="A2035" s="4" t="s">
        <v>235</v>
      </c>
      <c r="B2035" s="4" t="s">
        <v>1760</v>
      </c>
      <c r="C2035" s="4" t="s">
        <v>183</v>
      </c>
      <c r="D2035" s="4"/>
      <c r="E2035" s="14" t="s">
        <v>1043</v>
      </c>
      <c r="F2035" s="5">
        <f t="shared" ref="F2035:L2035" si="1809">F2036+F2049+F2056</f>
        <v>16358.599999999999</v>
      </c>
      <c r="G2035" s="5">
        <f t="shared" si="1809"/>
        <v>13934.5</v>
      </c>
      <c r="H2035" s="5">
        <f t="shared" si="1809"/>
        <v>13710.6</v>
      </c>
      <c r="I2035" s="5">
        <f t="shared" si="1809"/>
        <v>0</v>
      </c>
      <c r="J2035" s="5">
        <f t="shared" si="1809"/>
        <v>0</v>
      </c>
      <c r="K2035" s="5">
        <f t="shared" si="1809"/>
        <v>0</v>
      </c>
      <c r="L2035" s="5">
        <f t="shared" si="1809"/>
        <v>6401.7420000000002</v>
      </c>
      <c r="M2035" s="5">
        <f t="shared" si="1791"/>
        <v>22760.341999999997</v>
      </c>
      <c r="N2035" s="5">
        <f>N2036+N2049+N2056</f>
        <v>19581.895</v>
      </c>
      <c r="O2035" s="5">
        <f>O2036+O2049+O2056</f>
        <v>9643.4001299999982</v>
      </c>
      <c r="P2035" s="5">
        <f t="shared" ref="P2035:V2035" si="1810">P2036+P2049+P2056</f>
        <v>0</v>
      </c>
      <c r="Q2035" s="5">
        <f t="shared" si="1810"/>
        <v>0</v>
      </c>
      <c r="R2035" s="5">
        <f t="shared" si="1810"/>
        <v>0</v>
      </c>
      <c r="S2035" s="5">
        <f t="shared" si="1810"/>
        <v>0</v>
      </c>
      <c r="T2035" s="5">
        <f t="shared" si="1810"/>
        <v>13259.115229999999</v>
      </c>
      <c r="U2035" s="5">
        <f t="shared" si="1810"/>
        <v>0</v>
      </c>
      <c r="V2035" s="42">
        <f t="shared" si="1810"/>
        <v>0</v>
      </c>
      <c r="W2035" s="5">
        <f t="shared" si="1768"/>
        <v>67.711093487121644</v>
      </c>
      <c r="X2035" s="27"/>
    </row>
    <row r="2036" spans="1:24" ht="63" customHeight="1" x14ac:dyDescent="0.3">
      <c r="A2036" s="4" t="s">
        <v>235</v>
      </c>
      <c r="B2036" s="4" t="s">
        <v>1760</v>
      </c>
      <c r="C2036" s="4" t="s">
        <v>184</v>
      </c>
      <c r="D2036" s="4"/>
      <c r="E2036" s="14" t="s">
        <v>1044</v>
      </c>
      <c r="F2036" s="5">
        <f t="shared" ref="F2036:L2036" si="1811">F2037+F2043+F2046+F2040</f>
        <v>4175.3</v>
      </c>
      <c r="G2036" s="5">
        <f t="shared" si="1811"/>
        <v>675.3</v>
      </c>
      <c r="H2036" s="5">
        <f t="shared" si="1811"/>
        <v>675.3</v>
      </c>
      <c r="I2036" s="5">
        <f t="shared" si="1811"/>
        <v>0</v>
      </c>
      <c r="J2036" s="5">
        <f t="shared" si="1811"/>
        <v>0</v>
      </c>
      <c r="K2036" s="5">
        <f t="shared" si="1811"/>
        <v>0</v>
      </c>
      <c r="L2036" s="5">
        <f t="shared" si="1811"/>
        <v>-43.363</v>
      </c>
      <c r="M2036" s="5">
        <f t="shared" si="1791"/>
        <v>4131.9369999999999</v>
      </c>
      <c r="N2036" s="5">
        <f>N2037+N2043+N2046+N2040</f>
        <v>953.49</v>
      </c>
      <c r="O2036" s="5">
        <f>O2037+O2043+O2046+O2040</f>
        <v>641.23578999999995</v>
      </c>
      <c r="P2036" s="5">
        <f t="shared" ref="P2036:V2036" si="1812">P2037+P2043+P2046+P2040</f>
        <v>0</v>
      </c>
      <c r="Q2036" s="5">
        <f t="shared" si="1812"/>
        <v>0</v>
      </c>
      <c r="R2036" s="5">
        <f t="shared" si="1812"/>
        <v>0</v>
      </c>
      <c r="S2036" s="5">
        <f t="shared" si="1812"/>
        <v>0</v>
      </c>
      <c r="T2036" s="5">
        <f>T2037+T2043+T2046+T2040</f>
        <v>953.48966999999993</v>
      </c>
      <c r="U2036" s="5">
        <f t="shared" si="1812"/>
        <v>0</v>
      </c>
      <c r="V2036" s="42">
        <f t="shared" si="1812"/>
        <v>0</v>
      </c>
      <c r="W2036" s="5">
        <f t="shared" si="1768"/>
        <v>99.999965390302975</v>
      </c>
      <c r="X2036" s="27"/>
    </row>
    <row r="2037" spans="1:24" ht="63" customHeight="1" x14ac:dyDescent="0.3">
      <c r="A2037" s="4" t="s">
        <v>235</v>
      </c>
      <c r="B2037" s="4" t="s">
        <v>1760</v>
      </c>
      <c r="C2037" s="4" t="s">
        <v>177</v>
      </c>
      <c r="D2037" s="4"/>
      <c r="E2037" s="14" t="s">
        <v>866</v>
      </c>
      <c r="F2037" s="5">
        <f t="shared" ref="F2037:L2038" si="1813">F2038</f>
        <v>221.5</v>
      </c>
      <c r="G2037" s="5">
        <f t="shared" si="1813"/>
        <v>221.5</v>
      </c>
      <c r="H2037" s="5">
        <f t="shared" si="1813"/>
        <v>221.5</v>
      </c>
      <c r="I2037" s="5">
        <f t="shared" si="1813"/>
        <v>0</v>
      </c>
      <c r="J2037" s="5">
        <f t="shared" si="1813"/>
        <v>0</v>
      </c>
      <c r="K2037" s="5">
        <f t="shared" si="1813"/>
        <v>0</v>
      </c>
      <c r="L2037" s="5">
        <f t="shared" si="1813"/>
        <v>-3.7949999999999999</v>
      </c>
      <c r="M2037" s="5">
        <f t="shared" si="1791"/>
        <v>217.70500000000001</v>
      </c>
      <c r="N2037" s="5">
        <f>N2038</f>
        <v>217.70500000000001</v>
      </c>
      <c r="O2037" s="5">
        <f>O2038</f>
        <v>116.64704</v>
      </c>
      <c r="P2037" s="5">
        <f t="shared" ref="P2037:V2038" si="1814">P2038</f>
        <v>0</v>
      </c>
      <c r="Q2037" s="5">
        <f t="shared" si="1814"/>
        <v>0</v>
      </c>
      <c r="R2037" s="5">
        <f t="shared" si="1814"/>
        <v>0</v>
      </c>
      <c r="S2037" s="5">
        <f t="shared" si="1814"/>
        <v>0</v>
      </c>
      <c r="T2037" s="5">
        <f t="shared" si="1814"/>
        <v>217.70466999999999</v>
      </c>
      <c r="U2037" s="5">
        <f t="shared" si="1814"/>
        <v>0</v>
      </c>
      <c r="V2037" s="42">
        <f t="shared" si="1814"/>
        <v>0</v>
      </c>
      <c r="W2037" s="5">
        <f t="shared" si="1768"/>
        <v>99.999848418731759</v>
      </c>
      <c r="X2037" s="27"/>
    </row>
    <row r="2038" spans="1:24" ht="31.5" customHeight="1" x14ac:dyDescent="0.3">
      <c r="A2038" s="4" t="s">
        <v>235</v>
      </c>
      <c r="B2038" s="4" t="s">
        <v>1760</v>
      </c>
      <c r="C2038" s="4" t="s">
        <v>177</v>
      </c>
      <c r="D2038" s="4" t="s">
        <v>11</v>
      </c>
      <c r="E2038" s="14" t="s">
        <v>531</v>
      </c>
      <c r="F2038" s="5">
        <f t="shared" si="1813"/>
        <v>221.5</v>
      </c>
      <c r="G2038" s="5">
        <f t="shared" si="1813"/>
        <v>221.5</v>
      </c>
      <c r="H2038" s="5">
        <f t="shared" si="1813"/>
        <v>221.5</v>
      </c>
      <c r="I2038" s="5">
        <f t="shared" si="1813"/>
        <v>0</v>
      </c>
      <c r="J2038" s="5">
        <f t="shared" si="1813"/>
        <v>0</v>
      </c>
      <c r="K2038" s="5">
        <f t="shared" si="1813"/>
        <v>0</v>
      </c>
      <c r="L2038" s="5">
        <f t="shared" si="1813"/>
        <v>-3.7949999999999999</v>
      </c>
      <c r="M2038" s="5">
        <f t="shared" si="1791"/>
        <v>217.70500000000001</v>
      </c>
      <c r="N2038" s="5">
        <f>N2039</f>
        <v>217.70500000000001</v>
      </c>
      <c r="O2038" s="5">
        <f>O2039</f>
        <v>116.64704</v>
      </c>
      <c r="P2038" s="5">
        <f t="shared" si="1814"/>
        <v>0</v>
      </c>
      <c r="Q2038" s="5">
        <f t="shared" si="1814"/>
        <v>0</v>
      </c>
      <c r="R2038" s="5">
        <f t="shared" si="1814"/>
        <v>0</v>
      </c>
      <c r="S2038" s="5">
        <f t="shared" si="1814"/>
        <v>0</v>
      </c>
      <c r="T2038" s="5">
        <f t="shared" si="1814"/>
        <v>217.70466999999999</v>
      </c>
      <c r="U2038" s="5">
        <f t="shared" si="1814"/>
        <v>0</v>
      </c>
      <c r="V2038" s="42">
        <f t="shared" si="1814"/>
        <v>0</v>
      </c>
      <c r="W2038" s="5">
        <f t="shared" si="1768"/>
        <v>99.999848418731759</v>
      </c>
      <c r="X2038" s="27"/>
    </row>
    <row r="2039" spans="1:24" ht="31.5" customHeight="1" x14ac:dyDescent="0.3">
      <c r="A2039" s="4" t="s">
        <v>235</v>
      </c>
      <c r="B2039" s="4" t="s">
        <v>1760</v>
      </c>
      <c r="C2039" s="4" t="s">
        <v>177</v>
      </c>
      <c r="D2039" s="4" t="s">
        <v>12</v>
      </c>
      <c r="E2039" s="14" t="s">
        <v>532</v>
      </c>
      <c r="F2039" s="5">
        <v>221.5</v>
      </c>
      <c r="G2039" s="5">
        <v>221.5</v>
      </c>
      <c r="H2039" s="5">
        <v>221.5</v>
      </c>
      <c r="I2039" s="5"/>
      <c r="J2039" s="5"/>
      <c r="K2039" s="5"/>
      <c r="L2039" s="5">
        <v>-3.7949999999999999</v>
      </c>
      <c r="M2039" s="5">
        <f t="shared" si="1791"/>
        <v>217.70500000000001</v>
      </c>
      <c r="N2039" s="5">
        <v>217.70500000000001</v>
      </c>
      <c r="O2039" s="5">
        <v>116.64704</v>
      </c>
      <c r="P2039" s="5">
        <v>0</v>
      </c>
      <c r="Q2039" s="5">
        <v>0</v>
      </c>
      <c r="R2039" s="5">
        <v>0</v>
      </c>
      <c r="S2039" s="5">
        <v>0</v>
      </c>
      <c r="T2039" s="5">
        <v>217.70466999999999</v>
      </c>
      <c r="U2039" s="5">
        <v>0</v>
      </c>
      <c r="V2039" s="42">
        <v>0</v>
      </c>
      <c r="W2039" s="5">
        <f t="shared" si="1768"/>
        <v>99.999848418731759</v>
      </c>
      <c r="X2039" s="27"/>
    </row>
    <row r="2040" spans="1:24" ht="31.5" hidden="1" customHeight="1" x14ac:dyDescent="0.25">
      <c r="A2040" s="4" t="s">
        <v>235</v>
      </c>
      <c r="B2040" s="4" t="s">
        <v>1760</v>
      </c>
      <c r="C2040" s="4" t="s">
        <v>1427</v>
      </c>
      <c r="D2040" s="4"/>
      <c r="E2040" s="14" t="s">
        <v>1428</v>
      </c>
      <c r="F2040" s="5">
        <f>F2041</f>
        <v>3500</v>
      </c>
      <c r="G2040" s="5">
        <f t="shared" ref="G2040:L2041" si="1815">G2041</f>
        <v>0</v>
      </c>
      <c r="H2040" s="5">
        <f t="shared" si="1815"/>
        <v>0</v>
      </c>
      <c r="I2040" s="5">
        <f t="shared" si="1815"/>
        <v>0</v>
      </c>
      <c r="J2040" s="5">
        <f t="shared" si="1815"/>
        <v>0</v>
      </c>
      <c r="K2040" s="5">
        <f t="shared" si="1815"/>
        <v>0</v>
      </c>
      <c r="L2040" s="5">
        <f t="shared" si="1815"/>
        <v>-321.553</v>
      </c>
      <c r="M2040" s="5">
        <f t="shared" si="1791"/>
        <v>3178.4470000000001</v>
      </c>
      <c r="N2040" s="5">
        <f>N2041</f>
        <v>0</v>
      </c>
      <c r="O2040" s="5">
        <f>O2041</f>
        <v>0</v>
      </c>
      <c r="P2040" s="5">
        <f t="shared" ref="P2040:V2041" si="1816">P2041</f>
        <v>0</v>
      </c>
      <c r="Q2040" s="5">
        <f t="shared" si="1816"/>
        <v>0</v>
      </c>
      <c r="R2040" s="5">
        <f t="shared" si="1816"/>
        <v>0</v>
      </c>
      <c r="S2040" s="5">
        <f t="shared" si="1816"/>
        <v>0</v>
      </c>
      <c r="T2040" s="5">
        <f t="shared" si="1816"/>
        <v>0</v>
      </c>
      <c r="U2040" s="5">
        <f t="shared" si="1816"/>
        <v>0</v>
      </c>
      <c r="V2040" s="42">
        <f t="shared" si="1816"/>
        <v>0</v>
      </c>
      <c r="W2040" s="5" t="e">
        <f t="shared" si="1768"/>
        <v>#DIV/0!</v>
      </c>
      <c r="X2040" s="25" t="s">
        <v>1591</v>
      </c>
    </row>
    <row r="2041" spans="1:24" ht="31.5" hidden="1" customHeight="1" x14ac:dyDescent="0.3">
      <c r="A2041" s="4" t="s">
        <v>235</v>
      </c>
      <c r="B2041" s="4" t="s">
        <v>1760</v>
      </c>
      <c r="C2041" s="4" t="s">
        <v>1427</v>
      </c>
      <c r="D2041" s="4" t="s">
        <v>11</v>
      </c>
      <c r="E2041" s="14" t="s">
        <v>531</v>
      </c>
      <c r="F2041" s="5">
        <f>F2042</f>
        <v>3500</v>
      </c>
      <c r="G2041" s="5">
        <f t="shared" si="1815"/>
        <v>0</v>
      </c>
      <c r="H2041" s="5">
        <f t="shared" si="1815"/>
        <v>0</v>
      </c>
      <c r="I2041" s="5">
        <f t="shared" si="1815"/>
        <v>0</v>
      </c>
      <c r="J2041" s="5">
        <f t="shared" si="1815"/>
        <v>0</v>
      </c>
      <c r="K2041" s="5">
        <f t="shared" si="1815"/>
        <v>0</v>
      </c>
      <c r="L2041" s="5">
        <f t="shared" si="1815"/>
        <v>-321.553</v>
      </c>
      <c r="M2041" s="5">
        <f t="shared" si="1791"/>
        <v>3178.4470000000001</v>
      </c>
      <c r="N2041" s="5">
        <f>N2042</f>
        <v>0</v>
      </c>
      <c r="O2041" s="5">
        <f>O2042</f>
        <v>0</v>
      </c>
      <c r="P2041" s="5">
        <f t="shared" si="1816"/>
        <v>0</v>
      </c>
      <c r="Q2041" s="5">
        <f t="shared" si="1816"/>
        <v>0</v>
      </c>
      <c r="R2041" s="5">
        <f t="shared" si="1816"/>
        <v>0</v>
      </c>
      <c r="S2041" s="5">
        <f t="shared" si="1816"/>
        <v>0</v>
      </c>
      <c r="T2041" s="5">
        <f t="shared" si="1816"/>
        <v>0</v>
      </c>
      <c r="U2041" s="5">
        <f t="shared" si="1816"/>
        <v>0</v>
      </c>
      <c r="V2041" s="42">
        <f t="shared" si="1816"/>
        <v>0</v>
      </c>
      <c r="W2041" s="5" t="e">
        <f t="shared" si="1768"/>
        <v>#DIV/0!</v>
      </c>
      <c r="X2041" s="25" t="s">
        <v>1591</v>
      </c>
    </row>
    <row r="2042" spans="1:24" ht="31.5" hidden="1" customHeight="1" x14ac:dyDescent="0.3">
      <c r="A2042" s="4" t="s">
        <v>235</v>
      </c>
      <c r="B2042" s="4" t="s">
        <v>1760</v>
      </c>
      <c r="C2042" s="4" t="s">
        <v>1427</v>
      </c>
      <c r="D2042" s="4" t="s">
        <v>12</v>
      </c>
      <c r="E2042" s="14" t="s">
        <v>532</v>
      </c>
      <c r="F2042" s="5">
        <v>3500</v>
      </c>
      <c r="G2042" s="5"/>
      <c r="H2042" s="5"/>
      <c r="I2042" s="5"/>
      <c r="J2042" s="5"/>
      <c r="K2042" s="5"/>
      <c r="L2042" s="5">
        <v>-321.553</v>
      </c>
      <c r="M2042" s="5">
        <f t="shared" si="1791"/>
        <v>3178.4470000000001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42">
        <v>0</v>
      </c>
      <c r="W2042" s="5" t="e">
        <f t="shared" si="1768"/>
        <v>#DIV/0!</v>
      </c>
      <c r="X2042" s="25" t="s">
        <v>1591</v>
      </c>
    </row>
    <row r="2043" spans="1:24" ht="47.25" customHeight="1" x14ac:dyDescent="0.3">
      <c r="A2043" s="4" t="s">
        <v>235</v>
      </c>
      <c r="B2043" s="4" t="s">
        <v>1760</v>
      </c>
      <c r="C2043" s="4" t="s">
        <v>178</v>
      </c>
      <c r="D2043" s="4"/>
      <c r="E2043" s="14" t="s">
        <v>554</v>
      </c>
      <c r="F2043" s="5">
        <f t="shared" ref="F2043:L2044" si="1817">F2044</f>
        <v>325.8</v>
      </c>
      <c r="G2043" s="5">
        <f t="shared" si="1817"/>
        <v>325.8</v>
      </c>
      <c r="H2043" s="5">
        <f t="shared" si="1817"/>
        <v>325.8</v>
      </c>
      <c r="I2043" s="5">
        <f t="shared" si="1817"/>
        <v>0</v>
      </c>
      <c r="J2043" s="5">
        <f t="shared" si="1817"/>
        <v>0</v>
      </c>
      <c r="K2043" s="5">
        <f t="shared" si="1817"/>
        <v>0</v>
      </c>
      <c r="L2043" s="5">
        <f t="shared" si="1817"/>
        <v>281.98500000000001</v>
      </c>
      <c r="M2043" s="5">
        <f t="shared" si="1791"/>
        <v>607.78500000000008</v>
      </c>
      <c r="N2043" s="5">
        <f>N2044</f>
        <v>607.78499999999997</v>
      </c>
      <c r="O2043" s="5">
        <f>O2044</f>
        <v>444.58875</v>
      </c>
      <c r="P2043" s="5">
        <f t="shared" ref="P2043:V2044" si="1818">P2044</f>
        <v>0</v>
      </c>
      <c r="Q2043" s="5">
        <f t="shared" si="1818"/>
        <v>0</v>
      </c>
      <c r="R2043" s="5">
        <f t="shared" si="1818"/>
        <v>0</v>
      </c>
      <c r="S2043" s="5">
        <f t="shared" si="1818"/>
        <v>0</v>
      </c>
      <c r="T2043" s="5">
        <f t="shared" si="1818"/>
        <v>607.78499999999997</v>
      </c>
      <c r="U2043" s="5">
        <f t="shared" si="1818"/>
        <v>0</v>
      </c>
      <c r="V2043" s="42">
        <f t="shared" si="1818"/>
        <v>0</v>
      </c>
      <c r="W2043" s="5">
        <f t="shared" si="1768"/>
        <v>100</v>
      </c>
      <c r="X2043" s="27"/>
    </row>
    <row r="2044" spans="1:24" ht="31.5" customHeight="1" x14ac:dyDescent="0.3">
      <c r="A2044" s="4" t="s">
        <v>235</v>
      </c>
      <c r="B2044" s="4" t="s">
        <v>1760</v>
      </c>
      <c r="C2044" s="4" t="s">
        <v>178</v>
      </c>
      <c r="D2044" s="4" t="s">
        <v>87</v>
      </c>
      <c r="E2044" s="14" t="s">
        <v>541</v>
      </c>
      <c r="F2044" s="5">
        <f t="shared" si="1817"/>
        <v>325.8</v>
      </c>
      <c r="G2044" s="5">
        <f t="shared" si="1817"/>
        <v>325.8</v>
      </c>
      <c r="H2044" s="5">
        <f t="shared" si="1817"/>
        <v>325.8</v>
      </c>
      <c r="I2044" s="5">
        <f t="shared" si="1817"/>
        <v>0</v>
      </c>
      <c r="J2044" s="5">
        <f t="shared" si="1817"/>
        <v>0</v>
      </c>
      <c r="K2044" s="5">
        <f t="shared" si="1817"/>
        <v>0</v>
      </c>
      <c r="L2044" s="5">
        <f t="shared" si="1817"/>
        <v>281.98500000000001</v>
      </c>
      <c r="M2044" s="5">
        <f t="shared" si="1791"/>
        <v>607.78500000000008</v>
      </c>
      <c r="N2044" s="5">
        <f>N2045</f>
        <v>607.78499999999997</v>
      </c>
      <c r="O2044" s="5">
        <f>O2045</f>
        <v>444.58875</v>
      </c>
      <c r="P2044" s="5">
        <f t="shared" si="1818"/>
        <v>0</v>
      </c>
      <c r="Q2044" s="5">
        <f t="shared" si="1818"/>
        <v>0</v>
      </c>
      <c r="R2044" s="5">
        <f t="shared" si="1818"/>
        <v>0</v>
      </c>
      <c r="S2044" s="5">
        <f t="shared" si="1818"/>
        <v>0</v>
      </c>
      <c r="T2044" s="5">
        <f t="shared" si="1818"/>
        <v>607.78499999999997</v>
      </c>
      <c r="U2044" s="5">
        <f t="shared" si="1818"/>
        <v>0</v>
      </c>
      <c r="V2044" s="42">
        <f t="shared" si="1818"/>
        <v>0</v>
      </c>
      <c r="W2044" s="5">
        <f t="shared" si="1768"/>
        <v>100</v>
      </c>
      <c r="X2044" s="27"/>
    </row>
    <row r="2045" spans="1:24" ht="63" customHeight="1" x14ac:dyDescent="0.3">
      <c r="A2045" s="4" t="s">
        <v>235</v>
      </c>
      <c r="B2045" s="4" t="s">
        <v>1760</v>
      </c>
      <c r="C2045" s="4" t="s">
        <v>178</v>
      </c>
      <c r="D2045" s="4" t="s">
        <v>84</v>
      </c>
      <c r="E2045" s="14" t="s">
        <v>1552</v>
      </c>
      <c r="F2045" s="5">
        <v>325.8</v>
      </c>
      <c r="G2045" s="5">
        <v>325.8</v>
      </c>
      <c r="H2045" s="5">
        <v>325.8</v>
      </c>
      <c r="I2045" s="5"/>
      <c r="J2045" s="5"/>
      <c r="K2045" s="5"/>
      <c r="L2045" s="5">
        <f>266.985+15</f>
        <v>281.98500000000001</v>
      </c>
      <c r="M2045" s="5">
        <f t="shared" si="1791"/>
        <v>607.78500000000008</v>
      </c>
      <c r="N2045" s="5">
        <v>607.78499999999997</v>
      </c>
      <c r="O2045" s="5">
        <v>444.58875</v>
      </c>
      <c r="P2045" s="5">
        <v>0</v>
      </c>
      <c r="Q2045" s="5">
        <v>0</v>
      </c>
      <c r="R2045" s="5">
        <v>0</v>
      </c>
      <c r="S2045" s="5">
        <v>0</v>
      </c>
      <c r="T2045" s="5">
        <v>607.78499999999997</v>
      </c>
      <c r="U2045" s="5">
        <v>0</v>
      </c>
      <c r="V2045" s="42">
        <v>0</v>
      </c>
      <c r="W2045" s="5">
        <f t="shared" si="1768"/>
        <v>100</v>
      </c>
      <c r="X2045" s="27"/>
    </row>
    <row r="2046" spans="1:24" ht="63" customHeight="1" x14ac:dyDescent="0.3">
      <c r="A2046" s="4" t="s">
        <v>235</v>
      </c>
      <c r="B2046" s="4" t="s">
        <v>1760</v>
      </c>
      <c r="C2046" s="4" t="s">
        <v>179</v>
      </c>
      <c r="D2046" s="4"/>
      <c r="E2046" s="14" t="s">
        <v>555</v>
      </c>
      <c r="F2046" s="5">
        <f t="shared" ref="F2046:L2047" si="1819">F2047</f>
        <v>128</v>
      </c>
      <c r="G2046" s="5">
        <f t="shared" si="1819"/>
        <v>128</v>
      </c>
      <c r="H2046" s="5">
        <f t="shared" si="1819"/>
        <v>128</v>
      </c>
      <c r="I2046" s="5">
        <f t="shared" si="1819"/>
        <v>0</v>
      </c>
      <c r="J2046" s="5">
        <f t="shared" si="1819"/>
        <v>0</v>
      </c>
      <c r="K2046" s="5">
        <f t="shared" si="1819"/>
        <v>0</v>
      </c>
      <c r="L2046" s="5">
        <f t="shared" si="1819"/>
        <v>0</v>
      </c>
      <c r="M2046" s="5">
        <f t="shared" si="1791"/>
        <v>128</v>
      </c>
      <c r="N2046" s="5">
        <f>N2047</f>
        <v>128</v>
      </c>
      <c r="O2046" s="5">
        <f>O2047</f>
        <v>80</v>
      </c>
      <c r="P2046" s="5">
        <f t="shared" ref="P2046:V2047" si="1820">P2047</f>
        <v>0</v>
      </c>
      <c r="Q2046" s="5">
        <f t="shared" si="1820"/>
        <v>0</v>
      </c>
      <c r="R2046" s="5">
        <f t="shared" si="1820"/>
        <v>0</v>
      </c>
      <c r="S2046" s="5">
        <f t="shared" si="1820"/>
        <v>0</v>
      </c>
      <c r="T2046" s="5">
        <f t="shared" si="1820"/>
        <v>128</v>
      </c>
      <c r="U2046" s="5">
        <f t="shared" si="1820"/>
        <v>0</v>
      </c>
      <c r="V2046" s="42">
        <f t="shared" si="1820"/>
        <v>0</v>
      </c>
      <c r="W2046" s="5">
        <f t="shared" si="1768"/>
        <v>100</v>
      </c>
      <c r="X2046" s="27"/>
    </row>
    <row r="2047" spans="1:24" ht="31.5" customHeight="1" x14ac:dyDescent="0.3">
      <c r="A2047" s="4" t="s">
        <v>235</v>
      </c>
      <c r="B2047" s="4" t="s">
        <v>1760</v>
      </c>
      <c r="C2047" s="4" t="s">
        <v>179</v>
      </c>
      <c r="D2047" s="4" t="s">
        <v>87</v>
      </c>
      <c r="E2047" s="14" t="s">
        <v>541</v>
      </c>
      <c r="F2047" s="5">
        <f t="shared" si="1819"/>
        <v>128</v>
      </c>
      <c r="G2047" s="5">
        <f t="shared" si="1819"/>
        <v>128</v>
      </c>
      <c r="H2047" s="5">
        <f t="shared" si="1819"/>
        <v>128</v>
      </c>
      <c r="I2047" s="5">
        <f t="shared" si="1819"/>
        <v>0</v>
      </c>
      <c r="J2047" s="5">
        <f t="shared" si="1819"/>
        <v>0</v>
      </c>
      <c r="K2047" s="5">
        <f t="shared" si="1819"/>
        <v>0</v>
      </c>
      <c r="L2047" s="5">
        <f t="shared" si="1819"/>
        <v>0</v>
      </c>
      <c r="M2047" s="5">
        <f t="shared" si="1791"/>
        <v>128</v>
      </c>
      <c r="N2047" s="5">
        <f>N2048</f>
        <v>128</v>
      </c>
      <c r="O2047" s="5">
        <f>O2048</f>
        <v>80</v>
      </c>
      <c r="P2047" s="5">
        <f t="shared" si="1820"/>
        <v>0</v>
      </c>
      <c r="Q2047" s="5">
        <f t="shared" si="1820"/>
        <v>0</v>
      </c>
      <c r="R2047" s="5">
        <f t="shared" si="1820"/>
        <v>0</v>
      </c>
      <c r="S2047" s="5">
        <f t="shared" si="1820"/>
        <v>0</v>
      </c>
      <c r="T2047" s="5">
        <f t="shared" si="1820"/>
        <v>128</v>
      </c>
      <c r="U2047" s="5">
        <f t="shared" si="1820"/>
        <v>0</v>
      </c>
      <c r="V2047" s="42">
        <f t="shared" si="1820"/>
        <v>0</v>
      </c>
      <c r="W2047" s="5">
        <f t="shared" si="1768"/>
        <v>100</v>
      </c>
      <c r="X2047" s="27"/>
    </row>
    <row r="2048" spans="1:24" ht="63" customHeight="1" x14ac:dyDescent="0.3">
      <c r="A2048" s="4" t="s">
        <v>235</v>
      </c>
      <c r="B2048" s="4" t="s">
        <v>1760</v>
      </c>
      <c r="C2048" s="4" t="s">
        <v>179</v>
      </c>
      <c r="D2048" s="4" t="s">
        <v>84</v>
      </c>
      <c r="E2048" s="14" t="s">
        <v>1552</v>
      </c>
      <c r="F2048" s="5">
        <v>128</v>
      </c>
      <c r="G2048" s="5">
        <v>128</v>
      </c>
      <c r="H2048" s="5">
        <v>128</v>
      </c>
      <c r="I2048" s="5"/>
      <c r="J2048" s="5"/>
      <c r="K2048" s="5"/>
      <c r="L2048" s="5"/>
      <c r="M2048" s="5">
        <f t="shared" si="1791"/>
        <v>128</v>
      </c>
      <c r="N2048" s="5">
        <v>128</v>
      </c>
      <c r="O2048" s="5">
        <v>80</v>
      </c>
      <c r="P2048" s="5">
        <v>0</v>
      </c>
      <c r="Q2048" s="5">
        <v>0</v>
      </c>
      <c r="R2048" s="5">
        <v>0</v>
      </c>
      <c r="S2048" s="5">
        <v>0</v>
      </c>
      <c r="T2048" s="5">
        <v>128</v>
      </c>
      <c r="U2048" s="5">
        <v>0</v>
      </c>
      <c r="V2048" s="42">
        <v>0</v>
      </c>
      <c r="W2048" s="5">
        <f t="shared" si="1768"/>
        <v>100</v>
      </c>
      <c r="X2048" s="27"/>
    </row>
    <row r="2049" spans="1:25" ht="63" customHeight="1" x14ac:dyDescent="0.3">
      <c r="A2049" s="4" t="s">
        <v>235</v>
      </c>
      <c r="B2049" s="4" t="s">
        <v>1760</v>
      </c>
      <c r="C2049" s="4" t="s">
        <v>185</v>
      </c>
      <c r="D2049" s="4"/>
      <c r="E2049" s="14" t="s">
        <v>1045</v>
      </c>
      <c r="F2049" s="5">
        <f t="shared" ref="F2049:L2049" si="1821">F2050+F2053</f>
        <v>5858.7</v>
      </c>
      <c r="G2049" s="5">
        <f t="shared" si="1821"/>
        <v>6110.7</v>
      </c>
      <c r="H2049" s="5">
        <f t="shared" si="1821"/>
        <v>6110.7</v>
      </c>
      <c r="I2049" s="5">
        <f t="shared" si="1821"/>
        <v>0</v>
      </c>
      <c r="J2049" s="5">
        <f t="shared" si="1821"/>
        <v>0</v>
      </c>
      <c r="K2049" s="5">
        <f t="shared" si="1821"/>
        <v>0</v>
      </c>
      <c r="L2049" s="5">
        <f t="shared" si="1821"/>
        <v>0</v>
      </c>
      <c r="M2049" s="5">
        <f t="shared" si="1791"/>
        <v>5858.7</v>
      </c>
      <c r="N2049" s="5">
        <f>N2050+N2053</f>
        <v>5858.7</v>
      </c>
      <c r="O2049" s="5">
        <f>O2050+O2053</f>
        <v>4334.7326899999998</v>
      </c>
      <c r="P2049" s="5">
        <f t="shared" ref="P2049:V2049" si="1822">P2050+P2053</f>
        <v>0</v>
      </c>
      <c r="Q2049" s="5">
        <f t="shared" si="1822"/>
        <v>0</v>
      </c>
      <c r="R2049" s="5">
        <f t="shared" si="1822"/>
        <v>0</v>
      </c>
      <c r="S2049" s="5">
        <f t="shared" si="1822"/>
        <v>0</v>
      </c>
      <c r="T2049" s="5">
        <f t="shared" si="1822"/>
        <v>5858.7</v>
      </c>
      <c r="U2049" s="5">
        <f t="shared" si="1822"/>
        <v>0</v>
      </c>
      <c r="V2049" s="42">
        <f t="shared" si="1822"/>
        <v>0</v>
      </c>
      <c r="W2049" s="5">
        <f t="shared" si="1768"/>
        <v>100</v>
      </c>
      <c r="X2049" s="27"/>
    </row>
    <row r="2050" spans="1:25" ht="31.5" customHeight="1" x14ac:dyDescent="0.3">
      <c r="A2050" s="4" t="s">
        <v>235</v>
      </c>
      <c r="B2050" s="4" t="s">
        <v>1760</v>
      </c>
      <c r="C2050" s="4" t="s">
        <v>180</v>
      </c>
      <c r="D2050" s="4"/>
      <c r="E2050" s="14" t="s">
        <v>557</v>
      </c>
      <c r="F2050" s="5">
        <f t="shared" ref="F2050:L2051" si="1823">F2051</f>
        <v>5858.7</v>
      </c>
      <c r="G2050" s="5">
        <f t="shared" si="1823"/>
        <v>5858.7</v>
      </c>
      <c r="H2050" s="5">
        <f t="shared" si="1823"/>
        <v>5858.7</v>
      </c>
      <c r="I2050" s="5">
        <f t="shared" si="1823"/>
        <v>0</v>
      </c>
      <c r="J2050" s="5">
        <f t="shared" si="1823"/>
        <v>0</v>
      </c>
      <c r="K2050" s="5">
        <f t="shared" si="1823"/>
        <v>0</v>
      </c>
      <c r="L2050" s="5">
        <f t="shared" si="1823"/>
        <v>0</v>
      </c>
      <c r="M2050" s="5">
        <f t="shared" si="1791"/>
        <v>5858.7</v>
      </c>
      <c r="N2050" s="5">
        <f>N2051</f>
        <v>5858.7</v>
      </c>
      <c r="O2050" s="5">
        <f>O2051</f>
        <v>4334.7326899999998</v>
      </c>
      <c r="P2050" s="5">
        <f t="shared" ref="P2050:V2051" si="1824">P2051</f>
        <v>0</v>
      </c>
      <c r="Q2050" s="5">
        <f t="shared" si="1824"/>
        <v>0</v>
      </c>
      <c r="R2050" s="5">
        <f t="shared" si="1824"/>
        <v>0</v>
      </c>
      <c r="S2050" s="5">
        <f t="shared" si="1824"/>
        <v>0</v>
      </c>
      <c r="T2050" s="5">
        <f t="shared" si="1824"/>
        <v>5858.7</v>
      </c>
      <c r="U2050" s="5">
        <f t="shared" si="1824"/>
        <v>0</v>
      </c>
      <c r="V2050" s="42">
        <f t="shared" si="1824"/>
        <v>0</v>
      </c>
      <c r="W2050" s="5">
        <f t="shared" si="1768"/>
        <v>100</v>
      </c>
      <c r="X2050" s="27"/>
    </row>
    <row r="2051" spans="1:25" ht="31.5" customHeight="1" x14ac:dyDescent="0.3">
      <c r="A2051" s="4" t="s">
        <v>235</v>
      </c>
      <c r="B2051" s="4" t="s">
        <v>1760</v>
      </c>
      <c r="C2051" s="4" t="s">
        <v>180</v>
      </c>
      <c r="D2051" s="4" t="s">
        <v>87</v>
      </c>
      <c r="E2051" s="14" t="s">
        <v>541</v>
      </c>
      <c r="F2051" s="5">
        <f t="shared" si="1823"/>
        <v>5858.7</v>
      </c>
      <c r="G2051" s="5">
        <f t="shared" si="1823"/>
        <v>5858.7</v>
      </c>
      <c r="H2051" s="5">
        <f t="shared" si="1823"/>
        <v>5858.7</v>
      </c>
      <c r="I2051" s="5">
        <f t="shared" si="1823"/>
        <v>0</v>
      </c>
      <c r="J2051" s="5">
        <f t="shared" si="1823"/>
        <v>0</v>
      </c>
      <c r="K2051" s="5">
        <f t="shared" si="1823"/>
        <v>0</v>
      </c>
      <c r="L2051" s="5">
        <f t="shared" si="1823"/>
        <v>0</v>
      </c>
      <c r="M2051" s="5">
        <f t="shared" si="1791"/>
        <v>5858.7</v>
      </c>
      <c r="N2051" s="5">
        <f>N2052</f>
        <v>5858.7</v>
      </c>
      <c r="O2051" s="5">
        <f>O2052</f>
        <v>4334.7326899999998</v>
      </c>
      <c r="P2051" s="5">
        <f t="shared" si="1824"/>
        <v>0</v>
      </c>
      <c r="Q2051" s="5">
        <f t="shared" si="1824"/>
        <v>0</v>
      </c>
      <c r="R2051" s="5">
        <f t="shared" si="1824"/>
        <v>0</v>
      </c>
      <c r="S2051" s="5">
        <f t="shared" si="1824"/>
        <v>0</v>
      </c>
      <c r="T2051" s="5">
        <f t="shared" si="1824"/>
        <v>5858.7</v>
      </c>
      <c r="U2051" s="5">
        <f t="shared" si="1824"/>
        <v>0</v>
      </c>
      <c r="V2051" s="42">
        <f t="shared" si="1824"/>
        <v>0</v>
      </c>
      <c r="W2051" s="5">
        <f t="shared" si="1768"/>
        <v>100</v>
      </c>
      <c r="X2051" s="27"/>
    </row>
    <row r="2052" spans="1:25" ht="63" customHeight="1" x14ac:dyDescent="0.3">
      <c r="A2052" s="4" t="s">
        <v>235</v>
      </c>
      <c r="B2052" s="4" t="s">
        <v>1760</v>
      </c>
      <c r="C2052" s="4" t="s">
        <v>180</v>
      </c>
      <c r="D2052" s="4" t="s">
        <v>84</v>
      </c>
      <c r="E2052" s="14" t="s">
        <v>1552</v>
      </c>
      <c r="F2052" s="5">
        <v>5858.7</v>
      </c>
      <c r="G2052" s="5">
        <v>5858.7</v>
      </c>
      <c r="H2052" s="5">
        <v>5858.7</v>
      </c>
      <c r="I2052" s="5"/>
      <c r="J2052" s="5"/>
      <c r="K2052" s="5"/>
      <c r="L2052" s="5"/>
      <c r="M2052" s="5">
        <f t="shared" si="1791"/>
        <v>5858.7</v>
      </c>
      <c r="N2052" s="5">
        <v>5858.7</v>
      </c>
      <c r="O2052" s="5">
        <v>4334.7326899999998</v>
      </c>
      <c r="P2052" s="5">
        <v>0</v>
      </c>
      <c r="Q2052" s="5">
        <v>0</v>
      </c>
      <c r="R2052" s="5">
        <v>0</v>
      </c>
      <c r="S2052" s="5">
        <v>0</v>
      </c>
      <c r="T2052" s="5">
        <v>5858.7</v>
      </c>
      <c r="U2052" s="5">
        <v>0</v>
      </c>
      <c r="V2052" s="42">
        <v>0</v>
      </c>
      <c r="W2052" s="5">
        <f t="shared" si="1768"/>
        <v>100</v>
      </c>
      <c r="X2052" s="27"/>
    </row>
    <row r="2053" spans="1:25" ht="31.5" hidden="1" customHeight="1" x14ac:dyDescent="0.25">
      <c r="A2053" s="4" t="s">
        <v>235</v>
      </c>
      <c r="B2053" s="4" t="s">
        <v>1760</v>
      </c>
      <c r="C2053" s="4" t="s">
        <v>181</v>
      </c>
      <c r="D2053" s="4"/>
      <c r="E2053" s="14" t="s">
        <v>908</v>
      </c>
      <c r="F2053" s="5">
        <f t="shared" ref="F2053:L2054" si="1825">F2054</f>
        <v>0</v>
      </c>
      <c r="G2053" s="5">
        <f t="shared" si="1825"/>
        <v>252</v>
      </c>
      <c r="H2053" s="5">
        <f t="shared" si="1825"/>
        <v>252</v>
      </c>
      <c r="I2053" s="5">
        <f t="shared" si="1825"/>
        <v>0</v>
      </c>
      <c r="J2053" s="5">
        <f t="shared" si="1825"/>
        <v>0</v>
      </c>
      <c r="K2053" s="5">
        <f t="shared" si="1825"/>
        <v>0</v>
      </c>
      <c r="L2053" s="5">
        <f t="shared" si="1825"/>
        <v>0</v>
      </c>
      <c r="M2053" s="5">
        <f t="shared" si="1791"/>
        <v>0</v>
      </c>
      <c r="N2053" s="5">
        <f>N2054</f>
        <v>0</v>
      </c>
      <c r="O2053" s="5">
        <f>O2054</f>
        <v>0</v>
      </c>
      <c r="P2053" s="5">
        <f t="shared" ref="P2053:V2054" si="1826">P2054</f>
        <v>0</v>
      </c>
      <c r="Q2053" s="5">
        <f t="shared" si="1826"/>
        <v>0</v>
      </c>
      <c r="R2053" s="5">
        <f t="shared" si="1826"/>
        <v>0</v>
      </c>
      <c r="S2053" s="5">
        <f t="shared" si="1826"/>
        <v>0</v>
      </c>
      <c r="T2053" s="5">
        <f t="shared" si="1826"/>
        <v>0</v>
      </c>
      <c r="U2053" s="5">
        <f t="shared" si="1826"/>
        <v>0</v>
      </c>
      <c r="V2053" s="42">
        <f t="shared" si="1826"/>
        <v>0</v>
      </c>
      <c r="W2053" s="5" t="e">
        <f t="shared" si="1768"/>
        <v>#DIV/0!</v>
      </c>
      <c r="X2053" s="25" t="s">
        <v>1591</v>
      </c>
      <c r="Y2053" s="2" t="s">
        <v>1630</v>
      </c>
    </row>
    <row r="2054" spans="1:25" ht="31.5" hidden="1" customHeight="1" x14ac:dyDescent="0.3">
      <c r="A2054" s="4" t="s">
        <v>235</v>
      </c>
      <c r="B2054" s="4" t="s">
        <v>1760</v>
      </c>
      <c r="C2054" s="4" t="s">
        <v>181</v>
      </c>
      <c r="D2054" s="4" t="s">
        <v>87</v>
      </c>
      <c r="E2054" s="14" t="s">
        <v>541</v>
      </c>
      <c r="F2054" s="5">
        <f t="shared" si="1825"/>
        <v>0</v>
      </c>
      <c r="G2054" s="5">
        <f t="shared" si="1825"/>
        <v>252</v>
      </c>
      <c r="H2054" s="5">
        <f t="shared" si="1825"/>
        <v>252</v>
      </c>
      <c r="I2054" s="5">
        <f t="shared" si="1825"/>
        <v>0</v>
      </c>
      <c r="J2054" s="5">
        <f t="shared" si="1825"/>
        <v>0</v>
      </c>
      <c r="K2054" s="5">
        <f t="shared" si="1825"/>
        <v>0</v>
      </c>
      <c r="L2054" s="5">
        <f t="shared" si="1825"/>
        <v>0</v>
      </c>
      <c r="M2054" s="5">
        <f t="shared" si="1791"/>
        <v>0</v>
      </c>
      <c r="N2054" s="5">
        <f>N2055</f>
        <v>0</v>
      </c>
      <c r="O2054" s="5">
        <f>O2055</f>
        <v>0</v>
      </c>
      <c r="P2054" s="5">
        <f t="shared" si="1826"/>
        <v>0</v>
      </c>
      <c r="Q2054" s="5">
        <f t="shared" si="1826"/>
        <v>0</v>
      </c>
      <c r="R2054" s="5">
        <f t="shared" si="1826"/>
        <v>0</v>
      </c>
      <c r="S2054" s="5">
        <f t="shared" si="1826"/>
        <v>0</v>
      </c>
      <c r="T2054" s="5">
        <f t="shared" si="1826"/>
        <v>0</v>
      </c>
      <c r="U2054" s="5">
        <f t="shared" si="1826"/>
        <v>0</v>
      </c>
      <c r="V2054" s="42">
        <f t="shared" si="1826"/>
        <v>0</v>
      </c>
      <c r="W2054" s="5" t="e">
        <f t="shared" si="1768"/>
        <v>#DIV/0!</v>
      </c>
      <c r="X2054" s="25" t="s">
        <v>1591</v>
      </c>
      <c r="Y2054" s="2" t="s">
        <v>1630</v>
      </c>
    </row>
    <row r="2055" spans="1:25" ht="63" hidden="1" customHeight="1" x14ac:dyDescent="0.3">
      <c r="A2055" s="4" t="s">
        <v>235</v>
      </c>
      <c r="B2055" s="4" t="s">
        <v>1760</v>
      </c>
      <c r="C2055" s="4" t="s">
        <v>181</v>
      </c>
      <c r="D2055" s="4" t="s">
        <v>84</v>
      </c>
      <c r="E2055" s="14" t="s">
        <v>1552</v>
      </c>
      <c r="F2055" s="5"/>
      <c r="G2055" s="5">
        <v>252</v>
      </c>
      <c r="H2055" s="5">
        <v>252</v>
      </c>
      <c r="I2055" s="5"/>
      <c r="J2055" s="5"/>
      <c r="K2055" s="5"/>
      <c r="L2055" s="5"/>
      <c r="M2055" s="5">
        <f t="shared" si="1791"/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42">
        <v>0</v>
      </c>
      <c r="W2055" s="5" t="e">
        <f t="shared" si="1768"/>
        <v>#DIV/0!</v>
      </c>
      <c r="X2055" s="25" t="s">
        <v>1591</v>
      </c>
      <c r="Y2055" s="2" t="s">
        <v>1630</v>
      </c>
    </row>
    <row r="2056" spans="1:25" ht="47.25" customHeight="1" x14ac:dyDescent="0.3">
      <c r="A2056" s="4" t="s">
        <v>235</v>
      </c>
      <c r="B2056" s="4" t="s">
        <v>1760</v>
      </c>
      <c r="C2056" s="4" t="s">
        <v>186</v>
      </c>
      <c r="D2056" s="4"/>
      <c r="E2056" s="14" t="s">
        <v>1046</v>
      </c>
      <c r="F2056" s="5">
        <f t="shared" ref="F2056:L2056" si="1827">F2057+F2062</f>
        <v>6324.5999999999995</v>
      </c>
      <c r="G2056" s="5">
        <f t="shared" si="1827"/>
        <v>7148.5</v>
      </c>
      <c r="H2056" s="5">
        <f t="shared" si="1827"/>
        <v>6924.6</v>
      </c>
      <c r="I2056" s="5">
        <f t="shared" si="1827"/>
        <v>0</v>
      </c>
      <c r="J2056" s="5">
        <f t="shared" si="1827"/>
        <v>0</v>
      </c>
      <c r="K2056" s="5">
        <f t="shared" si="1827"/>
        <v>0</v>
      </c>
      <c r="L2056" s="5">
        <f t="shared" si="1827"/>
        <v>6445.1050000000005</v>
      </c>
      <c r="M2056" s="5">
        <f t="shared" si="1791"/>
        <v>12769.705</v>
      </c>
      <c r="N2056" s="5">
        <f>N2057+N2062</f>
        <v>12769.705000000002</v>
      </c>
      <c r="O2056" s="5">
        <f>O2057+O2062</f>
        <v>4667.4316499999995</v>
      </c>
      <c r="P2056" s="5">
        <f t="shared" ref="P2056:V2056" si="1828">P2057+P2062</f>
        <v>0</v>
      </c>
      <c r="Q2056" s="5">
        <f t="shared" si="1828"/>
        <v>0</v>
      </c>
      <c r="R2056" s="5">
        <f t="shared" si="1828"/>
        <v>0</v>
      </c>
      <c r="S2056" s="5">
        <f t="shared" si="1828"/>
        <v>0</v>
      </c>
      <c r="T2056" s="5">
        <f t="shared" si="1828"/>
        <v>6446.9255600000006</v>
      </c>
      <c r="U2056" s="5">
        <f t="shared" si="1828"/>
        <v>0</v>
      </c>
      <c r="V2056" s="42">
        <f t="shared" si="1828"/>
        <v>0</v>
      </c>
      <c r="W2056" s="5">
        <f t="shared" si="1768"/>
        <v>50.486096272388437</v>
      </c>
      <c r="X2056" s="27"/>
    </row>
    <row r="2057" spans="1:25" ht="31.5" customHeight="1" x14ac:dyDescent="0.3">
      <c r="A2057" s="4" t="s">
        <v>235</v>
      </c>
      <c r="B2057" s="4" t="s">
        <v>1760</v>
      </c>
      <c r="C2057" s="4" t="s">
        <v>182</v>
      </c>
      <c r="D2057" s="4"/>
      <c r="E2057" s="14" t="s">
        <v>558</v>
      </c>
      <c r="F2057" s="5">
        <f t="shared" ref="F2057:L2057" si="1829">F2058+F2060</f>
        <v>6324.5999999999995</v>
      </c>
      <c r="G2057" s="5">
        <f t="shared" si="1829"/>
        <v>7148.5</v>
      </c>
      <c r="H2057" s="5">
        <f t="shared" si="1829"/>
        <v>6924.6</v>
      </c>
      <c r="I2057" s="5">
        <f t="shared" si="1829"/>
        <v>0</v>
      </c>
      <c r="J2057" s="5">
        <f t="shared" si="1829"/>
        <v>0</v>
      </c>
      <c r="K2057" s="5">
        <f t="shared" si="1829"/>
        <v>0</v>
      </c>
      <c r="L2057" s="5">
        <f t="shared" si="1829"/>
        <v>228.733</v>
      </c>
      <c r="M2057" s="5">
        <f t="shared" si="1791"/>
        <v>6553.3329999999996</v>
      </c>
      <c r="N2057" s="5">
        <f>N2058+N2060</f>
        <v>6553.3330000000005</v>
      </c>
      <c r="O2057" s="5">
        <f>O2058+O2060</f>
        <v>4667.4316499999995</v>
      </c>
      <c r="P2057" s="5">
        <f t="shared" ref="P2057:V2057" si="1830">P2058+P2060</f>
        <v>0</v>
      </c>
      <c r="Q2057" s="5">
        <f t="shared" si="1830"/>
        <v>0</v>
      </c>
      <c r="R2057" s="5">
        <f t="shared" si="1830"/>
        <v>0</v>
      </c>
      <c r="S2057" s="5">
        <f t="shared" si="1830"/>
        <v>0</v>
      </c>
      <c r="T2057" s="5">
        <f t="shared" si="1830"/>
        <v>6446.9255600000006</v>
      </c>
      <c r="U2057" s="5">
        <f t="shared" si="1830"/>
        <v>0</v>
      </c>
      <c r="V2057" s="42">
        <f t="shared" si="1830"/>
        <v>0</v>
      </c>
      <c r="W2057" s="5">
        <f t="shared" si="1768"/>
        <v>98.376285166647264</v>
      </c>
      <c r="X2057" s="27"/>
    </row>
    <row r="2058" spans="1:25" ht="31.5" customHeight="1" x14ac:dyDescent="0.3">
      <c r="A2058" s="4" t="s">
        <v>235</v>
      </c>
      <c r="B2058" s="4" t="s">
        <v>1760</v>
      </c>
      <c r="C2058" s="4" t="s">
        <v>182</v>
      </c>
      <c r="D2058" s="4" t="s">
        <v>11</v>
      </c>
      <c r="E2058" s="14" t="s">
        <v>531</v>
      </c>
      <c r="F2058" s="5">
        <f t="shared" ref="F2058:L2058" si="1831">F2059</f>
        <v>6058.7</v>
      </c>
      <c r="G2058" s="5">
        <f t="shared" si="1831"/>
        <v>6890.8</v>
      </c>
      <c r="H2058" s="5">
        <f t="shared" si="1831"/>
        <v>6675.1</v>
      </c>
      <c r="I2058" s="5">
        <f t="shared" si="1831"/>
        <v>0</v>
      </c>
      <c r="J2058" s="5">
        <f t="shared" si="1831"/>
        <v>0</v>
      </c>
      <c r="K2058" s="5">
        <f t="shared" si="1831"/>
        <v>0</v>
      </c>
      <c r="L2058" s="5">
        <f t="shared" si="1831"/>
        <v>228.733</v>
      </c>
      <c r="M2058" s="5">
        <f t="shared" si="1791"/>
        <v>6287.433</v>
      </c>
      <c r="N2058" s="5">
        <f>N2059</f>
        <v>6285.4880000000003</v>
      </c>
      <c r="O2058" s="5">
        <f>O2059</f>
        <v>4466.25965</v>
      </c>
      <c r="P2058" s="5">
        <f t="shared" ref="P2058:V2058" si="1832">P2059</f>
        <v>0</v>
      </c>
      <c r="Q2058" s="5">
        <f t="shared" si="1832"/>
        <v>0</v>
      </c>
      <c r="R2058" s="5">
        <f t="shared" si="1832"/>
        <v>0</v>
      </c>
      <c r="S2058" s="5">
        <f t="shared" si="1832"/>
        <v>0</v>
      </c>
      <c r="T2058" s="5">
        <f t="shared" si="1832"/>
        <v>6179.0805600000003</v>
      </c>
      <c r="U2058" s="5">
        <f t="shared" si="1832"/>
        <v>0</v>
      </c>
      <c r="V2058" s="42">
        <f t="shared" si="1832"/>
        <v>0</v>
      </c>
      <c r="W2058" s="5">
        <f t="shared" si="1768"/>
        <v>98.307093418999443</v>
      </c>
      <c r="X2058" s="27"/>
    </row>
    <row r="2059" spans="1:25" ht="31.5" customHeight="1" x14ac:dyDescent="0.3">
      <c r="A2059" s="4" t="s">
        <v>235</v>
      </c>
      <c r="B2059" s="4" t="s">
        <v>1760</v>
      </c>
      <c r="C2059" s="4" t="s">
        <v>182</v>
      </c>
      <c r="D2059" s="4" t="s">
        <v>12</v>
      </c>
      <c r="E2059" s="14" t="s">
        <v>532</v>
      </c>
      <c r="F2059" s="5">
        <v>6058.7</v>
      </c>
      <c r="G2059" s="5">
        <v>6890.8</v>
      </c>
      <c r="H2059" s="5">
        <v>6675.1</v>
      </c>
      <c r="I2059" s="5"/>
      <c r="J2059" s="5"/>
      <c r="K2059" s="5"/>
      <c r="L2059" s="5">
        <v>228.733</v>
      </c>
      <c r="M2059" s="5">
        <f t="shared" si="1791"/>
        <v>6287.433</v>
      </c>
      <c r="N2059" s="5">
        <v>6285.4880000000003</v>
      </c>
      <c r="O2059" s="5">
        <v>4466.25965</v>
      </c>
      <c r="P2059" s="5">
        <v>0</v>
      </c>
      <c r="Q2059" s="5">
        <v>0</v>
      </c>
      <c r="R2059" s="5">
        <v>0</v>
      </c>
      <c r="S2059" s="5">
        <v>0</v>
      </c>
      <c r="T2059" s="5">
        <v>6179.0805600000003</v>
      </c>
      <c r="U2059" s="5">
        <v>0</v>
      </c>
      <c r="V2059" s="42">
        <v>0</v>
      </c>
      <c r="W2059" s="5">
        <f t="shared" si="1768"/>
        <v>98.307093418999443</v>
      </c>
      <c r="X2059" s="27"/>
    </row>
    <row r="2060" spans="1:25" ht="15.75" customHeight="1" x14ac:dyDescent="0.3">
      <c r="A2060" s="4" t="s">
        <v>235</v>
      </c>
      <c r="B2060" s="4" t="s">
        <v>1760</v>
      </c>
      <c r="C2060" s="4" t="s">
        <v>182</v>
      </c>
      <c r="D2060" s="4" t="s">
        <v>13</v>
      </c>
      <c r="E2060" s="14" t="s">
        <v>547</v>
      </c>
      <c r="F2060" s="5">
        <f t="shared" ref="F2060:L2060" si="1833">F2061</f>
        <v>265.89999999999998</v>
      </c>
      <c r="G2060" s="5">
        <f t="shared" si="1833"/>
        <v>257.7</v>
      </c>
      <c r="H2060" s="5">
        <f t="shared" si="1833"/>
        <v>249.5</v>
      </c>
      <c r="I2060" s="5">
        <f t="shared" si="1833"/>
        <v>0</v>
      </c>
      <c r="J2060" s="5">
        <f t="shared" si="1833"/>
        <v>0</v>
      </c>
      <c r="K2060" s="5">
        <f t="shared" si="1833"/>
        <v>0</v>
      </c>
      <c r="L2060" s="5">
        <f t="shared" si="1833"/>
        <v>0</v>
      </c>
      <c r="M2060" s="5">
        <f t="shared" si="1791"/>
        <v>265.89999999999998</v>
      </c>
      <c r="N2060" s="5">
        <f>N2061</f>
        <v>267.84500000000003</v>
      </c>
      <c r="O2060" s="5">
        <f>O2061</f>
        <v>201.172</v>
      </c>
      <c r="P2060" s="5">
        <f t="shared" ref="P2060:V2060" si="1834">P2061</f>
        <v>0</v>
      </c>
      <c r="Q2060" s="5">
        <f t="shared" si="1834"/>
        <v>0</v>
      </c>
      <c r="R2060" s="5">
        <f t="shared" si="1834"/>
        <v>0</v>
      </c>
      <c r="S2060" s="5">
        <f t="shared" si="1834"/>
        <v>0</v>
      </c>
      <c r="T2060" s="5">
        <f t="shared" si="1834"/>
        <v>267.84500000000003</v>
      </c>
      <c r="U2060" s="5">
        <f t="shared" si="1834"/>
        <v>0</v>
      </c>
      <c r="V2060" s="42">
        <f t="shared" si="1834"/>
        <v>0</v>
      </c>
      <c r="W2060" s="5">
        <f t="shared" si="1768"/>
        <v>100</v>
      </c>
      <c r="X2060" s="27"/>
    </row>
    <row r="2061" spans="1:25" ht="15.75" customHeight="1" x14ac:dyDescent="0.3">
      <c r="A2061" s="4" t="s">
        <v>235</v>
      </c>
      <c r="B2061" s="4" t="s">
        <v>1760</v>
      </c>
      <c r="C2061" s="4" t="s">
        <v>182</v>
      </c>
      <c r="D2061" s="4" t="s">
        <v>20</v>
      </c>
      <c r="E2061" s="14" t="s">
        <v>550</v>
      </c>
      <c r="F2061" s="5">
        <v>265.89999999999998</v>
      </c>
      <c r="G2061" s="5">
        <v>257.7</v>
      </c>
      <c r="H2061" s="5">
        <v>249.5</v>
      </c>
      <c r="I2061" s="5"/>
      <c r="J2061" s="5"/>
      <c r="K2061" s="5"/>
      <c r="L2061" s="5"/>
      <c r="M2061" s="5">
        <f t="shared" si="1791"/>
        <v>265.89999999999998</v>
      </c>
      <c r="N2061" s="5">
        <v>267.84500000000003</v>
      </c>
      <c r="O2061" s="5">
        <v>201.172</v>
      </c>
      <c r="P2061" s="5">
        <v>0</v>
      </c>
      <c r="Q2061" s="5">
        <v>0</v>
      </c>
      <c r="R2061" s="5">
        <v>0</v>
      </c>
      <c r="S2061" s="5">
        <v>0</v>
      </c>
      <c r="T2061" s="5">
        <v>267.84500000000003</v>
      </c>
      <c r="U2061" s="5">
        <v>0</v>
      </c>
      <c r="V2061" s="42">
        <v>0</v>
      </c>
      <c r="W2061" s="5">
        <f t="shared" ref="W2061:W2124" si="1835">T2061/N2061*100</f>
        <v>100</v>
      </c>
      <c r="X2061" s="27"/>
    </row>
    <row r="2062" spans="1:25" ht="47.25" customHeight="1" x14ac:dyDescent="0.3">
      <c r="A2062" s="4" t="s">
        <v>235</v>
      </c>
      <c r="B2062" s="4" t="s">
        <v>1760</v>
      </c>
      <c r="C2062" s="4" t="s">
        <v>1383</v>
      </c>
      <c r="D2062" s="4"/>
      <c r="E2062" s="14" t="s">
        <v>1423</v>
      </c>
      <c r="F2062" s="5">
        <f t="shared" ref="F2062:L2063" si="1836">F2063</f>
        <v>0</v>
      </c>
      <c r="G2062" s="5">
        <f t="shared" si="1836"/>
        <v>0</v>
      </c>
      <c r="H2062" s="5">
        <f t="shared" si="1836"/>
        <v>0</v>
      </c>
      <c r="I2062" s="5">
        <f t="shared" si="1836"/>
        <v>0</v>
      </c>
      <c r="J2062" s="5">
        <f t="shared" si="1836"/>
        <v>0</v>
      </c>
      <c r="K2062" s="5">
        <f t="shared" si="1836"/>
        <v>0</v>
      </c>
      <c r="L2062" s="5">
        <f t="shared" si="1836"/>
        <v>6216.3720000000003</v>
      </c>
      <c r="M2062" s="5">
        <f t="shared" si="1791"/>
        <v>6216.3720000000003</v>
      </c>
      <c r="N2062" s="5">
        <f>N2063</f>
        <v>6216.3720000000003</v>
      </c>
      <c r="O2062" s="5">
        <f>O2063</f>
        <v>0</v>
      </c>
      <c r="P2062" s="5">
        <f t="shared" ref="P2062:V2063" si="1837">P2063</f>
        <v>0</v>
      </c>
      <c r="Q2062" s="5">
        <f t="shared" si="1837"/>
        <v>0</v>
      </c>
      <c r="R2062" s="5">
        <f t="shared" si="1837"/>
        <v>0</v>
      </c>
      <c r="S2062" s="5">
        <f t="shared" si="1837"/>
        <v>0</v>
      </c>
      <c r="T2062" s="5">
        <f t="shared" si="1837"/>
        <v>0</v>
      </c>
      <c r="U2062" s="5">
        <f t="shared" si="1837"/>
        <v>0</v>
      </c>
      <c r="V2062" s="42">
        <f t="shared" si="1837"/>
        <v>0</v>
      </c>
      <c r="W2062" s="5">
        <f t="shared" si="1835"/>
        <v>0</v>
      </c>
      <c r="X2062" s="27"/>
    </row>
    <row r="2063" spans="1:25" ht="31.5" customHeight="1" x14ac:dyDescent="0.3">
      <c r="A2063" s="4" t="s">
        <v>235</v>
      </c>
      <c r="B2063" s="4" t="s">
        <v>1760</v>
      </c>
      <c r="C2063" s="4" t="s">
        <v>1383</v>
      </c>
      <c r="D2063" s="4" t="s">
        <v>11</v>
      </c>
      <c r="E2063" s="14" t="s">
        <v>531</v>
      </c>
      <c r="F2063" s="5">
        <f t="shared" si="1836"/>
        <v>0</v>
      </c>
      <c r="G2063" s="5">
        <f t="shared" si="1836"/>
        <v>0</v>
      </c>
      <c r="H2063" s="5">
        <f t="shared" si="1836"/>
        <v>0</v>
      </c>
      <c r="I2063" s="5">
        <f t="shared" si="1836"/>
        <v>0</v>
      </c>
      <c r="J2063" s="5">
        <f t="shared" si="1836"/>
        <v>0</v>
      </c>
      <c r="K2063" s="5">
        <f t="shared" si="1836"/>
        <v>0</v>
      </c>
      <c r="L2063" s="5">
        <f t="shared" si="1836"/>
        <v>6216.3720000000003</v>
      </c>
      <c r="M2063" s="5">
        <f t="shared" si="1791"/>
        <v>6216.3720000000003</v>
      </c>
      <c r="N2063" s="5">
        <f>N2064</f>
        <v>6216.3720000000003</v>
      </c>
      <c r="O2063" s="5">
        <f>O2064</f>
        <v>0</v>
      </c>
      <c r="P2063" s="5">
        <f t="shared" si="1837"/>
        <v>0</v>
      </c>
      <c r="Q2063" s="5">
        <f t="shared" si="1837"/>
        <v>0</v>
      </c>
      <c r="R2063" s="5">
        <f t="shared" si="1837"/>
        <v>0</v>
      </c>
      <c r="S2063" s="5">
        <f t="shared" si="1837"/>
        <v>0</v>
      </c>
      <c r="T2063" s="5">
        <f t="shared" si="1837"/>
        <v>0</v>
      </c>
      <c r="U2063" s="5">
        <f t="shared" si="1837"/>
        <v>0</v>
      </c>
      <c r="V2063" s="42">
        <f t="shared" si="1837"/>
        <v>0</v>
      </c>
      <c r="W2063" s="5">
        <f t="shared" si="1835"/>
        <v>0</v>
      </c>
      <c r="X2063" s="27"/>
    </row>
    <row r="2064" spans="1:25" ht="31.5" customHeight="1" x14ac:dyDescent="0.3">
      <c r="A2064" s="4" t="s">
        <v>235</v>
      </c>
      <c r="B2064" s="4" t="s">
        <v>1760</v>
      </c>
      <c r="C2064" s="4" t="s">
        <v>1383</v>
      </c>
      <c r="D2064" s="4" t="s">
        <v>12</v>
      </c>
      <c r="E2064" s="14" t="s">
        <v>532</v>
      </c>
      <c r="F2064" s="5"/>
      <c r="G2064" s="5"/>
      <c r="H2064" s="5"/>
      <c r="I2064" s="5"/>
      <c r="J2064" s="5"/>
      <c r="K2064" s="5"/>
      <c r="L2064" s="5">
        <v>6216.3720000000003</v>
      </c>
      <c r="M2064" s="5">
        <f t="shared" si="1791"/>
        <v>6216.3720000000003</v>
      </c>
      <c r="N2064" s="5">
        <v>6216.3720000000003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42">
        <v>0</v>
      </c>
      <c r="W2064" s="5">
        <f t="shared" si="1835"/>
        <v>0</v>
      </c>
      <c r="X2064" s="27"/>
    </row>
    <row r="2065" spans="1:24" ht="31.5" customHeight="1" x14ac:dyDescent="0.3">
      <c r="A2065" s="4" t="s">
        <v>235</v>
      </c>
      <c r="B2065" s="4" t="s">
        <v>1760</v>
      </c>
      <c r="C2065" s="4" t="s">
        <v>123</v>
      </c>
      <c r="D2065" s="4"/>
      <c r="E2065" s="14" t="s">
        <v>1047</v>
      </c>
      <c r="F2065" s="5">
        <f t="shared" ref="F2065:L2065" si="1838">F2066</f>
        <v>320</v>
      </c>
      <c r="G2065" s="5">
        <f t="shared" si="1838"/>
        <v>320</v>
      </c>
      <c r="H2065" s="5">
        <f t="shared" si="1838"/>
        <v>320</v>
      </c>
      <c r="I2065" s="5">
        <f t="shared" si="1838"/>
        <v>0</v>
      </c>
      <c r="J2065" s="5">
        <f t="shared" si="1838"/>
        <v>0</v>
      </c>
      <c r="K2065" s="5">
        <f t="shared" si="1838"/>
        <v>0</v>
      </c>
      <c r="L2065" s="5">
        <f t="shared" si="1838"/>
        <v>-200</v>
      </c>
      <c r="M2065" s="5">
        <f t="shared" si="1791"/>
        <v>120</v>
      </c>
      <c r="N2065" s="5">
        <f>N2066</f>
        <v>120</v>
      </c>
      <c r="O2065" s="5">
        <f>O2066</f>
        <v>95</v>
      </c>
      <c r="P2065" s="5">
        <f t="shared" ref="P2065:V2065" si="1839">P2066</f>
        <v>0</v>
      </c>
      <c r="Q2065" s="5">
        <f t="shared" si="1839"/>
        <v>0</v>
      </c>
      <c r="R2065" s="5">
        <f t="shared" si="1839"/>
        <v>0</v>
      </c>
      <c r="S2065" s="5">
        <f t="shared" si="1839"/>
        <v>0</v>
      </c>
      <c r="T2065" s="5">
        <f t="shared" si="1839"/>
        <v>120</v>
      </c>
      <c r="U2065" s="5">
        <f t="shared" si="1839"/>
        <v>0</v>
      </c>
      <c r="V2065" s="42">
        <f t="shared" si="1839"/>
        <v>0</v>
      </c>
      <c r="W2065" s="5">
        <f t="shared" si="1835"/>
        <v>100</v>
      </c>
      <c r="X2065" s="27"/>
    </row>
    <row r="2066" spans="1:24" ht="63" customHeight="1" x14ac:dyDescent="0.3">
      <c r="A2066" s="4" t="s">
        <v>235</v>
      </c>
      <c r="B2066" s="4" t="s">
        <v>1760</v>
      </c>
      <c r="C2066" s="4" t="s">
        <v>124</v>
      </c>
      <c r="D2066" s="4"/>
      <c r="E2066" s="14" t="s">
        <v>1048</v>
      </c>
      <c r="F2066" s="5">
        <f t="shared" ref="F2066:L2066" si="1840">F2067+F2070</f>
        <v>320</v>
      </c>
      <c r="G2066" s="5">
        <f t="shared" si="1840"/>
        <v>320</v>
      </c>
      <c r="H2066" s="5">
        <f t="shared" si="1840"/>
        <v>320</v>
      </c>
      <c r="I2066" s="5">
        <f t="shared" si="1840"/>
        <v>0</v>
      </c>
      <c r="J2066" s="5">
        <f t="shared" si="1840"/>
        <v>0</v>
      </c>
      <c r="K2066" s="5">
        <f t="shared" si="1840"/>
        <v>0</v>
      </c>
      <c r="L2066" s="5">
        <f t="shared" si="1840"/>
        <v>-200</v>
      </c>
      <c r="M2066" s="5">
        <f t="shared" si="1791"/>
        <v>120</v>
      </c>
      <c r="N2066" s="5">
        <f>N2067+N2070</f>
        <v>120</v>
      </c>
      <c r="O2066" s="5">
        <f>O2067+O2070</f>
        <v>95</v>
      </c>
      <c r="P2066" s="5">
        <f t="shared" ref="P2066:V2066" si="1841">P2067+P2070</f>
        <v>0</v>
      </c>
      <c r="Q2066" s="5">
        <f t="shared" si="1841"/>
        <v>0</v>
      </c>
      <c r="R2066" s="5">
        <f t="shared" si="1841"/>
        <v>0</v>
      </c>
      <c r="S2066" s="5">
        <f t="shared" si="1841"/>
        <v>0</v>
      </c>
      <c r="T2066" s="5">
        <f t="shared" si="1841"/>
        <v>120</v>
      </c>
      <c r="U2066" s="5">
        <f t="shared" si="1841"/>
        <v>0</v>
      </c>
      <c r="V2066" s="42">
        <f t="shared" si="1841"/>
        <v>0</v>
      </c>
      <c r="W2066" s="5">
        <f t="shared" si="1835"/>
        <v>100</v>
      </c>
      <c r="X2066" s="27"/>
    </row>
    <row r="2067" spans="1:24" ht="78.75" customHeight="1" x14ac:dyDescent="0.3">
      <c r="A2067" s="4" t="s">
        <v>235</v>
      </c>
      <c r="B2067" s="4" t="s">
        <v>1760</v>
      </c>
      <c r="C2067" s="4" t="s">
        <v>139</v>
      </c>
      <c r="D2067" s="4"/>
      <c r="E2067" s="14" t="s">
        <v>559</v>
      </c>
      <c r="F2067" s="5">
        <f t="shared" ref="F2067:L2068" si="1842">F2068</f>
        <v>225</v>
      </c>
      <c r="G2067" s="5">
        <f t="shared" si="1842"/>
        <v>225</v>
      </c>
      <c r="H2067" s="5">
        <f t="shared" si="1842"/>
        <v>225</v>
      </c>
      <c r="I2067" s="5">
        <f t="shared" si="1842"/>
        <v>0</v>
      </c>
      <c r="J2067" s="5">
        <f t="shared" si="1842"/>
        <v>0</v>
      </c>
      <c r="K2067" s="5">
        <f t="shared" si="1842"/>
        <v>0</v>
      </c>
      <c r="L2067" s="5">
        <f t="shared" si="1842"/>
        <v>-200</v>
      </c>
      <c r="M2067" s="5">
        <f t="shared" si="1791"/>
        <v>25</v>
      </c>
      <c r="N2067" s="5">
        <f>N2068</f>
        <v>25</v>
      </c>
      <c r="O2067" s="5">
        <f>O2068</f>
        <v>25</v>
      </c>
      <c r="P2067" s="5">
        <f t="shared" ref="P2067:V2068" si="1843">P2068</f>
        <v>0</v>
      </c>
      <c r="Q2067" s="5">
        <f t="shared" si="1843"/>
        <v>0</v>
      </c>
      <c r="R2067" s="5">
        <f t="shared" si="1843"/>
        <v>0</v>
      </c>
      <c r="S2067" s="5">
        <f t="shared" si="1843"/>
        <v>0</v>
      </c>
      <c r="T2067" s="5">
        <f t="shared" si="1843"/>
        <v>25</v>
      </c>
      <c r="U2067" s="5">
        <f t="shared" si="1843"/>
        <v>0</v>
      </c>
      <c r="V2067" s="42">
        <f t="shared" si="1843"/>
        <v>0</v>
      </c>
      <c r="W2067" s="5">
        <f t="shared" si="1835"/>
        <v>100</v>
      </c>
      <c r="X2067" s="27"/>
    </row>
    <row r="2068" spans="1:24" ht="31.5" customHeight="1" x14ac:dyDescent="0.3">
      <c r="A2068" s="4" t="s">
        <v>235</v>
      </c>
      <c r="B2068" s="4" t="s">
        <v>1760</v>
      </c>
      <c r="C2068" s="4" t="s">
        <v>139</v>
      </c>
      <c r="D2068" s="4" t="s">
        <v>87</v>
      </c>
      <c r="E2068" s="14" t="s">
        <v>541</v>
      </c>
      <c r="F2068" s="5">
        <f t="shared" si="1842"/>
        <v>225</v>
      </c>
      <c r="G2068" s="5">
        <f t="shared" si="1842"/>
        <v>225</v>
      </c>
      <c r="H2068" s="5">
        <f t="shared" si="1842"/>
        <v>225</v>
      </c>
      <c r="I2068" s="5">
        <f t="shared" si="1842"/>
        <v>0</v>
      </c>
      <c r="J2068" s="5">
        <f t="shared" si="1842"/>
        <v>0</v>
      </c>
      <c r="K2068" s="5">
        <f t="shared" si="1842"/>
        <v>0</v>
      </c>
      <c r="L2068" s="5">
        <f t="shared" si="1842"/>
        <v>-200</v>
      </c>
      <c r="M2068" s="5">
        <f t="shared" si="1791"/>
        <v>25</v>
      </c>
      <c r="N2068" s="5">
        <f>N2069</f>
        <v>25</v>
      </c>
      <c r="O2068" s="5">
        <f>O2069</f>
        <v>25</v>
      </c>
      <c r="P2068" s="5">
        <f t="shared" si="1843"/>
        <v>0</v>
      </c>
      <c r="Q2068" s="5">
        <f t="shared" si="1843"/>
        <v>0</v>
      </c>
      <c r="R2068" s="5">
        <f t="shared" si="1843"/>
        <v>0</v>
      </c>
      <c r="S2068" s="5">
        <f t="shared" si="1843"/>
        <v>0</v>
      </c>
      <c r="T2068" s="5">
        <f t="shared" si="1843"/>
        <v>25</v>
      </c>
      <c r="U2068" s="5">
        <f t="shared" si="1843"/>
        <v>0</v>
      </c>
      <c r="V2068" s="42">
        <f t="shared" si="1843"/>
        <v>0</v>
      </c>
      <c r="W2068" s="5">
        <f t="shared" si="1835"/>
        <v>100</v>
      </c>
      <c r="X2068" s="27"/>
    </row>
    <row r="2069" spans="1:24" ht="63" customHeight="1" x14ac:dyDescent="0.3">
      <c r="A2069" s="4" t="s">
        <v>235</v>
      </c>
      <c r="B2069" s="4" t="s">
        <v>1760</v>
      </c>
      <c r="C2069" s="4" t="s">
        <v>139</v>
      </c>
      <c r="D2069" s="4" t="s">
        <v>84</v>
      </c>
      <c r="E2069" s="14" t="s">
        <v>1552</v>
      </c>
      <c r="F2069" s="5">
        <v>225</v>
      </c>
      <c r="G2069" s="5">
        <v>225</v>
      </c>
      <c r="H2069" s="5">
        <v>225</v>
      </c>
      <c r="I2069" s="5"/>
      <c r="J2069" s="5"/>
      <c r="K2069" s="5"/>
      <c r="L2069" s="5">
        <v>-200</v>
      </c>
      <c r="M2069" s="5">
        <f t="shared" si="1791"/>
        <v>25</v>
      </c>
      <c r="N2069" s="5">
        <v>25</v>
      </c>
      <c r="O2069" s="5">
        <v>25</v>
      </c>
      <c r="P2069" s="5">
        <v>0</v>
      </c>
      <c r="Q2069" s="5">
        <v>0</v>
      </c>
      <c r="R2069" s="5">
        <v>0</v>
      </c>
      <c r="S2069" s="5">
        <v>0</v>
      </c>
      <c r="T2069" s="5">
        <v>25</v>
      </c>
      <c r="U2069" s="5">
        <v>0</v>
      </c>
      <c r="V2069" s="42">
        <v>0</v>
      </c>
      <c r="W2069" s="5">
        <f t="shared" si="1835"/>
        <v>100</v>
      </c>
      <c r="X2069" s="27"/>
    </row>
    <row r="2070" spans="1:24" ht="63" customHeight="1" x14ac:dyDescent="0.3">
      <c r="A2070" s="4" t="s">
        <v>235</v>
      </c>
      <c r="B2070" s="4" t="s">
        <v>1760</v>
      </c>
      <c r="C2070" s="4" t="s">
        <v>113</v>
      </c>
      <c r="D2070" s="4"/>
      <c r="E2070" s="14" t="s">
        <v>560</v>
      </c>
      <c r="F2070" s="5">
        <f t="shared" ref="F2070:L2071" si="1844">F2071</f>
        <v>95</v>
      </c>
      <c r="G2070" s="5">
        <f t="shared" si="1844"/>
        <v>95</v>
      </c>
      <c r="H2070" s="5">
        <f t="shared" si="1844"/>
        <v>95</v>
      </c>
      <c r="I2070" s="5">
        <f t="shared" si="1844"/>
        <v>0</v>
      </c>
      <c r="J2070" s="5">
        <f t="shared" si="1844"/>
        <v>0</v>
      </c>
      <c r="K2070" s="5">
        <f t="shared" si="1844"/>
        <v>0</v>
      </c>
      <c r="L2070" s="5">
        <f t="shared" si="1844"/>
        <v>0</v>
      </c>
      <c r="M2070" s="5">
        <f t="shared" si="1791"/>
        <v>95</v>
      </c>
      <c r="N2070" s="5">
        <f>N2071</f>
        <v>95</v>
      </c>
      <c r="O2070" s="5">
        <f>O2071</f>
        <v>70</v>
      </c>
      <c r="P2070" s="5">
        <f t="shared" ref="P2070:V2071" si="1845">P2071</f>
        <v>0</v>
      </c>
      <c r="Q2070" s="5">
        <f t="shared" si="1845"/>
        <v>0</v>
      </c>
      <c r="R2070" s="5">
        <f t="shared" si="1845"/>
        <v>0</v>
      </c>
      <c r="S2070" s="5">
        <f t="shared" si="1845"/>
        <v>0</v>
      </c>
      <c r="T2070" s="5">
        <f t="shared" si="1845"/>
        <v>95</v>
      </c>
      <c r="U2070" s="5">
        <f t="shared" si="1845"/>
        <v>0</v>
      </c>
      <c r="V2070" s="42">
        <f t="shared" si="1845"/>
        <v>0</v>
      </c>
      <c r="W2070" s="5">
        <f t="shared" si="1835"/>
        <v>100</v>
      </c>
      <c r="X2070" s="27"/>
    </row>
    <row r="2071" spans="1:24" ht="31.5" customHeight="1" x14ac:dyDescent="0.3">
      <c r="A2071" s="4" t="s">
        <v>235</v>
      </c>
      <c r="B2071" s="4" t="s">
        <v>1760</v>
      </c>
      <c r="C2071" s="4" t="s">
        <v>113</v>
      </c>
      <c r="D2071" s="4" t="s">
        <v>87</v>
      </c>
      <c r="E2071" s="14" t="s">
        <v>541</v>
      </c>
      <c r="F2071" s="5">
        <f t="shared" si="1844"/>
        <v>95</v>
      </c>
      <c r="G2071" s="5">
        <f t="shared" si="1844"/>
        <v>95</v>
      </c>
      <c r="H2071" s="5">
        <f t="shared" si="1844"/>
        <v>95</v>
      </c>
      <c r="I2071" s="5">
        <f t="shared" si="1844"/>
        <v>0</v>
      </c>
      <c r="J2071" s="5">
        <f t="shared" si="1844"/>
        <v>0</v>
      </c>
      <c r="K2071" s="5">
        <f t="shared" si="1844"/>
        <v>0</v>
      </c>
      <c r="L2071" s="5">
        <f t="shared" si="1844"/>
        <v>0</v>
      </c>
      <c r="M2071" s="5">
        <f t="shared" si="1791"/>
        <v>95</v>
      </c>
      <c r="N2071" s="5">
        <f>N2072</f>
        <v>95</v>
      </c>
      <c r="O2071" s="5">
        <f>O2072</f>
        <v>70</v>
      </c>
      <c r="P2071" s="5">
        <f t="shared" si="1845"/>
        <v>0</v>
      </c>
      <c r="Q2071" s="5">
        <f t="shared" si="1845"/>
        <v>0</v>
      </c>
      <c r="R2071" s="5">
        <f t="shared" si="1845"/>
        <v>0</v>
      </c>
      <c r="S2071" s="5">
        <f t="shared" si="1845"/>
        <v>0</v>
      </c>
      <c r="T2071" s="5">
        <f t="shared" si="1845"/>
        <v>95</v>
      </c>
      <c r="U2071" s="5">
        <f t="shared" si="1845"/>
        <v>0</v>
      </c>
      <c r="V2071" s="42">
        <f t="shared" si="1845"/>
        <v>0</v>
      </c>
      <c r="W2071" s="5">
        <f t="shared" si="1835"/>
        <v>100</v>
      </c>
      <c r="X2071" s="27"/>
    </row>
    <row r="2072" spans="1:24" ht="63" customHeight="1" x14ac:dyDescent="0.3">
      <c r="A2072" s="4" t="s">
        <v>235</v>
      </c>
      <c r="B2072" s="4" t="s">
        <v>1760</v>
      </c>
      <c r="C2072" s="4" t="s">
        <v>113</v>
      </c>
      <c r="D2072" s="4" t="s">
        <v>84</v>
      </c>
      <c r="E2072" s="14" t="s">
        <v>1552</v>
      </c>
      <c r="F2072" s="5">
        <v>95</v>
      </c>
      <c r="G2072" s="5">
        <v>95</v>
      </c>
      <c r="H2072" s="5">
        <v>95</v>
      </c>
      <c r="I2072" s="5"/>
      <c r="J2072" s="5"/>
      <c r="K2072" s="5"/>
      <c r="L2072" s="5"/>
      <c r="M2072" s="5">
        <f t="shared" si="1791"/>
        <v>95</v>
      </c>
      <c r="N2072" s="5">
        <v>95</v>
      </c>
      <c r="O2072" s="5">
        <v>70</v>
      </c>
      <c r="P2072" s="5">
        <v>0</v>
      </c>
      <c r="Q2072" s="5">
        <v>0</v>
      </c>
      <c r="R2072" s="5">
        <v>0</v>
      </c>
      <c r="S2072" s="5">
        <v>0</v>
      </c>
      <c r="T2072" s="5">
        <v>95</v>
      </c>
      <c r="U2072" s="5">
        <v>0</v>
      </c>
      <c r="V2072" s="42">
        <v>0</v>
      </c>
      <c r="W2072" s="5">
        <f t="shared" si="1835"/>
        <v>100</v>
      </c>
      <c r="X2072" s="27"/>
    </row>
    <row r="2073" spans="1:24" ht="31.5" customHeight="1" x14ac:dyDescent="0.3">
      <c r="A2073" s="4" t="s">
        <v>235</v>
      </c>
      <c r="B2073" s="4" t="s">
        <v>1760</v>
      </c>
      <c r="C2073" s="4" t="s">
        <v>22</v>
      </c>
      <c r="D2073" s="4"/>
      <c r="E2073" s="14" t="s">
        <v>802</v>
      </c>
      <c r="F2073" s="5"/>
      <c r="G2073" s="5"/>
      <c r="H2073" s="5"/>
      <c r="I2073" s="5"/>
      <c r="J2073" s="5"/>
      <c r="K2073" s="5"/>
      <c r="L2073" s="5"/>
      <c r="M2073" s="5">
        <v>0</v>
      </c>
      <c r="N2073" s="5">
        <f>N2074</f>
        <v>760.25199999999995</v>
      </c>
      <c r="O2073" s="5">
        <f t="shared" ref="O2073:V2076" si="1846">O2074</f>
        <v>0</v>
      </c>
      <c r="P2073" s="5">
        <f t="shared" si="1846"/>
        <v>760.25199999999995</v>
      </c>
      <c r="Q2073" s="5">
        <f t="shared" si="1846"/>
        <v>0</v>
      </c>
      <c r="R2073" s="5">
        <f t="shared" si="1846"/>
        <v>0</v>
      </c>
      <c r="S2073" s="5">
        <f t="shared" si="1846"/>
        <v>0</v>
      </c>
      <c r="T2073" s="5">
        <f t="shared" si="1846"/>
        <v>192.20334</v>
      </c>
      <c r="U2073" s="5">
        <f t="shared" si="1846"/>
        <v>192.20334</v>
      </c>
      <c r="V2073" s="42">
        <f t="shared" si="1846"/>
        <v>0</v>
      </c>
      <c r="W2073" s="5">
        <f t="shared" si="1835"/>
        <v>25.281530334678504</v>
      </c>
      <c r="X2073" s="27"/>
    </row>
    <row r="2074" spans="1:24" ht="15.75" customHeight="1" x14ac:dyDescent="0.3">
      <c r="A2074" s="4" t="s">
        <v>235</v>
      </c>
      <c r="B2074" s="4" t="s">
        <v>1760</v>
      </c>
      <c r="C2074" s="4" t="s">
        <v>23</v>
      </c>
      <c r="D2074" s="4"/>
      <c r="E2074" s="14" t="s">
        <v>809</v>
      </c>
      <c r="F2074" s="5"/>
      <c r="G2074" s="5"/>
      <c r="H2074" s="5"/>
      <c r="I2074" s="5"/>
      <c r="J2074" s="5"/>
      <c r="K2074" s="5"/>
      <c r="L2074" s="5"/>
      <c r="M2074" s="5">
        <v>0</v>
      </c>
      <c r="N2074" s="5">
        <f>N2075</f>
        <v>760.25199999999995</v>
      </c>
      <c r="O2074" s="5">
        <f t="shared" si="1846"/>
        <v>0</v>
      </c>
      <c r="P2074" s="5">
        <f t="shared" si="1846"/>
        <v>760.25199999999995</v>
      </c>
      <c r="Q2074" s="5">
        <f t="shared" si="1846"/>
        <v>0</v>
      </c>
      <c r="R2074" s="5">
        <f t="shared" si="1846"/>
        <v>0</v>
      </c>
      <c r="S2074" s="5">
        <f t="shared" si="1846"/>
        <v>0</v>
      </c>
      <c r="T2074" s="5">
        <f t="shared" si="1846"/>
        <v>192.20334</v>
      </c>
      <c r="U2074" s="5">
        <f t="shared" si="1846"/>
        <v>192.20334</v>
      </c>
      <c r="V2074" s="42">
        <f t="shared" si="1846"/>
        <v>0</v>
      </c>
      <c r="W2074" s="5">
        <f t="shared" si="1835"/>
        <v>25.281530334678504</v>
      </c>
      <c r="X2074" s="27"/>
    </row>
    <row r="2075" spans="1:24" ht="31.5" customHeight="1" x14ac:dyDescent="0.3">
      <c r="A2075" s="4" t="s">
        <v>235</v>
      </c>
      <c r="B2075" s="4" t="s">
        <v>1760</v>
      </c>
      <c r="C2075" s="4" t="s">
        <v>1676</v>
      </c>
      <c r="D2075" s="4"/>
      <c r="E2075" s="33" t="s">
        <v>1677</v>
      </c>
      <c r="F2075" s="5"/>
      <c r="G2075" s="5"/>
      <c r="H2075" s="5"/>
      <c r="I2075" s="5"/>
      <c r="J2075" s="5"/>
      <c r="K2075" s="5"/>
      <c r="L2075" s="5"/>
      <c r="M2075" s="5">
        <v>0</v>
      </c>
      <c r="N2075" s="5">
        <f>N2076</f>
        <v>760.25199999999995</v>
      </c>
      <c r="O2075" s="5">
        <f t="shared" si="1846"/>
        <v>0</v>
      </c>
      <c r="P2075" s="5">
        <f t="shared" si="1846"/>
        <v>760.25199999999995</v>
      </c>
      <c r="Q2075" s="5">
        <f t="shared" si="1846"/>
        <v>0</v>
      </c>
      <c r="R2075" s="5">
        <f t="shared" si="1846"/>
        <v>0</v>
      </c>
      <c r="S2075" s="5">
        <f t="shared" si="1846"/>
        <v>0</v>
      </c>
      <c r="T2075" s="5">
        <f t="shared" si="1846"/>
        <v>192.20334</v>
      </c>
      <c r="U2075" s="5">
        <f t="shared" si="1846"/>
        <v>192.20334</v>
      </c>
      <c r="V2075" s="42">
        <f t="shared" si="1846"/>
        <v>0</v>
      </c>
      <c r="W2075" s="5">
        <f t="shared" si="1835"/>
        <v>25.281530334678504</v>
      </c>
      <c r="X2075" s="27"/>
    </row>
    <row r="2076" spans="1:24" ht="31.5" customHeight="1" x14ac:dyDescent="0.3">
      <c r="A2076" s="4" t="s">
        <v>235</v>
      </c>
      <c r="B2076" s="4" t="s">
        <v>1760</v>
      </c>
      <c r="C2076" s="4" t="s">
        <v>1676</v>
      </c>
      <c r="D2076" s="4" t="s">
        <v>11</v>
      </c>
      <c r="E2076" s="14" t="s">
        <v>531</v>
      </c>
      <c r="F2076" s="5"/>
      <c r="G2076" s="5"/>
      <c r="H2076" s="5"/>
      <c r="I2076" s="5"/>
      <c r="J2076" s="5"/>
      <c r="K2076" s="5"/>
      <c r="L2076" s="5"/>
      <c r="M2076" s="5">
        <v>0</v>
      </c>
      <c r="N2076" s="5">
        <f>N2077</f>
        <v>760.25199999999995</v>
      </c>
      <c r="O2076" s="5">
        <f t="shared" si="1846"/>
        <v>0</v>
      </c>
      <c r="P2076" s="5">
        <f t="shared" si="1846"/>
        <v>760.25199999999995</v>
      </c>
      <c r="Q2076" s="5">
        <f t="shared" si="1846"/>
        <v>0</v>
      </c>
      <c r="R2076" s="5">
        <f t="shared" si="1846"/>
        <v>0</v>
      </c>
      <c r="S2076" s="5">
        <f t="shared" si="1846"/>
        <v>0</v>
      </c>
      <c r="T2076" s="5">
        <f t="shared" si="1846"/>
        <v>192.20334</v>
      </c>
      <c r="U2076" s="5">
        <f t="shared" si="1846"/>
        <v>192.20334</v>
      </c>
      <c r="V2076" s="42">
        <f t="shared" si="1846"/>
        <v>0</v>
      </c>
      <c r="W2076" s="5">
        <f t="shared" si="1835"/>
        <v>25.281530334678504</v>
      </c>
      <c r="X2076" s="27"/>
    </row>
    <row r="2077" spans="1:24" ht="31.5" customHeight="1" x14ac:dyDescent="0.3">
      <c r="A2077" s="4" t="s">
        <v>235</v>
      </c>
      <c r="B2077" s="4" t="s">
        <v>1760</v>
      </c>
      <c r="C2077" s="4" t="s">
        <v>1676</v>
      </c>
      <c r="D2077" s="4" t="s">
        <v>12</v>
      </c>
      <c r="E2077" s="14" t="s">
        <v>532</v>
      </c>
      <c r="F2077" s="5"/>
      <c r="G2077" s="5"/>
      <c r="H2077" s="5"/>
      <c r="I2077" s="5"/>
      <c r="J2077" s="5"/>
      <c r="K2077" s="5"/>
      <c r="L2077" s="5"/>
      <c r="M2077" s="5">
        <v>0</v>
      </c>
      <c r="N2077" s="5">
        <v>760.25199999999995</v>
      </c>
      <c r="O2077" s="5">
        <v>0</v>
      </c>
      <c r="P2077" s="5">
        <f>N2077</f>
        <v>760.25199999999995</v>
      </c>
      <c r="Q2077" s="5">
        <v>0</v>
      </c>
      <c r="R2077" s="5">
        <v>0</v>
      </c>
      <c r="S2077" s="5">
        <v>0</v>
      </c>
      <c r="T2077" s="5">
        <v>192.20334</v>
      </c>
      <c r="U2077" s="5">
        <f>T2077</f>
        <v>192.20334</v>
      </c>
      <c r="V2077" s="42">
        <v>0</v>
      </c>
      <c r="W2077" s="5">
        <f t="shared" si="1835"/>
        <v>25.281530334678504</v>
      </c>
      <c r="X2077" s="27"/>
    </row>
    <row r="2078" spans="1:24" s="3" customFormat="1" ht="31.5" customHeight="1" x14ac:dyDescent="0.3">
      <c r="A2078" s="7" t="s">
        <v>235</v>
      </c>
      <c r="B2078" s="7" t="s">
        <v>76</v>
      </c>
      <c r="C2078" s="7"/>
      <c r="D2078" s="7"/>
      <c r="E2078" s="18" t="s">
        <v>492</v>
      </c>
      <c r="F2078" s="8">
        <f t="shared" ref="F2078:K2078" si="1847">F2079+F2105</f>
        <v>1289.3</v>
      </c>
      <c r="G2078" s="8">
        <f t="shared" si="1847"/>
        <v>1350.1</v>
      </c>
      <c r="H2078" s="8">
        <f t="shared" si="1847"/>
        <v>1177.1999999999998</v>
      </c>
      <c r="I2078" s="8">
        <f t="shared" si="1847"/>
        <v>0</v>
      </c>
      <c r="J2078" s="8">
        <f t="shared" si="1847"/>
        <v>0</v>
      </c>
      <c r="K2078" s="8">
        <f t="shared" si="1847"/>
        <v>0</v>
      </c>
      <c r="L2078" s="8">
        <f>L2079+L2105</f>
        <v>-125.66999999999999</v>
      </c>
      <c r="M2078" s="8">
        <f t="shared" si="1791"/>
        <v>1163.6299999999999</v>
      </c>
      <c r="N2078" s="8">
        <f>N2079+N2105+N2091</f>
        <v>1313.3472199999999</v>
      </c>
      <c r="O2078" s="8">
        <f t="shared" ref="O2078:V2078" si="1848">O2079+O2105+O2091</f>
        <v>1107.78224</v>
      </c>
      <c r="P2078" s="8">
        <f t="shared" si="1848"/>
        <v>331.29999999999995</v>
      </c>
      <c r="Q2078" s="8">
        <f t="shared" si="1848"/>
        <v>179.20744000000002</v>
      </c>
      <c r="R2078" s="8">
        <f t="shared" si="1848"/>
        <v>0</v>
      </c>
      <c r="S2078" s="8">
        <f t="shared" si="1848"/>
        <v>0</v>
      </c>
      <c r="T2078" s="8">
        <f t="shared" si="1848"/>
        <v>1313.3397</v>
      </c>
      <c r="U2078" s="8">
        <f t="shared" si="1848"/>
        <v>331.29998000000001</v>
      </c>
      <c r="V2078" s="8">
        <f t="shared" si="1848"/>
        <v>0</v>
      </c>
      <c r="W2078" s="8">
        <f t="shared" si="1835"/>
        <v>99.999427417221781</v>
      </c>
      <c r="X2078" s="22"/>
    </row>
    <row r="2079" spans="1:24" s="10" customFormat="1" ht="15.75" customHeight="1" x14ac:dyDescent="0.3">
      <c r="A2079" s="9" t="s">
        <v>235</v>
      </c>
      <c r="B2079" s="9" t="s">
        <v>1761</v>
      </c>
      <c r="C2079" s="9"/>
      <c r="D2079" s="9"/>
      <c r="E2079" s="13" t="s">
        <v>1550</v>
      </c>
      <c r="F2079" s="11">
        <f t="shared" ref="F2079:L2084" si="1849">F2080</f>
        <v>36.799999999999997</v>
      </c>
      <c r="G2079" s="11">
        <f t="shared" si="1849"/>
        <v>36.799999999999997</v>
      </c>
      <c r="H2079" s="11">
        <f t="shared" si="1849"/>
        <v>36.799999999999997</v>
      </c>
      <c r="I2079" s="11">
        <f t="shared" si="1849"/>
        <v>0</v>
      </c>
      <c r="J2079" s="11">
        <f t="shared" si="1849"/>
        <v>0</v>
      </c>
      <c r="K2079" s="11">
        <f t="shared" si="1849"/>
        <v>0</v>
      </c>
      <c r="L2079" s="11">
        <f t="shared" si="1849"/>
        <v>0</v>
      </c>
      <c r="M2079" s="11">
        <f t="shared" si="1791"/>
        <v>36.799999999999997</v>
      </c>
      <c r="N2079" s="11">
        <f>N2080+N2086</f>
        <v>139.71722</v>
      </c>
      <c r="O2079" s="11">
        <f>O2080+O2086</f>
        <v>161.61662999999999</v>
      </c>
      <c r="P2079" s="11">
        <f t="shared" ref="P2079:V2079" si="1850">P2080+P2086</f>
        <v>0</v>
      </c>
      <c r="Q2079" s="11">
        <f t="shared" si="1850"/>
        <v>0</v>
      </c>
      <c r="R2079" s="11">
        <f t="shared" si="1850"/>
        <v>0</v>
      </c>
      <c r="S2079" s="11">
        <f t="shared" si="1850"/>
        <v>0</v>
      </c>
      <c r="T2079" s="11">
        <f>T2080+T2086</f>
        <v>139.71722</v>
      </c>
      <c r="U2079" s="11">
        <f t="shared" si="1850"/>
        <v>0</v>
      </c>
      <c r="V2079" s="41">
        <f t="shared" si="1850"/>
        <v>0</v>
      </c>
      <c r="W2079" s="11">
        <f t="shared" si="1835"/>
        <v>100</v>
      </c>
      <c r="X2079" s="26"/>
    </row>
    <row r="2080" spans="1:24" ht="15.75" hidden="1" customHeight="1" x14ac:dyDescent="0.25">
      <c r="A2080" s="4" t="s">
        <v>235</v>
      </c>
      <c r="B2080" s="4" t="s">
        <v>1761</v>
      </c>
      <c r="C2080" s="4" t="s">
        <v>125</v>
      </c>
      <c r="D2080" s="4"/>
      <c r="E2080" s="14" t="s">
        <v>1049</v>
      </c>
      <c r="F2080" s="5">
        <f t="shared" si="1849"/>
        <v>36.799999999999997</v>
      </c>
      <c r="G2080" s="5">
        <f t="shared" si="1849"/>
        <v>36.799999999999997</v>
      </c>
      <c r="H2080" s="5">
        <f t="shared" si="1849"/>
        <v>36.799999999999997</v>
      </c>
      <c r="I2080" s="5">
        <f t="shared" si="1849"/>
        <v>0</v>
      </c>
      <c r="J2080" s="5">
        <f t="shared" si="1849"/>
        <v>0</v>
      </c>
      <c r="K2080" s="5">
        <f t="shared" si="1849"/>
        <v>0</v>
      </c>
      <c r="L2080" s="5">
        <f t="shared" si="1849"/>
        <v>0</v>
      </c>
      <c r="M2080" s="5">
        <f t="shared" si="1791"/>
        <v>36.799999999999997</v>
      </c>
      <c r="N2080" s="5">
        <f t="shared" ref="N2080:O2084" si="1851">N2081</f>
        <v>0</v>
      </c>
      <c r="O2080" s="5">
        <f t="shared" si="1851"/>
        <v>21.89941</v>
      </c>
      <c r="P2080" s="5">
        <f t="shared" ref="P2080:V2084" si="1852">P2081</f>
        <v>0</v>
      </c>
      <c r="Q2080" s="5">
        <f t="shared" si="1852"/>
        <v>0</v>
      </c>
      <c r="R2080" s="5">
        <f t="shared" si="1852"/>
        <v>0</v>
      </c>
      <c r="S2080" s="5">
        <f t="shared" si="1852"/>
        <v>0</v>
      </c>
      <c r="T2080" s="5">
        <f t="shared" si="1852"/>
        <v>0</v>
      </c>
      <c r="U2080" s="5">
        <f t="shared" si="1852"/>
        <v>0</v>
      </c>
      <c r="V2080" s="42">
        <f t="shared" si="1852"/>
        <v>0</v>
      </c>
      <c r="W2080" s="5" t="e">
        <f t="shared" si="1835"/>
        <v>#DIV/0!</v>
      </c>
      <c r="X2080" s="25" t="s">
        <v>1591</v>
      </c>
    </row>
    <row r="2081" spans="1:24" ht="63" hidden="1" customHeight="1" x14ac:dyDescent="0.25">
      <c r="A2081" s="4" t="s">
        <v>235</v>
      </c>
      <c r="B2081" s="4" t="s">
        <v>1761</v>
      </c>
      <c r="C2081" s="4" t="s">
        <v>188</v>
      </c>
      <c r="D2081" s="4"/>
      <c r="E2081" s="14" t="s">
        <v>1054</v>
      </c>
      <c r="F2081" s="5">
        <f t="shared" si="1849"/>
        <v>36.799999999999997</v>
      </c>
      <c r="G2081" s="5">
        <f t="shared" si="1849"/>
        <v>36.799999999999997</v>
      </c>
      <c r="H2081" s="5">
        <f t="shared" si="1849"/>
        <v>36.799999999999997</v>
      </c>
      <c r="I2081" s="5">
        <f t="shared" si="1849"/>
        <v>0</v>
      </c>
      <c r="J2081" s="5">
        <f t="shared" si="1849"/>
        <v>0</v>
      </c>
      <c r="K2081" s="5">
        <f t="shared" si="1849"/>
        <v>0</v>
      </c>
      <c r="L2081" s="5">
        <f t="shared" si="1849"/>
        <v>0</v>
      </c>
      <c r="M2081" s="5">
        <f t="shared" si="1791"/>
        <v>36.799999999999997</v>
      </c>
      <c r="N2081" s="5">
        <f t="shared" si="1851"/>
        <v>0</v>
      </c>
      <c r="O2081" s="5">
        <f t="shared" si="1851"/>
        <v>21.89941</v>
      </c>
      <c r="P2081" s="5">
        <f t="shared" si="1852"/>
        <v>0</v>
      </c>
      <c r="Q2081" s="5">
        <f t="shared" si="1852"/>
        <v>0</v>
      </c>
      <c r="R2081" s="5">
        <f t="shared" si="1852"/>
        <v>0</v>
      </c>
      <c r="S2081" s="5">
        <f t="shared" si="1852"/>
        <v>0</v>
      </c>
      <c r="T2081" s="5">
        <f t="shared" si="1852"/>
        <v>0</v>
      </c>
      <c r="U2081" s="5">
        <f t="shared" si="1852"/>
        <v>0</v>
      </c>
      <c r="V2081" s="42">
        <f t="shared" si="1852"/>
        <v>0</v>
      </c>
      <c r="W2081" s="5" t="e">
        <f t="shared" si="1835"/>
        <v>#DIV/0!</v>
      </c>
      <c r="X2081" s="25" t="s">
        <v>1591</v>
      </c>
    </row>
    <row r="2082" spans="1:24" ht="47.25" hidden="1" customHeight="1" x14ac:dyDescent="0.25">
      <c r="A2082" s="4" t="s">
        <v>235</v>
      </c>
      <c r="B2082" s="4" t="s">
        <v>1761</v>
      </c>
      <c r="C2082" s="4" t="s">
        <v>189</v>
      </c>
      <c r="D2082" s="4"/>
      <c r="E2082" s="14" t="s">
        <v>1057</v>
      </c>
      <c r="F2082" s="5">
        <f t="shared" si="1849"/>
        <v>36.799999999999997</v>
      </c>
      <c r="G2082" s="5">
        <f t="shared" si="1849"/>
        <v>36.799999999999997</v>
      </c>
      <c r="H2082" s="5">
        <f t="shared" si="1849"/>
        <v>36.799999999999997</v>
      </c>
      <c r="I2082" s="5">
        <f t="shared" si="1849"/>
        <v>0</v>
      </c>
      <c r="J2082" s="5">
        <f t="shared" si="1849"/>
        <v>0</v>
      </c>
      <c r="K2082" s="5">
        <f t="shared" si="1849"/>
        <v>0</v>
      </c>
      <c r="L2082" s="5">
        <f t="shared" si="1849"/>
        <v>0</v>
      </c>
      <c r="M2082" s="5">
        <f t="shared" si="1791"/>
        <v>36.799999999999997</v>
      </c>
      <c r="N2082" s="5">
        <f t="shared" si="1851"/>
        <v>0</v>
      </c>
      <c r="O2082" s="5">
        <f t="shared" si="1851"/>
        <v>21.89941</v>
      </c>
      <c r="P2082" s="5">
        <f t="shared" si="1852"/>
        <v>0</v>
      </c>
      <c r="Q2082" s="5">
        <f t="shared" si="1852"/>
        <v>0</v>
      </c>
      <c r="R2082" s="5">
        <f t="shared" si="1852"/>
        <v>0</v>
      </c>
      <c r="S2082" s="5">
        <f t="shared" si="1852"/>
        <v>0</v>
      </c>
      <c r="T2082" s="5">
        <f t="shared" si="1852"/>
        <v>0</v>
      </c>
      <c r="U2082" s="5">
        <f t="shared" si="1852"/>
        <v>0</v>
      </c>
      <c r="V2082" s="42">
        <f t="shared" si="1852"/>
        <v>0</v>
      </c>
      <c r="W2082" s="5" t="e">
        <f t="shared" si="1835"/>
        <v>#DIV/0!</v>
      </c>
      <c r="X2082" s="25" t="s">
        <v>1591</v>
      </c>
    </row>
    <row r="2083" spans="1:24" ht="31.5" hidden="1" customHeight="1" x14ac:dyDescent="0.25">
      <c r="A2083" s="4" t="s">
        <v>235</v>
      </c>
      <c r="B2083" s="4" t="s">
        <v>1761</v>
      </c>
      <c r="C2083" s="4" t="s">
        <v>187</v>
      </c>
      <c r="D2083" s="4"/>
      <c r="E2083" s="14" t="s">
        <v>570</v>
      </c>
      <c r="F2083" s="5">
        <f t="shared" si="1849"/>
        <v>36.799999999999997</v>
      </c>
      <c r="G2083" s="5">
        <f t="shared" si="1849"/>
        <v>36.799999999999997</v>
      </c>
      <c r="H2083" s="5">
        <f t="shared" si="1849"/>
        <v>36.799999999999997</v>
      </c>
      <c r="I2083" s="5">
        <f t="shared" si="1849"/>
        <v>0</v>
      </c>
      <c r="J2083" s="5">
        <f t="shared" si="1849"/>
        <v>0</v>
      </c>
      <c r="K2083" s="5">
        <f t="shared" si="1849"/>
        <v>0</v>
      </c>
      <c r="L2083" s="5">
        <f t="shared" si="1849"/>
        <v>0</v>
      </c>
      <c r="M2083" s="5">
        <f t="shared" si="1791"/>
        <v>36.799999999999997</v>
      </c>
      <c r="N2083" s="5">
        <f t="shared" si="1851"/>
        <v>0</v>
      </c>
      <c r="O2083" s="5">
        <f t="shared" si="1851"/>
        <v>21.89941</v>
      </c>
      <c r="P2083" s="5">
        <f t="shared" si="1852"/>
        <v>0</v>
      </c>
      <c r="Q2083" s="5">
        <f t="shared" si="1852"/>
        <v>0</v>
      </c>
      <c r="R2083" s="5">
        <f t="shared" si="1852"/>
        <v>0</v>
      </c>
      <c r="S2083" s="5">
        <f t="shared" si="1852"/>
        <v>0</v>
      </c>
      <c r="T2083" s="5">
        <f t="shared" si="1852"/>
        <v>0</v>
      </c>
      <c r="U2083" s="5">
        <f t="shared" si="1852"/>
        <v>0</v>
      </c>
      <c r="V2083" s="42">
        <f t="shared" si="1852"/>
        <v>0</v>
      </c>
      <c r="W2083" s="5" t="e">
        <f t="shared" si="1835"/>
        <v>#DIV/0!</v>
      </c>
      <c r="X2083" s="25" t="s">
        <v>1591</v>
      </c>
    </row>
    <row r="2084" spans="1:24" ht="31.5" hidden="1" customHeight="1" x14ac:dyDescent="0.3">
      <c r="A2084" s="4" t="s">
        <v>235</v>
      </c>
      <c r="B2084" s="4" t="s">
        <v>1761</v>
      </c>
      <c r="C2084" s="4" t="s">
        <v>187</v>
      </c>
      <c r="D2084" s="4" t="s">
        <v>11</v>
      </c>
      <c r="E2084" s="14" t="s">
        <v>531</v>
      </c>
      <c r="F2084" s="5">
        <f t="shared" si="1849"/>
        <v>36.799999999999997</v>
      </c>
      <c r="G2084" s="5">
        <f t="shared" si="1849"/>
        <v>36.799999999999997</v>
      </c>
      <c r="H2084" s="5">
        <f t="shared" si="1849"/>
        <v>36.799999999999997</v>
      </c>
      <c r="I2084" s="5">
        <f t="shared" si="1849"/>
        <v>0</v>
      </c>
      <c r="J2084" s="5">
        <f t="shared" si="1849"/>
        <v>0</v>
      </c>
      <c r="K2084" s="5">
        <f t="shared" si="1849"/>
        <v>0</v>
      </c>
      <c r="L2084" s="5">
        <f t="shared" si="1849"/>
        <v>0</v>
      </c>
      <c r="M2084" s="5">
        <f t="shared" si="1791"/>
        <v>36.799999999999997</v>
      </c>
      <c r="N2084" s="5">
        <f t="shared" si="1851"/>
        <v>0</v>
      </c>
      <c r="O2084" s="5">
        <f t="shared" si="1851"/>
        <v>21.89941</v>
      </c>
      <c r="P2084" s="5">
        <f t="shared" si="1852"/>
        <v>0</v>
      </c>
      <c r="Q2084" s="5">
        <f t="shared" si="1852"/>
        <v>0</v>
      </c>
      <c r="R2084" s="5">
        <f t="shared" si="1852"/>
        <v>0</v>
      </c>
      <c r="S2084" s="5">
        <f t="shared" si="1852"/>
        <v>0</v>
      </c>
      <c r="T2084" s="5">
        <f t="shared" si="1852"/>
        <v>0</v>
      </c>
      <c r="U2084" s="5">
        <f t="shared" si="1852"/>
        <v>0</v>
      </c>
      <c r="V2084" s="42">
        <f t="shared" si="1852"/>
        <v>0</v>
      </c>
      <c r="W2084" s="5" t="e">
        <f t="shared" si="1835"/>
        <v>#DIV/0!</v>
      </c>
      <c r="X2084" s="25" t="s">
        <v>1591</v>
      </c>
    </row>
    <row r="2085" spans="1:24" ht="31.5" hidden="1" customHeight="1" x14ac:dyDescent="0.3">
      <c r="A2085" s="4" t="s">
        <v>235</v>
      </c>
      <c r="B2085" s="4" t="s">
        <v>1761</v>
      </c>
      <c r="C2085" s="4" t="s">
        <v>187</v>
      </c>
      <c r="D2085" s="4" t="s">
        <v>12</v>
      </c>
      <c r="E2085" s="14" t="s">
        <v>532</v>
      </c>
      <c r="F2085" s="5">
        <v>36.799999999999997</v>
      </c>
      <c r="G2085" s="5">
        <v>36.799999999999997</v>
      </c>
      <c r="H2085" s="5">
        <v>36.799999999999997</v>
      </c>
      <c r="I2085" s="5"/>
      <c r="J2085" s="5"/>
      <c r="K2085" s="5"/>
      <c r="L2085" s="5"/>
      <c r="M2085" s="5">
        <f t="shared" si="1791"/>
        <v>36.799999999999997</v>
      </c>
      <c r="N2085" s="5">
        <v>0</v>
      </c>
      <c r="O2085" s="5">
        <v>21.89941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42">
        <v>0</v>
      </c>
      <c r="W2085" s="5" t="e">
        <f t="shared" si="1835"/>
        <v>#DIV/0!</v>
      </c>
      <c r="X2085" s="25" t="s">
        <v>1591</v>
      </c>
    </row>
    <row r="2086" spans="1:24" ht="47.25" customHeight="1" x14ac:dyDescent="0.3">
      <c r="A2086" s="4" t="s">
        <v>235</v>
      </c>
      <c r="B2086" s="4" t="s">
        <v>1761</v>
      </c>
      <c r="C2086" s="4" t="s">
        <v>38</v>
      </c>
      <c r="D2086" s="4"/>
      <c r="E2086" s="14" t="s">
        <v>838</v>
      </c>
      <c r="F2086" s="5"/>
      <c r="G2086" s="5"/>
      <c r="H2086" s="5"/>
      <c r="I2086" s="5"/>
      <c r="J2086" s="5"/>
      <c r="K2086" s="5"/>
      <c r="L2086" s="5"/>
      <c r="M2086" s="5">
        <f t="shared" si="1791"/>
        <v>0</v>
      </c>
      <c r="N2086" s="5">
        <f t="shared" ref="N2086:O2089" si="1853">N2087</f>
        <v>139.71722</v>
      </c>
      <c r="O2086" s="5">
        <f t="shared" si="1853"/>
        <v>139.71722</v>
      </c>
      <c r="P2086" s="5">
        <f t="shared" ref="P2086:V2089" si="1854">P2087</f>
        <v>0</v>
      </c>
      <c r="Q2086" s="5">
        <f t="shared" si="1854"/>
        <v>0</v>
      </c>
      <c r="R2086" s="5">
        <f t="shared" si="1854"/>
        <v>0</v>
      </c>
      <c r="S2086" s="5">
        <f t="shared" si="1854"/>
        <v>0</v>
      </c>
      <c r="T2086" s="5">
        <f t="shared" si="1854"/>
        <v>139.71722</v>
      </c>
      <c r="U2086" s="5">
        <f t="shared" si="1854"/>
        <v>0</v>
      </c>
      <c r="V2086" s="42">
        <f t="shared" si="1854"/>
        <v>0</v>
      </c>
      <c r="W2086" s="5">
        <f t="shared" si="1835"/>
        <v>100</v>
      </c>
      <c r="X2086" s="27"/>
    </row>
    <row r="2087" spans="1:24" ht="15.75" customHeight="1" x14ac:dyDescent="0.3">
      <c r="A2087" s="4" t="s">
        <v>235</v>
      </c>
      <c r="B2087" s="4" t="s">
        <v>1761</v>
      </c>
      <c r="C2087" s="4" t="s">
        <v>39</v>
      </c>
      <c r="D2087" s="4"/>
      <c r="E2087" s="14" t="s">
        <v>841</v>
      </c>
      <c r="F2087" s="5"/>
      <c r="G2087" s="5"/>
      <c r="H2087" s="5"/>
      <c r="I2087" s="5"/>
      <c r="J2087" s="5"/>
      <c r="K2087" s="5"/>
      <c r="L2087" s="5"/>
      <c r="M2087" s="5">
        <f t="shared" si="1791"/>
        <v>0</v>
      </c>
      <c r="N2087" s="5">
        <f t="shared" si="1853"/>
        <v>139.71722</v>
      </c>
      <c r="O2087" s="5">
        <f t="shared" si="1853"/>
        <v>139.71722</v>
      </c>
      <c r="P2087" s="5">
        <f t="shared" si="1854"/>
        <v>0</v>
      </c>
      <c r="Q2087" s="5">
        <f t="shared" si="1854"/>
        <v>0</v>
      </c>
      <c r="R2087" s="5">
        <f t="shared" si="1854"/>
        <v>0</v>
      </c>
      <c r="S2087" s="5">
        <f t="shared" si="1854"/>
        <v>0</v>
      </c>
      <c r="T2087" s="5">
        <f t="shared" si="1854"/>
        <v>139.71722</v>
      </c>
      <c r="U2087" s="5">
        <f t="shared" si="1854"/>
        <v>0</v>
      </c>
      <c r="V2087" s="42">
        <f t="shared" si="1854"/>
        <v>0</v>
      </c>
      <c r="W2087" s="5">
        <f t="shared" si="1835"/>
        <v>100</v>
      </c>
      <c r="X2087" s="27"/>
    </row>
    <row r="2088" spans="1:24" ht="15.75" customHeight="1" x14ac:dyDescent="0.3">
      <c r="A2088" s="4" t="s">
        <v>235</v>
      </c>
      <c r="B2088" s="4" t="s">
        <v>1761</v>
      </c>
      <c r="C2088" s="4" t="s">
        <v>40</v>
      </c>
      <c r="D2088" s="4"/>
      <c r="E2088" s="14" t="s">
        <v>842</v>
      </c>
      <c r="F2088" s="5"/>
      <c r="G2088" s="5"/>
      <c r="H2088" s="5"/>
      <c r="I2088" s="5"/>
      <c r="J2088" s="5"/>
      <c r="K2088" s="5"/>
      <c r="L2088" s="5"/>
      <c r="M2088" s="5">
        <f t="shared" ref="M2088:M2185" si="1855">F2088+I2088+L2088</f>
        <v>0</v>
      </c>
      <c r="N2088" s="5">
        <f t="shared" si="1853"/>
        <v>139.71722</v>
      </c>
      <c r="O2088" s="5">
        <f t="shared" si="1853"/>
        <v>139.71722</v>
      </c>
      <c r="P2088" s="5">
        <f t="shared" si="1854"/>
        <v>0</v>
      </c>
      <c r="Q2088" s="5">
        <f t="shared" si="1854"/>
        <v>0</v>
      </c>
      <c r="R2088" s="5">
        <f t="shared" si="1854"/>
        <v>0</v>
      </c>
      <c r="S2088" s="5">
        <f t="shared" si="1854"/>
        <v>0</v>
      </c>
      <c r="T2088" s="5">
        <f t="shared" si="1854"/>
        <v>139.71722</v>
      </c>
      <c r="U2088" s="5">
        <f t="shared" si="1854"/>
        <v>0</v>
      </c>
      <c r="V2088" s="42">
        <f t="shared" si="1854"/>
        <v>0</v>
      </c>
      <c r="W2088" s="5">
        <f t="shared" si="1835"/>
        <v>100</v>
      </c>
      <c r="X2088" s="27"/>
    </row>
    <row r="2089" spans="1:24" ht="31.5" customHeight="1" x14ac:dyDescent="0.3">
      <c r="A2089" s="4" t="s">
        <v>235</v>
      </c>
      <c r="B2089" s="4" t="s">
        <v>1761</v>
      </c>
      <c r="C2089" s="4" t="s">
        <v>40</v>
      </c>
      <c r="D2089" s="4" t="s">
        <v>11</v>
      </c>
      <c r="E2089" s="14" t="s">
        <v>531</v>
      </c>
      <c r="F2089" s="5"/>
      <c r="G2089" s="5"/>
      <c r="H2089" s="5"/>
      <c r="I2089" s="5"/>
      <c r="J2089" s="5"/>
      <c r="K2089" s="5"/>
      <c r="L2089" s="5"/>
      <c r="M2089" s="5">
        <f t="shared" si="1855"/>
        <v>0</v>
      </c>
      <c r="N2089" s="5">
        <f t="shared" si="1853"/>
        <v>139.71722</v>
      </c>
      <c r="O2089" s="5">
        <f t="shared" si="1853"/>
        <v>139.71722</v>
      </c>
      <c r="P2089" s="5">
        <f t="shared" si="1854"/>
        <v>0</v>
      </c>
      <c r="Q2089" s="5">
        <f t="shared" si="1854"/>
        <v>0</v>
      </c>
      <c r="R2089" s="5">
        <f t="shared" si="1854"/>
        <v>0</v>
      </c>
      <c r="S2089" s="5">
        <f t="shared" si="1854"/>
        <v>0</v>
      </c>
      <c r="T2089" s="5">
        <f t="shared" si="1854"/>
        <v>139.71722</v>
      </c>
      <c r="U2089" s="5">
        <f t="shared" si="1854"/>
        <v>0</v>
      </c>
      <c r="V2089" s="42">
        <f t="shared" si="1854"/>
        <v>0</v>
      </c>
      <c r="W2089" s="5">
        <f t="shared" si="1835"/>
        <v>100</v>
      </c>
      <c r="X2089" s="27"/>
    </row>
    <row r="2090" spans="1:24" ht="31.5" customHeight="1" x14ac:dyDescent="0.3">
      <c r="A2090" s="4" t="s">
        <v>235</v>
      </c>
      <c r="B2090" s="4" t="s">
        <v>1761</v>
      </c>
      <c r="C2090" s="4" t="s">
        <v>40</v>
      </c>
      <c r="D2090" s="4" t="s">
        <v>12</v>
      </c>
      <c r="E2090" s="14" t="s">
        <v>532</v>
      </c>
      <c r="F2090" s="5"/>
      <c r="G2090" s="5"/>
      <c r="H2090" s="5"/>
      <c r="I2090" s="5"/>
      <c r="J2090" s="5"/>
      <c r="K2090" s="5"/>
      <c r="L2090" s="5"/>
      <c r="M2090" s="5">
        <f t="shared" si="1855"/>
        <v>0</v>
      </c>
      <c r="N2090" s="5">
        <v>139.71722</v>
      </c>
      <c r="O2090" s="5">
        <v>139.71722</v>
      </c>
      <c r="P2090" s="5">
        <v>0</v>
      </c>
      <c r="Q2090" s="5">
        <v>0</v>
      </c>
      <c r="R2090" s="5">
        <v>0</v>
      </c>
      <c r="S2090" s="5">
        <v>0</v>
      </c>
      <c r="T2090" s="5">
        <v>139.71722</v>
      </c>
      <c r="U2090" s="5">
        <v>0</v>
      </c>
      <c r="V2090" s="42">
        <v>0</v>
      </c>
      <c r="W2090" s="5">
        <f t="shared" si="1835"/>
        <v>100</v>
      </c>
      <c r="X2090" s="27"/>
    </row>
    <row r="2091" spans="1:24" s="10" customFormat="1" ht="31.5" customHeight="1" x14ac:dyDescent="0.3">
      <c r="A2091" s="9" t="s">
        <v>235</v>
      </c>
      <c r="B2091" s="9" t="s">
        <v>1786</v>
      </c>
      <c r="C2091" s="9"/>
      <c r="D2091" s="9"/>
      <c r="E2091" s="13" t="s">
        <v>1551</v>
      </c>
      <c r="F2091" s="5"/>
      <c r="G2091" s="5"/>
      <c r="H2091" s="5"/>
      <c r="I2091" s="5"/>
      <c r="J2091" s="5"/>
      <c r="K2091" s="5"/>
      <c r="L2091" s="5"/>
      <c r="M2091" s="11">
        <f>M2092</f>
        <v>0</v>
      </c>
      <c r="N2091" s="11">
        <f t="shared" ref="N2091:V2091" si="1856">N2092</f>
        <v>842.32999999999993</v>
      </c>
      <c r="O2091" s="11">
        <f t="shared" si="1856"/>
        <v>0</v>
      </c>
      <c r="P2091" s="11">
        <f t="shared" si="1856"/>
        <v>0</v>
      </c>
      <c r="Q2091" s="11">
        <f t="shared" si="1856"/>
        <v>0</v>
      </c>
      <c r="R2091" s="11">
        <f t="shared" si="1856"/>
        <v>0</v>
      </c>
      <c r="S2091" s="11">
        <f t="shared" si="1856"/>
        <v>0</v>
      </c>
      <c r="T2091" s="11">
        <f t="shared" si="1856"/>
        <v>842.32249999999999</v>
      </c>
      <c r="U2091" s="11">
        <f t="shared" si="1856"/>
        <v>0</v>
      </c>
      <c r="V2091" s="11">
        <f t="shared" si="1856"/>
        <v>0</v>
      </c>
      <c r="W2091" s="11">
        <f t="shared" si="1835"/>
        <v>99.999109612622135</v>
      </c>
      <c r="X2091" s="26"/>
    </row>
    <row r="2092" spans="1:24" ht="31.5" customHeight="1" x14ac:dyDescent="0.3">
      <c r="A2092" s="4" t="s">
        <v>235</v>
      </c>
      <c r="B2092" s="4" t="s">
        <v>1786</v>
      </c>
      <c r="C2092" s="4" t="s">
        <v>125</v>
      </c>
      <c r="D2092" s="4"/>
      <c r="E2092" s="14" t="s">
        <v>1049</v>
      </c>
      <c r="F2092" s="5"/>
      <c r="G2092" s="5"/>
      <c r="H2092" s="5"/>
      <c r="I2092" s="5"/>
      <c r="J2092" s="5"/>
      <c r="K2092" s="5"/>
      <c r="L2092" s="5"/>
      <c r="M2092" s="5">
        <f>M2093+M2098</f>
        <v>0</v>
      </c>
      <c r="N2092" s="5">
        <f t="shared" ref="N2092:V2092" si="1857">N2093+N2098</f>
        <v>842.32999999999993</v>
      </c>
      <c r="O2092" s="5">
        <f t="shared" si="1857"/>
        <v>0</v>
      </c>
      <c r="P2092" s="5">
        <f t="shared" si="1857"/>
        <v>0</v>
      </c>
      <c r="Q2092" s="5">
        <f t="shared" si="1857"/>
        <v>0</v>
      </c>
      <c r="R2092" s="5">
        <f t="shared" si="1857"/>
        <v>0</v>
      </c>
      <c r="S2092" s="5">
        <f t="shared" si="1857"/>
        <v>0</v>
      </c>
      <c r="T2092" s="5">
        <f t="shared" si="1857"/>
        <v>842.32249999999999</v>
      </c>
      <c r="U2092" s="5">
        <f t="shared" si="1857"/>
        <v>0</v>
      </c>
      <c r="V2092" s="5">
        <f t="shared" si="1857"/>
        <v>0</v>
      </c>
      <c r="W2092" s="5">
        <f t="shared" si="1835"/>
        <v>99.999109612622135</v>
      </c>
      <c r="X2092" s="27"/>
    </row>
    <row r="2093" spans="1:24" ht="31.5" customHeight="1" x14ac:dyDescent="0.3">
      <c r="A2093" s="4" t="s">
        <v>235</v>
      </c>
      <c r="B2093" s="4" t="s">
        <v>1786</v>
      </c>
      <c r="C2093" s="4" t="s">
        <v>188</v>
      </c>
      <c r="D2093" s="4"/>
      <c r="E2093" s="14" t="s">
        <v>1054</v>
      </c>
      <c r="F2093" s="5"/>
      <c r="G2093" s="5"/>
      <c r="H2093" s="5"/>
      <c r="I2093" s="5"/>
      <c r="J2093" s="5"/>
      <c r="K2093" s="5"/>
      <c r="L2093" s="5"/>
      <c r="M2093" s="5">
        <f>M2094</f>
        <v>0</v>
      </c>
      <c r="N2093" s="5">
        <f t="shared" ref="N2093:V2096" si="1858">N2094</f>
        <v>36.799999999999997</v>
      </c>
      <c r="O2093" s="5">
        <f t="shared" si="1858"/>
        <v>0</v>
      </c>
      <c r="P2093" s="5">
        <f t="shared" si="1858"/>
        <v>0</v>
      </c>
      <c r="Q2093" s="5">
        <f t="shared" si="1858"/>
        <v>0</v>
      </c>
      <c r="R2093" s="5">
        <f t="shared" si="1858"/>
        <v>0</v>
      </c>
      <c r="S2093" s="5">
        <f t="shared" si="1858"/>
        <v>0</v>
      </c>
      <c r="T2093" s="5">
        <f t="shared" si="1858"/>
        <v>36.799999999999997</v>
      </c>
      <c r="U2093" s="5">
        <f t="shared" si="1858"/>
        <v>0</v>
      </c>
      <c r="V2093" s="5">
        <f t="shared" si="1858"/>
        <v>0</v>
      </c>
      <c r="W2093" s="5">
        <f t="shared" si="1835"/>
        <v>100</v>
      </c>
      <c r="X2093" s="27"/>
    </row>
    <row r="2094" spans="1:24" ht="31.5" customHeight="1" x14ac:dyDescent="0.3">
      <c r="A2094" s="4" t="s">
        <v>235</v>
      </c>
      <c r="B2094" s="4" t="s">
        <v>1786</v>
      </c>
      <c r="C2094" s="4" t="s">
        <v>189</v>
      </c>
      <c r="D2094" s="4"/>
      <c r="E2094" s="14" t="s">
        <v>1057</v>
      </c>
      <c r="F2094" s="5"/>
      <c r="G2094" s="5"/>
      <c r="H2094" s="5"/>
      <c r="I2094" s="5"/>
      <c r="J2094" s="5"/>
      <c r="K2094" s="5"/>
      <c r="L2094" s="5"/>
      <c r="M2094" s="5">
        <f>M2095</f>
        <v>0</v>
      </c>
      <c r="N2094" s="5">
        <f t="shared" si="1858"/>
        <v>36.799999999999997</v>
      </c>
      <c r="O2094" s="5">
        <f t="shared" si="1858"/>
        <v>0</v>
      </c>
      <c r="P2094" s="5">
        <f t="shared" si="1858"/>
        <v>0</v>
      </c>
      <c r="Q2094" s="5">
        <f t="shared" si="1858"/>
        <v>0</v>
      </c>
      <c r="R2094" s="5">
        <f t="shared" si="1858"/>
        <v>0</v>
      </c>
      <c r="S2094" s="5">
        <f t="shared" si="1858"/>
        <v>0</v>
      </c>
      <c r="T2094" s="5">
        <f t="shared" si="1858"/>
        <v>36.799999999999997</v>
      </c>
      <c r="U2094" s="5">
        <f t="shared" si="1858"/>
        <v>0</v>
      </c>
      <c r="V2094" s="5">
        <f t="shared" si="1858"/>
        <v>0</v>
      </c>
      <c r="W2094" s="5">
        <f t="shared" si="1835"/>
        <v>100</v>
      </c>
      <c r="X2094" s="27"/>
    </row>
    <row r="2095" spans="1:24" ht="31.5" customHeight="1" x14ac:dyDescent="0.3">
      <c r="A2095" s="4" t="s">
        <v>235</v>
      </c>
      <c r="B2095" s="4" t="s">
        <v>1786</v>
      </c>
      <c r="C2095" s="4" t="s">
        <v>187</v>
      </c>
      <c r="D2095" s="4"/>
      <c r="E2095" s="14" t="s">
        <v>570</v>
      </c>
      <c r="F2095" s="5"/>
      <c r="G2095" s="5"/>
      <c r="H2095" s="5"/>
      <c r="I2095" s="5"/>
      <c r="J2095" s="5"/>
      <c r="K2095" s="5"/>
      <c r="L2095" s="5"/>
      <c r="M2095" s="5">
        <f>M2096</f>
        <v>0</v>
      </c>
      <c r="N2095" s="5">
        <f t="shared" si="1858"/>
        <v>36.799999999999997</v>
      </c>
      <c r="O2095" s="5">
        <f t="shared" si="1858"/>
        <v>0</v>
      </c>
      <c r="P2095" s="5">
        <f t="shared" si="1858"/>
        <v>0</v>
      </c>
      <c r="Q2095" s="5">
        <f t="shared" si="1858"/>
        <v>0</v>
      </c>
      <c r="R2095" s="5">
        <f t="shared" si="1858"/>
        <v>0</v>
      </c>
      <c r="S2095" s="5">
        <f t="shared" si="1858"/>
        <v>0</v>
      </c>
      <c r="T2095" s="5">
        <f t="shared" si="1858"/>
        <v>36.799999999999997</v>
      </c>
      <c r="U2095" s="5">
        <f t="shared" si="1858"/>
        <v>0</v>
      </c>
      <c r="V2095" s="5">
        <f t="shared" si="1858"/>
        <v>0</v>
      </c>
      <c r="W2095" s="5">
        <f t="shared" si="1835"/>
        <v>100</v>
      </c>
      <c r="X2095" s="27"/>
    </row>
    <row r="2096" spans="1:24" ht="31.5" customHeight="1" x14ac:dyDescent="0.3">
      <c r="A2096" s="4" t="s">
        <v>235</v>
      </c>
      <c r="B2096" s="4" t="s">
        <v>1786</v>
      </c>
      <c r="C2096" s="4" t="s">
        <v>187</v>
      </c>
      <c r="D2096" s="4" t="s">
        <v>11</v>
      </c>
      <c r="E2096" s="14" t="s">
        <v>531</v>
      </c>
      <c r="F2096" s="5"/>
      <c r="G2096" s="5"/>
      <c r="H2096" s="5"/>
      <c r="I2096" s="5"/>
      <c r="J2096" s="5"/>
      <c r="K2096" s="5"/>
      <c r="L2096" s="5"/>
      <c r="M2096" s="5">
        <f>M2097</f>
        <v>0</v>
      </c>
      <c r="N2096" s="5">
        <f t="shared" si="1858"/>
        <v>36.799999999999997</v>
      </c>
      <c r="O2096" s="5">
        <f t="shared" si="1858"/>
        <v>0</v>
      </c>
      <c r="P2096" s="5">
        <f t="shared" si="1858"/>
        <v>0</v>
      </c>
      <c r="Q2096" s="5">
        <f t="shared" si="1858"/>
        <v>0</v>
      </c>
      <c r="R2096" s="5">
        <f t="shared" si="1858"/>
        <v>0</v>
      </c>
      <c r="S2096" s="5">
        <f t="shared" si="1858"/>
        <v>0</v>
      </c>
      <c r="T2096" s="5">
        <f t="shared" si="1858"/>
        <v>36.799999999999997</v>
      </c>
      <c r="U2096" s="5">
        <f t="shared" si="1858"/>
        <v>0</v>
      </c>
      <c r="V2096" s="5">
        <f t="shared" si="1858"/>
        <v>0</v>
      </c>
      <c r="W2096" s="5">
        <f t="shared" si="1835"/>
        <v>100</v>
      </c>
      <c r="X2096" s="27"/>
    </row>
    <row r="2097" spans="1:24" ht="31.5" customHeight="1" x14ac:dyDescent="0.3">
      <c r="A2097" s="4" t="s">
        <v>235</v>
      </c>
      <c r="B2097" s="4" t="s">
        <v>1786</v>
      </c>
      <c r="C2097" s="4" t="s">
        <v>187</v>
      </c>
      <c r="D2097" s="4" t="s">
        <v>12</v>
      </c>
      <c r="E2097" s="14" t="s">
        <v>532</v>
      </c>
      <c r="F2097" s="5"/>
      <c r="G2097" s="5"/>
      <c r="H2097" s="5"/>
      <c r="I2097" s="5"/>
      <c r="J2097" s="5"/>
      <c r="K2097" s="5"/>
      <c r="L2097" s="5"/>
      <c r="M2097" s="5">
        <v>0</v>
      </c>
      <c r="N2097" s="5">
        <v>36.799999999999997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36.799999999999997</v>
      </c>
      <c r="U2097" s="5">
        <v>0</v>
      </c>
      <c r="V2097" s="5">
        <v>0</v>
      </c>
      <c r="W2097" s="5">
        <f t="shared" si="1835"/>
        <v>100</v>
      </c>
      <c r="X2097" s="27"/>
    </row>
    <row r="2098" spans="1:24" ht="31.5" customHeight="1" x14ac:dyDescent="0.3">
      <c r="A2098" s="4" t="s">
        <v>235</v>
      </c>
      <c r="B2098" s="4" t="s">
        <v>1786</v>
      </c>
      <c r="C2098" s="4" t="s">
        <v>191</v>
      </c>
      <c r="D2098" s="4"/>
      <c r="E2098" s="14" t="s">
        <v>1059</v>
      </c>
      <c r="F2098" s="5"/>
      <c r="G2098" s="5"/>
      <c r="H2098" s="5"/>
      <c r="I2098" s="5"/>
      <c r="J2098" s="5"/>
      <c r="K2098" s="5"/>
      <c r="L2098" s="5"/>
      <c r="M2098" s="5">
        <f>M2099</f>
        <v>0</v>
      </c>
      <c r="N2098" s="5">
        <f t="shared" ref="N2098:V2099" si="1859">N2099</f>
        <v>805.53</v>
      </c>
      <c r="O2098" s="5">
        <f t="shared" si="1859"/>
        <v>0</v>
      </c>
      <c r="P2098" s="5">
        <f t="shared" si="1859"/>
        <v>0</v>
      </c>
      <c r="Q2098" s="5">
        <f t="shared" si="1859"/>
        <v>0</v>
      </c>
      <c r="R2098" s="5">
        <f t="shared" si="1859"/>
        <v>0</v>
      </c>
      <c r="S2098" s="5">
        <f t="shared" si="1859"/>
        <v>0</v>
      </c>
      <c r="T2098" s="5">
        <f t="shared" si="1859"/>
        <v>805.52250000000004</v>
      </c>
      <c r="U2098" s="5">
        <f t="shared" si="1859"/>
        <v>0</v>
      </c>
      <c r="V2098" s="5">
        <f t="shared" si="1859"/>
        <v>0</v>
      </c>
      <c r="W2098" s="5">
        <f t="shared" si="1835"/>
        <v>99.999068935980048</v>
      </c>
      <c r="X2098" s="27"/>
    </row>
    <row r="2099" spans="1:24" ht="31.5" customHeight="1" x14ac:dyDescent="0.3">
      <c r="A2099" s="4" t="s">
        <v>235</v>
      </c>
      <c r="B2099" s="4" t="s">
        <v>1786</v>
      </c>
      <c r="C2099" s="4" t="s">
        <v>192</v>
      </c>
      <c r="D2099" s="4"/>
      <c r="E2099" s="14" t="s">
        <v>1060</v>
      </c>
      <c r="F2099" s="5"/>
      <c r="G2099" s="5"/>
      <c r="H2099" s="5"/>
      <c r="I2099" s="5"/>
      <c r="J2099" s="5"/>
      <c r="K2099" s="5"/>
      <c r="L2099" s="5"/>
      <c r="M2099" s="5">
        <f>M2100</f>
        <v>0</v>
      </c>
      <c r="N2099" s="5">
        <f t="shared" si="1859"/>
        <v>805.53</v>
      </c>
      <c r="O2099" s="5">
        <f t="shared" si="1859"/>
        <v>0</v>
      </c>
      <c r="P2099" s="5">
        <f t="shared" si="1859"/>
        <v>0</v>
      </c>
      <c r="Q2099" s="5">
        <f t="shared" si="1859"/>
        <v>0</v>
      </c>
      <c r="R2099" s="5">
        <f t="shared" si="1859"/>
        <v>0</v>
      </c>
      <c r="S2099" s="5">
        <f t="shared" si="1859"/>
        <v>0</v>
      </c>
      <c r="T2099" s="5">
        <f t="shared" si="1859"/>
        <v>805.52250000000004</v>
      </c>
      <c r="U2099" s="5">
        <f t="shared" si="1859"/>
        <v>0</v>
      </c>
      <c r="V2099" s="5">
        <f t="shared" si="1859"/>
        <v>0</v>
      </c>
      <c r="W2099" s="5">
        <f t="shared" si="1835"/>
        <v>99.999068935980048</v>
      </c>
      <c r="X2099" s="27"/>
    </row>
    <row r="2100" spans="1:24" ht="31.5" customHeight="1" x14ac:dyDescent="0.3">
      <c r="A2100" s="4" t="s">
        <v>235</v>
      </c>
      <c r="B2100" s="4" t="s">
        <v>1786</v>
      </c>
      <c r="C2100" s="4" t="s">
        <v>190</v>
      </c>
      <c r="D2100" s="4"/>
      <c r="E2100" s="14" t="s">
        <v>572</v>
      </c>
      <c r="F2100" s="5"/>
      <c r="G2100" s="5"/>
      <c r="H2100" s="5"/>
      <c r="I2100" s="5"/>
      <c r="J2100" s="5"/>
      <c r="K2100" s="5"/>
      <c r="L2100" s="5"/>
      <c r="M2100" s="5">
        <f>M2101+M2103</f>
        <v>0</v>
      </c>
      <c r="N2100" s="5">
        <f t="shared" ref="N2100:V2100" si="1860">N2101+N2103</f>
        <v>805.53</v>
      </c>
      <c r="O2100" s="5">
        <f t="shared" si="1860"/>
        <v>0</v>
      </c>
      <c r="P2100" s="5">
        <f t="shared" si="1860"/>
        <v>0</v>
      </c>
      <c r="Q2100" s="5">
        <f t="shared" si="1860"/>
        <v>0</v>
      </c>
      <c r="R2100" s="5">
        <f t="shared" si="1860"/>
        <v>0</v>
      </c>
      <c r="S2100" s="5">
        <f t="shared" si="1860"/>
        <v>0</v>
      </c>
      <c r="T2100" s="5">
        <f t="shared" si="1860"/>
        <v>805.52250000000004</v>
      </c>
      <c r="U2100" s="5">
        <f t="shared" si="1860"/>
        <v>0</v>
      </c>
      <c r="V2100" s="5">
        <f t="shared" si="1860"/>
        <v>0</v>
      </c>
      <c r="W2100" s="5">
        <f t="shared" si="1835"/>
        <v>99.999068935980048</v>
      </c>
      <c r="X2100" s="27"/>
    </row>
    <row r="2101" spans="1:24" ht="31.5" customHeight="1" x14ac:dyDescent="0.3">
      <c r="A2101" s="4" t="s">
        <v>235</v>
      </c>
      <c r="B2101" s="4" t="s">
        <v>1786</v>
      </c>
      <c r="C2101" s="4" t="s">
        <v>190</v>
      </c>
      <c r="D2101" s="4" t="s">
        <v>11</v>
      </c>
      <c r="E2101" s="14" t="s">
        <v>531</v>
      </c>
      <c r="F2101" s="5"/>
      <c r="G2101" s="5"/>
      <c r="H2101" s="5"/>
      <c r="I2101" s="5"/>
      <c r="J2101" s="5"/>
      <c r="K2101" s="5"/>
      <c r="L2101" s="5"/>
      <c r="M2101" s="5">
        <f>M2102</f>
        <v>0</v>
      </c>
      <c r="N2101" s="5">
        <f t="shared" ref="N2101:V2101" si="1861">N2102</f>
        <v>769.21100000000001</v>
      </c>
      <c r="O2101" s="5">
        <f t="shared" si="1861"/>
        <v>0</v>
      </c>
      <c r="P2101" s="5">
        <f t="shared" si="1861"/>
        <v>0</v>
      </c>
      <c r="Q2101" s="5">
        <f t="shared" si="1861"/>
        <v>0</v>
      </c>
      <c r="R2101" s="5">
        <f t="shared" si="1861"/>
        <v>0</v>
      </c>
      <c r="S2101" s="5">
        <f t="shared" si="1861"/>
        <v>0</v>
      </c>
      <c r="T2101" s="5">
        <f t="shared" si="1861"/>
        <v>769.21050000000002</v>
      </c>
      <c r="U2101" s="5">
        <f t="shared" si="1861"/>
        <v>0</v>
      </c>
      <c r="V2101" s="5">
        <f t="shared" si="1861"/>
        <v>0</v>
      </c>
      <c r="W2101" s="5">
        <f t="shared" si="1835"/>
        <v>99.999934998329451</v>
      </c>
      <c r="X2101" s="27"/>
    </row>
    <row r="2102" spans="1:24" ht="31.5" customHeight="1" x14ac:dyDescent="0.3">
      <c r="A2102" s="4" t="s">
        <v>235</v>
      </c>
      <c r="B2102" s="4" t="s">
        <v>1786</v>
      </c>
      <c r="C2102" s="4" t="s">
        <v>190</v>
      </c>
      <c r="D2102" s="4" t="s">
        <v>12</v>
      </c>
      <c r="E2102" s="14" t="s">
        <v>532</v>
      </c>
      <c r="F2102" s="5"/>
      <c r="G2102" s="5"/>
      <c r="H2102" s="5"/>
      <c r="I2102" s="5"/>
      <c r="J2102" s="5"/>
      <c r="K2102" s="5"/>
      <c r="L2102" s="5"/>
      <c r="M2102" s="5">
        <v>0</v>
      </c>
      <c r="N2102" s="5">
        <v>769.21100000000001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769.21050000000002</v>
      </c>
      <c r="U2102" s="5">
        <v>0</v>
      </c>
      <c r="V2102" s="5">
        <v>0</v>
      </c>
      <c r="W2102" s="5">
        <f t="shared" si="1835"/>
        <v>99.999934998329451</v>
      </c>
      <c r="X2102" s="27"/>
    </row>
    <row r="2103" spans="1:24" ht="31.5" customHeight="1" x14ac:dyDescent="0.3">
      <c r="A2103" s="4" t="s">
        <v>235</v>
      </c>
      <c r="B2103" s="4" t="s">
        <v>1786</v>
      </c>
      <c r="C2103" s="4" t="s">
        <v>190</v>
      </c>
      <c r="D2103" s="4" t="s">
        <v>13</v>
      </c>
      <c r="E2103" s="14" t="s">
        <v>547</v>
      </c>
      <c r="F2103" s="5"/>
      <c r="G2103" s="5"/>
      <c r="H2103" s="5"/>
      <c r="I2103" s="5"/>
      <c r="J2103" s="5"/>
      <c r="K2103" s="5"/>
      <c r="L2103" s="5"/>
      <c r="M2103" s="5">
        <f>M2104</f>
        <v>0</v>
      </c>
      <c r="N2103" s="5">
        <f t="shared" ref="N2103:V2103" si="1862">N2104</f>
        <v>36.319000000000003</v>
      </c>
      <c r="O2103" s="5">
        <f t="shared" si="1862"/>
        <v>0</v>
      </c>
      <c r="P2103" s="5">
        <f t="shared" si="1862"/>
        <v>0</v>
      </c>
      <c r="Q2103" s="5">
        <f t="shared" si="1862"/>
        <v>0</v>
      </c>
      <c r="R2103" s="5">
        <f t="shared" si="1862"/>
        <v>0</v>
      </c>
      <c r="S2103" s="5">
        <f t="shared" si="1862"/>
        <v>0</v>
      </c>
      <c r="T2103" s="5">
        <f t="shared" si="1862"/>
        <v>36.311999999999998</v>
      </c>
      <c r="U2103" s="5">
        <f t="shared" si="1862"/>
        <v>0</v>
      </c>
      <c r="V2103" s="5">
        <f t="shared" si="1862"/>
        <v>0</v>
      </c>
      <c r="W2103" s="5">
        <f t="shared" si="1835"/>
        <v>99.980726341584287</v>
      </c>
      <c r="X2103" s="27"/>
    </row>
    <row r="2104" spans="1:24" ht="31.5" customHeight="1" x14ac:dyDescent="0.3">
      <c r="A2104" s="4" t="s">
        <v>235</v>
      </c>
      <c r="B2104" s="4" t="s">
        <v>1786</v>
      </c>
      <c r="C2104" s="4" t="s">
        <v>190</v>
      </c>
      <c r="D2104" s="4" t="s">
        <v>20</v>
      </c>
      <c r="E2104" s="14" t="s">
        <v>550</v>
      </c>
      <c r="F2104" s="5"/>
      <c r="G2104" s="5"/>
      <c r="H2104" s="5"/>
      <c r="I2104" s="5"/>
      <c r="J2104" s="5"/>
      <c r="K2104" s="5"/>
      <c r="L2104" s="5"/>
      <c r="M2104" s="5">
        <v>0</v>
      </c>
      <c r="N2104" s="5">
        <v>36.319000000000003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36.311999999999998</v>
      </c>
      <c r="U2104" s="5">
        <v>0</v>
      </c>
      <c r="V2104" s="5">
        <v>0</v>
      </c>
      <c r="W2104" s="5">
        <f t="shared" si="1835"/>
        <v>99.980726341584287</v>
      </c>
      <c r="X2104" s="27"/>
    </row>
    <row r="2105" spans="1:24" s="10" customFormat="1" ht="31.5" customHeight="1" x14ac:dyDescent="0.3">
      <c r="A2105" s="9" t="s">
        <v>235</v>
      </c>
      <c r="B2105" s="9" t="s">
        <v>1762</v>
      </c>
      <c r="C2105" s="9"/>
      <c r="D2105" s="9"/>
      <c r="E2105" s="13" t="s">
        <v>507</v>
      </c>
      <c r="F2105" s="11">
        <f t="shared" ref="F2105:L2105" si="1863">F2106+F2114</f>
        <v>1252.5</v>
      </c>
      <c r="G2105" s="11">
        <f t="shared" si="1863"/>
        <v>1313.3</v>
      </c>
      <c r="H2105" s="11">
        <f t="shared" si="1863"/>
        <v>1140.3999999999999</v>
      </c>
      <c r="I2105" s="11">
        <f t="shared" si="1863"/>
        <v>0</v>
      </c>
      <c r="J2105" s="11">
        <f t="shared" si="1863"/>
        <v>0</v>
      </c>
      <c r="K2105" s="11">
        <f t="shared" si="1863"/>
        <v>0</v>
      </c>
      <c r="L2105" s="11">
        <f t="shared" si="1863"/>
        <v>-125.66999999999999</v>
      </c>
      <c r="M2105" s="11">
        <f t="shared" si="1855"/>
        <v>1126.83</v>
      </c>
      <c r="N2105" s="11">
        <f>N2106+N2114</f>
        <v>331.29999999999995</v>
      </c>
      <c r="O2105" s="11">
        <f>O2106+O2114</f>
        <v>946.16561000000002</v>
      </c>
      <c r="P2105" s="11">
        <f t="shared" ref="P2105:V2105" si="1864">P2106+P2114</f>
        <v>331.29999999999995</v>
      </c>
      <c r="Q2105" s="11">
        <f t="shared" si="1864"/>
        <v>179.20744000000002</v>
      </c>
      <c r="R2105" s="11">
        <f t="shared" si="1864"/>
        <v>0</v>
      </c>
      <c r="S2105" s="11">
        <f t="shared" si="1864"/>
        <v>0</v>
      </c>
      <c r="T2105" s="11">
        <f t="shared" si="1864"/>
        <v>331.29998000000001</v>
      </c>
      <c r="U2105" s="11">
        <f t="shared" si="1864"/>
        <v>331.29998000000001</v>
      </c>
      <c r="V2105" s="41">
        <f t="shared" si="1864"/>
        <v>0</v>
      </c>
      <c r="W2105" s="11">
        <f t="shared" si="1835"/>
        <v>99.999993963175385</v>
      </c>
      <c r="X2105" s="26"/>
    </row>
    <row r="2106" spans="1:24" ht="15.75" hidden="1" customHeight="1" x14ac:dyDescent="0.25">
      <c r="A2106" s="4" t="s">
        <v>235</v>
      </c>
      <c r="B2106" s="4" t="s">
        <v>1762</v>
      </c>
      <c r="C2106" s="4" t="s">
        <v>125</v>
      </c>
      <c r="D2106" s="4"/>
      <c r="E2106" s="14" t="s">
        <v>1049</v>
      </c>
      <c r="F2106" s="5">
        <f t="shared" ref="F2106:L2108" si="1865">F2107</f>
        <v>931.19999999999993</v>
      </c>
      <c r="G2106" s="5">
        <f t="shared" si="1865"/>
        <v>992</v>
      </c>
      <c r="H2106" s="5">
        <f t="shared" si="1865"/>
        <v>819.09999999999991</v>
      </c>
      <c r="I2106" s="5">
        <f t="shared" si="1865"/>
        <v>0</v>
      </c>
      <c r="J2106" s="5">
        <f t="shared" si="1865"/>
        <v>0</v>
      </c>
      <c r="K2106" s="5">
        <f t="shared" si="1865"/>
        <v>0</v>
      </c>
      <c r="L2106" s="5">
        <f t="shared" si="1865"/>
        <v>-125.66999999999999</v>
      </c>
      <c r="M2106" s="5">
        <f t="shared" si="1855"/>
        <v>805.53</v>
      </c>
      <c r="N2106" s="5">
        <f t="shared" ref="N2106:O2108" si="1866">N2107</f>
        <v>0</v>
      </c>
      <c r="O2106" s="5">
        <f t="shared" si="1866"/>
        <v>766.95817</v>
      </c>
      <c r="P2106" s="5">
        <f t="shared" ref="P2106:V2108" si="1867">P2107</f>
        <v>0</v>
      </c>
      <c r="Q2106" s="5">
        <f t="shared" si="1867"/>
        <v>0</v>
      </c>
      <c r="R2106" s="5">
        <f t="shared" si="1867"/>
        <v>0</v>
      </c>
      <c r="S2106" s="5">
        <f t="shared" si="1867"/>
        <v>0</v>
      </c>
      <c r="T2106" s="5">
        <f t="shared" si="1867"/>
        <v>0</v>
      </c>
      <c r="U2106" s="5">
        <f t="shared" si="1867"/>
        <v>0</v>
      </c>
      <c r="V2106" s="42">
        <f t="shared" si="1867"/>
        <v>0</v>
      </c>
      <c r="W2106" s="5" t="e">
        <f t="shared" si="1835"/>
        <v>#DIV/0!</v>
      </c>
      <c r="X2106" s="25" t="s">
        <v>1591</v>
      </c>
    </row>
    <row r="2107" spans="1:24" ht="31.5" hidden="1" customHeight="1" x14ac:dyDescent="0.25">
      <c r="A2107" s="4" t="s">
        <v>235</v>
      </c>
      <c r="B2107" s="4" t="s">
        <v>1762</v>
      </c>
      <c r="C2107" s="4" t="s">
        <v>191</v>
      </c>
      <c r="D2107" s="4"/>
      <c r="E2107" s="14" t="s">
        <v>1059</v>
      </c>
      <c r="F2107" s="5">
        <f t="shared" si="1865"/>
        <v>931.19999999999993</v>
      </c>
      <c r="G2107" s="5">
        <f t="shared" si="1865"/>
        <v>992</v>
      </c>
      <c r="H2107" s="5">
        <f t="shared" si="1865"/>
        <v>819.09999999999991</v>
      </c>
      <c r="I2107" s="5">
        <f t="shared" si="1865"/>
        <v>0</v>
      </c>
      <c r="J2107" s="5">
        <f t="shared" si="1865"/>
        <v>0</v>
      </c>
      <c r="K2107" s="5">
        <f t="shared" si="1865"/>
        <v>0</v>
      </c>
      <c r="L2107" s="5">
        <f t="shared" si="1865"/>
        <v>-125.66999999999999</v>
      </c>
      <c r="M2107" s="5">
        <f t="shared" si="1855"/>
        <v>805.53</v>
      </c>
      <c r="N2107" s="5">
        <f t="shared" si="1866"/>
        <v>0</v>
      </c>
      <c r="O2107" s="5">
        <f t="shared" si="1866"/>
        <v>766.95817</v>
      </c>
      <c r="P2107" s="5">
        <f t="shared" si="1867"/>
        <v>0</v>
      </c>
      <c r="Q2107" s="5">
        <f t="shared" si="1867"/>
        <v>0</v>
      </c>
      <c r="R2107" s="5">
        <f t="shared" si="1867"/>
        <v>0</v>
      </c>
      <c r="S2107" s="5">
        <f t="shared" si="1867"/>
        <v>0</v>
      </c>
      <c r="T2107" s="5">
        <f t="shared" si="1867"/>
        <v>0</v>
      </c>
      <c r="U2107" s="5">
        <f t="shared" si="1867"/>
        <v>0</v>
      </c>
      <c r="V2107" s="42">
        <f t="shared" si="1867"/>
        <v>0</v>
      </c>
      <c r="W2107" s="5" t="e">
        <f t="shared" si="1835"/>
        <v>#DIV/0!</v>
      </c>
      <c r="X2107" s="25" t="s">
        <v>1591</v>
      </c>
    </row>
    <row r="2108" spans="1:24" ht="31.5" hidden="1" customHeight="1" x14ac:dyDescent="0.25">
      <c r="A2108" s="4" t="s">
        <v>235</v>
      </c>
      <c r="B2108" s="4" t="s">
        <v>1762</v>
      </c>
      <c r="C2108" s="4" t="s">
        <v>192</v>
      </c>
      <c r="D2108" s="4"/>
      <c r="E2108" s="14" t="s">
        <v>1060</v>
      </c>
      <c r="F2108" s="5">
        <f t="shared" si="1865"/>
        <v>931.19999999999993</v>
      </c>
      <c r="G2108" s="5">
        <f t="shared" si="1865"/>
        <v>992</v>
      </c>
      <c r="H2108" s="5">
        <f t="shared" si="1865"/>
        <v>819.09999999999991</v>
      </c>
      <c r="I2108" s="5">
        <f t="shared" si="1865"/>
        <v>0</v>
      </c>
      <c r="J2108" s="5">
        <f t="shared" si="1865"/>
        <v>0</v>
      </c>
      <c r="K2108" s="5">
        <f t="shared" si="1865"/>
        <v>0</v>
      </c>
      <c r="L2108" s="5">
        <f t="shared" si="1865"/>
        <v>-125.66999999999999</v>
      </c>
      <c r="M2108" s="5">
        <f t="shared" si="1855"/>
        <v>805.53</v>
      </c>
      <c r="N2108" s="5">
        <f t="shared" si="1866"/>
        <v>0</v>
      </c>
      <c r="O2108" s="5">
        <f t="shared" si="1866"/>
        <v>766.95817</v>
      </c>
      <c r="P2108" s="5">
        <f t="shared" si="1867"/>
        <v>0</v>
      </c>
      <c r="Q2108" s="5">
        <f t="shared" si="1867"/>
        <v>0</v>
      </c>
      <c r="R2108" s="5">
        <f t="shared" si="1867"/>
        <v>0</v>
      </c>
      <c r="S2108" s="5">
        <f t="shared" si="1867"/>
        <v>0</v>
      </c>
      <c r="T2108" s="5">
        <f t="shared" si="1867"/>
        <v>0</v>
      </c>
      <c r="U2108" s="5">
        <f t="shared" si="1867"/>
        <v>0</v>
      </c>
      <c r="V2108" s="42">
        <f t="shared" si="1867"/>
        <v>0</v>
      </c>
      <c r="W2108" s="5" t="e">
        <f t="shared" si="1835"/>
        <v>#DIV/0!</v>
      </c>
      <c r="X2108" s="25" t="s">
        <v>1591</v>
      </c>
    </row>
    <row r="2109" spans="1:24" ht="31.5" hidden="1" customHeight="1" x14ac:dyDescent="0.25">
      <c r="A2109" s="4" t="s">
        <v>235</v>
      </c>
      <c r="B2109" s="4" t="s">
        <v>1762</v>
      </c>
      <c r="C2109" s="4" t="s">
        <v>190</v>
      </c>
      <c r="D2109" s="4"/>
      <c r="E2109" s="14" t="s">
        <v>572</v>
      </c>
      <c r="F2109" s="5">
        <f t="shared" ref="F2109:L2109" si="1868">F2110+F2112</f>
        <v>931.19999999999993</v>
      </c>
      <c r="G2109" s="5">
        <f t="shared" si="1868"/>
        <v>992</v>
      </c>
      <c r="H2109" s="5">
        <f t="shared" si="1868"/>
        <v>819.09999999999991</v>
      </c>
      <c r="I2109" s="5">
        <f t="shared" si="1868"/>
        <v>0</v>
      </c>
      <c r="J2109" s="5">
        <f t="shared" si="1868"/>
        <v>0</v>
      </c>
      <c r="K2109" s="5">
        <f t="shared" si="1868"/>
        <v>0</v>
      </c>
      <c r="L2109" s="5">
        <f t="shared" si="1868"/>
        <v>-125.66999999999999</v>
      </c>
      <c r="M2109" s="5">
        <f t="shared" si="1855"/>
        <v>805.53</v>
      </c>
      <c r="N2109" s="5">
        <f>N2110+N2112</f>
        <v>0</v>
      </c>
      <c r="O2109" s="5">
        <f>O2110+O2112</f>
        <v>766.95817</v>
      </c>
      <c r="P2109" s="5">
        <f t="shared" ref="P2109:V2109" si="1869">P2110+P2112</f>
        <v>0</v>
      </c>
      <c r="Q2109" s="5">
        <f t="shared" si="1869"/>
        <v>0</v>
      </c>
      <c r="R2109" s="5">
        <f t="shared" si="1869"/>
        <v>0</v>
      </c>
      <c r="S2109" s="5">
        <f t="shared" si="1869"/>
        <v>0</v>
      </c>
      <c r="T2109" s="5">
        <f t="shared" si="1869"/>
        <v>0</v>
      </c>
      <c r="U2109" s="5">
        <f t="shared" si="1869"/>
        <v>0</v>
      </c>
      <c r="V2109" s="42">
        <f t="shared" si="1869"/>
        <v>0</v>
      </c>
      <c r="W2109" s="5" t="e">
        <f t="shared" si="1835"/>
        <v>#DIV/0!</v>
      </c>
      <c r="X2109" s="25" t="s">
        <v>1591</v>
      </c>
    </row>
    <row r="2110" spans="1:24" ht="31.5" hidden="1" customHeight="1" x14ac:dyDescent="0.25">
      <c r="A2110" s="4" t="s">
        <v>235</v>
      </c>
      <c r="B2110" s="4" t="s">
        <v>1762</v>
      </c>
      <c r="C2110" s="4" t="s">
        <v>190</v>
      </c>
      <c r="D2110" s="4" t="s">
        <v>11</v>
      </c>
      <c r="E2110" s="14" t="s">
        <v>531</v>
      </c>
      <c r="F2110" s="5">
        <f t="shared" ref="F2110:L2110" si="1870">F2111</f>
        <v>894.9</v>
      </c>
      <c r="G2110" s="5">
        <f t="shared" si="1870"/>
        <v>955.7</v>
      </c>
      <c r="H2110" s="5">
        <f t="shared" si="1870"/>
        <v>782.8</v>
      </c>
      <c r="I2110" s="5">
        <f t="shared" si="1870"/>
        <v>0</v>
      </c>
      <c r="J2110" s="5">
        <f t="shared" si="1870"/>
        <v>0</v>
      </c>
      <c r="K2110" s="5">
        <f t="shared" si="1870"/>
        <v>0</v>
      </c>
      <c r="L2110" s="5">
        <f t="shared" si="1870"/>
        <v>-125.68899999999999</v>
      </c>
      <c r="M2110" s="5">
        <f t="shared" si="1855"/>
        <v>769.21100000000001</v>
      </c>
      <c r="N2110" s="5">
        <f>N2111</f>
        <v>0</v>
      </c>
      <c r="O2110" s="5">
        <f>O2111</f>
        <v>739.72416999999996</v>
      </c>
      <c r="P2110" s="5">
        <f t="shared" ref="P2110:V2110" si="1871">P2111</f>
        <v>0</v>
      </c>
      <c r="Q2110" s="5">
        <f t="shared" si="1871"/>
        <v>0</v>
      </c>
      <c r="R2110" s="5">
        <f t="shared" si="1871"/>
        <v>0</v>
      </c>
      <c r="S2110" s="5">
        <f t="shared" si="1871"/>
        <v>0</v>
      </c>
      <c r="T2110" s="5">
        <f t="shared" si="1871"/>
        <v>0</v>
      </c>
      <c r="U2110" s="5">
        <f t="shared" si="1871"/>
        <v>0</v>
      </c>
      <c r="V2110" s="42">
        <f t="shared" si="1871"/>
        <v>0</v>
      </c>
      <c r="W2110" s="5" t="e">
        <f t="shared" si="1835"/>
        <v>#DIV/0!</v>
      </c>
      <c r="X2110" s="25" t="s">
        <v>1591</v>
      </c>
    </row>
    <row r="2111" spans="1:24" ht="31.5" hidden="1" customHeight="1" x14ac:dyDescent="0.25">
      <c r="A2111" s="4" t="s">
        <v>235</v>
      </c>
      <c r="B2111" s="4" t="s">
        <v>1762</v>
      </c>
      <c r="C2111" s="4" t="s">
        <v>190</v>
      </c>
      <c r="D2111" s="4" t="s">
        <v>12</v>
      </c>
      <c r="E2111" s="14" t="s">
        <v>532</v>
      </c>
      <c r="F2111" s="5">
        <v>894.9</v>
      </c>
      <c r="G2111" s="5">
        <v>955.7</v>
      </c>
      <c r="H2111" s="5">
        <v>782.8</v>
      </c>
      <c r="I2111" s="5"/>
      <c r="J2111" s="5"/>
      <c r="K2111" s="5"/>
      <c r="L2111" s="5">
        <v>-125.68899999999999</v>
      </c>
      <c r="M2111" s="5">
        <f t="shared" si="1855"/>
        <v>769.21100000000001</v>
      </c>
      <c r="N2111" s="5">
        <v>0</v>
      </c>
      <c r="O2111" s="5">
        <v>739.72416999999996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42">
        <v>0</v>
      </c>
      <c r="W2111" s="5" t="e">
        <f t="shared" si="1835"/>
        <v>#DIV/0!</v>
      </c>
      <c r="X2111" s="25" t="s">
        <v>1591</v>
      </c>
    </row>
    <row r="2112" spans="1:24" ht="15.75" hidden="1" customHeight="1" x14ac:dyDescent="0.3">
      <c r="A2112" s="4" t="s">
        <v>235</v>
      </c>
      <c r="B2112" s="4" t="s">
        <v>1762</v>
      </c>
      <c r="C2112" s="4" t="s">
        <v>190</v>
      </c>
      <c r="D2112" s="4" t="s">
        <v>13</v>
      </c>
      <c r="E2112" s="14" t="s">
        <v>547</v>
      </c>
      <c r="F2112" s="5">
        <f t="shared" ref="F2112:L2112" si="1872">F2113</f>
        <v>36.299999999999997</v>
      </c>
      <c r="G2112" s="5">
        <f t="shared" si="1872"/>
        <v>36.299999999999997</v>
      </c>
      <c r="H2112" s="5">
        <f t="shared" si="1872"/>
        <v>36.299999999999997</v>
      </c>
      <c r="I2112" s="5">
        <f t="shared" si="1872"/>
        <v>0</v>
      </c>
      <c r="J2112" s="5">
        <f t="shared" si="1872"/>
        <v>0</v>
      </c>
      <c r="K2112" s="5">
        <f t="shared" si="1872"/>
        <v>0</v>
      </c>
      <c r="L2112" s="5">
        <f t="shared" si="1872"/>
        <v>1.9E-2</v>
      </c>
      <c r="M2112" s="5">
        <f t="shared" si="1855"/>
        <v>36.318999999999996</v>
      </c>
      <c r="N2112" s="5">
        <f>N2113</f>
        <v>0</v>
      </c>
      <c r="O2112" s="5">
        <f>O2113</f>
        <v>27.234000000000002</v>
      </c>
      <c r="P2112" s="5">
        <f t="shared" ref="P2112:V2112" si="1873">P2113</f>
        <v>0</v>
      </c>
      <c r="Q2112" s="5">
        <f t="shared" si="1873"/>
        <v>0</v>
      </c>
      <c r="R2112" s="5">
        <f t="shared" si="1873"/>
        <v>0</v>
      </c>
      <c r="S2112" s="5">
        <f t="shared" si="1873"/>
        <v>0</v>
      </c>
      <c r="T2112" s="5">
        <f t="shared" si="1873"/>
        <v>0</v>
      </c>
      <c r="U2112" s="5">
        <f t="shared" si="1873"/>
        <v>0</v>
      </c>
      <c r="V2112" s="42">
        <f t="shared" si="1873"/>
        <v>0</v>
      </c>
      <c r="W2112" s="5" t="e">
        <f t="shared" si="1835"/>
        <v>#DIV/0!</v>
      </c>
      <c r="X2112" s="25" t="s">
        <v>1591</v>
      </c>
    </row>
    <row r="2113" spans="1:24" ht="15.75" hidden="1" customHeight="1" x14ac:dyDescent="0.3">
      <c r="A2113" s="4" t="s">
        <v>235</v>
      </c>
      <c r="B2113" s="4" t="s">
        <v>1762</v>
      </c>
      <c r="C2113" s="4" t="s">
        <v>190</v>
      </c>
      <c r="D2113" s="4" t="s">
        <v>20</v>
      </c>
      <c r="E2113" s="14" t="s">
        <v>550</v>
      </c>
      <c r="F2113" s="5">
        <v>36.299999999999997</v>
      </c>
      <c r="G2113" s="5">
        <v>36.299999999999997</v>
      </c>
      <c r="H2113" s="5">
        <v>36.299999999999997</v>
      </c>
      <c r="I2113" s="5"/>
      <c r="J2113" s="5"/>
      <c r="K2113" s="5"/>
      <c r="L2113" s="5">
        <v>1.9E-2</v>
      </c>
      <c r="M2113" s="5">
        <f t="shared" si="1855"/>
        <v>36.318999999999996</v>
      </c>
      <c r="N2113" s="5">
        <v>0</v>
      </c>
      <c r="O2113" s="5">
        <v>27.234000000000002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42">
        <v>0</v>
      </c>
      <c r="W2113" s="5" t="e">
        <f t="shared" si="1835"/>
        <v>#DIV/0!</v>
      </c>
      <c r="X2113" s="25" t="s">
        <v>1591</v>
      </c>
    </row>
    <row r="2114" spans="1:24" ht="31.5" customHeight="1" x14ac:dyDescent="0.3">
      <c r="A2114" s="4" t="s">
        <v>235</v>
      </c>
      <c r="B2114" s="4" t="s">
        <v>1762</v>
      </c>
      <c r="C2114" s="4" t="s">
        <v>22</v>
      </c>
      <c r="D2114" s="4"/>
      <c r="E2114" s="14" t="s">
        <v>802</v>
      </c>
      <c r="F2114" s="5">
        <f t="shared" ref="F2114:L2114" si="1874">F2115</f>
        <v>321.29999999999995</v>
      </c>
      <c r="G2114" s="5">
        <f t="shared" si="1874"/>
        <v>321.29999999999995</v>
      </c>
      <c r="H2114" s="5">
        <f t="shared" si="1874"/>
        <v>321.29999999999995</v>
      </c>
      <c r="I2114" s="5">
        <f t="shared" si="1874"/>
        <v>0</v>
      </c>
      <c r="J2114" s="5">
        <f t="shared" si="1874"/>
        <v>0</v>
      </c>
      <c r="K2114" s="5">
        <f t="shared" si="1874"/>
        <v>0</v>
      </c>
      <c r="L2114" s="5">
        <f t="shared" si="1874"/>
        <v>0</v>
      </c>
      <c r="M2114" s="5">
        <f t="shared" si="1855"/>
        <v>321.29999999999995</v>
      </c>
      <c r="N2114" s="5">
        <f t="shared" ref="N2114:O2117" si="1875">N2115</f>
        <v>331.29999999999995</v>
      </c>
      <c r="O2114" s="5">
        <f t="shared" si="1875"/>
        <v>179.20744000000002</v>
      </c>
      <c r="P2114" s="5">
        <f t="shared" ref="P2114:V2114" si="1876">P2115</f>
        <v>331.29999999999995</v>
      </c>
      <c r="Q2114" s="5">
        <f t="shared" si="1876"/>
        <v>179.20744000000002</v>
      </c>
      <c r="R2114" s="5">
        <f t="shared" si="1876"/>
        <v>0</v>
      </c>
      <c r="S2114" s="5">
        <f t="shared" si="1876"/>
        <v>0</v>
      </c>
      <c r="T2114" s="5">
        <f t="shared" si="1876"/>
        <v>331.29998000000001</v>
      </c>
      <c r="U2114" s="5">
        <f t="shared" si="1876"/>
        <v>331.29998000000001</v>
      </c>
      <c r="V2114" s="42">
        <f t="shared" si="1876"/>
        <v>0</v>
      </c>
      <c r="W2114" s="5">
        <f t="shared" si="1835"/>
        <v>99.999993963175385</v>
      </c>
      <c r="X2114" s="27"/>
    </row>
    <row r="2115" spans="1:24" ht="15.75" customHeight="1" x14ac:dyDescent="0.3">
      <c r="A2115" s="4" t="s">
        <v>235</v>
      </c>
      <c r="B2115" s="4" t="s">
        <v>1762</v>
      </c>
      <c r="C2115" s="4" t="s">
        <v>23</v>
      </c>
      <c r="D2115" s="4"/>
      <c r="E2115" s="14" t="s">
        <v>809</v>
      </c>
      <c r="F2115" s="5">
        <f t="shared" ref="F2115:L2115" si="1877">F2116+F2119</f>
        <v>321.29999999999995</v>
      </c>
      <c r="G2115" s="5">
        <f t="shared" si="1877"/>
        <v>321.29999999999995</v>
      </c>
      <c r="H2115" s="5">
        <f t="shared" si="1877"/>
        <v>321.29999999999995</v>
      </c>
      <c r="I2115" s="5">
        <f t="shared" si="1877"/>
        <v>0</v>
      </c>
      <c r="J2115" s="5">
        <f t="shared" si="1877"/>
        <v>0</v>
      </c>
      <c r="K2115" s="5">
        <f t="shared" si="1877"/>
        <v>0</v>
      </c>
      <c r="L2115" s="5">
        <f t="shared" si="1877"/>
        <v>0</v>
      </c>
      <c r="M2115" s="5">
        <f t="shared" si="1855"/>
        <v>321.29999999999995</v>
      </c>
      <c r="N2115" s="5">
        <f>N2116+N2119</f>
        <v>331.29999999999995</v>
      </c>
      <c r="O2115" s="5">
        <f>O2116+O2119</f>
        <v>179.20744000000002</v>
      </c>
      <c r="P2115" s="5">
        <f t="shared" ref="P2115:V2115" si="1878">P2116+P2119</f>
        <v>331.29999999999995</v>
      </c>
      <c r="Q2115" s="5">
        <f t="shared" si="1878"/>
        <v>179.20744000000002</v>
      </c>
      <c r="R2115" s="5">
        <f t="shared" si="1878"/>
        <v>0</v>
      </c>
      <c r="S2115" s="5">
        <f t="shared" si="1878"/>
        <v>0</v>
      </c>
      <c r="T2115" s="5">
        <f>T2116+T2119</f>
        <v>331.29998000000001</v>
      </c>
      <c r="U2115" s="5">
        <f t="shared" si="1878"/>
        <v>331.29998000000001</v>
      </c>
      <c r="V2115" s="42">
        <f t="shared" si="1878"/>
        <v>0</v>
      </c>
      <c r="W2115" s="5">
        <f t="shared" si="1835"/>
        <v>99.999993963175385</v>
      </c>
      <c r="X2115" s="27"/>
    </row>
    <row r="2116" spans="1:24" ht="31.5" customHeight="1" x14ac:dyDescent="0.3">
      <c r="A2116" s="4" t="s">
        <v>235</v>
      </c>
      <c r="B2116" s="4" t="s">
        <v>1762</v>
      </c>
      <c r="C2116" s="4" t="s">
        <v>298</v>
      </c>
      <c r="D2116" s="4"/>
      <c r="E2116" s="14" t="s">
        <v>818</v>
      </c>
      <c r="F2116" s="5">
        <f t="shared" ref="F2116:L2117" si="1879">F2117</f>
        <v>131.6</v>
      </c>
      <c r="G2116" s="5">
        <f t="shared" si="1879"/>
        <v>131.6</v>
      </c>
      <c r="H2116" s="5">
        <f t="shared" si="1879"/>
        <v>131.6</v>
      </c>
      <c r="I2116" s="5">
        <f t="shared" si="1879"/>
        <v>0</v>
      </c>
      <c r="J2116" s="5">
        <f t="shared" si="1879"/>
        <v>0</v>
      </c>
      <c r="K2116" s="5">
        <f t="shared" si="1879"/>
        <v>0</v>
      </c>
      <c r="L2116" s="5">
        <f t="shared" si="1879"/>
        <v>0</v>
      </c>
      <c r="M2116" s="5">
        <f t="shared" si="1855"/>
        <v>131.6</v>
      </c>
      <c r="N2116" s="5">
        <f t="shared" si="1875"/>
        <v>131.6</v>
      </c>
      <c r="O2116" s="5">
        <f t="shared" si="1875"/>
        <v>62.584000000000003</v>
      </c>
      <c r="P2116" s="5">
        <f t="shared" ref="P2116:V2117" si="1880">P2117</f>
        <v>131.6</v>
      </c>
      <c r="Q2116" s="5">
        <f t="shared" si="1880"/>
        <v>62.584000000000003</v>
      </c>
      <c r="R2116" s="5">
        <f t="shared" si="1880"/>
        <v>0</v>
      </c>
      <c r="S2116" s="5">
        <f t="shared" si="1880"/>
        <v>0</v>
      </c>
      <c r="T2116" s="5">
        <f>T2117</f>
        <v>131.6</v>
      </c>
      <c r="U2116" s="5">
        <f t="shared" si="1880"/>
        <v>131.6</v>
      </c>
      <c r="V2116" s="42">
        <f t="shared" si="1880"/>
        <v>0</v>
      </c>
      <c r="W2116" s="5">
        <f t="shared" si="1835"/>
        <v>100</v>
      </c>
      <c r="X2116" s="27"/>
    </row>
    <row r="2117" spans="1:24" ht="31.5" customHeight="1" x14ac:dyDescent="0.3">
      <c r="A2117" s="4" t="s">
        <v>235</v>
      </c>
      <c r="B2117" s="4" t="s">
        <v>1762</v>
      </c>
      <c r="C2117" s="4" t="s">
        <v>298</v>
      </c>
      <c r="D2117" s="4" t="s">
        <v>11</v>
      </c>
      <c r="E2117" s="14" t="s">
        <v>531</v>
      </c>
      <c r="F2117" s="5">
        <f t="shared" si="1879"/>
        <v>131.6</v>
      </c>
      <c r="G2117" s="5">
        <f t="shared" si="1879"/>
        <v>131.6</v>
      </c>
      <c r="H2117" s="5">
        <f t="shared" si="1879"/>
        <v>131.6</v>
      </c>
      <c r="I2117" s="5">
        <f t="shared" si="1879"/>
        <v>0</v>
      </c>
      <c r="J2117" s="5">
        <f t="shared" si="1879"/>
        <v>0</v>
      </c>
      <c r="K2117" s="5">
        <f t="shared" si="1879"/>
        <v>0</v>
      </c>
      <c r="L2117" s="5">
        <f t="shared" si="1879"/>
        <v>0</v>
      </c>
      <c r="M2117" s="5">
        <f t="shared" si="1855"/>
        <v>131.6</v>
      </c>
      <c r="N2117" s="5">
        <f t="shared" si="1875"/>
        <v>131.6</v>
      </c>
      <c r="O2117" s="5">
        <f t="shared" si="1875"/>
        <v>62.584000000000003</v>
      </c>
      <c r="P2117" s="5">
        <f t="shared" si="1880"/>
        <v>131.6</v>
      </c>
      <c r="Q2117" s="5">
        <f t="shared" si="1880"/>
        <v>62.584000000000003</v>
      </c>
      <c r="R2117" s="5">
        <f t="shared" si="1880"/>
        <v>0</v>
      </c>
      <c r="S2117" s="5">
        <f t="shared" si="1880"/>
        <v>0</v>
      </c>
      <c r="T2117" s="5">
        <f>T2118</f>
        <v>131.6</v>
      </c>
      <c r="U2117" s="5">
        <f t="shared" si="1880"/>
        <v>131.6</v>
      </c>
      <c r="V2117" s="42">
        <f t="shared" si="1880"/>
        <v>0</v>
      </c>
      <c r="W2117" s="5">
        <f t="shared" si="1835"/>
        <v>100</v>
      </c>
      <c r="X2117" s="27"/>
    </row>
    <row r="2118" spans="1:24" ht="31.5" customHeight="1" x14ac:dyDescent="0.3">
      <c r="A2118" s="4" t="s">
        <v>235</v>
      </c>
      <c r="B2118" s="4" t="s">
        <v>1762</v>
      </c>
      <c r="C2118" s="4" t="s">
        <v>298</v>
      </c>
      <c r="D2118" s="4" t="s">
        <v>12</v>
      </c>
      <c r="E2118" s="14" t="s">
        <v>532</v>
      </c>
      <c r="F2118" s="5">
        <v>131.6</v>
      </c>
      <c r="G2118" s="5">
        <v>131.6</v>
      </c>
      <c r="H2118" s="5">
        <v>131.6</v>
      </c>
      <c r="I2118" s="5"/>
      <c r="J2118" s="5"/>
      <c r="K2118" s="5"/>
      <c r="L2118" s="5"/>
      <c r="M2118" s="5">
        <f t="shared" si="1855"/>
        <v>131.6</v>
      </c>
      <c r="N2118" s="5">
        <v>131.6</v>
      </c>
      <c r="O2118" s="5">
        <v>62.584000000000003</v>
      </c>
      <c r="P2118" s="5">
        <f>N2118</f>
        <v>131.6</v>
      </c>
      <c r="Q2118" s="5">
        <f>O2118</f>
        <v>62.584000000000003</v>
      </c>
      <c r="R2118" s="5">
        <v>0</v>
      </c>
      <c r="S2118" s="5">
        <v>0</v>
      </c>
      <c r="T2118" s="5">
        <v>131.6</v>
      </c>
      <c r="U2118" s="5">
        <f>T2118</f>
        <v>131.6</v>
      </c>
      <c r="V2118" s="42">
        <v>0</v>
      </c>
      <c r="W2118" s="5">
        <f t="shared" si="1835"/>
        <v>100</v>
      </c>
      <c r="X2118" s="27"/>
    </row>
    <row r="2119" spans="1:24" ht="47.25" customHeight="1" x14ac:dyDescent="0.3">
      <c r="A2119" s="4" t="s">
        <v>235</v>
      </c>
      <c r="B2119" s="4" t="s">
        <v>1762</v>
      </c>
      <c r="C2119" s="4" t="s">
        <v>299</v>
      </c>
      <c r="D2119" s="4"/>
      <c r="E2119" s="14" t="s">
        <v>819</v>
      </c>
      <c r="F2119" s="5">
        <f t="shared" ref="F2119:L2119" si="1881">F2122+F2120</f>
        <v>189.7</v>
      </c>
      <c r="G2119" s="5">
        <f t="shared" si="1881"/>
        <v>189.7</v>
      </c>
      <c r="H2119" s="5">
        <f t="shared" si="1881"/>
        <v>189.7</v>
      </c>
      <c r="I2119" s="5">
        <f t="shared" si="1881"/>
        <v>0</v>
      </c>
      <c r="J2119" s="5">
        <f t="shared" si="1881"/>
        <v>0</v>
      </c>
      <c r="K2119" s="5">
        <f t="shared" si="1881"/>
        <v>0</v>
      </c>
      <c r="L2119" s="5">
        <f t="shared" si="1881"/>
        <v>0</v>
      </c>
      <c r="M2119" s="5">
        <f t="shared" si="1855"/>
        <v>189.7</v>
      </c>
      <c r="N2119" s="5">
        <f>N2120+N2122</f>
        <v>199.7</v>
      </c>
      <c r="O2119" s="5">
        <f>O2120+O2122</f>
        <v>116.62344</v>
      </c>
      <c r="P2119" s="5">
        <f t="shared" ref="P2119:V2119" si="1882">P2122+P2120</f>
        <v>199.7</v>
      </c>
      <c r="Q2119" s="5">
        <f t="shared" si="1882"/>
        <v>116.62344</v>
      </c>
      <c r="R2119" s="5">
        <f t="shared" si="1882"/>
        <v>0</v>
      </c>
      <c r="S2119" s="5">
        <f t="shared" si="1882"/>
        <v>0</v>
      </c>
      <c r="T2119" s="5">
        <f>T2120+T2122</f>
        <v>199.69997999999998</v>
      </c>
      <c r="U2119" s="5">
        <f t="shared" si="1882"/>
        <v>199.69997999999998</v>
      </c>
      <c r="V2119" s="42">
        <f t="shared" si="1882"/>
        <v>0</v>
      </c>
      <c r="W2119" s="5">
        <f t="shared" si="1835"/>
        <v>99.999989984977461</v>
      </c>
      <c r="X2119" s="27"/>
    </row>
    <row r="2120" spans="1:24" ht="78.75" customHeight="1" x14ac:dyDescent="0.3">
      <c r="A2120" s="4" t="s">
        <v>235</v>
      </c>
      <c r="B2120" s="4" t="s">
        <v>1762</v>
      </c>
      <c r="C2120" s="4" t="s">
        <v>299</v>
      </c>
      <c r="D2120" s="4" t="s">
        <v>18</v>
      </c>
      <c r="E2120" s="14" t="s">
        <v>528</v>
      </c>
      <c r="F2120" s="5">
        <f t="shared" ref="F2120:L2120" si="1883">F2121</f>
        <v>138.4</v>
      </c>
      <c r="G2120" s="5">
        <f t="shared" si="1883"/>
        <v>138.4</v>
      </c>
      <c r="H2120" s="5">
        <f t="shared" si="1883"/>
        <v>138.4</v>
      </c>
      <c r="I2120" s="5">
        <f t="shared" si="1883"/>
        <v>0</v>
      </c>
      <c r="J2120" s="5">
        <f t="shared" si="1883"/>
        <v>0</v>
      </c>
      <c r="K2120" s="5">
        <f t="shared" si="1883"/>
        <v>0</v>
      </c>
      <c r="L2120" s="5">
        <f t="shared" si="1883"/>
        <v>0</v>
      </c>
      <c r="M2120" s="5">
        <f t="shared" si="1855"/>
        <v>138.4</v>
      </c>
      <c r="N2120" s="5">
        <f t="shared" ref="N2120:O2122" si="1884">N2121</f>
        <v>169.875</v>
      </c>
      <c r="O2120" s="5">
        <f t="shared" si="1884"/>
        <v>103.79844</v>
      </c>
      <c r="P2120" s="5">
        <f t="shared" ref="P2120:V2120" si="1885">P2121</f>
        <v>169.875</v>
      </c>
      <c r="Q2120" s="5">
        <f t="shared" si="1885"/>
        <v>103.79844</v>
      </c>
      <c r="R2120" s="5">
        <f t="shared" si="1885"/>
        <v>0</v>
      </c>
      <c r="S2120" s="5">
        <f t="shared" si="1885"/>
        <v>0</v>
      </c>
      <c r="T2120" s="5">
        <f t="shared" si="1885"/>
        <v>169.87497999999999</v>
      </c>
      <c r="U2120" s="5">
        <f t="shared" si="1885"/>
        <v>169.87497999999999</v>
      </c>
      <c r="V2120" s="42">
        <f t="shared" si="1885"/>
        <v>0</v>
      </c>
      <c r="W2120" s="5">
        <f t="shared" si="1835"/>
        <v>99.999988226637228</v>
      </c>
      <c r="X2120" s="27"/>
    </row>
    <row r="2121" spans="1:24" ht="31.5" customHeight="1" x14ac:dyDescent="0.3">
      <c r="A2121" s="4" t="s">
        <v>235</v>
      </c>
      <c r="B2121" s="4" t="s">
        <v>1762</v>
      </c>
      <c r="C2121" s="4" t="s">
        <v>299</v>
      </c>
      <c r="D2121" s="4" t="s">
        <v>28</v>
      </c>
      <c r="E2121" s="14" t="s">
        <v>530</v>
      </c>
      <c r="F2121" s="5">
        <v>138.4</v>
      </c>
      <c r="G2121" s="5">
        <v>138.4</v>
      </c>
      <c r="H2121" s="5">
        <v>138.4</v>
      </c>
      <c r="I2121" s="5"/>
      <c r="J2121" s="5"/>
      <c r="K2121" s="5"/>
      <c r="L2121" s="5"/>
      <c r="M2121" s="5">
        <f t="shared" si="1855"/>
        <v>138.4</v>
      </c>
      <c r="N2121" s="5">
        <v>169.875</v>
      </c>
      <c r="O2121" s="5">
        <v>103.79844</v>
      </c>
      <c r="P2121" s="5">
        <f>N2121</f>
        <v>169.875</v>
      </c>
      <c r="Q2121" s="5">
        <f>O2121</f>
        <v>103.79844</v>
      </c>
      <c r="R2121" s="5">
        <v>0</v>
      </c>
      <c r="S2121" s="5">
        <v>0</v>
      </c>
      <c r="T2121" s="5">
        <v>169.87497999999999</v>
      </c>
      <c r="U2121" s="5">
        <f>T2121</f>
        <v>169.87497999999999</v>
      </c>
      <c r="V2121" s="42">
        <v>0</v>
      </c>
      <c r="W2121" s="5">
        <f t="shared" si="1835"/>
        <v>99.999988226637228</v>
      </c>
      <c r="X2121" s="27"/>
    </row>
    <row r="2122" spans="1:24" ht="31.5" customHeight="1" x14ac:dyDescent="0.3">
      <c r="A2122" s="4" t="s">
        <v>235</v>
      </c>
      <c r="B2122" s="4" t="s">
        <v>1762</v>
      </c>
      <c r="C2122" s="4" t="s">
        <v>299</v>
      </c>
      <c r="D2122" s="4" t="s">
        <v>11</v>
      </c>
      <c r="E2122" s="14" t="s">
        <v>531</v>
      </c>
      <c r="F2122" s="5">
        <f t="shared" ref="F2122:L2122" si="1886">F2123</f>
        <v>51.3</v>
      </c>
      <c r="G2122" s="5">
        <f t="shared" si="1886"/>
        <v>51.3</v>
      </c>
      <c r="H2122" s="5">
        <f t="shared" si="1886"/>
        <v>51.3</v>
      </c>
      <c r="I2122" s="5">
        <f t="shared" si="1886"/>
        <v>0</v>
      </c>
      <c r="J2122" s="5">
        <f t="shared" si="1886"/>
        <v>0</v>
      </c>
      <c r="K2122" s="5">
        <f t="shared" si="1886"/>
        <v>0</v>
      </c>
      <c r="L2122" s="5">
        <f t="shared" si="1886"/>
        <v>0</v>
      </c>
      <c r="M2122" s="5">
        <f t="shared" si="1855"/>
        <v>51.3</v>
      </c>
      <c r="N2122" s="5">
        <f t="shared" si="1884"/>
        <v>29.824999999999999</v>
      </c>
      <c r="O2122" s="5">
        <f t="shared" si="1884"/>
        <v>12.824999999999999</v>
      </c>
      <c r="P2122" s="5">
        <f t="shared" ref="P2122:V2122" si="1887">P2123</f>
        <v>29.824999999999999</v>
      </c>
      <c r="Q2122" s="5">
        <f t="shared" si="1887"/>
        <v>12.824999999999999</v>
      </c>
      <c r="R2122" s="5">
        <f t="shared" si="1887"/>
        <v>0</v>
      </c>
      <c r="S2122" s="5">
        <f t="shared" si="1887"/>
        <v>0</v>
      </c>
      <c r="T2122" s="5">
        <f>T2123</f>
        <v>29.824999999999999</v>
      </c>
      <c r="U2122" s="5">
        <f t="shared" si="1887"/>
        <v>29.824999999999999</v>
      </c>
      <c r="V2122" s="42">
        <f t="shared" si="1887"/>
        <v>0</v>
      </c>
      <c r="W2122" s="5">
        <f t="shared" si="1835"/>
        <v>100</v>
      </c>
      <c r="X2122" s="27"/>
    </row>
    <row r="2123" spans="1:24" ht="31.5" customHeight="1" x14ac:dyDescent="0.3">
      <c r="A2123" s="4" t="s">
        <v>235</v>
      </c>
      <c r="B2123" s="4" t="s">
        <v>1762</v>
      </c>
      <c r="C2123" s="4" t="s">
        <v>299</v>
      </c>
      <c r="D2123" s="4" t="s">
        <v>12</v>
      </c>
      <c r="E2123" s="14" t="s">
        <v>532</v>
      </c>
      <c r="F2123" s="5">
        <v>51.3</v>
      </c>
      <c r="G2123" s="5">
        <v>51.3</v>
      </c>
      <c r="H2123" s="5">
        <v>51.3</v>
      </c>
      <c r="I2123" s="5"/>
      <c r="J2123" s="5"/>
      <c r="K2123" s="5"/>
      <c r="L2123" s="5"/>
      <c r="M2123" s="5">
        <f t="shared" si="1855"/>
        <v>51.3</v>
      </c>
      <c r="N2123" s="5">
        <v>29.824999999999999</v>
      </c>
      <c r="O2123" s="5">
        <v>12.824999999999999</v>
      </c>
      <c r="P2123" s="5">
        <f>N2123</f>
        <v>29.824999999999999</v>
      </c>
      <c r="Q2123" s="5">
        <f>O2123</f>
        <v>12.824999999999999</v>
      </c>
      <c r="R2123" s="5">
        <v>0</v>
      </c>
      <c r="S2123" s="5">
        <v>0</v>
      </c>
      <c r="T2123" s="5">
        <v>29.824999999999999</v>
      </c>
      <c r="U2123" s="5">
        <f>T2123</f>
        <v>29.824999999999999</v>
      </c>
      <c r="V2123" s="42">
        <v>0</v>
      </c>
      <c r="W2123" s="5">
        <f t="shared" si="1835"/>
        <v>100</v>
      </c>
      <c r="X2123" s="27"/>
    </row>
    <row r="2124" spans="1:24" s="3" customFormat="1" ht="15.75" customHeight="1" x14ac:dyDescent="0.3">
      <c r="A2124" s="7" t="s">
        <v>235</v>
      </c>
      <c r="B2124" s="7" t="s">
        <v>30</v>
      </c>
      <c r="C2124" s="7"/>
      <c r="D2124" s="7"/>
      <c r="E2124" s="18" t="s">
        <v>493</v>
      </c>
      <c r="F2124" s="8">
        <f t="shared" ref="F2124:K2124" si="1888">F2137+F2204</f>
        <v>442748.2</v>
      </c>
      <c r="G2124" s="8">
        <f t="shared" si="1888"/>
        <v>446735</v>
      </c>
      <c r="H2124" s="8">
        <f t="shared" si="1888"/>
        <v>361212.5</v>
      </c>
      <c r="I2124" s="8">
        <f t="shared" si="1888"/>
        <v>-18</v>
      </c>
      <c r="J2124" s="8">
        <f t="shared" si="1888"/>
        <v>-18</v>
      </c>
      <c r="K2124" s="8">
        <f t="shared" si="1888"/>
        <v>-18</v>
      </c>
      <c r="L2124" s="8">
        <f>L2137+L2204+L2125</f>
        <v>-1142.066</v>
      </c>
      <c r="M2124" s="8">
        <f t="shared" si="1855"/>
        <v>441588.13400000002</v>
      </c>
      <c r="N2124" s="8">
        <f>N2137+N2204+N2125</f>
        <v>495400.29479000001</v>
      </c>
      <c r="O2124" s="8">
        <f>O2137+O2204+O2125</f>
        <v>392450.19013</v>
      </c>
      <c r="P2124" s="8">
        <f t="shared" ref="P2124:V2124" si="1889">P2137+P2204+P2125</f>
        <v>138247.8247</v>
      </c>
      <c r="Q2124" s="8">
        <f t="shared" si="1889"/>
        <v>109505.36538</v>
      </c>
      <c r="R2124" s="8">
        <f t="shared" si="1889"/>
        <v>0</v>
      </c>
      <c r="S2124" s="8">
        <f t="shared" si="1889"/>
        <v>0</v>
      </c>
      <c r="T2124" s="8">
        <f>T2137+T2204+T2125</f>
        <v>493404.66024999996</v>
      </c>
      <c r="U2124" s="8">
        <f t="shared" si="1889"/>
        <v>137666.23439</v>
      </c>
      <c r="V2124" s="40">
        <f t="shared" si="1889"/>
        <v>0</v>
      </c>
      <c r="W2124" s="8">
        <f t="shared" si="1835"/>
        <v>99.597167268371123</v>
      </c>
      <c r="X2124" s="22"/>
    </row>
    <row r="2125" spans="1:24" s="10" customFormat="1" ht="15.75" customHeight="1" x14ac:dyDescent="0.3">
      <c r="A2125" s="9" t="s">
        <v>235</v>
      </c>
      <c r="B2125" s="9" t="s">
        <v>1767</v>
      </c>
      <c r="C2125" s="9"/>
      <c r="D2125" s="9"/>
      <c r="E2125" s="13" t="s">
        <v>1541</v>
      </c>
      <c r="F2125" s="8"/>
      <c r="G2125" s="8"/>
      <c r="H2125" s="8"/>
      <c r="I2125" s="8"/>
      <c r="J2125" s="8"/>
      <c r="K2125" s="8"/>
      <c r="L2125" s="11">
        <f>L2126+L2132</f>
        <v>92.221000000000004</v>
      </c>
      <c r="M2125" s="11">
        <f>M2126+M2132</f>
        <v>92.221000000000004</v>
      </c>
      <c r="N2125" s="11">
        <f>N2126+N2132</f>
        <v>175.721</v>
      </c>
      <c r="O2125" s="11">
        <f>O2126+O2132</f>
        <v>127.91179</v>
      </c>
      <c r="P2125" s="11">
        <f t="shared" ref="P2125:V2125" si="1890">P2126+P2132</f>
        <v>66</v>
      </c>
      <c r="Q2125" s="11">
        <f t="shared" si="1890"/>
        <v>66</v>
      </c>
      <c r="R2125" s="11">
        <f t="shared" si="1890"/>
        <v>0</v>
      </c>
      <c r="S2125" s="11">
        <f t="shared" si="1890"/>
        <v>0</v>
      </c>
      <c r="T2125" s="11">
        <f t="shared" si="1890"/>
        <v>175.72036</v>
      </c>
      <c r="U2125" s="11">
        <f t="shared" si="1890"/>
        <v>66</v>
      </c>
      <c r="V2125" s="41">
        <f t="shared" si="1890"/>
        <v>0</v>
      </c>
      <c r="W2125" s="11">
        <f t="shared" ref="W2125:W2188" si="1891">T2125/N2125*100</f>
        <v>99.999635786274837</v>
      </c>
      <c r="X2125" s="26"/>
    </row>
    <row r="2126" spans="1:24" ht="31.5" customHeight="1" x14ac:dyDescent="0.3">
      <c r="A2126" s="4" t="s">
        <v>235</v>
      </c>
      <c r="B2126" s="4" t="s">
        <v>1767</v>
      </c>
      <c r="C2126" s="4" t="s">
        <v>70</v>
      </c>
      <c r="D2126" s="4"/>
      <c r="E2126" s="14" t="s">
        <v>1183</v>
      </c>
      <c r="F2126" s="8"/>
      <c r="G2126" s="8"/>
      <c r="H2126" s="8"/>
      <c r="I2126" s="8"/>
      <c r="J2126" s="8"/>
      <c r="K2126" s="8"/>
      <c r="L2126" s="5"/>
      <c r="M2126" s="5">
        <f>M2127</f>
        <v>0</v>
      </c>
      <c r="N2126" s="5">
        <f t="shared" ref="N2126:O2130" si="1892">N2127</f>
        <v>83.5</v>
      </c>
      <c r="O2126" s="5">
        <f t="shared" si="1892"/>
        <v>83.5</v>
      </c>
      <c r="P2126" s="5">
        <f t="shared" ref="P2126:V2130" si="1893">P2127</f>
        <v>66</v>
      </c>
      <c r="Q2126" s="5">
        <f t="shared" si="1893"/>
        <v>66</v>
      </c>
      <c r="R2126" s="5">
        <f t="shared" si="1893"/>
        <v>0</v>
      </c>
      <c r="S2126" s="5">
        <f t="shared" si="1893"/>
        <v>0</v>
      </c>
      <c r="T2126" s="5">
        <f t="shared" si="1893"/>
        <v>83.5</v>
      </c>
      <c r="U2126" s="5">
        <f t="shared" si="1893"/>
        <v>66</v>
      </c>
      <c r="V2126" s="42">
        <f t="shared" si="1893"/>
        <v>0</v>
      </c>
      <c r="W2126" s="5">
        <f t="shared" si="1891"/>
        <v>100</v>
      </c>
      <c r="X2126" s="27"/>
    </row>
    <row r="2127" spans="1:24" ht="31.5" customHeight="1" x14ac:dyDescent="0.3">
      <c r="A2127" s="4" t="s">
        <v>235</v>
      </c>
      <c r="B2127" s="4" t="s">
        <v>1767</v>
      </c>
      <c r="C2127" s="4" t="s">
        <v>77</v>
      </c>
      <c r="D2127" s="4"/>
      <c r="E2127" s="14" t="s">
        <v>1184</v>
      </c>
      <c r="F2127" s="8"/>
      <c r="G2127" s="8"/>
      <c r="H2127" s="8"/>
      <c r="I2127" s="8"/>
      <c r="J2127" s="8"/>
      <c r="K2127" s="8"/>
      <c r="L2127" s="5"/>
      <c r="M2127" s="5">
        <f>M2128</f>
        <v>0</v>
      </c>
      <c r="N2127" s="5">
        <f t="shared" si="1892"/>
        <v>83.5</v>
      </c>
      <c r="O2127" s="5">
        <f t="shared" si="1892"/>
        <v>83.5</v>
      </c>
      <c r="P2127" s="5">
        <f t="shared" si="1893"/>
        <v>66</v>
      </c>
      <c r="Q2127" s="5">
        <f t="shared" si="1893"/>
        <v>66</v>
      </c>
      <c r="R2127" s="5">
        <f t="shared" si="1893"/>
        <v>0</v>
      </c>
      <c r="S2127" s="5">
        <f t="shared" si="1893"/>
        <v>0</v>
      </c>
      <c r="T2127" s="5">
        <f t="shared" si="1893"/>
        <v>83.5</v>
      </c>
      <c r="U2127" s="5">
        <f t="shared" si="1893"/>
        <v>66</v>
      </c>
      <c r="V2127" s="42">
        <f t="shared" si="1893"/>
        <v>0</v>
      </c>
      <c r="W2127" s="5">
        <f t="shared" si="1891"/>
        <v>100</v>
      </c>
      <c r="X2127" s="27"/>
    </row>
    <row r="2128" spans="1:24" ht="31.5" customHeight="1" x14ac:dyDescent="0.3">
      <c r="A2128" s="4" t="s">
        <v>235</v>
      </c>
      <c r="B2128" s="4" t="s">
        <v>1767</v>
      </c>
      <c r="C2128" s="4" t="s">
        <v>89</v>
      </c>
      <c r="D2128" s="4"/>
      <c r="E2128" s="14" t="s">
        <v>1004</v>
      </c>
      <c r="F2128" s="8"/>
      <c r="G2128" s="8"/>
      <c r="H2128" s="8"/>
      <c r="I2128" s="8"/>
      <c r="J2128" s="8"/>
      <c r="K2128" s="8"/>
      <c r="L2128" s="5"/>
      <c r="M2128" s="5">
        <f>M2129</f>
        <v>0</v>
      </c>
      <c r="N2128" s="5">
        <f t="shared" si="1892"/>
        <v>83.5</v>
      </c>
      <c r="O2128" s="5">
        <f t="shared" si="1892"/>
        <v>83.5</v>
      </c>
      <c r="P2128" s="5">
        <f t="shared" si="1893"/>
        <v>66</v>
      </c>
      <c r="Q2128" s="5">
        <f t="shared" si="1893"/>
        <v>66</v>
      </c>
      <c r="R2128" s="5">
        <f t="shared" si="1893"/>
        <v>0</v>
      </c>
      <c r="S2128" s="5">
        <f t="shared" si="1893"/>
        <v>0</v>
      </c>
      <c r="T2128" s="5">
        <f t="shared" si="1893"/>
        <v>83.5</v>
      </c>
      <c r="U2128" s="5">
        <f t="shared" si="1893"/>
        <v>66</v>
      </c>
      <c r="V2128" s="42">
        <f t="shared" si="1893"/>
        <v>0</v>
      </c>
      <c r="W2128" s="5">
        <f t="shared" si="1891"/>
        <v>100</v>
      </c>
      <c r="X2128" s="27"/>
    </row>
    <row r="2129" spans="1:24" ht="63" customHeight="1" x14ac:dyDescent="0.3">
      <c r="A2129" s="4" t="s">
        <v>235</v>
      </c>
      <c r="B2129" s="4" t="s">
        <v>1767</v>
      </c>
      <c r="C2129" s="4" t="s">
        <v>1532</v>
      </c>
      <c r="D2129" s="4"/>
      <c r="E2129" s="14" t="s">
        <v>1531</v>
      </c>
      <c r="F2129" s="8"/>
      <c r="G2129" s="8"/>
      <c r="H2129" s="8"/>
      <c r="I2129" s="8"/>
      <c r="J2129" s="8"/>
      <c r="K2129" s="8"/>
      <c r="L2129" s="5"/>
      <c r="M2129" s="5">
        <f>M2130</f>
        <v>0</v>
      </c>
      <c r="N2129" s="5">
        <f t="shared" si="1892"/>
        <v>83.5</v>
      </c>
      <c r="O2129" s="5">
        <f t="shared" si="1892"/>
        <v>83.5</v>
      </c>
      <c r="P2129" s="5">
        <f t="shared" si="1893"/>
        <v>66</v>
      </c>
      <c r="Q2129" s="5">
        <f t="shared" si="1893"/>
        <v>66</v>
      </c>
      <c r="R2129" s="5">
        <f t="shared" si="1893"/>
        <v>0</v>
      </c>
      <c r="S2129" s="5">
        <f t="shared" si="1893"/>
        <v>0</v>
      </c>
      <c r="T2129" s="5">
        <f t="shared" si="1893"/>
        <v>83.5</v>
      </c>
      <c r="U2129" s="5">
        <f t="shared" si="1893"/>
        <v>66</v>
      </c>
      <c r="V2129" s="42">
        <f t="shared" si="1893"/>
        <v>0</v>
      </c>
      <c r="W2129" s="5">
        <f t="shared" si="1891"/>
        <v>100</v>
      </c>
      <c r="X2129" s="27"/>
    </row>
    <row r="2130" spans="1:24" ht="31.5" customHeight="1" x14ac:dyDescent="0.3">
      <c r="A2130" s="4" t="s">
        <v>235</v>
      </c>
      <c r="B2130" s="4" t="s">
        <v>1767</v>
      </c>
      <c r="C2130" s="4" t="s">
        <v>1532</v>
      </c>
      <c r="D2130" s="4" t="s">
        <v>11</v>
      </c>
      <c r="E2130" s="14" t="s">
        <v>531</v>
      </c>
      <c r="F2130" s="8"/>
      <c r="G2130" s="8"/>
      <c r="H2130" s="8"/>
      <c r="I2130" s="8"/>
      <c r="J2130" s="8"/>
      <c r="K2130" s="8"/>
      <c r="L2130" s="5"/>
      <c r="M2130" s="5">
        <f>M2131</f>
        <v>0</v>
      </c>
      <c r="N2130" s="5">
        <f t="shared" si="1892"/>
        <v>83.5</v>
      </c>
      <c r="O2130" s="5">
        <f t="shared" si="1892"/>
        <v>83.5</v>
      </c>
      <c r="P2130" s="5">
        <f t="shared" si="1893"/>
        <v>66</v>
      </c>
      <c r="Q2130" s="5">
        <f t="shared" si="1893"/>
        <v>66</v>
      </c>
      <c r="R2130" s="5">
        <f t="shared" si="1893"/>
        <v>0</v>
      </c>
      <c r="S2130" s="5">
        <f t="shared" si="1893"/>
        <v>0</v>
      </c>
      <c r="T2130" s="5">
        <f t="shared" si="1893"/>
        <v>83.5</v>
      </c>
      <c r="U2130" s="5">
        <f t="shared" si="1893"/>
        <v>66</v>
      </c>
      <c r="V2130" s="42">
        <f t="shared" si="1893"/>
        <v>0</v>
      </c>
      <c r="W2130" s="5">
        <f t="shared" si="1891"/>
        <v>100</v>
      </c>
      <c r="X2130" s="27"/>
    </row>
    <row r="2131" spans="1:24" ht="31.5" customHeight="1" x14ac:dyDescent="0.3">
      <c r="A2131" s="4" t="s">
        <v>235</v>
      </c>
      <c r="B2131" s="4" t="s">
        <v>1767</v>
      </c>
      <c r="C2131" s="4" t="s">
        <v>1532</v>
      </c>
      <c r="D2131" s="4" t="s">
        <v>12</v>
      </c>
      <c r="E2131" s="14" t="s">
        <v>532</v>
      </c>
      <c r="F2131" s="8"/>
      <c r="G2131" s="8"/>
      <c r="H2131" s="8"/>
      <c r="I2131" s="8"/>
      <c r="J2131" s="8"/>
      <c r="K2131" s="8"/>
      <c r="L2131" s="5"/>
      <c r="M2131" s="5">
        <v>0</v>
      </c>
      <c r="N2131" s="5">
        <v>83.5</v>
      </c>
      <c r="O2131" s="5">
        <f>17.5+66</f>
        <v>83.5</v>
      </c>
      <c r="P2131" s="5">
        <v>66</v>
      </c>
      <c r="Q2131" s="5">
        <v>66</v>
      </c>
      <c r="R2131" s="5">
        <v>0</v>
      </c>
      <c r="S2131" s="5">
        <v>0</v>
      </c>
      <c r="T2131" s="5">
        <v>83.5</v>
      </c>
      <c r="U2131" s="5">
        <v>66</v>
      </c>
      <c r="V2131" s="42">
        <v>0</v>
      </c>
      <c r="W2131" s="5">
        <f t="shared" si="1891"/>
        <v>100</v>
      </c>
      <c r="X2131" s="27"/>
    </row>
    <row r="2132" spans="1:24" ht="31.5" customHeight="1" x14ac:dyDescent="0.3">
      <c r="A2132" s="4" t="s">
        <v>235</v>
      </c>
      <c r="B2132" s="4" t="s">
        <v>1767</v>
      </c>
      <c r="C2132" s="4" t="s">
        <v>22</v>
      </c>
      <c r="D2132" s="4"/>
      <c r="E2132" s="14" t="s">
        <v>802</v>
      </c>
      <c r="F2132" s="8"/>
      <c r="G2132" s="8"/>
      <c r="H2132" s="8"/>
      <c r="I2132" s="8"/>
      <c r="J2132" s="8"/>
      <c r="K2132" s="8"/>
      <c r="L2132" s="5">
        <f>L2133</f>
        <v>92.221000000000004</v>
      </c>
      <c r="M2132" s="5">
        <f>L2132</f>
        <v>92.221000000000004</v>
      </c>
      <c r="N2132" s="5">
        <f t="shared" ref="N2132:O2135" si="1894">N2133</f>
        <v>92.221000000000004</v>
      </c>
      <c r="O2132" s="5">
        <f t="shared" si="1894"/>
        <v>44.411790000000003</v>
      </c>
      <c r="P2132" s="5">
        <f t="shared" ref="P2132:V2135" si="1895">P2133</f>
        <v>0</v>
      </c>
      <c r="Q2132" s="5">
        <f t="shared" si="1895"/>
        <v>0</v>
      </c>
      <c r="R2132" s="5">
        <f t="shared" si="1895"/>
        <v>0</v>
      </c>
      <c r="S2132" s="5">
        <f t="shared" si="1895"/>
        <v>0</v>
      </c>
      <c r="T2132" s="5">
        <f t="shared" si="1895"/>
        <v>92.220359999999999</v>
      </c>
      <c r="U2132" s="5">
        <f t="shared" si="1895"/>
        <v>0</v>
      </c>
      <c r="V2132" s="42">
        <f t="shared" si="1895"/>
        <v>0</v>
      </c>
      <c r="W2132" s="5">
        <f t="shared" si="1891"/>
        <v>99.999306014898991</v>
      </c>
      <c r="X2132" s="25"/>
    </row>
    <row r="2133" spans="1:24" ht="47.25" customHeight="1" x14ac:dyDescent="0.3">
      <c r="A2133" s="4" t="s">
        <v>235</v>
      </c>
      <c r="B2133" s="4" t="s">
        <v>1767</v>
      </c>
      <c r="C2133" s="4" t="s">
        <v>96</v>
      </c>
      <c r="D2133" s="4"/>
      <c r="E2133" s="14" t="s">
        <v>1038</v>
      </c>
      <c r="F2133" s="8"/>
      <c r="G2133" s="8"/>
      <c r="H2133" s="8"/>
      <c r="I2133" s="8"/>
      <c r="J2133" s="8"/>
      <c r="K2133" s="8"/>
      <c r="L2133" s="5">
        <f>L2134</f>
        <v>92.221000000000004</v>
      </c>
      <c r="M2133" s="5">
        <f>L2133</f>
        <v>92.221000000000004</v>
      </c>
      <c r="N2133" s="5">
        <f t="shared" si="1894"/>
        <v>92.221000000000004</v>
      </c>
      <c r="O2133" s="5">
        <f t="shared" si="1894"/>
        <v>44.411790000000003</v>
      </c>
      <c r="P2133" s="5">
        <f t="shared" si="1895"/>
        <v>0</v>
      </c>
      <c r="Q2133" s="5">
        <f t="shared" si="1895"/>
        <v>0</v>
      </c>
      <c r="R2133" s="5">
        <f t="shared" si="1895"/>
        <v>0</v>
      </c>
      <c r="S2133" s="5">
        <f t="shared" si="1895"/>
        <v>0</v>
      </c>
      <c r="T2133" s="5">
        <f t="shared" si="1895"/>
        <v>92.220359999999999</v>
      </c>
      <c r="U2133" s="5">
        <f t="shared" si="1895"/>
        <v>0</v>
      </c>
      <c r="V2133" s="42">
        <f t="shared" si="1895"/>
        <v>0</v>
      </c>
      <c r="W2133" s="5">
        <f t="shared" si="1891"/>
        <v>99.999306014898991</v>
      </c>
      <c r="X2133" s="25"/>
    </row>
    <row r="2134" spans="1:24" ht="31.5" customHeight="1" x14ac:dyDescent="0.3">
      <c r="A2134" s="4" t="s">
        <v>235</v>
      </c>
      <c r="B2134" s="4" t="s">
        <v>1767</v>
      </c>
      <c r="C2134" s="4" t="s">
        <v>1278</v>
      </c>
      <c r="D2134" s="4"/>
      <c r="E2134" s="14" t="s">
        <v>1634</v>
      </c>
      <c r="F2134" s="8"/>
      <c r="G2134" s="8"/>
      <c r="H2134" s="8"/>
      <c r="I2134" s="8"/>
      <c r="J2134" s="8"/>
      <c r="K2134" s="8"/>
      <c r="L2134" s="5">
        <f>L2135</f>
        <v>92.221000000000004</v>
      </c>
      <c r="M2134" s="5">
        <f>L2134</f>
        <v>92.221000000000004</v>
      </c>
      <c r="N2134" s="5">
        <f t="shared" si="1894"/>
        <v>92.221000000000004</v>
      </c>
      <c r="O2134" s="5">
        <f t="shared" si="1894"/>
        <v>44.411790000000003</v>
      </c>
      <c r="P2134" s="5">
        <f t="shared" si="1895"/>
        <v>0</v>
      </c>
      <c r="Q2134" s="5">
        <f t="shared" si="1895"/>
        <v>0</v>
      </c>
      <c r="R2134" s="5">
        <f t="shared" si="1895"/>
        <v>0</v>
      </c>
      <c r="S2134" s="5">
        <f t="shared" si="1895"/>
        <v>0</v>
      </c>
      <c r="T2134" s="5">
        <f t="shared" si="1895"/>
        <v>92.220359999999999</v>
      </c>
      <c r="U2134" s="5">
        <f t="shared" si="1895"/>
        <v>0</v>
      </c>
      <c r="V2134" s="42">
        <f t="shared" si="1895"/>
        <v>0</v>
      </c>
      <c r="W2134" s="5">
        <f t="shared" si="1891"/>
        <v>99.999306014898991</v>
      </c>
      <c r="X2134" s="25"/>
    </row>
    <row r="2135" spans="1:24" ht="31.5" customHeight="1" x14ac:dyDescent="0.3">
      <c r="A2135" s="4" t="s">
        <v>235</v>
      </c>
      <c r="B2135" s="4" t="s">
        <v>1767</v>
      </c>
      <c r="C2135" s="4" t="s">
        <v>1278</v>
      </c>
      <c r="D2135" s="4" t="s">
        <v>11</v>
      </c>
      <c r="E2135" s="14" t="s">
        <v>531</v>
      </c>
      <c r="F2135" s="8"/>
      <c r="G2135" s="8"/>
      <c r="H2135" s="8"/>
      <c r="I2135" s="8"/>
      <c r="J2135" s="8"/>
      <c r="K2135" s="8"/>
      <c r="L2135" s="5">
        <f>L2136</f>
        <v>92.221000000000004</v>
      </c>
      <c r="M2135" s="5">
        <f>L2135</f>
        <v>92.221000000000004</v>
      </c>
      <c r="N2135" s="5">
        <f t="shared" si="1894"/>
        <v>92.221000000000004</v>
      </c>
      <c r="O2135" s="5">
        <f t="shared" si="1894"/>
        <v>44.411790000000003</v>
      </c>
      <c r="P2135" s="5">
        <f t="shared" si="1895"/>
        <v>0</v>
      </c>
      <c r="Q2135" s="5">
        <f t="shared" si="1895"/>
        <v>0</v>
      </c>
      <c r="R2135" s="5">
        <f t="shared" si="1895"/>
        <v>0</v>
      </c>
      <c r="S2135" s="5">
        <f t="shared" si="1895"/>
        <v>0</v>
      </c>
      <c r="T2135" s="5">
        <f t="shared" si="1895"/>
        <v>92.220359999999999</v>
      </c>
      <c r="U2135" s="5">
        <f t="shared" si="1895"/>
        <v>0</v>
      </c>
      <c r="V2135" s="42">
        <f t="shared" si="1895"/>
        <v>0</v>
      </c>
      <c r="W2135" s="5">
        <f t="shared" si="1891"/>
        <v>99.999306014898991</v>
      </c>
      <c r="X2135" s="25"/>
    </row>
    <row r="2136" spans="1:24" ht="31.5" customHeight="1" x14ac:dyDescent="0.3">
      <c r="A2136" s="4" t="s">
        <v>235</v>
      </c>
      <c r="B2136" s="4" t="s">
        <v>1767</v>
      </c>
      <c r="C2136" s="4" t="s">
        <v>1278</v>
      </c>
      <c r="D2136" s="4" t="s">
        <v>12</v>
      </c>
      <c r="E2136" s="14" t="s">
        <v>532</v>
      </c>
      <c r="F2136" s="8"/>
      <c r="G2136" s="8"/>
      <c r="H2136" s="8"/>
      <c r="I2136" s="8"/>
      <c r="J2136" s="8"/>
      <c r="K2136" s="8"/>
      <c r="L2136" s="5">
        <f>231.468-83.754-55.493</f>
        <v>92.221000000000004</v>
      </c>
      <c r="M2136" s="5">
        <f>L2136</f>
        <v>92.221000000000004</v>
      </c>
      <c r="N2136" s="5">
        <v>92.221000000000004</v>
      </c>
      <c r="O2136" s="5">
        <v>44.411790000000003</v>
      </c>
      <c r="P2136" s="5">
        <v>0</v>
      </c>
      <c r="Q2136" s="5">
        <v>0</v>
      </c>
      <c r="R2136" s="5">
        <v>0</v>
      </c>
      <c r="S2136" s="5">
        <v>0</v>
      </c>
      <c r="T2136" s="5">
        <v>92.220359999999999</v>
      </c>
      <c r="U2136" s="5">
        <v>0</v>
      </c>
      <c r="V2136" s="42">
        <v>0</v>
      </c>
      <c r="W2136" s="5">
        <f t="shared" si="1891"/>
        <v>99.999306014898991</v>
      </c>
      <c r="X2136" s="25"/>
    </row>
    <row r="2137" spans="1:24" s="10" customFormat="1" ht="15.75" customHeight="1" x14ac:dyDescent="0.3">
      <c r="A2137" s="9" t="s">
        <v>235</v>
      </c>
      <c r="B2137" s="9" t="s">
        <v>1787</v>
      </c>
      <c r="C2137" s="9"/>
      <c r="D2137" s="9"/>
      <c r="E2137" s="13" t="s">
        <v>510</v>
      </c>
      <c r="F2137" s="11">
        <f t="shared" ref="F2137:L2137" si="1896">F2138+F2160+F2166+F2183+F2196</f>
        <v>442331.5</v>
      </c>
      <c r="G2137" s="11">
        <f t="shared" si="1896"/>
        <v>446314.3</v>
      </c>
      <c r="H2137" s="11">
        <f t="shared" si="1896"/>
        <v>360791.6</v>
      </c>
      <c r="I2137" s="11">
        <f t="shared" si="1896"/>
        <v>0</v>
      </c>
      <c r="J2137" s="11">
        <f t="shared" si="1896"/>
        <v>0</v>
      </c>
      <c r="K2137" s="11">
        <f t="shared" si="1896"/>
        <v>0</v>
      </c>
      <c r="L2137" s="11">
        <f t="shared" si="1896"/>
        <v>-1141.9870000000001</v>
      </c>
      <c r="M2137" s="11">
        <f t="shared" si="1855"/>
        <v>441189.51299999998</v>
      </c>
      <c r="N2137" s="11">
        <f>N2138+N2160+N2166+N2183+N2196+N2175</f>
        <v>494510.43378999998</v>
      </c>
      <c r="O2137" s="11">
        <f t="shared" ref="O2137:V2137" si="1897">O2138+O2160+O2166+O2183+O2196+O2175</f>
        <v>391746.73834000004</v>
      </c>
      <c r="P2137" s="11">
        <f t="shared" si="1897"/>
        <v>138181.8247</v>
      </c>
      <c r="Q2137" s="11">
        <f t="shared" si="1897"/>
        <v>109439.36538</v>
      </c>
      <c r="R2137" s="11">
        <f t="shared" si="1897"/>
        <v>0</v>
      </c>
      <c r="S2137" s="11">
        <f t="shared" si="1897"/>
        <v>0</v>
      </c>
      <c r="T2137" s="11">
        <f t="shared" si="1897"/>
        <v>492514.79988999997</v>
      </c>
      <c r="U2137" s="11">
        <f t="shared" si="1897"/>
        <v>137600.23439</v>
      </c>
      <c r="V2137" s="41">
        <f t="shared" si="1897"/>
        <v>0</v>
      </c>
      <c r="W2137" s="11">
        <f t="shared" si="1891"/>
        <v>99.596442508865749</v>
      </c>
      <c r="X2137" s="26"/>
    </row>
    <row r="2138" spans="1:24" ht="31.5" customHeight="1" x14ac:dyDescent="0.3">
      <c r="A2138" s="4" t="s">
        <v>235</v>
      </c>
      <c r="B2138" s="4" t="s">
        <v>1787</v>
      </c>
      <c r="C2138" s="4" t="s">
        <v>199</v>
      </c>
      <c r="D2138" s="4"/>
      <c r="E2138" s="14" t="s">
        <v>979</v>
      </c>
      <c r="F2138" s="5">
        <f t="shared" ref="F2138:L2138" si="1898">F2139+F2155</f>
        <v>415348.9</v>
      </c>
      <c r="G2138" s="5">
        <f t="shared" si="1898"/>
        <v>419601.3</v>
      </c>
      <c r="H2138" s="5">
        <f t="shared" si="1898"/>
        <v>333809</v>
      </c>
      <c r="I2138" s="5">
        <f t="shared" si="1898"/>
        <v>0</v>
      </c>
      <c r="J2138" s="5">
        <f t="shared" si="1898"/>
        <v>0</v>
      </c>
      <c r="K2138" s="5">
        <f t="shared" si="1898"/>
        <v>0</v>
      </c>
      <c r="L2138" s="5">
        <f t="shared" si="1898"/>
        <v>-5565.3850000000002</v>
      </c>
      <c r="M2138" s="5">
        <f t="shared" si="1855"/>
        <v>409783.51500000001</v>
      </c>
      <c r="N2138" s="5">
        <f>N2139+N2155</f>
        <v>407589.08100000001</v>
      </c>
      <c r="O2138" s="5">
        <f>O2139+O2155</f>
        <v>308575.39821000001</v>
      </c>
      <c r="P2138" s="5">
        <f t="shared" ref="P2138:V2138" si="1899">P2139+P2155</f>
        <v>104001.95</v>
      </c>
      <c r="Q2138" s="5">
        <f t="shared" si="1899"/>
        <v>75259.490680000003</v>
      </c>
      <c r="R2138" s="5">
        <f t="shared" si="1899"/>
        <v>0</v>
      </c>
      <c r="S2138" s="5">
        <f t="shared" si="1899"/>
        <v>0</v>
      </c>
      <c r="T2138" s="5">
        <f>T2139+T2155</f>
        <v>406192.33885</v>
      </c>
      <c r="U2138" s="5">
        <f t="shared" si="1899"/>
        <v>103420.35969</v>
      </c>
      <c r="V2138" s="42">
        <f t="shared" si="1899"/>
        <v>0</v>
      </c>
      <c r="W2138" s="5">
        <f t="shared" si="1891"/>
        <v>99.657316102145529</v>
      </c>
      <c r="X2138" s="27"/>
    </row>
    <row r="2139" spans="1:24" ht="31.5" customHeight="1" x14ac:dyDescent="0.3">
      <c r="A2139" s="4" t="s">
        <v>235</v>
      </c>
      <c r="B2139" s="4" t="s">
        <v>1787</v>
      </c>
      <c r="C2139" s="4" t="s">
        <v>200</v>
      </c>
      <c r="D2139" s="4"/>
      <c r="E2139" s="14" t="s">
        <v>1257</v>
      </c>
      <c r="F2139" s="5">
        <f t="shared" ref="F2139:L2139" si="1900">F2140+F2151+F2147</f>
        <v>395589.5</v>
      </c>
      <c r="G2139" s="5">
        <f t="shared" si="1900"/>
        <v>402413.7</v>
      </c>
      <c r="H2139" s="5">
        <f t="shared" si="1900"/>
        <v>315642.2</v>
      </c>
      <c r="I2139" s="5">
        <f t="shared" si="1900"/>
        <v>0</v>
      </c>
      <c r="J2139" s="5">
        <f t="shared" si="1900"/>
        <v>0</v>
      </c>
      <c r="K2139" s="5">
        <f t="shared" si="1900"/>
        <v>0</v>
      </c>
      <c r="L2139" s="5">
        <f t="shared" si="1900"/>
        <v>-2958.643</v>
      </c>
      <c r="M2139" s="5">
        <f t="shared" si="1855"/>
        <v>392630.85700000002</v>
      </c>
      <c r="N2139" s="5">
        <f>N2140+N2151+N2147</f>
        <v>391981.81</v>
      </c>
      <c r="O2139" s="5">
        <f>O2140+O2151+O2147</f>
        <v>298756.10861</v>
      </c>
      <c r="P2139" s="5">
        <f t="shared" ref="P2139:V2139" si="1901">P2140+P2151+P2147</f>
        <v>104001.95</v>
      </c>
      <c r="Q2139" s="5">
        <f t="shared" si="1901"/>
        <v>75259.490680000003</v>
      </c>
      <c r="R2139" s="5">
        <f t="shared" si="1901"/>
        <v>0</v>
      </c>
      <c r="S2139" s="5">
        <f t="shared" si="1901"/>
        <v>0</v>
      </c>
      <c r="T2139" s="5">
        <f t="shared" si="1901"/>
        <v>391195.91645999998</v>
      </c>
      <c r="U2139" s="5">
        <f t="shared" si="1901"/>
        <v>103420.35969</v>
      </c>
      <c r="V2139" s="42">
        <f t="shared" si="1901"/>
        <v>0</v>
      </c>
      <c r="W2139" s="5">
        <f t="shared" si="1891"/>
        <v>99.799507650622871</v>
      </c>
      <c r="X2139" s="27"/>
    </row>
    <row r="2140" spans="1:24" ht="47.25" customHeight="1" x14ac:dyDescent="0.3">
      <c r="A2140" s="4" t="s">
        <v>235</v>
      </c>
      <c r="B2140" s="4" t="s">
        <v>1787</v>
      </c>
      <c r="C2140" s="4" t="s">
        <v>201</v>
      </c>
      <c r="D2140" s="4"/>
      <c r="E2140" s="14" t="s">
        <v>1148</v>
      </c>
      <c r="F2140" s="5">
        <f t="shared" ref="F2140:L2140" si="1902">F2141+F2144</f>
        <v>280589.5</v>
      </c>
      <c r="G2140" s="5">
        <f t="shared" si="1902"/>
        <v>280589.5</v>
      </c>
      <c r="H2140" s="5">
        <f t="shared" si="1902"/>
        <v>280589.5</v>
      </c>
      <c r="I2140" s="5">
        <f t="shared" si="1902"/>
        <v>0</v>
      </c>
      <c r="J2140" s="5">
        <f t="shared" si="1902"/>
        <v>0</v>
      </c>
      <c r="K2140" s="5">
        <f t="shared" si="1902"/>
        <v>0</v>
      </c>
      <c r="L2140" s="5">
        <f t="shared" si="1902"/>
        <v>-2812.9079999999999</v>
      </c>
      <c r="M2140" s="5">
        <f t="shared" si="1855"/>
        <v>277776.592</v>
      </c>
      <c r="N2140" s="5">
        <f>N2141+N2144</f>
        <v>283742.54499999998</v>
      </c>
      <c r="O2140" s="5">
        <f>O2141+O2144</f>
        <v>223496.61792999998</v>
      </c>
      <c r="P2140" s="5">
        <f t="shared" ref="P2140:V2140" si="1903">P2141+P2144</f>
        <v>0</v>
      </c>
      <c r="Q2140" s="5">
        <f t="shared" si="1903"/>
        <v>0</v>
      </c>
      <c r="R2140" s="5">
        <f t="shared" si="1903"/>
        <v>0</v>
      </c>
      <c r="S2140" s="5">
        <f t="shared" si="1903"/>
        <v>0</v>
      </c>
      <c r="T2140" s="5">
        <f t="shared" si="1903"/>
        <v>283538.24226999999</v>
      </c>
      <c r="U2140" s="5">
        <f t="shared" si="1903"/>
        <v>0</v>
      </c>
      <c r="V2140" s="42">
        <f t="shared" si="1903"/>
        <v>0</v>
      </c>
      <c r="W2140" s="5">
        <f t="shared" si="1891"/>
        <v>99.927997146145287</v>
      </c>
      <c r="X2140" s="27"/>
    </row>
    <row r="2141" spans="1:24" ht="15.75" customHeight="1" x14ac:dyDescent="0.3">
      <c r="A2141" s="4" t="s">
        <v>235</v>
      </c>
      <c r="B2141" s="4" t="s">
        <v>1787</v>
      </c>
      <c r="C2141" s="4" t="s">
        <v>193</v>
      </c>
      <c r="D2141" s="4"/>
      <c r="E2141" s="14" t="s">
        <v>608</v>
      </c>
      <c r="F2141" s="5">
        <f t="shared" ref="F2141:L2142" si="1904">F2142</f>
        <v>275298.7</v>
      </c>
      <c r="G2141" s="5">
        <f t="shared" si="1904"/>
        <v>275298.7</v>
      </c>
      <c r="H2141" s="5">
        <f t="shared" si="1904"/>
        <v>275298.7</v>
      </c>
      <c r="I2141" s="5">
        <f t="shared" si="1904"/>
        <v>0</v>
      </c>
      <c r="J2141" s="5">
        <f t="shared" si="1904"/>
        <v>0</v>
      </c>
      <c r="K2141" s="5">
        <f t="shared" si="1904"/>
        <v>0</v>
      </c>
      <c r="L2141" s="5">
        <f t="shared" si="1904"/>
        <v>0</v>
      </c>
      <c r="M2141" s="5">
        <f t="shared" si="1855"/>
        <v>275298.7</v>
      </c>
      <c r="N2141" s="5">
        <f t="shared" ref="N2141:O2145" si="1905">N2142</f>
        <v>281264.65299999999</v>
      </c>
      <c r="O2141" s="5">
        <f t="shared" si="1905"/>
        <v>221018.72592999999</v>
      </c>
      <c r="P2141" s="5">
        <f t="shared" ref="P2141:V2142" si="1906">P2142</f>
        <v>0</v>
      </c>
      <c r="Q2141" s="5">
        <f t="shared" si="1906"/>
        <v>0</v>
      </c>
      <c r="R2141" s="5">
        <f t="shared" si="1906"/>
        <v>0</v>
      </c>
      <c r="S2141" s="5">
        <f t="shared" si="1906"/>
        <v>0</v>
      </c>
      <c r="T2141" s="5">
        <f t="shared" si="1906"/>
        <v>281060.35027</v>
      </c>
      <c r="U2141" s="5">
        <f t="shared" si="1906"/>
        <v>0</v>
      </c>
      <c r="V2141" s="42">
        <f t="shared" si="1906"/>
        <v>0</v>
      </c>
      <c r="W2141" s="5">
        <f t="shared" si="1891"/>
        <v>99.927362813698466</v>
      </c>
      <c r="X2141" s="27"/>
    </row>
    <row r="2142" spans="1:24" ht="31.5" customHeight="1" x14ac:dyDescent="0.3">
      <c r="A2142" s="4" t="s">
        <v>235</v>
      </c>
      <c r="B2142" s="4" t="s">
        <v>1787</v>
      </c>
      <c r="C2142" s="4" t="s">
        <v>193</v>
      </c>
      <c r="D2142" s="4" t="s">
        <v>11</v>
      </c>
      <c r="E2142" s="14" t="s">
        <v>531</v>
      </c>
      <c r="F2142" s="5">
        <f t="shared" si="1904"/>
        <v>275298.7</v>
      </c>
      <c r="G2142" s="5">
        <f t="shared" si="1904"/>
        <v>275298.7</v>
      </c>
      <c r="H2142" s="5">
        <f t="shared" si="1904"/>
        <v>275298.7</v>
      </c>
      <c r="I2142" s="5">
        <f t="shared" si="1904"/>
        <v>0</v>
      </c>
      <c r="J2142" s="5">
        <f t="shared" si="1904"/>
        <v>0</v>
      </c>
      <c r="K2142" s="5">
        <f t="shared" si="1904"/>
        <v>0</v>
      </c>
      <c r="L2142" s="5">
        <f t="shared" si="1904"/>
        <v>0</v>
      </c>
      <c r="M2142" s="5">
        <f t="shared" si="1855"/>
        <v>275298.7</v>
      </c>
      <c r="N2142" s="5">
        <f t="shared" si="1905"/>
        <v>281264.65299999999</v>
      </c>
      <c r="O2142" s="5">
        <f t="shared" si="1905"/>
        <v>221018.72592999999</v>
      </c>
      <c r="P2142" s="5">
        <f t="shared" si="1906"/>
        <v>0</v>
      </c>
      <c r="Q2142" s="5">
        <f t="shared" si="1906"/>
        <v>0</v>
      </c>
      <c r="R2142" s="5">
        <f t="shared" si="1906"/>
        <v>0</v>
      </c>
      <c r="S2142" s="5">
        <f t="shared" si="1906"/>
        <v>0</v>
      </c>
      <c r="T2142" s="5">
        <f t="shared" si="1906"/>
        <v>281060.35027</v>
      </c>
      <c r="U2142" s="5">
        <f t="shared" si="1906"/>
        <v>0</v>
      </c>
      <c r="V2142" s="42">
        <f t="shared" si="1906"/>
        <v>0</v>
      </c>
      <c r="W2142" s="5">
        <f t="shared" si="1891"/>
        <v>99.927362813698466</v>
      </c>
      <c r="X2142" s="27"/>
    </row>
    <row r="2143" spans="1:24" ht="31.5" customHeight="1" x14ac:dyDescent="0.3">
      <c r="A2143" s="4" t="s">
        <v>235</v>
      </c>
      <c r="B2143" s="4" t="s">
        <v>1787</v>
      </c>
      <c r="C2143" s="4" t="s">
        <v>193</v>
      </c>
      <c r="D2143" s="4" t="s">
        <v>12</v>
      </c>
      <c r="E2143" s="14" t="s">
        <v>532</v>
      </c>
      <c r="F2143" s="5">
        <v>275298.7</v>
      </c>
      <c r="G2143" s="5">
        <v>275298.7</v>
      </c>
      <c r="H2143" s="5">
        <v>275298.7</v>
      </c>
      <c r="I2143" s="5"/>
      <c r="J2143" s="5"/>
      <c r="K2143" s="5"/>
      <c r="L2143" s="5"/>
      <c r="M2143" s="5">
        <f t="shared" si="1855"/>
        <v>275298.7</v>
      </c>
      <c r="N2143" s="5">
        <v>281264.65299999999</v>
      </c>
      <c r="O2143" s="5">
        <v>221018.72592999999</v>
      </c>
      <c r="P2143" s="5">
        <v>0</v>
      </c>
      <c r="Q2143" s="5">
        <v>0</v>
      </c>
      <c r="R2143" s="5">
        <v>0</v>
      </c>
      <c r="S2143" s="5">
        <v>0</v>
      </c>
      <c r="T2143" s="5">
        <v>281060.35027</v>
      </c>
      <c r="U2143" s="5">
        <v>0</v>
      </c>
      <c r="V2143" s="42">
        <v>0</v>
      </c>
      <c r="W2143" s="5">
        <f t="shared" si="1891"/>
        <v>99.927362813698466</v>
      </c>
      <c r="X2143" s="27"/>
    </row>
    <row r="2144" spans="1:24" ht="31.5" customHeight="1" x14ac:dyDescent="0.3">
      <c r="A2144" s="4" t="s">
        <v>235</v>
      </c>
      <c r="B2144" s="4" t="s">
        <v>1787</v>
      </c>
      <c r="C2144" s="4" t="s">
        <v>194</v>
      </c>
      <c r="D2144" s="4"/>
      <c r="E2144" s="14" t="s">
        <v>609</v>
      </c>
      <c r="F2144" s="5">
        <f t="shared" ref="F2144:L2145" si="1907">F2145</f>
        <v>5290.8</v>
      </c>
      <c r="G2144" s="5">
        <f t="shared" si="1907"/>
        <v>5290.8</v>
      </c>
      <c r="H2144" s="5">
        <f t="shared" si="1907"/>
        <v>5290.8</v>
      </c>
      <c r="I2144" s="5">
        <f t="shared" si="1907"/>
        <v>0</v>
      </c>
      <c r="J2144" s="5">
        <f t="shared" si="1907"/>
        <v>0</v>
      </c>
      <c r="K2144" s="5">
        <f t="shared" si="1907"/>
        <v>0</v>
      </c>
      <c r="L2144" s="5">
        <f t="shared" si="1907"/>
        <v>-2812.9079999999999</v>
      </c>
      <c r="M2144" s="5">
        <f t="shared" si="1855"/>
        <v>2477.8920000000003</v>
      </c>
      <c r="N2144" s="5">
        <f t="shared" si="1905"/>
        <v>2477.8919999999998</v>
      </c>
      <c r="O2144" s="5">
        <f t="shared" si="1905"/>
        <v>2477.8919999999998</v>
      </c>
      <c r="P2144" s="5">
        <f t="shared" ref="P2144:V2145" si="1908">P2145</f>
        <v>0</v>
      </c>
      <c r="Q2144" s="5">
        <f t="shared" si="1908"/>
        <v>0</v>
      </c>
      <c r="R2144" s="5">
        <f t="shared" si="1908"/>
        <v>0</v>
      </c>
      <c r="S2144" s="5">
        <f t="shared" si="1908"/>
        <v>0</v>
      </c>
      <c r="T2144" s="5">
        <f>T2145</f>
        <v>2477.8919999999998</v>
      </c>
      <c r="U2144" s="5">
        <f t="shared" si="1908"/>
        <v>0</v>
      </c>
      <c r="V2144" s="42">
        <f t="shared" si="1908"/>
        <v>0</v>
      </c>
      <c r="W2144" s="5">
        <f t="shared" si="1891"/>
        <v>100</v>
      </c>
      <c r="X2144" s="27"/>
    </row>
    <row r="2145" spans="1:24" ht="31.5" customHeight="1" x14ac:dyDescent="0.3">
      <c r="A2145" s="4" t="s">
        <v>235</v>
      </c>
      <c r="B2145" s="4" t="s">
        <v>1787</v>
      </c>
      <c r="C2145" s="4" t="s">
        <v>194</v>
      </c>
      <c r="D2145" s="4" t="s">
        <v>11</v>
      </c>
      <c r="E2145" s="14" t="s">
        <v>531</v>
      </c>
      <c r="F2145" s="5">
        <f t="shared" si="1907"/>
        <v>5290.8</v>
      </c>
      <c r="G2145" s="5">
        <f t="shared" si="1907"/>
        <v>5290.8</v>
      </c>
      <c r="H2145" s="5">
        <f t="shared" si="1907"/>
        <v>5290.8</v>
      </c>
      <c r="I2145" s="5">
        <f t="shared" si="1907"/>
        <v>0</v>
      </c>
      <c r="J2145" s="5">
        <f t="shared" si="1907"/>
        <v>0</v>
      </c>
      <c r="K2145" s="5">
        <f t="shared" si="1907"/>
        <v>0</v>
      </c>
      <c r="L2145" s="5">
        <f t="shared" si="1907"/>
        <v>-2812.9079999999999</v>
      </c>
      <c r="M2145" s="5">
        <f t="shared" si="1855"/>
        <v>2477.8920000000003</v>
      </c>
      <c r="N2145" s="5">
        <f t="shared" si="1905"/>
        <v>2477.8919999999998</v>
      </c>
      <c r="O2145" s="5">
        <f t="shared" si="1905"/>
        <v>2477.8919999999998</v>
      </c>
      <c r="P2145" s="5">
        <f t="shared" si="1908"/>
        <v>0</v>
      </c>
      <c r="Q2145" s="5">
        <f t="shared" si="1908"/>
        <v>0</v>
      </c>
      <c r="R2145" s="5">
        <f t="shared" si="1908"/>
        <v>0</v>
      </c>
      <c r="S2145" s="5">
        <f t="shared" si="1908"/>
        <v>0</v>
      </c>
      <c r="T2145" s="5">
        <f>T2146</f>
        <v>2477.8919999999998</v>
      </c>
      <c r="U2145" s="5">
        <f t="shared" si="1908"/>
        <v>0</v>
      </c>
      <c r="V2145" s="42">
        <f t="shared" si="1908"/>
        <v>0</v>
      </c>
      <c r="W2145" s="5">
        <f t="shared" si="1891"/>
        <v>100</v>
      </c>
      <c r="X2145" s="27"/>
    </row>
    <row r="2146" spans="1:24" ht="31.5" customHeight="1" x14ac:dyDescent="0.3">
      <c r="A2146" s="4" t="s">
        <v>235</v>
      </c>
      <c r="B2146" s="4" t="s">
        <v>1787</v>
      </c>
      <c r="C2146" s="4" t="s">
        <v>194</v>
      </c>
      <c r="D2146" s="4" t="s">
        <v>12</v>
      </c>
      <c r="E2146" s="14" t="s">
        <v>532</v>
      </c>
      <c r="F2146" s="5">
        <v>5290.8</v>
      </c>
      <c r="G2146" s="5">
        <v>5290.8</v>
      </c>
      <c r="H2146" s="5">
        <v>5290.8</v>
      </c>
      <c r="I2146" s="5"/>
      <c r="J2146" s="5"/>
      <c r="K2146" s="5"/>
      <c r="L2146" s="5">
        <f>-1365.606-1447.302</f>
        <v>-2812.9079999999999</v>
      </c>
      <c r="M2146" s="5">
        <f t="shared" si="1855"/>
        <v>2477.8920000000003</v>
      </c>
      <c r="N2146" s="5">
        <v>2477.8919999999998</v>
      </c>
      <c r="O2146" s="5">
        <v>2477.8919999999998</v>
      </c>
      <c r="P2146" s="5">
        <v>0</v>
      </c>
      <c r="Q2146" s="5">
        <v>0</v>
      </c>
      <c r="R2146" s="5">
        <v>0</v>
      </c>
      <c r="S2146" s="5">
        <v>0</v>
      </c>
      <c r="T2146" s="5">
        <v>2477.8919999999998</v>
      </c>
      <c r="U2146" s="5">
        <v>0</v>
      </c>
      <c r="V2146" s="42">
        <v>0</v>
      </c>
      <c r="W2146" s="5">
        <f t="shared" si="1891"/>
        <v>100</v>
      </c>
      <c r="X2146" s="27"/>
    </row>
    <row r="2147" spans="1:24" ht="63" customHeight="1" x14ac:dyDescent="0.3">
      <c r="A2147" s="4" t="s">
        <v>235</v>
      </c>
      <c r="B2147" s="4" t="s">
        <v>1787</v>
      </c>
      <c r="C2147" s="4" t="s">
        <v>857</v>
      </c>
      <c r="D2147" s="4"/>
      <c r="E2147" s="14" t="s">
        <v>1152</v>
      </c>
      <c r="F2147" s="5">
        <f t="shared" ref="F2147:L2149" si="1909">F2148</f>
        <v>25000</v>
      </c>
      <c r="G2147" s="5">
        <f t="shared" si="1909"/>
        <v>121824.2</v>
      </c>
      <c r="H2147" s="5">
        <f t="shared" si="1909"/>
        <v>35052.699999999997</v>
      </c>
      <c r="I2147" s="5">
        <f t="shared" si="1909"/>
        <v>0</v>
      </c>
      <c r="J2147" s="5">
        <f t="shared" si="1909"/>
        <v>0</v>
      </c>
      <c r="K2147" s="5">
        <f t="shared" si="1909"/>
        <v>0</v>
      </c>
      <c r="L2147" s="5">
        <f t="shared" si="1909"/>
        <v>-145.73500000000001</v>
      </c>
      <c r="M2147" s="5">
        <f t="shared" si="1855"/>
        <v>24854.264999999999</v>
      </c>
      <c r="N2147" s="5">
        <f t="shared" ref="N2147:O2149" si="1910">N2148</f>
        <v>21729.264999999999</v>
      </c>
      <c r="O2147" s="5">
        <f t="shared" si="1910"/>
        <v>0</v>
      </c>
      <c r="P2147" s="5">
        <f t="shared" ref="P2147:V2149" si="1911">P2148</f>
        <v>17491.95</v>
      </c>
      <c r="Q2147" s="5">
        <f t="shared" si="1911"/>
        <v>0</v>
      </c>
      <c r="R2147" s="5">
        <f t="shared" si="1911"/>
        <v>0</v>
      </c>
      <c r="S2147" s="5">
        <f t="shared" si="1911"/>
        <v>0</v>
      </c>
      <c r="T2147" s="5">
        <f t="shared" si="1911"/>
        <v>21147.674190000002</v>
      </c>
      <c r="U2147" s="5">
        <f t="shared" si="1911"/>
        <v>16910.359690000001</v>
      </c>
      <c r="V2147" s="42">
        <f t="shared" si="1911"/>
        <v>0</v>
      </c>
      <c r="W2147" s="5">
        <f t="shared" si="1891"/>
        <v>97.323467636848292</v>
      </c>
      <c r="X2147" s="27"/>
    </row>
    <row r="2148" spans="1:24" ht="63" customHeight="1" x14ac:dyDescent="0.3">
      <c r="A2148" s="4" t="s">
        <v>235</v>
      </c>
      <c r="B2148" s="4" t="s">
        <v>1787</v>
      </c>
      <c r="C2148" s="4" t="s">
        <v>971</v>
      </c>
      <c r="D2148" s="4"/>
      <c r="E2148" s="14" t="s">
        <v>611</v>
      </c>
      <c r="F2148" s="5">
        <f t="shared" si="1909"/>
        <v>25000</v>
      </c>
      <c r="G2148" s="5">
        <f t="shared" si="1909"/>
        <v>121824.2</v>
      </c>
      <c r="H2148" s="5">
        <f t="shared" si="1909"/>
        <v>35052.699999999997</v>
      </c>
      <c r="I2148" s="5">
        <f t="shared" si="1909"/>
        <v>0</v>
      </c>
      <c r="J2148" s="5">
        <f t="shared" si="1909"/>
        <v>0</v>
      </c>
      <c r="K2148" s="5">
        <f t="shared" si="1909"/>
        <v>0</v>
      </c>
      <c r="L2148" s="5">
        <f t="shared" si="1909"/>
        <v>-145.73500000000001</v>
      </c>
      <c r="M2148" s="5">
        <f t="shared" si="1855"/>
        <v>24854.264999999999</v>
      </c>
      <c r="N2148" s="5">
        <f t="shared" si="1910"/>
        <v>21729.264999999999</v>
      </c>
      <c r="O2148" s="5">
        <f t="shared" si="1910"/>
        <v>0</v>
      </c>
      <c r="P2148" s="5">
        <f t="shared" si="1911"/>
        <v>17491.95</v>
      </c>
      <c r="Q2148" s="5">
        <f t="shared" si="1911"/>
        <v>0</v>
      </c>
      <c r="R2148" s="5">
        <f t="shared" si="1911"/>
        <v>0</v>
      </c>
      <c r="S2148" s="5">
        <f t="shared" si="1911"/>
        <v>0</v>
      </c>
      <c r="T2148" s="5">
        <f t="shared" si="1911"/>
        <v>21147.674190000002</v>
      </c>
      <c r="U2148" s="5">
        <f t="shared" si="1911"/>
        <v>16910.359690000001</v>
      </c>
      <c r="V2148" s="42">
        <f t="shared" si="1911"/>
        <v>0</v>
      </c>
      <c r="W2148" s="5">
        <f t="shared" si="1891"/>
        <v>97.323467636848292</v>
      </c>
      <c r="X2148" s="27"/>
    </row>
    <row r="2149" spans="1:24" ht="31.5" customHeight="1" x14ac:dyDescent="0.3">
      <c r="A2149" s="4" t="s">
        <v>235</v>
      </c>
      <c r="B2149" s="4" t="s">
        <v>1787</v>
      </c>
      <c r="C2149" s="4" t="s">
        <v>971</v>
      </c>
      <c r="D2149" s="4" t="s">
        <v>11</v>
      </c>
      <c r="E2149" s="14" t="s">
        <v>531</v>
      </c>
      <c r="F2149" s="5">
        <f t="shared" si="1909"/>
        <v>25000</v>
      </c>
      <c r="G2149" s="5">
        <f t="shared" si="1909"/>
        <v>121824.2</v>
      </c>
      <c r="H2149" s="5">
        <f t="shared" si="1909"/>
        <v>35052.699999999997</v>
      </c>
      <c r="I2149" s="5">
        <f t="shared" si="1909"/>
        <v>0</v>
      </c>
      <c r="J2149" s="5">
        <f t="shared" si="1909"/>
        <v>0</v>
      </c>
      <c r="K2149" s="5">
        <f t="shared" si="1909"/>
        <v>0</v>
      </c>
      <c r="L2149" s="5">
        <f t="shared" si="1909"/>
        <v>-145.73500000000001</v>
      </c>
      <c r="M2149" s="5">
        <f t="shared" si="1855"/>
        <v>24854.264999999999</v>
      </c>
      <c r="N2149" s="5">
        <f t="shared" si="1910"/>
        <v>21729.264999999999</v>
      </c>
      <c r="O2149" s="5">
        <f t="shared" si="1910"/>
        <v>0</v>
      </c>
      <c r="P2149" s="5">
        <f t="shared" si="1911"/>
        <v>17491.95</v>
      </c>
      <c r="Q2149" s="5">
        <f t="shared" si="1911"/>
        <v>0</v>
      </c>
      <c r="R2149" s="5">
        <f t="shared" si="1911"/>
        <v>0</v>
      </c>
      <c r="S2149" s="5">
        <f t="shared" si="1911"/>
        <v>0</v>
      </c>
      <c r="T2149" s="5">
        <f t="shared" si="1911"/>
        <v>21147.674190000002</v>
      </c>
      <c r="U2149" s="5">
        <f t="shared" si="1911"/>
        <v>16910.359690000001</v>
      </c>
      <c r="V2149" s="42">
        <f t="shared" si="1911"/>
        <v>0</v>
      </c>
      <c r="W2149" s="5">
        <f t="shared" si="1891"/>
        <v>97.323467636848292</v>
      </c>
      <c r="X2149" s="27"/>
    </row>
    <row r="2150" spans="1:24" ht="31.5" customHeight="1" x14ac:dyDescent="0.3">
      <c r="A2150" s="4" t="s">
        <v>235</v>
      </c>
      <c r="B2150" s="4" t="s">
        <v>1787</v>
      </c>
      <c r="C2150" s="4" t="s">
        <v>971</v>
      </c>
      <c r="D2150" s="4" t="s">
        <v>12</v>
      </c>
      <c r="E2150" s="14" t="s">
        <v>532</v>
      </c>
      <c r="F2150" s="5">
        <v>25000</v>
      </c>
      <c r="G2150" s="5">
        <v>121824.2</v>
      </c>
      <c r="H2150" s="5">
        <v>35052.699999999997</v>
      </c>
      <c r="I2150" s="5"/>
      <c r="J2150" s="5"/>
      <c r="K2150" s="5"/>
      <c r="L2150" s="5">
        <v>-145.73500000000001</v>
      </c>
      <c r="M2150" s="5">
        <f t="shared" si="1855"/>
        <v>24854.264999999999</v>
      </c>
      <c r="N2150" s="5">
        <v>21729.264999999999</v>
      </c>
      <c r="O2150" s="5">
        <v>0</v>
      </c>
      <c r="P2150" s="5">
        <v>17491.95</v>
      </c>
      <c r="Q2150" s="5">
        <v>0</v>
      </c>
      <c r="R2150" s="5">
        <v>0</v>
      </c>
      <c r="S2150" s="5">
        <v>0</v>
      </c>
      <c r="T2150" s="5">
        <v>21147.674190000002</v>
      </c>
      <c r="U2150" s="5">
        <v>16910.359690000001</v>
      </c>
      <c r="V2150" s="42">
        <v>0</v>
      </c>
      <c r="W2150" s="5">
        <f t="shared" si="1891"/>
        <v>97.323467636848292</v>
      </c>
      <c r="X2150" s="27"/>
    </row>
    <row r="2151" spans="1:24" ht="94.5" customHeight="1" x14ac:dyDescent="0.3">
      <c r="A2151" s="4" t="s">
        <v>235</v>
      </c>
      <c r="B2151" s="4" t="s">
        <v>1787</v>
      </c>
      <c r="C2151" s="4" t="s">
        <v>945</v>
      </c>
      <c r="D2151" s="4"/>
      <c r="E2151" s="14" t="s">
        <v>1727</v>
      </c>
      <c r="F2151" s="5">
        <f t="shared" ref="F2151:L2153" si="1912">F2152</f>
        <v>90000</v>
      </c>
      <c r="G2151" s="5">
        <f t="shared" si="1912"/>
        <v>0</v>
      </c>
      <c r="H2151" s="5">
        <f t="shared" si="1912"/>
        <v>0</v>
      </c>
      <c r="I2151" s="5">
        <f t="shared" si="1912"/>
        <v>0</v>
      </c>
      <c r="J2151" s="5">
        <f t="shared" si="1912"/>
        <v>0</v>
      </c>
      <c r="K2151" s="5">
        <f t="shared" si="1912"/>
        <v>0</v>
      </c>
      <c r="L2151" s="5">
        <f t="shared" si="1912"/>
        <v>0</v>
      </c>
      <c r="M2151" s="5">
        <f t="shared" si="1855"/>
        <v>90000</v>
      </c>
      <c r="N2151" s="5">
        <f t="shared" ref="N2151:O2153" si="1913">N2152</f>
        <v>86510</v>
      </c>
      <c r="O2151" s="5">
        <f t="shared" si="1913"/>
        <v>75259.490680000003</v>
      </c>
      <c r="P2151" s="5">
        <f t="shared" ref="P2151:V2153" si="1914">P2152</f>
        <v>86510</v>
      </c>
      <c r="Q2151" s="5">
        <f t="shared" si="1914"/>
        <v>75259.490680000003</v>
      </c>
      <c r="R2151" s="5">
        <f t="shared" si="1914"/>
        <v>0</v>
      </c>
      <c r="S2151" s="5">
        <f t="shared" si="1914"/>
        <v>0</v>
      </c>
      <c r="T2151" s="5">
        <f t="shared" si="1914"/>
        <v>86510</v>
      </c>
      <c r="U2151" s="5">
        <f t="shared" si="1914"/>
        <v>86510</v>
      </c>
      <c r="V2151" s="42">
        <f t="shared" si="1914"/>
        <v>0</v>
      </c>
      <c r="W2151" s="5">
        <f t="shared" si="1891"/>
        <v>100</v>
      </c>
      <c r="X2151" s="27"/>
    </row>
    <row r="2152" spans="1:24" ht="78.75" customHeight="1" x14ac:dyDescent="0.3">
      <c r="A2152" s="4" t="s">
        <v>235</v>
      </c>
      <c r="B2152" s="4" t="s">
        <v>1787</v>
      </c>
      <c r="C2152" s="4" t="s">
        <v>947</v>
      </c>
      <c r="D2152" s="4"/>
      <c r="E2152" s="14" t="s">
        <v>946</v>
      </c>
      <c r="F2152" s="5">
        <f t="shared" si="1912"/>
        <v>90000</v>
      </c>
      <c r="G2152" s="5">
        <f t="shared" si="1912"/>
        <v>0</v>
      </c>
      <c r="H2152" s="5">
        <f t="shared" si="1912"/>
        <v>0</v>
      </c>
      <c r="I2152" s="5">
        <f t="shared" si="1912"/>
        <v>0</v>
      </c>
      <c r="J2152" s="5">
        <f t="shared" si="1912"/>
        <v>0</v>
      </c>
      <c r="K2152" s="5">
        <f t="shared" si="1912"/>
        <v>0</v>
      </c>
      <c r="L2152" s="5">
        <f t="shared" si="1912"/>
        <v>0</v>
      </c>
      <c r="M2152" s="5">
        <f t="shared" si="1855"/>
        <v>90000</v>
      </c>
      <c r="N2152" s="5">
        <f t="shared" si="1913"/>
        <v>86510</v>
      </c>
      <c r="O2152" s="5">
        <f t="shared" si="1913"/>
        <v>75259.490680000003</v>
      </c>
      <c r="P2152" s="5">
        <f t="shared" si="1914"/>
        <v>86510</v>
      </c>
      <c r="Q2152" s="5">
        <f t="shared" si="1914"/>
        <v>75259.490680000003</v>
      </c>
      <c r="R2152" s="5">
        <f t="shared" si="1914"/>
        <v>0</v>
      </c>
      <c r="S2152" s="5">
        <f t="shared" si="1914"/>
        <v>0</v>
      </c>
      <c r="T2152" s="5">
        <f t="shared" si="1914"/>
        <v>86510</v>
      </c>
      <c r="U2152" s="5">
        <f t="shared" si="1914"/>
        <v>86510</v>
      </c>
      <c r="V2152" s="42">
        <f t="shared" si="1914"/>
        <v>0</v>
      </c>
      <c r="W2152" s="5">
        <f t="shared" si="1891"/>
        <v>100</v>
      </c>
      <c r="X2152" s="27"/>
    </row>
    <row r="2153" spans="1:24" ht="31.5" customHeight="1" x14ac:dyDescent="0.3">
      <c r="A2153" s="4" t="s">
        <v>235</v>
      </c>
      <c r="B2153" s="4" t="s">
        <v>1787</v>
      </c>
      <c r="C2153" s="4" t="s">
        <v>947</v>
      </c>
      <c r="D2153" s="4" t="s">
        <v>11</v>
      </c>
      <c r="E2153" s="14" t="s">
        <v>531</v>
      </c>
      <c r="F2153" s="5">
        <f t="shared" si="1912"/>
        <v>90000</v>
      </c>
      <c r="G2153" s="5">
        <f t="shared" si="1912"/>
        <v>0</v>
      </c>
      <c r="H2153" s="5">
        <f t="shared" si="1912"/>
        <v>0</v>
      </c>
      <c r="I2153" s="5">
        <f t="shared" si="1912"/>
        <v>0</v>
      </c>
      <c r="J2153" s="5">
        <f t="shared" si="1912"/>
        <v>0</v>
      </c>
      <c r="K2153" s="5">
        <f t="shared" si="1912"/>
        <v>0</v>
      </c>
      <c r="L2153" s="5">
        <f t="shared" si="1912"/>
        <v>0</v>
      </c>
      <c r="M2153" s="5">
        <f t="shared" si="1855"/>
        <v>90000</v>
      </c>
      <c r="N2153" s="5">
        <f t="shared" si="1913"/>
        <v>86510</v>
      </c>
      <c r="O2153" s="5">
        <f t="shared" si="1913"/>
        <v>75259.490680000003</v>
      </c>
      <c r="P2153" s="5">
        <f t="shared" si="1914"/>
        <v>86510</v>
      </c>
      <c r="Q2153" s="5">
        <f t="shared" si="1914"/>
        <v>75259.490680000003</v>
      </c>
      <c r="R2153" s="5">
        <f t="shared" si="1914"/>
        <v>0</v>
      </c>
      <c r="S2153" s="5">
        <f t="shared" si="1914"/>
        <v>0</v>
      </c>
      <c r="T2153" s="5">
        <f t="shared" si="1914"/>
        <v>86510</v>
      </c>
      <c r="U2153" s="5">
        <f t="shared" si="1914"/>
        <v>86510</v>
      </c>
      <c r="V2153" s="42">
        <f t="shared" si="1914"/>
        <v>0</v>
      </c>
      <c r="W2153" s="5">
        <f t="shared" si="1891"/>
        <v>100</v>
      </c>
      <c r="X2153" s="27"/>
    </row>
    <row r="2154" spans="1:24" ht="31.5" customHeight="1" x14ac:dyDescent="0.3">
      <c r="A2154" s="4" t="s">
        <v>235</v>
      </c>
      <c r="B2154" s="4" t="s">
        <v>1787</v>
      </c>
      <c r="C2154" s="4" t="s">
        <v>947</v>
      </c>
      <c r="D2154" s="4" t="s">
        <v>12</v>
      </c>
      <c r="E2154" s="14" t="s">
        <v>532</v>
      </c>
      <c r="F2154" s="5">
        <v>90000</v>
      </c>
      <c r="G2154" s="5"/>
      <c r="H2154" s="5"/>
      <c r="I2154" s="5"/>
      <c r="J2154" s="5"/>
      <c r="K2154" s="5"/>
      <c r="L2154" s="5"/>
      <c r="M2154" s="5">
        <f t="shared" si="1855"/>
        <v>90000</v>
      </c>
      <c r="N2154" s="5">
        <v>86510</v>
      </c>
      <c r="O2154" s="5">
        <v>75259.490680000003</v>
      </c>
      <c r="P2154" s="5">
        <f>N2154</f>
        <v>86510</v>
      </c>
      <c r="Q2154" s="5">
        <f>O2154</f>
        <v>75259.490680000003</v>
      </c>
      <c r="R2154" s="5">
        <v>0</v>
      </c>
      <c r="S2154" s="5">
        <v>0</v>
      </c>
      <c r="T2154" s="5">
        <v>86510</v>
      </c>
      <c r="U2154" s="5">
        <f>T2154</f>
        <v>86510</v>
      </c>
      <c r="V2154" s="42">
        <v>0</v>
      </c>
      <c r="W2154" s="5">
        <f t="shared" si="1891"/>
        <v>100</v>
      </c>
      <c r="X2154" s="27"/>
    </row>
    <row r="2155" spans="1:24" ht="47.25" customHeight="1" x14ac:dyDescent="0.3">
      <c r="A2155" s="4" t="s">
        <v>235</v>
      </c>
      <c r="B2155" s="4" t="s">
        <v>1787</v>
      </c>
      <c r="C2155" s="4" t="s">
        <v>981</v>
      </c>
      <c r="D2155" s="4"/>
      <c r="E2155" s="14" t="s">
        <v>1030</v>
      </c>
      <c r="F2155" s="5">
        <f>F2156</f>
        <v>19759.400000000001</v>
      </c>
      <c r="G2155" s="5">
        <f t="shared" ref="G2155:L2158" si="1915">G2156</f>
        <v>17187.599999999999</v>
      </c>
      <c r="H2155" s="5">
        <f t="shared" si="1915"/>
        <v>18166.8</v>
      </c>
      <c r="I2155" s="5">
        <f t="shared" si="1915"/>
        <v>0</v>
      </c>
      <c r="J2155" s="5">
        <f t="shared" si="1915"/>
        <v>0</v>
      </c>
      <c r="K2155" s="5">
        <f t="shared" si="1915"/>
        <v>0</v>
      </c>
      <c r="L2155" s="5">
        <f t="shared" si="1915"/>
        <v>-2606.7419999999997</v>
      </c>
      <c r="M2155" s="5">
        <f t="shared" si="1855"/>
        <v>17152.658000000003</v>
      </c>
      <c r="N2155" s="5">
        <f t="shared" ref="N2155:V2158" si="1916">N2156</f>
        <v>15607.271000000001</v>
      </c>
      <c r="O2155" s="5">
        <f t="shared" si="1916"/>
        <v>9819.2896000000001</v>
      </c>
      <c r="P2155" s="5">
        <f t="shared" si="1916"/>
        <v>0</v>
      </c>
      <c r="Q2155" s="5">
        <f t="shared" si="1916"/>
        <v>0</v>
      </c>
      <c r="R2155" s="5">
        <f t="shared" si="1916"/>
        <v>0</v>
      </c>
      <c r="S2155" s="5">
        <f t="shared" si="1916"/>
        <v>0</v>
      </c>
      <c r="T2155" s="5">
        <f t="shared" si="1916"/>
        <v>14996.42239</v>
      </c>
      <c r="U2155" s="5">
        <f t="shared" si="1916"/>
        <v>0</v>
      </c>
      <c r="V2155" s="42">
        <f t="shared" si="1916"/>
        <v>0</v>
      </c>
      <c r="W2155" s="5">
        <f t="shared" si="1891"/>
        <v>96.086127997649299</v>
      </c>
      <c r="X2155" s="27"/>
    </row>
    <row r="2156" spans="1:24" ht="63" customHeight="1" x14ac:dyDescent="0.3">
      <c r="A2156" s="4" t="s">
        <v>235</v>
      </c>
      <c r="B2156" s="4" t="s">
        <v>1787</v>
      </c>
      <c r="C2156" s="4" t="s">
        <v>982</v>
      </c>
      <c r="D2156" s="4"/>
      <c r="E2156" s="14" t="s">
        <v>1031</v>
      </c>
      <c r="F2156" s="5">
        <f>F2157</f>
        <v>19759.400000000001</v>
      </c>
      <c r="G2156" s="5">
        <f t="shared" si="1915"/>
        <v>17187.599999999999</v>
      </c>
      <c r="H2156" s="5">
        <f t="shared" si="1915"/>
        <v>18166.8</v>
      </c>
      <c r="I2156" s="5">
        <f t="shared" si="1915"/>
        <v>0</v>
      </c>
      <c r="J2156" s="5">
        <f t="shared" si="1915"/>
        <v>0</v>
      </c>
      <c r="K2156" s="5">
        <f t="shared" si="1915"/>
        <v>0</v>
      </c>
      <c r="L2156" s="5">
        <f t="shared" si="1915"/>
        <v>-2606.7419999999997</v>
      </c>
      <c r="M2156" s="5">
        <f t="shared" si="1855"/>
        <v>17152.658000000003</v>
      </c>
      <c r="N2156" s="5">
        <f t="shared" si="1916"/>
        <v>15607.271000000001</v>
      </c>
      <c r="O2156" s="5">
        <f t="shared" si="1916"/>
        <v>9819.2896000000001</v>
      </c>
      <c r="P2156" s="5">
        <f t="shared" si="1916"/>
        <v>0</v>
      </c>
      <c r="Q2156" s="5">
        <f t="shared" si="1916"/>
        <v>0</v>
      </c>
      <c r="R2156" s="5">
        <f t="shared" si="1916"/>
        <v>0</v>
      </c>
      <c r="S2156" s="5">
        <f t="shared" si="1916"/>
        <v>0</v>
      </c>
      <c r="T2156" s="5">
        <f t="shared" si="1916"/>
        <v>14996.42239</v>
      </c>
      <c r="U2156" s="5">
        <f t="shared" si="1916"/>
        <v>0</v>
      </c>
      <c r="V2156" s="42">
        <f t="shared" si="1916"/>
        <v>0</v>
      </c>
      <c r="W2156" s="5">
        <f t="shared" si="1891"/>
        <v>96.086127997649299</v>
      </c>
      <c r="X2156" s="27"/>
    </row>
    <row r="2157" spans="1:24" ht="47.25" customHeight="1" x14ac:dyDescent="0.3">
      <c r="A2157" s="4" t="s">
        <v>235</v>
      </c>
      <c r="B2157" s="4" t="s">
        <v>1787</v>
      </c>
      <c r="C2157" s="4" t="s">
        <v>983</v>
      </c>
      <c r="D2157" s="4"/>
      <c r="E2157" s="14" t="s">
        <v>1032</v>
      </c>
      <c r="F2157" s="5">
        <f>F2158</f>
        <v>19759.400000000001</v>
      </c>
      <c r="G2157" s="5">
        <f t="shared" si="1915"/>
        <v>17187.599999999999</v>
      </c>
      <c r="H2157" s="5">
        <f t="shared" si="1915"/>
        <v>18166.8</v>
      </c>
      <c r="I2157" s="5">
        <f t="shared" si="1915"/>
        <v>0</v>
      </c>
      <c r="J2157" s="5">
        <f t="shared" si="1915"/>
        <v>0</v>
      </c>
      <c r="K2157" s="5">
        <f t="shared" si="1915"/>
        <v>0</v>
      </c>
      <c r="L2157" s="5">
        <f t="shared" si="1915"/>
        <v>-2606.7419999999997</v>
      </c>
      <c r="M2157" s="5">
        <f t="shared" si="1855"/>
        <v>17152.658000000003</v>
      </c>
      <c r="N2157" s="5">
        <f t="shared" si="1916"/>
        <v>15607.271000000001</v>
      </c>
      <c r="O2157" s="5">
        <f t="shared" si="1916"/>
        <v>9819.2896000000001</v>
      </c>
      <c r="P2157" s="5">
        <f t="shared" si="1916"/>
        <v>0</v>
      </c>
      <c r="Q2157" s="5">
        <f t="shared" si="1916"/>
        <v>0</v>
      </c>
      <c r="R2157" s="5">
        <f t="shared" si="1916"/>
        <v>0</v>
      </c>
      <c r="S2157" s="5">
        <f t="shared" si="1916"/>
        <v>0</v>
      </c>
      <c r="T2157" s="5">
        <f t="shared" si="1916"/>
        <v>14996.42239</v>
      </c>
      <c r="U2157" s="5">
        <f t="shared" si="1916"/>
        <v>0</v>
      </c>
      <c r="V2157" s="42">
        <f t="shared" si="1916"/>
        <v>0</v>
      </c>
      <c r="W2157" s="5">
        <f t="shared" si="1891"/>
        <v>96.086127997649299</v>
      </c>
      <c r="X2157" s="27"/>
    </row>
    <row r="2158" spans="1:24" ht="31.5" customHeight="1" x14ac:dyDescent="0.3">
      <c r="A2158" s="4" t="s">
        <v>235</v>
      </c>
      <c r="B2158" s="4" t="s">
        <v>1787</v>
      </c>
      <c r="C2158" s="4" t="s">
        <v>983</v>
      </c>
      <c r="D2158" s="4" t="s">
        <v>11</v>
      </c>
      <c r="E2158" s="14" t="s">
        <v>531</v>
      </c>
      <c r="F2158" s="5">
        <f>F2159</f>
        <v>19759.400000000001</v>
      </c>
      <c r="G2158" s="5">
        <f t="shared" si="1915"/>
        <v>17187.599999999999</v>
      </c>
      <c r="H2158" s="5">
        <f t="shared" si="1915"/>
        <v>18166.8</v>
      </c>
      <c r="I2158" s="5">
        <f t="shared" si="1915"/>
        <v>0</v>
      </c>
      <c r="J2158" s="5">
        <f t="shared" si="1915"/>
        <v>0</v>
      </c>
      <c r="K2158" s="5">
        <f t="shared" si="1915"/>
        <v>0</v>
      </c>
      <c r="L2158" s="5">
        <f t="shared" si="1915"/>
        <v>-2606.7419999999997</v>
      </c>
      <c r="M2158" s="5">
        <f t="shared" si="1855"/>
        <v>17152.658000000003</v>
      </c>
      <c r="N2158" s="5">
        <f t="shared" si="1916"/>
        <v>15607.271000000001</v>
      </c>
      <c r="O2158" s="5">
        <f t="shared" si="1916"/>
        <v>9819.2896000000001</v>
      </c>
      <c r="P2158" s="5">
        <f t="shared" si="1916"/>
        <v>0</v>
      </c>
      <c r="Q2158" s="5">
        <f t="shared" si="1916"/>
        <v>0</v>
      </c>
      <c r="R2158" s="5">
        <f t="shared" si="1916"/>
        <v>0</v>
      </c>
      <c r="S2158" s="5">
        <f t="shared" si="1916"/>
        <v>0</v>
      </c>
      <c r="T2158" s="5">
        <f t="shared" si="1916"/>
        <v>14996.42239</v>
      </c>
      <c r="U2158" s="5">
        <f t="shared" si="1916"/>
        <v>0</v>
      </c>
      <c r="V2158" s="42">
        <f t="shared" si="1916"/>
        <v>0</v>
      </c>
      <c r="W2158" s="5">
        <f t="shared" si="1891"/>
        <v>96.086127997649299</v>
      </c>
      <c r="X2158" s="27"/>
    </row>
    <row r="2159" spans="1:24" ht="31.5" customHeight="1" x14ac:dyDescent="0.3">
      <c r="A2159" s="4" t="s">
        <v>235</v>
      </c>
      <c r="B2159" s="4" t="s">
        <v>1787</v>
      </c>
      <c r="C2159" s="4" t="s">
        <v>983</v>
      </c>
      <c r="D2159" s="4" t="s">
        <v>12</v>
      </c>
      <c r="E2159" s="14" t="s">
        <v>532</v>
      </c>
      <c r="F2159" s="5">
        <v>19759.400000000001</v>
      </c>
      <c r="G2159" s="5">
        <v>17187.599999999999</v>
      </c>
      <c r="H2159" s="5">
        <v>18166.8</v>
      </c>
      <c r="I2159" s="5"/>
      <c r="J2159" s="5"/>
      <c r="K2159" s="5"/>
      <c r="L2159" s="5">
        <f>-1790.475-333.053-483.214</f>
        <v>-2606.7419999999997</v>
      </c>
      <c r="M2159" s="5">
        <f t="shared" si="1855"/>
        <v>17152.658000000003</v>
      </c>
      <c r="N2159" s="5">
        <v>15607.271000000001</v>
      </c>
      <c r="O2159" s="5">
        <v>9819.2896000000001</v>
      </c>
      <c r="P2159" s="5">
        <v>0</v>
      </c>
      <c r="Q2159" s="5">
        <v>0</v>
      </c>
      <c r="R2159" s="5">
        <v>0</v>
      </c>
      <c r="S2159" s="5">
        <v>0</v>
      </c>
      <c r="T2159" s="5">
        <v>14996.42239</v>
      </c>
      <c r="U2159" s="5">
        <v>0</v>
      </c>
      <c r="V2159" s="42">
        <v>0</v>
      </c>
      <c r="W2159" s="5">
        <f t="shared" si="1891"/>
        <v>96.086127997649299</v>
      </c>
      <c r="X2159" s="27"/>
    </row>
    <row r="2160" spans="1:24" ht="31.5" customHeight="1" x14ac:dyDescent="0.3">
      <c r="A2160" s="4" t="s">
        <v>235</v>
      </c>
      <c r="B2160" s="4" t="s">
        <v>1787</v>
      </c>
      <c r="C2160" s="4" t="s">
        <v>202</v>
      </c>
      <c r="D2160" s="4"/>
      <c r="E2160" s="14" t="s">
        <v>1156</v>
      </c>
      <c r="F2160" s="5">
        <f t="shared" ref="F2160:L2164" si="1917">F2161</f>
        <v>7195.6</v>
      </c>
      <c r="G2160" s="5">
        <f t="shared" si="1917"/>
        <v>7195.6</v>
      </c>
      <c r="H2160" s="5">
        <f t="shared" si="1917"/>
        <v>7195.6</v>
      </c>
      <c r="I2160" s="5">
        <f t="shared" si="1917"/>
        <v>0</v>
      </c>
      <c r="J2160" s="5">
        <f t="shared" si="1917"/>
        <v>0</v>
      </c>
      <c r="K2160" s="5">
        <f t="shared" si="1917"/>
        <v>0</v>
      </c>
      <c r="L2160" s="5">
        <f t="shared" si="1917"/>
        <v>-1000.6909999999999</v>
      </c>
      <c r="M2160" s="5">
        <f t="shared" si="1855"/>
        <v>6194.9090000000006</v>
      </c>
      <c r="N2160" s="5">
        <f t="shared" ref="N2160:O2164" si="1918">N2161</f>
        <v>6013.6689999999999</v>
      </c>
      <c r="O2160" s="5">
        <f t="shared" si="1918"/>
        <v>4857.7816999999995</v>
      </c>
      <c r="P2160" s="5">
        <f t="shared" ref="P2160:V2164" si="1919">P2161</f>
        <v>0</v>
      </c>
      <c r="Q2160" s="5">
        <f t="shared" si="1919"/>
        <v>0</v>
      </c>
      <c r="R2160" s="5">
        <f t="shared" si="1919"/>
        <v>0</v>
      </c>
      <c r="S2160" s="5">
        <f t="shared" si="1919"/>
        <v>0</v>
      </c>
      <c r="T2160" s="5">
        <f t="shared" si="1919"/>
        <v>6007.0649199999998</v>
      </c>
      <c r="U2160" s="5">
        <f t="shared" si="1919"/>
        <v>0</v>
      </c>
      <c r="V2160" s="42">
        <f t="shared" si="1919"/>
        <v>0</v>
      </c>
      <c r="W2160" s="5">
        <f t="shared" si="1891"/>
        <v>99.89018218328944</v>
      </c>
      <c r="X2160" s="27"/>
    </row>
    <row r="2161" spans="1:25" ht="31.5" customHeight="1" x14ac:dyDescent="0.3">
      <c r="A2161" s="4" t="s">
        <v>235</v>
      </c>
      <c r="B2161" s="4" t="s">
        <v>1787</v>
      </c>
      <c r="C2161" s="4" t="s">
        <v>203</v>
      </c>
      <c r="D2161" s="4"/>
      <c r="E2161" s="14" t="s">
        <v>1157</v>
      </c>
      <c r="F2161" s="5">
        <f t="shared" si="1917"/>
        <v>7195.6</v>
      </c>
      <c r="G2161" s="5">
        <f t="shared" si="1917"/>
        <v>7195.6</v>
      </c>
      <c r="H2161" s="5">
        <f t="shared" si="1917"/>
        <v>7195.6</v>
      </c>
      <c r="I2161" s="5">
        <f t="shared" si="1917"/>
        <v>0</v>
      </c>
      <c r="J2161" s="5">
        <f t="shared" si="1917"/>
        <v>0</v>
      </c>
      <c r="K2161" s="5">
        <f t="shared" si="1917"/>
        <v>0</v>
      </c>
      <c r="L2161" s="5">
        <f t="shared" si="1917"/>
        <v>-1000.6909999999999</v>
      </c>
      <c r="M2161" s="5">
        <f t="shared" si="1855"/>
        <v>6194.9090000000006</v>
      </c>
      <c r="N2161" s="5">
        <f t="shared" si="1918"/>
        <v>6013.6689999999999</v>
      </c>
      <c r="O2161" s="5">
        <f t="shared" si="1918"/>
        <v>4857.7816999999995</v>
      </c>
      <c r="P2161" s="5">
        <f t="shared" si="1919"/>
        <v>0</v>
      </c>
      <c r="Q2161" s="5">
        <f t="shared" si="1919"/>
        <v>0</v>
      </c>
      <c r="R2161" s="5">
        <f t="shared" si="1919"/>
        <v>0</v>
      </c>
      <c r="S2161" s="5">
        <f t="shared" si="1919"/>
        <v>0</v>
      </c>
      <c r="T2161" s="5">
        <f t="shared" si="1919"/>
        <v>6007.0649199999998</v>
      </c>
      <c r="U2161" s="5">
        <f t="shared" si="1919"/>
        <v>0</v>
      </c>
      <c r="V2161" s="42">
        <f t="shared" si="1919"/>
        <v>0</v>
      </c>
      <c r="W2161" s="5">
        <f t="shared" si="1891"/>
        <v>99.89018218328944</v>
      </c>
      <c r="X2161" s="27"/>
    </row>
    <row r="2162" spans="1:25" ht="47.25" customHeight="1" x14ac:dyDescent="0.3">
      <c r="A2162" s="4" t="s">
        <v>235</v>
      </c>
      <c r="B2162" s="4" t="s">
        <v>1787</v>
      </c>
      <c r="C2162" s="4" t="s">
        <v>195</v>
      </c>
      <c r="D2162" s="4"/>
      <c r="E2162" s="14" t="s">
        <v>1163</v>
      </c>
      <c r="F2162" s="5">
        <f>F2163</f>
        <v>7195.6</v>
      </c>
      <c r="G2162" s="5">
        <f t="shared" si="1917"/>
        <v>7195.6</v>
      </c>
      <c r="H2162" s="5">
        <f t="shared" si="1917"/>
        <v>7195.6</v>
      </c>
      <c r="I2162" s="5">
        <f t="shared" si="1917"/>
        <v>0</v>
      </c>
      <c r="J2162" s="5">
        <f t="shared" si="1917"/>
        <v>0</v>
      </c>
      <c r="K2162" s="5">
        <f t="shared" si="1917"/>
        <v>0</v>
      </c>
      <c r="L2162" s="5">
        <f t="shared" si="1917"/>
        <v>-1000.6909999999999</v>
      </c>
      <c r="M2162" s="5">
        <f t="shared" si="1855"/>
        <v>6194.9090000000006</v>
      </c>
      <c r="N2162" s="5">
        <f t="shared" si="1918"/>
        <v>6013.6689999999999</v>
      </c>
      <c r="O2162" s="5">
        <f t="shared" si="1918"/>
        <v>4857.7816999999995</v>
      </c>
      <c r="P2162" s="5">
        <f t="shared" si="1919"/>
        <v>0</v>
      </c>
      <c r="Q2162" s="5">
        <f t="shared" si="1919"/>
        <v>0</v>
      </c>
      <c r="R2162" s="5">
        <f t="shared" si="1919"/>
        <v>0</v>
      </c>
      <c r="S2162" s="5">
        <f t="shared" si="1919"/>
        <v>0</v>
      </c>
      <c r="T2162" s="5">
        <f t="shared" si="1919"/>
        <v>6007.0649199999998</v>
      </c>
      <c r="U2162" s="5">
        <f t="shared" si="1919"/>
        <v>0</v>
      </c>
      <c r="V2162" s="42">
        <f t="shared" si="1919"/>
        <v>0</v>
      </c>
      <c r="W2162" s="5">
        <f t="shared" si="1891"/>
        <v>99.89018218328944</v>
      </c>
      <c r="X2162" s="27"/>
    </row>
    <row r="2163" spans="1:25" ht="47.25" customHeight="1" x14ac:dyDescent="0.3">
      <c r="A2163" s="4" t="s">
        <v>235</v>
      </c>
      <c r="B2163" s="4" t="s">
        <v>1787</v>
      </c>
      <c r="C2163" s="4" t="s">
        <v>1471</v>
      </c>
      <c r="D2163" s="4"/>
      <c r="E2163" s="14" t="s">
        <v>1472</v>
      </c>
      <c r="F2163" s="5">
        <f>F2164</f>
        <v>7195.6</v>
      </c>
      <c r="G2163" s="5">
        <f t="shared" si="1917"/>
        <v>7195.6</v>
      </c>
      <c r="H2163" s="5">
        <f t="shared" si="1917"/>
        <v>7195.6</v>
      </c>
      <c r="I2163" s="5">
        <f t="shared" si="1917"/>
        <v>0</v>
      </c>
      <c r="J2163" s="5">
        <f t="shared" si="1917"/>
        <v>0</v>
      </c>
      <c r="K2163" s="5">
        <f t="shared" si="1917"/>
        <v>0</v>
      </c>
      <c r="L2163" s="5">
        <f t="shared" si="1917"/>
        <v>-1000.6909999999999</v>
      </c>
      <c r="M2163" s="5">
        <f t="shared" si="1855"/>
        <v>6194.9090000000006</v>
      </c>
      <c r="N2163" s="5">
        <f t="shared" si="1918"/>
        <v>6013.6689999999999</v>
      </c>
      <c r="O2163" s="5">
        <f t="shared" si="1918"/>
        <v>4857.7816999999995</v>
      </c>
      <c r="P2163" s="5">
        <f t="shared" si="1919"/>
        <v>0</v>
      </c>
      <c r="Q2163" s="5">
        <f t="shared" si="1919"/>
        <v>0</v>
      </c>
      <c r="R2163" s="5">
        <f t="shared" si="1919"/>
        <v>0</v>
      </c>
      <c r="S2163" s="5">
        <f t="shared" si="1919"/>
        <v>0</v>
      </c>
      <c r="T2163" s="5">
        <f t="shared" si="1919"/>
        <v>6007.0649199999998</v>
      </c>
      <c r="U2163" s="5">
        <f t="shared" si="1919"/>
        <v>0</v>
      </c>
      <c r="V2163" s="42">
        <f t="shared" si="1919"/>
        <v>0</v>
      </c>
      <c r="W2163" s="5">
        <f t="shared" si="1891"/>
        <v>99.89018218328944</v>
      </c>
      <c r="X2163" s="27"/>
    </row>
    <row r="2164" spans="1:25" ht="31.5" customHeight="1" x14ac:dyDescent="0.3">
      <c r="A2164" s="4" t="s">
        <v>235</v>
      </c>
      <c r="B2164" s="4" t="s">
        <v>1787</v>
      </c>
      <c r="C2164" s="4" t="s">
        <v>1471</v>
      </c>
      <c r="D2164" s="4" t="s">
        <v>11</v>
      </c>
      <c r="E2164" s="14" t="s">
        <v>531</v>
      </c>
      <c r="F2164" s="5">
        <f>F2165</f>
        <v>7195.6</v>
      </c>
      <c r="G2164" s="5">
        <f t="shared" si="1917"/>
        <v>7195.6</v>
      </c>
      <c r="H2164" s="5">
        <f t="shared" si="1917"/>
        <v>7195.6</v>
      </c>
      <c r="I2164" s="5">
        <f t="shared" si="1917"/>
        <v>0</v>
      </c>
      <c r="J2164" s="5">
        <f t="shared" si="1917"/>
        <v>0</v>
      </c>
      <c r="K2164" s="5">
        <f t="shared" si="1917"/>
        <v>0</v>
      </c>
      <c r="L2164" s="5">
        <f t="shared" si="1917"/>
        <v>-1000.6909999999999</v>
      </c>
      <c r="M2164" s="5">
        <f t="shared" si="1855"/>
        <v>6194.9090000000006</v>
      </c>
      <c r="N2164" s="5">
        <f t="shared" si="1918"/>
        <v>6013.6689999999999</v>
      </c>
      <c r="O2164" s="5">
        <f t="shared" si="1918"/>
        <v>4857.7816999999995</v>
      </c>
      <c r="P2164" s="5">
        <f t="shared" si="1919"/>
        <v>0</v>
      </c>
      <c r="Q2164" s="5">
        <f t="shared" si="1919"/>
        <v>0</v>
      </c>
      <c r="R2164" s="5">
        <f t="shared" si="1919"/>
        <v>0</v>
      </c>
      <c r="S2164" s="5">
        <f t="shared" si="1919"/>
        <v>0</v>
      </c>
      <c r="T2164" s="5">
        <f t="shared" si="1919"/>
        <v>6007.0649199999998</v>
      </c>
      <c r="U2164" s="5">
        <f t="shared" si="1919"/>
        <v>0</v>
      </c>
      <c r="V2164" s="42">
        <f t="shared" si="1919"/>
        <v>0</v>
      </c>
      <c r="W2164" s="5">
        <f t="shared" si="1891"/>
        <v>99.89018218328944</v>
      </c>
      <c r="X2164" s="27"/>
    </row>
    <row r="2165" spans="1:25" ht="31.5" customHeight="1" x14ac:dyDescent="0.3">
      <c r="A2165" s="4" t="s">
        <v>235</v>
      </c>
      <c r="B2165" s="4" t="s">
        <v>1787</v>
      </c>
      <c r="C2165" s="4" t="s">
        <v>1471</v>
      </c>
      <c r="D2165" s="4" t="s">
        <v>12</v>
      </c>
      <c r="E2165" s="14" t="s">
        <v>532</v>
      </c>
      <c r="F2165" s="5">
        <v>7195.6</v>
      </c>
      <c r="G2165" s="5">
        <v>7195.6</v>
      </c>
      <c r="H2165" s="5">
        <v>7195.6</v>
      </c>
      <c r="I2165" s="5"/>
      <c r="J2165" s="5"/>
      <c r="K2165" s="5"/>
      <c r="L2165" s="5">
        <f>-585.259-410.996-3.834-0.602</f>
        <v>-1000.6909999999999</v>
      </c>
      <c r="M2165" s="5">
        <f t="shared" si="1855"/>
        <v>6194.9090000000006</v>
      </c>
      <c r="N2165" s="5">
        <v>6013.6689999999999</v>
      </c>
      <c r="O2165" s="5">
        <v>4857.7816999999995</v>
      </c>
      <c r="P2165" s="5">
        <v>0</v>
      </c>
      <c r="Q2165" s="5">
        <v>0</v>
      </c>
      <c r="R2165" s="5">
        <v>0</v>
      </c>
      <c r="S2165" s="5">
        <v>0</v>
      </c>
      <c r="T2165" s="5">
        <v>6007.0649199999998</v>
      </c>
      <c r="U2165" s="5">
        <v>0</v>
      </c>
      <c r="V2165" s="42">
        <v>0</v>
      </c>
      <c r="W2165" s="5">
        <f t="shared" si="1891"/>
        <v>99.89018218328944</v>
      </c>
      <c r="X2165" s="27"/>
    </row>
    <row r="2166" spans="1:25" ht="47.25" customHeight="1" x14ac:dyDescent="0.3">
      <c r="A2166" s="4" t="s">
        <v>235</v>
      </c>
      <c r="B2166" s="4" t="s">
        <v>1787</v>
      </c>
      <c r="C2166" s="4" t="s">
        <v>32</v>
      </c>
      <c r="D2166" s="4"/>
      <c r="E2166" s="14" t="s">
        <v>1173</v>
      </c>
      <c r="F2166" s="5">
        <f t="shared" ref="F2166:L2173" si="1920">F2167</f>
        <v>3846.5</v>
      </c>
      <c r="G2166" s="5">
        <f t="shared" si="1920"/>
        <v>3576.9</v>
      </c>
      <c r="H2166" s="5">
        <f t="shared" si="1920"/>
        <v>3846.5</v>
      </c>
      <c r="I2166" s="5">
        <f t="shared" si="1920"/>
        <v>0</v>
      </c>
      <c r="J2166" s="5">
        <f t="shared" si="1920"/>
        <v>0</v>
      </c>
      <c r="K2166" s="5">
        <f t="shared" si="1920"/>
        <v>0</v>
      </c>
      <c r="L2166" s="5">
        <f t="shared" si="1920"/>
        <v>2757.0129999999999</v>
      </c>
      <c r="M2166" s="5">
        <f t="shared" si="1855"/>
        <v>6603.5129999999999</v>
      </c>
      <c r="N2166" s="5">
        <f t="shared" ref="N2166:V2167" si="1921">N2167</f>
        <v>5557.1513400000003</v>
      </c>
      <c r="O2166" s="5">
        <f t="shared" si="1921"/>
        <v>3722.1792599999999</v>
      </c>
      <c r="P2166" s="5">
        <f t="shared" si="1921"/>
        <v>0</v>
      </c>
      <c r="Q2166" s="5">
        <f t="shared" si="1921"/>
        <v>0</v>
      </c>
      <c r="R2166" s="5">
        <f t="shared" si="1921"/>
        <v>0</v>
      </c>
      <c r="S2166" s="5">
        <f t="shared" si="1921"/>
        <v>0</v>
      </c>
      <c r="T2166" s="5">
        <f t="shared" si="1921"/>
        <v>5556.8331200000002</v>
      </c>
      <c r="U2166" s="5">
        <f t="shared" si="1921"/>
        <v>0</v>
      </c>
      <c r="V2166" s="42">
        <f t="shared" si="1921"/>
        <v>0</v>
      </c>
      <c r="W2166" s="5">
        <f t="shared" si="1891"/>
        <v>99.99427368483363</v>
      </c>
      <c r="X2166" s="27"/>
    </row>
    <row r="2167" spans="1:25" ht="47.25" customHeight="1" x14ac:dyDescent="0.3">
      <c r="A2167" s="4" t="s">
        <v>235</v>
      </c>
      <c r="B2167" s="4" t="s">
        <v>1787</v>
      </c>
      <c r="C2167" s="4" t="s">
        <v>33</v>
      </c>
      <c r="D2167" s="4"/>
      <c r="E2167" s="14" t="s">
        <v>1174</v>
      </c>
      <c r="F2167" s="5">
        <f t="shared" si="1920"/>
        <v>3846.5</v>
      </c>
      <c r="G2167" s="5">
        <f t="shared" si="1920"/>
        <v>3576.9</v>
      </c>
      <c r="H2167" s="5">
        <f t="shared" si="1920"/>
        <v>3846.5</v>
      </c>
      <c r="I2167" s="5">
        <f t="shared" si="1920"/>
        <v>0</v>
      </c>
      <c r="J2167" s="5">
        <f t="shared" si="1920"/>
        <v>0</v>
      </c>
      <c r="K2167" s="5">
        <f t="shared" si="1920"/>
        <v>0</v>
      </c>
      <c r="L2167" s="5">
        <f t="shared" si="1920"/>
        <v>2757.0129999999999</v>
      </c>
      <c r="M2167" s="5">
        <f t="shared" si="1855"/>
        <v>6603.5129999999999</v>
      </c>
      <c r="N2167" s="5">
        <f t="shared" si="1921"/>
        <v>5557.1513400000003</v>
      </c>
      <c r="O2167" s="5">
        <f t="shared" si="1921"/>
        <v>3722.1792599999999</v>
      </c>
      <c r="P2167" s="5">
        <f t="shared" si="1921"/>
        <v>0</v>
      </c>
      <c r="Q2167" s="5">
        <f t="shared" si="1921"/>
        <v>0</v>
      </c>
      <c r="R2167" s="5">
        <f t="shared" si="1921"/>
        <v>0</v>
      </c>
      <c r="S2167" s="5">
        <f t="shared" si="1921"/>
        <v>0</v>
      </c>
      <c r="T2167" s="5">
        <f t="shared" si="1921"/>
        <v>5556.8331200000002</v>
      </c>
      <c r="U2167" s="5">
        <f t="shared" si="1921"/>
        <v>0</v>
      </c>
      <c r="V2167" s="42">
        <f t="shared" si="1921"/>
        <v>0</v>
      </c>
      <c r="W2167" s="5">
        <f t="shared" si="1891"/>
        <v>99.99427368483363</v>
      </c>
      <c r="X2167" s="27"/>
    </row>
    <row r="2168" spans="1:25" ht="63" customHeight="1" x14ac:dyDescent="0.3">
      <c r="A2168" s="4" t="s">
        <v>235</v>
      </c>
      <c r="B2168" s="4" t="s">
        <v>1787</v>
      </c>
      <c r="C2168" s="4" t="s">
        <v>204</v>
      </c>
      <c r="D2168" s="4"/>
      <c r="E2168" s="14" t="s">
        <v>1177</v>
      </c>
      <c r="F2168" s="5">
        <f t="shared" ref="F2168:L2168" si="1922">F2172+F2169</f>
        <v>3846.5</v>
      </c>
      <c r="G2168" s="5">
        <f t="shared" si="1922"/>
        <v>3576.9</v>
      </c>
      <c r="H2168" s="5">
        <f t="shared" si="1922"/>
        <v>3846.5</v>
      </c>
      <c r="I2168" s="5">
        <f t="shared" si="1922"/>
        <v>0</v>
      </c>
      <c r="J2168" s="5">
        <f t="shared" si="1922"/>
        <v>0</v>
      </c>
      <c r="K2168" s="5">
        <f t="shared" si="1922"/>
        <v>0</v>
      </c>
      <c r="L2168" s="5">
        <f t="shared" si="1922"/>
        <v>2757.0129999999999</v>
      </c>
      <c r="M2168" s="5">
        <f t="shared" si="1855"/>
        <v>6603.5129999999999</v>
      </c>
      <c r="N2168" s="5">
        <f>N2172+N2169</f>
        <v>5557.1513400000003</v>
      </c>
      <c r="O2168" s="5">
        <f>O2172+O2169</f>
        <v>3722.1792599999999</v>
      </c>
      <c r="P2168" s="5">
        <f t="shared" ref="P2168:V2168" si="1923">P2172+P2169</f>
        <v>0</v>
      </c>
      <c r="Q2168" s="5">
        <f t="shared" si="1923"/>
        <v>0</v>
      </c>
      <c r="R2168" s="5">
        <f t="shared" si="1923"/>
        <v>0</v>
      </c>
      <c r="S2168" s="5">
        <f t="shared" si="1923"/>
        <v>0</v>
      </c>
      <c r="T2168" s="5">
        <f t="shared" si="1923"/>
        <v>5556.8331200000002</v>
      </c>
      <c r="U2168" s="5">
        <f t="shared" si="1923"/>
        <v>0</v>
      </c>
      <c r="V2168" s="42">
        <f t="shared" si="1923"/>
        <v>0</v>
      </c>
      <c r="W2168" s="5">
        <f t="shared" si="1891"/>
        <v>99.99427368483363</v>
      </c>
      <c r="X2168" s="27"/>
    </row>
    <row r="2169" spans="1:25" ht="31.5" hidden="1" customHeight="1" x14ac:dyDescent="0.25">
      <c r="A2169" s="4" t="s">
        <v>235</v>
      </c>
      <c r="B2169" s="4" t="s">
        <v>1787</v>
      </c>
      <c r="C2169" s="4" t="s">
        <v>333</v>
      </c>
      <c r="D2169" s="4"/>
      <c r="E2169" s="14" t="s">
        <v>909</v>
      </c>
      <c r="F2169" s="5">
        <f t="shared" ref="F2169:L2170" si="1924">F2170</f>
        <v>0</v>
      </c>
      <c r="G2169" s="5">
        <f t="shared" si="1924"/>
        <v>0</v>
      </c>
      <c r="H2169" s="5">
        <f t="shared" si="1924"/>
        <v>0</v>
      </c>
      <c r="I2169" s="5">
        <f t="shared" si="1924"/>
        <v>0</v>
      </c>
      <c r="J2169" s="5">
        <f t="shared" si="1924"/>
        <v>0</v>
      </c>
      <c r="K2169" s="5">
        <f t="shared" si="1924"/>
        <v>0</v>
      </c>
      <c r="L2169" s="5">
        <f t="shared" si="1924"/>
        <v>0</v>
      </c>
      <c r="M2169" s="5">
        <f t="shared" si="1855"/>
        <v>0</v>
      </c>
      <c r="N2169" s="5">
        <f>N2170</f>
        <v>0</v>
      </c>
      <c r="O2169" s="5">
        <f>O2170</f>
        <v>0</v>
      </c>
      <c r="P2169" s="5">
        <f t="shared" ref="P2169:V2170" si="1925">P2170</f>
        <v>0</v>
      </c>
      <c r="Q2169" s="5">
        <f t="shared" si="1925"/>
        <v>0</v>
      </c>
      <c r="R2169" s="5">
        <f t="shared" si="1925"/>
        <v>0</v>
      </c>
      <c r="S2169" s="5">
        <f t="shared" si="1925"/>
        <v>0</v>
      </c>
      <c r="T2169" s="5">
        <f t="shared" si="1925"/>
        <v>0</v>
      </c>
      <c r="U2169" s="5">
        <f t="shared" si="1925"/>
        <v>0</v>
      </c>
      <c r="V2169" s="42">
        <f t="shared" si="1925"/>
        <v>0</v>
      </c>
      <c r="W2169" s="5" t="e">
        <f t="shared" si="1891"/>
        <v>#DIV/0!</v>
      </c>
      <c r="X2169" s="27" t="s">
        <v>1591</v>
      </c>
      <c r="Y2169" s="2" t="s">
        <v>1630</v>
      </c>
    </row>
    <row r="2170" spans="1:25" ht="31.5" hidden="1" customHeight="1" x14ac:dyDescent="0.3">
      <c r="A2170" s="4" t="s">
        <v>235</v>
      </c>
      <c r="B2170" s="4" t="s">
        <v>1787</v>
      </c>
      <c r="C2170" s="4" t="s">
        <v>333</v>
      </c>
      <c r="D2170" s="4" t="s">
        <v>11</v>
      </c>
      <c r="E2170" s="14" t="s">
        <v>531</v>
      </c>
      <c r="F2170" s="5">
        <f t="shared" si="1924"/>
        <v>0</v>
      </c>
      <c r="G2170" s="5">
        <f t="shared" si="1924"/>
        <v>0</v>
      </c>
      <c r="H2170" s="5">
        <f t="shared" si="1924"/>
        <v>0</v>
      </c>
      <c r="I2170" s="5">
        <f t="shared" si="1924"/>
        <v>0</v>
      </c>
      <c r="J2170" s="5">
        <f t="shared" si="1924"/>
        <v>0</v>
      </c>
      <c r="K2170" s="5">
        <f t="shared" si="1924"/>
        <v>0</v>
      </c>
      <c r="L2170" s="5">
        <f t="shared" si="1924"/>
        <v>0</v>
      </c>
      <c r="M2170" s="5">
        <f t="shared" si="1855"/>
        <v>0</v>
      </c>
      <c r="N2170" s="5">
        <f>N2171</f>
        <v>0</v>
      </c>
      <c r="O2170" s="5">
        <f>O2171</f>
        <v>0</v>
      </c>
      <c r="P2170" s="5">
        <f t="shared" si="1925"/>
        <v>0</v>
      </c>
      <c r="Q2170" s="5">
        <f t="shared" si="1925"/>
        <v>0</v>
      </c>
      <c r="R2170" s="5">
        <f t="shared" si="1925"/>
        <v>0</v>
      </c>
      <c r="S2170" s="5">
        <f t="shared" si="1925"/>
        <v>0</v>
      </c>
      <c r="T2170" s="5">
        <f t="shared" si="1925"/>
        <v>0</v>
      </c>
      <c r="U2170" s="5">
        <f t="shared" si="1925"/>
        <v>0</v>
      </c>
      <c r="V2170" s="42">
        <f t="shared" si="1925"/>
        <v>0</v>
      </c>
      <c r="W2170" s="5" t="e">
        <f t="shared" si="1891"/>
        <v>#DIV/0!</v>
      </c>
      <c r="X2170" s="27" t="s">
        <v>1591</v>
      </c>
      <c r="Y2170" s="2" t="s">
        <v>1630</v>
      </c>
    </row>
    <row r="2171" spans="1:25" ht="31.5" hidden="1" customHeight="1" x14ac:dyDescent="0.3">
      <c r="A2171" s="4" t="s">
        <v>235</v>
      </c>
      <c r="B2171" s="4" t="s">
        <v>1787</v>
      </c>
      <c r="C2171" s="4" t="s">
        <v>333</v>
      </c>
      <c r="D2171" s="4" t="s">
        <v>12</v>
      </c>
      <c r="E2171" s="14" t="s">
        <v>532</v>
      </c>
      <c r="F2171" s="5"/>
      <c r="G2171" s="5"/>
      <c r="H2171" s="5"/>
      <c r="I2171" s="5"/>
      <c r="J2171" s="5"/>
      <c r="K2171" s="5"/>
      <c r="L2171" s="5"/>
      <c r="M2171" s="5">
        <f t="shared" si="1855"/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42">
        <v>0</v>
      </c>
      <c r="W2171" s="5" t="e">
        <f t="shared" si="1891"/>
        <v>#DIV/0!</v>
      </c>
      <c r="X2171" s="27" t="s">
        <v>1591</v>
      </c>
      <c r="Y2171" s="2" t="s">
        <v>1630</v>
      </c>
    </row>
    <row r="2172" spans="1:25" ht="15.75" customHeight="1" x14ac:dyDescent="0.3">
      <c r="A2172" s="4" t="s">
        <v>235</v>
      </c>
      <c r="B2172" s="4" t="s">
        <v>1787</v>
      </c>
      <c r="C2172" s="4" t="s">
        <v>196</v>
      </c>
      <c r="D2172" s="4"/>
      <c r="E2172" s="14" t="s">
        <v>623</v>
      </c>
      <c r="F2172" s="5">
        <f t="shared" si="1920"/>
        <v>3846.5</v>
      </c>
      <c r="G2172" s="5">
        <f t="shared" si="1920"/>
        <v>3576.9</v>
      </c>
      <c r="H2172" s="5">
        <f t="shared" si="1920"/>
        <v>3846.5</v>
      </c>
      <c r="I2172" s="5">
        <f t="shared" si="1920"/>
        <v>0</v>
      </c>
      <c r="J2172" s="5">
        <f t="shared" si="1920"/>
        <v>0</v>
      </c>
      <c r="K2172" s="5">
        <f t="shared" si="1920"/>
        <v>0</v>
      </c>
      <c r="L2172" s="5">
        <f t="shared" si="1920"/>
        <v>2757.0129999999999</v>
      </c>
      <c r="M2172" s="5">
        <f t="shared" si="1855"/>
        <v>6603.5129999999999</v>
      </c>
      <c r="N2172" s="5">
        <f t="shared" ref="N2172:V2173" si="1926">N2173</f>
        <v>5557.1513400000003</v>
      </c>
      <c r="O2172" s="5">
        <f t="shared" si="1926"/>
        <v>3722.1792599999999</v>
      </c>
      <c r="P2172" s="5">
        <f t="shared" si="1926"/>
        <v>0</v>
      </c>
      <c r="Q2172" s="5">
        <f t="shared" si="1926"/>
        <v>0</v>
      </c>
      <c r="R2172" s="5">
        <f t="shared" si="1926"/>
        <v>0</v>
      </c>
      <c r="S2172" s="5">
        <f t="shared" si="1926"/>
        <v>0</v>
      </c>
      <c r="T2172" s="5">
        <f t="shared" si="1926"/>
        <v>5556.8331200000002</v>
      </c>
      <c r="U2172" s="5">
        <f t="shared" si="1926"/>
        <v>0</v>
      </c>
      <c r="V2172" s="42">
        <f t="shared" si="1926"/>
        <v>0</v>
      </c>
      <c r="W2172" s="5">
        <f t="shared" si="1891"/>
        <v>99.99427368483363</v>
      </c>
      <c r="X2172" s="27"/>
    </row>
    <row r="2173" spans="1:25" ht="31.5" customHeight="1" x14ac:dyDescent="0.3">
      <c r="A2173" s="4" t="s">
        <v>235</v>
      </c>
      <c r="B2173" s="4" t="s">
        <v>1787</v>
      </c>
      <c r="C2173" s="4" t="s">
        <v>196</v>
      </c>
      <c r="D2173" s="4" t="s">
        <v>11</v>
      </c>
      <c r="E2173" s="14" t="s">
        <v>531</v>
      </c>
      <c r="F2173" s="5">
        <f t="shared" si="1920"/>
        <v>3846.5</v>
      </c>
      <c r="G2173" s="5">
        <f t="shared" si="1920"/>
        <v>3576.9</v>
      </c>
      <c r="H2173" s="5">
        <f t="shared" si="1920"/>
        <v>3846.5</v>
      </c>
      <c r="I2173" s="5">
        <f t="shared" si="1920"/>
        <v>0</v>
      </c>
      <c r="J2173" s="5">
        <f t="shared" si="1920"/>
        <v>0</v>
      </c>
      <c r="K2173" s="5">
        <f t="shared" si="1920"/>
        <v>0</v>
      </c>
      <c r="L2173" s="5">
        <f t="shared" si="1920"/>
        <v>2757.0129999999999</v>
      </c>
      <c r="M2173" s="5">
        <f t="shared" si="1855"/>
        <v>6603.5129999999999</v>
      </c>
      <c r="N2173" s="5">
        <f t="shared" si="1926"/>
        <v>5557.1513400000003</v>
      </c>
      <c r="O2173" s="5">
        <f t="shared" si="1926"/>
        <v>3722.1792599999999</v>
      </c>
      <c r="P2173" s="5">
        <f t="shared" si="1926"/>
        <v>0</v>
      </c>
      <c r="Q2173" s="5">
        <f t="shared" si="1926"/>
        <v>0</v>
      </c>
      <c r="R2173" s="5">
        <f t="shared" si="1926"/>
        <v>0</v>
      </c>
      <c r="S2173" s="5">
        <f t="shared" si="1926"/>
        <v>0</v>
      </c>
      <c r="T2173" s="5">
        <f t="shared" si="1926"/>
        <v>5556.8331200000002</v>
      </c>
      <c r="U2173" s="5">
        <f t="shared" si="1926"/>
        <v>0</v>
      </c>
      <c r="V2173" s="42">
        <f t="shared" si="1926"/>
        <v>0</v>
      </c>
      <c r="W2173" s="5">
        <f t="shared" si="1891"/>
        <v>99.99427368483363</v>
      </c>
      <c r="X2173" s="27"/>
    </row>
    <row r="2174" spans="1:25" ht="31.5" customHeight="1" x14ac:dyDescent="0.3">
      <c r="A2174" s="4" t="s">
        <v>235</v>
      </c>
      <c r="B2174" s="4" t="s">
        <v>1787</v>
      </c>
      <c r="C2174" s="4" t="s">
        <v>196</v>
      </c>
      <c r="D2174" s="4" t="s">
        <v>12</v>
      </c>
      <c r="E2174" s="14" t="s">
        <v>532</v>
      </c>
      <c r="F2174" s="5">
        <v>3846.5</v>
      </c>
      <c r="G2174" s="5">
        <v>3576.9</v>
      </c>
      <c r="H2174" s="5">
        <v>3846.5</v>
      </c>
      <c r="I2174" s="5"/>
      <c r="J2174" s="5"/>
      <c r="K2174" s="5"/>
      <c r="L2174" s="5">
        <f>2957.013-200</f>
        <v>2757.0129999999999</v>
      </c>
      <c r="M2174" s="5">
        <f t="shared" si="1855"/>
        <v>6603.5129999999999</v>
      </c>
      <c r="N2174" s="5">
        <v>5557.1513400000003</v>
      </c>
      <c r="O2174" s="5">
        <v>3722.1792599999999</v>
      </c>
      <c r="P2174" s="5">
        <v>0</v>
      </c>
      <c r="Q2174" s="5">
        <v>0</v>
      </c>
      <c r="R2174" s="5">
        <v>0</v>
      </c>
      <c r="S2174" s="5">
        <v>0</v>
      </c>
      <c r="T2174" s="5">
        <v>5556.8331200000002</v>
      </c>
      <c r="U2174" s="5">
        <v>0</v>
      </c>
      <c r="V2174" s="42">
        <v>0</v>
      </c>
      <c r="W2174" s="5">
        <f t="shared" si="1891"/>
        <v>99.99427368483363</v>
      </c>
      <c r="X2174" s="27"/>
    </row>
    <row r="2175" spans="1:25" ht="31.5" customHeight="1" x14ac:dyDescent="0.3">
      <c r="A2175" s="4" t="s">
        <v>235</v>
      </c>
      <c r="B2175" s="4" t="s">
        <v>1787</v>
      </c>
      <c r="C2175" s="4" t="s">
        <v>222</v>
      </c>
      <c r="D2175" s="4"/>
      <c r="E2175" s="14" t="s">
        <v>1179</v>
      </c>
      <c r="F2175" s="5"/>
      <c r="G2175" s="5"/>
      <c r="H2175" s="5"/>
      <c r="I2175" s="5"/>
      <c r="J2175" s="5"/>
      <c r="K2175" s="5"/>
      <c r="L2175" s="5"/>
      <c r="M2175" s="5">
        <v>0</v>
      </c>
      <c r="N2175" s="5">
        <f>N2176</f>
        <v>42724.843390000002</v>
      </c>
      <c r="O2175" s="5">
        <f t="shared" ref="O2175:V2177" si="1927">O2176</f>
        <v>42724.843389999995</v>
      </c>
      <c r="P2175" s="5">
        <f t="shared" si="1927"/>
        <v>34179.8747</v>
      </c>
      <c r="Q2175" s="5">
        <f t="shared" si="1927"/>
        <v>34179.8747</v>
      </c>
      <c r="R2175" s="5">
        <f t="shared" si="1927"/>
        <v>0</v>
      </c>
      <c r="S2175" s="5">
        <f t="shared" si="1927"/>
        <v>0</v>
      </c>
      <c r="T2175" s="5">
        <f t="shared" si="1927"/>
        <v>42724.843390000002</v>
      </c>
      <c r="U2175" s="5">
        <f t="shared" si="1927"/>
        <v>34179.8747</v>
      </c>
      <c r="V2175" s="42">
        <f t="shared" si="1927"/>
        <v>0</v>
      </c>
      <c r="W2175" s="5">
        <f t="shared" si="1891"/>
        <v>100</v>
      </c>
      <c r="X2175" s="27"/>
    </row>
    <row r="2176" spans="1:25" ht="47.25" customHeight="1" x14ac:dyDescent="0.3">
      <c r="A2176" s="4" t="s">
        <v>235</v>
      </c>
      <c r="B2176" s="4" t="s">
        <v>1787</v>
      </c>
      <c r="C2176" s="4" t="s">
        <v>223</v>
      </c>
      <c r="D2176" s="4"/>
      <c r="E2176" s="14" t="s">
        <v>1180</v>
      </c>
      <c r="F2176" s="5"/>
      <c r="G2176" s="5"/>
      <c r="H2176" s="5"/>
      <c r="I2176" s="5"/>
      <c r="J2176" s="5"/>
      <c r="K2176" s="5"/>
      <c r="L2176" s="5"/>
      <c r="M2176" s="5">
        <v>0</v>
      </c>
      <c r="N2176" s="5">
        <f>N2177</f>
        <v>42724.843390000002</v>
      </c>
      <c r="O2176" s="5">
        <f t="shared" si="1927"/>
        <v>42724.843389999995</v>
      </c>
      <c r="P2176" s="5">
        <f t="shared" si="1927"/>
        <v>34179.8747</v>
      </c>
      <c r="Q2176" s="5">
        <f t="shared" si="1927"/>
        <v>34179.8747</v>
      </c>
      <c r="R2176" s="5">
        <f t="shared" si="1927"/>
        <v>0</v>
      </c>
      <c r="S2176" s="5">
        <f t="shared" si="1927"/>
        <v>0</v>
      </c>
      <c r="T2176" s="5">
        <f t="shared" si="1927"/>
        <v>42724.843390000002</v>
      </c>
      <c r="U2176" s="5">
        <f t="shared" si="1927"/>
        <v>34179.8747</v>
      </c>
      <c r="V2176" s="42">
        <f t="shared" si="1927"/>
        <v>0</v>
      </c>
      <c r="W2176" s="5">
        <f t="shared" si="1891"/>
        <v>100</v>
      </c>
      <c r="X2176" s="27"/>
    </row>
    <row r="2177" spans="1:24" ht="31.5" customHeight="1" x14ac:dyDescent="0.3">
      <c r="A2177" s="4" t="s">
        <v>235</v>
      </c>
      <c r="B2177" s="4" t="s">
        <v>1787</v>
      </c>
      <c r="C2177" s="4" t="s">
        <v>948</v>
      </c>
      <c r="D2177" s="4"/>
      <c r="E2177" s="14" t="s">
        <v>949</v>
      </c>
      <c r="F2177" s="5"/>
      <c r="G2177" s="5"/>
      <c r="H2177" s="5"/>
      <c r="I2177" s="5"/>
      <c r="J2177" s="5"/>
      <c r="K2177" s="5"/>
      <c r="L2177" s="5"/>
      <c r="M2177" s="5">
        <v>0</v>
      </c>
      <c r="N2177" s="5">
        <f>N2178</f>
        <v>42724.843390000002</v>
      </c>
      <c r="O2177" s="5">
        <f t="shared" si="1927"/>
        <v>42724.843389999995</v>
      </c>
      <c r="P2177" s="5">
        <f t="shared" si="1927"/>
        <v>34179.8747</v>
      </c>
      <c r="Q2177" s="5">
        <f t="shared" si="1927"/>
        <v>34179.8747</v>
      </c>
      <c r="R2177" s="5">
        <f t="shared" si="1927"/>
        <v>0</v>
      </c>
      <c r="S2177" s="5">
        <f t="shared" si="1927"/>
        <v>0</v>
      </c>
      <c r="T2177" s="5">
        <f t="shared" si="1927"/>
        <v>42724.843390000002</v>
      </c>
      <c r="U2177" s="5">
        <f t="shared" si="1927"/>
        <v>34179.8747</v>
      </c>
      <c r="V2177" s="42">
        <f t="shared" si="1927"/>
        <v>0</v>
      </c>
      <c r="W2177" s="5">
        <f t="shared" si="1891"/>
        <v>100</v>
      </c>
      <c r="X2177" s="27"/>
    </row>
    <row r="2178" spans="1:24" ht="31.5" customHeight="1" x14ac:dyDescent="0.3">
      <c r="A2178" s="4" t="s">
        <v>235</v>
      </c>
      <c r="B2178" s="4" t="s">
        <v>1787</v>
      </c>
      <c r="C2178" s="4" t="s">
        <v>951</v>
      </c>
      <c r="D2178" s="4"/>
      <c r="E2178" s="14" t="s">
        <v>950</v>
      </c>
      <c r="F2178" s="5"/>
      <c r="G2178" s="5"/>
      <c r="H2178" s="5"/>
      <c r="I2178" s="5"/>
      <c r="J2178" s="5"/>
      <c r="K2178" s="5"/>
      <c r="L2178" s="5"/>
      <c r="M2178" s="5">
        <v>0</v>
      </c>
      <c r="N2178" s="5">
        <f>N2179+N2181</f>
        <v>42724.843390000002</v>
      </c>
      <c r="O2178" s="5">
        <f t="shared" ref="O2178:V2178" si="1928">O2179+O2181</f>
        <v>42724.843389999995</v>
      </c>
      <c r="P2178" s="5">
        <f t="shared" si="1928"/>
        <v>34179.8747</v>
      </c>
      <c r="Q2178" s="5">
        <f t="shared" si="1928"/>
        <v>34179.8747</v>
      </c>
      <c r="R2178" s="5">
        <f t="shared" si="1928"/>
        <v>0</v>
      </c>
      <c r="S2178" s="5">
        <f t="shared" si="1928"/>
        <v>0</v>
      </c>
      <c r="T2178" s="5">
        <f t="shared" si="1928"/>
        <v>42724.843390000002</v>
      </c>
      <c r="U2178" s="5">
        <f t="shared" si="1928"/>
        <v>34179.8747</v>
      </c>
      <c r="V2178" s="42">
        <f t="shared" si="1928"/>
        <v>0</v>
      </c>
      <c r="W2178" s="5">
        <f t="shared" si="1891"/>
        <v>100</v>
      </c>
      <c r="X2178" s="27"/>
    </row>
    <row r="2179" spans="1:24" ht="31.5" customHeight="1" x14ac:dyDescent="0.3">
      <c r="A2179" s="4" t="s">
        <v>235</v>
      </c>
      <c r="B2179" s="4" t="s">
        <v>1787</v>
      </c>
      <c r="C2179" s="4" t="s">
        <v>951</v>
      </c>
      <c r="D2179" s="4" t="s">
        <v>87</v>
      </c>
      <c r="E2179" s="14" t="s">
        <v>541</v>
      </c>
      <c r="F2179" s="5"/>
      <c r="G2179" s="5"/>
      <c r="H2179" s="5"/>
      <c r="I2179" s="5"/>
      <c r="J2179" s="5"/>
      <c r="K2179" s="5"/>
      <c r="L2179" s="5"/>
      <c r="M2179" s="5">
        <v>0</v>
      </c>
      <c r="N2179" s="5">
        <f>N2180</f>
        <v>11424.78996</v>
      </c>
      <c r="O2179" s="5">
        <f t="shared" ref="O2179:V2179" si="1929">O2180</f>
        <v>11424.789959999998</v>
      </c>
      <c r="P2179" s="5">
        <f t="shared" si="1929"/>
        <v>9139.8319699999993</v>
      </c>
      <c r="Q2179" s="5">
        <f t="shared" si="1929"/>
        <v>9139.8319699999993</v>
      </c>
      <c r="R2179" s="5">
        <f t="shared" si="1929"/>
        <v>0</v>
      </c>
      <c r="S2179" s="5">
        <f t="shared" si="1929"/>
        <v>0</v>
      </c>
      <c r="T2179" s="5">
        <f t="shared" si="1929"/>
        <v>11424.78996</v>
      </c>
      <c r="U2179" s="5">
        <f t="shared" si="1929"/>
        <v>9139.8319699999993</v>
      </c>
      <c r="V2179" s="42">
        <f t="shared" si="1929"/>
        <v>0</v>
      </c>
      <c r="W2179" s="5">
        <f t="shared" si="1891"/>
        <v>100</v>
      </c>
      <c r="X2179" s="27"/>
    </row>
    <row r="2180" spans="1:24" ht="63" customHeight="1" x14ac:dyDescent="0.3">
      <c r="A2180" s="4" t="s">
        <v>235</v>
      </c>
      <c r="B2180" s="4" t="s">
        <v>1787</v>
      </c>
      <c r="C2180" s="4" t="s">
        <v>951</v>
      </c>
      <c r="D2180" s="4" t="s">
        <v>84</v>
      </c>
      <c r="E2180" s="14" t="s">
        <v>1552</v>
      </c>
      <c r="F2180" s="5"/>
      <c r="G2180" s="5"/>
      <c r="H2180" s="5"/>
      <c r="I2180" s="5"/>
      <c r="J2180" s="5"/>
      <c r="K2180" s="5"/>
      <c r="L2180" s="5"/>
      <c r="M2180" s="5">
        <v>0</v>
      </c>
      <c r="N2180" s="5">
        <v>11424.78996</v>
      </c>
      <c r="O2180" s="5">
        <f>2284.95799+9139.83197</f>
        <v>11424.789959999998</v>
      </c>
      <c r="P2180" s="5">
        <v>9139.8319699999993</v>
      </c>
      <c r="Q2180" s="5">
        <v>9139.8319699999993</v>
      </c>
      <c r="R2180" s="5">
        <v>0</v>
      </c>
      <c r="S2180" s="5">
        <v>0</v>
      </c>
      <c r="T2180" s="5">
        <v>11424.78996</v>
      </c>
      <c r="U2180" s="5">
        <v>9139.8319699999993</v>
      </c>
      <c r="V2180" s="42">
        <v>0</v>
      </c>
      <c r="W2180" s="5">
        <f t="shared" si="1891"/>
        <v>100</v>
      </c>
      <c r="X2180" s="27"/>
    </row>
    <row r="2181" spans="1:24" ht="15.75" customHeight="1" x14ac:dyDescent="0.3">
      <c r="A2181" s="4" t="s">
        <v>235</v>
      </c>
      <c r="B2181" s="4" t="s">
        <v>1787</v>
      </c>
      <c r="C2181" s="4" t="s">
        <v>951</v>
      </c>
      <c r="D2181" s="4" t="s">
        <v>13</v>
      </c>
      <c r="E2181" s="14" t="s">
        <v>547</v>
      </c>
      <c r="F2181" s="5"/>
      <c r="G2181" s="5"/>
      <c r="H2181" s="5"/>
      <c r="I2181" s="5"/>
      <c r="J2181" s="5"/>
      <c r="K2181" s="5"/>
      <c r="L2181" s="5"/>
      <c r="M2181" s="5">
        <v>0</v>
      </c>
      <c r="N2181" s="5">
        <f>N2182</f>
        <v>31300.05343</v>
      </c>
      <c r="O2181" s="5">
        <f t="shared" ref="O2181:V2181" si="1930">O2182</f>
        <v>31300.05343</v>
      </c>
      <c r="P2181" s="5">
        <f t="shared" si="1930"/>
        <v>25040.042730000001</v>
      </c>
      <c r="Q2181" s="5">
        <f t="shared" si="1930"/>
        <v>25040.042730000001</v>
      </c>
      <c r="R2181" s="5">
        <f t="shared" si="1930"/>
        <v>0</v>
      </c>
      <c r="S2181" s="5">
        <f t="shared" si="1930"/>
        <v>0</v>
      </c>
      <c r="T2181" s="5">
        <f t="shared" si="1930"/>
        <v>31300.05343</v>
      </c>
      <c r="U2181" s="5">
        <f t="shared" si="1930"/>
        <v>25040.042730000001</v>
      </c>
      <c r="V2181" s="42">
        <f t="shared" si="1930"/>
        <v>0</v>
      </c>
      <c r="W2181" s="5">
        <f t="shared" si="1891"/>
        <v>100</v>
      </c>
      <c r="X2181" s="27"/>
    </row>
    <row r="2182" spans="1:24" ht="63" customHeight="1" x14ac:dyDescent="0.3">
      <c r="A2182" s="4" t="s">
        <v>235</v>
      </c>
      <c r="B2182" s="4" t="s">
        <v>1787</v>
      </c>
      <c r="C2182" s="4" t="s">
        <v>951</v>
      </c>
      <c r="D2182" s="4" t="s">
        <v>198</v>
      </c>
      <c r="E2182" s="14" t="s">
        <v>548</v>
      </c>
      <c r="F2182" s="5"/>
      <c r="G2182" s="5"/>
      <c r="H2182" s="5"/>
      <c r="I2182" s="5"/>
      <c r="J2182" s="5"/>
      <c r="K2182" s="5"/>
      <c r="L2182" s="5"/>
      <c r="M2182" s="5">
        <v>0</v>
      </c>
      <c r="N2182" s="5">
        <v>31300.05343</v>
      </c>
      <c r="O2182" s="5">
        <f>6260.0107+25040.04273</f>
        <v>31300.05343</v>
      </c>
      <c r="P2182" s="5">
        <v>25040.042730000001</v>
      </c>
      <c r="Q2182" s="5">
        <v>25040.042730000001</v>
      </c>
      <c r="R2182" s="5">
        <v>0</v>
      </c>
      <c r="S2182" s="5">
        <v>0</v>
      </c>
      <c r="T2182" s="5">
        <v>31300.05343</v>
      </c>
      <c r="U2182" s="5">
        <v>25040.042730000001</v>
      </c>
      <c r="V2182" s="42">
        <v>0</v>
      </c>
      <c r="W2182" s="5">
        <f t="shared" si="1891"/>
        <v>100</v>
      </c>
      <c r="X2182" s="27"/>
    </row>
    <row r="2183" spans="1:24" ht="31.5" customHeight="1" x14ac:dyDescent="0.3">
      <c r="A2183" s="4" t="s">
        <v>235</v>
      </c>
      <c r="B2183" s="4" t="s">
        <v>1787</v>
      </c>
      <c r="C2183" s="4" t="s">
        <v>205</v>
      </c>
      <c r="D2183" s="4"/>
      <c r="E2183" s="14" t="s">
        <v>1210</v>
      </c>
      <c r="F2183" s="5">
        <f t="shared" ref="F2183:L2189" si="1931">F2184</f>
        <v>15940.5</v>
      </c>
      <c r="G2183" s="5">
        <f t="shared" si="1931"/>
        <v>15940.5</v>
      </c>
      <c r="H2183" s="5">
        <f t="shared" si="1931"/>
        <v>15940.5</v>
      </c>
      <c r="I2183" s="5">
        <f t="shared" si="1931"/>
        <v>0</v>
      </c>
      <c r="J2183" s="5">
        <f t="shared" si="1931"/>
        <v>0</v>
      </c>
      <c r="K2183" s="5">
        <f t="shared" si="1931"/>
        <v>0</v>
      </c>
      <c r="L2183" s="5">
        <f t="shared" si="1931"/>
        <v>0</v>
      </c>
      <c r="M2183" s="5">
        <f t="shared" si="1855"/>
        <v>15940.5</v>
      </c>
      <c r="N2183" s="5">
        <f>N2184+N2191</f>
        <v>19735.084860000003</v>
      </c>
      <c r="O2183" s="5">
        <f t="shared" ref="O2183:V2183" si="1932">O2184+O2191</f>
        <v>18895.994360000001</v>
      </c>
      <c r="P2183" s="5">
        <f t="shared" si="1932"/>
        <v>0</v>
      </c>
      <c r="Q2183" s="5">
        <f t="shared" si="1932"/>
        <v>0</v>
      </c>
      <c r="R2183" s="5">
        <f t="shared" si="1932"/>
        <v>0</v>
      </c>
      <c r="S2183" s="5">
        <f t="shared" si="1932"/>
        <v>0</v>
      </c>
      <c r="T2183" s="5">
        <f t="shared" si="1932"/>
        <v>19735.084360000001</v>
      </c>
      <c r="U2183" s="5">
        <f t="shared" si="1932"/>
        <v>0</v>
      </c>
      <c r="V2183" s="42">
        <f t="shared" si="1932"/>
        <v>0</v>
      </c>
      <c r="W2183" s="5">
        <f t="shared" si="1891"/>
        <v>99.999997466441087</v>
      </c>
      <c r="X2183" s="27"/>
    </row>
    <row r="2184" spans="1:24" ht="47.25" customHeight="1" x14ac:dyDescent="0.3">
      <c r="A2184" s="4" t="s">
        <v>235</v>
      </c>
      <c r="B2184" s="4" t="s">
        <v>1787</v>
      </c>
      <c r="C2184" s="4" t="s">
        <v>206</v>
      </c>
      <c r="D2184" s="4"/>
      <c r="E2184" s="14" t="s">
        <v>1224</v>
      </c>
      <c r="F2184" s="5">
        <f t="shared" si="1931"/>
        <v>15940.5</v>
      </c>
      <c r="G2184" s="5">
        <f t="shared" si="1931"/>
        <v>15940.5</v>
      </c>
      <c r="H2184" s="5">
        <f t="shared" si="1931"/>
        <v>15940.5</v>
      </c>
      <c r="I2184" s="5">
        <f t="shared" si="1931"/>
        <v>0</v>
      </c>
      <c r="J2184" s="5">
        <f t="shared" si="1931"/>
        <v>0</v>
      </c>
      <c r="K2184" s="5">
        <f t="shared" si="1931"/>
        <v>0</v>
      </c>
      <c r="L2184" s="5">
        <f t="shared" si="1931"/>
        <v>0</v>
      </c>
      <c r="M2184" s="5">
        <f t="shared" si="1855"/>
        <v>15940.5</v>
      </c>
      <c r="N2184" s="5">
        <f t="shared" ref="N2184:O2189" si="1933">N2185</f>
        <v>15747.959360000001</v>
      </c>
      <c r="O2184" s="5">
        <f t="shared" si="1933"/>
        <v>15507.959360000001</v>
      </c>
      <c r="P2184" s="5">
        <f t="shared" ref="P2184:V2189" si="1934">P2185</f>
        <v>0</v>
      </c>
      <c r="Q2184" s="5">
        <f t="shared" si="1934"/>
        <v>0</v>
      </c>
      <c r="R2184" s="5">
        <f t="shared" si="1934"/>
        <v>0</v>
      </c>
      <c r="S2184" s="5">
        <f t="shared" si="1934"/>
        <v>0</v>
      </c>
      <c r="T2184" s="5">
        <f t="shared" si="1934"/>
        <v>15747.959360000001</v>
      </c>
      <c r="U2184" s="5">
        <f t="shared" si="1934"/>
        <v>0</v>
      </c>
      <c r="V2184" s="42">
        <f t="shared" si="1934"/>
        <v>0</v>
      </c>
      <c r="W2184" s="5">
        <f t="shared" si="1891"/>
        <v>100</v>
      </c>
      <c r="X2184" s="27"/>
    </row>
    <row r="2185" spans="1:24" ht="47.25" customHeight="1" x14ac:dyDescent="0.3">
      <c r="A2185" s="4" t="s">
        <v>235</v>
      </c>
      <c r="B2185" s="4" t="s">
        <v>1787</v>
      </c>
      <c r="C2185" s="4" t="s">
        <v>207</v>
      </c>
      <c r="D2185" s="4"/>
      <c r="E2185" s="14" t="s">
        <v>1227</v>
      </c>
      <c r="F2185" s="5">
        <f t="shared" si="1931"/>
        <v>15940.5</v>
      </c>
      <c r="G2185" s="5">
        <f t="shared" si="1931"/>
        <v>15940.5</v>
      </c>
      <c r="H2185" s="5">
        <f t="shared" si="1931"/>
        <v>15940.5</v>
      </c>
      <c r="I2185" s="5">
        <f t="shared" si="1931"/>
        <v>0</v>
      </c>
      <c r="J2185" s="5">
        <f t="shared" si="1931"/>
        <v>0</v>
      </c>
      <c r="K2185" s="5">
        <f t="shared" si="1931"/>
        <v>0</v>
      </c>
      <c r="L2185" s="5">
        <f t="shared" si="1931"/>
        <v>0</v>
      </c>
      <c r="M2185" s="5">
        <f t="shared" si="1855"/>
        <v>15940.5</v>
      </c>
      <c r="N2185" s="5">
        <f t="shared" si="1933"/>
        <v>15747.959360000001</v>
      </c>
      <c r="O2185" s="5">
        <f t="shared" si="1933"/>
        <v>15507.959360000001</v>
      </c>
      <c r="P2185" s="5">
        <f t="shared" si="1934"/>
        <v>0</v>
      </c>
      <c r="Q2185" s="5">
        <f t="shared" si="1934"/>
        <v>0</v>
      </c>
      <c r="R2185" s="5">
        <f t="shared" si="1934"/>
        <v>0</v>
      </c>
      <c r="S2185" s="5">
        <f t="shared" si="1934"/>
        <v>0</v>
      </c>
      <c r="T2185" s="5">
        <f t="shared" si="1934"/>
        <v>15747.959360000001</v>
      </c>
      <c r="U2185" s="5">
        <f t="shared" si="1934"/>
        <v>0</v>
      </c>
      <c r="V2185" s="42">
        <f t="shared" si="1934"/>
        <v>0</v>
      </c>
      <c r="W2185" s="5">
        <f t="shared" si="1891"/>
        <v>100</v>
      </c>
      <c r="X2185" s="27"/>
    </row>
    <row r="2186" spans="1:24" ht="31.5" customHeight="1" x14ac:dyDescent="0.3">
      <c r="A2186" s="4" t="s">
        <v>235</v>
      </c>
      <c r="B2186" s="4" t="s">
        <v>1787</v>
      </c>
      <c r="C2186" s="4" t="s">
        <v>197</v>
      </c>
      <c r="D2186" s="4"/>
      <c r="E2186" s="14" t="s">
        <v>920</v>
      </c>
      <c r="F2186" s="5">
        <f t="shared" ref="F2186:L2186" si="1935">F2189</f>
        <v>15940.5</v>
      </c>
      <c r="G2186" s="5">
        <f t="shared" si="1935"/>
        <v>15940.5</v>
      </c>
      <c r="H2186" s="5">
        <f t="shared" si="1935"/>
        <v>15940.5</v>
      </c>
      <c r="I2186" s="5">
        <f t="shared" si="1935"/>
        <v>0</v>
      </c>
      <c r="J2186" s="5">
        <f t="shared" si="1935"/>
        <v>0</v>
      </c>
      <c r="K2186" s="5">
        <f t="shared" si="1935"/>
        <v>0</v>
      </c>
      <c r="L2186" s="5">
        <f t="shared" si="1935"/>
        <v>0</v>
      </c>
      <c r="M2186" s="5">
        <f t="shared" ref="M2186:M2269" si="1936">F2186+I2186+L2186</f>
        <v>15940.5</v>
      </c>
      <c r="N2186" s="5">
        <f>N2189+N2187</f>
        <v>15747.959360000001</v>
      </c>
      <c r="O2186" s="5">
        <f t="shared" ref="O2186:V2186" si="1937">O2189+O2187</f>
        <v>15507.959360000001</v>
      </c>
      <c r="P2186" s="5">
        <f t="shared" si="1937"/>
        <v>0</v>
      </c>
      <c r="Q2186" s="5">
        <f t="shared" si="1937"/>
        <v>0</v>
      </c>
      <c r="R2186" s="5">
        <f t="shared" si="1937"/>
        <v>0</v>
      </c>
      <c r="S2186" s="5">
        <f t="shared" si="1937"/>
        <v>0</v>
      </c>
      <c r="T2186" s="5">
        <f t="shared" si="1937"/>
        <v>15747.959360000001</v>
      </c>
      <c r="U2186" s="5">
        <f t="shared" si="1937"/>
        <v>0</v>
      </c>
      <c r="V2186" s="42">
        <f t="shared" si="1937"/>
        <v>0</v>
      </c>
      <c r="W2186" s="5">
        <f t="shared" si="1891"/>
        <v>100</v>
      </c>
      <c r="X2186" s="27"/>
    </row>
    <row r="2187" spans="1:24" ht="31.5" customHeight="1" x14ac:dyDescent="0.3">
      <c r="A2187" s="4" t="s">
        <v>235</v>
      </c>
      <c r="B2187" s="4" t="s">
        <v>1787</v>
      </c>
      <c r="C2187" s="4" t="s">
        <v>197</v>
      </c>
      <c r="D2187" s="4" t="s">
        <v>87</v>
      </c>
      <c r="E2187" s="14" t="s">
        <v>541</v>
      </c>
      <c r="F2187" s="5"/>
      <c r="G2187" s="5"/>
      <c r="H2187" s="5"/>
      <c r="I2187" s="5"/>
      <c r="J2187" s="5"/>
      <c r="K2187" s="5"/>
      <c r="L2187" s="5"/>
      <c r="M2187" s="5">
        <v>0</v>
      </c>
      <c r="N2187" s="5">
        <f>N2188</f>
        <v>5999.0705600000001</v>
      </c>
      <c r="O2187" s="5">
        <f t="shared" ref="O2187:V2187" si="1938">O2188</f>
        <v>5999.0705600000001</v>
      </c>
      <c r="P2187" s="5">
        <f t="shared" si="1938"/>
        <v>0</v>
      </c>
      <c r="Q2187" s="5">
        <f t="shared" si="1938"/>
        <v>0</v>
      </c>
      <c r="R2187" s="5">
        <f t="shared" si="1938"/>
        <v>0</v>
      </c>
      <c r="S2187" s="5">
        <f t="shared" si="1938"/>
        <v>0</v>
      </c>
      <c r="T2187" s="5">
        <f t="shared" si="1938"/>
        <v>5999.0705600000001</v>
      </c>
      <c r="U2187" s="5">
        <f t="shared" si="1938"/>
        <v>0</v>
      </c>
      <c r="V2187" s="42">
        <f t="shared" si="1938"/>
        <v>0</v>
      </c>
      <c r="W2187" s="5">
        <f t="shared" si="1891"/>
        <v>100</v>
      </c>
      <c r="X2187" s="27"/>
    </row>
    <row r="2188" spans="1:24" ht="63" customHeight="1" x14ac:dyDescent="0.3">
      <c r="A2188" s="4" t="s">
        <v>235</v>
      </c>
      <c r="B2188" s="4" t="s">
        <v>1787</v>
      </c>
      <c r="C2188" s="4" t="s">
        <v>197</v>
      </c>
      <c r="D2188" s="4" t="s">
        <v>84</v>
      </c>
      <c r="E2188" s="14" t="s">
        <v>1552</v>
      </c>
      <c r="F2188" s="5"/>
      <c r="G2188" s="5"/>
      <c r="H2188" s="5"/>
      <c r="I2188" s="5"/>
      <c r="J2188" s="5"/>
      <c r="K2188" s="5"/>
      <c r="L2188" s="5"/>
      <c r="M2188" s="5">
        <v>0</v>
      </c>
      <c r="N2188" s="5">
        <v>5999.0705600000001</v>
      </c>
      <c r="O2188" s="5">
        <f>N2188</f>
        <v>5999.0705600000001</v>
      </c>
      <c r="P2188" s="5">
        <v>0</v>
      </c>
      <c r="Q2188" s="5">
        <v>0</v>
      </c>
      <c r="R2188" s="5">
        <v>0</v>
      </c>
      <c r="S2188" s="5">
        <v>0</v>
      </c>
      <c r="T2188" s="5">
        <v>5999.0705600000001</v>
      </c>
      <c r="U2188" s="5">
        <v>0</v>
      </c>
      <c r="V2188" s="42">
        <v>0</v>
      </c>
      <c r="W2188" s="5">
        <f t="shared" si="1891"/>
        <v>100</v>
      </c>
      <c r="X2188" s="27"/>
    </row>
    <row r="2189" spans="1:24" ht="15.75" customHeight="1" x14ac:dyDescent="0.3">
      <c r="A2189" s="4" t="s">
        <v>235</v>
      </c>
      <c r="B2189" s="4" t="s">
        <v>1787</v>
      </c>
      <c r="C2189" s="4" t="s">
        <v>197</v>
      </c>
      <c r="D2189" s="4" t="s">
        <v>13</v>
      </c>
      <c r="E2189" s="14" t="s">
        <v>547</v>
      </c>
      <c r="F2189" s="5">
        <f t="shared" si="1931"/>
        <v>15940.5</v>
      </c>
      <c r="G2189" s="5">
        <f t="shared" si="1931"/>
        <v>15940.5</v>
      </c>
      <c r="H2189" s="5">
        <f t="shared" si="1931"/>
        <v>15940.5</v>
      </c>
      <c r="I2189" s="5">
        <f t="shared" si="1931"/>
        <v>0</v>
      </c>
      <c r="J2189" s="5">
        <f t="shared" si="1931"/>
        <v>0</v>
      </c>
      <c r="K2189" s="5">
        <f t="shared" si="1931"/>
        <v>0</v>
      </c>
      <c r="L2189" s="5">
        <f t="shared" si="1931"/>
        <v>0</v>
      </c>
      <c r="M2189" s="5">
        <f t="shared" si="1936"/>
        <v>15940.5</v>
      </c>
      <c r="N2189" s="5">
        <f t="shared" si="1933"/>
        <v>9748.8888000000006</v>
      </c>
      <c r="O2189" s="5">
        <f t="shared" si="1933"/>
        <v>9508.8888000000006</v>
      </c>
      <c r="P2189" s="5">
        <f t="shared" si="1934"/>
        <v>0</v>
      </c>
      <c r="Q2189" s="5">
        <f t="shared" si="1934"/>
        <v>0</v>
      </c>
      <c r="R2189" s="5">
        <f t="shared" si="1934"/>
        <v>0</v>
      </c>
      <c r="S2189" s="5">
        <f t="shared" si="1934"/>
        <v>0</v>
      </c>
      <c r="T2189" s="5">
        <f t="shared" si="1934"/>
        <v>9748.8888000000006</v>
      </c>
      <c r="U2189" s="5">
        <f t="shared" si="1934"/>
        <v>0</v>
      </c>
      <c r="V2189" s="42">
        <f t="shared" si="1934"/>
        <v>0</v>
      </c>
      <c r="W2189" s="5">
        <f t="shared" ref="W2189:W2252" si="1939">T2189/N2189*100</f>
        <v>100</v>
      </c>
      <c r="X2189" s="27"/>
    </row>
    <row r="2190" spans="1:24" ht="63" customHeight="1" x14ac:dyDescent="0.3">
      <c r="A2190" s="4" t="s">
        <v>235</v>
      </c>
      <c r="B2190" s="4" t="s">
        <v>1787</v>
      </c>
      <c r="C2190" s="4" t="s">
        <v>197</v>
      </c>
      <c r="D2190" s="4" t="s">
        <v>198</v>
      </c>
      <c r="E2190" s="14" t="s">
        <v>548</v>
      </c>
      <c r="F2190" s="5">
        <v>15940.5</v>
      </c>
      <c r="G2190" s="5">
        <v>15940.5</v>
      </c>
      <c r="H2190" s="5">
        <v>15940.5</v>
      </c>
      <c r="I2190" s="5"/>
      <c r="J2190" s="5"/>
      <c r="K2190" s="5"/>
      <c r="L2190" s="5">
        <v>0</v>
      </c>
      <c r="M2190" s="5">
        <f t="shared" si="1936"/>
        <v>15940.5</v>
      </c>
      <c r="N2190" s="5">
        <v>9748.8888000000006</v>
      </c>
      <c r="O2190" s="5">
        <v>9508.8888000000006</v>
      </c>
      <c r="P2190" s="5">
        <v>0</v>
      </c>
      <c r="Q2190" s="5">
        <v>0</v>
      </c>
      <c r="R2190" s="5">
        <v>0</v>
      </c>
      <c r="S2190" s="5">
        <v>0</v>
      </c>
      <c r="T2190" s="5">
        <v>9748.8888000000006</v>
      </c>
      <c r="U2190" s="5">
        <v>0</v>
      </c>
      <c r="V2190" s="42">
        <v>0</v>
      </c>
      <c r="W2190" s="5">
        <f t="shared" si="1939"/>
        <v>100</v>
      </c>
      <c r="X2190" s="27"/>
    </row>
    <row r="2191" spans="1:24" ht="47.25" customHeight="1" x14ac:dyDescent="0.3">
      <c r="A2191" s="4" t="s">
        <v>235</v>
      </c>
      <c r="B2191" s="4" t="s">
        <v>1787</v>
      </c>
      <c r="C2191" s="4" t="s">
        <v>293</v>
      </c>
      <c r="D2191" s="4"/>
      <c r="E2191" s="14" t="s">
        <v>1234</v>
      </c>
      <c r="F2191" s="5"/>
      <c r="G2191" s="5"/>
      <c r="H2191" s="5"/>
      <c r="I2191" s="5"/>
      <c r="J2191" s="5"/>
      <c r="K2191" s="5"/>
      <c r="L2191" s="5"/>
      <c r="M2191" s="5">
        <v>0</v>
      </c>
      <c r="N2191" s="5">
        <f>N2192</f>
        <v>3987.1255000000001</v>
      </c>
      <c r="O2191" s="5">
        <f t="shared" ref="O2191:V2194" si="1940">O2192</f>
        <v>3388.0349999999999</v>
      </c>
      <c r="P2191" s="5">
        <f t="shared" si="1940"/>
        <v>0</v>
      </c>
      <c r="Q2191" s="5">
        <f t="shared" si="1940"/>
        <v>0</v>
      </c>
      <c r="R2191" s="5">
        <f t="shared" si="1940"/>
        <v>0</v>
      </c>
      <c r="S2191" s="5">
        <f t="shared" si="1940"/>
        <v>0</v>
      </c>
      <c r="T2191" s="5">
        <f t="shared" si="1940"/>
        <v>3987.125</v>
      </c>
      <c r="U2191" s="5">
        <f t="shared" si="1940"/>
        <v>0</v>
      </c>
      <c r="V2191" s="42">
        <f t="shared" si="1940"/>
        <v>0</v>
      </c>
      <c r="W2191" s="5">
        <f t="shared" si="1939"/>
        <v>99.999987459637268</v>
      </c>
      <c r="X2191" s="27"/>
    </row>
    <row r="2192" spans="1:24" ht="63" customHeight="1" x14ac:dyDescent="0.3">
      <c r="A2192" s="4" t="s">
        <v>235</v>
      </c>
      <c r="B2192" s="4" t="s">
        <v>1787</v>
      </c>
      <c r="C2192" s="4" t="s">
        <v>859</v>
      </c>
      <c r="D2192" s="4"/>
      <c r="E2192" s="14" t="s">
        <v>1236</v>
      </c>
      <c r="F2192" s="5"/>
      <c r="G2192" s="5"/>
      <c r="H2192" s="5"/>
      <c r="I2192" s="5"/>
      <c r="J2192" s="5"/>
      <c r="K2192" s="5"/>
      <c r="L2192" s="5"/>
      <c r="M2192" s="5">
        <v>0</v>
      </c>
      <c r="N2192" s="5">
        <f>N2193</f>
        <v>3987.1255000000001</v>
      </c>
      <c r="O2192" s="5">
        <f t="shared" si="1940"/>
        <v>3388.0349999999999</v>
      </c>
      <c r="P2192" s="5">
        <f t="shared" si="1940"/>
        <v>0</v>
      </c>
      <c r="Q2192" s="5">
        <f t="shared" si="1940"/>
        <v>0</v>
      </c>
      <c r="R2192" s="5">
        <f t="shared" si="1940"/>
        <v>0</v>
      </c>
      <c r="S2192" s="5">
        <f t="shared" si="1940"/>
        <v>0</v>
      </c>
      <c r="T2192" s="5">
        <f t="shared" si="1940"/>
        <v>3987.125</v>
      </c>
      <c r="U2192" s="5">
        <f t="shared" si="1940"/>
        <v>0</v>
      </c>
      <c r="V2192" s="42">
        <f t="shared" si="1940"/>
        <v>0</v>
      </c>
      <c r="W2192" s="5">
        <f t="shared" si="1939"/>
        <v>99.999987459637268</v>
      </c>
      <c r="X2192" s="27"/>
    </row>
    <row r="2193" spans="1:24" ht="31.5" customHeight="1" x14ac:dyDescent="0.3">
      <c r="A2193" s="4" t="s">
        <v>235</v>
      </c>
      <c r="B2193" s="4" t="s">
        <v>1787</v>
      </c>
      <c r="C2193" s="4" t="s">
        <v>858</v>
      </c>
      <c r="D2193" s="4"/>
      <c r="E2193" s="14" t="s">
        <v>862</v>
      </c>
      <c r="F2193" s="5"/>
      <c r="G2193" s="5"/>
      <c r="H2193" s="5"/>
      <c r="I2193" s="5"/>
      <c r="J2193" s="5"/>
      <c r="K2193" s="5"/>
      <c r="L2193" s="5"/>
      <c r="M2193" s="5">
        <v>0</v>
      </c>
      <c r="N2193" s="5">
        <f>N2194</f>
        <v>3987.1255000000001</v>
      </c>
      <c r="O2193" s="5">
        <f t="shared" si="1940"/>
        <v>3388.0349999999999</v>
      </c>
      <c r="P2193" s="5">
        <f t="shared" si="1940"/>
        <v>0</v>
      </c>
      <c r="Q2193" s="5">
        <f t="shared" si="1940"/>
        <v>0</v>
      </c>
      <c r="R2193" s="5">
        <f t="shared" si="1940"/>
        <v>0</v>
      </c>
      <c r="S2193" s="5">
        <f t="shared" si="1940"/>
        <v>0</v>
      </c>
      <c r="T2193" s="5">
        <f t="shared" si="1940"/>
        <v>3987.125</v>
      </c>
      <c r="U2193" s="5">
        <f t="shared" si="1940"/>
        <v>0</v>
      </c>
      <c r="V2193" s="42">
        <f t="shared" si="1940"/>
        <v>0</v>
      </c>
      <c r="W2193" s="5">
        <f t="shared" si="1939"/>
        <v>99.999987459637268</v>
      </c>
      <c r="X2193" s="27"/>
    </row>
    <row r="2194" spans="1:24" ht="31.5" customHeight="1" x14ac:dyDescent="0.3">
      <c r="A2194" s="4" t="s">
        <v>235</v>
      </c>
      <c r="B2194" s="4" t="s">
        <v>1787</v>
      </c>
      <c r="C2194" s="4" t="s">
        <v>858</v>
      </c>
      <c r="D2194" s="4" t="s">
        <v>11</v>
      </c>
      <c r="E2194" s="14" t="s">
        <v>531</v>
      </c>
      <c r="F2194" s="5"/>
      <c r="G2194" s="5"/>
      <c r="H2194" s="5"/>
      <c r="I2194" s="5"/>
      <c r="J2194" s="5"/>
      <c r="K2194" s="5"/>
      <c r="L2194" s="5"/>
      <c r="M2194" s="5">
        <v>0</v>
      </c>
      <c r="N2194" s="5">
        <f>N2195</f>
        <v>3987.1255000000001</v>
      </c>
      <c r="O2194" s="5">
        <f t="shared" si="1940"/>
        <v>3388.0349999999999</v>
      </c>
      <c r="P2194" s="5">
        <f t="shared" si="1940"/>
        <v>0</v>
      </c>
      <c r="Q2194" s="5">
        <f t="shared" si="1940"/>
        <v>0</v>
      </c>
      <c r="R2194" s="5">
        <f t="shared" si="1940"/>
        <v>0</v>
      </c>
      <c r="S2194" s="5">
        <f t="shared" si="1940"/>
        <v>0</v>
      </c>
      <c r="T2194" s="5">
        <f t="shared" si="1940"/>
        <v>3987.125</v>
      </c>
      <c r="U2194" s="5">
        <f t="shared" si="1940"/>
        <v>0</v>
      </c>
      <c r="V2194" s="42">
        <f t="shared" si="1940"/>
        <v>0</v>
      </c>
      <c r="W2194" s="5">
        <f t="shared" si="1939"/>
        <v>99.999987459637268</v>
      </c>
      <c r="X2194" s="27"/>
    </row>
    <row r="2195" spans="1:24" ht="31.5" customHeight="1" x14ac:dyDescent="0.3">
      <c r="A2195" s="4" t="s">
        <v>235</v>
      </c>
      <c r="B2195" s="4" t="s">
        <v>1787</v>
      </c>
      <c r="C2195" s="4" t="s">
        <v>858</v>
      </c>
      <c r="D2195" s="4" t="s">
        <v>12</v>
      </c>
      <c r="E2195" s="14" t="s">
        <v>532</v>
      </c>
      <c r="F2195" s="5"/>
      <c r="G2195" s="5"/>
      <c r="H2195" s="5"/>
      <c r="I2195" s="5"/>
      <c r="J2195" s="5"/>
      <c r="K2195" s="5"/>
      <c r="L2195" s="5"/>
      <c r="M2195" s="5">
        <v>0</v>
      </c>
      <c r="N2195" s="5">
        <v>3987.1255000000001</v>
      </c>
      <c r="O2195" s="5">
        <v>3388.0349999999999</v>
      </c>
      <c r="P2195" s="5">
        <v>0</v>
      </c>
      <c r="Q2195" s="5">
        <v>0</v>
      </c>
      <c r="R2195" s="5">
        <v>0</v>
      </c>
      <c r="S2195" s="5">
        <v>0</v>
      </c>
      <c r="T2195" s="5">
        <v>3987.125</v>
      </c>
      <c r="U2195" s="5">
        <v>0</v>
      </c>
      <c r="V2195" s="42">
        <v>0</v>
      </c>
      <c r="W2195" s="5">
        <f t="shared" si="1939"/>
        <v>99.999987459637268</v>
      </c>
      <c r="X2195" s="27"/>
    </row>
    <row r="2196" spans="1:24" ht="31.5" customHeight="1" x14ac:dyDescent="0.3">
      <c r="A2196" s="4" t="s">
        <v>235</v>
      </c>
      <c r="B2196" s="4" t="s">
        <v>1787</v>
      </c>
      <c r="C2196" s="4" t="s">
        <v>22</v>
      </c>
      <c r="D2196" s="4"/>
      <c r="E2196" s="14" t="s">
        <v>802</v>
      </c>
      <c r="F2196" s="5">
        <f t="shared" ref="F2196:L2198" si="1941">F2197</f>
        <v>0</v>
      </c>
      <c r="G2196" s="5">
        <f t="shared" si="1941"/>
        <v>0</v>
      </c>
      <c r="H2196" s="5">
        <f t="shared" si="1941"/>
        <v>0</v>
      </c>
      <c r="I2196" s="5">
        <f t="shared" si="1941"/>
        <v>0</v>
      </c>
      <c r="J2196" s="5">
        <f t="shared" si="1941"/>
        <v>0</v>
      </c>
      <c r="K2196" s="5">
        <f t="shared" si="1941"/>
        <v>0</v>
      </c>
      <c r="L2196" s="5">
        <f t="shared" si="1941"/>
        <v>2667.076</v>
      </c>
      <c r="M2196" s="5">
        <f t="shared" si="1936"/>
        <v>2667.076</v>
      </c>
      <c r="N2196" s="5">
        <f t="shared" ref="N2196:O2198" si="1942">N2197</f>
        <v>12890.6042</v>
      </c>
      <c r="O2196" s="5">
        <f t="shared" si="1942"/>
        <v>12970.54142</v>
      </c>
      <c r="P2196" s="5">
        <f t="shared" ref="P2196:V2198" si="1943">P2197</f>
        <v>0</v>
      </c>
      <c r="Q2196" s="5">
        <f t="shared" si="1943"/>
        <v>0</v>
      </c>
      <c r="R2196" s="5">
        <f t="shared" si="1943"/>
        <v>0</v>
      </c>
      <c r="S2196" s="5">
        <f t="shared" si="1943"/>
        <v>0</v>
      </c>
      <c r="T2196" s="5">
        <f t="shared" si="1943"/>
        <v>12298.635249999999</v>
      </c>
      <c r="U2196" s="5">
        <f t="shared" si="1943"/>
        <v>0</v>
      </c>
      <c r="V2196" s="42">
        <f t="shared" si="1943"/>
        <v>0</v>
      </c>
      <c r="W2196" s="5">
        <f t="shared" si="1939"/>
        <v>95.407748614296921</v>
      </c>
      <c r="X2196" s="27"/>
    </row>
    <row r="2197" spans="1:24" ht="47.25" customHeight="1" x14ac:dyDescent="0.3">
      <c r="A2197" s="4" t="s">
        <v>235</v>
      </c>
      <c r="B2197" s="4" t="s">
        <v>1787</v>
      </c>
      <c r="C2197" s="4" t="s">
        <v>406</v>
      </c>
      <c r="D2197" s="4"/>
      <c r="E2197" s="14" t="s">
        <v>808</v>
      </c>
      <c r="F2197" s="5">
        <f t="shared" si="1941"/>
        <v>0</v>
      </c>
      <c r="G2197" s="5">
        <f t="shared" si="1941"/>
        <v>0</v>
      </c>
      <c r="H2197" s="5">
        <f t="shared" si="1941"/>
        <v>0</v>
      </c>
      <c r="I2197" s="5">
        <f t="shared" si="1941"/>
        <v>0</v>
      </c>
      <c r="J2197" s="5">
        <f t="shared" si="1941"/>
        <v>0</v>
      </c>
      <c r="K2197" s="5">
        <f t="shared" si="1941"/>
        <v>0</v>
      </c>
      <c r="L2197" s="5">
        <f>L2198+L2202</f>
        <v>2667.076</v>
      </c>
      <c r="M2197" s="5">
        <f t="shared" si="1936"/>
        <v>2667.076</v>
      </c>
      <c r="N2197" s="5">
        <f>N2198+N2202+N2200</f>
        <v>12890.6042</v>
      </c>
      <c r="O2197" s="5">
        <f>O2198+O2202+O2200</f>
        <v>12970.54142</v>
      </c>
      <c r="P2197" s="5">
        <f t="shared" ref="P2197:V2197" si="1944">P2198+P2202</f>
        <v>0</v>
      </c>
      <c r="Q2197" s="5">
        <f t="shared" si="1944"/>
        <v>0</v>
      </c>
      <c r="R2197" s="5">
        <f t="shared" si="1944"/>
        <v>0</v>
      </c>
      <c r="S2197" s="5">
        <f t="shared" si="1944"/>
        <v>0</v>
      </c>
      <c r="T2197" s="5">
        <f>T2198+T2202+T2200</f>
        <v>12298.635249999999</v>
      </c>
      <c r="U2197" s="5">
        <f t="shared" si="1944"/>
        <v>0</v>
      </c>
      <c r="V2197" s="42">
        <f t="shared" si="1944"/>
        <v>0</v>
      </c>
      <c r="W2197" s="5">
        <f t="shared" si="1939"/>
        <v>95.407748614296921</v>
      </c>
      <c r="X2197" s="27"/>
    </row>
    <row r="2198" spans="1:24" ht="31.5" customHeight="1" x14ac:dyDescent="0.3">
      <c r="A2198" s="4" t="s">
        <v>235</v>
      </c>
      <c r="B2198" s="4" t="s">
        <v>1787</v>
      </c>
      <c r="C2198" s="4" t="s">
        <v>406</v>
      </c>
      <c r="D2198" s="4" t="s">
        <v>11</v>
      </c>
      <c r="E2198" s="14" t="s">
        <v>531</v>
      </c>
      <c r="F2198" s="5">
        <f t="shared" si="1941"/>
        <v>0</v>
      </c>
      <c r="G2198" s="5">
        <f t="shared" si="1941"/>
        <v>0</v>
      </c>
      <c r="H2198" s="5">
        <f t="shared" si="1941"/>
        <v>0</v>
      </c>
      <c r="I2198" s="5">
        <f t="shared" si="1941"/>
        <v>0</v>
      </c>
      <c r="J2198" s="5">
        <f t="shared" si="1941"/>
        <v>0</v>
      </c>
      <c r="K2198" s="5">
        <f t="shared" si="1941"/>
        <v>0</v>
      </c>
      <c r="L2198" s="5">
        <f t="shared" si="1941"/>
        <v>2317.076</v>
      </c>
      <c r="M2198" s="5">
        <f t="shared" si="1936"/>
        <v>2317.076</v>
      </c>
      <c r="N2198" s="5">
        <f t="shared" si="1942"/>
        <v>10202.1042</v>
      </c>
      <c r="O2198" s="5">
        <f t="shared" si="1942"/>
        <v>10282.04142</v>
      </c>
      <c r="P2198" s="5">
        <f t="shared" si="1943"/>
        <v>0</v>
      </c>
      <c r="Q2198" s="5">
        <f t="shared" si="1943"/>
        <v>0</v>
      </c>
      <c r="R2198" s="5">
        <f t="shared" si="1943"/>
        <v>0</v>
      </c>
      <c r="S2198" s="5">
        <f t="shared" si="1943"/>
        <v>0</v>
      </c>
      <c r="T2198" s="5">
        <f t="shared" si="1943"/>
        <v>9630.4884999999995</v>
      </c>
      <c r="U2198" s="5">
        <f t="shared" si="1943"/>
        <v>0</v>
      </c>
      <c r="V2198" s="42">
        <f t="shared" si="1943"/>
        <v>0</v>
      </c>
      <c r="W2198" s="5">
        <f t="shared" si="1939"/>
        <v>94.397080359167475</v>
      </c>
      <c r="X2198" s="27"/>
    </row>
    <row r="2199" spans="1:24" ht="31.5" customHeight="1" x14ac:dyDescent="0.3">
      <c r="A2199" s="4" t="s">
        <v>235</v>
      </c>
      <c r="B2199" s="4" t="s">
        <v>1787</v>
      </c>
      <c r="C2199" s="4" t="s">
        <v>406</v>
      </c>
      <c r="D2199" s="4" t="s">
        <v>12</v>
      </c>
      <c r="E2199" s="14" t="s">
        <v>532</v>
      </c>
      <c r="F2199" s="5"/>
      <c r="G2199" s="5"/>
      <c r="H2199" s="5"/>
      <c r="I2199" s="5"/>
      <c r="J2199" s="5"/>
      <c r="K2199" s="5"/>
      <c r="L2199" s="5">
        <v>2317.076</v>
      </c>
      <c r="M2199" s="5">
        <f t="shared" si="1936"/>
        <v>2317.076</v>
      </c>
      <c r="N2199" s="5">
        <v>10202.1042</v>
      </c>
      <c r="O2199" s="5">
        <v>10282.04142</v>
      </c>
      <c r="P2199" s="5">
        <v>0</v>
      </c>
      <c r="Q2199" s="5">
        <v>0</v>
      </c>
      <c r="R2199" s="5">
        <v>0</v>
      </c>
      <c r="S2199" s="5">
        <v>0</v>
      </c>
      <c r="T2199" s="5">
        <v>9630.4884999999995</v>
      </c>
      <c r="U2199" s="5">
        <v>0</v>
      </c>
      <c r="V2199" s="42">
        <v>0</v>
      </c>
      <c r="W2199" s="5">
        <f t="shared" si="1939"/>
        <v>94.397080359167475</v>
      </c>
      <c r="X2199" s="27"/>
    </row>
    <row r="2200" spans="1:24" ht="31.5" customHeight="1" x14ac:dyDescent="0.3">
      <c r="A2200" s="4" t="s">
        <v>235</v>
      </c>
      <c r="B2200" s="4" t="s">
        <v>1787</v>
      </c>
      <c r="C2200" s="4" t="s">
        <v>406</v>
      </c>
      <c r="D2200" s="4" t="s">
        <v>87</v>
      </c>
      <c r="E2200" s="14" t="s">
        <v>541</v>
      </c>
      <c r="F2200" s="5"/>
      <c r="G2200" s="5"/>
      <c r="H2200" s="5"/>
      <c r="I2200" s="5"/>
      <c r="J2200" s="5"/>
      <c r="K2200" s="5"/>
      <c r="L2200" s="5"/>
      <c r="M2200" s="5">
        <f>M2201</f>
        <v>0</v>
      </c>
      <c r="N2200" s="5">
        <f>N2201</f>
        <v>548.5</v>
      </c>
      <c r="O2200" s="5">
        <f>O2201</f>
        <v>548.5</v>
      </c>
      <c r="P2200" s="5">
        <f t="shared" ref="P2200:V2200" si="1945">P2201</f>
        <v>0</v>
      </c>
      <c r="Q2200" s="5">
        <f t="shared" si="1945"/>
        <v>0</v>
      </c>
      <c r="R2200" s="5">
        <f t="shared" si="1945"/>
        <v>0</v>
      </c>
      <c r="S2200" s="5">
        <f t="shared" si="1945"/>
        <v>0</v>
      </c>
      <c r="T2200" s="5">
        <f t="shared" si="1945"/>
        <v>528.14675</v>
      </c>
      <c r="U2200" s="5">
        <f t="shared" si="1945"/>
        <v>0</v>
      </c>
      <c r="V2200" s="42">
        <f t="shared" si="1945"/>
        <v>0</v>
      </c>
      <c r="W2200" s="5">
        <f t="shared" si="1939"/>
        <v>96.289288969917948</v>
      </c>
      <c r="X2200" s="27"/>
    </row>
    <row r="2201" spans="1:24" ht="63" customHeight="1" x14ac:dyDescent="0.3">
      <c r="A2201" s="4" t="s">
        <v>235</v>
      </c>
      <c r="B2201" s="4" t="s">
        <v>1787</v>
      </c>
      <c r="C2201" s="4" t="s">
        <v>406</v>
      </c>
      <c r="D2201" s="4" t="s">
        <v>84</v>
      </c>
      <c r="E2201" s="14" t="s">
        <v>1552</v>
      </c>
      <c r="F2201" s="5"/>
      <c r="G2201" s="5"/>
      <c r="H2201" s="5"/>
      <c r="I2201" s="5"/>
      <c r="J2201" s="5"/>
      <c r="K2201" s="5"/>
      <c r="L2201" s="5"/>
      <c r="M2201" s="5">
        <v>0</v>
      </c>
      <c r="N2201" s="5">
        <v>548.5</v>
      </c>
      <c r="O2201" s="5">
        <v>548.5</v>
      </c>
      <c r="P2201" s="5">
        <v>0</v>
      </c>
      <c r="Q2201" s="5">
        <v>0</v>
      </c>
      <c r="R2201" s="5">
        <v>0</v>
      </c>
      <c r="S2201" s="5">
        <v>0</v>
      </c>
      <c r="T2201" s="5">
        <v>528.14675</v>
      </c>
      <c r="U2201" s="5">
        <v>0</v>
      </c>
      <c r="V2201" s="42">
        <v>0</v>
      </c>
      <c r="W2201" s="5">
        <f t="shared" si="1939"/>
        <v>96.289288969917948</v>
      </c>
      <c r="X2201" s="27"/>
    </row>
    <row r="2202" spans="1:24" ht="15.75" customHeight="1" x14ac:dyDescent="0.3">
      <c r="A2202" s="4" t="s">
        <v>235</v>
      </c>
      <c r="B2202" s="4" t="s">
        <v>1787</v>
      </c>
      <c r="C2202" s="4" t="s">
        <v>406</v>
      </c>
      <c r="D2202" s="4" t="s">
        <v>13</v>
      </c>
      <c r="E2202" s="14" t="s">
        <v>547</v>
      </c>
      <c r="F2202" s="5"/>
      <c r="G2202" s="5"/>
      <c r="H2202" s="5"/>
      <c r="I2202" s="5"/>
      <c r="J2202" s="5"/>
      <c r="K2202" s="5"/>
      <c r="L2202" s="5">
        <f>L2203</f>
        <v>350</v>
      </c>
      <c r="M2202" s="5">
        <f t="shared" si="1936"/>
        <v>350</v>
      </c>
      <c r="N2202" s="5">
        <f>N2203</f>
        <v>2140</v>
      </c>
      <c r="O2202" s="5">
        <f>O2203</f>
        <v>2140</v>
      </c>
      <c r="P2202" s="5">
        <f t="shared" ref="P2202:V2202" si="1946">P2203</f>
        <v>0</v>
      </c>
      <c r="Q2202" s="5">
        <f t="shared" si="1946"/>
        <v>0</v>
      </c>
      <c r="R2202" s="5">
        <f t="shared" si="1946"/>
        <v>0</v>
      </c>
      <c r="S2202" s="5">
        <f t="shared" si="1946"/>
        <v>0</v>
      </c>
      <c r="T2202" s="5">
        <f>T2203</f>
        <v>2140</v>
      </c>
      <c r="U2202" s="5">
        <f t="shared" si="1946"/>
        <v>0</v>
      </c>
      <c r="V2202" s="42">
        <f t="shared" si="1946"/>
        <v>0</v>
      </c>
      <c r="W2202" s="5">
        <f t="shared" si="1939"/>
        <v>100</v>
      </c>
      <c r="X2202" s="27"/>
    </row>
    <row r="2203" spans="1:24" ht="63" customHeight="1" x14ac:dyDescent="0.3">
      <c r="A2203" s="4" t="s">
        <v>235</v>
      </c>
      <c r="B2203" s="4" t="s">
        <v>1787</v>
      </c>
      <c r="C2203" s="4" t="s">
        <v>406</v>
      </c>
      <c r="D2203" s="4" t="s">
        <v>198</v>
      </c>
      <c r="E2203" s="14" t="s">
        <v>548</v>
      </c>
      <c r="F2203" s="5"/>
      <c r="G2203" s="5"/>
      <c r="H2203" s="5"/>
      <c r="I2203" s="5"/>
      <c r="J2203" s="5"/>
      <c r="K2203" s="5"/>
      <c r="L2203" s="5">
        <v>350</v>
      </c>
      <c r="M2203" s="5">
        <f t="shared" si="1936"/>
        <v>350</v>
      </c>
      <c r="N2203" s="5">
        <v>2140</v>
      </c>
      <c r="O2203" s="5">
        <v>2140</v>
      </c>
      <c r="P2203" s="5">
        <v>0</v>
      </c>
      <c r="Q2203" s="5">
        <v>0</v>
      </c>
      <c r="R2203" s="5">
        <v>0</v>
      </c>
      <c r="S2203" s="5">
        <v>0</v>
      </c>
      <c r="T2203" s="5">
        <v>2140</v>
      </c>
      <c r="U2203" s="5">
        <v>0</v>
      </c>
      <c r="V2203" s="42">
        <v>0</v>
      </c>
      <c r="W2203" s="5">
        <f t="shared" si="1939"/>
        <v>100</v>
      </c>
      <c r="X2203" s="27"/>
    </row>
    <row r="2204" spans="1:24" s="10" customFormat="1" ht="15.75" customHeight="1" x14ac:dyDescent="0.3">
      <c r="A2204" s="9" t="s">
        <v>235</v>
      </c>
      <c r="B2204" s="9" t="s">
        <v>1766</v>
      </c>
      <c r="C2204" s="9"/>
      <c r="D2204" s="9"/>
      <c r="E2204" s="13" t="s">
        <v>511</v>
      </c>
      <c r="F2204" s="11">
        <f t="shared" ref="F2204:L2204" si="1947">F2205+F2211+F2224</f>
        <v>416.7</v>
      </c>
      <c r="G2204" s="11">
        <f t="shared" si="1947"/>
        <v>420.69999999999993</v>
      </c>
      <c r="H2204" s="11">
        <f t="shared" si="1947"/>
        <v>420.9</v>
      </c>
      <c r="I2204" s="11">
        <f t="shared" si="1947"/>
        <v>-18</v>
      </c>
      <c r="J2204" s="11">
        <f t="shared" si="1947"/>
        <v>-18</v>
      </c>
      <c r="K2204" s="11">
        <f t="shared" si="1947"/>
        <v>-18</v>
      </c>
      <c r="L2204" s="11">
        <f t="shared" si="1947"/>
        <v>-92.300000000000011</v>
      </c>
      <c r="M2204" s="11">
        <f t="shared" si="1936"/>
        <v>306.39999999999998</v>
      </c>
      <c r="N2204" s="11">
        <f>N2205+N2211+N2224+N2230</f>
        <v>714.14</v>
      </c>
      <c r="O2204" s="11">
        <f t="shared" ref="O2204:V2204" si="1948">O2205+O2211+O2224+O2230</f>
        <v>575.54</v>
      </c>
      <c r="P2204" s="11">
        <f t="shared" si="1948"/>
        <v>0</v>
      </c>
      <c r="Q2204" s="11">
        <f t="shared" si="1948"/>
        <v>0</v>
      </c>
      <c r="R2204" s="11">
        <f t="shared" si="1948"/>
        <v>0</v>
      </c>
      <c r="S2204" s="11">
        <f t="shared" si="1948"/>
        <v>0</v>
      </c>
      <c r="T2204" s="11">
        <f t="shared" si="1948"/>
        <v>714.14</v>
      </c>
      <c r="U2204" s="11">
        <f t="shared" si="1948"/>
        <v>0</v>
      </c>
      <c r="V2204" s="41">
        <f t="shared" si="1948"/>
        <v>0</v>
      </c>
      <c r="W2204" s="11">
        <f t="shared" si="1939"/>
        <v>100</v>
      </c>
      <c r="X2204" s="26"/>
    </row>
    <row r="2205" spans="1:24" ht="31.5" customHeight="1" x14ac:dyDescent="0.3">
      <c r="A2205" s="4" t="s">
        <v>235</v>
      </c>
      <c r="B2205" s="4" t="s">
        <v>1766</v>
      </c>
      <c r="C2205" s="4" t="s">
        <v>202</v>
      </c>
      <c r="D2205" s="4"/>
      <c r="E2205" s="14" t="s">
        <v>1156</v>
      </c>
      <c r="F2205" s="5">
        <f t="shared" ref="F2205:L2209" si="1949">F2206</f>
        <v>186.9</v>
      </c>
      <c r="G2205" s="5">
        <f t="shared" si="1949"/>
        <v>190.89999999999998</v>
      </c>
      <c r="H2205" s="5">
        <f t="shared" si="1949"/>
        <v>191.1</v>
      </c>
      <c r="I2205" s="5">
        <f t="shared" si="1949"/>
        <v>0</v>
      </c>
      <c r="J2205" s="5">
        <f t="shared" si="1949"/>
        <v>0</v>
      </c>
      <c r="K2205" s="5">
        <f t="shared" si="1949"/>
        <v>0</v>
      </c>
      <c r="L2205" s="5">
        <f t="shared" si="1949"/>
        <v>0</v>
      </c>
      <c r="M2205" s="5">
        <f t="shared" si="1936"/>
        <v>186.9</v>
      </c>
      <c r="N2205" s="5">
        <f t="shared" ref="N2205:O2209" si="1950">N2206</f>
        <v>186.9</v>
      </c>
      <c r="O2205" s="5">
        <f t="shared" si="1950"/>
        <v>186.9</v>
      </c>
      <c r="P2205" s="5">
        <f t="shared" ref="P2205:V2209" si="1951">P2206</f>
        <v>0</v>
      </c>
      <c r="Q2205" s="5">
        <f t="shared" si="1951"/>
        <v>0</v>
      </c>
      <c r="R2205" s="5">
        <f t="shared" si="1951"/>
        <v>0</v>
      </c>
      <c r="S2205" s="5">
        <f t="shared" si="1951"/>
        <v>0</v>
      </c>
      <c r="T2205" s="5">
        <f t="shared" si="1951"/>
        <v>186.9</v>
      </c>
      <c r="U2205" s="5">
        <f t="shared" si="1951"/>
        <v>0</v>
      </c>
      <c r="V2205" s="42">
        <f t="shared" si="1951"/>
        <v>0</v>
      </c>
      <c r="W2205" s="5">
        <f t="shared" si="1939"/>
        <v>100</v>
      </c>
      <c r="X2205" s="27"/>
    </row>
    <row r="2206" spans="1:24" ht="31.5" customHeight="1" x14ac:dyDescent="0.3">
      <c r="A2206" s="4" t="s">
        <v>235</v>
      </c>
      <c r="B2206" s="4" t="s">
        <v>1766</v>
      </c>
      <c r="C2206" s="4" t="s">
        <v>203</v>
      </c>
      <c r="D2206" s="4"/>
      <c r="E2206" s="14" t="s">
        <v>1157</v>
      </c>
      <c r="F2206" s="5">
        <f t="shared" si="1949"/>
        <v>186.9</v>
      </c>
      <c r="G2206" s="5">
        <f t="shared" si="1949"/>
        <v>190.89999999999998</v>
      </c>
      <c r="H2206" s="5">
        <f t="shared" si="1949"/>
        <v>191.1</v>
      </c>
      <c r="I2206" s="5">
        <f t="shared" si="1949"/>
        <v>0</v>
      </c>
      <c r="J2206" s="5">
        <f t="shared" si="1949"/>
        <v>0</v>
      </c>
      <c r="K2206" s="5">
        <f t="shared" si="1949"/>
        <v>0</v>
      </c>
      <c r="L2206" s="5">
        <f t="shared" si="1949"/>
        <v>0</v>
      </c>
      <c r="M2206" s="5">
        <f t="shared" si="1936"/>
        <v>186.9</v>
      </c>
      <c r="N2206" s="5">
        <f t="shared" si="1950"/>
        <v>186.9</v>
      </c>
      <c r="O2206" s="5">
        <f t="shared" si="1950"/>
        <v>186.9</v>
      </c>
      <c r="P2206" s="5">
        <f t="shared" si="1951"/>
        <v>0</v>
      </c>
      <c r="Q2206" s="5">
        <f t="shared" si="1951"/>
        <v>0</v>
      </c>
      <c r="R2206" s="5">
        <f t="shared" si="1951"/>
        <v>0</v>
      </c>
      <c r="S2206" s="5">
        <f t="shared" si="1951"/>
        <v>0</v>
      </c>
      <c r="T2206" s="5">
        <f t="shared" si="1951"/>
        <v>186.9</v>
      </c>
      <c r="U2206" s="5">
        <f t="shared" si="1951"/>
        <v>0</v>
      </c>
      <c r="V2206" s="42">
        <f t="shared" si="1951"/>
        <v>0</v>
      </c>
      <c r="W2206" s="5">
        <f t="shared" si="1939"/>
        <v>100</v>
      </c>
      <c r="X2206" s="27"/>
    </row>
    <row r="2207" spans="1:24" ht="47.25" customHeight="1" x14ac:dyDescent="0.3">
      <c r="A2207" s="4" t="s">
        <v>235</v>
      </c>
      <c r="B2207" s="4" t="s">
        <v>1766</v>
      </c>
      <c r="C2207" s="4" t="s">
        <v>208</v>
      </c>
      <c r="D2207" s="4"/>
      <c r="E2207" s="14" t="s">
        <v>1164</v>
      </c>
      <c r="F2207" s="5">
        <f>F2208</f>
        <v>186.9</v>
      </c>
      <c r="G2207" s="5">
        <f t="shared" si="1949"/>
        <v>190.89999999999998</v>
      </c>
      <c r="H2207" s="5">
        <f t="shared" si="1949"/>
        <v>191.1</v>
      </c>
      <c r="I2207" s="5">
        <f t="shared" si="1949"/>
        <v>0</v>
      </c>
      <c r="J2207" s="5">
        <f t="shared" si="1949"/>
        <v>0</v>
      </c>
      <c r="K2207" s="5">
        <f t="shared" si="1949"/>
        <v>0</v>
      </c>
      <c r="L2207" s="5">
        <f t="shared" si="1949"/>
        <v>0</v>
      </c>
      <c r="M2207" s="5">
        <f t="shared" si="1936"/>
        <v>186.9</v>
      </c>
      <c r="N2207" s="5">
        <f t="shared" si="1950"/>
        <v>186.9</v>
      </c>
      <c r="O2207" s="5">
        <f t="shared" si="1950"/>
        <v>186.9</v>
      </c>
      <c r="P2207" s="5">
        <f t="shared" si="1951"/>
        <v>0</v>
      </c>
      <c r="Q2207" s="5">
        <f t="shared" si="1951"/>
        <v>0</v>
      </c>
      <c r="R2207" s="5">
        <f t="shared" si="1951"/>
        <v>0</v>
      </c>
      <c r="S2207" s="5">
        <f t="shared" si="1951"/>
        <v>0</v>
      </c>
      <c r="T2207" s="5">
        <f t="shared" si="1951"/>
        <v>186.9</v>
      </c>
      <c r="U2207" s="5">
        <f t="shared" si="1951"/>
        <v>0</v>
      </c>
      <c r="V2207" s="42">
        <f t="shared" si="1951"/>
        <v>0</v>
      </c>
      <c r="W2207" s="5">
        <f t="shared" si="1939"/>
        <v>100</v>
      </c>
      <c r="X2207" s="27"/>
    </row>
    <row r="2208" spans="1:24" ht="63" customHeight="1" x14ac:dyDescent="0.3">
      <c r="A2208" s="4" t="s">
        <v>235</v>
      </c>
      <c r="B2208" s="4" t="s">
        <v>1766</v>
      </c>
      <c r="C2208" s="4" t="s">
        <v>1473</v>
      </c>
      <c r="D2208" s="4"/>
      <c r="E2208" s="14" t="s">
        <v>1474</v>
      </c>
      <c r="F2208" s="5">
        <f>F2209</f>
        <v>186.9</v>
      </c>
      <c r="G2208" s="5">
        <f t="shared" si="1949"/>
        <v>190.89999999999998</v>
      </c>
      <c r="H2208" s="5">
        <f t="shared" si="1949"/>
        <v>191.1</v>
      </c>
      <c r="I2208" s="5">
        <f t="shared" si="1949"/>
        <v>0</v>
      </c>
      <c r="J2208" s="5">
        <f t="shared" si="1949"/>
        <v>0</v>
      </c>
      <c r="K2208" s="5">
        <f t="shared" si="1949"/>
        <v>0</v>
      </c>
      <c r="L2208" s="5">
        <f t="shared" si="1949"/>
        <v>0</v>
      </c>
      <c r="M2208" s="5">
        <f t="shared" si="1936"/>
        <v>186.9</v>
      </c>
      <c r="N2208" s="5">
        <f t="shared" si="1950"/>
        <v>186.9</v>
      </c>
      <c r="O2208" s="5">
        <f t="shared" si="1950"/>
        <v>186.9</v>
      </c>
      <c r="P2208" s="5">
        <f t="shared" si="1951"/>
        <v>0</v>
      </c>
      <c r="Q2208" s="5">
        <f t="shared" si="1951"/>
        <v>0</v>
      </c>
      <c r="R2208" s="5">
        <f t="shared" si="1951"/>
        <v>0</v>
      </c>
      <c r="S2208" s="5">
        <f t="shared" si="1951"/>
        <v>0</v>
      </c>
      <c r="T2208" s="5">
        <f t="shared" si="1951"/>
        <v>186.9</v>
      </c>
      <c r="U2208" s="5">
        <f t="shared" si="1951"/>
        <v>0</v>
      </c>
      <c r="V2208" s="42">
        <f t="shared" si="1951"/>
        <v>0</v>
      </c>
      <c r="W2208" s="5">
        <f t="shared" si="1939"/>
        <v>100</v>
      </c>
      <c r="X2208" s="27"/>
    </row>
    <row r="2209" spans="1:25" ht="31.5" customHeight="1" x14ac:dyDescent="0.3">
      <c r="A2209" s="4" t="s">
        <v>235</v>
      </c>
      <c r="B2209" s="4" t="s">
        <v>1766</v>
      </c>
      <c r="C2209" s="4" t="s">
        <v>1473</v>
      </c>
      <c r="D2209" s="4" t="s">
        <v>11</v>
      </c>
      <c r="E2209" s="14" t="s">
        <v>531</v>
      </c>
      <c r="F2209" s="5">
        <f>F2210</f>
        <v>186.9</v>
      </c>
      <c r="G2209" s="5">
        <f t="shared" si="1949"/>
        <v>190.89999999999998</v>
      </c>
      <c r="H2209" s="5">
        <f t="shared" si="1949"/>
        <v>191.1</v>
      </c>
      <c r="I2209" s="5">
        <f t="shared" si="1949"/>
        <v>0</v>
      </c>
      <c r="J2209" s="5">
        <f t="shared" si="1949"/>
        <v>0</v>
      </c>
      <c r="K2209" s="5">
        <f t="shared" si="1949"/>
        <v>0</v>
      </c>
      <c r="L2209" s="5">
        <f t="shared" si="1949"/>
        <v>0</v>
      </c>
      <c r="M2209" s="5">
        <f t="shared" si="1936"/>
        <v>186.9</v>
      </c>
      <c r="N2209" s="5">
        <f t="shared" si="1950"/>
        <v>186.9</v>
      </c>
      <c r="O2209" s="5">
        <f t="shared" si="1950"/>
        <v>186.9</v>
      </c>
      <c r="P2209" s="5">
        <f t="shared" si="1951"/>
        <v>0</v>
      </c>
      <c r="Q2209" s="5">
        <f t="shared" si="1951"/>
        <v>0</v>
      </c>
      <c r="R2209" s="5">
        <f t="shared" si="1951"/>
        <v>0</v>
      </c>
      <c r="S2209" s="5">
        <f t="shared" si="1951"/>
        <v>0</v>
      </c>
      <c r="T2209" s="5">
        <f t="shared" si="1951"/>
        <v>186.9</v>
      </c>
      <c r="U2209" s="5">
        <f t="shared" si="1951"/>
        <v>0</v>
      </c>
      <c r="V2209" s="42">
        <f t="shared" si="1951"/>
        <v>0</v>
      </c>
      <c r="W2209" s="5">
        <f t="shared" si="1939"/>
        <v>100</v>
      </c>
      <c r="X2209" s="27"/>
    </row>
    <row r="2210" spans="1:25" ht="31.5" customHeight="1" x14ac:dyDescent="0.3">
      <c r="A2210" s="4" t="s">
        <v>235</v>
      </c>
      <c r="B2210" s="4" t="s">
        <v>1766</v>
      </c>
      <c r="C2210" s="4" t="s">
        <v>1473</v>
      </c>
      <c r="D2210" s="4" t="s">
        <v>12</v>
      </c>
      <c r="E2210" s="14" t="s">
        <v>532</v>
      </c>
      <c r="F2210" s="5">
        <v>186.9</v>
      </c>
      <c r="G2210" s="5">
        <v>190.89999999999998</v>
      </c>
      <c r="H2210" s="5">
        <v>191.1</v>
      </c>
      <c r="I2210" s="5"/>
      <c r="J2210" s="5"/>
      <c r="K2210" s="5"/>
      <c r="L2210" s="5"/>
      <c r="M2210" s="5">
        <f t="shared" si="1936"/>
        <v>186.9</v>
      </c>
      <c r="N2210" s="5">
        <v>186.9</v>
      </c>
      <c r="O2210" s="5">
        <v>186.9</v>
      </c>
      <c r="P2210" s="5">
        <v>0</v>
      </c>
      <c r="Q2210" s="5">
        <v>0</v>
      </c>
      <c r="R2210" s="5">
        <v>0</v>
      </c>
      <c r="S2210" s="5">
        <v>0</v>
      </c>
      <c r="T2210" s="5">
        <v>186.9</v>
      </c>
      <c r="U2210" s="5">
        <v>0</v>
      </c>
      <c r="V2210" s="42">
        <v>0</v>
      </c>
      <c r="W2210" s="5">
        <f t="shared" si="1939"/>
        <v>100</v>
      </c>
      <c r="X2210" s="27"/>
    </row>
    <row r="2211" spans="1:25" ht="31.5" customHeight="1" x14ac:dyDescent="0.3">
      <c r="A2211" s="4" t="s">
        <v>235</v>
      </c>
      <c r="B2211" s="4" t="s">
        <v>1766</v>
      </c>
      <c r="C2211" s="4" t="s">
        <v>51</v>
      </c>
      <c r="D2211" s="4"/>
      <c r="E2211" s="14" t="s">
        <v>1237</v>
      </c>
      <c r="F2211" s="5">
        <f t="shared" ref="F2211:L2211" si="1952">F2217+F2212</f>
        <v>168.9</v>
      </c>
      <c r="G2211" s="5">
        <f t="shared" si="1952"/>
        <v>168.89999999999998</v>
      </c>
      <c r="H2211" s="5">
        <f t="shared" si="1952"/>
        <v>168.89999999999998</v>
      </c>
      <c r="I2211" s="5">
        <f t="shared" si="1952"/>
        <v>-18</v>
      </c>
      <c r="J2211" s="5">
        <f t="shared" si="1952"/>
        <v>-18</v>
      </c>
      <c r="K2211" s="5">
        <f t="shared" si="1952"/>
        <v>-18</v>
      </c>
      <c r="L2211" s="5">
        <f t="shared" si="1952"/>
        <v>-90.9</v>
      </c>
      <c r="M2211" s="5">
        <f t="shared" si="1936"/>
        <v>60</v>
      </c>
      <c r="N2211" s="5">
        <f>N2217+N2212</f>
        <v>60</v>
      </c>
      <c r="O2211" s="5">
        <f>O2217+O2212</f>
        <v>60</v>
      </c>
      <c r="P2211" s="5">
        <f t="shared" ref="P2211:V2211" si="1953">P2217+P2212</f>
        <v>0</v>
      </c>
      <c r="Q2211" s="5">
        <f t="shared" si="1953"/>
        <v>0</v>
      </c>
      <c r="R2211" s="5">
        <f t="shared" si="1953"/>
        <v>0</v>
      </c>
      <c r="S2211" s="5">
        <f t="shared" si="1953"/>
        <v>0</v>
      </c>
      <c r="T2211" s="5">
        <f t="shared" si="1953"/>
        <v>60</v>
      </c>
      <c r="U2211" s="5">
        <f t="shared" si="1953"/>
        <v>0</v>
      </c>
      <c r="V2211" s="42">
        <f t="shared" si="1953"/>
        <v>0</v>
      </c>
      <c r="W2211" s="5">
        <f t="shared" si="1939"/>
        <v>100</v>
      </c>
      <c r="X2211" s="27"/>
    </row>
    <row r="2212" spans="1:25" ht="63" hidden="1" customHeight="1" x14ac:dyDescent="0.25">
      <c r="A2212" s="4" t="s">
        <v>235</v>
      </c>
      <c r="B2212" s="4" t="s">
        <v>1766</v>
      </c>
      <c r="C2212" s="4" t="s">
        <v>52</v>
      </c>
      <c r="D2212" s="4"/>
      <c r="E2212" s="14" t="s">
        <v>1238</v>
      </c>
      <c r="F2212" s="5">
        <f t="shared" ref="F2212:L2215" si="1954">F2213</f>
        <v>0</v>
      </c>
      <c r="G2212" s="5">
        <f t="shared" si="1954"/>
        <v>0</v>
      </c>
      <c r="H2212" s="5">
        <f t="shared" si="1954"/>
        <v>0</v>
      </c>
      <c r="I2212" s="5">
        <f t="shared" si="1954"/>
        <v>0</v>
      </c>
      <c r="J2212" s="5">
        <f t="shared" si="1954"/>
        <v>0</v>
      </c>
      <c r="K2212" s="5">
        <f t="shared" si="1954"/>
        <v>0</v>
      </c>
      <c r="L2212" s="5">
        <f t="shared" si="1954"/>
        <v>0</v>
      </c>
      <c r="M2212" s="5">
        <f t="shared" si="1936"/>
        <v>0</v>
      </c>
      <c r="N2212" s="5">
        <f t="shared" ref="N2212:O2215" si="1955">N2213</f>
        <v>0</v>
      </c>
      <c r="O2212" s="5">
        <f t="shared" si="1955"/>
        <v>0</v>
      </c>
      <c r="P2212" s="5">
        <f t="shared" ref="P2212:V2215" si="1956">P2213</f>
        <v>0</v>
      </c>
      <c r="Q2212" s="5">
        <f t="shared" si="1956"/>
        <v>0</v>
      </c>
      <c r="R2212" s="5">
        <f t="shared" si="1956"/>
        <v>0</v>
      </c>
      <c r="S2212" s="5">
        <f t="shared" si="1956"/>
        <v>0</v>
      </c>
      <c r="T2212" s="5">
        <f t="shared" si="1956"/>
        <v>0</v>
      </c>
      <c r="U2212" s="5">
        <f t="shared" si="1956"/>
        <v>0</v>
      </c>
      <c r="V2212" s="42">
        <f t="shared" si="1956"/>
        <v>0</v>
      </c>
      <c r="W2212" s="5" t="e">
        <f t="shared" si="1939"/>
        <v>#DIV/0!</v>
      </c>
      <c r="X2212" s="27" t="s">
        <v>1591</v>
      </c>
      <c r="Y2212" s="2" t="s">
        <v>1630</v>
      </c>
    </row>
    <row r="2213" spans="1:25" ht="31.5" hidden="1" customHeight="1" x14ac:dyDescent="0.25">
      <c r="A2213" s="4" t="s">
        <v>235</v>
      </c>
      <c r="B2213" s="4" t="s">
        <v>1766</v>
      </c>
      <c r="C2213" s="4" t="s">
        <v>53</v>
      </c>
      <c r="D2213" s="4"/>
      <c r="E2213" s="14" t="s">
        <v>1239</v>
      </c>
      <c r="F2213" s="5">
        <f t="shared" si="1954"/>
        <v>0</v>
      </c>
      <c r="G2213" s="5">
        <f t="shared" si="1954"/>
        <v>0</v>
      </c>
      <c r="H2213" s="5">
        <f t="shared" si="1954"/>
        <v>0</v>
      </c>
      <c r="I2213" s="5">
        <f t="shared" si="1954"/>
        <v>0</v>
      </c>
      <c r="J2213" s="5">
        <f t="shared" si="1954"/>
        <v>0</v>
      </c>
      <c r="K2213" s="5">
        <f t="shared" si="1954"/>
        <v>0</v>
      </c>
      <c r="L2213" s="5">
        <f t="shared" si="1954"/>
        <v>0</v>
      </c>
      <c r="M2213" s="5">
        <f t="shared" si="1936"/>
        <v>0</v>
      </c>
      <c r="N2213" s="5">
        <f t="shared" si="1955"/>
        <v>0</v>
      </c>
      <c r="O2213" s="5">
        <f t="shared" si="1955"/>
        <v>0</v>
      </c>
      <c r="P2213" s="5">
        <f t="shared" si="1956"/>
        <v>0</v>
      </c>
      <c r="Q2213" s="5">
        <f t="shared" si="1956"/>
        <v>0</v>
      </c>
      <c r="R2213" s="5">
        <f t="shared" si="1956"/>
        <v>0</v>
      </c>
      <c r="S2213" s="5">
        <f t="shared" si="1956"/>
        <v>0</v>
      </c>
      <c r="T2213" s="5">
        <f t="shared" si="1956"/>
        <v>0</v>
      </c>
      <c r="U2213" s="5">
        <f t="shared" si="1956"/>
        <v>0</v>
      </c>
      <c r="V2213" s="42">
        <f t="shared" si="1956"/>
        <v>0</v>
      </c>
      <c r="W2213" s="5" t="e">
        <f t="shared" si="1939"/>
        <v>#DIV/0!</v>
      </c>
      <c r="X2213" s="27" t="s">
        <v>1591</v>
      </c>
      <c r="Y2213" s="2" t="s">
        <v>1630</v>
      </c>
    </row>
    <row r="2214" spans="1:25" ht="47.25" hidden="1" customHeight="1" x14ac:dyDescent="0.25">
      <c r="A2214" s="4" t="s">
        <v>235</v>
      </c>
      <c r="B2214" s="4" t="s">
        <v>1766</v>
      </c>
      <c r="C2214" s="4" t="s">
        <v>1314</v>
      </c>
      <c r="D2214" s="4"/>
      <c r="E2214" s="14" t="s">
        <v>1313</v>
      </c>
      <c r="F2214" s="5">
        <f t="shared" si="1954"/>
        <v>0</v>
      </c>
      <c r="G2214" s="5">
        <f t="shared" si="1954"/>
        <v>0</v>
      </c>
      <c r="H2214" s="5">
        <f t="shared" si="1954"/>
        <v>0</v>
      </c>
      <c r="I2214" s="5">
        <f t="shared" si="1954"/>
        <v>0</v>
      </c>
      <c r="J2214" s="5">
        <f t="shared" si="1954"/>
        <v>0</v>
      </c>
      <c r="K2214" s="5">
        <f t="shared" si="1954"/>
        <v>0</v>
      </c>
      <c r="L2214" s="5">
        <f t="shared" si="1954"/>
        <v>0</v>
      </c>
      <c r="M2214" s="5">
        <f t="shared" si="1936"/>
        <v>0</v>
      </c>
      <c r="N2214" s="5">
        <f t="shared" si="1955"/>
        <v>0</v>
      </c>
      <c r="O2214" s="5">
        <f t="shared" si="1955"/>
        <v>0</v>
      </c>
      <c r="P2214" s="5">
        <f t="shared" si="1956"/>
        <v>0</v>
      </c>
      <c r="Q2214" s="5">
        <f t="shared" si="1956"/>
        <v>0</v>
      </c>
      <c r="R2214" s="5">
        <f t="shared" si="1956"/>
        <v>0</v>
      </c>
      <c r="S2214" s="5">
        <f t="shared" si="1956"/>
        <v>0</v>
      </c>
      <c r="T2214" s="5">
        <f t="shared" si="1956"/>
        <v>0</v>
      </c>
      <c r="U2214" s="5">
        <f t="shared" si="1956"/>
        <v>0</v>
      </c>
      <c r="V2214" s="42">
        <f t="shared" si="1956"/>
        <v>0</v>
      </c>
      <c r="W2214" s="5" t="e">
        <f t="shared" si="1939"/>
        <v>#DIV/0!</v>
      </c>
      <c r="X2214" s="27" t="s">
        <v>1591</v>
      </c>
      <c r="Y2214" s="2" t="s">
        <v>1630</v>
      </c>
    </row>
    <row r="2215" spans="1:25" ht="31.5" hidden="1" customHeight="1" x14ac:dyDescent="0.3">
      <c r="A2215" s="4" t="s">
        <v>235</v>
      </c>
      <c r="B2215" s="4" t="s">
        <v>1766</v>
      </c>
      <c r="C2215" s="4" t="s">
        <v>1314</v>
      </c>
      <c r="D2215" s="4" t="s">
        <v>11</v>
      </c>
      <c r="E2215" s="14" t="s">
        <v>531</v>
      </c>
      <c r="F2215" s="5">
        <f t="shared" si="1954"/>
        <v>0</v>
      </c>
      <c r="G2215" s="5">
        <f t="shared" si="1954"/>
        <v>0</v>
      </c>
      <c r="H2215" s="5">
        <f t="shared" si="1954"/>
        <v>0</v>
      </c>
      <c r="I2215" s="5">
        <f t="shared" si="1954"/>
        <v>0</v>
      </c>
      <c r="J2215" s="5">
        <f t="shared" si="1954"/>
        <v>0</v>
      </c>
      <c r="K2215" s="5">
        <f t="shared" si="1954"/>
        <v>0</v>
      </c>
      <c r="L2215" s="5">
        <f t="shared" si="1954"/>
        <v>0</v>
      </c>
      <c r="M2215" s="5">
        <f t="shared" si="1936"/>
        <v>0</v>
      </c>
      <c r="N2215" s="5">
        <f t="shared" si="1955"/>
        <v>0</v>
      </c>
      <c r="O2215" s="5">
        <f t="shared" si="1955"/>
        <v>0</v>
      </c>
      <c r="P2215" s="5">
        <f t="shared" si="1956"/>
        <v>0</v>
      </c>
      <c r="Q2215" s="5">
        <f t="shared" si="1956"/>
        <v>0</v>
      </c>
      <c r="R2215" s="5">
        <f t="shared" si="1956"/>
        <v>0</v>
      </c>
      <c r="S2215" s="5">
        <f t="shared" si="1956"/>
        <v>0</v>
      </c>
      <c r="T2215" s="5">
        <f t="shared" si="1956"/>
        <v>0</v>
      </c>
      <c r="U2215" s="5">
        <f t="shared" si="1956"/>
        <v>0</v>
      </c>
      <c r="V2215" s="42">
        <f t="shared" si="1956"/>
        <v>0</v>
      </c>
      <c r="W2215" s="5" t="e">
        <f t="shared" si="1939"/>
        <v>#DIV/0!</v>
      </c>
      <c r="X2215" s="27" t="s">
        <v>1591</v>
      </c>
      <c r="Y2215" s="2" t="s">
        <v>1630</v>
      </c>
    </row>
    <row r="2216" spans="1:25" ht="31.5" hidden="1" customHeight="1" x14ac:dyDescent="0.3">
      <c r="A2216" s="4" t="s">
        <v>235</v>
      </c>
      <c r="B2216" s="4" t="s">
        <v>1766</v>
      </c>
      <c r="C2216" s="4" t="s">
        <v>1314</v>
      </c>
      <c r="D2216" s="4" t="s">
        <v>12</v>
      </c>
      <c r="E2216" s="14" t="s">
        <v>532</v>
      </c>
      <c r="F2216" s="5"/>
      <c r="G2216" s="5"/>
      <c r="H2216" s="5"/>
      <c r="I2216" s="5"/>
      <c r="J2216" s="5"/>
      <c r="K2216" s="5"/>
      <c r="L2216" s="5"/>
      <c r="M2216" s="5">
        <f t="shared" si="1936"/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42">
        <v>0</v>
      </c>
      <c r="W2216" s="5" t="e">
        <f t="shared" si="1939"/>
        <v>#DIV/0!</v>
      </c>
      <c r="X2216" s="27" t="s">
        <v>1591</v>
      </c>
      <c r="Y2216" s="2" t="s">
        <v>1630</v>
      </c>
    </row>
    <row r="2217" spans="1:25" ht="31.5" customHeight="1" x14ac:dyDescent="0.3">
      <c r="A2217" s="4" t="s">
        <v>235</v>
      </c>
      <c r="B2217" s="4" t="s">
        <v>1766</v>
      </c>
      <c r="C2217" s="4" t="s">
        <v>60</v>
      </c>
      <c r="D2217" s="4"/>
      <c r="E2217" s="14" t="s">
        <v>1242</v>
      </c>
      <c r="F2217" s="5">
        <f t="shared" ref="F2217:L2219" si="1957">F2218</f>
        <v>168.9</v>
      </c>
      <c r="G2217" s="5">
        <f t="shared" si="1957"/>
        <v>168.89999999999998</v>
      </c>
      <c r="H2217" s="5">
        <f t="shared" si="1957"/>
        <v>168.89999999999998</v>
      </c>
      <c r="I2217" s="5">
        <f t="shared" si="1957"/>
        <v>-18</v>
      </c>
      <c r="J2217" s="5">
        <f t="shared" si="1957"/>
        <v>-18</v>
      </c>
      <c r="K2217" s="5">
        <f t="shared" si="1957"/>
        <v>-18</v>
      </c>
      <c r="L2217" s="5">
        <f t="shared" si="1957"/>
        <v>-90.9</v>
      </c>
      <c r="M2217" s="5">
        <f t="shared" si="1936"/>
        <v>60</v>
      </c>
      <c r="N2217" s="5">
        <f>N2218</f>
        <v>60</v>
      </c>
      <c r="O2217" s="5">
        <f t="shared" ref="O2217:V2217" si="1958">O2218</f>
        <v>60</v>
      </c>
      <c r="P2217" s="5">
        <f t="shared" si="1958"/>
        <v>0</v>
      </c>
      <c r="Q2217" s="5">
        <f t="shared" si="1958"/>
        <v>0</v>
      </c>
      <c r="R2217" s="5">
        <f t="shared" si="1958"/>
        <v>0</v>
      </c>
      <c r="S2217" s="5">
        <f t="shared" si="1958"/>
        <v>0</v>
      </c>
      <c r="T2217" s="5">
        <f t="shared" si="1958"/>
        <v>60</v>
      </c>
      <c r="U2217" s="5">
        <f t="shared" si="1958"/>
        <v>0</v>
      </c>
      <c r="V2217" s="42">
        <f t="shared" si="1958"/>
        <v>0</v>
      </c>
      <c r="W2217" s="5">
        <f t="shared" si="1939"/>
        <v>100</v>
      </c>
      <c r="X2217" s="27"/>
    </row>
    <row r="2218" spans="1:25" ht="63" customHeight="1" x14ac:dyDescent="0.3">
      <c r="A2218" s="4" t="s">
        <v>235</v>
      </c>
      <c r="B2218" s="4" t="s">
        <v>1766</v>
      </c>
      <c r="C2218" s="4" t="s">
        <v>209</v>
      </c>
      <c r="D2218" s="4"/>
      <c r="E2218" s="14" t="s">
        <v>1589</v>
      </c>
      <c r="F2218" s="5">
        <f t="shared" si="1957"/>
        <v>168.9</v>
      </c>
      <c r="G2218" s="5">
        <f t="shared" si="1957"/>
        <v>168.89999999999998</v>
      </c>
      <c r="H2218" s="5">
        <f t="shared" si="1957"/>
        <v>168.89999999999998</v>
      </c>
      <c r="I2218" s="5">
        <f>I2219+I2221</f>
        <v>-18</v>
      </c>
      <c r="J2218" s="5">
        <f>J2219+J2221</f>
        <v>-18</v>
      </c>
      <c r="K2218" s="5">
        <f>K2219+K2221</f>
        <v>-18</v>
      </c>
      <c r="L2218" s="5">
        <f>L2219+L2221</f>
        <v>-90.9</v>
      </c>
      <c r="M2218" s="5">
        <f t="shared" si="1936"/>
        <v>60</v>
      </c>
      <c r="N2218" s="5">
        <f>N2221</f>
        <v>60</v>
      </c>
      <c r="O2218" s="5">
        <f t="shared" ref="O2218:V2218" si="1959">O2221</f>
        <v>60</v>
      </c>
      <c r="P2218" s="5">
        <f t="shared" si="1959"/>
        <v>0</v>
      </c>
      <c r="Q2218" s="5">
        <f t="shared" si="1959"/>
        <v>0</v>
      </c>
      <c r="R2218" s="5">
        <f t="shared" si="1959"/>
        <v>0</v>
      </c>
      <c r="S2218" s="5">
        <f t="shared" si="1959"/>
        <v>0</v>
      </c>
      <c r="T2218" s="5">
        <f t="shared" si="1959"/>
        <v>60</v>
      </c>
      <c r="U2218" s="5">
        <f t="shared" si="1959"/>
        <v>0</v>
      </c>
      <c r="V2218" s="42">
        <f t="shared" si="1959"/>
        <v>0</v>
      </c>
      <c r="W2218" s="5">
        <f t="shared" si="1939"/>
        <v>100</v>
      </c>
      <c r="X2218" s="27"/>
    </row>
    <row r="2219" spans="1:25" ht="31.5" hidden="1" customHeight="1" x14ac:dyDescent="0.3">
      <c r="A2219" s="4" t="s">
        <v>235</v>
      </c>
      <c r="B2219" s="4" t="s">
        <v>1766</v>
      </c>
      <c r="C2219" s="4" t="s">
        <v>209</v>
      </c>
      <c r="D2219" s="4" t="s">
        <v>11</v>
      </c>
      <c r="E2219" s="14" t="s">
        <v>531</v>
      </c>
      <c r="F2219" s="5">
        <f t="shared" si="1957"/>
        <v>168.9</v>
      </c>
      <c r="G2219" s="5">
        <f t="shared" si="1957"/>
        <v>168.89999999999998</v>
      </c>
      <c r="H2219" s="5">
        <f t="shared" si="1957"/>
        <v>168.89999999999998</v>
      </c>
      <c r="I2219" s="5">
        <f t="shared" si="1957"/>
        <v>-168.9</v>
      </c>
      <c r="J2219" s="5">
        <f t="shared" si="1957"/>
        <v>-168.9</v>
      </c>
      <c r="K2219" s="5">
        <f t="shared" si="1957"/>
        <v>-168.9</v>
      </c>
      <c r="L2219" s="5">
        <f t="shared" si="1957"/>
        <v>0</v>
      </c>
      <c r="M2219" s="5">
        <f t="shared" si="1936"/>
        <v>0</v>
      </c>
      <c r="N2219" s="5">
        <f t="shared" ref="N2219:O2222" si="1960">N2220</f>
        <v>0</v>
      </c>
      <c r="O2219" s="5">
        <f t="shared" si="1960"/>
        <v>0</v>
      </c>
      <c r="P2219" s="5">
        <f t="shared" ref="P2219:V2222" si="1961">P2220</f>
        <v>0</v>
      </c>
      <c r="Q2219" s="5">
        <f t="shared" si="1961"/>
        <v>0</v>
      </c>
      <c r="R2219" s="5">
        <f t="shared" si="1961"/>
        <v>0</v>
      </c>
      <c r="S2219" s="5">
        <f t="shared" si="1961"/>
        <v>0</v>
      </c>
      <c r="T2219" s="5">
        <f t="shared" si="1961"/>
        <v>0</v>
      </c>
      <c r="U2219" s="5">
        <f t="shared" si="1961"/>
        <v>0</v>
      </c>
      <c r="V2219" s="42">
        <f t="shared" si="1961"/>
        <v>0</v>
      </c>
      <c r="W2219" s="5" t="e">
        <f t="shared" si="1939"/>
        <v>#DIV/0!</v>
      </c>
      <c r="X2219" s="27" t="s">
        <v>1591</v>
      </c>
      <c r="Y2219" s="2" t="s">
        <v>1630</v>
      </c>
    </row>
    <row r="2220" spans="1:25" ht="31.5" hidden="1" customHeight="1" x14ac:dyDescent="0.3">
      <c r="A2220" s="4" t="s">
        <v>235</v>
      </c>
      <c r="B2220" s="4" t="s">
        <v>1766</v>
      </c>
      <c r="C2220" s="4" t="s">
        <v>209</v>
      </c>
      <c r="D2220" s="4" t="s">
        <v>12</v>
      </c>
      <c r="E2220" s="14" t="s">
        <v>532</v>
      </c>
      <c r="F2220" s="5">
        <v>168.9</v>
      </c>
      <c r="G2220" s="5">
        <v>168.89999999999998</v>
      </c>
      <c r="H2220" s="5">
        <v>168.89999999999998</v>
      </c>
      <c r="I2220" s="5">
        <f>-18-150.9</f>
        <v>-168.9</v>
      </c>
      <c r="J2220" s="5">
        <f>-18-150.9</f>
        <v>-168.9</v>
      </c>
      <c r="K2220" s="5">
        <f>-18-150.9</f>
        <v>-168.9</v>
      </c>
      <c r="L2220" s="5"/>
      <c r="M2220" s="5">
        <f t="shared" si="1936"/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42">
        <v>0</v>
      </c>
      <c r="W2220" s="5" t="e">
        <f t="shared" si="1939"/>
        <v>#DIV/0!</v>
      </c>
      <c r="X2220" s="27" t="s">
        <v>1591</v>
      </c>
      <c r="Y2220" s="2" t="s">
        <v>1630</v>
      </c>
    </row>
    <row r="2221" spans="1:25" ht="63" customHeight="1" x14ac:dyDescent="0.3">
      <c r="A2221" s="4" t="s">
        <v>235</v>
      </c>
      <c r="B2221" s="4" t="s">
        <v>1766</v>
      </c>
      <c r="C2221" s="24" t="s">
        <v>1563</v>
      </c>
      <c r="D2221" s="4"/>
      <c r="E2221" s="14" t="s">
        <v>1564</v>
      </c>
      <c r="F2221" s="5"/>
      <c r="G2221" s="5"/>
      <c r="H2221" s="5"/>
      <c r="I2221" s="5">
        <f t="shared" ref="I2221:K2222" si="1962">I2222</f>
        <v>150.9</v>
      </c>
      <c r="J2221" s="5">
        <f t="shared" si="1962"/>
        <v>150.9</v>
      </c>
      <c r="K2221" s="5">
        <f t="shared" si="1962"/>
        <v>150.9</v>
      </c>
      <c r="L2221" s="5">
        <f>L2222</f>
        <v>-90.9</v>
      </c>
      <c r="M2221" s="5">
        <f t="shared" si="1936"/>
        <v>60</v>
      </c>
      <c r="N2221" s="5">
        <f t="shared" si="1960"/>
        <v>60</v>
      </c>
      <c r="O2221" s="5">
        <f t="shared" si="1960"/>
        <v>60</v>
      </c>
      <c r="P2221" s="5">
        <f t="shared" si="1961"/>
        <v>0</v>
      </c>
      <c r="Q2221" s="5">
        <f t="shared" si="1961"/>
        <v>0</v>
      </c>
      <c r="R2221" s="5">
        <f t="shared" si="1961"/>
        <v>0</v>
      </c>
      <c r="S2221" s="5">
        <f t="shared" si="1961"/>
        <v>0</v>
      </c>
      <c r="T2221" s="5">
        <f t="shared" si="1961"/>
        <v>60</v>
      </c>
      <c r="U2221" s="5">
        <f t="shared" si="1961"/>
        <v>0</v>
      </c>
      <c r="V2221" s="42">
        <f t="shared" si="1961"/>
        <v>0</v>
      </c>
      <c r="W2221" s="5">
        <f t="shared" si="1939"/>
        <v>100</v>
      </c>
      <c r="X2221" s="27"/>
    </row>
    <row r="2222" spans="1:25" ht="15.75" customHeight="1" x14ac:dyDescent="0.3">
      <c r="A2222" s="4" t="s">
        <v>235</v>
      </c>
      <c r="B2222" s="4" t="s">
        <v>1766</v>
      </c>
      <c r="C2222" s="24" t="s">
        <v>1563</v>
      </c>
      <c r="D2222" s="4" t="s">
        <v>13</v>
      </c>
      <c r="E2222" s="14" t="s">
        <v>547</v>
      </c>
      <c r="F2222" s="5"/>
      <c r="G2222" s="5"/>
      <c r="H2222" s="5"/>
      <c r="I2222" s="5">
        <f t="shared" si="1962"/>
        <v>150.9</v>
      </c>
      <c r="J2222" s="5">
        <f t="shared" si="1962"/>
        <v>150.9</v>
      </c>
      <c r="K2222" s="5">
        <f t="shared" si="1962"/>
        <v>150.9</v>
      </c>
      <c r="L2222" s="5">
        <f>L2223</f>
        <v>-90.9</v>
      </c>
      <c r="M2222" s="5">
        <f t="shared" si="1936"/>
        <v>60</v>
      </c>
      <c r="N2222" s="5">
        <f t="shared" si="1960"/>
        <v>60</v>
      </c>
      <c r="O2222" s="5">
        <f t="shared" si="1960"/>
        <v>60</v>
      </c>
      <c r="P2222" s="5">
        <f t="shared" si="1961"/>
        <v>0</v>
      </c>
      <c r="Q2222" s="5">
        <f t="shared" si="1961"/>
        <v>0</v>
      </c>
      <c r="R2222" s="5">
        <f t="shared" si="1961"/>
        <v>0</v>
      </c>
      <c r="S2222" s="5">
        <f t="shared" si="1961"/>
        <v>0</v>
      </c>
      <c r="T2222" s="5">
        <f t="shared" si="1961"/>
        <v>60</v>
      </c>
      <c r="U2222" s="5">
        <f t="shared" si="1961"/>
        <v>0</v>
      </c>
      <c r="V2222" s="42">
        <f t="shared" si="1961"/>
        <v>0</v>
      </c>
      <c r="W2222" s="5">
        <f t="shared" si="1939"/>
        <v>100</v>
      </c>
      <c r="X2222" s="27"/>
    </row>
    <row r="2223" spans="1:25" ht="15.75" customHeight="1" x14ac:dyDescent="0.3">
      <c r="A2223" s="4" t="s">
        <v>235</v>
      </c>
      <c r="B2223" s="4" t="s">
        <v>1766</v>
      </c>
      <c r="C2223" s="24" t="s">
        <v>1563</v>
      </c>
      <c r="D2223" s="4" t="s">
        <v>14</v>
      </c>
      <c r="E2223" s="14" t="s">
        <v>549</v>
      </c>
      <c r="F2223" s="5"/>
      <c r="G2223" s="5"/>
      <c r="H2223" s="5"/>
      <c r="I2223" s="5">
        <v>150.9</v>
      </c>
      <c r="J2223" s="5">
        <v>150.9</v>
      </c>
      <c r="K2223" s="5">
        <v>150.9</v>
      </c>
      <c r="L2223" s="5">
        <v>-90.9</v>
      </c>
      <c r="M2223" s="5">
        <f t="shared" si="1936"/>
        <v>60</v>
      </c>
      <c r="N2223" s="5">
        <v>60</v>
      </c>
      <c r="O2223" s="5">
        <v>60</v>
      </c>
      <c r="P2223" s="5">
        <v>0</v>
      </c>
      <c r="Q2223" s="5">
        <v>0</v>
      </c>
      <c r="R2223" s="5">
        <v>0</v>
      </c>
      <c r="S2223" s="5">
        <v>0</v>
      </c>
      <c r="T2223" s="5">
        <v>60</v>
      </c>
      <c r="U2223" s="5">
        <v>0</v>
      </c>
      <c r="V2223" s="42">
        <v>0</v>
      </c>
      <c r="W2223" s="5">
        <f t="shared" si="1939"/>
        <v>100</v>
      </c>
      <c r="X2223" s="27"/>
    </row>
    <row r="2224" spans="1:25" ht="31.5" customHeight="1" x14ac:dyDescent="0.3">
      <c r="A2224" s="4" t="s">
        <v>235</v>
      </c>
      <c r="B2224" s="4" t="s">
        <v>1766</v>
      </c>
      <c r="C2224" s="4" t="s">
        <v>214</v>
      </c>
      <c r="D2224" s="4"/>
      <c r="E2224" s="14" t="s">
        <v>1247</v>
      </c>
      <c r="F2224" s="5">
        <f t="shared" ref="F2224:L2228" si="1963">F2225</f>
        <v>60.9</v>
      </c>
      <c r="G2224" s="5">
        <f t="shared" si="1963"/>
        <v>60.9</v>
      </c>
      <c r="H2224" s="5">
        <f t="shared" si="1963"/>
        <v>60.9</v>
      </c>
      <c r="I2224" s="5">
        <f t="shared" si="1963"/>
        <v>0</v>
      </c>
      <c r="J2224" s="5">
        <f t="shared" si="1963"/>
        <v>0</v>
      </c>
      <c r="K2224" s="5">
        <f t="shared" si="1963"/>
        <v>0</v>
      </c>
      <c r="L2224" s="5">
        <f t="shared" si="1963"/>
        <v>-1.4</v>
      </c>
      <c r="M2224" s="5">
        <f t="shared" si="1936"/>
        <v>59.5</v>
      </c>
      <c r="N2224" s="5">
        <f t="shared" ref="N2224:O2228" si="1964">N2225</f>
        <v>59.5</v>
      </c>
      <c r="O2224" s="5">
        <f t="shared" si="1964"/>
        <v>60.9</v>
      </c>
      <c r="P2224" s="5">
        <f t="shared" ref="P2224:V2228" si="1965">P2225</f>
        <v>0</v>
      </c>
      <c r="Q2224" s="5">
        <f t="shared" si="1965"/>
        <v>0</v>
      </c>
      <c r="R2224" s="5">
        <f t="shared" si="1965"/>
        <v>0</v>
      </c>
      <c r="S2224" s="5">
        <f t="shared" si="1965"/>
        <v>0</v>
      </c>
      <c r="T2224" s="5">
        <f t="shared" si="1965"/>
        <v>59.5</v>
      </c>
      <c r="U2224" s="5">
        <f t="shared" si="1965"/>
        <v>0</v>
      </c>
      <c r="V2224" s="42">
        <f t="shared" si="1965"/>
        <v>0</v>
      </c>
      <c r="W2224" s="5">
        <f t="shared" si="1939"/>
        <v>100</v>
      </c>
      <c r="X2224" s="27"/>
    </row>
    <row r="2225" spans="1:24" ht="47.25" customHeight="1" x14ac:dyDescent="0.3">
      <c r="A2225" s="4" t="s">
        <v>235</v>
      </c>
      <c r="B2225" s="4" t="s">
        <v>1766</v>
      </c>
      <c r="C2225" s="4" t="s">
        <v>215</v>
      </c>
      <c r="D2225" s="4"/>
      <c r="E2225" s="14" t="s">
        <v>1248</v>
      </c>
      <c r="F2225" s="5">
        <f t="shared" si="1963"/>
        <v>60.9</v>
      </c>
      <c r="G2225" s="5">
        <f t="shared" si="1963"/>
        <v>60.9</v>
      </c>
      <c r="H2225" s="5">
        <f t="shared" si="1963"/>
        <v>60.9</v>
      </c>
      <c r="I2225" s="5">
        <f t="shared" si="1963"/>
        <v>0</v>
      </c>
      <c r="J2225" s="5">
        <f t="shared" si="1963"/>
        <v>0</v>
      </c>
      <c r="K2225" s="5">
        <f t="shared" si="1963"/>
        <v>0</v>
      </c>
      <c r="L2225" s="5">
        <f t="shared" si="1963"/>
        <v>-1.4</v>
      </c>
      <c r="M2225" s="5">
        <f t="shared" si="1936"/>
        <v>59.5</v>
      </c>
      <c r="N2225" s="5">
        <f t="shared" si="1964"/>
        <v>59.5</v>
      </c>
      <c r="O2225" s="5">
        <f t="shared" si="1964"/>
        <v>60.9</v>
      </c>
      <c r="P2225" s="5">
        <f t="shared" si="1965"/>
        <v>0</v>
      </c>
      <c r="Q2225" s="5">
        <f t="shared" si="1965"/>
        <v>0</v>
      </c>
      <c r="R2225" s="5">
        <f t="shared" si="1965"/>
        <v>0</v>
      </c>
      <c r="S2225" s="5">
        <f t="shared" si="1965"/>
        <v>0</v>
      </c>
      <c r="T2225" s="5">
        <f t="shared" si="1965"/>
        <v>59.5</v>
      </c>
      <c r="U2225" s="5">
        <f t="shared" si="1965"/>
        <v>0</v>
      </c>
      <c r="V2225" s="42">
        <f t="shared" si="1965"/>
        <v>0</v>
      </c>
      <c r="W2225" s="5">
        <f t="shared" si="1939"/>
        <v>100</v>
      </c>
      <c r="X2225" s="27"/>
    </row>
    <row r="2226" spans="1:24" ht="31.5" customHeight="1" x14ac:dyDescent="0.3">
      <c r="A2226" s="4" t="s">
        <v>235</v>
      </c>
      <c r="B2226" s="4" t="s">
        <v>1766</v>
      </c>
      <c r="C2226" s="4" t="s">
        <v>216</v>
      </c>
      <c r="D2226" s="4"/>
      <c r="E2226" s="14" t="s">
        <v>1249</v>
      </c>
      <c r="F2226" s="5">
        <f t="shared" si="1963"/>
        <v>60.9</v>
      </c>
      <c r="G2226" s="5">
        <f t="shared" si="1963"/>
        <v>60.9</v>
      </c>
      <c r="H2226" s="5">
        <f t="shared" si="1963"/>
        <v>60.9</v>
      </c>
      <c r="I2226" s="5">
        <f t="shared" si="1963"/>
        <v>0</v>
      </c>
      <c r="J2226" s="5">
        <f t="shared" si="1963"/>
        <v>0</v>
      </c>
      <c r="K2226" s="5">
        <f t="shared" si="1963"/>
        <v>0</v>
      </c>
      <c r="L2226" s="5">
        <f t="shared" si="1963"/>
        <v>-1.4</v>
      </c>
      <c r="M2226" s="5">
        <f t="shared" si="1936"/>
        <v>59.5</v>
      </c>
      <c r="N2226" s="5">
        <f t="shared" si="1964"/>
        <v>59.5</v>
      </c>
      <c r="O2226" s="5">
        <f t="shared" si="1964"/>
        <v>60.9</v>
      </c>
      <c r="P2226" s="5">
        <f t="shared" si="1965"/>
        <v>0</v>
      </c>
      <c r="Q2226" s="5">
        <f t="shared" si="1965"/>
        <v>0</v>
      </c>
      <c r="R2226" s="5">
        <f t="shared" si="1965"/>
        <v>0</v>
      </c>
      <c r="S2226" s="5">
        <f t="shared" si="1965"/>
        <v>0</v>
      </c>
      <c r="T2226" s="5">
        <f t="shared" si="1965"/>
        <v>59.5</v>
      </c>
      <c r="U2226" s="5">
        <f t="shared" si="1965"/>
        <v>0</v>
      </c>
      <c r="V2226" s="42">
        <f t="shared" si="1965"/>
        <v>0</v>
      </c>
      <c r="W2226" s="5">
        <f t="shared" si="1939"/>
        <v>100</v>
      </c>
      <c r="X2226" s="27"/>
    </row>
    <row r="2227" spans="1:24" ht="31.5" customHeight="1" x14ac:dyDescent="0.3">
      <c r="A2227" s="4" t="s">
        <v>235</v>
      </c>
      <c r="B2227" s="4" t="s">
        <v>1766</v>
      </c>
      <c r="C2227" s="4" t="s">
        <v>210</v>
      </c>
      <c r="D2227" s="4"/>
      <c r="E2227" s="14" t="s">
        <v>799</v>
      </c>
      <c r="F2227" s="5">
        <f t="shared" si="1963"/>
        <v>60.9</v>
      </c>
      <c r="G2227" s="5">
        <f t="shared" si="1963"/>
        <v>60.9</v>
      </c>
      <c r="H2227" s="5">
        <f t="shared" si="1963"/>
        <v>60.9</v>
      </c>
      <c r="I2227" s="5">
        <f t="shared" si="1963"/>
        <v>0</v>
      </c>
      <c r="J2227" s="5">
        <f t="shared" si="1963"/>
        <v>0</v>
      </c>
      <c r="K2227" s="5">
        <f t="shared" si="1963"/>
        <v>0</v>
      </c>
      <c r="L2227" s="5">
        <f t="shared" si="1963"/>
        <v>-1.4</v>
      </c>
      <c r="M2227" s="5">
        <f t="shared" si="1936"/>
        <v>59.5</v>
      </c>
      <c r="N2227" s="5">
        <f t="shared" si="1964"/>
        <v>59.5</v>
      </c>
      <c r="O2227" s="5">
        <f t="shared" si="1964"/>
        <v>60.9</v>
      </c>
      <c r="P2227" s="5">
        <f t="shared" si="1965"/>
        <v>0</v>
      </c>
      <c r="Q2227" s="5">
        <f t="shared" si="1965"/>
        <v>0</v>
      </c>
      <c r="R2227" s="5">
        <f t="shared" si="1965"/>
        <v>0</v>
      </c>
      <c r="S2227" s="5">
        <f t="shared" si="1965"/>
        <v>0</v>
      </c>
      <c r="T2227" s="5">
        <f t="shared" si="1965"/>
        <v>59.5</v>
      </c>
      <c r="U2227" s="5">
        <f t="shared" si="1965"/>
        <v>0</v>
      </c>
      <c r="V2227" s="42">
        <f t="shared" si="1965"/>
        <v>0</v>
      </c>
      <c r="W2227" s="5">
        <f t="shared" si="1939"/>
        <v>100</v>
      </c>
      <c r="X2227" s="27"/>
    </row>
    <row r="2228" spans="1:24" ht="31.5" customHeight="1" x14ac:dyDescent="0.3">
      <c r="A2228" s="4" t="s">
        <v>235</v>
      </c>
      <c r="B2228" s="4" t="s">
        <v>1766</v>
      </c>
      <c r="C2228" s="4" t="s">
        <v>210</v>
      </c>
      <c r="D2228" s="4" t="s">
        <v>11</v>
      </c>
      <c r="E2228" s="14" t="s">
        <v>531</v>
      </c>
      <c r="F2228" s="5">
        <f t="shared" si="1963"/>
        <v>60.9</v>
      </c>
      <c r="G2228" s="5">
        <f t="shared" si="1963"/>
        <v>60.9</v>
      </c>
      <c r="H2228" s="5">
        <f t="shared" si="1963"/>
        <v>60.9</v>
      </c>
      <c r="I2228" s="5">
        <f t="shared" si="1963"/>
        <v>0</v>
      </c>
      <c r="J2228" s="5">
        <f t="shared" si="1963"/>
        <v>0</v>
      </c>
      <c r="K2228" s="5">
        <f t="shared" si="1963"/>
        <v>0</v>
      </c>
      <c r="L2228" s="5">
        <f t="shared" si="1963"/>
        <v>-1.4</v>
      </c>
      <c r="M2228" s="5">
        <f t="shared" si="1936"/>
        <v>59.5</v>
      </c>
      <c r="N2228" s="5">
        <f t="shared" si="1964"/>
        <v>59.5</v>
      </c>
      <c r="O2228" s="5">
        <f t="shared" si="1964"/>
        <v>60.9</v>
      </c>
      <c r="P2228" s="5">
        <f t="shared" si="1965"/>
        <v>0</v>
      </c>
      <c r="Q2228" s="5">
        <f t="shared" si="1965"/>
        <v>0</v>
      </c>
      <c r="R2228" s="5">
        <f t="shared" si="1965"/>
        <v>0</v>
      </c>
      <c r="S2228" s="5">
        <f t="shared" si="1965"/>
        <v>0</v>
      </c>
      <c r="T2228" s="5">
        <f t="shared" si="1965"/>
        <v>59.5</v>
      </c>
      <c r="U2228" s="5">
        <f t="shared" si="1965"/>
        <v>0</v>
      </c>
      <c r="V2228" s="42">
        <f t="shared" si="1965"/>
        <v>0</v>
      </c>
      <c r="W2228" s="5">
        <f t="shared" si="1939"/>
        <v>100</v>
      </c>
      <c r="X2228" s="27"/>
    </row>
    <row r="2229" spans="1:24" ht="31.5" customHeight="1" x14ac:dyDescent="0.3">
      <c r="A2229" s="4" t="s">
        <v>235</v>
      </c>
      <c r="B2229" s="4" t="s">
        <v>1766</v>
      </c>
      <c r="C2229" s="4" t="s">
        <v>210</v>
      </c>
      <c r="D2229" s="4" t="s">
        <v>12</v>
      </c>
      <c r="E2229" s="14" t="s">
        <v>532</v>
      </c>
      <c r="F2229" s="5">
        <v>60.9</v>
      </c>
      <c r="G2229" s="5">
        <v>60.9</v>
      </c>
      <c r="H2229" s="5">
        <v>60.9</v>
      </c>
      <c r="I2229" s="5"/>
      <c r="J2229" s="5"/>
      <c r="K2229" s="5"/>
      <c r="L2229" s="5">
        <v>-1.4</v>
      </c>
      <c r="M2229" s="5">
        <f t="shared" si="1936"/>
        <v>59.5</v>
      </c>
      <c r="N2229" s="5">
        <v>59.5</v>
      </c>
      <c r="O2229" s="5">
        <v>60.9</v>
      </c>
      <c r="P2229" s="5">
        <v>0</v>
      </c>
      <c r="Q2229" s="5">
        <v>0</v>
      </c>
      <c r="R2229" s="5">
        <v>0</v>
      </c>
      <c r="S2229" s="5">
        <v>0</v>
      </c>
      <c r="T2229" s="5">
        <v>59.5</v>
      </c>
      <c r="U2229" s="5">
        <v>0</v>
      </c>
      <c r="V2229" s="42">
        <v>0</v>
      </c>
      <c r="W2229" s="5">
        <f t="shared" si="1939"/>
        <v>100</v>
      </c>
      <c r="X2229" s="27"/>
    </row>
    <row r="2230" spans="1:24" ht="47.25" customHeight="1" x14ac:dyDescent="0.3">
      <c r="A2230" s="4" t="s">
        <v>235</v>
      </c>
      <c r="B2230" s="4" t="s">
        <v>1766</v>
      </c>
      <c r="C2230" s="4" t="s">
        <v>38</v>
      </c>
      <c r="D2230" s="4"/>
      <c r="E2230" s="14" t="s">
        <v>838</v>
      </c>
      <c r="F2230" s="5"/>
      <c r="G2230" s="5"/>
      <c r="H2230" s="5"/>
      <c r="I2230" s="5"/>
      <c r="J2230" s="5"/>
      <c r="K2230" s="5"/>
      <c r="L2230" s="5"/>
      <c r="M2230" s="5">
        <v>0</v>
      </c>
      <c r="N2230" s="5">
        <f>N2231</f>
        <v>407.74</v>
      </c>
      <c r="O2230" s="5">
        <f t="shared" ref="O2230:V2233" si="1966">O2231</f>
        <v>267.74</v>
      </c>
      <c r="P2230" s="5">
        <f t="shared" si="1966"/>
        <v>0</v>
      </c>
      <c r="Q2230" s="5">
        <f t="shared" si="1966"/>
        <v>0</v>
      </c>
      <c r="R2230" s="5">
        <f t="shared" si="1966"/>
        <v>0</v>
      </c>
      <c r="S2230" s="5">
        <f t="shared" si="1966"/>
        <v>0</v>
      </c>
      <c r="T2230" s="5">
        <f t="shared" si="1966"/>
        <v>407.74</v>
      </c>
      <c r="U2230" s="5">
        <f t="shared" si="1966"/>
        <v>0</v>
      </c>
      <c r="V2230" s="42">
        <f t="shared" si="1966"/>
        <v>0</v>
      </c>
      <c r="W2230" s="5">
        <f t="shared" si="1939"/>
        <v>100</v>
      </c>
      <c r="X2230" s="27"/>
    </row>
    <row r="2231" spans="1:24" ht="31.5" customHeight="1" x14ac:dyDescent="0.3">
      <c r="A2231" s="4" t="s">
        <v>235</v>
      </c>
      <c r="B2231" s="4" t="s">
        <v>1766</v>
      </c>
      <c r="C2231" s="4" t="s">
        <v>45</v>
      </c>
      <c r="D2231" s="4"/>
      <c r="E2231" s="14" t="s">
        <v>839</v>
      </c>
      <c r="F2231" s="5"/>
      <c r="G2231" s="5"/>
      <c r="H2231" s="5"/>
      <c r="I2231" s="5"/>
      <c r="J2231" s="5"/>
      <c r="K2231" s="5"/>
      <c r="L2231" s="5"/>
      <c r="M2231" s="5">
        <v>0</v>
      </c>
      <c r="N2231" s="5">
        <f>N2232</f>
        <v>407.74</v>
      </c>
      <c r="O2231" s="5">
        <f t="shared" si="1966"/>
        <v>267.74</v>
      </c>
      <c r="P2231" s="5">
        <f t="shared" si="1966"/>
        <v>0</v>
      </c>
      <c r="Q2231" s="5">
        <f t="shared" si="1966"/>
        <v>0</v>
      </c>
      <c r="R2231" s="5">
        <f t="shared" si="1966"/>
        <v>0</v>
      </c>
      <c r="S2231" s="5">
        <f t="shared" si="1966"/>
        <v>0</v>
      </c>
      <c r="T2231" s="5">
        <f t="shared" si="1966"/>
        <v>407.74</v>
      </c>
      <c r="U2231" s="5">
        <f t="shared" si="1966"/>
        <v>0</v>
      </c>
      <c r="V2231" s="42">
        <f t="shared" si="1966"/>
        <v>0</v>
      </c>
      <c r="W2231" s="5">
        <f t="shared" si="1939"/>
        <v>100</v>
      </c>
      <c r="X2231" s="27"/>
    </row>
    <row r="2232" spans="1:24" ht="31.5" customHeight="1" x14ac:dyDescent="0.3">
      <c r="A2232" s="4" t="s">
        <v>235</v>
      </c>
      <c r="B2232" s="4" t="s">
        <v>1766</v>
      </c>
      <c r="C2232" s="4" t="s">
        <v>46</v>
      </c>
      <c r="D2232" s="4"/>
      <c r="E2232" s="14" t="s">
        <v>840</v>
      </c>
      <c r="F2232" s="5"/>
      <c r="G2232" s="5"/>
      <c r="H2232" s="5"/>
      <c r="I2232" s="5"/>
      <c r="J2232" s="5"/>
      <c r="K2232" s="5"/>
      <c r="L2232" s="5"/>
      <c r="M2232" s="5">
        <v>0</v>
      </c>
      <c r="N2232" s="5">
        <f>N2233</f>
        <v>407.74</v>
      </c>
      <c r="O2232" s="5">
        <f t="shared" si="1966"/>
        <v>267.74</v>
      </c>
      <c r="P2232" s="5">
        <f t="shared" si="1966"/>
        <v>0</v>
      </c>
      <c r="Q2232" s="5">
        <f t="shared" si="1966"/>
        <v>0</v>
      </c>
      <c r="R2232" s="5">
        <f t="shared" si="1966"/>
        <v>0</v>
      </c>
      <c r="S2232" s="5">
        <f t="shared" si="1966"/>
        <v>0</v>
      </c>
      <c r="T2232" s="5">
        <f t="shared" si="1966"/>
        <v>407.74</v>
      </c>
      <c r="U2232" s="5">
        <f t="shared" si="1966"/>
        <v>0</v>
      </c>
      <c r="V2232" s="42">
        <f t="shared" si="1966"/>
        <v>0</v>
      </c>
      <c r="W2232" s="5">
        <f t="shared" si="1939"/>
        <v>100</v>
      </c>
      <c r="X2232" s="27"/>
    </row>
    <row r="2233" spans="1:24" ht="15.75" customHeight="1" x14ac:dyDescent="0.3">
      <c r="A2233" s="4" t="s">
        <v>235</v>
      </c>
      <c r="B2233" s="4" t="s">
        <v>1766</v>
      </c>
      <c r="C2233" s="4" t="s">
        <v>46</v>
      </c>
      <c r="D2233" s="4" t="s">
        <v>13</v>
      </c>
      <c r="E2233" s="14" t="s">
        <v>547</v>
      </c>
      <c r="F2233" s="5"/>
      <c r="G2233" s="5"/>
      <c r="H2233" s="5"/>
      <c r="I2233" s="5"/>
      <c r="J2233" s="5"/>
      <c r="K2233" s="5"/>
      <c r="L2233" s="5"/>
      <c r="M2233" s="5">
        <v>0</v>
      </c>
      <c r="N2233" s="5">
        <f>N2234</f>
        <v>407.74</v>
      </c>
      <c r="O2233" s="5">
        <f t="shared" si="1966"/>
        <v>267.74</v>
      </c>
      <c r="P2233" s="5">
        <f t="shared" si="1966"/>
        <v>0</v>
      </c>
      <c r="Q2233" s="5">
        <f t="shared" si="1966"/>
        <v>0</v>
      </c>
      <c r="R2233" s="5">
        <f t="shared" si="1966"/>
        <v>0</v>
      </c>
      <c r="S2233" s="5">
        <f t="shared" si="1966"/>
        <v>0</v>
      </c>
      <c r="T2233" s="5">
        <f t="shared" si="1966"/>
        <v>407.74</v>
      </c>
      <c r="U2233" s="5">
        <f t="shared" si="1966"/>
        <v>0</v>
      </c>
      <c r="V2233" s="42">
        <f t="shared" si="1966"/>
        <v>0</v>
      </c>
      <c r="W2233" s="5">
        <f t="shared" si="1939"/>
        <v>100</v>
      </c>
      <c r="X2233" s="27"/>
    </row>
    <row r="2234" spans="1:24" ht="15.75" customHeight="1" x14ac:dyDescent="0.3">
      <c r="A2234" s="4" t="s">
        <v>235</v>
      </c>
      <c r="B2234" s="4" t="s">
        <v>1766</v>
      </c>
      <c r="C2234" s="4" t="s">
        <v>46</v>
      </c>
      <c r="D2234" s="4" t="s">
        <v>14</v>
      </c>
      <c r="E2234" s="14" t="s">
        <v>549</v>
      </c>
      <c r="F2234" s="5"/>
      <c r="G2234" s="5"/>
      <c r="H2234" s="5"/>
      <c r="I2234" s="5"/>
      <c r="J2234" s="5"/>
      <c r="K2234" s="5"/>
      <c r="L2234" s="5"/>
      <c r="M2234" s="5">
        <v>0</v>
      </c>
      <c r="N2234" s="5">
        <v>407.74</v>
      </c>
      <c r="O2234" s="5">
        <v>267.74</v>
      </c>
      <c r="P2234" s="5">
        <v>0</v>
      </c>
      <c r="Q2234" s="5">
        <v>0</v>
      </c>
      <c r="R2234" s="5">
        <v>0</v>
      </c>
      <c r="S2234" s="5">
        <v>0</v>
      </c>
      <c r="T2234" s="5">
        <v>407.74</v>
      </c>
      <c r="U2234" s="5">
        <v>0</v>
      </c>
      <c r="V2234" s="42">
        <v>0</v>
      </c>
      <c r="W2234" s="5">
        <f t="shared" si="1939"/>
        <v>100</v>
      </c>
      <c r="X2234" s="27"/>
    </row>
    <row r="2235" spans="1:24" s="3" customFormat="1" ht="15.75" customHeight="1" x14ac:dyDescent="0.3">
      <c r="A2235" s="7" t="s">
        <v>235</v>
      </c>
      <c r="B2235" s="7" t="s">
        <v>91</v>
      </c>
      <c r="C2235" s="7"/>
      <c r="D2235" s="7"/>
      <c r="E2235" s="18" t="s">
        <v>494</v>
      </c>
      <c r="F2235" s="8">
        <f t="shared" ref="F2235:L2235" si="1967">F2243+F2307+F2236</f>
        <v>109350.8</v>
      </c>
      <c r="G2235" s="8">
        <f t="shared" si="1967"/>
        <v>94964.700000000012</v>
      </c>
      <c r="H2235" s="8">
        <f t="shared" si="1967"/>
        <v>100723.20000000001</v>
      </c>
      <c r="I2235" s="8">
        <f t="shared" si="1967"/>
        <v>-1814.4</v>
      </c>
      <c r="J2235" s="8">
        <f t="shared" si="1967"/>
        <v>0</v>
      </c>
      <c r="K2235" s="8">
        <f t="shared" si="1967"/>
        <v>0</v>
      </c>
      <c r="L2235" s="8">
        <f t="shared" si="1967"/>
        <v>-3038.0299999999993</v>
      </c>
      <c r="M2235" s="8">
        <f t="shared" si="1936"/>
        <v>104498.37000000001</v>
      </c>
      <c r="N2235" s="8">
        <f>N2243+N2307+N2236</f>
        <v>62300.252559999994</v>
      </c>
      <c r="O2235" s="8">
        <f>O2243+O2307+O2236</f>
        <v>42857.547510000011</v>
      </c>
      <c r="P2235" s="8">
        <f t="shared" ref="P2235:V2235" si="1968">P2243+P2307+P2236</f>
        <v>1078.97048</v>
      </c>
      <c r="Q2235" s="8">
        <f t="shared" si="1968"/>
        <v>1078.97048</v>
      </c>
      <c r="R2235" s="8">
        <f t="shared" si="1968"/>
        <v>0</v>
      </c>
      <c r="S2235" s="8">
        <f t="shared" si="1968"/>
        <v>0</v>
      </c>
      <c r="T2235" s="8">
        <f>T2243+T2307+T2236</f>
        <v>61416.488059999996</v>
      </c>
      <c r="U2235" s="8">
        <f t="shared" si="1968"/>
        <v>1078.97048</v>
      </c>
      <c r="V2235" s="40">
        <f t="shared" si="1968"/>
        <v>0</v>
      </c>
      <c r="W2235" s="8">
        <f t="shared" si="1939"/>
        <v>98.581443150412809</v>
      </c>
      <c r="X2235" s="22"/>
    </row>
    <row r="2236" spans="1:24" s="10" customFormat="1" ht="15.75" customHeight="1" x14ac:dyDescent="0.3">
      <c r="A2236" s="9" t="s">
        <v>235</v>
      </c>
      <c r="B2236" s="9" t="s">
        <v>1788</v>
      </c>
      <c r="C2236" s="9"/>
      <c r="D2236" s="9"/>
      <c r="E2236" s="13" t="s">
        <v>513</v>
      </c>
      <c r="F2236" s="11">
        <f t="shared" ref="F2236:L2241" si="1969">F2237</f>
        <v>0</v>
      </c>
      <c r="G2236" s="11">
        <f t="shared" si="1969"/>
        <v>0</v>
      </c>
      <c r="H2236" s="11">
        <f t="shared" si="1969"/>
        <v>0</v>
      </c>
      <c r="I2236" s="11">
        <f t="shared" si="1969"/>
        <v>0</v>
      </c>
      <c r="J2236" s="11">
        <f t="shared" si="1969"/>
        <v>0</v>
      </c>
      <c r="K2236" s="11">
        <f t="shared" si="1969"/>
        <v>0</v>
      </c>
      <c r="L2236" s="11">
        <f t="shared" si="1969"/>
        <v>292.42200000000014</v>
      </c>
      <c r="M2236" s="11">
        <f t="shared" si="1936"/>
        <v>292.42200000000014</v>
      </c>
      <c r="N2236" s="11">
        <f t="shared" ref="N2236:O2241" si="1970">N2237</f>
        <v>292.42200000000003</v>
      </c>
      <c r="O2236" s="11">
        <f t="shared" si="1970"/>
        <v>0</v>
      </c>
      <c r="P2236" s="11">
        <f t="shared" ref="P2236:V2241" si="1971">P2237</f>
        <v>0</v>
      </c>
      <c r="Q2236" s="11">
        <f t="shared" si="1971"/>
        <v>0</v>
      </c>
      <c r="R2236" s="11">
        <f t="shared" si="1971"/>
        <v>0</v>
      </c>
      <c r="S2236" s="11">
        <f t="shared" si="1971"/>
        <v>0</v>
      </c>
      <c r="T2236" s="11">
        <f t="shared" si="1971"/>
        <v>292.42156</v>
      </c>
      <c r="U2236" s="11">
        <f t="shared" si="1971"/>
        <v>0</v>
      </c>
      <c r="V2236" s="41">
        <f t="shared" si="1971"/>
        <v>0</v>
      </c>
      <c r="W2236" s="11">
        <f t="shared" si="1939"/>
        <v>99.999849532524905</v>
      </c>
      <c r="X2236" s="27"/>
    </row>
    <row r="2237" spans="1:24" ht="31.5" customHeight="1" x14ac:dyDescent="0.3">
      <c r="A2237" s="4" t="s">
        <v>235</v>
      </c>
      <c r="B2237" s="4" t="s">
        <v>1788</v>
      </c>
      <c r="C2237" s="4" t="s">
        <v>205</v>
      </c>
      <c r="D2237" s="4"/>
      <c r="E2237" s="14" t="s">
        <v>1210</v>
      </c>
      <c r="F2237" s="5">
        <f t="shared" si="1969"/>
        <v>0</v>
      </c>
      <c r="G2237" s="5">
        <f t="shared" si="1969"/>
        <v>0</v>
      </c>
      <c r="H2237" s="5">
        <f t="shared" si="1969"/>
        <v>0</v>
      </c>
      <c r="I2237" s="5">
        <f t="shared" si="1969"/>
        <v>0</v>
      </c>
      <c r="J2237" s="5">
        <f t="shared" si="1969"/>
        <v>0</v>
      </c>
      <c r="K2237" s="5">
        <f t="shared" si="1969"/>
        <v>0</v>
      </c>
      <c r="L2237" s="5">
        <f t="shared" si="1969"/>
        <v>292.42200000000014</v>
      </c>
      <c r="M2237" s="5">
        <f t="shared" si="1936"/>
        <v>292.42200000000014</v>
      </c>
      <c r="N2237" s="5">
        <f t="shared" si="1970"/>
        <v>292.42200000000003</v>
      </c>
      <c r="O2237" s="5">
        <f t="shared" si="1970"/>
        <v>0</v>
      </c>
      <c r="P2237" s="5">
        <f t="shared" si="1971"/>
        <v>0</v>
      </c>
      <c r="Q2237" s="5">
        <f t="shared" si="1971"/>
        <v>0</v>
      </c>
      <c r="R2237" s="5">
        <f t="shared" si="1971"/>
        <v>0</v>
      </c>
      <c r="S2237" s="5">
        <f t="shared" si="1971"/>
        <v>0</v>
      </c>
      <c r="T2237" s="5">
        <f t="shared" si="1971"/>
        <v>292.42156</v>
      </c>
      <c r="U2237" s="5">
        <f t="shared" si="1971"/>
        <v>0</v>
      </c>
      <c r="V2237" s="42">
        <f t="shared" si="1971"/>
        <v>0</v>
      </c>
      <c r="W2237" s="5">
        <f t="shared" si="1939"/>
        <v>99.999849532524905</v>
      </c>
      <c r="X2237" s="27"/>
    </row>
    <row r="2238" spans="1:24" ht="31.5" customHeight="1" x14ac:dyDescent="0.3">
      <c r="A2238" s="4" t="s">
        <v>235</v>
      </c>
      <c r="B2238" s="4" t="s">
        <v>1788</v>
      </c>
      <c r="C2238" s="4" t="s">
        <v>253</v>
      </c>
      <c r="D2238" s="4"/>
      <c r="E2238" s="14" t="s">
        <v>1229</v>
      </c>
      <c r="F2238" s="5">
        <f t="shared" si="1969"/>
        <v>0</v>
      </c>
      <c r="G2238" s="5">
        <f t="shared" si="1969"/>
        <v>0</v>
      </c>
      <c r="H2238" s="5">
        <f t="shared" si="1969"/>
        <v>0</v>
      </c>
      <c r="I2238" s="5">
        <f t="shared" si="1969"/>
        <v>0</v>
      </c>
      <c r="J2238" s="5">
        <f t="shared" si="1969"/>
        <v>0</v>
      </c>
      <c r="K2238" s="5">
        <f t="shared" si="1969"/>
        <v>0</v>
      </c>
      <c r="L2238" s="5">
        <f t="shared" si="1969"/>
        <v>292.42200000000014</v>
      </c>
      <c r="M2238" s="5">
        <f t="shared" si="1936"/>
        <v>292.42200000000014</v>
      </c>
      <c r="N2238" s="5">
        <f t="shared" si="1970"/>
        <v>292.42200000000003</v>
      </c>
      <c r="O2238" s="5">
        <f t="shared" si="1970"/>
        <v>0</v>
      </c>
      <c r="P2238" s="5">
        <f t="shared" si="1971"/>
        <v>0</v>
      </c>
      <c r="Q2238" s="5">
        <f t="shared" si="1971"/>
        <v>0</v>
      </c>
      <c r="R2238" s="5">
        <f t="shared" si="1971"/>
        <v>0</v>
      </c>
      <c r="S2238" s="5">
        <f t="shared" si="1971"/>
        <v>0</v>
      </c>
      <c r="T2238" s="5">
        <f t="shared" si="1971"/>
        <v>292.42156</v>
      </c>
      <c r="U2238" s="5">
        <f t="shared" si="1971"/>
        <v>0</v>
      </c>
      <c r="V2238" s="42">
        <f t="shared" si="1971"/>
        <v>0</v>
      </c>
      <c r="W2238" s="5">
        <f t="shared" si="1939"/>
        <v>99.999849532524905</v>
      </c>
      <c r="X2238" s="27"/>
    </row>
    <row r="2239" spans="1:24" ht="63" customHeight="1" x14ac:dyDescent="0.3">
      <c r="A2239" s="4" t="s">
        <v>235</v>
      </c>
      <c r="B2239" s="4" t="s">
        <v>1788</v>
      </c>
      <c r="C2239" s="4" t="s">
        <v>254</v>
      </c>
      <c r="D2239" s="4"/>
      <c r="E2239" s="14" t="s">
        <v>1230</v>
      </c>
      <c r="F2239" s="5">
        <f t="shared" si="1969"/>
        <v>0</v>
      </c>
      <c r="G2239" s="5">
        <f t="shared" si="1969"/>
        <v>0</v>
      </c>
      <c r="H2239" s="5">
        <f t="shared" si="1969"/>
        <v>0</v>
      </c>
      <c r="I2239" s="5">
        <f t="shared" si="1969"/>
        <v>0</v>
      </c>
      <c r="J2239" s="5">
        <f t="shared" si="1969"/>
        <v>0</v>
      </c>
      <c r="K2239" s="5">
        <f t="shared" si="1969"/>
        <v>0</v>
      </c>
      <c r="L2239" s="5">
        <f t="shared" si="1969"/>
        <v>292.42200000000014</v>
      </c>
      <c r="M2239" s="5">
        <f t="shared" si="1936"/>
        <v>292.42200000000014</v>
      </c>
      <c r="N2239" s="5">
        <f t="shared" si="1970"/>
        <v>292.42200000000003</v>
      </c>
      <c r="O2239" s="5">
        <f t="shared" si="1970"/>
        <v>0</v>
      </c>
      <c r="P2239" s="5">
        <f t="shared" si="1971"/>
        <v>0</v>
      </c>
      <c r="Q2239" s="5">
        <f t="shared" si="1971"/>
        <v>0</v>
      </c>
      <c r="R2239" s="5">
        <f t="shared" si="1971"/>
        <v>0</v>
      </c>
      <c r="S2239" s="5">
        <f t="shared" si="1971"/>
        <v>0</v>
      </c>
      <c r="T2239" s="5">
        <f t="shared" si="1971"/>
        <v>292.42156</v>
      </c>
      <c r="U2239" s="5">
        <f t="shared" si="1971"/>
        <v>0</v>
      </c>
      <c r="V2239" s="42">
        <f t="shared" si="1971"/>
        <v>0</v>
      </c>
      <c r="W2239" s="5">
        <f t="shared" si="1939"/>
        <v>99.999849532524905</v>
      </c>
      <c r="X2239" s="27"/>
    </row>
    <row r="2240" spans="1:24" ht="31.5" customHeight="1" x14ac:dyDescent="0.3">
      <c r="A2240" s="4" t="s">
        <v>235</v>
      </c>
      <c r="B2240" s="4" t="s">
        <v>1788</v>
      </c>
      <c r="C2240" s="4" t="s">
        <v>1306</v>
      </c>
      <c r="D2240" s="4"/>
      <c r="E2240" s="14" t="s">
        <v>1307</v>
      </c>
      <c r="F2240" s="5">
        <f t="shared" si="1969"/>
        <v>0</v>
      </c>
      <c r="G2240" s="5">
        <f t="shared" si="1969"/>
        <v>0</v>
      </c>
      <c r="H2240" s="5">
        <f t="shared" si="1969"/>
        <v>0</v>
      </c>
      <c r="I2240" s="5">
        <f t="shared" si="1969"/>
        <v>0</v>
      </c>
      <c r="J2240" s="5">
        <f t="shared" si="1969"/>
        <v>0</v>
      </c>
      <c r="K2240" s="5">
        <f t="shared" si="1969"/>
        <v>0</v>
      </c>
      <c r="L2240" s="5">
        <f t="shared" si="1969"/>
        <v>292.42200000000014</v>
      </c>
      <c r="M2240" s="5">
        <f t="shared" si="1936"/>
        <v>292.42200000000014</v>
      </c>
      <c r="N2240" s="5">
        <f t="shared" si="1970"/>
        <v>292.42200000000003</v>
      </c>
      <c r="O2240" s="5">
        <f t="shared" si="1970"/>
        <v>0</v>
      </c>
      <c r="P2240" s="5">
        <f t="shared" si="1971"/>
        <v>0</v>
      </c>
      <c r="Q2240" s="5">
        <f t="shared" si="1971"/>
        <v>0</v>
      </c>
      <c r="R2240" s="5">
        <f t="shared" si="1971"/>
        <v>0</v>
      </c>
      <c r="S2240" s="5">
        <f t="shared" si="1971"/>
        <v>0</v>
      </c>
      <c r="T2240" s="5">
        <f t="shared" si="1971"/>
        <v>292.42156</v>
      </c>
      <c r="U2240" s="5">
        <f t="shared" si="1971"/>
        <v>0</v>
      </c>
      <c r="V2240" s="42">
        <f t="shared" si="1971"/>
        <v>0</v>
      </c>
      <c r="W2240" s="5">
        <f t="shared" si="1939"/>
        <v>99.999849532524905</v>
      </c>
      <c r="X2240" s="27"/>
    </row>
    <row r="2241" spans="1:24" ht="31.5" customHeight="1" x14ac:dyDescent="0.3">
      <c r="A2241" s="4" t="s">
        <v>235</v>
      </c>
      <c r="B2241" s="4" t="s">
        <v>1788</v>
      </c>
      <c r="C2241" s="4" t="s">
        <v>1306</v>
      </c>
      <c r="D2241" s="4" t="s">
        <v>11</v>
      </c>
      <c r="E2241" s="14" t="s">
        <v>531</v>
      </c>
      <c r="F2241" s="5">
        <f t="shared" si="1969"/>
        <v>0</v>
      </c>
      <c r="G2241" s="5">
        <f t="shared" si="1969"/>
        <v>0</v>
      </c>
      <c r="H2241" s="5">
        <f t="shared" si="1969"/>
        <v>0</v>
      </c>
      <c r="I2241" s="5">
        <f t="shared" si="1969"/>
        <v>0</v>
      </c>
      <c r="J2241" s="5">
        <f t="shared" si="1969"/>
        <v>0</v>
      </c>
      <c r="K2241" s="5">
        <f t="shared" si="1969"/>
        <v>0</v>
      </c>
      <c r="L2241" s="5">
        <f t="shared" si="1969"/>
        <v>292.42200000000014</v>
      </c>
      <c r="M2241" s="5">
        <f t="shared" si="1936"/>
        <v>292.42200000000014</v>
      </c>
      <c r="N2241" s="5">
        <f t="shared" si="1970"/>
        <v>292.42200000000003</v>
      </c>
      <c r="O2241" s="5">
        <f t="shared" si="1970"/>
        <v>0</v>
      </c>
      <c r="P2241" s="5">
        <f t="shared" si="1971"/>
        <v>0</v>
      </c>
      <c r="Q2241" s="5">
        <f t="shared" si="1971"/>
        <v>0</v>
      </c>
      <c r="R2241" s="5">
        <f t="shared" si="1971"/>
        <v>0</v>
      </c>
      <c r="S2241" s="5">
        <f t="shared" si="1971"/>
        <v>0</v>
      </c>
      <c r="T2241" s="5">
        <f t="shared" si="1971"/>
        <v>292.42156</v>
      </c>
      <c r="U2241" s="5">
        <f t="shared" si="1971"/>
        <v>0</v>
      </c>
      <c r="V2241" s="42">
        <f t="shared" si="1971"/>
        <v>0</v>
      </c>
      <c r="W2241" s="5">
        <f t="shared" si="1939"/>
        <v>99.999849532524905</v>
      </c>
      <c r="X2241" s="27"/>
    </row>
    <row r="2242" spans="1:24" ht="31.5" customHeight="1" x14ac:dyDescent="0.3">
      <c r="A2242" s="4" t="s">
        <v>235</v>
      </c>
      <c r="B2242" s="4" t="s">
        <v>1788</v>
      </c>
      <c r="C2242" s="4" t="s">
        <v>1306</v>
      </c>
      <c r="D2242" s="4" t="s">
        <v>12</v>
      </c>
      <c r="E2242" s="14" t="s">
        <v>532</v>
      </c>
      <c r="F2242" s="5"/>
      <c r="G2242" s="5"/>
      <c r="H2242" s="5"/>
      <c r="I2242" s="5"/>
      <c r="J2242" s="5"/>
      <c r="K2242" s="5"/>
      <c r="L2242" s="5">
        <f>1616.797-560.091-485.5-278.784</f>
        <v>292.42200000000014</v>
      </c>
      <c r="M2242" s="5">
        <f t="shared" si="1936"/>
        <v>292.42200000000014</v>
      </c>
      <c r="N2242" s="5">
        <v>292.42200000000003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292.42156</v>
      </c>
      <c r="U2242" s="5">
        <v>0</v>
      </c>
      <c r="V2242" s="42">
        <v>0</v>
      </c>
      <c r="W2242" s="5">
        <f t="shared" si="1939"/>
        <v>99.999849532524905</v>
      </c>
      <c r="X2242" s="27"/>
    </row>
    <row r="2243" spans="1:24" s="10" customFormat="1" ht="15.75" customHeight="1" x14ac:dyDescent="0.3">
      <c r="A2243" s="9" t="s">
        <v>235</v>
      </c>
      <c r="B2243" s="9" t="s">
        <v>1789</v>
      </c>
      <c r="C2243" s="9"/>
      <c r="D2243" s="9"/>
      <c r="E2243" s="13" t="s">
        <v>514</v>
      </c>
      <c r="F2243" s="11">
        <f t="shared" ref="F2243:L2243" si="1972">F2250+F2256+F2266+F2274+F2299</f>
        <v>96526.1</v>
      </c>
      <c r="G2243" s="11">
        <f t="shared" si="1972"/>
        <v>82140.000000000015</v>
      </c>
      <c r="H2243" s="11">
        <f t="shared" si="1972"/>
        <v>87898.500000000015</v>
      </c>
      <c r="I2243" s="11">
        <f t="shared" si="1972"/>
        <v>-1814.4</v>
      </c>
      <c r="J2243" s="11">
        <f t="shared" si="1972"/>
        <v>0</v>
      </c>
      <c r="K2243" s="11">
        <f t="shared" si="1972"/>
        <v>0</v>
      </c>
      <c r="L2243" s="11">
        <f t="shared" si="1972"/>
        <v>-3435.9519999999993</v>
      </c>
      <c r="M2243" s="11">
        <f t="shared" si="1936"/>
        <v>91275.748000000007</v>
      </c>
      <c r="N2243" s="11">
        <f>N2250+N2256+N2266+N2274+N2299+N2244</f>
        <v>49077.630559999998</v>
      </c>
      <c r="O2243" s="11">
        <f t="shared" ref="O2243:V2243" si="1973">O2250+O2256+O2266+O2274+O2299+O2244</f>
        <v>33686.709880000009</v>
      </c>
      <c r="P2243" s="11">
        <f t="shared" si="1973"/>
        <v>1078.97048</v>
      </c>
      <c r="Q2243" s="11">
        <f t="shared" si="1973"/>
        <v>1078.97048</v>
      </c>
      <c r="R2243" s="11">
        <f t="shared" si="1973"/>
        <v>0</v>
      </c>
      <c r="S2243" s="11">
        <f t="shared" si="1973"/>
        <v>0</v>
      </c>
      <c r="T2243" s="11">
        <f t="shared" si="1973"/>
        <v>48201.618749999994</v>
      </c>
      <c r="U2243" s="11">
        <f t="shared" si="1973"/>
        <v>1078.97048</v>
      </c>
      <c r="V2243" s="41">
        <f t="shared" si="1973"/>
        <v>0</v>
      </c>
      <c r="W2243" s="11">
        <f t="shared" si="1939"/>
        <v>98.215048689180236</v>
      </c>
      <c r="X2243" s="26"/>
    </row>
    <row r="2244" spans="1:24" ht="15.75" customHeight="1" x14ac:dyDescent="0.3">
      <c r="A2244" s="4" t="s">
        <v>235</v>
      </c>
      <c r="B2244" s="4" t="s">
        <v>1789</v>
      </c>
      <c r="C2244" s="4" t="s">
        <v>122</v>
      </c>
      <c r="D2244" s="4"/>
      <c r="E2244" s="14" t="s">
        <v>1042</v>
      </c>
      <c r="F2244" s="11"/>
      <c r="G2244" s="11"/>
      <c r="H2244" s="11"/>
      <c r="I2244" s="11"/>
      <c r="J2244" s="11"/>
      <c r="K2244" s="11"/>
      <c r="L2244" s="11"/>
      <c r="M2244" s="5">
        <v>0</v>
      </c>
      <c r="N2244" s="5">
        <f>N2245</f>
        <v>2748.4470000000001</v>
      </c>
      <c r="O2244" s="5">
        <f t="shared" ref="O2244:V2248" si="1974">O2245</f>
        <v>0</v>
      </c>
      <c r="P2244" s="5">
        <f t="shared" si="1974"/>
        <v>0</v>
      </c>
      <c r="Q2244" s="5">
        <f t="shared" si="1974"/>
        <v>0</v>
      </c>
      <c r="R2244" s="5">
        <f t="shared" si="1974"/>
        <v>0</v>
      </c>
      <c r="S2244" s="5">
        <f t="shared" si="1974"/>
        <v>0</v>
      </c>
      <c r="T2244" s="5">
        <f t="shared" si="1974"/>
        <v>2736.72811</v>
      </c>
      <c r="U2244" s="5">
        <f t="shared" si="1974"/>
        <v>0</v>
      </c>
      <c r="V2244" s="42">
        <f t="shared" si="1974"/>
        <v>0</v>
      </c>
      <c r="W2244" s="5">
        <f t="shared" si="1939"/>
        <v>99.573617755772631</v>
      </c>
      <c r="X2244" s="27"/>
    </row>
    <row r="2245" spans="1:24" ht="31.5" customHeight="1" x14ac:dyDescent="0.3">
      <c r="A2245" s="4" t="s">
        <v>235</v>
      </c>
      <c r="B2245" s="4" t="s">
        <v>1789</v>
      </c>
      <c r="C2245" s="4" t="s">
        <v>183</v>
      </c>
      <c r="D2245" s="4"/>
      <c r="E2245" s="14" t="s">
        <v>1043</v>
      </c>
      <c r="F2245" s="11"/>
      <c r="G2245" s="11"/>
      <c r="H2245" s="11"/>
      <c r="I2245" s="11"/>
      <c r="J2245" s="11"/>
      <c r="K2245" s="11"/>
      <c r="L2245" s="11"/>
      <c r="M2245" s="5">
        <v>0</v>
      </c>
      <c r="N2245" s="5">
        <f>N2246</f>
        <v>2748.4470000000001</v>
      </c>
      <c r="O2245" s="5">
        <f t="shared" si="1974"/>
        <v>0</v>
      </c>
      <c r="P2245" s="5">
        <f t="shared" si="1974"/>
        <v>0</v>
      </c>
      <c r="Q2245" s="5">
        <f t="shared" si="1974"/>
        <v>0</v>
      </c>
      <c r="R2245" s="5">
        <f t="shared" si="1974"/>
        <v>0</v>
      </c>
      <c r="S2245" s="5">
        <f t="shared" si="1974"/>
        <v>0</v>
      </c>
      <c r="T2245" s="5">
        <f t="shared" si="1974"/>
        <v>2736.72811</v>
      </c>
      <c r="U2245" s="5">
        <f t="shared" si="1974"/>
        <v>0</v>
      </c>
      <c r="V2245" s="42">
        <f t="shared" si="1974"/>
        <v>0</v>
      </c>
      <c r="W2245" s="5">
        <f t="shared" si="1939"/>
        <v>99.573617755772631</v>
      </c>
      <c r="X2245" s="27"/>
    </row>
    <row r="2246" spans="1:24" ht="63" customHeight="1" x14ac:dyDescent="0.3">
      <c r="A2246" s="4" t="s">
        <v>235</v>
      </c>
      <c r="B2246" s="4" t="s">
        <v>1789</v>
      </c>
      <c r="C2246" s="4" t="s">
        <v>184</v>
      </c>
      <c r="D2246" s="4"/>
      <c r="E2246" s="14" t="s">
        <v>1044</v>
      </c>
      <c r="F2246" s="11"/>
      <c r="G2246" s="11"/>
      <c r="H2246" s="11"/>
      <c r="I2246" s="11"/>
      <c r="J2246" s="11"/>
      <c r="K2246" s="11"/>
      <c r="L2246" s="11"/>
      <c r="M2246" s="5">
        <v>0</v>
      </c>
      <c r="N2246" s="5">
        <f>N2247</f>
        <v>2748.4470000000001</v>
      </c>
      <c r="O2246" s="5">
        <f t="shared" si="1974"/>
        <v>0</v>
      </c>
      <c r="P2246" s="5">
        <f t="shared" si="1974"/>
        <v>0</v>
      </c>
      <c r="Q2246" s="5">
        <f t="shared" si="1974"/>
        <v>0</v>
      </c>
      <c r="R2246" s="5">
        <f t="shared" si="1974"/>
        <v>0</v>
      </c>
      <c r="S2246" s="5">
        <f t="shared" si="1974"/>
        <v>0</v>
      </c>
      <c r="T2246" s="5">
        <f t="shared" si="1974"/>
        <v>2736.72811</v>
      </c>
      <c r="U2246" s="5">
        <f t="shared" si="1974"/>
        <v>0</v>
      </c>
      <c r="V2246" s="42">
        <f t="shared" si="1974"/>
        <v>0</v>
      </c>
      <c r="W2246" s="5">
        <f t="shared" si="1939"/>
        <v>99.573617755772631</v>
      </c>
      <c r="X2246" s="27"/>
    </row>
    <row r="2247" spans="1:24" ht="31.5" customHeight="1" x14ac:dyDescent="0.3">
      <c r="A2247" s="4" t="s">
        <v>235</v>
      </c>
      <c r="B2247" s="4" t="s">
        <v>1789</v>
      </c>
      <c r="C2247" s="4" t="s">
        <v>1427</v>
      </c>
      <c r="D2247" s="4"/>
      <c r="E2247" s="14" t="s">
        <v>1428</v>
      </c>
      <c r="F2247" s="11"/>
      <c r="G2247" s="11"/>
      <c r="H2247" s="11"/>
      <c r="I2247" s="11"/>
      <c r="J2247" s="11"/>
      <c r="K2247" s="11"/>
      <c r="L2247" s="11"/>
      <c r="M2247" s="5">
        <v>0</v>
      </c>
      <c r="N2247" s="5">
        <f>N2248</f>
        <v>2748.4470000000001</v>
      </c>
      <c r="O2247" s="5">
        <f t="shared" si="1974"/>
        <v>0</v>
      </c>
      <c r="P2247" s="5">
        <f t="shared" si="1974"/>
        <v>0</v>
      </c>
      <c r="Q2247" s="5">
        <f t="shared" si="1974"/>
        <v>0</v>
      </c>
      <c r="R2247" s="5">
        <f t="shared" si="1974"/>
        <v>0</v>
      </c>
      <c r="S2247" s="5">
        <f t="shared" si="1974"/>
        <v>0</v>
      </c>
      <c r="T2247" s="5">
        <f t="shared" si="1974"/>
        <v>2736.72811</v>
      </c>
      <c r="U2247" s="5">
        <f t="shared" si="1974"/>
        <v>0</v>
      </c>
      <c r="V2247" s="42">
        <f t="shared" si="1974"/>
        <v>0</v>
      </c>
      <c r="W2247" s="5">
        <f t="shared" si="1939"/>
        <v>99.573617755772631</v>
      </c>
      <c r="X2247" s="27"/>
    </row>
    <row r="2248" spans="1:24" ht="31.5" customHeight="1" x14ac:dyDescent="0.3">
      <c r="A2248" s="4" t="s">
        <v>235</v>
      </c>
      <c r="B2248" s="4" t="s">
        <v>1789</v>
      </c>
      <c r="C2248" s="4" t="s">
        <v>1427</v>
      </c>
      <c r="D2248" s="4" t="s">
        <v>11</v>
      </c>
      <c r="E2248" s="14" t="s">
        <v>531</v>
      </c>
      <c r="F2248" s="11"/>
      <c r="G2248" s="11"/>
      <c r="H2248" s="11"/>
      <c r="I2248" s="11"/>
      <c r="J2248" s="11"/>
      <c r="K2248" s="11"/>
      <c r="L2248" s="11"/>
      <c r="M2248" s="5">
        <v>0</v>
      </c>
      <c r="N2248" s="5">
        <f>N2249</f>
        <v>2748.4470000000001</v>
      </c>
      <c r="O2248" s="5">
        <f t="shared" si="1974"/>
        <v>0</v>
      </c>
      <c r="P2248" s="5">
        <f t="shared" si="1974"/>
        <v>0</v>
      </c>
      <c r="Q2248" s="5">
        <f t="shared" si="1974"/>
        <v>0</v>
      </c>
      <c r="R2248" s="5">
        <f t="shared" si="1974"/>
        <v>0</v>
      </c>
      <c r="S2248" s="5">
        <f t="shared" si="1974"/>
        <v>0</v>
      </c>
      <c r="T2248" s="5">
        <f t="shared" si="1974"/>
        <v>2736.72811</v>
      </c>
      <c r="U2248" s="5">
        <f t="shared" si="1974"/>
        <v>0</v>
      </c>
      <c r="V2248" s="42">
        <f t="shared" si="1974"/>
        <v>0</v>
      </c>
      <c r="W2248" s="5">
        <f t="shared" si="1939"/>
        <v>99.573617755772631</v>
      </c>
      <c r="X2248" s="27"/>
    </row>
    <row r="2249" spans="1:24" ht="31.5" customHeight="1" x14ac:dyDescent="0.3">
      <c r="A2249" s="4" t="s">
        <v>235</v>
      </c>
      <c r="B2249" s="4" t="s">
        <v>1789</v>
      </c>
      <c r="C2249" s="4" t="s">
        <v>1427</v>
      </c>
      <c r="D2249" s="4" t="s">
        <v>12</v>
      </c>
      <c r="E2249" s="14" t="s">
        <v>532</v>
      </c>
      <c r="F2249" s="11"/>
      <c r="G2249" s="11"/>
      <c r="H2249" s="11"/>
      <c r="I2249" s="11"/>
      <c r="J2249" s="11"/>
      <c r="K2249" s="11"/>
      <c r="L2249" s="11"/>
      <c r="M2249" s="5">
        <v>0</v>
      </c>
      <c r="N2249" s="5">
        <v>2748.4470000000001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2736.72811</v>
      </c>
      <c r="U2249" s="5">
        <v>0</v>
      </c>
      <c r="V2249" s="42">
        <v>0</v>
      </c>
      <c r="W2249" s="5">
        <f t="shared" si="1939"/>
        <v>99.573617755772631</v>
      </c>
      <c r="X2249" s="27"/>
    </row>
    <row r="2250" spans="1:24" ht="31.5" customHeight="1" x14ac:dyDescent="0.3">
      <c r="A2250" s="4" t="s">
        <v>235</v>
      </c>
      <c r="B2250" s="4" t="s">
        <v>1789</v>
      </c>
      <c r="C2250" s="4" t="s">
        <v>211</v>
      </c>
      <c r="D2250" s="4"/>
      <c r="E2250" s="14" t="s">
        <v>1138</v>
      </c>
      <c r="F2250" s="5">
        <f t="shared" ref="F2250:L2254" si="1975">F2251</f>
        <v>599.5</v>
      </c>
      <c r="G2250" s="5">
        <f t="shared" si="1975"/>
        <v>599.5</v>
      </c>
      <c r="H2250" s="5">
        <f t="shared" si="1975"/>
        <v>599.5</v>
      </c>
      <c r="I2250" s="5">
        <f t="shared" si="1975"/>
        <v>0</v>
      </c>
      <c r="J2250" s="5">
        <f t="shared" si="1975"/>
        <v>0</v>
      </c>
      <c r="K2250" s="5">
        <f t="shared" si="1975"/>
        <v>0</v>
      </c>
      <c r="L2250" s="5">
        <f t="shared" si="1975"/>
        <v>54.993000000000002</v>
      </c>
      <c r="M2250" s="5">
        <f t="shared" si="1936"/>
        <v>654.49300000000005</v>
      </c>
      <c r="N2250" s="5">
        <f t="shared" ref="N2250:O2254" si="1976">N2251</f>
        <v>654.49300000000005</v>
      </c>
      <c r="O2250" s="5">
        <f t="shared" si="1976"/>
        <v>605.99649999999997</v>
      </c>
      <c r="P2250" s="5">
        <f t="shared" ref="P2250:V2254" si="1977">P2251</f>
        <v>0</v>
      </c>
      <c r="Q2250" s="5">
        <f t="shared" si="1977"/>
        <v>0</v>
      </c>
      <c r="R2250" s="5">
        <f t="shared" si="1977"/>
        <v>0</v>
      </c>
      <c r="S2250" s="5">
        <f t="shared" si="1977"/>
        <v>0</v>
      </c>
      <c r="T2250" s="5">
        <f t="shared" si="1977"/>
        <v>654.49300000000005</v>
      </c>
      <c r="U2250" s="5">
        <f t="shared" si="1977"/>
        <v>0</v>
      </c>
      <c r="V2250" s="42">
        <f t="shared" si="1977"/>
        <v>0</v>
      </c>
      <c r="W2250" s="5">
        <f t="shared" si="1939"/>
        <v>100</v>
      </c>
      <c r="X2250" s="27"/>
    </row>
    <row r="2251" spans="1:24" ht="15.75" customHeight="1" x14ac:dyDescent="0.3">
      <c r="A2251" s="4" t="s">
        <v>235</v>
      </c>
      <c r="B2251" s="4" t="s">
        <v>1789</v>
      </c>
      <c r="C2251" s="4" t="s">
        <v>213</v>
      </c>
      <c r="D2251" s="4"/>
      <c r="E2251" s="14" t="s">
        <v>1144</v>
      </c>
      <c r="F2251" s="5">
        <f t="shared" si="1975"/>
        <v>599.5</v>
      </c>
      <c r="G2251" s="5">
        <f t="shared" si="1975"/>
        <v>599.5</v>
      </c>
      <c r="H2251" s="5">
        <f t="shared" si="1975"/>
        <v>599.5</v>
      </c>
      <c r="I2251" s="5">
        <f t="shared" si="1975"/>
        <v>0</v>
      </c>
      <c r="J2251" s="5">
        <f t="shared" si="1975"/>
        <v>0</v>
      </c>
      <c r="K2251" s="5">
        <f t="shared" si="1975"/>
        <v>0</v>
      </c>
      <c r="L2251" s="5">
        <f t="shared" si="1975"/>
        <v>54.993000000000002</v>
      </c>
      <c r="M2251" s="5">
        <f t="shared" si="1936"/>
        <v>654.49300000000005</v>
      </c>
      <c r="N2251" s="5">
        <f t="shared" si="1976"/>
        <v>654.49300000000005</v>
      </c>
      <c r="O2251" s="5">
        <f t="shared" si="1976"/>
        <v>605.99649999999997</v>
      </c>
      <c r="P2251" s="5">
        <f t="shared" si="1977"/>
        <v>0</v>
      </c>
      <c r="Q2251" s="5">
        <f t="shared" si="1977"/>
        <v>0</v>
      </c>
      <c r="R2251" s="5">
        <f t="shared" si="1977"/>
        <v>0</v>
      </c>
      <c r="S2251" s="5">
        <f t="shared" si="1977"/>
        <v>0</v>
      </c>
      <c r="T2251" s="5">
        <f t="shared" si="1977"/>
        <v>654.49300000000005</v>
      </c>
      <c r="U2251" s="5">
        <f t="shared" si="1977"/>
        <v>0</v>
      </c>
      <c r="V2251" s="42">
        <f t="shared" si="1977"/>
        <v>0</v>
      </c>
      <c r="W2251" s="5">
        <f t="shared" si="1939"/>
        <v>100</v>
      </c>
      <c r="X2251" s="27"/>
    </row>
    <row r="2252" spans="1:24" ht="31.5" customHeight="1" x14ac:dyDescent="0.3">
      <c r="A2252" s="4" t="s">
        <v>235</v>
      </c>
      <c r="B2252" s="4" t="s">
        <v>1789</v>
      </c>
      <c r="C2252" s="4" t="s">
        <v>221</v>
      </c>
      <c r="D2252" s="4"/>
      <c r="E2252" s="14" t="s">
        <v>1145</v>
      </c>
      <c r="F2252" s="5">
        <f t="shared" si="1975"/>
        <v>599.5</v>
      </c>
      <c r="G2252" s="5">
        <f t="shared" si="1975"/>
        <v>599.5</v>
      </c>
      <c r="H2252" s="5">
        <f t="shared" si="1975"/>
        <v>599.5</v>
      </c>
      <c r="I2252" s="5">
        <f t="shared" si="1975"/>
        <v>0</v>
      </c>
      <c r="J2252" s="5">
        <f t="shared" si="1975"/>
        <v>0</v>
      </c>
      <c r="K2252" s="5">
        <f t="shared" si="1975"/>
        <v>0</v>
      </c>
      <c r="L2252" s="5">
        <f t="shared" si="1975"/>
        <v>54.993000000000002</v>
      </c>
      <c r="M2252" s="5">
        <f t="shared" si="1936"/>
        <v>654.49300000000005</v>
      </c>
      <c r="N2252" s="5">
        <f t="shared" si="1976"/>
        <v>654.49300000000005</v>
      </c>
      <c r="O2252" s="5">
        <f t="shared" si="1976"/>
        <v>605.99649999999997</v>
      </c>
      <c r="P2252" s="5">
        <f t="shared" si="1977"/>
        <v>0</v>
      </c>
      <c r="Q2252" s="5">
        <f t="shared" si="1977"/>
        <v>0</v>
      </c>
      <c r="R2252" s="5">
        <f t="shared" si="1977"/>
        <v>0</v>
      </c>
      <c r="S2252" s="5">
        <f t="shared" si="1977"/>
        <v>0</v>
      </c>
      <c r="T2252" s="5">
        <f t="shared" si="1977"/>
        <v>654.49300000000005</v>
      </c>
      <c r="U2252" s="5">
        <f t="shared" si="1977"/>
        <v>0</v>
      </c>
      <c r="V2252" s="42">
        <f t="shared" si="1977"/>
        <v>0</v>
      </c>
      <c r="W2252" s="5">
        <f t="shared" si="1939"/>
        <v>100</v>
      </c>
      <c r="X2252" s="27"/>
    </row>
    <row r="2253" spans="1:24" ht="31.5" customHeight="1" x14ac:dyDescent="0.3">
      <c r="A2253" s="4" t="s">
        <v>235</v>
      </c>
      <c r="B2253" s="4" t="s">
        <v>1789</v>
      </c>
      <c r="C2253" s="4" t="s">
        <v>217</v>
      </c>
      <c r="D2253" s="4"/>
      <c r="E2253" s="14" t="s">
        <v>605</v>
      </c>
      <c r="F2253" s="5">
        <f t="shared" si="1975"/>
        <v>599.5</v>
      </c>
      <c r="G2253" s="5">
        <f t="shared" si="1975"/>
        <v>599.5</v>
      </c>
      <c r="H2253" s="5">
        <f t="shared" si="1975"/>
        <v>599.5</v>
      </c>
      <c r="I2253" s="5">
        <f t="shared" si="1975"/>
        <v>0</v>
      </c>
      <c r="J2253" s="5">
        <f t="shared" si="1975"/>
        <v>0</v>
      </c>
      <c r="K2253" s="5">
        <f t="shared" si="1975"/>
        <v>0</v>
      </c>
      <c r="L2253" s="5">
        <f t="shared" si="1975"/>
        <v>54.993000000000002</v>
      </c>
      <c r="M2253" s="5">
        <f t="shared" si="1936"/>
        <v>654.49300000000005</v>
      </c>
      <c r="N2253" s="5">
        <f t="shared" si="1976"/>
        <v>654.49300000000005</v>
      </c>
      <c r="O2253" s="5">
        <f t="shared" si="1976"/>
        <v>605.99649999999997</v>
      </c>
      <c r="P2253" s="5">
        <f t="shared" si="1977"/>
        <v>0</v>
      </c>
      <c r="Q2253" s="5">
        <f t="shared" si="1977"/>
        <v>0</v>
      </c>
      <c r="R2253" s="5">
        <f t="shared" si="1977"/>
        <v>0</v>
      </c>
      <c r="S2253" s="5">
        <f t="shared" si="1977"/>
        <v>0</v>
      </c>
      <c r="T2253" s="5">
        <f t="shared" si="1977"/>
        <v>654.49300000000005</v>
      </c>
      <c r="U2253" s="5">
        <f t="shared" si="1977"/>
        <v>0</v>
      </c>
      <c r="V2253" s="42">
        <f t="shared" si="1977"/>
        <v>0</v>
      </c>
      <c r="W2253" s="5">
        <f t="shared" ref="W2253:W2316" si="1978">T2253/N2253*100</f>
        <v>100</v>
      </c>
      <c r="X2253" s="27"/>
    </row>
    <row r="2254" spans="1:24" ht="31.5" customHeight="1" x14ac:dyDescent="0.3">
      <c r="A2254" s="4" t="s">
        <v>235</v>
      </c>
      <c r="B2254" s="4" t="s">
        <v>1789</v>
      </c>
      <c r="C2254" s="4" t="s">
        <v>217</v>
      </c>
      <c r="D2254" s="4" t="s">
        <v>11</v>
      </c>
      <c r="E2254" s="14" t="s">
        <v>531</v>
      </c>
      <c r="F2254" s="5">
        <f t="shared" si="1975"/>
        <v>599.5</v>
      </c>
      <c r="G2254" s="5">
        <f t="shared" si="1975"/>
        <v>599.5</v>
      </c>
      <c r="H2254" s="5">
        <f t="shared" si="1975"/>
        <v>599.5</v>
      </c>
      <c r="I2254" s="5">
        <f t="shared" si="1975"/>
        <v>0</v>
      </c>
      <c r="J2254" s="5">
        <f t="shared" si="1975"/>
        <v>0</v>
      </c>
      <c r="K2254" s="5">
        <f t="shared" si="1975"/>
        <v>0</v>
      </c>
      <c r="L2254" s="5">
        <f t="shared" si="1975"/>
        <v>54.993000000000002</v>
      </c>
      <c r="M2254" s="5">
        <f t="shared" si="1936"/>
        <v>654.49300000000005</v>
      </c>
      <c r="N2254" s="5">
        <f t="shared" si="1976"/>
        <v>654.49300000000005</v>
      </c>
      <c r="O2254" s="5">
        <f t="shared" si="1976"/>
        <v>605.99649999999997</v>
      </c>
      <c r="P2254" s="5">
        <f t="shared" si="1977"/>
        <v>0</v>
      </c>
      <c r="Q2254" s="5">
        <f t="shared" si="1977"/>
        <v>0</v>
      </c>
      <c r="R2254" s="5">
        <f t="shared" si="1977"/>
        <v>0</v>
      </c>
      <c r="S2254" s="5">
        <f t="shared" si="1977"/>
        <v>0</v>
      </c>
      <c r="T2254" s="5">
        <f t="shared" si="1977"/>
        <v>654.49300000000005</v>
      </c>
      <c r="U2254" s="5">
        <f t="shared" si="1977"/>
        <v>0</v>
      </c>
      <c r="V2254" s="42">
        <f t="shared" si="1977"/>
        <v>0</v>
      </c>
      <c r="W2254" s="5">
        <f t="shared" si="1978"/>
        <v>100</v>
      </c>
      <c r="X2254" s="27"/>
    </row>
    <row r="2255" spans="1:24" ht="31.5" customHeight="1" x14ac:dyDescent="0.3">
      <c r="A2255" s="4" t="s">
        <v>235</v>
      </c>
      <c r="B2255" s="4" t="s">
        <v>1789</v>
      </c>
      <c r="C2255" s="4" t="s">
        <v>217</v>
      </c>
      <c r="D2255" s="4" t="s">
        <v>12</v>
      </c>
      <c r="E2255" s="14" t="s">
        <v>532</v>
      </c>
      <c r="F2255" s="5">
        <v>599.5</v>
      </c>
      <c r="G2255" s="5">
        <v>599.5</v>
      </c>
      <c r="H2255" s="5">
        <v>599.5</v>
      </c>
      <c r="I2255" s="5"/>
      <c r="J2255" s="5"/>
      <c r="K2255" s="5"/>
      <c r="L2255" s="5">
        <v>54.993000000000002</v>
      </c>
      <c r="M2255" s="5">
        <f t="shared" si="1936"/>
        <v>654.49300000000005</v>
      </c>
      <c r="N2255" s="5">
        <v>654.49300000000005</v>
      </c>
      <c r="O2255" s="5">
        <v>605.99649999999997</v>
      </c>
      <c r="P2255" s="5">
        <v>0</v>
      </c>
      <c r="Q2255" s="5">
        <v>0</v>
      </c>
      <c r="R2255" s="5">
        <v>0</v>
      </c>
      <c r="S2255" s="5">
        <v>0</v>
      </c>
      <c r="T2255" s="5">
        <v>654.49300000000005</v>
      </c>
      <c r="U2255" s="5">
        <v>0</v>
      </c>
      <c r="V2255" s="42">
        <v>0</v>
      </c>
      <c r="W2255" s="5">
        <f t="shared" si="1978"/>
        <v>100</v>
      </c>
      <c r="X2255" s="27"/>
    </row>
    <row r="2256" spans="1:24" ht="31.5" customHeight="1" x14ac:dyDescent="0.3">
      <c r="A2256" s="4" t="s">
        <v>235</v>
      </c>
      <c r="B2256" s="4" t="s">
        <v>1789</v>
      </c>
      <c r="C2256" s="4" t="s">
        <v>202</v>
      </c>
      <c r="D2256" s="4"/>
      <c r="E2256" s="14" t="s">
        <v>1156</v>
      </c>
      <c r="F2256" s="5">
        <f t="shared" ref="F2256:L2256" si="1979">F2257</f>
        <v>41035</v>
      </c>
      <c r="G2256" s="5">
        <f t="shared" si="1979"/>
        <v>25177.599999999999</v>
      </c>
      <c r="H2256" s="5">
        <f t="shared" si="1979"/>
        <v>30936.1</v>
      </c>
      <c r="I2256" s="5">
        <f t="shared" si="1979"/>
        <v>-1814.4</v>
      </c>
      <c r="J2256" s="5">
        <f t="shared" si="1979"/>
        <v>0</v>
      </c>
      <c r="K2256" s="5">
        <f t="shared" si="1979"/>
        <v>0</v>
      </c>
      <c r="L2256" s="5">
        <f t="shared" si="1979"/>
        <v>-8956.3339999999989</v>
      </c>
      <c r="M2256" s="5">
        <f t="shared" si="1936"/>
        <v>30264.266</v>
      </c>
      <c r="N2256" s="5">
        <f>N2257</f>
        <v>29764.30746</v>
      </c>
      <c r="O2256" s="5">
        <f>O2257</f>
        <v>21024.916789999999</v>
      </c>
      <c r="P2256" s="5">
        <f t="shared" ref="P2256:V2256" si="1980">P2257</f>
        <v>0</v>
      </c>
      <c r="Q2256" s="5">
        <f t="shared" si="1980"/>
        <v>0</v>
      </c>
      <c r="R2256" s="5">
        <f t="shared" si="1980"/>
        <v>0</v>
      </c>
      <c r="S2256" s="5">
        <f t="shared" si="1980"/>
        <v>0</v>
      </c>
      <c r="T2256" s="5">
        <f t="shared" si="1980"/>
        <v>29202.964089999998</v>
      </c>
      <c r="U2256" s="5">
        <f t="shared" si="1980"/>
        <v>0</v>
      </c>
      <c r="V2256" s="42">
        <f t="shared" si="1980"/>
        <v>0</v>
      </c>
      <c r="W2256" s="5">
        <f t="shared" si="1978"/>
        <v>98.114038531706512</v>
      </c>
      <c r="X2256" s="27"/>
    </row>
    <row r="2257" spans="1:24" ht="31.5" customHeight="1" x14ac:dyDescent="0.3">
      <c r="A2257" s="4" t="s">
        <v>235</v>
      </c>
      <c r="B2257" s="4" t="s">
        <v>1789</v>
      </c>
      <c r="C2257" s="4" t="s">
        <v>203</v>
      </c>
      <c r="D2257" s="4"/>
      <c r="E2257" s="14" t="s">
        <v>1157</v>
      </c>
      <c r="F2257" s="5">
        <f t="shared" ref="F2257:L2257" si="1981">F2258+F2262</f>
        <v>41035</v>
      </c>
      <c r="G2257" s="5">
        <f t="shared" si="1981"/>
        <v>25177.599999999999</v>
      </c>
      <c r="H2257" s="5">
        <f t="shared" si="1981"/>
        <v>30936.1</v>
      </c>
      <c r="I2257" s="5">
        <f t="shared" si="1981"/>
        <v>-1814.4</v>
      </c>
      <c r="J2257" s="5">
        <f t="shared" si="1981"/>
        <v>0</v>
      </c>
      <c r="K2257" s="5">
        <f t="shared" si="1981"/>
        <v>0</v>
      </c>
      <c r="L2257" s="5">
        <f t="shared" si="1981"/>
        <v>-8956.3339999999989</v>
      </c>
      <c r="M2257" s="5">
        <f t="shared" si="1936"/>
        <v>30264.266</v>
      </c>
      <c r="N2257" s="5">
        <f>N2258+N2262</f>
        <v>29764.30746</v>
      </c>
      <c r="O2257" s="5">
        <f>O2258+O2262</f>
        <v>21024.916789999999</v>
      </c>
      <c r="P2257" s="5">
        <f t="shared" ref="P2257:V2257" si="1982">P2258+P2262</f>
        <v>0</v>
      </c>
      <c r="Q2257" s="5">
        <f t="shared" si="1982"/>
        <v>0</v>
      </c>
      <c r="R2257" s="5">
        <f t="shared" si="1982"/>
        <v>0</v>
      </c>
      <c r="S2257" s="5">
        <f t="shared" si="1982"/>
        <v>0</v>
      </c>
      <c r="T2257" s="5">
        <f>T2258+T2262</f>
        <v>29202.964089999998</v>
      </c>
      <c r="U2257" s="5">
        <f t="shared" si="1982"/>
        <v>0</v>
      </c>
      <c r="V2257" s="42">
        <f t="shared" si="1982"/>
        <v>0</v>
      </c>
      <c r="W2257" s="5">
        <f t="shared" si="1978"/>
        <v>98.114038531706512</v>
      </c>
      <c r="X2257" s="27"/>
    </row>
    <row r="2258" spans="1:24" ht="31.5" customHeight="1" x14ac:dyDescent="0.3">
      <c r="A2258" s="4" t="s">
        <v>235</v>
      </c>
      <c r="B2258" s="4" t="s">
        <v>1789</v>
      </c>
      <c r="C2258" s="4" t="s">
        <v>218</v>
      </c>
      <c r="D2258" s="4"/>
      <c r="E2258" s="14" t="s">
        <v>1158</v>
      </c>
      <c r="F2258" s="5">
        <f>F2259</f>
        <v>36964.400000000001</v>
      </c>
      <c r="G2258" s="5">
        <f t="shared" ref="G2258:L2260" si="1983">G2259</f>
        <v>21107</v>
      </c>
      <c r="H2258" s="5">
        <f t="shared" si="1983"/>
        <v>26865.5</v>
      </c>
      <c r="I2258" s="5">
        <f t="shared" si="1983"/>
        <v>-1814.4</v>
      </c>
      <c r="J2258" s="5">
        <f t="shared" si="1983"/>
        <v>0</v>
      </c>
      <c r="K2258" s="5">
        <f t="shared" si="1983"/>
        <v>0</v>
      </c>
      <c r="L2258" s="5">
        <f t="shared" si="1983"/>
        <v>-8938.9619999999995</v>
      </c>
      <c r="M2258" s="5">
        <f t="shared" si="1936"/>
        <v>26211.038</v>
      </c>
      <c r="N2258" s="5">
        <f t="shared" ref="N2258:O2260" si="1984">N2259</f>
        <v>25711.079460000001</v>
      </c>
      <c r="O2258" s="5">
        <f t="shared" si="1984"/>
        <v>17974.825789999999</v>
      </c>
      <c r="P2258" s="5">
        <f t="shared" ref="P2258:V2260" si="1985">P2259</f>
        <v>0</v>
      </c>
      <c r="Q2258" s="5">
        <f t="shared" si="1985"/>
        <v>0</v>
      </c>
      <c r="R2258" s="5">
        <f t="shared" si="1985"/>
        <v>0</v>
      </c>
      <c r="S2258" s="5">
        <f t="shared" si="1985"/>
        <v>0</v>
      </c>
      <c r="T2258" s="5">
        <f t="shared" si="1985"/>
        <v>25671.549019999999</v>
      </c>
      <c r="U2258" s="5">
        <f t="shared" si="1985"/>
        <v>0</v>
      </c>
      <c r="V2258" s="42">
        <f t="shared" si="1985"/>
        <v>0</v>
      </c>
      <c r="W2258" s="5">
        <f t="shared" si="1978"/>
        <v>99.846251340549514</v>
      </c>
      <c r="X2258" s="27"/>
    </row>
    <row r="2259" spans="1:24" ht="31.5" customHeight="1" x14ac:dyDescent="0.3">
      <c r="A2259" s="4" t="s">
        <v>235</v>
      </c>
      <c r="B2259" s="4" t="s">
        <v>1789</v>
      </c>
      <c r="C2259" s="4" t="s">
        <v>1462</v>
      </c>
      <c r="D2259" s="4"/>
      <c r="E2259" s="14" t="s">
        <v>1463</v>
      </c>
      <c r="F2259" s="5">
        <f>F2260</f>
        <v>36964.400000000001</v>
      </c>
      <c r="G2259" s="5">
        <f t="shared" si="1983"/>
        <v>21107</v>
      </c>
      <c r="H2259" s="5">
        <f t="shared" si="1983"/>
        <v>26865.5</v>
      </c>
      <c r="I2259" s="5">
        <f t="shared" si="1983"/>
        <v>-1814.4</v>
      </c>
      <c r="J2259" s="5">
        <f t="shared" si="1983"/>
        <v>0</v>
      </c>
      <c r="K2259" s="5">
        <f t="shared" si="1983"/>
        <v>0</v>
      </c>
      <c r="L2259" s="5">
        <f t="shared" si="1983"/>
        <v>-8938.9619999999995</v>
      </c>
      <c r="M2259" s="5">
        <f t="shared" si="1936"/>
        <v>26211.038</v>
      </c>
      <c r="N2259" s="5">
        <f t="shared" si="1984"/>
        <v>25711.079460000001</v>
      </c>
      <c r="O2259" s="5">
        <f t="shared" si="1984"/>
        <v>17974.825789999999</v>
      </c>
      <c r="P2259" s="5">
        <f t="shared" si="1985"/>
        <v>0</v>
      </c>
      <c r="Q2259" s="5">
        <f t="shared" si="1985"/>
        <v>0</v>
      </c>
      <c r="R2259" s="5">
        <f t="shared" si="1985"/>
        <v>0</v>
      </c>
      <c r="S2259" s="5">
        <f t="shared" si="1985"/>
        <v>0</v>
      </c>
      <c r="T2259" s="5">
        <f t="shared" si="1985"/>
        <v>25671.549019999999</v>
      </c>
      <c r="U2259" s="5">
        <f t="shared" si="1985"/>
        <v>0</v>
      </c>
      <c r="V2259" s="42">
        <f t="shared" si="1985"/>
        <v>0</v>
      </c>
      <c r="W2259" s="5">
        <f t="shared" si="1978"/>
        <v>99.846251340549514</v>
      </c>
      <c r="X2259" s="27"/>
    </row>
    <row r="2260" spans="1:24" ht="31.5" customHeight="1" x14ac:dyDescent="0.3">
      <c r="A2260" s="4" t="s">
        <v>235</v>
      </c>
      <c r="B2260" s="4" t="s">
        <v>1789</v>
      </c>
      <c r="C2260" s="4" t="s">
        <v>1462</v>
      </c>
      <c r="D2260" s="4" t="s">
        <v>11</v>
      </c>
      <c r="E2260" s="14" t="s">
        <v>531</v>
      </c>
      <c r="F2260" s="5">
        <f>F2261</f>
        <v>36964.400000000001</v>
      </c>
      <c r="G2260" s="5">
        <f t="shared" si="1983"/>
        <v>21107</v>
      </c>
      <c r="H2260" s="5">
        <f t="shared" si="1983"/>
        <v>26865.5</v>
      </c>
      <c r="I2260" s="5">
        <f t="shared" si="1983"/>
        <v>-1814.4</v>
      </c>
      <c r="J2260" s="5">
        <f t="shared" si="1983"/>
        <v>0</v>
      </c>
      <c r="K2260" s="5">
        <f t="shared" si="1983"/>
        <v>0</v>
      </c>
      <c r="L2260" s="5">
        <f t="shared" si="1983"/>
        <v>-8938.9619999999995</v>
      </c>
      <c r="M2260" s="5">
        <f t="shared" si="1936"/>
        <v>26211.038</v>
      </c>
      <c r="N2260" s="5">
        <f t="shared" si="1984"/>
        <v>25711.079460000001</v>
      </c>
      <c r="O2260" s="5">
        <f t="shared" si="1984"/>
        <v>17974.825789999999</v>
      </c>
      <c r="P2260" s="5">
        <f t="shared" si="1985"/>
        <v>0</v>
      </c>
      <c r="Q2260" s="5">
        <f t="shared" si="1985"/>
        <v>0</v>
      </c>
      <c r="R2260" s="5">
        <f t="shared" si="1985"/>
        <v>0</v>
      </c>
      <c r="S2260" s="5">
        <f t="shared" si="1985"/>
        <v>0</v>
      </c>
      <c r="T2260" s="5">
        <f t="shared" si="1985"/>
        <v>25671.549019999999</v>
      </c>
      <c r="U2260" s="5">
        <f t="shared" si="1985"/>
        <v>0</v>
      </c>
      <c r="V2260" s="42">
        <f t="shared" si="1985"/>
        <v>0</v>
      </c>
      <c r="W2260" s="5">
        <f t="shared" si="1978"/>
        <v>99.846251340549514</v>
      </c>
      <c r="X2260" s="27"/>
    </row>
    <row r="2261" spans="1:24" ht="31.5" customHeight="1" x14ac:dyDescent="0.3">
      <c r="A2261" s="4" t="s">
        <v>235</v>
      </c>
      <c r="B2261" s="4" t="s">
        <v>1789</v>
      </c>
      <c r="C2261" s="4" t="s">
        <v>1462</v>
      </c>
      <c r="D2261" s="4" t="s">
        <v>12</v>
      </c>
      <c r="E2261" s="14" t="s">
        <v>532</v>
      </c>
      <c r="F2261" s="5">
        <v>36964.400000000001</v>
      </c>
      <c r="G2261" s="5">
        <v>21107</v>
      </c>
      <c r="H2261" s="5">
        <v>26865.5</v>
      </c>
      <c r="I2261" s="5">
        <v>-1814.4</v>
      </c>
      <c r="J2261" s="5"/>
      <c r="K2261" s="5"/>
      <c r="L2261" s="5">
        <f>5203.228-11687.538-1996.862+3025.833-911.659-1456.904-1115.06</f>
        <v>-8938.9619999999995</v>
      </c>
      <c r="M2261" s="5">
        <f t="shared" si="1936"/>
        <v>26211.038</v>
      </c>
      <c r="N2261" s="5">
        <v>25711.079460000001</v>
      </c>
      <c r="O2261" s="5">
        <v>17974.825789999999</v>
      </c>
      <c r="P2261" s="5">
        <v>0</v>
      </c>
      <c r="Q2261" s="5">
        <v>0</v>
      </c>
      <c r="R2261" s="5">
        <v>0</v>
      </c>
      <c r="S2261" s="5">
        <v>0</v>
      </c>
      <c r="T2261" s="5">
        <v>25671.549019999999</v>
      </c>
      <c r="U2261" s="5">
        <v>0</v>
      </c>
      <c r="V2261" s="42">
        <v>0</v>
      </c>
      <c r="W2261" s="5">
        <f t="shared" si="1978"/>
        <v>99.846251340549514</v>
      </c>
      <c r="X2261" s="27"/>
    </row>
    <row r="2262" spans="1:24" ht="31.5" customHeight="1" x14ac:dyDescent="0.3">
      <c r="A2262" s="4" t="s">
        <v>235</v>
      </c>
      <c r="B2262" s="4" t="s">
        <v>1789</v>
      </c>
      <c r="C2262" s="4" t="s">
        <v>219</v>
      </c>
      <c r="D2262" s="4"/>
      <c r="E2262" s="14" t="s">
        <v>1159</v>
      </c>
      <c r="F2262" s="5">
        <f>F2263</f>
        <v>4070.6</v>
      </c>
      <c r="G2262" s="5">
        <f t="shared" ref="G2262:L2264" si="1986">G2263</f>
        <v>4070.6</v>
      </c>
      <c r="H2262" s="5">
        <f t="shared" si="1986"/>
        <v>4070.6</v>
      </c>
      <c r="I2262" s="5">
        <f t="shared" si="1986"/>
        <v>0</v>
      </c>
      <c r="J2262" s="5">
        <f t="shared" si="1986"/>
        <v>0</v>
      </c>
      <c r="K2262" s="5">
        <f t="shared" si="1986"/>
        <v>0</v>
      </c>
      <c r="L2262" s="5">
        <f t="shared" si="1986"/>
        <v>-17.372</v>
      </c>
      <c r="M2262" s="5">
        <f t="shared" si="1936"/>
        <v>4053.2280000000001</v>
      </c>
      <c r="N2262" s="5">
        <f t="shared" ref="N2262:O2264" si="1987">N2263</f>
        <v>4053.2280000000001</v>
      </c>
      <c r="O2262" s="5">
        <f t="shared" si="1987"/>
        <v>3050.0909999999999</v>
      </c>
      <c r="P2262" s="5">
        <f t="shared" ref="P2262:V2264" si="1988">P2263</f>
        <v>0</v>
      </c>
      <c r="Q2262" s="5">
        <f t="shared" si="1988"/>
        <v>0</v>
      </c>
      <c r="R2262" s="5">
        <f t="shared" si="1988"/>
        <v>0</v>
      </c>
      <c r="S2262" s="5">
        <f t="shared" si="1988"/>
        <v>0</v>
      </c>
      <c r="T2262" s="5">
        <f t="shared" si="1988"/>
        <v>3531.41507</v>
      </c>
      <c r="U2262" s="5">
        <f t="shared" si="1988"/>
        <v>0</v>
      </c>
      <c r="V2262" s="42">
        <f t="shared" si="1988"/>
        <v>0</v>
      </c>
      <c r="W2262" s="5">
        <f t="shared" si="1978"/>
        <v>87.125991185297252</v>
      </c>
      <c r="X2262" s="27"/>
    </row>
    <row r="2263" spans="1:24" ht="15.75" customHeight="1" x14ac:dyDescent="0.3">
      <c r="A2263" s="4" t="s">
        <v>235</v>
      </c>
      <c r="B2263" s="4" t="s">
        <v>1789</v>
      </c>
      <c r="C2263" s="4" t="s">
        <v>1464</v>
      </c>
      <c r="D2263" s="4"/>
      <c r="E2263" s="14" t="s">
        <v>1465</v>
      </c>
      <c r="F2263" s="5">
        <f>F2264</f>
        <v>4070.6</v>
      </c>
      <c r="G2263" s="5">
        <f t="shared" si="1986"/>
        <v>4070.6</v>
      </c>
      <c r="H2263" s="5">
        <f t="shared" si="1986"/>
        <v>4070.6</v>
      </c>
      <c r="I2263" s="5">
        <f t="shared" si="1986"/>
        <v>0</v>
      </c>
      <c r="J2263" s="5">
        <f t="shared" si="1986"/>
        <v>0</v>
      </c>
      <c r="K2263" s="5">
        <f t="shared" si="1986"/>
        <v>0</v>
      </c>
      <c r="L2263" s="5">
        <f t="shared" si="1986"/>
        <v>-17.372</v>
      </c>
      <c r="M2263" s="5">
        <f t="shared" si="1936"/>
        <v>4053.2280000000001</v>
      </c>
      <c r="N2263" s="5">
        <f t="shared" si="1987"/>
        <v>4053.2280000000001</v>
      </c>
      <c r="O2263" s="5">
        <f t="shared" si="1987"/>
        <v>3050.0909999999999</v>
      </c>
      <c r="P2263" s="5">
        <f t="shared" si="1988"/>
        <v>0</v>
      </c>
      <c r="Q2263" s="5">
        <f t="shared" si="1988"/>
        <v>0</v>
      </c>
      <c r="R2263" s="5">
        <f t="shared" si="1988"/>
        <v>0</v>
      </c>
      <c r="S2263" s="5">
        <f t="shared" si="1988"/>
        <v>0</v>
      </c>
      <c r="T2263" s="5">
        <f t="shared" si="1988"/>
        <v>3531.41507</v>
      </c>
      <c r="U2263" s="5">
        <f t="shared" si="1988"/>
        <v>0</v>
      </c>
      <c r="V2263" s="42">
        <f t="shared" si="1988"/>
        <v>0</v>
      </c>
      <c r="W2263" s="5">
        <f t="shared" si="1978"/>
        <v>87.125991185297252</v>
      </c>
      <c r="X2263" s="27"/>
    </row>
    <row r="2264" spans="1:24" ht="31.5" customHeight="1" x14ac:dyDescent="0.3">
      <c r="A2264" s="4" t="s">
        <v>235</v>
      </c>
      <c r="B2264" s="4" t="s">
        <v>1789</v>
      </c>
      <c r="C2264" s="4" t="s">
        <v>1464</v>
      </c>
      <c r="D2264" s="4" t="s">
        <v>11</v>
      </c>
      <c r="E2264" s="14" t="s">
        <v>531</v>
      </c>
      <c r="F2264" s="5">
        <f>F2265</f>
        <v>4070.6</v>
      </c>
      <c r="G2264" s="5">
        <f t="shared" si="1986"/>
        <v>4070.6</v>
      </c>
      <c r="H2264" s="5">
        <f t="shared" si="1986"/>
        <v>4070.6</v>
      </c>
      <c r="I2264" s="5">
        <f t="shared" si="1986"/>
        <v>0</v>
      </c>
      <c r="J2264" s="5">
        <f t="shared" si="1986"/>
        <v>0</v>
      </c>
      <c r="K2264" s="5">
        <f t="shared" si="1986"/>
        <v>0</v>
      </c>
      <c r="L2264" s="5">
        <f t="shared" si="1986"/>
        <v>-17.372</v>
      </c>
      <c r="M2264" s="5">
        <f t="shared" si="1936"/>
        <v>4053.2280000000001</v>
      </c>
      <c r="N2264" s="5">
        <f t="shared" si="1987"/>
        <v>4053.2280000000001</v>
      </c>
      <c r="O2264" s="5">
        <f t="shared" si="1987"/>
        <v>3050.0909999999999</v>
      </c>
      <c r="P2264" s="5">
        <f t="shared" si="1988"/>
        <v>0</v>
      </c>
      <c r="Q2264" s="5">
        <f t="shared" si="1988"/>
        <v>0</v>
      </c>
      <c r="R2264" s="5">
        <f t="shared" si="1988"/>
        <v>0</v>
      </c>
      <c r="S2264" s="5">
        <f t="shared" si="1988"/>
        <v>0</v>
      </c>
      <c r="T2264" s="5">
        <f t="shared" si="1988"/>
        <v>3531.41507</v>
      </c>
      <c r="U2264" s="5">
        <f t="shared" si="1988"/>
        <v>0</v>
      </c>
      <c r="V2264" s="42">
        <f t="shared" si="1988"/>
        <v>0</v>
      </c>
      <c r="W2264" s="5">
        <f t="shared" si="1978"/>
        <v>87.125991185297252</v>
      </c>
      <c r="X2264" s="27"/>
    </row>
    <row r="2265" spans="1:24" ht="31.5" customHeight="1" x14ac:dyDescent="0.3">
      <c r="A2265" s="4" t="s">
        <v>235</v>
      </c>
      <c r="B2265" s="4" t="s">
        <v>1789</v>
      </c>
      <c r="C2265" s="4" t="s">
        <v>1464</v>
      </c>
      <c r="D2265" s="4" t="s">
        <v>12</v>
      </c>
      <c r="E2265" s="14" t="s">
        <v>532</v>
      </c>
      <c r="F2265" s="5">
        <v>4070.6</v>
      </c>
      <c r="G2265" s="5">
        <v>4070.6</v>
      </c>
      <c r="H2265" s="5">
        <v>4070.6</v>
      </c>
      <c r="I2265" s="5"/>
      <c r="J2265" s="5"/>
      <c r="K2265" s="5"/>
      <c r="L2265" s="5">
        <v>-17.372</v>
      </c>
      <c r="M2265" s="5">
        <f t="shared" si="1936"/>
        <v>4053.2280000000001</v>
      </c>
      <c r="N2265" s="5">
        <v>4053.2280000000001</v>
      </c>
      <c r="O2265" s="5">
        <v>3050.0909999999999</v>
      </c>
      <c r="P2265" s="5">
        <v>0</v>
      </c>
      <c r="Q2265" s="5">
        <v>0</v>
      </c>
      <c r="R2265" s="5">
        <v>0</v>
      </c>
      <c r="S2265" s="5">
        <v>0</v>
      </c>
      <c r="T2265" s="5">
        <v>3531.41507</v>
      </c>
      <c r="U2265" s="5">
        <v>0</v>
      </c>
      <c r="V2265" s="42">
        <v>0</v>
      </c>
      <c r="W2265" s="5">
        <f t="shared" si="1978"/>
        <v>87.125991185297252</v>
      </c>
      <c r="X2265" s="27"/>
    </row>
    <row r="2266" spans="1:24" ht="31.5" customHeight="1" x14ac:dyDescent="0.3">
      <c r="A2266" s="4" t="s">
        <v>235</v>
      </c>
      <c r="B2266" s="4" t="s">
        <v>1789</v>
      </c>
      <c r="C2266" s="4" t="s">
        <v>222</v>
      </c>
      <c r="D2266" s="4"/>
      <c r="E2266" s="14" t="s">
        <v>1179</v>
      </c>
      <c r="F2266" s="5">
        <f t="shared" ref="F2266:L2272" si="1989">F2267</f>
        <v>44366.3</v>
      </c>
      <c r="G2266" s="5">
        <f t="shared" si="1989"/>
        <v>51346.600000000006</v>
      </c>
      <c r="H2266" s="5">
        <f t="shared" si="1989"/>
        <v>51346.600000000006</v>
      </c>
      <c r="I2266" s="5">
        <f t="shared" si="1989"/>
        <v>0</v>
      </c>
      <c r="J2266" s="5">
        <f t="shared" si="1989"/>
        <v>0</v>
      </c>
      <c r="K2266" s="5">
        <f t="shared" si="1989"/>
        <v>0</v>
      </c>
      <c r="L2266" s="5">
        <f t="shared" si="1989"/>
        <v>0</v>
      </c>
      <c r="M2266" s="5">
        <f t="shared" si="1936"/>
        <v>44366.3</v>
      </c>
      <c r="N2266" s="5">
        <f t="shared" ref="N2266:O2272" si="1990">N2267</f>
        <v>1348.71309</v>
      </c>
      <c r="O2266" s="5">
        <f t="shared" si="1990"/>
        <v>1348.71309</v>
      </c>
      <c r="P2266" s="5">
        <f t="shared" ref="P2266:V2272" si="1991">P2267</f>
        <v>1078.97048</v>
      </c>
      <c r="Q2266" s="5">
        <f t="shared" si="1991"/>
        <v>1078.97048</v>
      </c>
      <c r="R2266" s="5">
        <f t="shared" si="1991"/>
        <v>0</v>
      </c>
      <c r="S2266" s="5">
        <f t="shared" si="1991"/>
        <v>0</v>
      </c>
      <c r="T2266" s="5">
        <f t="shared" si="1991"/>
        <v>1348.71309</v>
      </c>
      <c r="U2266" s="5">
        <f t="shared" si="1991"/>
        <v>1078.97048</v>
      </c>
      <c r="V2266" s="42">
        <f t="shared" si="1991"/>
        <v>0</v>
      </c>
      <c r="W2266" s="5">
        <f t="shared" si="1978"/>
        <v>100</v>
      </c>
      <c r="X2266" s="27"/>
    </row>
    <row r="2267" spans="1:24" ht="47.25" customHeight="1" x14ac:dyDescent="0.3">
      <c r="A2267" s="4" t="s">
        <v>235</v>
      </c>
      <c r="B2267" s="4" t="s">
        <v>1789</v>
      </c>
      <c r="C2267" s="4" t="s">
        <v>223</v>
      </c>
      <c r="D2267" s="4"/>
      <c r="E2267" s="14" t="s">
        <v>1180</v>
      </c>
      <c r="F2267" s="5">
        <f t="shared" si="1989"/>
        <v>44366.3</v>
      </c>
      <c r="G2267" s="5">
        <f t="shared" si="1989"/>
        <v>51346.600000000006</v>
      </c>
      <c r="H2267" s="5">
        <f t="shared" si="1989"/>
        <v>51346.600000000006</v>
      </c>
      <c r="I2267" s="5">
        <f t="shared" si="1989"/>
        <v>0</v>
      </c>
      <c r="J2267" s="5">
        <f t="shared" si="1989"/>
        <v>0</v>
      </c>
      <c r="K2267" s="5">
        <f t="shared" si="1989"/>
        <v>0</v>
      </c>
      <c r="L2267" s="5">
        <f t="shared" si="1989"/>
        <v>0</v>
      </c>
      <c r="M2267" s="5">
        <f t="shared" si="1936"/>
        <v>44366.3</v>
      </c>
      <c r="N2267" s="5">
        <f t="shared" si="1990"/>
        <v>1348.71309</v>
      </c>
      <c r="O2267" s="5">
        <f t="shared" si="1990"/>
        <v>1348.71309</v>
      </c>
      <c r="P2267" s="5">
        <f t="shared" si="1991"/>
        <v>1078.97048</v>
      </c>
      <c r="Q2267" s="5">
        <f t="shared" si="1991"/>
        <v>1078.97048</v>
      </c>
      <c r="R2267" s="5">
        <f t="shared" si="1991"/>
        <v>0</v>
      </c>
      <c r="S2267" s="5">
        <f t="shared" si="1991"/>
        <v>0</v>
      </c>
      <c r="T2267" s="5">
        <f t="shared" si="1991"/>
        <v>1348.71309</v>
      </c>
      <c r="U2267" s="5">
        <f t="shared" si="1991"/>
        <v>1078.97048</v>
      </c>
      <c r="V2267" s="42">
        <f t="shared" si="1991"/>
        <v>0</v>
      </c>
      <c r="W2267" s="5">
        <f t="shared" si="1978"/>
        <v>100</v>
      </c>
      <c r="X2267" s="27"/>
    </row>
    <row r="2268" spans="1:24" ht="31.5" customHeight="1" x14ac:dyDescent="0.3">
      <c r="A2268" s="4" t="s">
        <v>235</v>
      </c>
      <c r="B2268" s="4" t="s">
        <v>1789</v>
      </c>
      <c r="C2268" s="4" t="s">
        <v>948</v>
      </c>
      <c r="D2268" s="4"/>
      <c r="E2268" s="14" t="s">
        <v>949</v>
      </c>
      <c r="F2268" s="5">
        <f t="shared" si="1989"/>
        <v>44366.3</v>
      </c>
      <c r="G2268" s="5">
        <f t="shared" si="1989"/>
        <v>51346.600000000006</v>
      </c>
      <c r="H2268" s="5">
        <f t="shared" si="1989"/>
        <v>51346.600000000006</v>
      </c>
      <c r="I2268" s="5">
        <f t="shared" si="1989"/>
        <v>0</v>
      </c>
      <c r="J2268" s="5">
        <f t="shared" si="1989"/>
        <v>0</v>
      </c>
      <c r="K2268" s="5">
        <f t="shared" si="1989"/>
        <v>0</v>
      </c>
      <c r="L2268" s="5">
        <f t="shared" si="1989"/>
        <v>0</v>
      </c>
      <c r="M2268" s="5">
        <f t="shared" si="1936"/>
        <v>44366.3</v>
      </c>
      <c r="N2268" s="5">
        <f t="shared" si="1990"/>
        <v>1348.71309</v>
      </c>
      <c r="O2268" s="5">
        <f t="shared" si="1990"/>
        <v>1348.71309</v>
      </c>
      <c r="P2268" s="5">
        <f t="shared" si="1991"/>
        <v>1078.97048</v>
      </c>
      <c r="Q2268" s="5">
        <f t="shared" si="1991"/>
        <v>1078.97048</v>
      </c>
      <c r="R2268" s="5">
        <f t="shared" si="1991"/>
        <v>0</v>
      </c>
      <c r="S2268" s="5">
        <f t="shared" si="1991"/>
        <v>0</v>
      </c>
      <c r="T2268" s="5">
        <f t="shared" si="1991"/>
        <v>1348.71309</v>
      </c>
      <c r="U2268" s="5">
        <f t="shared" si="1991"/>
        <v>1078.97048</v>
      </c>
      <c r="V2268" s="42">
        <f t="shared" si="1991"/>
        <v>0</v>
      </c>
      <c r="W2268" s="5">
        <f t="shared" si="1978"/>
        <v>100</v>
      </c>
      <c r="X2268" s="27"/>
    </row>
    <row r="2269" spans="1:24" ht="31.5" customHeight="1" x14ac:dyDescent="0.3">
      <c r="A2269" s="4" t="s">
        <v>235</v>
      </c>
      <c r="B2269" s="4" t="s">
        <v>1789</v>
      </c>
      <c r="C2269" s="4" t="s">
        <v>951</v>
      </c>
      <c r="D2269" s="4"/>
      <c r="E2269" s="14" t="s">
        <v>950</v>
      </c>
      <c r="F2269" s="5">
        <f t="shared" ref="F2269:L2269" si="1992">F2272</f>
        <v>44366.3</v>
      </c>
      <c r="G2269" s="5">
        <f t="shared" si="1992"/>
        <v>51346.600000000006</v>
      </c>
      <c r="H2269" s="5">
        <f t="shared" si="1992"/>
        <v>51346.600000000006</v>
      </c>
      <c r="I2269" s="5">
        <f t="shared" si="1992"/>
        <v>0</v>
      </c>
      <c r="J2269" s="5">
        <f t="shared" si="1992"/>
        <v>0</v>
      </c>
      <c r="K2269" s="5">
        <f t="shared" si="1992"/>
        <v>0</v>
      </c>
      <c r="L2269" s="5">
        <f t="shared" si="1992"/>
        <v>0</v>
      </c>
      <c r="M2269" s="5">
        <f t="shared" si="1936"/>
        <v>44366.3</v>
      </c>
      <c r="N2269" s="5">
        <f>N2272+N2270</f>
        <v>1348.71309</v>
      </c>
      <c r="O2269" s="5">
        <f t="shared" ref="O2269:V2269" si="1993">O2272+O2270</f>
        <v>1348.71309</v>
      </c>
      <c r="P2269" s="5">
        <f t="shared" si="1993"/>
        <v>1078.97048</v>
      </c>
      <c r="Q2269" s="5">
        <f t="shared" si="1993"/>
        <v>1078.97048</v>
      </c>
      <c r="R2269" s="5">
        <f t="shared" si="1993"/>
        <v>0</v>
      </c>
      <c r="S2269" s="5">
        <f t="shared" si="1993"/>
        <v>0</v>
      </c>
      <c r="T2269" s="5">
        <f t="shared" si="1993"/>
        <v>1348.71309</v>
      </c>
      <c r="U2269" s="5">
        <f t="shared" si="1993"/>
        <v>1078.97048</v>
      </c>
      <c r="V2269" s="42">
        <f t="shared" si="1993"/>
        <v>0</v>
      </c>
      <c r="W2269" s="5">
        <f t="shared" si="1978"/>
        <v>100</v>
      </c>
      <c r="X2269" s="27"/>
    </row>
    <row r="2270" spans="1:24" ht="31.5" customHeight="1" x14ac:dyDescent="0.3">
      <c r="A2270" s="4" t="s">
        <v>235</v>
      </c>
      <c r="B2270" s="4" t="s">
        <v>1789</v>
      </c>
      <c r="C2270" s="4" t="s">
        <v>951</v>
      </c>
      <c r="D2270" s="4" t="s">
        <v>87</v>
      </c>
      <c r="E2270" s="14" t="s">
        <v>541</v>
      </c>
      <c r="F2270" s="5"/>
      <c r="G2270" s="5"/>
      <c r="H2270" s="5"/>
      <c r="I2270" s="5"/>
      <c r="J2270" s="5"/>
      <c r="K2270" s="5"/>
      <c r="L2270" s="5"/>
      <c r="M2270" s="5">
        <v>0</v>
      </c>
      <c r="N2270" s="5">
        <f>N2271</f>
        <v>212.47035</v>
      </c>
      <c r="O2270" s="5">
        <f t="shared" ref="O2270:V2270" si="1994">O2271</f>
        <v>212.47035</v>
      </c>
      <c r="P2270" s="5">
        <f t="shared" si="1994"/>
        <v>169.97629000000001</v>
      </c>
      <c r="Q2270" s="5">
        <f t="shared" si="1994"/>
        <v>169.97629000000001</v>
      </c>
      <c r="R2270" s="5">
        <f t="shared" si="1994"/>
        <v>0</v>
      </c>
      <c r="S2270" s="5">
        <f t="shared" si="1994"/>
        <v>0</v>
      </c>
      <c r="T2270" s="5">
        <f t="shared" si="1994"/>
        <v>212.47035</v>
      </c>
      <c r="U2270" s="5">
        <f t="shared" si="1994"/>
        <v>169.97629000000001</v>
      </c>
      <c r="V2270" s="42">
        <f t="shared" si="1994"/>
        <v>0</v>
      </c>
      <c r="W2270" s="5">
        <f t="shared" si="1978"/>
        <v>100</v>
      </c>
      <c r="X2270" s="27"/>
    </row>
    <row r="2271" spans="1:24" ht="63" customHeight="1" x14ac:dyDescent="0.3">
      <c r="A2271" s="4" t="s">
        <v>235</v>
      </c>
      <c r="B2271" s="4" t="s">
        <v>1789</v>
      </c>
      <c r="C2271" s="4" t="s">
        <v>951</v>
      </c>
      <c r="D2271" s="4" t="s">
        <v>84</v>
      </c>
      <c r="E2271" s="14" t="s">
        <v>1552</v>
      </c>
      <c r="F2271" s="5"/>
      <c r="G2271" s="5"/>
      <c r="H2271" s="5"/>
      <c r="I2271" s="5"/>
      <c r="J2271" s="5"/>
      <c r="K2271" s="5"/>
      <c r="L2271" s="5"/>
      <c r="M2271" s="5">
        <v>0</v>
      </c>
      <c r="N2271" s="5">
        <v>212.47035</v>
      </c>
      <c r="O2271" s="5">
        <f>42.49406+169.97629</f>
        <v>212.47035</v>
      </c>
      <c r="P2271" s="5">
        <v>169.97629000000001</v>
      </c>
      <c r="Q2271" s="5">
        <v>169.97629000000001</v>
      </c>
      <c r="R2271" s="5">
        <v>0</v>
      </c>
      <c r="S2271" s="5">
        <v>0</v>
      </c>
      <c r="T2271" s="5">
        <v>212.47035</v>
      </c>
      <c r="U2271" s="5">
        <v>169.97629000000001</v>
      </c>
      <c r="V2271" s="42">
        <v>0</v>
      </c>
      <c r="W2271" s="5">
        <f t="shared" si="1978"/>
        <v>100</v>
      </c>
      <c r="X2271" s="27"/>
    </row>
    <row r="2272" spans="1:24" ht="15.75" customHeight="1" x14ac:dyDescent="0.3">
      <c r="A2272" s="4" t="s">
        <v>235</v>
      </c>
      <c r="B2272" s="4" t="s">
        <v>1789</v>
      </c>
      <c r="C2272" s="4" t="s">
        <v>951</v>
      </c>
      <c r="D2272" s="4" t="s">
        <v>13</v>
      </c>
      <c r="E2272" s="14" t="s">
        <v>547</v>
      </c>
      <c r="F2272" s="5">
        <f t="shared" si="1989"/>
        <v>44366.3</v>
      </c>
      <c r="G2272" s="5">
        <f t="shared" si="1989"/>
        <v>51346.600000000006</v>
      </c>
      <c r="H2272" s="5">
        <f t="shared" si="1989"/>
        <v>51346.600000000006</v>
      </c>
      <c r="I2272" s="5">
        <f t="shared" si="1989"/>
        <v>0</v>
      </c>
      <c r="J2272" s="5">
        <f t="shared" si="1989"/>
        <v>0</v>
      </c>
      <c r="K2272" s="5">
        <f t="shared" si="1989"/>
        <v>0</v>
      </c>
      <c r="L2272" s="5">
        <f t="shared" si="1989"/>
        <v>0</v>
      </c>
      <c r="M2272" s="5">
        <f t="shared" ref="M2272:M2347" si="1995">F2272+I2272+L2272</f>
        <v>44366.3</v>
      </c>
      <c r="N2272" s="5">
        <f t="shared" si="1990"/>
        <v>1136.2427399999999</v>
      </c>
      <c r="O2272" s="5">
        <f t="shared" si="1990"/>
        <v>1136.2427399999999</v>
      </c>
      <c r="P2272" s="5">
        <f t="shared" si="1991"/>
        <v>908.99419</v>
      </c>
      <c r="Q2272" s="5">
        <f t="shared" si="1991"/>
        <v>908.99419</v>
      </c>
      <c r="R2272" s="5">
        <f t="shared" si="1991"/>
        <v>0</v>
      </c>
      <c r="S2272" s="5">
        <f t="shared" si="1991"/>
        <v>0</v>
      </c>
      <c r="T2272" s="5">
        <f t="shared" si="1991"/>
        <v>1136.2427399999999</v>
      </c>
      <c r="U2272" s="5">
        <f t="shared" si="1991"/>
        <v>908.99419</v>
      </c>
      <c r="V2272" s="42">
        <f t="shared" si="1991"/>
        <v>0</v>
      </c>
      <c r="W2272" s="5">
        <f t="shared" si="1978"/>
        <v>100</v>
      </c>
      <c r="X2272" s="27"/>
    </row>
    <row r="2273" spans="1:24" ht="63" customHeight="1" x14ac:dyDescent="0.3">
      <c r="A2273" s="4" t="s">
        <v>235</v>
      </c>
      <c r="B2273" s="4" t="s">
        <v>1789</v>
      </c>
      <c r="C2273" s="4" t="s">
        <v>951</v>
      </c>
      <c r="D2273" s="4" t="s">
        <v>198</v>
      </c>
      <c r="E2273" s="14" t="s">
        <v>548</v>
      </c>
      <c r="F2273" s="5">
        <v>44366.3</v>
      </c>
      <c r="G2273" s="5">
        <v>51346.600000000006</v>
      </c>
      <c r="H2273" s="5">
        <v>51346.600000000006</v>
      </c>
      <c r="I2273" s="5"/>
      <c r="J2273" s="5"/>
      <c r="K2273" s="5"/>
      <c r="L2273" s="5"/>
      <c r="M2273" s="5">
        <f t="shared" si="1995"/>
        <v>44366.3</v>
      </c>
      <c r="N2273" s="5">
        <v>1136.2427399999999</v>
      </c>
      <c r="O2273" s="5">
        <f>227.24855+908.99419</f>
        <v>1136.2427399999999</v>
      </c>
      <c r="P2273" s="5">
        <v>908.99419</v>
      </c>
      <c r="Q2273" s="5">
        <v>908.99419</v>
      </c>
      <c r="R2273" s="5">
        <v>0</v>
      </c>
      <c r="S2273" s="5">
        <v>0</v>
      </c>
      <c r="T2273" s="5">
        <v>1136.2427399999999</v>
      </c>
      <c r="U2273" s="5">
        <v>908.99419</v>
      </c>
      <c r="V2273" s="42">
        <v>0</v>
      </c>
      <c r="W2273" s="5">
        <f t="shared" si="1978"/>
        <v>100</v>
      </c>
      <c r="X2273" s="27"/>
    </row>
    <row r="2274" spans="1:24" ht="31.5" customHeight="1" x14ac:dyDescent="0.3">
      <c r="A2274" s="4" t="s">
        <v>235</v>
      </c>
      <c r="B2274" s="4" t="s">
        <v>1789</v>
      </c>
      <c r="C2274" s="4" t="s">
        <v>205</v>
      </c>
      <c r="D2274" s="4"/>
      <c r="E2274" s="14" t="s">
        <v>1210</v>
      </c>
      <c r="F2274" s="5">
        <f t="shared" ref="F2274:K2274" si="1996">F2275+F2294</f>
        <v>10525.3</v>
      </c>
      <c r="G2274" s="5">
        <f t="shared" si="1996"/>
        <v>5016.3</v>
      </c>
      <c r="H2274" s="5">
        <f t="shared" si="1996"/>
        <v>5016.3</v>
      </c>
      <c r="I2274" s="5">
        <f t="shared" si="1996"/>
        <v>0</v>
      </c>
      <c r="J2274" s="5">
        <f t="shared" si="1996"/>
        <v>0</v>
      </c>
      <c r="K2274" s="5">
        <f t="shared" si="1996"/>
        <v>0</v>
      </c>
      <c r="L2274" s="5">
        <f>L2275+L2294+L2287</f>
        <v>5255.5579999999991</v>
      </c>
      <c r="M2274" s="5">
        <f t="shared" si="1995"/>
        <v>15780.857999999998</v>
      </c>
      <c r="N2274" s="5">
        <f>N2275+N2294+N2287</f>
        <v>12549.56997</v>
      </c>
      <c r="O2274" s="5">
        <f>O2275+O2294+O2287</f>
        <v>9951.4014500000012</v>
      </c>
      <c r="P2274" s="5">
        <f t="shared" ref="P2274:V2274" si="1997">P2275+P2294+P2287</f>
        <v>0</v>
      </c>
      <c r="Q2274" s="5">
        <f t="shared" si="1997"/>
        <v>0</v>
      </c>
      <c r="R2274" s="5">
        <f t="shared" si="1997"/>
        <v>0</v>
      </c>
      <c r="S2274" s="5">
        <f t="shared" si="1997"/>
        <v>0</v>
      </c>
      <c r="T2274" s="5">
        <f>T2275+T2294+T2287</f>
        <v>12549.56876</v>
      </c>
      <c r="U2274" s="5">
        <f t="shared" si="1997"/>
        <v>0</v>
      </c>
      <c r="V2274" s="42">
        <f t="shared" si="1997"/>
        <v>0</v>
      </c>
      <c r="W2274" s="5">
        <f t="shared" si="1978"/>
        <v>99.999990358235351</v>
      </c>
      <c r="X2274" s="27"/>
    </row>
    <row r="2275" spans="1:24" ht="31.5" customHeight="1" x14ac:dyDescent="0.3">
      <c r="A2275" s="4" t="s">
        <v>235</v>
      </c>
      <c r="B2275" s="4" t="s">
        <v>1789</v>
      </c>
      <c r="C2275" s="4" t="s">
        <v>224</v>
      </c>
      <c r="D2275" s="4"/>
      <c r="E2275" s="14" t="s">
        <v>1222</v>
      </c>
      <c r="F2275" s="5">
        <f t="shared" ref="F2275:L2275" si="1998">F2276+F2280</f>
        <v>5016.3</v>
      </c>
      <c r="G2275" s="5">
        <f t="shared" si="1998"/>
        <v>5016.3</v>
      </c>
      <c r="H2275" s="5">
        <f t="shared" si="1998"/>
        <v>5016.3</v>
      </c>
      <c r="I2275" s="5">
        <f t="shared" si="1998"/>
        <v>0</v>
      </c>
      <c r="J2275" s="5">
        <f t="shared" si="1998"/>
        <v>0</v>
      </c>
      <c r="K2275" s="5">
        <f t="shared" si="1998"/>
        <v>0</v>
      </c>
      <c r="L2275" s="5">
        <f t="shared" si="1998"/>
        <v>6056.0409999999993</v>
      </c>
      <c r="M2275" s="5">
        <f t="shared" si="1995"/>
        <v>11072.341</v>
      </c>
      <c r="N2275" s="5">
        <f>N2276+N2280</f>
        <v>10832.341</v>
      </c>
      <c r="O2275" s="5">
        <f>O2276+O2280</f>
        <v>9201.4014500000012</v>
      </c>
      <c r="P2275" s="5">
        <f t="shared" ref="P2275:V2275" si="1999">P2276+P2280</f>
        <v>0</v>
      </c>
      <c r="Q2275" s="5">
        <f t="shared" si="1999"/>
        <v>0</v>
      </c>
      <c r="R2275" s="5">
        <f t="shared" si="1999"/>
        <v>0</v>
      </c>
      <c r="S2275" s="5">
        <f t="shared" si="1999"/>
        <v>0</v>
      </c>
      <c r="T2275" s="5">
        <f t="shared" si="1999"/>
        <v>10832.33979</v>
      </c>
      <c r="U2275" s="5">
        <f t="shared" si="1999"/>
        <v>0</v>
      </c>
      <c r="V2275" s="42">
        <f t="shared" si="1999"/>
        <v>0</v>
      </c>
      <c r="W2275" s="5">
        <f t="shared" si="1978"/>
        <v>99.99998882974603</v>
      </c>
      <c r="X2275" s="27"/>
    </row>
    <row r="2276" spans="1:24" ht="47.25" customHeight="1" x14ac:dyDescent="0.3">
      <c r="A2276" s="4" t="s">
        <v>235</v>
      </c>
      <c r="B2276" s="4" t="s">
        <v>1789</v>
      </c>
      <c r="C2276" s="4" t="s">
        <v>225</v>
      </c>
      <c r="D2276" s="4"/>
      <c r="E2276" s="14" t="s">
        <v>1223</v>
      </c>
      <c r="F2276" s="5">
        <f t="shared" ref="F2276:L2278" si="2000">F2277</f>
        <v>3328.8</v>
      </c>
      <c r="G2276" s="5">
        <f t="shared" si="2000"/>
        <v>3328.8</v>
      </c>
      <c r="H2276" s="5">
        <f t="shared" si="2000"/>
        <v>3328.8</v>
      </c>
      <c r="I2276" s="5">
        <f t="shared" si="2000"/>
        <v>0</v>
      </c>
      <c r="J2276" s="5">
        <f t="shared" si="2000"/>
        <v>0</v>
      </c>
      <c r="K2276" s="5">
        <f t="shared" si="2000"/>
        <v>0</v>
      </c>
      <c r="L2276" s="5">
        <f t="shared" si="2000"/>
        <v>-13.644</v>
      </c>
      <c r="M2276" s="5">
        <f t="shared" si="1995"/>
        <v>3315.1560000000004</v>
      </c>
      <c r="N2276" s="5">
        <f t="shared" ref="N2276:O2278" si="2001">N2277</f>
        <v>3315.1559999999999</v>
      </c>
      <c r="O2276" s="5">
        <f t="shared" si="2001"/>
        <v>1858.1319800000001</v>
      </c>
      <c r="P2276" s="5">
        <f t="shared" ref="P2276:V2278" si="2002">P2277</f>
        <v>0</v>
      </c>
      <c r="Q2276" s="5">
        <f t="shared" si="2002"/>
        <v>0</v>
      </c>
      <c r="R2276" s="5">
        <f t="shared" si="2002"/>
        <v>0</v>
      </c>
      <c r="S2276" s="5">
        <f t="shared" si="2002"/>
        <v>0</v>
      </c>
      <c r="T2276" s="5">
        <f t="shared" si="2002"/>
        <v>3315.1554599999999</v>
      </c>
      <c r="U2276" s="5">
        <f t="shared" si="2002"/>
        <v>0</v>
      </c>
      <c r="V2276" s="42">
        <f t="shared" si="2002"/>
        <v>0</v>
      </c>
      <c r="W2276" s="5">
        <f t="shared" si="1978"/>
        <v>99.999983711173769</v>
      </c>
      <c r="X2276" s="27"/>
    </row>
    <row r="2277" spans="1:24" ht="31.5" customHeight="1" x14ac:dyDescent="0.3">
      <c r="A2277" s="4" t="s">
        <v>235</v>
      </c>
      <c r="B2277" s="4" t="s">
        <v>1789</v>
      </c>
      <c r="C2277" s="4" t="s">
        <v>220</v>
      </c>
      <c r="D2277" s="4"/>
      <c r="E2277" s="14" t="s">
        <v>786</v>
      </c>
      <c r="F2277" s="5">
        <f t="shared" si="2000"/>
        <v>3328.8</v>
      </c>
      <c r="G2277" s="5">
        <f t="shared" si="2000"/>
        <v>3328.8</v>
      </c>
      <c r="H2277" s="5">
        <f t="shared" si="2000"/>
        <v>3328.8</v>
      </c>
      <c r="I2277" s="5">
        <f t="shared" si="2000"/>
        <v>0</v>
      </c>
      <c r="J2277" s="5">
        <f t="shared" si="2000"/>
        <v>0</v>
      </c>
      <c r="K2277" s="5">
        <f t="shared" si="2000"/>
        <v>0</v>
      </c>
      <c r="L2277" s="5">
        <f t="shared" si="2000"/>
        <v>-13.644</v>
      </c>
      <c r="M2277" s="5">
        <f t="shared" si="1995"/>
        <v>3315.1560000000004</v>
      </c>
      <c r="N2277" s="5">
        <f t="shared" si="2001"/>
        <v>3315.1559999999999</v>
      </c>
      <c r="O2277" s="5">
        <f t="shared" si="2001"/>
        <v>1858.1319800000001</v>
      </c>
      <c r="P2277" s="5">
        <f t="shared" si="2002"/>
        <v>0</v>
      </c>
      <c r="Q2277" s="5">
        <f t="shared" si="2002"/>
        <v>0</v>
      </c>
      <c r="R2277" s="5">
        <f t="shared" si="2002"/>
        <v>0</v>
      </c>
      <c r="S2277" s="5">
        <f t="shared" si="2002"/>
        <v>0</v>
      </c>
      <c r="T2277" s="5">
        <f t="shared" si="2002"/>
        <v>3315.1554599999999</v>
      </c>
      <c r="U2277" s="5">
        <f t="shared" si="2002"/>
        <v>0</v>
      </c>
      <c r="V2277" s="42">
        <f t="shared" si="2002"/>
        <v>0</v>
      </c>
      <c r="W2277" s="5">
        <f t="shared" si="1978"/>
        <v>99.999983711173769</v>
      </c>
      <c r="X2277" s="27"/>
    </row>
    <row r="2278" spans="1:24" ht="31.5" customHeight="1" x14ac:dyDescent="0.3">
      <c r="A2278" s="4" t="s">
        <v>235</v>
      </c>
      <c r="B2278" s="4" t="s">
        <v>1789</v>
      </c>
      <c r="C2278" s="4" t="s">
        <v>220</v>
      </c>
      <c r="D2278" s="4" t="s">
        <v>11</v>
      </c>
      <c r="E2278" s="14" t="s">
        <v>531</v>
      </c>
      <c r="F2278" s="5">
        <f t="shared" si="2000"/>
        <v>3328.8</v>
      </c>
      <c r="G2278" s="5">
        <f t="shared" si="2000"/>
        <v>3328.8</v>
      </c>
      <c r="H2278" s="5">
        <f t="shared" si="2000"/>
        <v>3328.8</v>
      </c>
      <c r="I2278" s="5">
        <f t="shared" si="2000"/>
        <v>0</v>
      </c>
      <c r="J2278" s="5">
        <f t="shared" si="2000"/>
        <v>0</v>
      </c>
      <c r="K2278" s="5">
        <f t="shared" si="2000"/>
        <v>0</v>
      </c>
      <c r="L2278" s="5">
        <f t="shared" si="2000"/>
        <v>-13.644</v>
      </c>
      <c r="M2278" s="5">
        <f t="shared" si="1995"/>
        <v>3315.1560000000004</v>
      </c>
      <c r="N2278" s="5">
        <f t="shared" si="2001"/>
        <v>3315.1559999999999</v>
      </c>
      <c r="O2278" s="5">
        <f t="shared" si="2001"/>
        <v>1858.1319800000001</v>
      </c>
      <c r="P2278" s="5">
        <f t="shared" si="2002"/>
        <v>0</v>
      </c>
      <c r="Q2278" s="5">
        <f t="shared" si="2002"/>
        <v>0</v>
      </c>
      <c r="R2278" s="5">
        <f t="shared" si="2002"/>
        <v>0</v>
      </c>
      <c r="S2278" s="5">
        <f t="shared" si="2002"/>
        <v>0</v>
      </c>
      <c r="T2278" s="5">
        <f t="shared" si="2002"/>
        <v>3315.1554599999999</v>
      </c>
      <c r="U2278" s="5">
        <f t="shared" si="2002"/>
        <v>0</v>
      </c>
      <c r="V2278" s="42">
        <f t="shared" si="2002"/>
        <v>0</v>
      </c>
      <c r="W2278" s="5">
        <f t="shared" si="1978"/>
        <v>99.999983711173769</v>
      </c>
      <c r="X2278" s="27"/>
    </row>
    <row r="2279" spans="1:24" ht="31.5" customHeight="1" x14ac:dyDescent="0.3">
      <c r="A2279" s="4" t="s">
        <v>235</v>
      </c>
      <c r="B2279" s="4" t="s">
        <v>1789</v>
      </c>
      <c r="C2279" s="4" t="s">
        <v>220</v>
      </c>
      <c r="D2279" s="4" t="s">
        <v>12</v>
      </c>
      <c r="E2279" s="14" t="s">
        <v>532</v>
      </c>
      <c r="F2279" s="5">
        <v>3328.8</v>
      </c>
      <c r="G2279" s="5">
        <v>3328.8</v>
      </c>
      <c r="H2279" s="5">
        <v>3328.8</v>
      </c>
      <c r="I2279" s="5"/>
      <c r="J2279" s="5"/>
      <c r="K2279" s="5"/>
      <c r="L2279" s="5">
        <v>-13.644</v>
      </c>
      <c r="M2279" s="5">
        <f t="shared" si="1995"/>
        <v>3315.1560000000004</v>
      </c>
      <c r="N2279" s="5">
        <v>3315.1559999999999</v>
      </c>
      <c r="O2279" s="5">
        <v>1858.1319800000001</v>
      </c>
      <c r="P2279" s="5">
        <v>0</v>
      </c>
      <c r="Q2279" s="5">
        <v>0</v>
      </c>
      <c r="R2279" s="5">
        <v>0</v>
      </c>
      <c r="S2279" s="5">
        <v>0</v>
      </c>
      <c r="T2279" s="5">
        <v>3315.1554599999999</v>
      </c>
      <c r="U2279" s="5">
        <v>0</v>
      </c>
      <c r="V2279" s="42">
        <v>0</v>
      </c>
      <c r="W2279" s="5">
        <f t="shared" si="1978"/>
        <v>99.999983711173769</v>
      </c>
      <c r="X2279" s="27"/>
    </row>
    <row r="2280" spans="1:24" ht="47.25" customHeight="1" x14ac:dyDescent="0.3">
      <c r="A2280" s="4" t="s">
        <v>235</v>
      </c>
      <c r="B2280" s="4" t="s">
        <v>1789</v>
      </c>
      <c r="C2280" s="4" t="s">
        <v>902</v>
      </c>
      <c r="D2280" s="4"/>
      <c r="E2280" s="14" t="s">
        <v>956</v>
      </c>
      <c r="F2280" s="5">
        <f t="shared" ref="F2280:K2280" si="2003">F2284</f>
        <v>1687.5</v>
      </c>
      <c r="G2280" s="5">
        <f t="shared" si="2003"/>
        <v>1687.5</v>
      </c>
      <c r="H2280" s="5">
        <f t="shared" si="2003"/>
        <v>1687.5</v>
      </c>
      <c r="I2280" s="5">
        <f t="shared" si="2003"/>
        <v>0</v>
      </c>
      <c r="J2280" s="5">
        <f t="shared" si="2003"/>
        <v>0</v>
      </c>
      <c r="K2280" s="5">
        <f t="shared" si="2003"/>
        <v>0</v>
      </c>
      <c r="L2280" s="5">
        <f>L2284+L2281</f>
        <v>6069.6849999999995</v>
      </c>
      <c r="M2280" s="5">
        <f t="shared" si="1995"/>
        <v>7757.1849999999995</v>
      </c>
      <c r="N2280" s="5">
        <f>N2284+N2281</f>
        <v>7517.1849999999995</v>
      </c>
      <c r="O2280" s="5">
        <f>O2284+O2281</f>
        <v>7343.2694700000002</v>
      </c>
      <c r="P2280" s="5">
        <f t="shared" ref="P2280:V2280" si="2004">P2284+P2281</f>
        <v>0</v>
      </c>
      <c r="Q2280" s="5">
        <f t="shared" si="2004"/>
        <v>0</v>
      </c>
      <c r="R2280" s="5">
        <f t="shared" si="2004"/>
        <v>0</v>
      </c>
      <c r="S2280" s="5">
        <f t="shared" si="2004"/>
        <v>0</v>
      </c>
      <c r="T2280" s="5">
        <f t="shared" si="2004"/>
        <v>7517.18433</v>
      </c>
      <c r="U2280" s="5">
        <f t="shared" si="2004"/>
        <v>0</v>
      </c>
      <c r="V2280" s="42">
        <f t="shared" si="2004"/>
        <v>0</v>
      </c>
      <c r="W2280" s="5">
        <f t="shared" si="1978"/>
        <v>99.999991087089128</v>
      </c>
      <c r="X2280" s="27"/>
    </row>
    <row r="2281" spans="1:24" ht="31.5" customHeight="1" x14ac:dyDescent="0.3">
      <c r="A2281" s="4" t="s">
        <v>235</v>
      </c>
      <c r="B2281" s="4" t="s">
        <v>1789</v>
      </c>
      <c r="C2281" s="4" t="s">
        <v>1668</v>
      </c>
      <c r="D2281" s="4"/>
      <c r="E2281" s="14" t="s">
        <v>1669</v>
      </c>
      <c r="F2281" s="5"/>
      <c r="G2281" s="5"/>
      <c r="H2281" s="5"/>
      <c r="I2281" s="5"/>
      <c r="J2281" s="5"/>
      <c r="K2281" s="5"/>
      <c r="L2281" s="5">
        <f>L2282</f>
        <v>6384.4059999999999</v>
      </c>
      <c r="M2281" s="5">
        <f>L2281</f>
        <v>6384.4059999999999</v>
      </c>
      <c r="N2281" s="5">
        <f t="shared" ref="N2281:V2282" si="2005">N2282</f>
        <v>6384.4059999999999</v>
      </c>
      <c r="O2281" s="5">
        <f t="shared" si="2005"/>
        <v>6384.4059299999999</v>
      </c>
      <c r="P2281" s="5">
        <f t="shared" si="2005"/>
        <v>0</v>
      </c>
      <c r="Q2281" s="5">
        <f t="shared" si="2005"/>
        <v>0</v>
      </c>
      <c r="R2281" s="5">
        <f t="shared" si="2005"/>
        <v>0</v>
      </c>
      <c r="S2281" s="5">
        <f t="shared" si="2005"/>
        <v>0</v>
      </c>
      <c r="T2281" s="5">
        <f t="shared" si="2005"/>
        <v>6384.4059299999999</v>
      </c>
      <c r="U2281" s="5">
        <f t="shared" si="2005"/>
        <v>0</v>
      </c>
      <c r="V2281" s="42">
        <f t="shared" si="2005"/>
        <v>0</v>
      </c>
      <c r="W2281" s="5">
        <f t="shared" si="1978"/>
        <v>99.999998903578501</v>
      </c>
      <c r="X2281" s="27"/>
    </row>
    <row r="2282" spans="1:24" ht="31.5" customHeight="1" x14ac:dyDescent="0.3">
      <c r="A2282" s="4" t="s">
        <v>235</v>
      </c>
      <c r="B2282" s="4" t="s">
        <v>1789</v>
      </c>
      <c r="C2282" s="4" t="s">
        <v>1668</v>
      </c>
      <c r="D2282" s="4" t="s">
        <v>11</v>
      </c>
      <c r="E2282" s="14" t="s">
        <v>531</v>
      </c>
      <c r="F2282" s="5"/>
      <c r="G2282" s="5"/>
      <c r="H2282" s="5"/>
      <c r="I2282" s="5"/>
      <c r="J2282" s="5"/>
      <c r="K2282" s="5"/>
      <c r="L2282" s="5">
        <f>L2283</f>
        <v>6384.4059999999999</v>
      </c>
      <c r="M2282" s="5">
        <f>L2282</f>
        <v>6384.4059999999999</v>
      </c>
      <c r="N2282" s="5">
        <f t="shared" si="2005"/>
        <v>6384.4059999999999</v>
      </c>
      <c r="O2282" s="5">
        <f t="shared" si="2005"/>
        <v>6384.4059299999999</v>
      </c>
      <c r="P2282" s="5">
        <f t="shared" si="2005"/>
        <v>0</v>
      </c>
      <c r="Q2282" s="5">
        <f t="shared" si="2005"/>
        <v>0</v>
      </c>
      <c r="R2282" s="5">
        <f t="shared" si="2005"/>
        <v>0</v>
      </c>
      <c r="S2282" s="5">
        <f t="shared" si="2005"/>
        <v>0</v>
      </c>
      <c r="T2282" s="5">
        <f t="shared" si="2005"/>
        <v>6384.4059299999999</v>
      </c>
      <c r="U2282" s="5">
        <f t="shared" si="2005"/>
        <v>0</v>
      </c>
      <c r="V2282" s="42">
        <f t="shared" si="2005"/>
        <v>0</v>
      </c>
      <c r="W2282" s="5">
        <f t="shared" si="1978"/>
        <v>99.999998903578501</v>
      </c>
      <c r="X2282" s="27"/>
    </row>
    <row r="2283" spans="1:24" ht="31.5" customHeight="1" x14ac:dyDescent="0.3">
      <c r="A2283" s="4" t="s">
        <v>235</v>
      </c>
      <c r="B2283" s="4" t="s">
        <v>1789</v>
      </c>
      <c r="C2283" s="4" t="s">
        <v>1668</v>
      </c>
      <c r="D2283" s="4" t="s">
        <v>12</v>
      </c>
      <c r="E2283" s="14" t="s">
        <v>532</v>
      </c>
      <c r="F2283" s="5"/>
      <c r="G2283" s="5"/>
      <c r="H2283" s="5"/>
      <c r="I2283" s="5"/>
      <c r="J2283" s="5"/>
      <c r="K2283" s="5"/>
      <c r="L2283" s="5">
        <f>6414.717-30.311</f>
        <v>6384.4059999999999</v>
      </c>
      <c r="M2283" s="5">
        <f>L2283</f>
        <v>6384.4059999999999</v>
      </c>
      <c r="N2283" s="5">
        <v>6384.4059999999999</v>
      </c>
      <c r="O2283" s="5">
        <v>6384.4059299999999</v>
      </c>
      <c r="P2283" s="5">
        <v>0</v>
      </c>
      <c r="Q2283" s="5">
        <v>0</v>
      </c>
      <c r="R2283" s="5">
        <v>0</v>
      </c>
      <c r="S2283" s="5">
        <v>0</v>
      </c>
      <c r="T2283" s="5">
        <v>6384.4059299999999</v>
      </c>
      <c r="U2283" s="5">
        <v>0</v>
      </c>
      <c r="V2283" s="42">
        <v>0</v>
      </c>
      <c r="W2283" s="5">
        <f t="shared" si="1978"/>
        <v>99.999998903578501</v>
      </c>
      <c r="X2283" s="27"/>
    </row>
    <row r="2284" spans="1:24" ht="31.5" customHeight="1" x14ac:dyDescent="0.3">
      <c r="A2284" s="4" t="s">
        <v>235</v>
      </c>
      <c r="B2284" s="4" t="s">
        <v>1789</v>
      </c>
      <c r="C2284" s="4" t="s">
        <v>903</v>
      </c>
      <c r="D2284" s="4"/>
      <c r="E2284" s="14" t="s">
        <v>1658</v>
      </c>
      <c r="F2284" s="5">
        <f t="shared" ref="F2284:L2285" si="2006">F2285</f>
        <v>1687.5</v>
      </c>
      <c r="G2284" s="5">
        <f t="shared" si="2006"/>
        <v>1687.5</v>
      </c>
      <c r="H2284" s="5">
        <f t="shared" si="2006"/>
        <v>1687.5</v>
      </c>
      <c r="I2284" s="5">
        <f t="shared" si="2006"/>
        <v>0</v>
      </c>
      <c r="J2284" s="5">
        <f t="shared" si="2006"/>
        <v>0</v>
      </c>
      <c r="K2284" s="5">
        <f t="shared" si="2006"/>
        <v>0</v>
      </c>
      <c r="L2284" s="5">
        <f t="shared" si="2006"/>
        <v>-314.721</v>
      </c>
      <c r="M2284" s="5">
        <f t="shared" si="1995"/>
        <v>1372.779</v>
      </c>
      <c r="N2284" s="5">
        <f>N2285</f>
        <v>1132.779</v>
      </c>
      <c r="O2284" s="5">
        <f>O2285</f>
        <v>958.86353999999994</v>
      </c>
      <c r="P2284" s="5">
        <f t="shared" ref="P2284:V2285" si="2007">P2285</f>
        <v>0</v>
      </c>
      <c r="Q2284" s="5">
        <f t="shared" si="2007"/>
        <v>0</v>
      </c>
      <c r="R2284" s="5">
        <f t="shared" si="2007"/>
        <v>0</v>
      </c>
      <c r="S2284" s="5">
        <f t="shared" si="2007"/>
        <v>0</v>
      </c>
      <c r="T2284" s="5">
        <f t="shared" si="2007"/>
        <v>1132.7783999999999</v>
      </c>
      <c r="U2284" s="5">
        <f t="shared" si="2007"/>
        <v>0</v>
      </c>
      <c r="V2284" s="42">
        <f t="shared" si="2007"/>
        <v>0</v>
      </c>
      <c r="W2284" s="5">
        <f t="shared" si="1978"/>
        <v>99.999947032916396</v>
      </c>
      <c r="X2284" s="27"/>
    </row>
    <row r="2285" spans="1:24" ht="31.5" customHeight="1" x14ac:dyDescent="0.3">
      <c r="A2285" s="4" t="s">
        <v>235</v>
      </c>
      <c r="B2285" s="4" t="s">
        <v>1789</v>
      </c>
      <c r="C2285" s="4" t="s">
        <v>903</v>
      </c>
      <c r="D2285" s="4" t="s">
        <v>11</v>
      </c>
      <c r="E2285" s="14" t="s">
        <v>531</v>
      </c>
      <c r="F2285" s="5">
        <f t="shared" si="2006"/>
        <v>1687.5</v>
      </c>
      <c r="G2285" s="5">
        <f t="shared" si="2006"/>
        <v>1687.5</v>
      </c>
      <c r="H2285" s="5">
        <f t="shared" si="2006"/>
        <v>1687.5</v>
      </c>
      <c r="I2285" s="5">
        <f t="shared" si="2006"/>
        <v>0</v>
      </c>
      <c r="J2285" s="5">
        <f t="shared" si="2006"/>
        <v>0</v>
      </c>
      <c r="K2285" s="5">
        <f t="shared" si="2006"/>
        <v>0</v>
      </c>
      <c r="L2285" s="5">
        <f t="shared" si="2006"/>
        <v>-314.721</v>
      </c>
      <c r="M2285" s="5">
        <f t="shared" si="1995"/>
        <v>1372.779</v>
      </c>
      <c r="N2285" s="5">
        <f>N2286</f>
        <v>1132.779</v>
      </c>
      <c r="O2285" s="5">
        <f>O2286</f>
        <v>958.86353999999994</v>
      </c>
      <c r="P2285" s="5">
        <f t="shared" si="2007"/>
        <v>0</v>
      </c>
      <c r="Q2285" s="5">
        <f t="shared" si="2007"/>
        <v>0</v>
      </c>
      <c r="R2285" s="5">
        <f t="shared" si="2007"/>
        <v>0</v>
      </c>
      <c r="S2285" s="5">
        <f t="shared" si="2007"/>
        <v>0</v>
      </c>
      <c r="T2285" s="5">
        <f t="shared" si="2007"/>
        <v>1132.7783999999999</v>
      </c>
      <c r="U2285" s="5">
        <f t="shared" si="2007"/>
        <v>0</v>
      </c>
      <c r="V2285" s="42">
        <f t="shared" si="2007"/>
        <v>0</v>
      </c>
      <c r="W2285" s="5">
        <f t="shared" si="1978"/>
        <v>99.999947032916396</v>
      </c>
      <c r="X2285" s="27"/>
    </row>
    <row r="2286" spans="1:24" ht="31.5" customHeight="1" x14ac:dyDescent="0.3">
      <c r="A2286" s="4" t="s">
        <v>235</v>
      </c>
      <c r="B2286" s="4" t="s">
        <v>1789</v>
      </c>
      <c r="C2286" s="4" t="s">
        <v>903</v>
      </c>
      <c r="D2286" s="4" t="s">
        <v>12</v>
      </c>
      <c r="E2286" s="14" t="s">
        <v>532</v>
      </c>
      <c r="F2286" s="5">
        <v>1687.5</v>
      </c>
      <c r="G2286" s="5">
        <v>1687.5</v>
      </c>
      <c r="H2286" s="5">
        <v>1687.5</v>
      </c>
      <c r="I2286" s="5"/>
      <c r="J2286" s="5"/>
      <c r="K2286" s="5"/>
      <c r="L2286" s="5">
        <f>-314.721+50.538-50.538</f>
        <v>-314.721</v>
      </c>
      <c r="M2286" s="5">
        <f t="shared" si="1995"/>
        <v>1372.779</v>
      </c>
      <c r="N2286" s="5">
        <v>1132.779</v>
      </c>
      <c r="O2286" s="5">
        <v>958.86353999999994</v>
      </c>
      <c r="P2286" s="5">
        <v>0</v>
      </c>
      <c r="Q2286" s="5">
        <v>0</v>
      </c>
      <c r="R2286" s="5">
        <v>0</v>
      </c>
      <c r="S2286" s="5">
        <v>0</v>
      </c>
      <c r="T2286" s="5">
        <v>1132.7783999999999</v>
      </c>
      <c r="U2286" s="5">
        <v>0</v>
      </c>
      <c r="V2286" s="42">
        <v>0</v>
      </c>
      <c r="W2286" s="5">
        <f t="shared" si="1978"/>
        <v>99.999947032916396</v>
      </c>
      <c r="X2286" s="27"/>
    </row>
    <row r="2287" spans="1:24" ht="47.25" customHeight="1" x14ac:dyDescent="0.3">
      <c r="A2287" s="4" t="s">
        <v>235</v>
      </c>
      <c r="B2287" s="4" t="s">
        <v>1789</v>
      </c>
      <c r="C2287" s="4" t="s">
        <v>206</v>
      </c>
      <c r="D2287" s="4"/>
      <c r="E2287" s="14" t="s">
        <v>1224</v>
      </c>
      <c r="F2287" s="5"/>
      <c r="G2287" s="5"/>
      <c r="H2287" s="5"/>
      <c r="I2287" s="5"/>
      <c r="J2287" s="5"/>
      <c r="K2287" s="5"/>
      <c r="L2287" s="5">
        <f>L2288</f>
        <v>260</v>
      </c>
      <c r="M2287" s="5">
        <f>L2287</f>
        <v>260</v>
      </c>
      <c r="N2287" s="5">
        <f t="shared" ref="N2287:O2292" si="2008">N2288</f>
        <v>1255.8369700000001</v>
      </c>
      <c r="O2287" s="5">
        <f t="shared" si="2008"/>
        <v>750</v>
      </c>
      <c r="P2287" s="5">
        <f t="shared" ref="P2287:V2292" si="2009">P2288</f>
        <v>0</v>
      </c>
      <c r="Q2287" s="5">
        <f t="shared" si="2009"/>
        <v>0</v>
      </c>
      <c r="R2287" s="5">
        <f t="shared" si="2009"/>
        <v>0</v>
      </c>
      <c r="S2287" s="5">
        <f t="shared" si="2009"/>
        <v>0</v>
      </c>
      <c r="T2287" s="5">
        <f t="shared" si="2009"/>
        <v>1255.8369700000001</v>
      </c>
      <c r="U2287" s="5">
        <f t="shared" si="2009"/>
        <v>0</v>
      </c>
      <c r="V2287" s="42">
        <f t="shared" si="2009"/>
        <v>0</v>
      </c>
      <c r="W2287" s="5">
        <f t="shared" si="1978"/>
        <v>100</v>
      </c>
      <c r="X2287" s="27"/>
    </row>
    <row r="2288" spans="1:24" ht="47.25" customHeight="1" x14ac:dyDescent="0.3">
      <c r="A2288" s="4" t="s">
        <v>235</v>
      </c>
      <c r="B2288" s="4" t="s">
        <v>1789</v>
      </c>
      <c r="C2288" s="4" t="s">
        <v>207</v>
      </c>
      <c r="D2288" s="4"/>
      <c r="E2288" s="14" t="s">
        <v>1227</v>
      </c>
      <c r="F2288" s="5"/>
      <c r="G2288" s="5"/>
      <c r="H2288" s="5"/>
      <c r="I2288" s="5"/>
      <c r="J2288" s="5"/>
      <c r="K2288" s="5"/>
      <c r="L2288" s="5">
        <f>L2289</f>
        <v>260</v>
      </c>
      <c r="M2288" s="5">
        <f t="shared" ref="M2288:M2293" si="2010">L2288</f>
        <v>260</v>
      </c>
      <c r="N2288" s="5">
        <f t="shared" si="2008"/>
        <v>1255.8369700000001</v>
      </c>
      <c r="O2288" s="5">
        <f t="shared" si="2008"/>
        <v>750</v>
      </c>
      <c r="P2288" s="5">
        <f t="shared" si="2009"/>
        <v>0</v>
      </c>
      <c r="Q2288" s="5">
        <f t="shared" si="2009"/>
        <v>0</v>
      </c>
      <c r="R2288" s="5">
        <f t="shared" si="2009"/>
        <v>0</v>
      </c>
      <c r="S2288" s="5">
        <f t="shared" si="2009"/>
        <v>0</v>
      </c>
      <c r="T2288" s="5">
        <f t="shared" si="2009"/>
        <v>1255.8369700000001</v>
      </c>
      <c r="U2288" s="5">
        <f t="shared" si="2009"/>
        <v>0</v>
      </c>
      <c r="V2288" s="42">
        <f t="shared" si="2009"/>
        <v>0</v>
      </c>
      <c r="W2288" s="5">
        <f t="shared" si="1978"/>
        <v>100</v>
      </c>
      <c r="X2288" s="27"/>
    </row>
    <row r="2289" spans="1:24" ht="31.5" customHeight="1" x14ac:dyDescent="0.3">
      <c r="A2289" s="4" t="s">
        <v>235</v>
      </c>
      <c r="B2289" s="4" t="s">
        <v>1789</v>
      </c>
      <c r="C2289" s="4" t="s">
        <v>197</v>
      </c>
      <c r="D2289" s="4"/>
      <c r="E2289" s="14" t="s">
        <v>920</v>
      </c>
      <c r="F2289" s="5"/>
      <c r="G2289" s="5"/>
      <c r="H2289" s="5"/>
      <c r="I2289" s="5"/>
      <c r="J2289" s="5"/>
      <c r="K2289" s="5"/>
      <c r="L2289" s="5">
        <f>L2290+L2292</f>
        <v>260</v>
      </c>
      <c r="M2289" s="5">
        <f t="shared" si="2010"/>
        <v>260</v>
      </c>
      <c r="N2289" s="5">
        <f>N2292+N2290</f>
        <v>1255.8369700000001</v>
      </c>
      <c r="O2289" s="5">
        <f t="shared" ref="O2289:V2289" si="2011">O2292+O2290</f>
        <v>750</v>
      </c>
      <c r="P2289" s="5">
        <f t="shared" si="2011"/>
        <v>0</v>
      </c>
      <c r="Q2289" s="5">
        <f t="shared" si="2011"/>
        <v>0</v>
      </c>
      <c r="R2289" s="5">
        <f t="shared" si="2011"/>
        <v>0</v>
      </c>
      <c r="S2289" s="5">
        <f t="shared" si="2011"/>
        <v>0</v>
      </c>
      <c r="T2289" s="5">
        <f t="shared" si="2011"/>
        <v>1255.8369700000001</v>
      </c>
      <c r="U2289" s="5">
        <f t="shared" si="2011"/>
        <v>0</v>
      </c>
      <c r="V2289" s="42">
        <f t="shared" si="2011"/>
        <v>0</v>
      </c>
      <c r="W2289" s="5">
        <f t="shared" si="1978"/>
        <v>100</v>
      </c>
      <c r="X2289" s="27"/>
    </row>
    <row r="2290" spans="1:24" ht="31.5" customHeight="1" x14ac:dyDescent="0.3">
      <c r="A2290" s="4" t="s">
        <v>235</v>
      </c>
      <c r="B2290" s="4" t="s">
        <v>1789</v>
      </c>
      <c r="C2290" s="4" t="s">
        <v>197</v>
      </c>
      <c r="D2290" s="4" t="s">
        <v>87</v>
      </c>
      <c r="E2290" s="14" t="s">
        <v>541</v>
      </c>
      <c r="F2290" s="5"/>
      <c r="G2290" s="5"/>
      <c r="H2290" s="5"/>
      <c r="I2290" s="5"/>
      <c r="J2290" s="5"/>
      <c r="K2290" s="5"/>
      <c r="L2290" s="5">
        <f>L2291</f>
        <v>0</v>
      </c>
      <c r="M2290" s="5">
        <f t="shared" si="2010"/>
        <v>0</v>
      </c>
      <c r="N2290" s="5">
        <f>N2291</f>
        <v>671.66926000000001</v>
      </c>
      <c r="O2290" s="5">
        <f t="shared" ref="O2290:V2290" si="2012">O2291</f>
        <v>490</v>
      </c>
      <c r="P2290" s="5">
        <f t="shared" si="2012"/>
        <v>0</v>
      </c>
      <c r="Q2290" s="5">
        <f t="shared" si="2012"/>
        <v>0</v>
      </c>
      <c r="R2290" s="5">
        <f t="shared" si="2012"/>
        <v>0</v>
      </c>
      <c r="S2290" s="5">
        <f t="shared" si="2012"/>
        <v>0</v>
      </c>
      <c r="T2290" s="5">
        <f t="shared" si="2012"/>
        <v>671.66926000000001</v>
      </c>
      <c r="U2290" s="5">
        <f t="shared" si="2012"/>
        <v>0</v>
      </c>
      <c r="V2290" s="42">
        <f t="shared" si="2012"/>
        <v>0</v>
      </c>
      <c r="W2290" s="5">
        <f t="shared" si="1978"/>
        <v>100</v>
      </c>
      <c r="X2290" s="27"/>
    </row>
    <row r="2291" spans="1:24" ht="63" customHeight="1" x14ac:dyDescent="0.3">
      <c r="A2291" s="4" t="s">
        <v>235</v>
      </c>
      <c r="B2291" s="4" t="s">
        <v>1789</v>
      </c>
      <c r="C2291" s="4" t="s">
        <v>197</v>
      </c>
      <c r="D2291" s="4" t="s">
        <v>84</v>
      </c>
      <c r="E2291" s="14" t="s">
        <v>1552</v>
      </c>
      <c r="F2291" s="5"/>
      <c r="G2291" s="5"/>
      <c r="H2291" s="5"/>
      <c r="I2291" s="5"/>
      <c r="J2291" s="5"/>
      <c r="K2291" s="5"/>
      <c r="L2291" s="5">
        <v>0</v>
      </c>
      <c r="M2291" s="5">
        <f t="shared" si="2010"/>
        <v>0</v>
      </c>
      <c r="N2291" s="5">
        <v>671.66926000000001</v>
      </c>
      <c r="O2291" s="5">
        <v>490</v>
      </c>
      <c r="P2291" s="5">
        <v>0</v>
      </c>
      <c r="Q2291" s="5">
        <v>0</v>
      </c>
      <c r="R2291" s="5">
        <v>0</v>
      </c>
      <c r="S2291" s="5">
        <v>0</v>
      </c>
      <c r="T2291" s="5">
        <v>671.66926000000001</v>
      </c>
      <c r="U2291" s="5">
        <v>0</v>
      </c>
      <c r="V2291" s="42">
        <v>0</v>
      </c>
      <c r="W2291" s="5">
        <f t="shared" si="1978"/>
        <v>100</v>
      </c>
      <c r="X2291" s="27"/>
    </row>
    <row r="2292" spans="1:24" ht="15.75" customHeight="1" x14ac:dyDescent="0.3">
      <c r="A2292" s="4" t="s">
        <v>235</v>
      </c>
      <c r="B2292" s="4" t="s">
        <v>1789</v>
      </c>
      <c r="C2292" s="4" t="s">
        <v>197</v>
      </c>
      <c r="D2292" s="4" t="s">
        <v>13</v>
      </c>
      <c r="E2292" s="14" t="s">
        <v>547</v>
      </c>
      <c r="F2292" s="5"/>
      <c r="G2292" s="5"/>
      <c r="H2292" s="5"/>
      <c r="I2292" s="5"/>
      <c r="J2292" s="5"/>
      <c r="K2292" s="5"/>
      <c r="L2292" s="5">
        <f>L2293</f>
        <v>260</v>
      </c>
      <c r="M2292" s="5">
        <f t="shared" si="2010"/>
        <v>260</v>
      </c>
      <c r="N2292" s="5">
        <f t="shared" si="2008"/>
        <v>584.16771000000006</v>
      </c>
      <c r="O2292" s="5">
        <f t="shared" si="2008"/>
        <v>260</v>
      </c>
      <c r="P2292" s="5">
        <f t="shared" si="2009"/>
        <v>0</v>
      </c>
      <c r="Q2292" s="5">
        <f t="shared" si="2009"/>
        <v>0</v>
      </c>
      <c r="R2292" s="5">
        <f t="shared" si="2009"/>
        <v>0</v>
      </c>
      <c r="S2292" s="5">
        <f t="shared" si="2009"/>
        <v>0</v>
      </c>
      <c r="T2292" s="5">
        <f t="shared" si="2009"/>
        <v>584.16771000000006</v>
      </c>
      <c r="U2292" s="5">
        <f t="shared" si="2009"/>
        <v>0</v>
      </c>
      <c r="V2292" s="42">
        <f t="shared" si="2009"/>
        <v>0</v>
      </c>
      <c r="W2292" s="5">
        <f t="shared" si="1978"/>
        <v>100</v>
      </c>
      <c r="X2292" s="27"/>
    </row>
    <row r="2293" spans="1:24" ht="63" customHeight="1" x14ac:dyDescent="0.3">
      <c r="A2293" s="4" t="s">
        <v>235</v>
      </c>
      <c r="B2293" s="4" t="s">
        <v>1789</v>
      </c>
      <c r="C2293" s="4" t="s">
        <v>197</v>
      </c>
      <c r="D2293" s="4" t="s">
        <v>198</v>
      </c>
      <c r="E2293" s="14" t="s">
        <v>548</v>
      </c>
      <c r="F2293" s="5"/>
      <c r="G2293" s="5"/>
      <c r="H2293" s="5"/>
      <c r="I2293" s="5"/>
      <c r="J2293" s="5"/>
      <c r="K2293" s="5"/>
      <c r="L2293" s="5">
        <v>260</v>
      </c>
      <c r="M2293" s="5">
        <f t="shared" si="2010"/>
        <v>260</v>
      </c>
      <c r="N2293" s="5">
        <v>584.16771000000006</v>
      </c>
      <c r="O2293" s="5">
        <v>260</v>
      </c>
      <c r="P2293" s="5">
        <v>0</v>
      </c>
      <c r="Q2293" s="5">
        <v>0</v>
      </c>
      <c r="R2293" s="5">
        <v>0</v>
      </c>
      <c r="S2293" s="5">
        <v>0</v>
      </c>
      <c r="T2293" s="5">
        <v>584.16771000000006</v>
      </c>
      <c r="U2293" s="5">
        <v>0</v>
      </c>
      <c r="V2293" s="42">
        <v>0</v>
      </c>
      <c r="W2293" s="5">
        <f t="shared" si="1978"/>
        <v>100</v>
      </c>
      <c r="X2293" s="27"/>
    </row>
    <row r="2294" spans="1:24" ht="47.25" customHeight="1" x14ac:dyDescent="0.3">
      <c r="A2294" s="4" t="s">
        <v>235</v>
      </c>
      <c r="B2294" s="4" t="s">
        <v>1789</v>
      </c>
      <c r="C2294" s="4" t="s">
        <v>293</v>
      </c>
      <c r="D2294" s="4"/>
      <c r="E2294" s="14" t="s">
        <v>1234</v>
      </c>
      <c r="F2294" s="5">
        <f>F2295</f>
        <v>5509</v>
      </c>
      <c r="G2294" s="5">
        <f t="shared" ref="G2294:L2297" si="2013">G2295</f>
        <v>0</v>
      </c>
      <c r="H2294" s="5">
        <f t="shared" si="2013"/>
        <v>0</v>
      </c>
      <c r="I2294" s="5">
        <f t="shared" si="2013"/>
        <v>0</v>
      </c>
      <c r="J2294" s="5">
        <f t="shared" si="2013"/>
        <v>0</v>
      </c>
      <c r="K2294" s="5">
        <f t="shared" si="2013"/>
        <v>0</v>
      </c>
      <c r="L2294" s="5">
        <f t="shared" si="2013"/>
        <v>-1060.4829999999999</v>
      </c>
      <c r="M2294" s="5">
        <f t="shared" si="1995"/>
        <v>4448.5169999999998</v>
      </c>
      <c r="N2294" s="5">
        <f t="shared" ref="N2294:O2297" si="2014">N2295</f>
        <v>461.392</v>
      </c>
      <c r="O2294" s="5">
        <f t="shared" si="2014"/>
        <v>0</v>
      </c>
      <c r="P2294" s="5">
        <f t="shared" ref="P2294:V2297" si="2015">P2295</f>
        <v>0</v>
      </c>
      <c r="Q2294" s="5">
        <f t="shared" si="2015"/>
        <v>0</v>
      </c>
      <c r="R2294" s="5">
        <f t="shared" si="2015"/>
        <v>0</v>
      </c>
      <c r="S2294" s="5">
        <f t="shared" si="2015"/>
        <v>0</v>
      </c>
      <c r="T2294" s="5">
        <f t="shared" si="2015"/>
        <v>461.392</v>
      </c>
      <c r="U2294" s="5">
        <f t="shared" si="2015"/>
        <v>0</v>
      </c>
      <c r="V2294" s="42">
        <f t="shared" si="2015"/>
        <v>0</v>
      </c>
      <c r="W2294" s="5">
        <f t="shared" si="1978"/>
        <v>100</v>
      </c>
      <c r="X2294" s="27"/>
    </row>
    <row r="2295" spans="1:24" ht="63" customHeight="1" x14ac:dyDescent="0.3">
      <c r="A2295" s="4" t="s">
        <v>235</v>
      </c>
      <c r="B2295" s="4" t="s">
        <v>1789</v>
      </c>
      <c r="C2295" s="4" t="s">
        <v>859</v>
      </c>
      <c r="D2295" s="4"/>
      <c r="E2295" s="14" t="s">
        <v>1236</v>
      </c>
      <c r="F2295" s="5">
        <f>F2296</f>
        <v>5509</v>
      </c>
      <c r="G2295" s="5">
        <f t="shared" si="2013"/>
        <v>0</v>
      </c>
      <c r="H2295" s="5">
        <f t="shared" si="2013"/>
        <v>0</v>
      </c>
      <c r="I2295" s="5">
        <f t="shared" si="2013"/>
        <v>0</v>
      </c>
      <c r="J2295" s="5">
        <f t="shared" si="2013"/>
        <v>0</v>
      </c>
      <c r="K2295" s="5">
        <f t="shared" si="2013"/>
        <v>0</v>
      </c>
      <c r="L2295" s="5">
        <f t="shared" si="2013"/>
        <v>-1060.4829999999999</v>
      </c>
      <c r="M2295" s="5">
        <f t="shared" si="1995"/>
        <v>4448.5169999999998</v>
      </c>
      <c r="N2295" s="5">
        <f t="shared" si="2014"/>
        <v>461.392</v>
      </c>
      <c r="O2295" s="5">
        <f t="shared" si="2014"/>
        <v>0</v>
      </c>
      <c r="P2295" s="5">
        <f t="shared" si="2015"/>
        <v>0</v>
      </c>
      <c r="Q2295" s="5">
        <f t="shared" si="2015"/>
        <v>0</v>
      </c>
      <c r="R2295" s="5">
        <f t="shared" si="2015"/>
        <v>0</v>
      </c>
      <c r="S2295" s="5">
        <f t="shared" si="2015"/>
        <v>0</v>
      </c>
      <c r="T2295" s="5">
        <f t="shared" si="2015"/>
        <v>461.392</v>
      </c>
      <c r="U2295" s="5">
        <f t="shared" si="2015"/>
        <v>0</v>
      </c>
      <c r="V2295" s="42">
        <f t="shared" si="2015"/>
        <v>0</v>
      </c>
      <c r="W2295" s="5">
        <f t="shared" si="1978"/>
        <v>100</v>
      </c>
      <c r="X2295" s="27"/>
    </row>
    <row r="2296" spans="1:24" ht="31.5" customHeight="1" x14ac:dyDescent="0.3">
      <c r="A2296" s="4" t="s">
        <v>235</v>
      </c>
      <c r="B2296" s="4" t="s">
        <v>1789</v>
      </c>
      <c r="C2296" s="4" t="s">
        <v>858</v>
      </c>
      <c r="D2296" s="4"/>
      <c r="E2296" s="14" t="s">
        <v>862</v>
      </c>
      <c r="F2296" s="5">
        <f>F2297</f>
        <v>5509</v>
      </c>
      <c r="G2296" s="5">
        <f t="shared" si="2013"/>
        <v>0</v>
      </c>
      <c r="H2296" s="5">
        <f t="shared" si="2013"/>
        <v>0</v>
      </c>
      <c r="I2296" s="5">
        <f t="shared" si="2013"/>
        <v>0</v>
      </c>
      <c r="J2296" s="5">
        <f t="shared" si="2013"/>
        <v>0</v>
      </c>
      <c r="K2296" s="5">
        <f t="shared" si="2013"/>
        <v>0</v>
      </c>
      <c r="L2296" s="5">
        <f t="shared" si="2013"/>
        <v>-1060.4829999999999</v>
      </c>
      <c r="M2296" s="5">
        <f t="shared" si="1995"/>
        <v>4448.5169999999998</v>
      </c>
      <c r="N2296" s="5">
        <f t="shared" si="2014"/>
        <v>461.392</v>
      </c>
      <c r="O2296" s="5">
        <f t="shared" si="2014"/>
        <v>0</v>
      </c>
      <c r="P2296" s="5">
        <f t="shared" si="2015"/>
        <v>0</v>
      </c>
      <c r="Q2296" s="5">
        <f t="shared" si="2015"/>
        <v>0</v>
      </c>
      <c r="R2296" s="5">
        <f t="shared" si="2015"/>
        <v>0</v>
      </c>
      <c r="S2296" s="5">
        <f t="shared" si="2015"/>
        <v>0</v>
      </c>
      <c r="T2296" s="5">
        <f t="shared" si="2015"/>
        <v>461.392</v>
      </c>
      <c r="U2296" s="5">
        <f t="shared" si="2015"/>
        <v>0</v>
      </c>
      <c r="V2296" s="42">
        <f t="shared" si="2015"/>
        <v>0</v>
      </c>
      <c r="W2296" s="5">
        <f t="shared" si="1978"/>
        <v>100</v>
      </c>
      <c r="X2296" s="27"/>
    </row>
    <row r="2297" spans="1:24" ht="31.5" customHeight="1" x14ac:dyDescent="0.3">
      <c r="A2297" s="4" t="s">
        <v>235</v>
      </c>
      <c r="B2297" s="4" t="s">
        <v>1789</v>
      </c>
      <c r="C2297" s="4" t="s">
        <v>858</v>
      </c>
      <c r="D2297" s="4" t="s">
        <v>11</v>
      </c>
      <c r="E2297" s="14" t="s">
        <v>531</v>
      </c>
      <c r="F2297" s="5">
        <f>F2298</f>
        <v>5509</v>
      </c>
      <c r="G2297" s="5">
        <f t="shared" si="2013"/>
        <v>0</v>
      </c>
      <c r="H2297" s="5">
        <f t="shared" si="2013"/>
        <v>0</v>
      </c>
      <c r="I2297" s="5">
        <f t="shared" si="2013"/>
        <v>0</v>
      </c>
      <c r="J2297" s="5">
        <f t="shared" si="2013"/>
        <v>0</v>
      </c>
      <c r="K2297" s="5">
        <f t="shared" si="2013"/>
        <v>0</v>
      </c>
      <c r="L2297" s="5">
        <f t="shared" si="2013"/>
        <v>-1060.4829999999999</v>
      </c>
      <c r="M2297" s="5">
        <f t="shared" si="1995"/>
        <v>4448.5169999999998</v>
      </c>
      <c r="N2297" s="5">
        <f t="shared" si="2014"/>
        <v>461.392</v>
      </c>
      <c r="O2297" s="5">
        <f t="shared" si="2014"/>
        <v>0</v>
      </c>
      <c r="P2297" s="5">
        <f t="shared" si="2015"/>
        <v>0</v>
      </c>
      <c r="Q2297" s="5">
        <f t="shared" si="2015"/>
        <v>0</v>
      </c>
      <c r="R2297" s="5">
        <f t="shared" si="2015"/>
        <v>0</v>
      </c>
      <c r="S2297" s="5">
        <f t="shared" si="2015"/>
        <v>0</v>
      </c>
      <c r="T2297" s="5">
        <f t="shared" si="2015"/>
        <v>461.392</v>
      </c>
      <c r="U2297" s="5">
        <f t="shared" si="2015"/>
        <v>0</v>
      </c>
      <c r="V2297" s="42">
        <f t="shared" si="2015"/>
        <v>0</v>
      </c>
      <c r="W2297" s="5">
        <f t="shared" si="1978"/>
        <v>100</v>
      </c>
      <c r="X2297" s="27"/>
    </row>
    <row r="2298" spans="1:24" ht="31.5" customHeight="1" x14ac:dyDescent="0.3">
      <c r="A2298" s="4" t="s">
        <v>235</v>
      </c>
      <c r="B2298" s="4" t="s">
        <v>1789</v>
      </c>
      <c r="C2298" s="4" t="s">
        <v>858</v>
      </c>
      <c r="D2298" s="4" t="s">
        <v>12</v>
      </c>
      <c r="E2298" s="14" t="s">
        <v>532</v>
      </c>
      <c r="F2298" s="5">
        <v>5509</v>
      </c>
      <c r="G2298" s="5"/>
      <c r="H2298" s="5"/>
      <c r="I2298" s="5"/>
      <c r="J2298" s="5"/>
      <c r="K2298" s="5"/>
      <c r="L2298" s="5">
        <v>-1060.4829999999999</v>
      </c>
      <c r="M2298" s="5">
        <f t="shared" si="1995"/>
        <v>4448.5169999999998</v>
      </c>
      <c r="N2298" s="5">
        <v>461.392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461.392</v>
      </c>
      <c r="U2298" s="5">
        <v>0</v>
      </c>
      <c r="V2298" s="42">
        <v>0</v>
      </c>
      <c r="W2298" s="5">
        <f t="shared" si="1978"/>
        <v>100</v>
      </c>
      <c r="X2298" s="27"/>
    </row>
    <row r="2299" spans="1:24" ht="31.5" customHeight="1" x14ac:dyDescent="0.3">
      <c r="A2299" s="4" t="s">
        <v>235</v>
      </c>
      <c r="B2299" s="4" t="s">
        <v>1789</v>
      </c>
      <c r="C2299" s="4" t="s">
        <v>22</v>
      </c>
      <c r="D2299" s="4"/>
      <c r="E2299" s="14" t="s">
        <v>802</v>
      </c>
      <c r="F2299" s="5">
        <f t="shared" ref="F2299:L2301" si="2016">F2300</f>
        <v>0</v>
      </c>
      <c r="G2299" s="5">
        <f t="shared" si="2016"/>
        <v>0</v>
      </c>
      <c r="H2299" s="5">
        <f t="shared" si="2016"/>
        <v>0</v>
      </c>
      <c r="I2299" s="5">
        <f t="shared" si="2016"/>
        <v>0</v>
      </c>
      <c r="J2299" s="5">
        <f t="shared" si="2016"/>
        <v>0</v>
      </c>
      <c r="K2299" s="5">
        <f t="shared" si="2016"/>
        <v>0</v>
      </c>
      <c r="L2299" s="5">
        <f t="shared" si="2016"/>
        <v>209.83100000000002</v>
      </c>
      <c r="M2299" s="5">
        <f t="shared" si="1995"/>
        <v>209.83100000000002</v>
      </c>
      <c r="N2299" s="5">
        <f t="shared" ref="N2299:O2301" si="2017">N2300</f>
        <v>2012.10004</v>
      </c>
      <c r="O2299" s="5">
        <f t="shared" si="2017"/>
        <v>755.68205</v>
      </c>
      <c r="P2299" s="5">
        <f t="shared" ref="P2299:V2301" si="2018">P2300</f>
        <v>0</v>
      </c>
      <c r="Q2299" s="5">
        <f t="shared" si="2018"/>
        <v>0</v>
      </c>
      <c r="R2299" s="5">
        <f t="shared" si="2018"/>
        <v>0</v>
      </c>
      <c r="S2299" s="5">
        <f t="shared" si="2018"/>
        <v>0</v>
      </c>
      <c r="T2299" s="5">
        <f t="shared" si="2018"/>
        <v>1709.1516999999999</v>
      </c>
      <c r="U2299" s="5">
        <f t="shared" si="2018"/>
        <v>0</v>
      </c>
      <c r="V2299" s="42">
        <f t="shared" si="2018"/>
        <v>0</v>
      </c>
      <c r="W2299" s="5">
        <f t="shared" si="1978"/>
        <v>84.943674072984948</v>
      </c>
      <c r="X2299" s="27"/>
    </row>
    <row r="2300" spans="1:24" ht="47.25" customHeight="1" x14ac:dyDescent="0.3">
      <c r="A2300" s="4" t="s">
        <v>235</v>
      </c>
      <c r="B2300" s="4" t="s">
        <v>1789</v>
      </c>
      <c r="C2300" s="4" t="s">
        <v>406</v>
      </c>
      <c r="D2300" s="4"/>
      <c r="E2300" s="14" t="s">
        <v>808</v>
      </c>
      <c r="F2300" s="5">
        <f t="shared" si="2016"/>
        <v>0</v>
      </c>
      <c r="G2300" s="5">
        <f t="shared" si="2016"/>
        <v>0</v>
      </c>
      <c r="H2300" s="5">
        <f t="shared" si="2016"/>
        <v>0</v>
      </c>
      <c r="I2300" s="5">
        <f t="shared" si="2016"/>
        <v>0</v>
      </c>
      <c r="J2300" s="5">
        <f t="shared" si="2016"/>
        <v>0</v>
      </c>
      <c r="K2300" s="5">
        <f t="shared" si="2016"/>
        <v>0</v>
      </c>
      <c r="L2300" s="5">
        <f>L2301+L2305</f>
        <v>209.83100000000002</v>
      </c>
      <c r="M2300" s="5">
        <f t="shared" si="1995"/>
        <v>209.83100000000002</v>
      </c>
      <c r="N2300" s="5">
        <f>N2301+N2305+N2303</f>
        <v>2012.10004</v>
      </c>
      <c r="O2300" s="5">
        <f>O2301+O2305+O2303</f>
        <v>755.68205</v>
      </c>
      <c r="P2300" s="5">
        <f t="shared" ref="P2300:V2300" si="2019">P2301+P2305+P2303</f>
        <v>0</v>
      </c>
      <c r="Q2300" s="5">
        <f t="shared" si="2019"/>
        <v>0</v>
      </c>
      <c r="R2300" s="5">
        <f t="shared" si="2019"/>
        <v>0</v>
      </c>
      <c r="S2300" s="5">
        <f t="shared" si="2019"/>
        <v>0</v>
      </c>
      <c r="T2300" s="5">
        <f>T2301+T2305+T2303</f>
        <v>1709.1516999999999</v>
      </c>
      <c r="U2300" s="5">
        <f t="shared" si="2019"/>
        <v>0</v>
      </c>
      <c r="V2300" s="42">
        <f t="shared" si="2019"/>
        <v>0</v>
      </c>
      <c r="W2300" s="5">
        <f t="shared" si="1978"/>
        <v>84.943674072984948</v>
      </c>
      <c r="X2300" s="27"/>
    </row>
    <row r="2301" spans="1:24" ht="31.5" customHeight="1" x14ac:dyDescent="0.3">
      <c r="A2301" s="4" t="s">
        <v>235</v>
      </c>
      <c r="B2301" s="4" t="s">
        <v>1789</v>
      </c>
      <c r="C2301" s="4" t="s">
        <v>406</v>
      </c>
      <c r="D2301" s="4" t="s">
        <v>11</v>
      </c>
      <c r="E2301" s="14" t="s">
        <v>531</v>
      </c>
      <c r="F2301" s="5">
        <f t="shared" si="2016"/>
        <v>0</v>
      </c>
      <c r="G2301" s="5">
        <f t="shared" si="2016"/>
        <v>0</v>
      </c>
      <c r="H2301" s="5">
        <f t="shared" si="2016"/>
        <v>0</v>
      </c>
      <c r="I2301" s="5">
        <f t="shared" si="2016"/>
        <v>0</v>
      </c>
      <c r="J2301" s="5">
        <f t="shared" si="2016"/>
        <v>0</v>
      </c>
      <c r="K2301" s="5">
        <f t="shared" si="2016"/>
        <v>0</v>
      </c>
      <c r="L2301" s="5">
        <f t="shared" si="2016"/>
        <v>108.148</v>
      </c>
      <c r="M2301" s="5">
        <f t="shared" si="1995"/>
        <v>108.148</v>
      </c>
      <c r="N2301" s="5">
        <f t="shared" si="2017"/>
        <v>507.60516000000001</v>
      </c>
      <c r="O2301" s="5">
        <f t="shared" si="2017"/>
        <v>134</v>
      </c>
      <c r="P2301" s="5">
        <f t="shared" si="2018"/>
        <v>0</v>
      </c>
      <c r="Q2301" s="5">
        <f t="shared" si="2018"/>
        <v>0</v>
      </c>
      <c r="R2301" s="5">
        <f t="shared" si="2018"/>
        <v>0</v>
      </c>
      <c r="S2301" s="5">
        <f t="shared" si="2018"/>
        <v>0</v>
      </c>
      <c r="T2301" s="5">
        <f t="shared" si="2018"/>
        <v>505.06713000000002</v>
      </c>
      <c r="U2301" s="5">
        <f t="shared" si="2018"/>
        <v>0</v>
      </c>
      <c r="V2301" s="42">
        <f t="shared" si="2018"/>
        <v>0</v>
      </c>
      <c r="W2301" s="5">
        <f t="shared" si="1978"/>
        <v>99.499999172585234</v>
      </c>
      <c r="X2301" s="27"/>
    </row>
    <row r="2302" spans="1:24" ht="31.5" customHeight="1" x14ac:dyDescent="0.3">
      <c r="A2302" s="4" t="s">
        <v>235</v>
      </c>
      <c r="B2302" s="4" t="s">
        <v>1789</v>
      </c>
      <c r="C2302" s="4" t="s">
        <v>406</v>
      </c>
      <c r="D2302" s="4" t="s">
        <v>12</v>
      </c>
      <c r="E2302" s="14" t="s">
        <v>532</v>
      </c>
      <c r="F2302" s="5"/>
      <c r="G2302" s="5"/>
      <c r="H2302" s="5"/>
      <c r="I2302" s="5"/>
      <c r="J2302" s="5"/>
      <c r="K2302" s="5"/>
      <c r="L2302" s="5">
        <v>108.148</v>
      </c>
      <c r="M2302" s="5">
        <f t="shared" si="1995"/>
        <v>108.148</v>
      </c>
      <c r="N2302" s="5">
        <v>507.60516000000001</v>
      </c>
      <c r="O2302" s="5">
        <v>134</v>
      </c>
      <c r="P2302" s="5">
        <v>0</v>
      </c>
      <c r="Q2302" s="5">
        <v>0</v>
      </c>
      <c r="R2302" s="5">
        <v>0</v>
      </c>
      <c r="S2302" s="5">
        <v>0</v>
      </c>
      <c r="T2302" s="5">
        <v>505.06713000000002</v>
      </c>
      <c r="U2302" s="5">
        <v>0</v>
      </c>
      <c r="V2302" s="42">
        <v>0</v>
      </c>
      <c r="W2302" s="5">
        <f t="shared" si="1978"/>
        <v>99.499999172585234</v>
      </c>
      <c r="X2302" s="27"/>
    </row>
    <row r="2303" spans="1:24" ht="31.5" customHeight="1" x14ac:dyDescent="0.3">
      <c r="A2303" s="4" t="s">
        <v>235</v>
      </c>
      <c r="B2303" s="4" t="s">
        <v>1789</v>
      </c>
      <c r="C2303" s="4" t="s">
        <v>406</v>
      </c>
      <c r="D2303" s="4" t="s">
        <v>87</v>
      </c>
      <c r="E2303" s="14" t="s">
        <v>541</v>
      </c>
      <c r="F2303" s="5"/>
      <c r="G2303" s="5"/>
      <c r="H2303" s="5"/>
      <c r="I2303" s="5"/>
      <c r="J2303" s="5"/>
      <c r="K2303" s="5"/>
      <c r="L2303" s="5"/>
      <c r="M2303" s="5">
        <f>M2304</f>
        <v>0</v>
      </c>
      <c r="N2303" s="5">
        <f t="shared" ref="N2303:V2303" si="2020">N2304</f>
        <v>390</v>
      </c>
      <c r="O2303" s="5">
        <f t="shared" si="2020"/>
        <v>230</v>
      </c>
      <c r="P2303" s="5">
        <f t="shared" si="2020"/>
        <v>0</v>
      </c>
      <c r="Q2303" s="5">
        <f t="shared" si="2020"/>
        <v>0</v>
      </c>
      <c r="R2303" s="5">
        <f t="shared" si="2020"/>
        <v>0</v>
      </c>
      <c r="S2303" s="5">
        <f t="shared" si="2020"/>
        <v>0</v>
      </c>
      <c r="T2303" s="5">
        <f t="shared" si="2020"/>
        <v>290</v>
      </c>
      <c r="U2303" s="5">
        <f t="shared" si="2020"/>
        <v>0</v>
      </c>
      <c r="V2303" s="42">
        <f t="shared" si="2020"/>
        <v>0</v>
      </c>
      <c r="W2303" s="5">
        <f t="shared" si="1978"/>
        <v>74.358974358974365</v>
      </c>
      <c r="X2303" s="27"/>
    </row>
    <row r="2304" spans="1:24" ht="63" customHeight="1" x14ac:dyDescent="0.3">
      <c r="A2304" s="4" t="s">
        <v>235</v>
      </c>
      <c r="B2304" s="4" t="s">
        <v>1789</v>
      </c>
      <c r="C2304" s="4" t="s">
        <v>406</v>
      </c>
      <c r="D2304" s="4" t="s">
        <v>84</v>
      </c>
      <c r="E2304" s="14" t="s">
        <v>1552</v>
      </c>
      <c r="F2304" s="5"/>
      <c r="G2304" s="5"/>
      <c r="H2304" s="5"/>
      <c r="I2304" s="5"/>
      <c r="J2304" s="5"/>
      <c r="K2304" s="5"/>
      <c r="L2304" s="5"/>
      <c r="M2304" s="5">
        <v>0</v>
      </c>
      <c r="N2304" s="5">
        <v>390</v>
      </c>
      <c r="O2304" s="5">
        <v>230</v>
      </c>
      <c r="P2304" s="5">
        <v>0</v>
      </c>
      <c r="Q2304" s="5">
        <v>0</v>
      </c>
      <c r="R2304" s="5">
        <v>0</v>
      </c>
      <c r="S2304" s="5">
        <v>0</v>
      </c>
      <c r="T2304" s="5">
        <v>290</v>
      </c>
      <c r="U2304" s="5">
        <v>0</v>
      </c>
      <c r="V2304" s="42">
        <v>0</v>
      </c>
      <c r="W2304" s="5">
        <f t="shared" si="1978"/>
        <v>74.358974358974365</v>
      </c>
      <c r="X2304" s="27"/>
    </row>
    <row r="2305" spans="1:25" ht="15.75" customHeight="1" x14ac:dyDescent="0.3">
      <c r="A2305" s="4" t="s">
        <v>235</v>
      </c>
      <c r="B2305" s="4" t="s">
        <v>1789</v>
      </c>
      <c r="C2305" s="4" t="s">
        <v>406</v>
      </c>
      <c r="D2305" s="4" t="s">
        <v>13</v>
      </c>
      <c r="E2305" s="14" t="s">
        <v>547</v>
      </c>
      <c r="F2305" s="5"/>
      <c r="G2305" s="5"/>
      <c r="H2305" s="5"/>
      <c r="I2305" s="5"/>
      <c r="J2305" s="5"/>
      <c r="K2305" s="5"/>
      <c r="L2305" s="5">
        <f>L2306</f>
        <v>101.68300000000001</v>
      </c>
      <c r="M2305" s="5">
        <f t="shared" si="1995"/>
        <v>101.68300000000001</v>
      </c>
      <c r="N2305" s="5">
        <f>N2306</f>
        <v>1114.49488</v>
      </c>
      <c r="O2305" s="5">
        <f>O2306</f>
        <v>391.68205</v>
      </c>
      <c r="P2305" s="5">
        <v>0</v>
      </c>
      <c r="Q2305" s="5">
        <v>0</v>
      </c>
      <c r="R2305" s="5">
        <v>0</v>
      </c>
      <c r="S2305" s="5">
        <v>0</v>
      </c>
      <c r="T2305" s="5">
        <f>T2306</f>
        <v>914.08456999999999</v>
      </c>
      <c r="U2305" s="5">
        <v>0</v>
      </c>
      <c r="V2305" s="42">
        <v>0</v>
      </c>
      <c r="W2305" s="5">
        <f t="shared" si="1978"/>
        <v>82.017834841915118</v>
      </c>
      <c r="X2305" s="27"/>
    </row>
    <row r="2306" spans="1:25" ht="63" customHeight="1" x14ac:dyDescent="0.3">
      <c r="A2306" s="4" t="s">
        <v>235</v>
      </c>
      <c r="B2306" s="4" t="s">
        <v>1789</v>
      </c>
      <c r="C2306" s="4" t="s">
        <v>406</v>
      </c>
      <c r="D2306" s="4" t="s">
        <v>198</v>
      </c>
      <c r="E2306" s="14" t="s">
        <v>548</v>
      </c>
      <c r="F2306" s="5"/>
      <c r="G2306" s="5"/>
      <c r="H2306" s="5"/>
      <c r="I2306" s="5"/>
      <c r="J2306" s="5"/>
      <c r="K2306" s="5"/>
      <c r="L2306" s="5">
        <v>101.68300000000001</v>
      </c>
      <c r="M2306" s="5">
        <f t="shared" si="1995"/>
        <v>101.68300000000001</v>
      </c>
      <c r="N2306" s="5">
        <v>1114.49488</v>
      </c>
      <c r="O2306" s="5">
        <v>391.68205</v>
      </c>
      <c r="P2306" s="5">
        <v>0</v>
      </c>
      <c r="Q2306" s="5">
        <v>0</v>
      </c>
      <c r="R2306" s="5">
        <v>0</v>
      </c>
      <c r="S2306" s="5">
        <v>0</v>
      </c>
      <c r="T2306" s="5">
        <v>914.08456999999999</v>
      </c>
      <c r="U2306" s="5">
        <v>0</v>
      </c>
      <c r="V2306" s="42">
        <v>0</v>
      </c>
      <c r="W2306" s="5">
        <f t="shared" si="1978"/>
        <v>82.017834841915118</v>
      </c>
      <c r="X2306" s="27"/>
    </row>
    <row r="2307" spans="1:25" s="10" customFormat="1" ht="31.5" customHeight="1" x14ac:dyDescent="0.3">
      <c r="A2307" s="9" t="s">
        <v>235</v>
      </c>
      <c r="B2307" s="9" t="s">
        <v>1790</v>
      </c>
      <c r="C2307" s="9"/>
      <c r="D2307" s="9"/>
      <c r="E2307" s="13" t="s">
        <v>515</v>
      </c>
      <c r="F2307" s="11">
        <f t="shared" ref="F2307:L2310" si="2021">F2308</f>
        <v>12824.7</v>
      </c>
      <c r="G2307" s="11">
        <f t="shared" si="2021"/>
        <v>12824.7</v>
      </c>
      <c r="H2307" s="11">
        <f t="shared" si="2021"/>
        <v>12824.7</v>
      </c>
      <c r="I2307" s="11">
        <f t="shared" si="2021"/>
        <v>0</v>
      </c>
      <c r="J2307" s="11">
        <f t="shared" si="2021"/>
        <v>0</v>
      </c>
      <c r="K2307" s="11">
        <f t="shared" si="2021"/>
        <v>0</v>
      </c>
      <c r="L2307" s="11">
        <f t="shared" si="2021"/>
        <v>105.5</v>
      </c>
      <c r="M2307" s="11">
        <f t="shared" si="1995"/>
        <v>12930.2</v>
      </c>
      <c r="N2307" s="11">
        <f t="shared" ref="N2307:O2310" si="2022">N2308</f>
        <v>12930.199999999999</v>
      </c>
      <c r="O2307" s="11">
        <f t="shared" si="2022"/>
        <v>9170.83763</v>
      </c>
      <c r="P2307" s="11">
        <f t="shared" ref="P2307:V2310" si="2023">P2308</f>
        <v>0</v>
      </c>
      <c r="Q2307" s="11">
        <f t="shared" si="2023"/>
        <v>0</v>
      </c>
      <c r="R2307" s="11">
        <f t="shared" si="2023"/>
        <v>0</v>
      </c>
      <c r="S2307" s="11">
        <f t="shared" si="2023"/>
        <v>0</v>
      </c>
      <c r="T2307" s="11">
        <f t="shared" si="2023"/>
        <v>12922.447749999999</v>
      </c>
      <c r="U2307" s="11">
        <f t="shared" si="2023"/>
        <v>0</v>
      </c>
      <c r="V2307" s="41">
        <f t="shared" si="2023"/>
        <v>0</v>
      </c>
      <c r="W2307" s="11">
        <f t="shared" si="1978"/>
        <v>99.940045397596336</v>
      </c>
      <c r="X2307" s="26"/>
    </row>
    <row r="2308" spans="1:25" ht="31.5" customHeight="1" x14ac:dyDescent="0.3">
      <c r="A2308" s="4" t="s">
        <v>235</v>
      </c>
      <c r="B2308" s="4" t="s">
        <v>1790</v>
      </c>
      <c r="C2308" s="4" t="s">
        <v>199</v>
      </c>
      <c r="D2308" s="4"/>
      <c r="E2308" s="14" t="s">
        <v>979</v>
      </c>
      <c r="F2308" s="5">
        <f t="shared" si="2021"/>
        <v>12824.7</v>
      </c>
      <c r="G2308" s="5">
        <f t="shared" si="2021"/>
        <v>12824.7</v>
      </c>
      <c r="H2308" s="5">
        <f t="shared" si="2021"/>
        <v>12824.7</v>
      </c>
      <c r="I2308" s="5">
        <f t="shared" si="2021"/>
        <v>0</v>
      </c>
      <c r="J2308" s="5">
        <f t="shared" si="2021"/>
        <v>0</v>
      </c>
      <c r="K2308" s="5">
        <f t="shared" si="2021"/>
        <v>0</v>
      </c>
      <c r="L2308" s="5">
        <f t="shared" si="2021"/>
        <v>105.5</v>
      </c>
      <c r="M2308" s="5">
        <f t="shared" si="1995"/>
        <v>12930.2</v>
      </c>
      <c r="N2308" s="5">
        <f t="shared" si="2022"/>
        <v>12930.199999999999</v>
      </c>
      <c r="O2308" s="5">
        <f t="shared" si="2022"/>
        <v>9170.83763</v>
      </c>
      <c r="P2308" s="5">
        <f t="shared" si="2023"/>
        <v>0</v>
      </c>
      <c r="Q2308" s="5">
        <f t="shared" si="2023"/>
        <v>0</v>
      </c>
      <c r="R2308" s="5">
        <f t="shared" si="2023"/>
        <v>0</v>
      </c>
      <c r="S2308" s="5">
        <f t="shared" si="2023"/>
        <v>0</v>
      </c>
      <c r="T2308" s="5">
        <f t="shared" si="2023"/>
        <v>12922.447749999999</v>
      </c>
      <c r="U2308" s="5">
        <f t="shared" si="2023"/>
        <v>0</v>
      </c>
      <c r="V2308" s="42">
        <f t="shared" si="2023"/>
        <v>0</v>
      </c>
      <c r="W2308" s="5">
        <f t="shared" si="1978"/>
        <v>99.940045397596336</v>
      </c>
      <c r="X2308" s="27"/>
    </row>
    <row r="2309" spans="1:25" ht="31.5" customHeight="1" x14ac:dyDescent="0.3">
      <c r="A2309" s="4" t="s">
        <v>235</v>
      </c>
      <c r="B2309" s="4" t="s">
        <v>1790</v>
      </c>
      <c r="C2309" s="4" t="s">
        <v>227</v>
      </c>
      <c r="D2309" s="4"/>
      <c r="E2309" s="14" t="s">
        <v>1258</v>
      </c>
      <c r="F2309" s="5">
        <f t="shared" si="2021"/>
        <v>12824.7</v>
      </c>
      <c r="G2309" s="5">
        <f t="shared" si="2021"/>
        <v>12824.7</v>
      </c>
      <c r="H2309" s="5">
        <f t="shared" si="2021"/>
        <v>12824.7</v>
      </c>
      <c r="I2309" s="5">
        <f t="shared" si="2021"/>
        <v>0</v>
      </c>
      <c r="J2309" s="5">
        <f t="shared" si="2021"/>
        <v>0</v>
      </c>
      <c r="K2309" s="5">
        <f t="shared" si="2021"/>
        <v>0</v>
      </c>
      <c r="L2309" s="5">
        <f t="shared" si="2021"/>
        <v>105.5</v>
      </c>
      <c r="M2309" s="5">
        <f t="shared" si="1995"/>
        <v>12930.2</v>
      </c>
      <c r="N2309" s="5">
        <f t="shared" si="2022"/>
        <v>12930.199999999999</v>
      </c>
      <c r="O2309" s="5">
        <f t="shared" si="2022"/>
        <v>9170.83763</v>
      </c>
      <c r="P2309" s="5">
        <f t="shared" si="2023"/>
        <v>0</v>
      </c>
      <c r="Q2309" s="5">
        <f t="shared" si="2023"/>
        <v>0</v>
      </c>
      <c r="R2309" s="5">
        <f t="shared" si="2023"/>
        <v>0</v>
      </c>
      <c r="S2309" s="5">
        <f t="shared" si="2023"/>
        <v>0</v>
      </c>
      <c r="T2309" s="5">
        <f t="shared" si="2023"/>
        <v>12922.447749999999</v>
      </c>
      <c r="U2309" s="5">
        <f t="shared" si="2023"/>
        <v>0</v>
      </c>
      <c r="V2309" s="42">
        <f t="shared" si="2023"/>
        <v>0</v>
      </c>
      <c r="W2309" s="5">
        <f t="shared" si="1978"/>
        <v>99.940045397596336</v>
      </c>
      <c r="X2309" s="27"/>
    </row>
    <row r="2310" spans="1:25" ht="31.5" customHeight="1" x14ac:dyDescent="0.3">
      <c r="A2310" s="4" t="s">
        <v>235</v>
      </c>
      <c r="B2310" s="4" t="s">
        <v>1790</v>
      </c>
      <c r="C2310" s="4" t="s">
        <v>228</v>
      </c>
      <c r="D2310" s="4"/>
      <c r="E2310" s="14" t="s">
        <v>1259</v>
      </c>
      <c r="F2310" s="5">
        <f t="shared" si="2021"/>
        <v>12824.7</v>
      </c>
      <c r="G2310" s="5">
        <f t="shared" si="2021"/>
        <v>12824.7</v>
      </c>
      <c r="H2310" s="5">
        <f t="shared" si="2021"/>
        <v>12824.7</v>
      </c>
      <c r="I2310" s="5">
        <f t="shared" si="2021"/>
        <v>0</v>
      </c>
      <c r="J2310" s="5">
        <f t="shared" si="2021"/>
        <v>0</v>
      </c>
      <c r="K2310" s="5">
        <f t="shared" si="2021"/>
        <v>0</v>
      </c>
      <c r="L2310" s="5">
        <f t="shared" si="2021"/>
        <v>105.5</v>
      </c>
      <c r="M2310" s="5">
        <f t="shared" si="1995"/>
        <v>12930.2</v>
      </c>
      <c r="N2310" s="5">
        <f t="shared" si="2022"/>
        <v>12930.199999999999</v>
      </c>
      <c r="O2310" s="5">
        <f t="shared" si="2022"/>
        <v>9170.83763</v>
      </c>
      <c r="P2310" s="5">
        <f t="shared" si="2023"/>
        <v>0</v>
      </c>
      <c r="Q2310" s="5">
        <f t="shared" si="2023"/>
        <v>0</v>
      </c>
      <c r="R2310" s="5">
        <f t="shared" si="2023"/>
        <v>0</v>
      </c>
      <c r="S2310" s="5">
        <f t="shared" si="2023"/>
        <v>0</v>
      </c>
      <c r="T2310" s="5">
        <f t="shared" si="2023"/>
        <v>12922.447749999999</v>
      </c>
      <c r="U2310" s="5">
        <f t="shared" si="2023"/>
        <v>0</v>
      </c>
      <c r="V2310" s="42">
        <f t="shared" si="2023"/>
        <v>0</v>
      </c>
      <c r="W2310" s="5">
        <f t="shared" si="1978"/>
        <v>99.940045397596336</v>
      </c>
      <c r="X2310" s="27"/>
    </row>
    <row r="2311" spans="1:25" ht="47.25" customHeight="1" x14ac:dyDescent="0.3">
      <c r="A2311" s="4" t="s">
        <v>235</v>
      </c>
      <c r="B2311" s="4" t="s">
        <v>1790</v>
      </c>
      <c r="C2311" s="4" t="s">
        <v>226</v>
      </c>
      <c r="D2311" s="4"/>
      <c r="E2311" s="14" t="s">
        <v>565</v>
      </c>
      <c r="F2311" s="5">
        <f t="shared" ref="F2311:L2311" si="2024">F2312+F2314+F2316</f>
        <v>12824.7</v>
      </c>
      <c r="G2311" s="5">
        <f t="shared" si="2024"/>
        <v>12824.7</v>
      </c>
      <c r="H2311" s="5">
        <f t="shared" si="2024"/>
        <v>12824.7</v>
      </c>
      <c r="I2311" s="5">
        <f t="shared" si="2024"/>
        <v>0</v>
      </c>
      <c r="J2311" s="5">
        <f t="shared" si="2024"/>
        <v>0</v>
      </c>
      <c r="K2311" s="5">
        <f t="shared" si="2024"/>
        <v>0</v>
      </c>
      <c r="L2311" s="5">
        <f t="shared" si="2024"/>
        <v>105.5</v>
      </c>
      <c r="M2311" s="5">
        <f t="shared" si="1995"/>
        <v>12930.2</v>
      </c>
      <c r="N2311" s="5">
        <f>N2312+N2314+N2316</f>
        <v>12930.199999999999</v>
      </c>
      <c r="O2311" s="5">
        <f>O2312+O2314+O2316</f>
        <v>9170.83763</v>
      </c>
      <c r="P2311" s="5">
        <f t="shared" ref="P2311:V2311" si="2025">P2312+P2314+P2316</f>
        <v>0</v>
      </c>
      <c r="Q2311" s="5">
        <f t="shared" si="2025"/>
        <v>0</v>
      </c>
      <c r="R2311" s="5">
        <f t="shared" si="2025"/>
        <v>0</v>
      </c>
      <c r="S2311" s="5">
        <f t="shared" si="2025"/>
        <v>0</v>
      </c>
      <c r="T2311" s="5">
        <f t="shared" si="2025"/>
        <v>12922.447749999999</v>
      </c>
      <c r="U2311" s="5">
        <f t="shared" si="2025"/>
        <v>0</v>
      </c>
      <c r="V2311" s="42">
        <f t="shared" si="2025"/>
        <v>0</v>
      </c>
      <c r="W2311" s="5">
        <f t="shared" si="1978"/>
        <v>99.940045397596336</v>
      </c>
      <c r="X2311" s="27"/>
    </row>
    <row r="2312" spans="1:25" ht="78.75" customHeight="1" x14ac:dyDescent="0.3">
      <c r="A2312" s="4" t="s">
        <v>235</v>
      </c>
      <c r="B2312" s="4" t="s">
        <v>1790</v>
      </c>
      <c r="C2312" s="4" t="s">
        <v>226</v>
      </c>
      <c r="D2312" s="4" t="s">
        <v>18</v>
      </c>
      <c r="E2312" s="14" t="s">
        <v>528</v>
      </c>
      <c r="F2312" s="5">
        <f t="shared" ref="F2312:L2312" si="2026">F2313</f>
        <v>10049.9</v>
      </c>
      <c r="G2312" s="5">
        <f t="shared" si="2026"/>
        <v>10049.9</v>
      </c>
      <c r="H2312" s="5">
        <f t="shared" si="2026"/>
        <v>10049.9</v>
      </c>
      <c r="I2312" s="5">
        <f t="shared" si="2026"/>
        <v>0</v>
      </c>
      <c r="J2312" s="5">
        <f t="shared" si="2026"/>
        <v>0</v>
      </c>
      <c r="K2312" s="5">
        <f t="shared" si="2026"/>
        <v>0</v>
      </c>
      <c r="L2312" s="5">
        <f t="shared" si="2026"/>
        <v>105.5</v>
      </c>
      <c r="M2312" s="5">
        <f t="shared" si="1995"/>
        <v>10155.4</v>
      </c>
      <c r="N2312" s="5">
        <f>N2313</f>
        <v>10684.994699999999</v>
      </c>
      <c r="O2312" s="5">
        <f>O2313</f>
        <v>7619.3</v>
      </c>
      <c r="P2312" s="5">
        <f t="shared" ref="P2312:V2312" si="2027">P2313</f>
        <v>0</v>
      </c>
      <c r="Q2312" s="5">
        <f t="shared" si="2027"/>
        <v>0</v>
      </c>
      <c r="R2312" s="5">
        <f t="shared" si="2027"/>
        <v>0</v>
      </c>
      <c r="S2312" s="5">
        <f t="shared" si="2027"/>
        <v>0</v>
      </c>
      <c r="T2312" s="5">
        <f t="shared" si="2027"/>
        <v>10677.245709999999</v>
      </c>
      <c r="U2312" s="5">
        <f t="shared" si="2027"/>
        <v>0</v>
      </c>
      <c r="V2312" s="42">
        <f t="shared" si="2027"/>
        <v>0</v>
      </c>
      <c r="W2312" s="5">
        <f t="shared" si="1978"/>
        <v>99.927477830194903</v>
      </c>
      <c r="X2312" s="27"/>
    </row>
    <row r="2313" spans="1:25" ht="15.75" customHeight="1" x14ac:dyDescent="0.3">
      <c r="A2313" s="4" t="s">
        <v>235</v>
      </c>
      <c r="B2313" s="4" t="s">
        <v>1790</v>
      </c>
      <c r="C2313" s="4" t="s">
        <v>226</v>
      </c>
      <c r="D2313" s="4" t="s">
        <v>19</v>
      </c>
      <c r="E2313" s="14" t="s">
        <v>529</v>
      </c>
      <c r="F2313" s="5">
        <v>10049.9</v>
      </c>
      <c r="G2313" s="5">
        <v>10049.9</v>
      </c>
      <c r="H2313" s="5">
        <v>10049.9</v>
      </c>
      <c r="I2313" s="5"/>
      <c r="J2313" s="5"/>
      <c r="K2313" s="5"/>
      <c r="L2313" s="5">
        <v>105.5</v>
      </c>
      <c r="M2313" s="5">
        <f t="shared" si="1995"/>
        <v>10155.4</v>
      </c>
      <c r="N2313" s="5">
        <v>10684.994699999999</v>
      </c>
      <c r="O2313" s="5">
        <v>7619.3</v>
      </c>
      <c r="P2313" s="5">
        <v>0</v>
      </c>
      <c r="Q2313" s="5">
        <v>0</v>
      </c>
      <c r="R2313" s="5">
        <v>0</v>
      </c>
      <c r="S2313" s="5">
        <v>0</v>
      </c>
      <c r="T2313" s="5">
        <v>10677.245709999999</v>
      </c>
      <c r="U2313" s="5">
        <v>0</v>
      </c>
      <c r="V2313" s="42">
        <v>0</v>
      </c>
      <c r="W2313" s="5">
        <f t="shared" si="1978"/>
        <v>99.927477830194903</v>
      </c>
      <c r="X2313" s="27"/>
    </row>
    <row r="2314" spans="1:25" ht="31.5" customHeight="1" x14ac:dyDescent="0.3">
      <c r="A2314" s="4" t="s">
        <v>235</v>
      </c>
      <c r="B2314" s="4" t="s">
        <v>1790</v>
      </c>
      <c r="C2314" s="4" t="s">
        <v>226</v>
      </c>
      <c r="D2314" s="4" t="s">
        <v>11</v>
      </c>
      <c r="E2314" s="14" t="s">
        <v>531</v>
      </c>
      <c r="F2314" s="5">
        <f t="shared" ref="F2314:L2314" si="2028">F2315</f>
        <v>2774.8</v>
      </c>
      <c r="G2314" s="5">
        <f t="shared" si="2028"/>
        <v>2774.8</v>
      </c>
      <c r="H2314" s="5">
        <f t="shared" si="2028"/>
        <v>2774.8</v>
      </c>
      <c r="I2314" s="5">
        <f t="shared" si="2028"/>
        <v>0</v>
      </c>
      <c r="J2314" s="5">
        <f t="shared" si="2028"/>
        <v>0</v>
      </c>
      <c r="K2314" s="5">
        <f t="shared" si="2028"/>
        <v>0</v>
      </c>
      <c r="L2314" s="5">
        <f t="shared" si="2028"/>
        <v>0</v>
      </c>
      <c r="M2314" s="5">
        <f t="shared" si="1995"/>
        <v>2774.8</v>
      </c>
      <c r="N2314" s="5">
        <f>N2315</f>
        <v>2245.2053000000001</v>
      </c>
      <c r="O2314" s="5">
        <f>O2315</f>
        <v>1551.53763</v>
      </c>
      <c r="P2314" s="5">
        <f t="shared" ref="P2314:V2314" si="2029">P2315</f>
        <v>0</v>
      </c>
      <c r="Q2314" s="5">
        <f t="shared" si="2029"/>
        <v>0</v>
      </c>
      <c r="R2314" s="5">
        <f t="shared" si="2029"/>
        <v>0</v>
      </c>
      <c r="S2314" s="5">
        <f t="shared" si="2029"/>
        <v>0</v>
      </c>
      <c r="T2314" s="5">
        <f t="shared" si="2029"/>
        <v>2245.2020400000001</v>
      </c>
      <c r="U2314" s="5">
        <f t="shared" si="2029"/>
        <v>0</v>
      </c>
      <c r="V2314" s="42">
        <f t="shared" si="2029"/>
        <v>0</v>
      </c>
      <c r="W2314" s="5">
        <f t="shared" si="1978"/>
        <v>99.999854801696756</v>
      </c>
      <c r="X2314" s="27"/>
    </row>
    <row r="2315" spans="1:25" ht="31.5" customHeight="1" x14ac:dyDescent="0.3">
      <c r="A2315" s="4" t="s">
        <v>235</v>
      </c>
      <c r="B2315" s="4" t="s">
        <v>1790</v>
      </c>
      <c r="C2315" s="4" t="s">
        <v>226</v>
      </c>
      <c r="D2315" s="4" t="s">
        <v>12</v>
      </c>
      <c r="E2315" s="14" t="s">
        <v>532</v>
      </c>
      <c r="F2315" s="5">
        <v>2774.8</v>
      </c>
      <c r="G2315" s="5">
        <v>2774.8</v>
      </c>
      <c r="H2315" s="5">
        <v>2774.8</v>
      </c>
      <c r="I2315" s="5"/>
      <c r="J2315" s="5"/>
      <c r="K2315" s="5"/>
      <c r="L2315" s="5"/>
      <c r="M2315" s="5">
        <f t="shared" si="1995"/>
        <v>2774.8</v>
      </c>
      <c r="N2315" s="5">
        <v>2245.2053000000001</v>
      </c>
      <c r="O2315" s="5">
        <v>1551.53763</v>
      </c>
      <c r="P2315" s="5">
        <v>0</v>
      </c>
      <c r="Q2315" s="5">
        <v>0</v>
      </c>
      <c r="R2315" s="5">
        <v>0</v>
      </c>
      <c r="S2315" s="5">
        <v>0</v>
      </c>
      <c r="T2315" s="5">
        <v>2245.2020400000001</v>
      </c>
      <c r="U2315" s="5">
        <v>0</v>
      </c>
      <c r="V2315" s="42">
        <v>0</v>
      </c>
      <c r="W2315" s="5">
        <f t="shared" si="1978"/>
        <v>99.999854801696756</v>
      </c>
      <c r="X2315" s="27"/>
    </row>
    <row r="2316" spans="1:25" ht="15.75" hidden="1" customHeight="1" x14ac:dyDescent="0.3">
      <c r="A2316" s="4" t="s">
        <v>235</v>
      </c>
      <c r="B2316" s="4" t="s">
        <v>1790</v>
      </c>
      <c r="C2316" s="4" t="s">
        <v>226</v>
      </c>
      <c r="D2316" s="4" t="s">
        <v>13</v>
      </c>
      <c r="E2316" s="14" t="s">
        <v>547</v>
      </c>
      <c r="F2316" s="5">
        <f t="shared" ref="F2316:L2316" si="2030">F2317</f>
        <v>0</v>
      </c>
      <c r="G2316" s="5">
        <f t="shared" si="2030"/>
        <v>0</v>
      </c>
      <c r="H2316" s="5">
        <f t="shared" si="2030"/>
        <v>0</v>
      </c>
      <c r="I2316" s="5">
        <f t="shared" si="2030"/>
        <v>0</v>
      </c>
      <c r="J2316" s="5">
        <f t="shared" si="2030"/>
        <v>0</v>
      </c>
      <c r="K2316" s="5">
        <f t="shared" si="2030"/>
        <v>0</v>
      </c>
      <c r="L2316" s="5">
        <f t="shared" si="2030"/>
        <v>0</v>
      </c>
      <c r="M2316" s="5">
        <f t="shared" si="1995"/>
        <v>0</v>
      </c>
      <c r="N2316" s="5">
        <f>N2317</f>
        <v>0</v>
      </c>
      <c r="O2316" s="5">
        <f>O2317</f>
        <v>0</v>
      </c>
      <c r="P2316" s="5">
        <f t="shared" ref="P2316:V2316" si="2031">P2317</f>
        <v>0</v>
      </c>
      <c r="Q2316" s="5">
        <f t="shared" si="2031"/>
        <v>0</v>
      </c>
      <c r="R2316" s="5">
        <f t="shared" si="2031"/>
        <v>0</v>
      </c>
      <c r="S2316" s="5">
        <f t="shared" si="2031"/>
        <v>0</v>
      </c>
      <c r="T2316" s="5">
        <f t="shared" si="2031"/>
        <v>0</v>
      </c>
      <c r="U2316" s="5">
        <f t="shared" si="2031"/>
        <v>0</v>
      </c>
      <c r="V2316" s="42">
        <f t="shared" si="2031"/>
        <v>0</v>
      </c>
      <c r="W2316" s="5" t="e">
        <f t="shared" si="1978"/>
        <v>#DIV/0!</v>
      </c>
      <c r="X2316" s="27" t="s">
        <v>1591</v>
      </c>
      <c r="Y2316" s="2" t="s">
        <v>1630</v>
      </c>
    </row>
    <row r="2317" spans="1:25" ht="15.75" hidden="1" customHeight="1" x14ac:dyDescent="0.3">
      <c r="A2317" s="4" t="s">
        <v>235</v>
      </c>
      <c r="B2317" s="4" t="s">
        <v>1790</v>
      </c>
      <c r="C2317" s="4" t="s">
        <v>226</v>
      </c>
      <c r="D2317" s="4" t="s">
        <v>20</v>
      </c>
      <c r="E2317" s="14" t="s">
        <v>550</v>
      </c>
      <c r="F2317" s="5"/>
      <c r="G2317" s="5"/>
      <c r="H2317" s="5"/>
      <c r="I2317" s="5"/>
      <c r="J2317" s="5"/>
      <c r="K2317" s="5"/>
      <c r="L2317" s="5"/>
      <c r="M2317" s="5">
        <f t="shared" si="1995"/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42">
        <v>0</v>
      </c>
      <c r="W2317" s="5" t="e">
        <f t="shared" ref="W2317:W2380" si="2032">T2317/N2317*100</f>
        <v>#DIV/0!</v>
      </c>
      <c r="X2317" s="27" t="s">
        <v>1591</v>
      </c>
      <c r="Y2317" s="2" t="s">
        <v>1630</v>
      </c>
    </row>
    <row r="2318" spans="1:25" s="3" customFormat="1" ht="15.75" customHeight="1" x14ac:dyDescent="0.3">
      <c r="A2318" s="7" t="s">
        <v>235</v>
      </c>
      <c r="B2318" s="7" t="s">
        <v>36</v>
      </c>
      <c r="C2318" s="7"/>
      <c r="D2318" s="7"/>
      <c r="E2318" s="18" t="s">
        <v>495</v>
      </c>
      <c r="F2318" s="8">
        <f t="shared" ref="F2318:L2320" si="2033">F2319</f>
        <v>6880</v>
      </c>
      <c r="G2318" s="8">
        <f t="shared" si="2033"/>
        <v>2704</v>
      </c>
      <c r="H2318" s="8">
        <f t="shared" si="2033"/>
        <v>2704</v>
      </c>
      <c r="I2318" s="8">
        <f t="shared" si="2033"/>
        <v>0</v>
      </c>
      <c r="J2318" s="8">
        <f t="shared" si="2033"/>
        <v>0</v>
      </c>
      <c r="K2318" s="8">
        <f t="shared" si="2033"/>
        <v>0</v>
      </c>
      <c r="L2318" s="8">
        <f t="shared" si="2033"/>
        <v>-3877.5</v>
      </c>
      <c r="M2318" s="8">
        <f t="shared" si="1995"/>
        <v>3002.5</v>
      </c>
      <c r="N2318" s="8">
        <f t="shared" ref="N2318:O2320" si="2034">N2319</f>
        <v>2985</v>
      </c>
      <c r="O2318" s="8">
        <f t="shared" si="2034"/>
        <v>0</v>
      </c>
      <c r="P2318" s="8">
        <f t="shared" ref="P2318:V2320" si="2035">P2319</f>
        <v>0</v>
      </c>
      <c r="Q2318" s="8">
        <f t="shared" si="2035"/>
        <v>0</v>
      </c>
      <c r="R2318" s="8">
        <f t="shared" si="2035"/>
        <v>0</v>
      </c>
      <c r="S2318" s="8">
        <f t="shared" si="2035"/>
        <v>0</v>
      </c>
      <c r="T2318" s="8">
        <f t="shared" si="2035"/>
        <v>2910.7979799999998</v>
      </c>
      <c r="U2318" s="8">
        <f t="shared" si="2035"/>
        <v>0</v>
      </c>
      <c r="V2318" s="40">
        <f t="shared" si="2035"/>
        <v>0</v>
      </c>
      <c r="W2318" s="8">
        <f t="shared" si="2032"/>
        <v>97.514170184254596</v>
      </c>
      <c r="X2318" s="22"/>
    </row>
    <row r="2319" spans="1:25" s="10" customFormat="1" ht="31.5" customHeight="1" x14ac:dyDescent="0.3">
      <c r="A2319" s="9" t="s">
        <v>235</v>
      </c>
      <c r="B2319" s="9" t="s">
        <v>1769</v>
      </c>
      <c r="C2319" s="9"/>
      <c r="D2319" s="9"/>
      <c r="E2319" s="13" t="s">
        <v>516</v>
      </c>
      <c r="F2319" s="11">
        <f t="shared" si="2033"/>
        <v>6880</v>
      </c>
      <c r="G2319" s="11">
        <f t="shared" si="2033"/>
        <v>2704</v>
      </c>
      <c r="H2319" s="11">
        <f t="shared" si="2033"/>
        <v>2704</v>
      </c>
      <c r="I2319" s="11">
        <f t="shared" si="2033"/>
        <v>0</v>
      </c>
      <c r="J2319" s="11">
        <f t="shared" si="2033"/>
        <v>0</v>
      </c>
      <c r="K2319" s="11">
        <f t="shared" si="2033"/>
        <v>0</v>
      </c>
      <c r="L2319" s="11">
        <f t="shared" si="2033"/>
        <v>-3877.5</v>
      </c>
      <c r="M2319" s="11">
        <f t="shared" si="1995"/>
        <v>3002.5</v>
      </c>
      <c r="N2319" s="11">
        <f t="shared" si="2034"/>
        <v>2985</v>
      </c>
      <c r="O2319" s="11">
        <f t="shared" si="2034"/>
        <v>0</v>
      </c>
      <c r="P2319" s="11">
        <f t="shared" si="2035"/>
        <v>0</v>
      </c>
      <c r="Q2319" s="11">
        <f t="shared" si="2035"/>
        <v>0</v>
      </c>
      <c r="R2319" s="11">
        <f t="shared" si="2035"/>
        <v>0</v>
      </c>
      <c r="S2319" s="11">
        <f t="shared" si="2035"/>
        <v>0</v>
      </c>
      <c r="T2319" s="11">
        <f t="shared" si="2035"/>
        <v>2910.7979799999998</v>
      </c>
      <c r="U2319" s="11">
        <f t="shared" si="2035"/>
        <v>0</v>
      </c>
      <c r="V2319" s="41">
        <f t="shared" si="2035"/>
        <v>0</v>
      </c>
      <c r="W2319" s="11">
        <f t="shared" si="2032"/>
        <v>97.514170184254596</v>
      </c>
      <c r="X2319" s="26"/>
    </row>
    <row r="2320" spans="1:25" ht="31.5" customHeight="1" x14ac:dyDescent="0.3">
      <c r="A2320" s="4" t="s">
        <v>235</v>
      </c>
      <c r="B2320" s="4" t="s">
        <v>1769</v>
      </c>
      <c r="C2320" s="4" t="s">
        <v>70</v>
      </c>
      <c r="D2320" s="4"/>
      <c r="E2320" s="14" t="s">
        <v>1183</v>
      </c>
      <c r="F2320" s="5">
        <f t="shared" si="2033"/>
        <v>6880</v>
      </c>
      <c r="G2320" s="5">
        <f t="shared" si="2033"/>
        <v>2704</v>
      </c>
      <c r="H2320" s="5">
        <f t="shared" si="2033"/>
        <v>2704</v>
      </c>
      <c r="I2320" s="5">
        <f t="shared" si="2033"/>
        <v>0</v>
      </c>
      <c r="J2320" s="5">
        <f t="shared" si="2033"/>
        <v>0</v>
      </c>
      <c r="K2320" s="5">
        <f t="shared" si="2033"/>
        <v>0</v>
      </c>
      <c r="L2320" s="5">
        <f t="shared" si="2033"/>
        <v>-3877.5</v>
      </c>
      <c r="M2320" s="5">
        <f t="shared" si="1995"/>
        <v>3002.5</v>
      </c>
      <c r="N2320" s="5">
        <f t="shared" si="2034"/>
        <v>2985</v>
      </c>
      <c r="O2320" s="5">
        <f t="shared" si="2034"/>
        <v>0</v>
      </c>
      <c r="P2320" s="5">
        <f t="shared" si="2035"/>
        <v>0</v>
      </c>
      <c r="Q2320" s="5">
        <f t="shared" si="2035"/>
        <v>0</v>
      </c>
      <c r="R2320" s="5">
        <f t="shared" si="2035"/>
        <v>0</v>
      </c>
      <c r="S2320" s="5">
        <f t="shared" si="2035"/>
        <v>0</v>
      </c>
      <c r="T2320" s="5">
        <f t="shared" si="2035"/>
        <v>2910.7979799999998</v>
      </c>
      <c r="U2320" s="5">
        <f t="shared" si="2035"/>
        <v>0</v>
      </c>
      <c r="V2320" s="42">
        <f t="shared" si="2035"/>
        <v>0</v>
      </c>
      <c r="W2320" s="5">
        <f t="shared" si="2032"/>
        <v>97.514170184254596</v>
      </c>
      <c r="X2320" s="27"/>
    </row>
    <row r="2321" spans="1:25" ht="31.5" customHeight="1" x14ac:dyDescent="0.3">
      <c r="A2321" s="4" t="s">
        <v>235</v>
      </c>
      <c r="B2321" s="4" t="s">
        <v>1769</v>
      </c>
      <c r="C2321" s="4" t="s">
        <v>77</v>
      </c>
      <c r="D2321" s="4"/>
      <c r="E2321" s="14" t="s">
        <v>1184</v>
      </c>
      <c r="F2321" s="5">
        <f t="shared" ref="F2321:L2321" si="2036">F2322+F2330+F2326</f>
        <v>6880</v>
      </c>
      <c r="G2321" s="5">
        <f t="shared" si="2036"/>
        <v>2704</v>
      </c>
      <c r="H2321" s="5">
        <f t="shared" si="2036"/>
        <v>2704</v>
      </c>
      <c r="I2321" s="5">
        <f t="shared" si="2036"/>
        <v>0</v>
      </c>
      <c r="J2321" s="5">
        <f t="shared" si="2036"/>
        <v>0</v>
      </c>
      <c r="K2321" s="5">
        <f t="shared" si="2036"/>
        <v>0</v>
      </c>
      <c r="L2321" s="5">
        <f t="shared" si="2036"/>
        <v>-3877.5</v>
      </c>
      <c r="M2321" s="5">
        <f t="shared" si="1995"/>
        <v>3002.5</v>
      </c>
      <c r="N2321" s="5">
        <f>N2322+N2330+N2326</f>
        <v>2985</v>
      </c>
      <c r="O2321" s="5">
        <f>O2322+O2330+O2326</f>
        <v>0</v>
      </c>
      <c r="P2321" s="5">
        <f t="shared" ref="P2321:V2321" si="2037">P2322+P2330+P2326</f>
        <v>0</v>
      </c>
      <c r="Q2321" s="5">
        <f t="shared" si="2037"/>
        <v>0</v>
      </c>
      <c r="R2321" s="5">
        <f t="shared" si="2037"/>
        <v>0</v>
      </c>
      <c r="S2321" s="5">
        <f t="shared" si="2037"/>
        <v>0</v>
      </c>
      <c r="T2321" s="5">
        <f t="shared" si="2037"/>
        <v>2910.7979799999998</v>
      </c>
      <c r="U2321" s="5">
        <f t="shared" si="2037"/>
        <v>0</v>
      </c>
      <c r="V2321" s="42">
        <f t="shared" si="2037"/>
        <v>0</v>
      </c>
      <c r="W2321" s="5">
        <f t="shared" si="2032"/>
        <v>97.514170184254596</v>
      </c>
      <c r="X2321" s="27"/>
    </row>
    <row r="2322" spans="1:25" ht="47.25" hidden="1" customHeight="1" x14ac:dyDescent="0.25">
      <c r="A2322" s="4" t="s">
        <v>235</v>
      </c>
      <c r="B2322" s="4" t="s">
        <v>1769</v>
      </c>
      <c r="C2322" s="4" t="s">
        <v>78</v>
      </c>
      <c r="D2322" s="4"/>
      <c r="E2322" s="14" t="s">
        <v>1185</v>
      </c>
      <c r="F2322" s="5">
        <f t="shared" ref="F2322:L2324" si="2038">F2323</f>
        <v>0</v>
      </c>
      <c r="G2322" s="5">
        <f t="shared" si="2038"/>
        <v>1327.5</v>
      </c>
      <c r="H2322" s="5">
        <f t="shared" si="2038"/>
        <v>1327.5</v>
      </c>
      <c r="I2322" s="5">
        <f t="shared" si="2038"/>
        <v>0</v>
      </c>
      <c r="J2322" s="5">
        <f t="shared" si="2038"/>
        <v>0</v>
      </c>
      <c r="K2322" s="5">
        <f t="shared" si="2038"/>
        <v>0</v>
      </c>
      <c r="L2322" s="5">
        <f t="shared" si="2038"/>
        <v>0</v>
      </c>
      <c r="M2322" s="5">
        <f t="shared" si="1995"/>
        <v>0</v>
      </c>
      <c r="N2322" s="5">
        <f t="shared" ref="N2322:O2324" si="2039">N2323</f>
        <v>0</v>
      </c>
      <c r="O2322" s="5">
        <f t="shared" si="2039"/>
        <v>0</v>
      </c>
      <c r="P2322" s="5">
        <f t="shared" ref="P2322:V2324" si="2040">P2323</f>
        <v>0</v>
      </c>
      <c r="Q2322" s="5">
        <f t="shared" si="2040"/>
        <v>0</v>
      </c>
      <c r="R2322" s="5">
        <f t="shared" si="2040"/>
        <v>0</v>
      </c>
      <c r="S2322" s="5">
        <f t="shared" si="2040"/>
        <v>0</v>
      </c>
      <c r="T2322" s="5">
        <f t="shared" si="2040"/>
        <v>0</v>
      </c>
      <c r="U2322" s="5">
        <f t="shared" si="2040"/>
        <v>0</v>
      </c>
      <c r="V2322" s="42">
        <f t="shared" si="2040"/>
        <v>0</v>
      </c>
      <c r="W2322" s="5" t="e">
        <f t="shared" si="2032"/>
        <v>#DIV/0!</v>
      </c>
      <c r="X2322" s="27" t="s">
        <v>1591</v>
      </c>
      <c r="Y2322" s="2" t="s">
        <v>1630</v>
      </c>
    </row>
    <row r="2323" spans="1:25" ht="31.5" hidden="1" customHeight="1" x14ac:dyDescent="0.25">
      <c r="A2323" s="4" t="s">
        <v>235</v>
      </c>
      <c r="B2323" s="4" t="s">
        <v>1769</v>
      </c>
      <c r="C2323" s="4" t="s">
        <v>83</v>
      </c>
      <c r="D2323" s="4"/>
      <c r="E2323" s="14" t="s">
        <v>627</v>
      </c>
      <c r="F2323" s="5">
        <f t="shared" si="2038"/>
        <v>0</v>
      </c>
      <c r="G2323" s="5">
        <f t="shared" si="2038"/>
        <v>1327.5</v>
      </c>
      <c r="H2323" s="5">
        <f t="shared" si="2038"/>
        <v>1327.5</v>
      </c>
      <c r="I2323" s="5">
        <f t="shared" si="2038"/>
        <v>0</v>
      </c>
      <c r="J2323" s="5">
        <f t="shared" si="2038"/>
        <v>0</v>
      </c>
      <c r="K2323" s="5">
        <f t="shared" si="2038"/>
        <v>0</v>
      </c>
      <c r="L2323" s="5">
        <f t="shared" si="2038"/>
        <v>0</v>
      </c>
      <c r="M2323" s="5">
        <f t="shared" si="1995"/>
        <v>0</v>
      </c>
      <c r="N2323" s="5">
        <f t="shared" si="2039"/>
        <v>0</v>
      </c>
      <c r="O2323" s="5">
        <f t="shared" si="2039"/>
        <v>0</v>
      </c>
      <c r="P2323" s="5">
        <f t="shared" si="2040"/>
        <v>0</v>
      </c>
      <c r="Q2323" s="5">
        <f t="shared" si="2040"/>
        <v>0</v>
      </c>
      <c r="R2323" s="5">
        <f t="shared" si="2040"/>
        <v>0</v>
      </c>
      <c r="S2323" s="5">
        <f t="shared" si="2040"/>
        <v>0</v>
      </c>
      <c r="T2323" s="5">
        <f t="shared" si="2040"/>
        <v>0</v>
      </c>
      <c r="U2323" s="5">
        <f t="shared" si="2040"/>
        <v>0</v>
      </c>
      <c r="V2323" s="42">
        <f t="shared" si="2040"/>
        <v>0</v>
      </c>
      <c r="W2323" s="5" t="e">
        <f t="shared" si="2032"/>
        <v>#DIV/0!</v>
      </c>
      <c r="X2323" s="27" t="s">
        <v>1591</v>
      </c>
      <c r="Y2323" s="2" t="s">
        <v>1630</v>
      </c>
    </row>
    <row r="2324" spans="1:25" ht="31.5" hidden="1" customHeight="1" x14ac:dyDescent="0.25">
      <c r="A2324" s="4" t="s">
        <v>235</v>
      </c>
      <c r="B2324" s="4" t="s">
        <v>1769</v>
      </c>
      <c r="C2324" s="4" t="s">
        <v>83</v>
      </c>
      <c r="D2324" s="4" t="s">
        <v>11</v>
      </c>
      <c r="E2324" s="14" t="s">
        <v>531</v>
      </c>
      <c r="F2324" s="5">
        <f t="shared" si="2038"/>
        <v>0</v>
      </c>
      <c r="G2324" s="5">
        <f t="shared" si="2038"/>
        <v>1327.5</v>
      </c>
      <c r="H2324" s="5">
        <f t="shared" si="2038"/>
        <v>1327.5</v>
      </c>
      <c r="I2324" s="5">
        <f t="shared" si="2038"/>
        <v>0</v>
      </c>
      <c r="J2324" s="5">
        <f t="shared" si="2038"/>
        <v>0</v>
      </c>
      <c r="K2324" s="5">
        <f t="shared" si="2038"/>
        <v>0</v>
      </c>
      <c r="L2324" s="5">
        <f t="shared" si="2038"/>
        <v>0</v>
      </c>
      <c r="M2324" s="5">
        <f t="shared" si="1995"/>
        <v>0</v>
      </c>
      <c r="N2324" s="5">
        <f t="shared" si="2039"/>
        <v>0</v>
      </c>
      <c r="O2324" s="5">
        <f t="shared" si="2039"/>
        <v>0</v>
      </c>
      <c r="P2324" s="5">
        <f t="shared" si="2040"/>
        <v>0</v>
      </c>
      <c r="Q2324" s="5">
        <f t="shared" si="2040"/>
        <v>0</v>
      </c>
      <c r="R2324" s="5">
        <f t="shared" si="2040"/>
        <v>0</v>
      </c>
      <c r="S2324" s="5">
        <f t="shared" si="2040"/>
        <v>0</v>
      </c>
      <c r="T2324" s="5">
        <f t="shared" si="2040"/>
        <v>0</v>
      </c>
      <c r="U2324" s="5">
        <f t="shared" si="2040"/>
        <v>0</v>
      </c>
      <c r="V2324" s="42">
        <f t="shared" si="2040"/>
        <v>0</v>
      </c>
      <c r="W2324" s="5" t="e">
        <f t="shared" si="2032"/>
        <v>#DIV/0!</v>
      </c>
      <c r="X2324" s="27" t="s">
        <v>1591</v>
      </c>
      <c r="Y2324" s="2" t="s">
        <v>1630</v>
      </c>
    </row>
    <row r="2325" spans="1:25" ht="31.5" hidden="1" customHeight="1" x14ac:dyDescent="0.25">
      <c r="A2325" s="4" t="s">
        <v>235</v>
      </c>
      <c r="B2325" s="4" t="s">
        <v>1769</v>
      </c>
      <c r="C2325" s="4" t="s">
        <v>83</v>
      </c>
      <c r="D2325" s="4" t="s">
        <v>12</v>
      </c>
      <c r="E2325" s="14" t="s">
        <v>532</v>
      </c>
      <c r="F2325" s="5"/>
      <c r="G2325" s="5">
        <v>1327.5</v>
      </c>
      <c r="H2325" s="5">
        <v>1327.5</v>
      </c>
      <c r="I2325" s="5"/>
      <c r="J2325" s="5"/>
      <c r="K2325" s="5"/>
      <c r="L2325" s="5"/>
      <c r="M2325" s="5">
        <f t="shared" si="1995"/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42">
        <v>0</v>
      </c>
      <c r="W2325" s="5" t="e">
        <f t="shared" si="2032"/>
        <v>#DIV/0!</v>
      </c>
      <c r="X2325" s="27" t="s">
        <v>1591</v>
      </c>
      <c r="Y2325" s="2" t="s">
        <v>1630</v>
      </c>
    </row>
    <row r="2326" spans="1:25" ht="31.5" hidden="1" customHeight="1" x14ac:dyDescent="0.25">
      <c r="A2326" s="4" t="s">
        <v>235</v>
      </c>
      <c r="B2326" s="4" t="s">
        <v>1769</v>
      </c>
      <c r="C2326" s="4" t="s">
        <v>89</v>
      </c>
      <c r="D2326" s="4"/>
      <c r="E2326" s="14" t="s">
        <v>1004</v>
      </c>
      <c r="F2326" s="5">
        <f t="shared" ref="F2326:L2328" si="2041">F2327</f>
        <v>17.5</v>
      </c>
      <c r="G2326" s="5">
        <f t="shared" si="2041"/>
        <v>20</v>
      </c>
      <c r="H2326" s="5">
        <f t="shared" si="2041"/>
        <v>20</v>
      </c>
      <c r="I2326" s="5">
        <f t="shared" si="2041"/>
        <v>0</v>
      </c>
      <c r="J2326" s="5">
        <f t="shared" si="2041"/>
        <v>0</v>
      </c>
      <c r="K2326" s="5">
        <f t="shared" si="2041"/>
        <v>0</v>
      </c>
      <c r="L2326" s="5">
        <f t="shared" si="2041"/>
        <v>0</v>
      </c>
      <c r="M2326" s="5">
        <f t="shared" si="1995"/>
        <v>17.5</v>
      </c>
      <c r="N2326" s="5">
        <f t="shared" ref="N2326:O2328" si="2042">N2327</f>
        <v>0</v>
      </c>
      <c r="O2326" s="5">
        <f t="shared" si="2042"/>
        <v>0</v>
      </c>
      <c r="P2326" s="5">
        <f t="shared" ref="P2326:V2328" si="2043">P2327</f>
        <v>0</v>
      </c>
      <c r="Q2326" s="5">
        <f t="shared" si="2043"/>
        <v>0</v>
      </c>
      <c r="R2326" s="5">
        <f t="shared" si="2043"/>
        <v>0</v>
      </c>
      <c r="S2326" s="5">
        <f t="shared" si="2043"/>
        <v>0</v>
      </c>
      <c r="T2326" s="5">
        <f t="shared" si="2043"/>
        <v>0</v>
      </c>
      <c r="U2326" s="5">
        <f t="shared" si="2043"/>
        <v>0</v>
      </c>
      <c r="V2326" s="42">
        <f t="shared" si="2043"/>
        <v>0</v>
      </c>
      <c r="W2326" s="5" t="e">
        <f t="shared" si="2032"/>
        <v>#DIV/0!</v>
      </c>
      <c r="X2326" s="25" t="s">
        <v>1591</v>
      </c>
    </row>
    <row r="2327" spans="1:25" ht="63" hidden="1" customHeight="1" x14ac:dyDescent="0.25">
      <c r="A2327" s="4" t="s">
        <v>235</v>
      </c>
      <c r="B2327" s="4" t="s">
        <v>1769</v>
      </c>
      <c r="C2327" s="4" t="s">
        <v>1532</v>
      </c>
      <c r="D2327" s="4"/>
      <c r="E2327" s="14" t="s">
        <v>1531</v>
      </c>
      <c r="F2327" s="5">
        <f t="shared" si="2041"/>
        <v>17.5</v>
      </c>
      <c r="G2327" s="5">
        <f t="shared" si="2041"/>
        <v>20</v>
      </c>
      <c r="H2327" s="5">
        <f t="shared" si="2041"/>
        <v>20</v>
      </c>
      <c r="I2327" s="5">
        <f t="shared" si="2041"/>
        <v>0</v>
      </c>
      <c r="J2327" s="5">
        <f t="shared" si="2041"/>
        <v>0</v>
      </c>
      <c r="K2327" s="5">
        <f t="shared" si="2041"/>
        <v>0</v>
      </c>
      <c r="L2327" s="5">
        <f t="shared" si="2041"/>
        <v>0</v>
      </c>
      <c r="M2327" s="5">
        <f t="shared" si="1995"/>
        <v>17.5</v>
      </c>
      <c r="N2327" s="5">
        <f t="shared" si="2042"/>
        <v>0</v>
      </c>
      <c r="O2327" s="5">
        <f t="shared" si="2042"/>
        <v>0</v>
      </c>
      <c r="P2327" s="5">
        <f t="shared" si="2043"/>
        <v>0</v>
      </c>
      <c r="Q2327" s="5">
        <f t="shared" si="2043"/>
        <v>0</v>
      </c>
      <c r="R2327" s="5">
        <f t="shared" si="2043"/>
        <v>0</v>
      </c>
      <c r="S2327" s="5">
        <f t="shared" si="2043"/>
        <v>0</v>
      </c>
      <c r="T2327" s="5">
        <f t="shared" si="2043"/>
        <v>0</v>
      </c>
      <c r="U2327" s="5">
        <f t="shared" si="2043"/>
        <v>0</v>
      </c>
      <c r="V2327" s="42">
        <f t="shared" si="2043"/>
        <v>0</v>
      </c>
      <c r="W2327" s="5" t="e">
        <f t="shared" si="2032"/>
        <v>#DIV/0!</v>
      </c>
      <c r="X2327" s="25" t="s">
        <v>1591</v>
      </c>
    </row>
    <row r="2328" spans="1:25" ht="31.5" hidden="1" customHeight="1" x14ac:dyDescent="0.3">
      <c r="A2328" s="4" t="s">
        <v>235</v>
      </c>
      <c r="B2328" s="4" t="s">
        <v>1769</v>
      </c>
      <c r="C2328" s="4" t="s">
        <v>1532</v>
      </c>
      <c r="D2328" s="4" t="s">
        <v>11</v>
      </c>
      <c r="E2328" s="14" t="s">
        <v>531</v>
      </c>
      <c r="F2328" s="5">
        <f t="shared" si="2041"/>
        <v>17.5</v>
      </c>
      <c r="G2328" s="5">
        <f t="shared" si="2041"/>
        <v>20</v>
      </c>
      <c r="H2328" s="5">
        <f t="shared" si="2041"/>
        <v>20</v>
      </c>
      <c r="I2328" s="5">
        <f t="shared" si="2041"/>
        <v>0</v>
      </c>
      <c r="J2328" s="5">
        <f t="shared" si="2041"/>
        <v>0</v>
      </c>
      <c r="K2328" s="5">
        <f t="shared" si="2041"/>
        <v>0</v>
      </c>
      <c r="L2328" s="5">
        <f t="shared" si="2041"/>
        <v>0</v>
      </c>
      <c r="M2328" s="5">
        <f t="shared" si="1995"/>
        <v>17.5</v>
      </c>
      <c r="N2328" s="5">
        <f t="shared" si="2042"/>
        <v>0</v>
      </c>
      <c r="O2328" s="5">
        <f t="shared" si="2042"/>
        <v>0</v>
      </c>
      <c r="P2328" s="5">
        <f t="shared" si="2043"/>
        <v>0</v>
      </c>
      <c r="Q2328" s="5">
        <f t="shared" si="2043"/>
        <v>0</v>
      </c>
      <c r="R2328" s="5">
        <f t="shared" si="2043"/>
        <v>0</v>
      </c>
      <c r="S2328" s="5">
        <f t="shared" si="2043"/>
        <v>0</v>
      </c>
      <c r="T2328" s="5">
        <f t="shared" si="2043"/>
        <v>0</v>
      </c>
      <c r="U2328" s="5">
        <f t="shared" si="2043"/>
        <v>0</v>
      </c>
      <c r="V2328" s="42">
        <f t="shared" si="2043"/>
        <v>0</v>
      </c>
      <c r="W2328" s="5" t="e">
        <f t="shared" si="2032"/>
        <v>#DIV/0!</v>
      </c>
      <c r="X2328" s="25" t="s">
        <v>1591</v>
      </c>
    </row>
    <row r="2329" spans="1:25" ht="31.5" hidden="1" customHeight="1" x14ac:dyDescent="0.3">
      <c r="A2329" s="4" t="s">
        <v>235</v>
      </c>
      <c r="B2329" s="4" t="s">
        <v>1769</v>
      </c>
      <c r="C2329" s="4" t="s">
        <v>1532</v>
      </c>
      <c r="D2329" s="4" t="s">
        <v>12</v>
      </c>
      <c r="E2329" s="14" t="s">
        <v>532</v>
      </c>
      <c r="F2329" s="5">
        <v>17.5</v>
      </c>
      <c r="G2329" s="5">
        <v>20</v>
      </c>
      <c r="H2329" s="5">
        <v>20</v>
      </c>
      <c r="I2329" s="5"/>
      <c r="J2329" s="5"/>
      <c r="K2329" s="5"/>
      <c r="L2329" s="5"/>
      <c r="M2329" s="5">
        <f t="shared" si="1995"/>
        <v>17.5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42">
        <v>0</v>
      </c>
      <c r="W2329" s="5" t="e">
        <f t="shared" si="2032"/>
        <v>#DIV/0!</v>
      </c>
      <c r="X2329" s="25" t="s">
        <v>1591</v>
      </c>
    </row>
    <row r="2330" spans="1:25" ht="31.5" customHeight="1" x14ac:dyDescent="0.3">
      <c r="A2330" s="4" t="s">
        <v>235</v>
      </c>
      <c r="B2330" s="4" t="s">
        <v>1769</v>
      </c>
      <c r="C2330" s="4" t="s">
        <v>230</v>
      </c>
      <c r="D2330" s="4"/>
      <c r="E2330" s="14" t="s">
        <v>1187</v>
      </c>
      <c r="F2330" s="5">
        <f t="shared" ref="F2330:L2332" si="2044">F2331</f>
        <v>6862.5</v>
      </c>
      <c r="G2330" s="5">
        <f t="shared" si="2044"/>
        <v>1356.5</v>
      </c>
      <c r="H2330" s="5">
        <f t="shared" si="2044"/>
        <v>1356.5</v>
      </c>
      <c r="I2330" s="5">
        <f t="shared" si="2044"/>
        <v>0</v>
      </c>
      <c r="J2330" s="5">
        <f t="shared" si="2044"/>
        <v>0</v>
      </c>
      <c r="K2330" s="5">
        <f t="shared" si="2044"/>
        <v>0</v>
      </c>
      <c r="L2330" s="5">
        <f t="shared" si="2044"/>
        <v>-3877.5</v>
      </c>
      <c r="M2330" s="5">
        <f t="shared" si="1995"/>
        <v>2985</v>
      </c>
      <c r="N2330" s="5">
        <f t="shared" ref="N2330:O2332" si="2045">N2331</f>
        <v>2985</v>
      </c>
      <c r="O2330" s="5">
        <f t="shared" si="2045"/>
        <v>0</v>
      </c>
      <c r="P2330" s="5">
        <f t="shared" ref="P2330:V2332" si="2046">P2331</f>
        <v>0</v>
      </c>
      <c r="Q2330" s="5">
        <f t="shared" si="2046"/>
        <v>0</v>
      </c>
      <c r="R2330" s="5">
        <f t="shared" si="2046"/>
        <v>0</v>
      </c>
      <c r="S2330" s="5">
        <f t="shared" si="2046"/>
        <v>0</v>
      </c>
      <c r="T2330" s="5">
        <f t="shared" si="2046"/>
        <v>2910.7979799999998</v>
      </c>
      <c r="U2330" s="5">
        <f t="shared" si="2046"/>
        <v>0</v>
      </c>
      <c r="V2330" s="42">
        <f t="shared" si="2046"/>
        <v>0</v>
      </c>
      <c r="W2330" s="5">
        <f t="shared" si="2032"/>
        <v>97.514170184254596</v>
      </c>
      <c r="X2330" s="27"/>
    </row>
    <row r="2331" spans="1:25" ht="15.75" customHeight="1" x14ac:dyDescent="0.3">
      <c r="A2331" s="4" t="s">
        <v>235</v>
      </c>
      <c r="B2331" s="4" t="s">
        <v>1769</v>
      </c>
      <c r="C2331" s="4" t="s">
        <v>229</v>
      </c>
      <c r="D2331" s="4"/>
      <c r="E2331" s="14" t="s">
        <v>631</v>
      </c>
      <c r="F2331" s="5">
        <f t="shared" si="2044"/>
        <v>6862.5</v>
      </c>
      <c r="G2331" s="5">
        <f t="shared" si="2044"/>
        <v>1356.5</v>
      </c>
      <c r="H2331" s="5">
        <f t="shared" si="2044"/>
        <v>1356.5</v>
      </c>
      <c r="I2331" s="5">
        <f t="shared" si="2044"/>
        <v>0</v>
      </c>
      <c r="J2331" s="5">
        <f t="shared" si="2044"/>
        <v>0</v>
      </c>
      <c r="K2331" s="5">
        <f t="shared" si="2044"/>
        <v>0</v>
      </c>
      <c r="L2331" s="5">
        <f t="shared" si="2044"/>
        <v>-3877.5</v>
      </c>
      <c r="M2331" s="5">
        <f t="shared" si="1995"/>
        <v>2985</v>
      </c>
      <c r="N2331" s="5">
        <f t="shared" si="2045"/>
        <v>2985</v>
      </c>
      <c r="O2331" s="5">
        <f t="shared" si="2045"/>
        <v>0</v>
      </c>
      <c r="P2331" s="5">
        <f t="shared" si="2046"/>
        <v>0</v>
      </c>
      <c r="Q2331" s="5">
        <f t="shared" si="2046"/>
        <v>0</v>
      </c>
      <c r="R2331" s="5">
        <f t="shared" si="2046"/>
        <v>0</v>
      </c>
      <c r="S2331" s="5">
        <f t="shared" si="2046"/>
        <v>0</v>
      </c>
      <c r="T2331" s="5">
        <f t="shared" si="2046"/>
        <v>2910.7979799999998</v>
      </c>
      <c r="U2331" s="5">
        <f t="shared" si="2046"/>
        <v>0</v>
      </c>
      <c r="V2331" s="42">
        <f t="shared" si="2046"/>
        <v>0</v>
      </c>
      <c r="W2331" s="5">
        <f t="shared" si="2032"/>
        <v>97.514170184254596</v>
      </c>
      <c r="X2331" s="27"/>
    </row>
    <row r="2332" spans="1:25" ht="31.5" customHeight="1" x14ac:dyDescent="0.3">
      <c r="A2332" s="4" t="s">
        <v>235</v>
      </c>
      <c r="B2332" s="4" t="s">
        <v>1769</v>
      </c>
      <c r="C2332" s="4" t="s">
        <v>229</v>
      </c>
      <c r="D2332" s="4" t="s">
        <v>11</v>
      </c>
      <c r="E2332" s="14" t="s">
        <v>531</v>
      </c>
      <c r="F2332" s="5">
        <f t="shared" si="2044"/>
        <v>6862.5</v>
      </c>
      <c r="G2332" s="5">
        <f t="shared" si="2044"/>
        <v>1356.5</v>
      </c>
      <c r="H2332" s="5">
        <f t="shared" si="2044"/>
        <v>1356.5</v>
      </c>
      <c r="I2332" s="5">
        <f t="shared" si="2044"/>
        <v>0</v>
      </c>
      <c r="J2332" s="5">
        <f t="shared" si="2044"/>
        <v>0</v>
      </c>
      <c r="K2332" s="5">
        <f t="shared" si="2044"/>
        <v>0</v>
      </c>
      <c r="L2332" s="5">
        <f t="shared" si="2044"/>
        <v>-3877.5</v>
      </c>
      <c r="M2332" s="5">
        <f t="shared" si="1995"/>
        <v>2985</v>
      </c>
      <c r="N2332" s="5">
        <f t="shared" si="2045"/>
        <v>2985</v>
      </c>
      <c r="O2332" s="5">
        <f t="shared" si="2045"/>
        <v>0</v>
      </c>
      <c r="P2332" s="5">
        <f t="shared" si="2046"/>
        <v>0</v>
      </c>
      <c r="Q2332" s="5">
        <f t="shared" si="2046"/>
        <v>0</v>
      </c>
      <c r="R2332" s="5">
        <f t="shared" si="2046"/>
        <v>0</v>
      </c>
      <c r="S2332" s="5">
        <f t="shared" si="2046"/>
        <v>0</v>
      </c>
      <c r="T2332" s="5">
        <f t="shared" si="2046"/>
        <v>2910.7979799999998</v>
      </c>
      <c r="U2332" s="5">
        <f t="shared" si="2046"/>
        <v>0</v>
      </c>
      <c r="V2332" s="42">
        <f t="shared" si="2046"/>
        <v>0</v>
      </c>
      <c r="W2332" s="5">
        <f t="shared" si="2032"/>
        <v>97.514170184254596</v>
      </c>
      <c r="X2332" s="27"/>
    </row>
    <row r="2333" spans="1:25" ht="31.5" customHeight="1" x14ac:dyDescent="0.3">
      <c r="A2333" s="4" t="s">
        <v>235</v>
      </c>
      <c r="B2333" s="4" t="s">
        <v>1769</v>
      </c>
      <c r="C2333" s="4" t="s">
        <v>229</v>
      </c>
      <c r="D2333" s="4" t="s">
        <v>12</v>
      </c>
      <c r="E2333" s="14" t="s">
        <v>532</v>
      </c>
      <c r="F2333" s="5">
        <v>6862.5</v>
      </c>
      <c r="G2333" s="5">
        <v>1356.5</v>
      </c>
      <c r="H2333" s="5">
        <v>1356.5</v>
      </c>
      <c r="I2333" s="5"/>
      <c r="J2333" s="5"/>
      <c r="K2333" s="5"/>
      <c r="L2333" s="5">
        <f>-3862.5-15</f>
        <v>-3877.5</v>
      </c>
      <c r="M2333" s="5">
        <f t="shared" si="1995"/>
        <v>2985</v>
      </c>
      <c r="N2333" s="5">
        <v>2985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2910.7979799999998</v>
      </c>
      <c r="U2333" s="5">
        <v>0</v>
      </c>
      <c r="V2333" s="42">
        <v>0</v>
      </c>
      <c r="W2333" s="5">
        <f t="shared" si="2032"/>
        <v>97.514170184254596</v>
      </c>
      <c r="X2333" s="27"/>
    </row>
    <row r="2334" spans="1:25" s="3" customFormat="1" ht="15.75" customHeight="1" x14ac:dyDescent="0.3">
      <c r="A2334" s="7" t="s">
        <v>235</v>
      </c>
      <c r="B2334" s="7" t="s">
        <v>69</v>
      </c>
      <c r="C2334" s="7"/>
      <c r="D2334" s="7"/>
      <c r="E2334" s="18" t="s">
        <v>496</v>
      </c>
      <c r="F2334" s="8">
        <f t="shared" ref="F2334:L2334" si="2047">F2335</f>
        <v>3756</v>
      </c>
      <c r="G2334" s="8">
        <f t="shared" si="2047"/>
        <v>3756</v>
      </c>
      <c r="H2334" s="8">
        <f t="shared" si="2047"/>
        <v>3756</v>
      </c>
      <c r="I2334" s="8">
        <f t="shared" si="2047"/>
        <v>0</v>
      </c>
      <c r="J2334" s="8">
        <f t="shared" si="2047"/>
        <v>0</v>
      </c>
      <c r="K2334" s="8">
        <f t="shared" si="2047"/>
        <v>0</v>
      </c>
      <c r="L2334" s="8">
        <f t="shared" si="2047"/>
        <v>-1</v>
      </c>
      <c r="M2334" s="8">
        <f t="shared" si="1995"/>
        <v>3755</v>
      </c>
      <c r="N2334" s="8">
        <f>N2335</f>
        <v>3755</v>
      </c>
      <c r="O2334" s="8">
        <f>O2335</f>
        <v>3756</v>
      </c>
      <c r="P2334" s="8">
        <f t="shared" ref="P2334:V2334" si="2048">P2335</f>
        <v>0</v>
      </c>
      <c r="Q2334" s="8">
        <f t="shared" si="2048"/>
        <v>0</v>
      </c>
      <c r="R2334" s="8">
        <f t="shared" si="2048"/>
        <v>0</v>
      </c>
      <c r="S2334" s="8">
        <f t="shared" si="2048"/>
        <v>0</v>
      </c>
      <c r="T2334" s="8">
        <f t="shared" si="2048"/>
        <v>3754.9920000000002</v>
      </c>
      <c r="U2334" s="8">
        <f t="shared" si="2048"/>
        <v>0</v>
      </c>
      <c r="V2334" s="40">
        <f t="shared" si="2048"/>
        <v>0</v>
      </c>
      <c r="W2334" s="8">
        <f t="shared" si="2032"/>
        <v>99.999786950732357</v>
      </c>
      <c r="X2334" s="22"/>
    </row>
    <row r="2335" spans="1:25" s="10" customFormat="1" ht="15.75" customHeight="1" x14ac:dyDescent="0.3">
      <c r="A2335" s="9" t="s">
        <v>235</v>
      </c>
      <c r="B2335" s="9" t="s">
        <v>1773</v>
      </c>
      <c r="C2335" s="9"/>
      <c r="D2335" s="9"/>
      <c r="E2335" s="13" t="s">
        <v>519</v>
      </c>
      <c r="F2335" s="11">
        <f t="shared" ref="F2335:L2335" si="2049">F2336+F2342</f>
        <v>3756</v>
      </c>
      <c r="G2335" s="11">
        <f t="shared" si="2049"/>
        <v>3756</v>
      </c>
      <c r="H2335" s="11">
        <f t="shared" si="2049"/>
        <v>3756</v>
      </c>
      <c r="I2335" s="11">
        <f t="shared" si="2049"/>
        <v>0</v>
      </c>
      <c r="J2335" s="11">
        <f t="shared" si="2049"/>
        <v>0</v>
      </c>
      <c r="K2335" s="11">
        <f t="shared" si="2049"/>
        <v>0</v>
      </c>
      <c r="L2335" s="11">
        <f t="shared" si="2049"/>
        <v>-1</v>
      </c>
      <c r="M2335" s="11">
        <f t="shared" si="1995"/>
        <v>3755</v>
      </c>
      <c r="N2335" s="11">
        <f>N2336+N2342</f>
        <v>3755</v>
      </c>
      <c r="O2335" s="11">
        <f>O2336+O2342</f>
        <v>3756</v>
      </c>
      <c r="P2335" s="11">
        <f t="shared" ref="P2335:V2335" si="2050">P2336+P2342</f>
        <v>0</v>
      </c>
      <c r="Q2335" s="11">
        <f t="shared" si="2050"/>
        <v>0</v>
      </c>
      <c r="R2335" s="11">
        <f t="shared" si="2050"/>
        <v>0</v>
      </c>
      <c r="S2335" s="11">
        <f t="shared" si="2050"/>
        <v>0</v>
      </c>
      <c r="T2335" s="11">
        <f t="shared" si="2050"/>
        <v>3754.9920000000002</v>
      </c>
      <c r="U2335" s="11">
        <f t="shared" si="2050"/>
        <v>0</v>
      </c>
      <c r="V2335" s="41">
        <f t="shared" si="2050"/>
        <v>0</v>
      </c>
      <c r="W2335" s="11">
        <f t="shared" si="2032"/>
        <v>99.999786950732357</v>
      </c>
      <c r="X2335" s="26"/>
    </row>
    <row r="2336" spans="1:25" ht="15.75" customHeight="1" x14ac:dyDescent="0.3">
      <c r="A2336" s="4" t="s">
        <v>235</v>
      </c>
      <c r="B2336" s="4" t="s">
        <v>1773</v>
      </c>
      <c r="C2336" s="4" t="s">
        <v>128</v>
      </c>
      <c r="D2336" s="4"/>
      <c r="E2336" s="14" t="s">
        <v>1075</v>
      </c>
      <c r="F2336" s="5">
        <f t="shared" ref="F2336:L2340" si="2051">F2337</f>
        <v>3556</v>
      </c>
      <c r="G2336" s="5">
        <f t="shared" si="2051"/>
        <v>3556</v>
      </c>
      <c r="H2336" s="5">
        <f t="shared" si="2051"/>
        <v>3556</v>
      </c>
      <c r="I2336" s="5">
        <f t="shared" si="2051"/>
        <v>0</v>
      </c>
      <c r="J2336" s="5">
        <f t="shared" si="2051"/>
        <v>0</v>
      </c>
      <c r="K2336" s="5">
        <f t="shared" si="2051"/>
        <v>0</v>
      </c>
      <c r="L2336" s="5">
        <f t="shared" si="2051"/>
        <v>0</v>
      </c>
      <c r="M2336" s="5">
        <f t="shared" si="1995"/>
        <v>3556</v>
      </c>
      <c r="N2336" s="5">
        <f t="shared" ref="N2336:O2340" si="2052">N2337</f>
        <v>3556</v>
      </c>
      <c r="O2336" s="5">
        <f t="shared" si="2052"/>
        <v>3556</v>
      </c>
      <c r="P2336" s="5">
        <f t="shared" ref="P2336:V2340" si="2053">P2337</f>
        <v>0</v>
      </c>
      <c r="Q2336" s="5">
        <f t="shared" si="2053"/>
        <v>0</v>
      </c>
      <c r="R2336" s="5">
        <f t="shared" si="2053"/>
        <v>0</v>
      </c>
      <c r="S2336" s="5">
        <f t="shared" si="2053"/>
        <v>0</v>
      </c>
      <c r="T2336" s="5">
        <f t="shared" si="2053"/>
        <v>3555.9920000000002</v>
      </c>
      <c r="U2336" s="5">
        <f t="shared" si="2053"/>
        <v>0</v>
      </c>
      <c r="V2336" s="42">
        <f t="shared" si="2053"/>
        <v>0</v>
      </c>
      <c r="W2336" s="5">
        <f t="shared" si="2032"/>
        <v>99.999775028121491</v>
      </c>
      <c r="X2336" s="27"/>
    </row>
    <row r="2337" spans="1:24" ht="47.25" customHeight="1" x14ac:dyDescent="0.3">
      <c r="A2337" s="4" t="s">
        <v>235</v>
      </c>
      <c r="B2337" s="4" t="s">
        <v>1773</v>
      </c>
      <c r="C2337" s="4" t="s">
        <v>132</v>
      </c>
      <c r="D2337" s="4"/>
      <c r="E2337" s="14" t="s">
        <v>1433</v>
      </c>
      <c r="F2337" s="5">
        <f t="shared" si="2051"/>
        <v>3556</v>
      </c>
      <c r="G2337" s="5">
        <f t="shared" si="2051"/>
        <v>3556</v>
      </c>
      <c r="H2337" s="5">
        <f t="shared" si="2051"/>
        <v>3556</v>
      </c>
      <c r="I2337" s="5">
        <f t="shared" si="2051"/>
        <v>0</v>
      </c>
      <c r="J2337" s="5">
        <f t="shared" si="2051"/>
        <v>0</v>
      </c>
      <c r="K2337" s="5">
        <f t="shared" si="2051"/>
        <v>0</v>
      </c>
      <c r="L2337" s="5">
        <f t="shared" si="2051"/>
        <v>0</v>
      </c>
      <c r="M2337" s="5">
        <f t="shared" si="1995"/>
        <v>3556</v>
      </c>
      <c r="N2337" s="5">
        <f t="shared" si="2052"/>
        <v>3556</v>
      </c>
      <c r="O2337" s="5">
        <f t="shared" si="2052"/>
        <v>3556</v>
      </c>
      <c r="P2337" s="5">
        <f t="shared" si="2053"/>
        <v>0</v>
      </c>
      <c r="Q2337" s="5">
        <f t="shared" si="2053"/>
        <v>0</v>
      </c>
      <c r="R2337" s="5">
        <f t="shared" si="2053"/>
        <v>0</v>
      </c>
      <c r="S2337" s="5">
        <f t="shared" si="2053"/>
        <v>0</v>
      </c>
      <c r="T2337" s="5">
        <f t="shared" si="2053"/>
        <v>3555.9920000000002</v>
      </c>
      <c r="U2337" s="5">
        <f t="shared" si="2053"/>
        <v>0</v>
      </c>
      <c r="V2337" s="42">
        <f t="shared" si="2053"/>
        <v>0</v>
      </c>
      <c r="W2337" s="5">
        <f t="shared" si="2032"/>
        <v>99.999775028121491</v>
      </c>
      <c r="X2337" s="27"/>
    </row>
    <row r="2338" spans="1:24" ht="31.5" customHeight="1" x14ac:dyDescent="0.3">
      <c r="A2338" s="4" t="s">
        <v>235</v>
      </c>
      <c r="B2338" s="4" t="s">
        <v>1773</v>
      </c>
      <c r="C2338" s="4" t="s">
        <v>133</v>
      </c>
      <c r="D2338" s="4"/>
      <c r="E2338" s="14" t="s">
        <v>1080</v>
      </c>
      <c r="F2338" s="5">
        <f t="shared" si="2051"/>
        <v>3556</v>
      </c>
      <c r="G2338" s="5">
        <f t="shared" si="2051"/>
        <v>3556</v>
      </c>
      <c r="H2338" s="5">
        <f t="shared" si="2051"/>
        <v>3556</v>
      </c>
      <c r="I2338" s="5">
        <f t="shared" si="2051"/>
        <v>0</v>
      </c>
      <c r="J2338" s="5">
        <f t="shared" si="2051"/>
        <v>0</v>
      </c>
      <c r="K2338" s="5">
        <f t="shared" si="2051"/>
        <v>0</v>
      </c>
      <c r="L2338" s="5">
        <f t="shared" si="2051"/>
        <v>0</v>
      </c>
      <c r="M2338" s="5">
        <f t="shared" si="1995"/>
        <v>3556</v>
      </c>
      <c r="N2338" s="5">
        <f t="shared" si="2052"/>
        <v>3556</v>
      </c>
      <c r="O2338" s="5">
        <f t="shared" si="2052"/>
        <v>3556</v>
      </c>
      <c r="P2338" s="5">
        <f t="shared" si="2053"/>
        <v>0</v>
      </c>
      <c r="Q2338" s="5">
        <f t="shared" si="2053"/>
        <v>0</v>
      </c>
      <c r="R2338" s="5">
        <f t="shared" si="2053"/>
        <v>0</v>
      </c>
      <c r="S2338" s="5">
        <f t="shared" si="2053"/>
        <v>0</v>
      </c>
      <c r="T2338" s="5">
        <f t="shared" si="2053"/>
        <v>3555.9920000000002</v>
      </c>
      <c r="U2338" s="5">
        <f t="shared" si="2053"/>
        <v>0</v>
      </c>
      <c r="V2338" s="42">
        <f t="shared" si="2053"/>
        <v>0</v>
      </c>
      <c r="W2338" s="5">
        <f t="shared" si="2032"/>
        <v>99.999775028121491</v>
      </c>
      <c r="X2338" s="27"/>
    </row>
    <row r="2339" spans="1:24" ht="63" customHeight="1" x14ac:dyDescent="0.3">
      <c r="A2339" s="4" t="s">
        <v>235</v>
      </c>
      <c r="B2339" s="4" t="s">
        <v>1773</v>
      </c>
      <c r="C2339" s="4" t="s">
        <v>231</v>
      </c>
      <c r="D2339" s="4"/>
      <c r="E2339" s="14" t="s">
        <v>590</v>
      </c>
      <c r="F2339" s="5">
        <f t="shared" si="2051"/>
        <v>3556</v>
      </c>
      <c r="G2339" s="5">
        <f t="shared" si="2051"/>
        <v>3556</v>
      </c>
      <c r="H2339" s="5">
        <f t="shared" si="2051"/>
        <v>3556</v>
      </c>
      <c r="I2339" s="5">
        <f t="shared" si="2051"/>
        <v>0</v>
      </c>
      <c r="J2339" s="5">
        <f t="shared" si="2051"/>
        <v>0</v>
      </c>
      <c r="K2339" s="5">
        <f t="shared" si="2051"/>
        <v>0</v>
      </c>
      <c r="L2339" s="5">
        <f t="shared" si="2051"/>
        <v>0</v>
      </c>
      <c r="M2339" s="5">
        <f t="shared" si="1995"/>
        <v>3556</v>
      </c>
      <c r="N2339" s="5">
        <f t="shared" si="2052"/>
        <v>3556</v>
      </c>
      <c r="O2339" s="5">
        <f t="shared" si="2052"/>
        <v>3556</v>
      </c>
      <c r="P2339" s="5">
        <f t="shared" si="2053"/>
        <v>0</v>
      </c>
      <c r="Q2339" s="5">
        <f t="shared" si="2053"/>
        <v>0</v>
      </c>
      <c r="R2339" s="5">
        <f t="shared" si="2053"/>
        <v>0</v>
      </c>
      <c r="S2339" s="5">
        <f t="shared" si="2053"/>
        <v>0</v>
      </c>
      <c r="T2339" s="5">
        <f t="shared" si="2053"/>
        <v>3555.9920000000002</v>
      </c>
      <c r="U2339" s="5">
        <f t="shared" si="2053"/>
        <v>0</v>
      </c>
      <c r="V2339" s="42">
        <f t="shared" si="2053"/>
        <v>0</v>
      </c>
      <c r="W2339" s="5">
        <f t="shared" si="2032"/>
        <v>99.999775028121491</v>
      </c>
      <c r="X2339" s="27"/>
    </row>
    <row r="2340" spans="1:24" ht="31.5" customHeight="1" x14ac:dyDescent="0.3">
      <c r="A2340" s="4" t="s">
        <v>235</v>
      </c>
      <c r="B2340" s="4" t="s">
        <v>1773</v>
      </c>
      <c r="C2340" s="4" t="s">
        <v>231</v>
      </c>
      <c r="D2340" s="4" t="s">
        <v>87</v>
      </c>
      <c r="E2340" s="14" t="s">
        <v>541</v>
      </c>
      <c r="F2340" s="5">
        <f t="shared" si="2051"/>
        <v>3556</v>
      </c>
      <c r="G2340" s="5">
        <f t="shared" si="2051"/>
        <v>3556</v>
      </c>
      <c r="H2340" s="5">
        <f t="shared" si="2051"/>
        <v>3556</v>
      </c>
      <c r="I2340" s="5">
        <f t="shared" si="2051"/>
        <v>0</v>
      </c>
      <c r="J2340" s="5">
        <f t="shared" si="2051"/>
        <v>0</v>
      </c>
      <c r="K2340" s="5">
        <f t="shared" si="2051"/>
        <v>0</v>
      </c>
      <c r="L2340" s="5">
        <f t="shared" si="2051"/>
        <v>0</v>
      </c>
      <c r="M2340" s="5">
        <f t="shared" si="1995"/>
        <v>3556</v>
      </c>
      <c r="N2340" s="5">
        <f t="shared" si="2052"/>
        <v>3556</v>
      </c>
      <c r="O2340" s="5">
        <f t="shared" si="2052"/>
        <v>3556</v>
      </c>
      <c r="P2340" s="5">
        <f t="shared" si="2053"/>
        <v>0</v>
      </c>
      <c r="Q2340" s="5">
        <f t="shared" si="2053"/>
        <v>0</v>
      </c>
      <c r="R2340" s="5">
        <f t="shared" si="2053"/>
        <v>0</v>
      </c>
      <c r="S2340" s="5">
        <f t="shared" si="2053"/>
        <v>0</v>
      </c>
      <c r="T2340" s="5">
        <f t="shared" si="2053"/>
        <v>3555.9920000000002</v>
      </c>
      <c r="U2340" s="5">
        <f t="shared" si="2053"/>
        <v>0</v>
      </c>
      <c r="V2340" s="42">
        <f t="shared" si="2053"/>
        <v>0</v>
      </c>
      <c r="W2340" s="5">
        <f t="shared" si="2032"/>
        <v>99.999775028121491</v>
      </c>
      <c r="X2340" s="27"/>
    </row>
    <row r="2341" spans="1:24" ht="63" customHeight="1" x14ac:dyDescent="0.3">
      <c r="A2341" s="4" t="s">
        <v>235</v>
      </c>
      <c r="B2341" s="4" t="s">
        <v>1773</v>
      </c>
      <c r="C2341" s="4" t="s">
        <v>231</v>
      </c>
      <c r="D2341" s="4" t="s">
        <v>84</v>
      </c>
      <c r="E2341" s="14" t="s">
        <v>1552</v>
      </c>
      <c r="F2341" s="5">
        <v>3556</v>
      </c>
      <c r="G2341" s="5">
        <v>3556</v>
      </c>
      <c r="H2341" s="5">
        <v>3556</v>
      </c>
      <c r="I2341" s="5"/>
      <c r="J2341" s="5"/>
      <c r="K2341" s="5"/>
      <c r="L2341" s="5"/>
      <c r="M2341" s="5">
        <f t="shared" si="1995"/>
        <v>3556</v>
      </c>
      <c r="N2341" s="5">
        <v>3556</v>
      </c>
      <c r="O2341" s="5">
        <v>3556</v>
      </c>
      <c r="P2341" s="5">
        <v>0</v>
      </c>
      <c r="Q2341" s="5">
        <v>0</v>
      </c>
      <c r="R2341" s="5">
        <v>0</v>
      </c>
      <c r="S2341" s="5">
        <v>0</v>
      </c>
      <c r="T2341" s="5">
        <v>3555.9920000000002</v>
      </c>
      <c r="U2341" s="5">
        <v>0</v>
      </c>
      <c r="V2341" s="42">
        <v>0</v>
      </c>
      <c r="W2341" s="5">
        <f t="shared" si="2032"/>
        <v>99.999775028121491</v>
      </c>
      <c r="X2341" s="27"/>
    </row>
    <row r="2342" spans="1:24" ht="47.25" customHeight="1" x14ac:dyDescent="0.3">
      <c r="A2342" s="4" t="s">
        <v>235</v>
      </c>
      <c r="B2342" s="4" t="s">
        <v>1773</v>
      </c>
      <c r="C2342" s="4" t="s">
        <v>110</v>
      </c>
      <c r="D2342" s="4"/>
      <c r="E2342" s="14" t="s">
        <v>1092</v>
      </c>
      <c r="F2342" s="5">
        <f t="shared" ref="F2342:L2346" si="2054">F2343</f>
        <v>200</v>
      </c>
      <c r="G2342" s="5">
        <f t="shared" si="2054"/>
        <v>200</v>
      </c>
      <c r="H2342" s="5">
        <f t="shared" si="2054"/>
        <v>200</v>
      </c>
      <c r="I2342" s="5">
        <f t="shared" si="2054"/>
        <v>0</v>
      </c>
      <c r="J2342" s="5">
        <f t="shared" si="2054"/>
        <v>0</v>
      </c>
      <c r="K2342" s="5">
        <f t="shared" si="2054"/>
        <v>0</v>
      </c>
      <c r="L2342" s="5">
        <f t="shared" si="2054"/>
        <v>-1</v>
      </c>
      <c r="M2342" s="5">
        <f t="shared" si="1995"/>
        <v>199</v>
      </c>
      <c r="N2342" s="5">
        <f t="shared" ref="N2342:O2346" si="2055">N2343</f>
        <v>199</v>
      </c>
      <c r="O2342" s="5">
        <f t="shared" si="2055"/>
        <v>200</v>
      </c>
      <c r="P2342" s="5">
        <f t="shared" ref="P2342:V2346" si="2056">P2343</f>
        <v>0</v>
      </c>
      <c r="Q2342" s="5">
        <f t="shared" si="2056"/>
        <v>0</v>
      </c>
      <c r="R2342" s="5">
        <f t="shared" si="2056"/>
        <v>0</v>
      </c>
      <c r="S2342" s="5">
        <f t="shared" si="2056"/>
        <v>0</v>
      </c>
      <c r="T2342" s="5">
        <f t="shared" si="2056"/>
        <v>199</v>
      </c>
      <c r="U2342" s="5">
        <f t="shared" si="2056"/>
        <v>0</v>
      </c>
      <c r="V2342" s="42">
        <f t="shared" si="2056"/>
        <v>0</v>
      </c>
      <c r="W2342" s="5">
        <f t="shared" si="2032"/>
        <v>100</v>
      </c>
      <c r="X2342" s="27"/>
    </row>
    <row r="2343" spans="1:24" ht="31.5" customHeight="1" x14ac:dyDescent="0.3">
      <c r="A2343" s="4" t="s">
        <v>235</v>
      </c>
      <c r="B2343" s="4" t="s">
        <v>1773</v>
      </c>
      <c r="C2343" s="4" t="s">
        <v>134</v>
      </c>
      <c r="D2343" s="4"/>
      <c r="E2343" s="14" t="s">
        <v>1102</v>
      </c>
      <c r="F2343" s="5">
        <f t="shared" si="2054"/>
        <v>200</v>
      </c>
      <c r="G2343" s="5">
        <f t="shared" si="2054"/>
        <v>200</v>
      </c>
      <c r="H2343" s="5">
        <f t="shared" si="2054"/>
        <v>200</v>
      </c>
      <c r="I2343" s="5">
        <f t="shared" si="2054"/>
        <v>0</v>
      </c>
      <c r="J2343" s="5">
        <f t="shared" si="2054"/>
        <v>0</v>
      </c>
      <c r="K2343" s="5">
        <f t="shared" si="2054"/>
        <v>0</v>
      </c>
      <c r="L2343" s="5">
        <f t="shared" si="2054"/>
        <v>-1</v>
      </c>
      <c r="M2343" s="5">
        <f t="shared" si="1995"/>
        <v>199</v>
      </c>
      <c r="N2343" s="5">
        <f t="shared" si="2055"/>
        <v>199</v>
      </c>
      <c r="O2343" s="5">
        <f t="shared" si="2055"/>
        <v>200</v>
      </c>
      <c r="P2343" s="5">
        <f t="shared" si="2056"/>
        <v>0</v>
      </c>
      <c r="Q2343" s="5">
        <f t="shared" si="2056"/>
        <v>0</v>
      </c>
      <c r="R2343" s="5">
        <f t="shared" si="2056"/>
        <v>0</v>
      </c>
      <c r="S2343" s="5">
        <f t="shared" si="2056"/>
        <v>0</v>
      </c>
      <c r="T2343" s="5">
        <f t="shared" si="2056"/>
        <v>199</v>
      </c>
      <c r="U2343" s="5">
        <f t="shared" si="2056"/>
        <v>0</v>
      </c>
      <c r="V2343" s="42">
        <f t="shared" si="2056"/>
        <v>0</v>
      </c>
      <c r="W2343" s="5">
        <f t="shared" si="2032"/>
        <v>100</v>
      </c>
      <c r="X2343" s="27"/>
    </row>
    <row r="2344" spans="1:24" ht="47.25" customHeight="1" x14ac:dyDescent="0.3">
      <c r="A2344" s="4" t="s">
        <v>235</v>
      </c>
      <c r="B2344" s="4" t="s">
        <v>1773</v>
      </c>
      <c r="C2344" s="4" t="s">
        <v>233</v>
      </c>
      <c r="D2344" s="4"/>
      <c r="E2344" s="14" t="s">
        <v>1104</v>
      </c>
      <c r="F2344" s="5">
        <f t="shared" si="2054"/>
        <v>200</v>
      </c>
      <c r="G2344" s="5">
        <f t="shared" si="2054"/>
        <v>200</v>
      </c>
      <c r="H2344" s="5">
        <f t="shared" si="2054"/>
        <v>200</v>
      </c>
      <c r="I2344" s="5">
        <f t="shared" si="2054"/>
        <v>0</v>
      </c>
      <c r="J2344" s="5">
        <f t="shared" si="2054"/>
        <v>0</v>
      </c>
      <c r="K2344" s="5">
        <f t="shared" si="2054"/>
        <v>0</v>
      </c>
      <c r="L2344" s="5">
        <f t="shared" si="2054"/>
        <v>-1</v>
      </c>
      <c r="M2344" s="5">
        <f t="shared" si="1995"/>
        <v>199</v>
      </c>
      <c r="N2344" s="5">
        <f t="shared" si="2055"/>
        <v>199</v>
      </c>
      <c r="O2344" s="5">
        <f t="shared" si="2055"/>
        <v>200</v>
      </c>
      <c r="P2344" s="5">
        <f t="shared" si="2056"/>
        <v>0</v>
      </c>
      <c r="Q2344" s="5">
        <f t="shared" si="2056"/>
        <v>0</v>
      </c>
      <c r="R2344" s="5">
        <f t="shared" si="2056"/>
        <v>0</v>
      </c>
      <c r="S2344" s="5">
        <f t="shared" si="2056"/>
        <v>0</v>
      </c>
      <c r="T2344" s="5">
        <f t="shared" si="2056"/>
        <v>199</v>
      </c>
      <c r="U2344" s="5">
        <f t="shared" si="2056"/>
        <v>0</v>
      </c>
      <c r="V2344" s="42">
        <f t="shared" si="2056"/>
        <v>0</v>
      </c>
      <c r="W2344" s="5">
        <f t="shared" si="2032"/>
        <v>100</v>
      </c>
      <c r="X2344" s="27"/>
    </row>
    <row r="2345" spans="1:24" ht="31.5" customHeight="1" x14ac:dyDescent="0.3">
      <c r="A2345" s="4" t="s">
        <v>235</v>
      </c>
      <c r="B2345" s="4" t="s">
        <v>1773</v>
      </c>
      <c r="C2345" s="4" t="s">
        <v>232</v>
      </c>
      <c r="D2345" s="4"/>
      <c r="E2345" s="14" t="s">
        <v>601</v>
      </c>
      <c r="F2345" s="5">
        <f t="shared" si="2054"/>
        <v>200</v>
      </c>
      <c r="G2345" s="5">
        <f t="shared" si="2054"/>
        <v>200</v>
      </c>
      <c r="H2345" s="5">
        <f t="shared" si="2054"/>
        <v>200</v>
      </c>
      <c r="I2345" s="5">
        <f t="shared" si="2054"/>
        <v>0</v>
      </c>
      <c r="J2345" s="5">
        <f t="shared" si="2054"/>
        <v>0</v>
      </c>
      <c r="K2345" s="5">
        <f t="shared" si="2054"/>
        <v>0</v>
      </c>
      <c r="L2345" s="5">
        <f t="shared" si="2054"/>
        <v>-1</v>
      </c>
      <c r="M2345" s="5">
        <f t="shared" si="1995"/>
        <v>199</v>
      </c>
      <c r="N2345" s="5">
        <f t="shared" si="2055"/>
        <v>199</v>
      </c>
      <c r="O2345" s="5">
        <f t="shared" si="2055"/>
        <v>200</v>
      </c>
      <c r="P2345" s="5">
        <f t="shared" si="2056"/>
        <v>0</v>
      </c>
      <c r="Q2345" s="5">
        <f t="shared" si="2056"/>
        <v>0</v>
      </c>
      <c r="R2345" s="5">
        <f t="shared" si="2056"/>
        <v>0</v>
      </c>
      <c r="S2345" s="5">
        <f t="shared" si="2056"/>
        <v>0</v>
      </c>
      <c r="T2345" s="5">
        <f t="shared" si="2056"/>
        <v>199</v>
      </c>
      <c r="U2345" s="5">
        <f t="shared" si="2056"/>
        <v>0</v>
      </c>
      <c r="V2345" s="42">
        <f t="shared" si="2056"/>
        <v>0</v>
      </c>
      <c r="W2345" s="5">
        <f t="shared" si="2032"/>
        <v>100</v>
      </c>
      <c r="X2345" s="27"/>
    </row>
    <row r="2346" spans="1:24" ht="31.5" customHeight="1" x14ac:dyDescent="0.3">
      <c r="A2346" s="4" t="s">
        <v>235</v>
      </c>
      <c r="B2346" s="4" t="s">
        <v>1773</v>
      </c>
      <c r="C2346" s="4" t="s">
        <v>232</v>
      </c>
      <c r="D2346" s="4" t="s">
        <v>11</v>
      </c>
      <c r="E2346" s="14" t="s">
        <v>531</v>
      </c>
      <c r="F2346" s="5">
        <f t="shared" si="2054"/>
        <v>200</v>
      </c>
      <c r="G2346" s="5">
        <f t="shared" si="2054"/>
        <v>200</v>
      </c>
      <c r="H2346" s="5">
        <f t="shared" si="2054"/>
        <v>200</v>
      </c>
      <c r="I2346" s="5">
        <f t="shared" si="2054"/>
        <v>0</v>
      </c>
      <c r="J2346" s="5">
        <f t="shared" si="2054"/>
        <v>0</v>
      </c>
      <c r="K2346" s="5">
        <f t="shared" si="2054"/>
        <v>0</v>
      </c>
      <c r="L2346" s="5">
        <f t="shared" si="2054"/>
        <v>-1</v>
      </c>
      <c r="M2346" s="5">
        <f t="shared" si="1995"/>
        <v>199</v>
      </c>
      <c r="N2346" s="5">
        <f t="shared" si="2055"/>
        <v>199</v>
      </c>
      <c r="O2346" s="5">
        <f t="shared" si="2055"/>
        <v>200</v>
      </c>
      <c r="P2346" s="5">
        <f t="shared" si="2056"/>
        <v>0</v>
      </c>
      <c r="Q2346" s="5">
        <f t="shared" si="2056"/>
        <v>0</v>
      </c>
      <c r="R2346" s="5">
        <f t="shared" si="2056"/>
        <v>0</v>
      </c>
      <c r="S2346" s="5">
        <f t="shared" si="2056"/>
        <v>0</v>
      </c>
      <c r="T2346" s="5">
        <f t="shared" si="2056"/>
        <v>199</v>
      </c>
      <c r="U2346" s="5">
        <f t="shared" si="2056"/>
        <v>0</v>
      </c>
      <c r="V2346" s="42">
        <f t="shared" si="2056"/>
        <v>0</v>
      </c>
      <c r="W2346" s="5">
        <f t="shared" si="2032"/>
        <v>100</v>
      </c>
      <c r="X2346" s="27"/>
    </row>
    <row r="2347" spans="1:24" ht="31.5" customHeight="1" x14ac:dyDescent="0.3">
      <c r="A2347" s="4" t="s">
        <v>235</v>
      </c>
      <c r="B2347" s="4" t="s">
        <v>1773</v>
      </c>
      <c r="C2347" s="4" t="s">
        <v>232</v>
      </c>
      <c r="D2347" s="4" t="s">
        <v>12</v>
      </c>
      <c r="E2347" s="14" t="s">
        <v>532</v>
      </c>
      <c r="F2347" s="5">
        <v>200</v>
      </c>
      <c r="G2347" s="5">
        <v>200</v>
      </c>
      <c r="H2347" s="5">
        <v>200</v>
      </c>
      <c r="I2347" s="5"/>
      <c r="J2347" s="5"/>
      <c r="K2347" s="5"/>
      <c r="L2347" s="5">
        <v>-1</v>
      </c>
      <c r="M2347" s="5">
        <f t="shared" si="1995"/>
        <v>199</v>
      </c>
      <c r="N2347" s="5">
        <v>199</v>
      </c>
      <c r="O2347" s="5">
        <v>200</v>
      </c>
      <c r="P2347" s="5">
        <v>0</v>
      </c>
      <c r="Q2347" s="5">
        <v>0</v>
      </c>
      <c r="R2347" s="5">
        <v>0</v>
      </c>
      <c r="S2347" s="5">
        <v>0</v>
      </c>
      <c r="T2347" s="5">
        <v>199</v>
      </c>
      <c r="U2347" s="5">
        <v>0</v>
      </c>
      <c r="V2347" s="42">
        <v>0</v>
      </c>
      <c r="W2347" s="5">
        <f t="shared" si="2032"/>
        <v>100</v>
      </c>
      <c r="X2347" s="27"/>
    </row>
    <row r="2348" spans="1:24" s="3" customFormat="1" ht="15.75" customHeight="1" x14ac:dyDescent="0.3">
      <c r="A2348" s="7" t="s">
        <v>235</v>
      </c>
      <c r="B2348" s="7" t="s">
        <v>31</v>
      </c>
      <c r="C2348" s="7"/>
      <c r="D2348" s="7"/>
      <c r="E2348" s="18" t="s">
        <v>497</v>
      </c>
      <c r="F2348" s="8">
        <f t="shared" ref="F2348:L2354" si="2057">F2349</f>
        <v>1344.7</v>
      </c>
      <c r="G2348" s="8">
        <f t="shared" si="2057"/>
        <v>1344.7</v>
      </c>
      <c r="H2348" s="8">
        <f t="shared" si="2057"/>
        <v>1344.7</v>
      </c>
      <c r="I2348" s="8">
        <f t="shared" si="2057"/>
        <v>0</v>
      </c>
      <c r="J2348" s="8">
        <f t="shared" si="2057"/>
        <v>0</v>
      </c>
      <c r="K2348" s="8">
        <f t="shared" si="2057"/>
        <v>0</v>
      </c>
      <c r="L2348" s="8">
        <f t="shared" si="2057"/>
        <v>1090.557</v>
      </c>
      <c r="M2348" s="8">
        <f t="shared" ref="M2348:M2419" si="2058">F2348+I2348+L2348</f>
        <v>2435.2570000000001</v>
      </c>
      <c r="N2348" s="8">
        <f t="shared" ref="N2348:O2354" si="2059">N2349</f>
        <v>3788.04414</v>
      </c>
      <c r="O2348" s="8">
        <f t="shared" si="2059"/>
        <v>1857.8122900000001</v>
      </c>
      <c r="P2348" s="8">
        <f t="shared" ref="P2348:V2354" si="2060">P2349</f>
        <v>0</v>
      </c>
      <c r="Q2348" s="8">
        <f t="shared" si="2060"/>
        <v>0</v>
      </c>
      <c r="R2348" s="8">
        <f t="shared" si="2060"/>
        <v>0</v>
      </c>
      <c r="S2348" s="8">
        <f t="shared" si="2060"/>
        <v>0</v>
      </c>
      <c r="T2348" s="8">
        <f t="shared" si="2060"/>
        <v>3688.8936399999998</v>
      </c>
      <c r="U2348" s="8">
        <f t="shared" si="2060"/>
        <v>0</v>
      </c>
      <c r="V2348" s="40">
        <f t="shared" si="2060"/>
        <v>0</v>
      </c>
      <c r="W2348" s="8">
        <f t="shared" si="2032"/>
        <v>97.382541059830402</v>
      </c>
      <c r="X2348" s="22"/>
    </row>
    <row r="2349" spans="1:24" s="10" customFormat="1" ht="15.75" customHeight="1" x14ac:dyDescent="0.3">
      <c r="A2349" s="9" t="s">
        <v>235</v>
      </c>
      <c r="B2349" s="9" t="s">
        <v>1775</v>
      </c>
      <c r="C2349" s="9"/>
      <c r="D2349" s="9"/>
      <c r="E2349" s="13" t="s">
        <v>521</v>
      </c>
      <c r="F2349" s="11">
        <f t="shared" si="2057"/>
        <v>1344.7</v>
      </c>
      <c r="G2349" s="11">
        <f t="shared" si="2057"/>
        <v>1344.7</v>
      </c>
      <c r="H2349" s="11">
        <f t="shared" si="2057"/>
        <v>1344.7</v>
      </c>
      <c r="I2349" s="11">
        <f t="shared" si="2057"/>
        <v>0</v>
      </c>
      <c r="J2349" s="11">
        <f t="shared" si="2057"/>
        <v>0</v>
      </c>
      <c r="K2349" s="11">
        <f t="shared" si="2057"/>
        <v>0</v>
      </c>
      <c r="L2349" s="11">
        <f>L2350+L2356</f>
        <v>1090.557</v>
      </c>
      <c r="M2349" s="11">
        <f t="shared" si="2058"/>
        <v>2435.2570000000001</v>
      </c>
      <c r="N2349" s="11">
        <f>N2350+N2356</f>
        <v>3788.04414</v>
      </c>
      <c r="O2349" s="11">
        <f>O2350+O2356</f>
        <v>1857.8122900000001</v>
      </c>
      <c r="P2349" s="11">
        <f t="shared" ref="P2349:V2349" si="2061">P2350+P2356</f>
        <v>0</v>
      </c>
      <c r="Q2349" s="11">
        <f t="shared" si="2061"/>
        <v>0</v>
      </c>
      <c r="R2349" s="11">
        <f t="shared" si="2061"/>
        <v>0</v>
      </c>
      <c r="S2349" s="11">
        <f t="shared" si="2061"/>
        <v>0</v>
      </c>
      <c r="T2349" s="11">
        <f>T2350+T2356</f>
        <v>3688.8936399999998</v>
      </c>
      <c r="U2349" s="11">
        <f t="shared" si="2061"/>
        <v>0</v>
      </c>
      <c r="V2349" s="41">
        <f t="shared" si="2061"/>
        <v>0</v>
      </c>
      <c r="W2349" s="11">
        <f t="shared" si="2032"/>
        <v>97.382541059830402</v>
      </c>
      <c r="X2349" s="26"/>
    </row>
    <row r="2350" spans="1:24" ht="15.75" customHeight="1" x14ac:dyDescent="0.3">
      <c r="A2350" s="4" t="s">
        <v>235</v>
      </c>
      <c r="B2350" s="4" t="s">
        <v>1775</v>
      </c>
      <c r="C2350" s="4" t="s">
        <v>105</v>
      </c>
      <c r="D2350" s="4"/>
      <c r="E2350" s="14" t="s">
        <v>1063</v>
      </c>
      <c r="F2350" s="5">
        <f t="shared" si="2057"/>
        <v>1344.7</v>
      </c>
      <c r="G2350" s="5">
        <f t="shared" si="2057"/>
        <v>1344.7</v>
      </c>
      <c r="H2350" s="5">
        <f t="shared" si="2057"/>
        <v>1344.7</v>
      </c>
      <c r="I2350" s="5">
        <f t="shared" si="2057"/>
        <v>0</v>
      </c>
      <c r="J2350" s="5">
        <f t="shared" si="2057"/>
        <v>0</v>
      </c>
      <c r="K2350" s="5">
        <f t="shared" si="2057"/>
        <v>0</v>
      </c>
      <c r="L2350" s="5">
        <f t="shared" si="2057"/>
        <v>980.55700000000002</v>
      </c>
      <c r="M2350" s="5">
        <f t="shared" si="2058"/>
        <v>2325.2570000000001</v>
      </c>
      <c r="N2350" s="5">
        <f t="shared" si="2059"/>
        <v>2325.2570000000001</v>
      </c>
      <c r="O2350" s="5">
        <f t="shared" si="2059"/>
        <v>465.79307</v>
      </c>
      <c r="P2350" s="5">
        <f t="shared" si="2060"/>
        <v>0</v>
      </c>
      <c r="Q2350" s="5">
        <f t="shared" si="2060"/>
        <v>0</v>
      </c>
      <c r="R2350" s="5">
        <f t="shared" si="2060"/>
        <v>0</v>
      </c>
      <c r="S2350" s="5">
        <f t="shared" si="2060"/>
        <v>0</v>
      </c>
      <c r="T2350" s="5">
        <f t="shared" si="2060"/>
        <v>2226.1064999999999</v>
      </c>
      <c r="U2350" s="5">
        <f t="shared" si="2060"/>
        <v>0</v>
      </c>
      <c r="V2350" s="42">
        <f t="shared" si="2060"/>
        <v>0</v>
      </c>
      <c r="W2350" s="5">
        <f t="shared" si="2032"/>
        <v>95.735933705392569</v>
      </c>
      <c r="X2350" s="27"/>
    </row>
    <row r="2351" spans="1:24" ht="31.5" customHeight="1" x14ac:dyDescent="0.3">
      <c r="A2351" s="4" t="s">
        <v>235</v>
      </c>
      <c r="B2351" s="4" t="s">
        <v>1775</v>
      </c>
      <c r="C2351" s="4" t="s">
        <v>151</v>
      </c>
      <c r="D2351" s="4"/>
      <c r="E2351" s="14" t="s">
        <v>1064</v>
      </c>
      <c r="F2351" s="5">
        <f t="shared" si="2057"/>
        <v>1344.7</v>
      </c>
      <c r="G2351" s="5">
        <f t="shared" si="2057"/>
        <v>1344.7</v>
      </c>
      <c r="H2351" s="5">
        <f t="shared" si="2057"/>
        <v>1344.7</v>
      </c>
      <c r="I2351" s="5">
        <f t="shared" si="2057"/>
        <v>0</v>
      </c>
      <c r="J2351" s="5">
        <f t="shared" si="2057"/>
        <v>0</v>
      </c>
      <c r="K2351" s="5">
        <f t="shared" si="2057"/>
        <v>0</v>
      </c>
      <c r="L2351" s="5">
        <f t="shared" si="2057"/>
        <v>980.55700000000002</v>
      </c>
      <c r="M2351" s="5">
        <f t="shared" si="2058"/>
        <v>2325.2570000000001</v>
      </c>
      <c r="N2351" s="5">
        <f t="shared" si="2059"/>
        <v>2325.2570000000001</v>
      </c>
      <c r="O2351" s="5">
        <f t="shared" si="2059"/>
        <v>465.79307</v>
      </c>
      <c r="P2351" s="5">
        <f t="shared" si="2060"/>
        <v>0</v>
      </c>
      <c r="Q2351" s="5">
        <f t="shared" si="2060"/>
        <v>0</v>
      </c>
      <c r="R2351" s="5">
        <f t="shared" si="2060"/>
        <v>0</v>
      </c>
      <c r="S2351" s="5">
        <f t="shared" si="2060"/>
        <v>0</v>
      </c>
      <c r="T2351" s="5">
        <f t="shared" si="2060"/>
        <v>2226.1064999999999</v>
      </c>
      <c r="U2351" s="5">
        <f t="shared" si="2060"/>
        <v>0</v>
      </c>
      <c r="V2351" s="42">
        <f t="shared" si="2060"/>
        <v>0</v>
      </c>
      <c r="W2351" s="5">
        <f t="shared" si="2032"/>
        <v>95.735933705392569</v>
      </c>
      <c r="X2351" s="27"/>
    </row>
    <row r="2352" spans="1:24" ht="31.5" customHeight="1" x14ac:dyDescent="0.3">
      <c r="A2352" s="4" t="s">
        <v>235</v>
      </c>
      <c r="B2352" s="4" t="s">
        <v>1775</v>
      </c>
      <c r="C2352" s="4" t="s">
        <v>152</v>
      </c>
      <c r="D2352" s="4"/>
      <c r="E2352" s="14" t="s">
        <v>1065</v>
      </c>
      <c r="F2352" s="5">
        <f t="shared" si="2057"/>
        <v>1344.7</v>
      </c>
      <c r="G2352" s="5">
        <f t="shared" si="2057"/>
        <v>1344.7</v>
      </c>
      <c r="H2352" s="5">
        <f t="shared" si="2057"/>
        <v>1344.7</v>
      </c>
      <c r="I2352" s="5">
        <f t="shared" si="2057"/>
        <v>0</v>
      </c>
      <c r="J2352" s="5">
        <f t="shared" si="2057"/>
        <v>0</v>
      </c>
      <c r="K2352" s="5">
        <f t="shared" si="2057"/>
        <v>0</v>
      </c>
      <c r="L2352" s="5">
        <f t="shared" si="2057"/>
        <v>980.55700000000002</v>
      </c>
      <c r="M2352" s="5">
        <f t="shared" si="2058"/>
        <v>2325.2570000000001</v>
      </c>
      <c r="N2352" s="5">
        <f t="shared" si="2059"/>
        <v>2325.2570000000001</v>
      </c>
      <c r="O2352" s="5">
        <f t="shared" si="2059"/>
        <v>465.79307</v>
      </c>
      <c r="P2352" s="5">
        <f t="shared" si="2060"/>
        <v>0</v>
      </c>
      <c r="Q2352" s="5">
        <f t="shared" si="2060"/>
        <v>0</v>
      </c>
      <c r="R2352" s="5">
        <f t="shared" si="2060"/>
        <v>0</v>
      </c>
      <c r="S2352" s="5">
        <f t="shared" si="2060"/>
        <v>0</v>
      </c>
      <c r="T2352" s="5">
        <f t="shared" si="2060"/>
        <v>2226.1064999999999</v>
      </c>
      <c r="U2352" s="5">
        <f t="shared" si="2060"/>
        <v>0</v>
      </c>
      <c r="V2352" s="42">
        <f t="shared" si="2060"/>
        <v>0</v>
      </c>
      <c r="W2352" s="5">
        <f t="shared" si="2032"/>
        <v>95.735933705392569</v>
      </c>
      <c r="X2352" s="27"/>
    </row>
    <row r="2353" spans="1:24" ht="47.25" customHeight="1" x14ac:dyDescent="0.3">
      <c r="A2353" s="4" t="s">
        <v>235</v>
      </c>
      <c r="B2353" s="4" t="s">
        <v>1775</v>
      </c>
      <c r="C2353" s="4" t="s">
        <v>142</v>
      </c>
      <c r="D2353" s="4"/>
      <c r="E2353" s="14" t="s">
        <v>578</v>
      </c>
      <c r="F2353" s="5">
        <f t="shared" si="2057"/>
        <v>1344.7</v>
      </c>
      <c r="G2353" s="5">
        <f t="shared" si="2057"/>
        <v>1344.7</v>
      </c>
      <c r="H2353" s="5">
        <f t="shared" si="2057"/>
        <v>1344.7</v>
      </c>
      <c r="I2353" s="5">
        <f t="shared" si="2057"/>
        <v>0</v>
      </c>
      <c r="J2353" s="5">
        <f t="shared" si="2057"/>
        <v>0</v>
      </c>
      <c r="K2353" s="5">
        <f t="shared" si="2057"/>
        <v>0</v>
      </c>
      <c r="L2353" s="5">
        <f t="shared" si="2057"/>
        <v>980.55700000000002</v>
      </c>
      <c r="M2353" s="5">
        <f t="shared" si="2058"/>
        <v>2325.2570000000001</v>
      </c>
      <c r="N2353" s="5">
        <f t="shared" si="2059"/>
        <v>2325.2570000000001</v>
      </c>
      <c r="O2353" s="5">
        <f t="shared" si="2059"/>
        <v>465.79307</v>
      </c>
      <c r="P2353" s="5">
        <f t="shared" si="2060"/>
        <v>0</v>
      </c>
      <c r="Q2353" s="5">
        <f t="shared" si="2060"/>
        <v>0</v>
      </c>
      <c r="R2353" s="5">
        <f t="shared" si="2060"/>
        <v>0</v>
      </c>
      <c r="S2353" s="5">
        <f t="shared" si="2060"/>
        <v>0</v>
      </c>
      <c r="T2353" s="5">
        <f t="shared" si="2060"/>
        <v>2226.1064999999999</v>
      </c>
      <c r="U2353" s="5">
        <f t="shared" si="2060"/>
        <v>0</v>
      </c>
      <c r="V2353" s="42">
        <f t="shared" si="2060"/>
        <v>0</v>
      </c>
      <c r="W2353" s="5">
        <f t="shared" si="2032"/>
        <v>95.735933705392569</v>
      </c>
      <c r="X2353" s="27"/>
    </row>
    <row r="2354" spans="1:24" ht="31.5" customHeight="1" x14ac:dyDescent="0.3">
      <c r="A2354" s="4" t="s">
        <v>235</v>
      </c>
      <c r="B2354" s="4" t="s">
        <v>1775</v>
      </c>
      <c r="C2354" s="4" t="s">
        <v>142</v>
      </c>
      <c r="D2354" s="4" t="s">
        <v>11</v>
      </c>
      <c r="E2354" s="14" t="s">
        <v>531</v>
      </c>
      <c r="F2354" s="5">
        <f t="shared" si="2057"/>
        <v>1344.7</v>
      </c>
      <c r="G2354" s="5">
        <f t="shared" si="2057"/>
        <v>1344.7</v>
      </c>
      <c r="H2354" s="5">
        <f t="shared" si="2057"/>
        <v>1344.7</v>
      </c>
      <c r="I2354" s="5">
        <f t="shared" si="2057"/>
        <v>0</v>
      </c>
      <c r="J2354" s="5">
        <f t="shared" si="2057"/>
        <v>0</v>
      </c>
      <c r="K2354" s="5">
        <f t="shared" si="2057"/>
        <v>0</v>
      </c>
      <c r="L2354" s="5">
        <f t="shared" si="2057"/>
        <v>980.55700000000002</v>
      </c>
      <c r="M2354" s="5">
        <f t="shared" si="2058"/>
        <v>2325.2570000000001</v>
      </c>
      <c r="N2354" s="5">
        <f t="shared" si="2059"/>
        <v>2325.2570000000001</v>
      </c>
      <c r="O2354" s="5">
        <f t="shared" si="2059"/>
        <v>465.79307</v>
      </c>
      <c r="P2354" s="5">
        <f t="shared" si="2060"/>
        <v>0</v>
      </c>
      <c r="Q2354" s="5">
        <f t="shared" si="2060"/>
        <v>0</v>
      </c>
      <c r="R2354" s="5">
        <f t="shared" si="2060"/>
        <v>0</v>
      </c>
      <c r="S2354" s="5">
        <f t="shared" si="2060"/>
        <v>0</v>
      </c>
      <c r="T2354" s="5">
        <f t="shared" si="2060"/>
        <v>2226.1064999999999</v>
      </c>
      <c r="U2354" s="5">
        <f t="shared" si="2060"/>
        <v>0</v>
      </c>
      <c r="V2354" s="42">
        <f t="shared" si="2060"/>
        <v>0</v>
      </c>
      <c r="W2354" s="5">
        <f t="shared" si="2032"/>
        <v>95.735933705392569</v>
      </c>
      <c r="X2354" s="27"/>
    </row>
    <row r="2355" spans="1:24" ht="31.5" customHeight="1" x14ac:dyDescent="0.3">
      <c r="A2355" s="4" t="s">
        <v>235</v>
      </c>
      <c r="B2355" s="4" t="s">
        <v>1775</v>
      </c>
      <c r="C2355" s="4" t="s">
        <v>142</v>
      </c>
      <c r="D2355" s="4" t="s">
        <v>12</v>
      </c>
      <c r="E2355" s="14" t="s">
        <v>532</v>
      </c>
      <c r="F2355" s="5">
        <v>1344.7</v>
      </c>
      <c r="G2355" s="5">
        <v>1344.7</v>
      </c>
      <c r="H2355" s="5">
        <v>1344.7</v>
      </c>
      <c r="I2355" s="5"/>
      <c r="J2355" s="5"/>
      <c r="K2355" s="5"/>
      <c r="L2355" s="5">
        <f>-19.443+1000</f>
        <v>980.55700000000002</v>
      </c>
      <c r="M2355" s="5">
        <f t="shared" si="2058"/>
        <v>2325.2570000000001</v>
      </c>
      <c r="N2355" s="5">
        <v>2325.2570000000001</v>
      </c>
      <c r="O2355" s="5">
        <v>465.79307</v>
      </c>
      <c r="P2355" s="5">
        <v>0</v>
      </c>
      <c r="Q2355" s="5">
        <v>0</v>
      </c>
      <c r="R2355" s="5">
        <v>0</v>
      </c>
      <c r="S2355" s="5">
        <v>0</v>
      </c>
      <c r="T2355" s="5">
        <v>2226.1064999999999</v>
      </c>
      <c r="U2355" s="5">
        <v>0</v>
      </c>
      <c r="V2355" s="42">
        <v>0</v>
      </c>
      <c r="W2355" s="5">
        <f t="shared" si="2032"/>
        <v>95.735933705392569</v>
      </c>
      <c r="X2355" s="27"/>
    </row>
    <row r="2356" spans="1:24" ht="31.5" customHeight="1" x14ac:dyDescent="0.3">
      <c r="A2356" s="4" t="s">
        <v>235</v>
      </c>
      <c r="B2356" s="4" t="s">
        <v>1775</v>
      </c>
      <c r="C2356" s="4" t="s">
        <v>22</v>
      </c>
      <c r="D2356" s="4"/>
      <c r="E2356" s="14" t="s">
        <v>802</v>
      </c>
      <c r="F2356" s="5"/>
      <c r="G2356" s="5"/>
      <c r="H2356" s="5"/>
      <c r="I2356" s="5"/>
      <c r="J2356" s="5"/>
      <c r="K2356" s="5"/>
      <c r="L2356" s="5">
        <f>L2357</f>
        <v>110</v>
      </c>
      <c r="M2356" s="5">
        <f t="shared" si="2058"/>
        <v>110</v>
      </c>
      <c r="N2356" s="5">
        <f>N2357</f>
        <v>1462.7871399999999</v>
      </c>
      <c r="O2356" s="5">
        <f>O2357</f>
        <v>1392.0192200000001</v>
      </c>
      <c r="P2356" s="5">
        <f t="shared" ref="P2356:V2356" si="2062">P2357</f>
        <v>0</v>
      </c>
      <c r="Q2356" s="5">
        <f t="shared" si="2062"/>
        <v>0</v>
      </c>
      <c r="R2356" s="5">
        <f t="shared" si="2062"/>
        <v>0</v>
      </c>
      <c r="S2356" s="5">
        <f t="shared" si="2062"/>
        <v>0</v>
      </c>
      <c r="T2356" s="5">
        <f>T2357</f>
        <v>1462.7871399999999</v>
      </c>
      <c r="U2356" s="5">
        <f t="shared" si="2062"/>
        <v>0</v>
      </c>
      <c r="V2356" s="42">
        <f t="shared" si="2062"/>
        <v>0</v>
      </c>
      <c r="W2356" s="5">
        <f t="shared" si="2032"/>
        <v>100</v>
      </c>
      <c r="X2356" s="27"/>
    </row>
    <row r="2357" spans="1:24" ht="47.25" customHeight="1" x14ac:dyDescent="0.3">
      <c r="A2357" s="4" t="s">
        <v>235</v>
      </c>
      <c r="B2357" s="4" t="s">
        <v>1775</v>
      </c>
      <c r="C2357" s="4" t="s">
        <v>406</v>
      </c>
      <c r="D2357" s="4"/>
      <c r="E2357" s="14" t="s">
        <v>808</v>
      </c>
      <c r="F2357" s="5"/>
      <c r="G2357" s="5"/>
      <c r="H2357" s="5"/>
      <c r="I2357" s="5"/>
      <c r="J2357" s="5"/>
      <c r="K2357" s="5"/>
      <c r="L2357" s="5">
        <f>L2360</f>
        <v>110</v>
      </c>
      <c r="M2357" s="5">
        <f t="shared" si="2058"/>
        <v>110</v>
      </c>
      <c r="N2357" s="5">
        <f>N2360+N2358</f>
        <v>1462.7871399999999</v>
      </c>
      <c r="O2357" s="5">
        <f>O2360+O2358</f>
        <v>1392.0192200000001</v>
      </c>
      <c r="P2357" s="5">
        <f t="shared" ref="P2357:V2357" si="2063">P2360+P2358</f>
        <v>0</v>
      </c>
      <c r="Q2357" s="5">
        <f t="shared" si="2063"/>
        <v>0</v>
      </c>
      <c r="R2357" s="5">
        <f t="shared" si="2063"/>
        <v>0</v>
      </c>
      <c r="S2357" s="5">
        <f t="shared" si="2063"/>
        <v>0</v>
      </c>
      <c r="T2357" s="5">
        <f>T2360+T2358</f>
        <v>1462.7871399999999</v>
      </c>
      <c r="U2357" s="5">
        <f t="shared" si="2063"/>
        <v>0</v>
      </c>
      <c r="V2357" s="42">
        <f t="shared" si="2063"/>
        <v>0</v>
      </c>
      <c r="W2357" s="5">
        <f t="shared" si="2032"/>
        <v>100</v>
      </c>
      <c r="X2357" s="27"/>
    </row>
    <row r="2358" spans="1:24" ht="31.5" customHeight="1" x14ac:dyDescent="0.3">
      <c r="A2358" s="4" t="s">
        <v>235</v>
      </c>
      <c r="B2358" s="4" t="s">
        <v>1775</v>
      </c>
      <c r="C2358" s="4" t="s">
        <v>406</v>
      </c>
      <c r="D2358" s="4" t="s">
        <v>11</v>
      </c>
      <c r="E2358" s="14" t="s">
        <v>531</v>
      </c>
      <c r="F2358" s="5"/>
      <c r="G2358" s="5"/>
      <c r="H2358" s="5"/>
      <c r="I2358" s="5"/>
      <c r="J2358" s="5"/>
      <c r="K2358" s="5"/>
      <c r="L2358" s="5"/>
      <c r="M2358" s="5">
        <f t="shared" si="2058"/>
        <v>0</v>
      </c>
      <c r="N2358" s="5">
        <f>N2359</f>
        <v>417.75</v>
      </c>
      <c r="O2358" s="5">
        <f>O2359</f>
        <v>417.75</v>
      </c>
      <c r="P2358" s="5">
        <f t="shared" ref="P2358:V2358" si="2064">P2359</f>
        <v>0</v>
      </c>
      <c r="Q2358" s="5">
        <f t="shared" si="2064"/>
        <v>0</v>
      </c>
      <c r="R2358" s="5">
        <f t="shared" si="2064"/>
        <v>0</v>
      </c>
      <c r="S2358" s="5">
        <f t="shared" si="2064"/>
        <v>0</v>
      </c>
      <c r="T2358" s="5">
        <f>T2359</f>
        <v>417.75</v>
      </c>
      <c r="U2358" s="5">
        <f t="shared" si="2064"/>
        <v>0</v>
      </c>
      <c r="V2358" s="42">
        <f t="shared" si="2064"/>
        <v>0</v>
      </c>
      <c r="W2358" s="5">
        <f t="shared" si="2032"/>
        <v>100</v>
      </c>
      <c r="X2358" s="27"/>
    </row>
    <row r="2359" spans="1:24" ht="31.5" customHeight="1" x14ac:dyDescent="0.3">
      <c r="A2359" s="4" t="s">
        <v>235</v>
      </c>
      <c r="B2359" s="4" t="s">
        <v>1775</v>
      </c>
      <c r="C2359" s="4" t="s">
        <v>406</v>
      </c>
      <c r="D2359" s="4" t="s">
        <v>12</v>
      </c>
      <c r="E2359" s="14" t="s">
        <v>532</v>
      </c>
      <c r="F2359" s="5"/>
      <c r="G2359" s="5"/>
      <c r="H2359" s="5"/>
      <c r="I2359" s="5"/>
      <c r="J2359" s="5"/>
      <c r="K2359" s="5"/>
      <c r="L2359" s="5"/>
      <c r="M2359" s="5">
        <f t="shared" si="2058"/>
        <v>0</v>
      </c>
      <c r="N2359" s="5">
        <v>417.75</v>
      </c>
      <c r="O2359" s="5">
        <v>417.75</v>
      </c>
      <c r="P2359" s="5">
        <v>0</v>
      </c>
      <c r="Q2359" s="5">
        <v>0</v>
      </c>
      <c r="R2359" s="5">
        <v>0</v>
      </c>
      <c r="S2359" s="5">
        <v>0</v>
      </c>
      <c r="T2359" s="5">
        <v>417.75</v>
      </c>
      <c r="U2359" s="5">
        <v>0</v>
      </c>
      <c r="V2359" s="42">
        <v>0</v>
      </c>
      <c r="W2359" s="5">
        <f t="shared" si="2032"/>
        <v>100</v>
      </c>
      <c r="X2359" s="27"/>
    </row>
    <row r="2360" spans="1:24" ht="31.5" customHeight="1" x14ac:dyDescent="0.3">
      <c r="A2360" s="4" t="s">
        <v>235</v>
      </c>
      <c r="B2360" s="4" t="s">
        <v>1775</v>
      </c>
      <c r="C2360" s="4" t="s">
        <v>406</v>
      </c>
      <c r="D2360" s="4" t="s">
        <v>87</v>
      </c>
      <c r="E2360" s="14" t="s">
        <v>541</v>
      </c>
      <c r="F2360" s="5"/>
      <c r="G2360" s="5"/>
      <c r="H2360" s="5"/>
      <c r="I2360" s="5"/>
      <c r="J2360" s="5"/>
      <c r="K2360" s="5"/>
      <c r="L2360" s="5">
        <f>L2361</f>
        <v>110</v>
      </c>
      <c r="M2360" s="5">
        <f t="shared" si="2058"/>
        <v>110</v>
      </c>
      <c r="N2360" s="5">
        <f>N2361</f>
        <v>1045.0371399999999</v>
      </c>
      <c r="O2360" s="5">
        <f>O2361</f>
        <v>974.26922000000002</v>
      </c>
      <c r="P2360" s="5">
        <f t="shared" ref="P2360:V2360" si="2065">P2361</f>
        <v>0</v>
      </c>
      <c r="Q2360" s="5">
        <f t="shared" si="2065"/>
        <v>0</v>
      </c>
      <c r="R2360" s="5">
        <f t="shared" si="2065"/>
        <v>0</v>
      </c>
      <c r="S2360" s="5">
        <f t="shared" si="2065"/>
        <v>0</v>
      </c>
      <c r="T2360" s="5">
        <f>T2361</f>
        <v>1045.0371399999999</v>
      </c>
      <c r="U2360" s="5">
        <f t="shared" si="2065"/>
        <v>0</v>
      </c>
      <c r="V2360" s="42">
        <f t="shared" si="2065"/>
        <v>0</v>
      </c>
      <c r="W2360" s="5">
        <f t="shared" si="2032"/>
        <v>100</v>
      </c>
      <c r="X2360" s="27"/>
    </row>
    <row r="2361" spans="1:24" ht="63" customHeight="1" x14ac:dyDescent="0.3">
      <c r="A2361" s="4" t="s">
        <v>235</v>
      </c>
      <c r="B2361" s="4" t="s">
        <v>1775</v>
      </c>
      <c r="C2361" s="4" t="s">
        <v>406</v>
      </c>
      <c r="D2361" s="4" t="s">
        <v>84</v>
      </c>
      <c r="E2361" s="14" t="s">
        <v>1552</v>
      </c>
      <c r="F2361" s="5"/>
      <c r="G2361" s="5"/>
      <c r="H2361" s="5"/>
      <c r="I2361" s="5"/>
      <c r="J2361" s="5"/>
      <c r="K2361" s="5"/>
      <c r="L2361" s="5">
        <v>110</v>
      </c>
      <c r="M2361" s="5">
        <f t="shared" si="2058"/>
        <v>110</v>
      </c>
      <c r="N2361" s="5">
        <v>1045.0371399999999</v>
      </c>
      <c r="O2361" s="5">
        <v>974.26922000000002</v>
      </c>
      <c r="P2361" s="5">
        <v>0</v>
      </c>
      <c r="Q2361" s="5">
        <v>0</v>
      </c>
      <c r="R2361" s="5">
        <v>0</v>
      </c>
      <c r="S2361" s="5">
        <v>0</v>
      </c>
      <c r="T2361" s="5">
        <v>1045.0371399999999</v>
      </c>
      <c r="U2361" s="5">
        <v>0</v>
      </c>
      <c r="V2361" s="42">
        <v>0</v>
      </c>
      <c r="W2361" s="5">
        <f t="shared" si="2032"/>
        <v>100</v>
      </c>
      <c r="X2361" s="27"/>
    </row>
    <row r="2362" spans="1:24" s="3" customFormat="1" ht="15.75" customHeight="1" x14ac:dyDescent="0.3">
      <c r="A2362" s="7" t="s">
        <v>235</v>
      </c>
      <c r="B2362" s="7" t="s">
        <v>37</v>
      </c>
      <c r="C2362" s="7"/>
      <c r="D2362" s="7"/>
      <c r="E2362" s="18" t="s">
        <v>894</v>
      </c>
      <c r="F2362" s="8">
        <f t="shared" ref="F2362:L2368" si="2066">F2363</f>
        <v>1758.2</v>
      </c>
      <c r="G2362" s="8">
        <f t="shared" si="2066"/>
        <v>1758.2</v>
      </c>
      <c r="H2362" s="8">
        <f t="shared" si="2066"/>
        <v>1758.2</v>
      </c>
      <c r="I2362" s="8">
        <f t="shared" si="2066"/>
        <v>0</v>
      </c>
      <c r="J2362" s="8">
        <f t="shared" si="2066"/>
        <v>0</v>
      </c>
      <c r="K2362" s="8">
        <f t="shared" si="2066"/>
        <v>0</v>
      </c>
      <c r="L2362" s="8">
        <f t="shared" si="2066"/>
        <v>-203.16200000000001</v>
      </c>
      <c r="M2362" s="8">
        <f t="shared" si="2058"/>
        <v>1555.038</v>
      </c>
      <c r="N2362" s="8">
        <f t="shared" ref="N2362:O2368" si="2067">N2363</f>
        <v>1719.538</v>
      </c>
      <c r="O2362" s="8">
        <f t="shared" si="2067"/>
        <v>1148.17534</v>
      </c>
      <c r="P2362" s="8">
        <f t="shared" ref="P2362:V2368" si="2068">P2363</f>
        <v>0</v>
      </c>
      <c r="Q2362" s="8">
        <f t="shared" si="2068"/>
        <v>0</v>
      </c>
      <c r="R2362" s="8">
        <f t="shared" si="2068"/>
        <v>0</v>
      </c>
      <c r="S2362" s="8">
        <f t="shared" si="2068"/>
        <v>0</v>
      </c>
      <c r="T2362" s="8">
        <f t="shared" si="2068"/>
        <v>1719.5371399999999</v>
      </c>
      <c r="U2362" s="8">
        <f t="shared" si="2068"/>
        <v>0</v>
      </c>
      <c r="V2362" s="40">
        <f t="shared" si="2068"/>
        <v>0</v>
      </c>
      <c r="W2362" s="8">
        <f t="shared" si="2032"/>
        <v>99.999949986566151</v>
      </c>
      <c r="X2362" s="22"/>
    </row>
    <row r="2363" spans="1:24" s="10" customFormat="1" ht="15.75" customHeight="1" x14ac:dyDescent="0.3">
      <c r="A2363" s="9" t="s">
        <v>235</v>
      </c>
      <c r="B2363" s="9" t="s">
        <v>1783</v>
      </c>
      <c r="C2363" s="9"/>
      <c r="D2363" s="9"/>
      <c r="E2363" s="13" t="s">
        <v>740</v>
      </c>
      <c r="F2363" s="11">
        <f t="shared" si="2066"/>
        <v>1758.2</v>
      </c>
      <c r="G2363" s="11">
        <f t="shared" si="2066"/>
        <v>1758.2</v>
      </c>
      <c r="H2363" s="11">
        <f t="shared" si="2066"/>
        <v>1758.2</v>
      </c>
      <c r="I2363" s="11">
        <f t="shared" si="2066"/>
        <v>0</v>
      </c>
      <c r="J2363" s="11">
        <f t="shared" si="2066"/>
        <v>0</v>
      </c>
      <c r="K2363" s="11">
        <f t="shared" si="2066"/>
        <v>0</v>
      </c>
      <c r="L2363" s="11">
        <f t="shared" si="2066"/>
        <v>-203.16200000000001</v>
      </c>
      <c r="M2363" s="11">
        <f t="shared" si="2058"/>
        <v>1555.038</v>
      </c>
      <c r="N2363" s="11">
        <f>N2364+N2370</f>
        <v>1719.538</v>
      </c>
      <c r="O2363" s="11">
        <f>O2364+O2370</f>
        <v>1148.17534</v>
      </c>
      <c r="P2363" s="11">
        <f t="shared" ref="P2363:V2363" si="2069">P2364+P2370</f>
        <v>0</v>
      </c>
      <c r="Q2363" s="11">
        <f t="shared" si="2069"/>
        <v>0</v>
      </c>
      <c r="R2363" s="11">
        <f t="shared" si="2069"/>
        <v>0</v>
      </c>
      <c r="S2363" s="11">
        <f t="shared" si="2069"/>
        <v>0</v>
      </c>
      <c r="T2363" s="11">
        <f>T2364+T2370</f>
        <v>1719.5371399999999</v>
      </c>
      <c r="U2363" s="11">
        <f t="shared" si="2069"/>
        <v>0</v>
      </c>
      <c r="V2363" s="41">
        <f t="shared" si="2069"/>
        <v>0</v>
      </c>
      <c r="W2363" s="11">
        <f t="shared" si="2032"/>
        <v>99.999949986566151</v>
      </c>
      <c r="X2363" s="26"/>
    </row>
    <row r="2364" spans="1:24" ht="31.5" customHeight="1" x14ac:dyDescent="0.3">
      <c r="A2364" s="4" t="s">
        <v>235</v>
      </c>
      <c r="B2364" s="4" t="s">
        <v>1783</v>
      </c>
      <c r="C2364" s="4" t="s">
        <v>635</v>
      </c>
      <c r="D2364" s="4"/>
      <c r="E2364" s="14" t="s">
        <v>1081</v>
      </c>
      <c r="F2364" s="5">
        <f t="shared" si="2066"/>
        <v>1758.2</v>
      </c>
      <c r="G2364" s="5">
        <f t="shared" si="2066"/>
        <v>1758.2</v>
      </c>
      <c r="H2364" s="5">
        <f t="shared" si="2066"/>
        <v>1758.2</v>
      </c>
      <c r="I2364" s="5">
        <f t="shared" si="2066"/>
        <v>0</v>
      </c>
      <c r="J2364" s="5">
        <f t="shared" si="2066"/>
        <v>0</v>
      </c>
      <c r="K2364" s="5">
        <f t="shared" si="2066"/>
        <v>0</v>
      </c>
      <c r="L2364" s="5">
        <f t="shared" si="2066"/>
        <v>-203.16200000000001</v>
      </c>
      <c r="M2364" s="5">
        <f t="shared" si="2058"/>
        <v>1555.038</v>
      </c>
      <c r="N2364" s="5">
        <f t="shared" si="2067"/>
        <v>1555.038</v>
      </c>
      <c r="O2364" s="5">
        <f t="shared" si="2067"/>
        <v>995.67534000000001</v>
      </c>
      <c r="P2364" s="5">
        <f t="shared" si="2068"/>
        <v>0</v>
      </c>
      <c r="Q2364" s="5">
        <f t="shared" si="2068"/>
        <v>0</v>
      </c>
      <c r="R2364" s="5">
        <f t="shared" si="2068"/>
        <v>0</v>
      </c>
      <c r="S2364" s="5">
        <f t="shared" si="2068"/>
        <v>0</v>
      </c>
      <c r="T2364" s="5">
        <f t="shared" si="2068"/>
        <v>1555.0371399999999</v>
      </c>
      <c r="U2364" s="5">
        <f t="shared" si="2068"/>
        <v>0</v>
      </c>
      <c r="V2364" s="42">
        <f t="shared" si="2068"/>
        <v>0</v>
      </c>
      <c r="W2364" s="5">
        <f t="shared" si="2032"/>
        <v>99.999944695885233</v>
      </c>
      <c r="X2364" s="27"/>
    </row>
    <row r="2365" spans="1:24" ht="31.5" customHeight="1" x14ac:dyDescent="0.3">
      <c r="A2365" s="4" t="s">
        <v>235</v>
      </c>
      <c r="B2365" s="4" t="s">
        <v>1783</v>
      </c>
      <c r="C2365" s="4" t="s">
        <v>639</v>
      </c>
      <c r="D2365" s="4"/>
      <c r="E2365" s="14" t="s">
        <v>1087</v>
      </c>
      <c r="F2365" s="5">
        <f t="shared" si="2066"/>
        <v>1758.2</v>
      </c>
      <c r="G2365" s="5">
        <f t="shared" si="2066"/>
        <v>1758.2</v>
      </c>
      <c r="H2365" s="5">
        <f t="shared" si="2066"/>
        <v>1758.2</v>
      </c>
      <c r="I2365" s="5">
        <f t="shared" si="2066"/>
        <v>0</v>
      </c>
      <c r="J2365" s="5">
        <f t="shared" si="2066"/>
        <v>0</v>
      </c>
      <c r="K2365" s="5">
        <f t="shared" si="2066"/>
        <v>0</v>
      </c>
      <c r="L2365" s="5">
        <f t="shared" si="2066"/>
        <v>-203.16200000000001</v>
      </c>
      <c r="M2365" s="5">
        <f t="shared" si="2058"/>
        <v>1555.038</v>
      </c>
      <c r="N2365" s="5">
        <f t="shared" si="2067"/>
        <v>1555.038</v>
      </c>
      <c r="O2365" s="5">
        <f t="shared" si="2067"/>
        <v>995.67534000000001</v>
      </c>
      <c r="P2365" s="5">
        <f t="shared" si="2068"/>
        <v>0</v>
      </c>
      <c r="Q2365" s="5">
        <f t="shared" si="2068"/>
        <v>0</v>
      </c>
      <c r="R2365" s="5">
        <f t="shared" si="2068"/>
        <v>0</v>
      </c>
      <c r="S2365" s="5">
        <f t="shared" si="2068"/>
        <v>0</v>
      </c>
      <c r="T2365" s="5">
        <f t="shared" si="2068"/>
        <v>1555.0371399999999</v>
      </c>
      <c r="U2365" s="5">
        <f t="shared" si="2068"/>
        <v>0</v>
      </c>
      <c r="V2365" s="42">
        <f t="shared" si="2068"/>
        <v>0</v>
      </c>
      <c r="W2365" s="5">
        <f t="shared" si="2032"/>
        <v>99.999944695885233</v>
      </c>
      <c r="X2365" s="27"/>
    </row>
    <row r="2366" spans="1:24" ht="63" customHeight="1" x14ac:dyDescent="0.3">
      <c r="A2366" s="4" t="s">
        <v>235</v>
      </c>
      <c r="B2366" s="4" t="s">
        <v>1783</v>
      </c>
      <c r="C2366" s="4" t="s">
        <v>640</v>
      </c>
      <c r="D2366" s="4"/>
      <c r="E2366" s="14" t="s">
        <v>1088</v>
      </c>
      <c r="F2366" s="5">
        <f t="shared" si="2066"/>
        <v>1758.2</v>
      </c>
      <c r="G2366" s="5">
        <f t="shared" si="2066"/>
        <v>1758.2</v>
      </c>
      <c r="H2366" s="5">
        <f t="shared" si="2066"/>
        <v>1758.2</v>
      </c>
      <c r="I2366" s="5">
        <f t="shared" si="2066"/>
        <v>0</v>
      </c>
      <c r="J2366" s="5">
        <f t="shared" si="2066"/>
        <v>0</v>
      </c>
      <c r="K2366" s="5">
        <f t="shared" si="2066"/>
        <v>0</v>
      </c>
      <c r="L2366" s="5">
        <f t="shared" si="2066"/>
        <v>-203.16200000000001</v>
      </c>
      <c r="M2366" s="5">
        <f t="shared" si="2058"/>
        <v>1555.038</v>
      </c>
      <c r="N2366" s="5">
        <f t="shared" si="2067"/>
        <v>1555.038</v>
      </c>
      <c r="O2366" s="5">
        <f t="shared" si="2067"/>
        <v>995.67534000000001</v>
      </c>
      <c r="P2366" s="5">
        <f t="shared" si="2068"/>
        <v>0</v>
      </c>
      <c r="Q2366" s="5">
        <f t="shared" si="2068"/>
        <v>0</v>
      </c>
      <c r="R2366" s="5">
        <f t="shared" si="2068"/>
        <v>0</v>
      </c>
      <c r="S2366" s="5">
        <f t="shared" si="2068"/>
        <v>0</v>
      </c>
      <c r="T2366" s="5">
        <f t="shared" si="2068"/>
        <v>1555.0371399999999</v>
      </c>
      <c r="U2366" s="5">
        <f t="shared" si="2068"/>
        <v>0</v>
      </c>
      <c r="V2366" s="42">
        <f t="shared" si="2068"/>
        <v>0</v>
      </c>
      <c r="W2366" s="5">
        <f t="shared" si="2032"/>
        <v>99.999944695885233</v>
      </c>
      <c r="X2366" s="27"/>
    </row>
    <row r="2367" spans="1:24" ht="31.5" customHeight="1" x14ac:dyDescent="0.3">
      <c r="A2367" s="4" t="s">
        <v>235</v>
      </c>
      <c r="B2367" s="4" t="s">
        <v>1783</v>
      </c>
      <c r="C2367" s="4" t="s">
        <v>638</v>
      </c>
      <c r="D2367" s="4"/>
      <c r="E2367" s="14" t="s">
        <v>751</v>
      </c>
      <c r="F2367" s="5">
        <f t="shared" si="2066"/>
        <v>1758.2</v>
      </c>
      <c r="G2367" s="5">
        <f t="shared" si="2066"/>
        <v>1758.2</v>
      </c>
      <c r="H2367" s="5">
        <f t="shared" si="2066"/>
        <v>1758.2</v>
      </c>
      <c r="I2367" s="5">
        <f t="shared" si="2066"/>
        <v>0</v>
      </c>
      <c r="J2367" s="5">
        <f t="shared" si="2066"/>
        <v>0</v>
      </c>
      <c r="K2367" s="5">
        <f t="shared" si="2066"/>
        <v>0</v>
      </c>
      <c r="L2367" s="5">
        <f t="shared" si="2066"/>
        <v>-203.16200000000001</v>
      </c>
      <c r="M2367" s="5">
        <f t="shared" si="2058"/>
        <v>1555.038</v>
      </c>
      <c r="N2367" s="5">
        <f t="shared" si="2067"/>
        <v>1555.038</v>
      </c>
      <c r="O2367" s="5">
        <f t="shared" si="2067"/>
        <v>995.67534000000001</v>
      </c>
      <c r="P2367" s="5">
        <f t="shared" si="2068"/>
        <v>0</v>
      </c>
      <c r="Q2367" s="5">
        <f t="shared" si="2068"/>
        <v>0</v>
      </c>
      <c r="R2367" s="5">
        <f t="shared" si="2068"/>
        <v>0</v>
      </c>
      <c r="S2367" s="5">
        <f t="shared" si="2068"/>
        <v>0</v>
      </c>
      <c r="T2367" s="5">
        <f t="shared" si="2068"/>
        <v>1555.0371399999999</v>
      </c>
      <c r="U2367" s="5">
        <f t="shared" si="2068"/>
        <v>0</v>
      </c>
      <c r="V2367" s="42">
        <f t="shared" si="2068"/>
        <v>0</v>
      </c>
      <c r="W2367" s="5">
        <f t="shared" si="2032"/>
        <v>99.999944695885233</v>
      </c>
      <c r="X2367" s="27"/>
    </row>
    <row r="2368" spans="1:24" ht="31.5" customHeight="1" x14ac:dyDescent="0.3">
      <c r="A2368" s="4" t="s">
        <v>235</v>
      </c>
      <c r="B2368" s="4" t="s">
        <v>1783</v>
      </c>
      <c r="C2368" s="4" t="s">
        <v>638</v>
      </c>
      <c r="D2368" s="4" t="s">
        <v>11</v>
      </c>
      <c r="E2368" s="14" t="s">
        <v>531</v>
      </c>
      <c r="F2368" s="5">
        <f t="shared" si="2066"/>
        <v>1758.2</v>
      </c>
      <c r="G2368" s="5">
        <f t="shared" si="2066"/>
        <v>1758.2</v>
      </c>
      <c r="H2368" s="5">
        <f t="shared" si="2066"/>
        <v>1758.2</v>
      </c>
      <c r="I2368" s="5">
        <f t="shared" si="2066"/>
        <v>0</v>
      </c>
      <c r="J2368" s="5">
        <f t="shared" si="2066"/>
        <v>0</v>
      </c>
      <c r="K2368" s="5">
        <f t="shared" si="2066"/>
        <v>0</v>
      </c>
      <c r="L2368" s="5">
        <f t="shared" si="2066"/>
        <v>-203.16200000000001</v>
      </c>
      <c r="M2368" s="5">
        <f t="shared" si="2058"/>
        <v>1555.038</v>
      </c>
      <c r="N2368" s="5">
        <f t="shared" si="2067"/>
        <v>1555.038</v>
      </c>
      <c r="O2368" s="5">
        <f t="shared" si="2067"/>
        <v>995.67534000000001</v>
      </c>
      <c r="P2368" s="5">
        <f t="shared" si="2068"/>
        <v>0</v>
      </c>
      <c r="Q2368" s="5">
        <f t="shared" si="2068"/>
        <v>0</v>
      </c>
      <c r="R2368" s="5">
        <f t="shared" si="2068"/>
        <v>0</v>
      </c>
      <c r="S2368" s="5">
        <f t="shared" si="2068"/>
        <v>0</v>
      </c>
      <c r="T2368" s="5">
        <f t="shared" si="2068"/>
        <v>1555.0371399999999</v>
      </c>
      <c r="U2368" s="5">
        <f t="shared" si="2068"/>
        <v>0</v>
      </c>
      <c r="V2368" s="42">
        <f t="shared" si="2068"/>
        <v>0</v>
      </c>
      <c r="W2368" s="5">
        <f t="shared" si="2032"/>
        <v>99.999944695885233</v>
      </c>
      <c r="X2368" s="27"/>
    </row>
    <row r="2369" spans="1:24" ht="31.5" customHeight="1" x14ac:dyDescent="0.3">
      <c r="A2369" s="4" t="s">
        <v>235</v>
      </c>
      <c r="B2369" s="4" t="s">
        <v>1783</v>
      </c>
      <c r="C2369" s="4" t="s">
        <v>638</v>
      </c>
      <c r="D2369" s="4" t="s">
        <v>12</v>
      </c>
      <c r="E2369" s="14" t="s">
        <v>532</v>
      </c>
      <c r="F2369" s="5">
        <v>1758.2</v>
      </c>
      <c r="G2369" s="5">
        <v>1758.2</v>
      </c>
      <c r="H2369" s="5">
        <v>1758.2</v>
      </c>
      <c r="I2369" s="5"/>
      <c r="J2369" s="5"/>
      <c r="K2369" s="5"/>
      <c r="L2369" s="5">
        <f>-199.537-2.225-1.4</f>
        <v>-203.16200000000001</v>
      </c>
      <c r="M2369" s="5">
        <f t="shared" si="2058"/>
        <v>1555.038</v>
      </c>
      <c r="N2369" s="5">
        <v>1555.038</v>
      </c>
      <c r="O2369" s="5">
        <v>995.67534000000001</v>
      </c>
      <c r="P2369" s="5">
        <v>0</v>
      </c>
      <c r="Q2369" s="5">
        <v>0</v>
      </c>
      <c r="R2369" s="5">
        <v>0</v>
      </c>
      <c r="S2369" s="5">
        <v>0</v>
      </c>
      <c r="T2369" s="5">
        <v>1555.0371399999999</v>
      </c>
      <c r="U2369" s="5">
        <v>0</v>
      </c>
      <c r="V2369" s="42">
        <v>0</v>
      </c>
      <c r="W2369" s="5">
        <f t="shared" si="2032"/>
        <v>99.999944695885233</v>
      </c>
      <c r="X2369" s="27"/>
    </row>
    <row r="2370" spans="1:24" ht="31.5" customHeight="1" x14ac:dyDescent="0.3">
      <c r="A2370" s="4" t="s">
        <v>235</v>
      </c>
      <c r="B2370" s="4" t="s">
        <v>1783</v>
      </c>
      <c r="C2370" s="4" t="s">
        <v>22</v>
      </c>
      <c r="D2370" s="4"/>
      <c r="E2370" s="14" t="s">
        <v>802</v>
      </c>
      <c r="F2370" s="5"/>
      <c r="G2370" s="5"/>
      <c r="H2370" s="5"/>
      <c r="I2370" s="5"/>
      <c r="J2370" s="5"/>
      <c r="K2370" s="5"/>
      <c r="L2370" s="5"/>
      <c r="M2370" s="5">
        <f>M2371</f>
        <v>0</v>
      </c>
      <c r="N2370" s="5">
        <f t="shared" ref="N2370:O2372" si="2070">N2371</f>
        <v>164.5</v>
      </c>
      <c r="O2370" s="5">
        <f t="shared" si="2070"/>
        <v>152.5</v>
      </c>
      <c r="P2370" s="5">
        <f t="shared" ref="P2370:V2372" si="2071">P2371</f>
        <v>0</v>
      </c>
      <c r="Q2370" s="5">
        <f t="shared" si="2071"/>
        <v>0</v>
      </c>
      <c r="R2370" s="5">
        <f t="shared" si="2071"/>
        <v>0</v>
      </c>
      <c r="S2370" s="5">
        <f t="shared" si="2071"/>
        <v>0</v>
      </c>
      <c r="T2370" s="5">
        <f t="shared" si="2071"/>
        <v>164.5</v>
      </c>
      <c r="U2370" s="5">
        <f t="shared" si="2071"/>
        <v>0</v>
      </c>
      <c r="V2370" s="42">
        <f t="shared" si="2071"/>
        <v>0</v>
      </c>
      <c r="W2370" s="5">
        <f t="shared" si="2032"/>
        <v>100</v>
      </c>
      <c r="X2370" s="27"/>
    </row>
    <row r="2371" spans="1:24" ht="47.25" customHeight="1" x14ac:dyDescent="0.3">
      <c r="A2371" s="4" t="s">
        <v>235</v>
      </c>
      <c r="B2371" s="4" t="s">
        <v>1783</v>
      </c>
      <c r="C2371" s="4" t="s">
        <v>406</v>
      </c>
      <c r="D2371" s="4"/>
      <c r="E2371" s="14" t="s">
        <v>808</v>
      </c>
      <c r="F2371" s="5"/>
      <c r="G2371" s="5"/>
      <c r="H2371" s="5"/>
      <c r="I2371" s="5"/>
      <c r="J2371" s="5"/>
      <c r="K2371" s="5"/>
      <c r="L2371" s="5"/>
      <c r="M2371" s="5">
        <f>M2372</f>
        <v>0</v>
      </c>
      <c r="N2371" s="5">
        <f t="shared" si="2070"/>
        <v>164.5</v>
      </c>
      <c r="O2371" s="5">
        <f t="shared" si="2070"/>
        <v>152.5</v>
      </c>
      <c r="P2371" s="5">
        <f t="shared" si="2071"/>
        <v>0</v>
      </c>
      <c r="Q2371" s="5">
        <f t="shared" si="2071"/>
        <v>0</v>
      </c>
      <c r="R2371" s="5">
        <f t="shared" si="2071"/>
        <v>0</v>
      </c>
      <c r="S2371" s="5">
        <f t="shared" si="2071"/>
        <v>0</v>
      </c>
      <c r="T2371" s="5">
        <f t="shared" si="2071"/>
        <v>164.5</v>
      </c>
      <c r="U2371" s="5">
        <f t="shared" si="2071"/>
        <v>0</v>
      </c>
      <c r="V2371" s="42">
        <f t="shared" si="2071"/>
        <v>0</v>
      </c>
      <c r="W2371" s="5">
        <f t="shared" si="2032"/>
        <v>100</v>
      </c>
      <c r="X2371" s="27"/>
    </row>
    <row r="2372" spans="1:24" ht="31.5" customHeight="1" x14ac:dyDescent="0.3">
      <c r="A2372" s="4" t="s">
        <v>235</v>
      </c>
      <c r="B2372" s="4" t="s">
        <v>1783</v>
      </c>
      <c r="C2372" s="4" t="s">
        <v>406</v>
      </c>
      <c r="D2372" s="4" t="s">
        <v>87</v>
      </c>
      <c r="E2372" s="14" t="s">
        <v>541</v>
      </c>
      <c r="F2372" s="5"/>
      <c r="G2372" s="5"/>
      <c r="H2372" s="5"/>
      <c r="I2372" s="5"/>
      <c r="J2372" s="5"/>
      <c r="K2372" s="5"/>
      <c r="L2372" s="5"/>
      <c r="M2372" s="5">
        <f>M2373</f>
        <v>0</v>
      </c>
      <c r="N2372" s="5">
        <f t="shared" si="2070"/>
        <v>164.5</v>
      </c>
      <c r="O2372" s="5">
        <f t="shared" si="2070"/>
        <v>152.5</v>
      </c>
      <c r="P2372" s="5">
        <f t="shared" si="2071"/>
        <v>0</v>
      </c>
      <c r="Q2372" s="5">
        <f t="shared" si="2071"/>
        <v>0</v>
      </c>
      <c r="R2372" s="5">
        <f t="shared" si="2071"/>
        <v>0</v>
      </c>
      <c r="S2372" s="5">
        <f t="shared" si="2071"/>
        <v>0</v>
      </c>
      <c r="T2372" s="5">
        <f t="shared" si="2071"/>
        <v>164.5</v>
      </c>
      <c r="U2372" s="5">
        <f t="shared" si="2071"/>
        <v>0</v>
      </c>
      <c r="V2372" s="42">
        <f t="shared" si="2071"/>
        <v>0</v>
      </c>
      <c r="W2372" s="5">
        <f t="shared" si="2032"/>
        <v>100</v>
      </c>
      <c r="X2372" s="27"/>
    </row>
    <row r="2373" spans="1:24" ht="63" customHeight="1" x14ac:dyDescent="0.3">
      <c r="A2373" s="4" t="s">
        <v>235</v>
      </c>
      <c r="B2373" s="4" t="s">
        <v>1783</v>
      </c>
      <c r="C2373" s="4" t="s">
        <v>406</v>
      </c>
      <c r="D2373" s="4" t="s">
        <v>84</v>
      </c>
      <c r="E2373" s="14" t="s">
        <v>1552</v>
      </c>
      <c r="F2373" s="5"/>
      <c r="G2373" s="5"/>
      <c r="H2373" s="5"/>
      <c r="I2373" s="5"/>
      <c r="J2373" s="5"/>
      <c r="K2373" s="5"/>
      <c r="L2373" s="5"/>
      <c r="M2373" s="5">
        <v>0</v>
      </c>
      <c r="N2373" s="5">
        <v>164.5</v>
      </c>
      <c r="O2373" s="5">
        <v>152.5</v>
      </c>
      <c r="P2373" s="5">
        <v>0</v>
      </c>
      <c r="Q2373" s="5">
        <v>0</v>
      </c>
      <c r="R2373" s="5">
        <v>0</v>
      </c>
      <c r="S2373" s="5">
        <v>0</v>
      </c>
      <c r="T2373" s="5">
        <v>164.5</v>
      </c>
      <c r="U2373" s="5">
        <v>0</v>
      </c>
      <c r="V2373" s="42">
        <v>0</v>
      </c>
      <c r="W2373" s="5">
        <f t="shared" si="2032"/>
        <v>100</v>
      </c>
      <c r="X2373" s="27"/>
    </row>
    <row r="2374" spans="1:24" s="3" customFormat="1" ht="31.5" customHeight="1" x14ac:dyDescent="0.3">
      <c r="A2374" s="7" t="s">
        <v>236</v>
      </c>
      <c r="B2374" s="7" t="s">
        <v>1759</v>
      </c>
      <c r="C2374" s="7"/>
      <c r="D2374" s="7"/>
      <c r="E2374" s="18" t="s">
        <v>476</v>
      </c>
      <c r="F2374" s="8">
        <f t="shared" ref="F2374:L2374" si="2072">F2375+F2444+F2488+F2588+F2667+F2683+F2697+F2721+F2711</f>
        <v>563618.30000000005</v>
      </c>
      <c r="G2374" s="8">
        <f t="shared" si="2072"/>
        <v>410587.69999999995</v>
      </c>
      <c r="H2374" s="8">
        <f t="shared" si="2072"/>
        <v>494399.8</v>
      </c>
      <c r="I2374" s="8">
        <f t="shared" si="2072"/>
        <v>-2866</v>
      </c>
      <c r="J2374" s="8">
        <f t="shared" si="2072"/>
        <v>20982.600000000002</v>
      </c>
      <c r="K2374" s="8">
        <f t="shared" si="2072"/>
        <v>349581.80000000005</v>
      </c>
      <c r="L2374" s="8">
        <f t="shared" si="2072"/>
        <v>8095.4349999999977</v>
      </c>
      <c r="M2374" s="8">
        <f t="shared" si="2058"/>
        <v>568847.7350000001</v>
      </c>
      <c r="N2374" s="8">
        <f t="shared" ref="N2374:V2374" si="2073">N2375+N2444+N2488+N2588+N2667+N2683+N2697+N2721+N2711</f>
        <v>660404.39550999994</v>
      </c>
      <c r="O2374" s="8">
        <f t="shared" si="2073"/>
        <v>465849.91242999991</v>
      </c>
      <c r="P2374" s="8">
        <f t="shared" si="2073"/>
        <v>230898.73347999997</v>
      </c>
      <c r="Q2374" s="8">
        <f t="shared" si="2073"/>
        <v>163843.30419000002</v>
      </c>
      <c r="R2374" s="8">
        <f t="shared" si="2073"/>
        <v>0</v>
      </c>
      <c r="S2374" s="8">
        <f t="shared" si="2073"/>
        <v>0</v>
      </c>
      <c r="T2374" s="8">
        <f t="shared" si="2073"/>
        <v>655880.47856000019</v>
      </c>
      <c r="U2374" s="8">
        <f t="shared" si="2073"/>
        <v>229761.78910999995</v>
      </c>
      <c r="V2374" s="40">
        <f t="shared" si="2073"/>
        <v>0</v>
      </c>
      <c r="W2374" s="8">
        <f t="shared" si="2032"/>
        <v>99.314977765024395</v>
      </c>
      <c r="X2374" s="22"/>
    </row>
    <row r="2375" spans="1:24" s="3" customFormat="1" ht="15.75" customHeight="1" x14ac:dyDescent="0.3">
      <c r="A2375" s="7" t="s">
        <v>236</v>
      </c>
      <c r="B2375" s="7" t="s">
        <v>5</v>
      </c>
      <c r="C2375" s="7"/>
      <c r="D2375" s="7"/>
      <c r="E2375" s="18" t="s">
        <v>491</v>
      </c>
      <c r="F2375" s="8">
        <f t="shared" ref="F2375:L2375" si="2074">F2376+F2397</f>
        <v>63239.1</v>
      </c>
      <c r="G2375" s="8">
        <f t="shared" si="2074"/>
        <v>60698.5</v>
      </c>
      <c r="H2375" s="8">
        <f t="shared" si="2074"/>
        <v>60292.9</v>
      </c>
      <c r="I2375" s="8">
        <f t="shared" si="2074"/>
        <v>0</v>
      </c>
      <c r="J2375" s="8">
        <f t="shared" si="2074"/>
        <v>0</v>
      </c>
      <c r="K2375" s="8">
        <f t="shared" si="2074"/>
        <v>0</v>
      </c>
      <c r="L2375" s="8">
        <f t="shared" si="2074"/>
        <v>475.29900000000004</v>
      </c>
      <c r="M2375" s="8">
        <f t="shared" si="2058"/>
        <v>63714.398999999998</v>
      </c>
      <c r="N2375" s="8">
        <f t="shared" ref="N2375:V2375" si="2075">N2376+N2397</f>
        <v>62201.942999999999</v>
      </c>
      <c r="O2375" s="8">
        <f t="shared" si="2075"/>
        <v>40262.584269999999</v>
      </c>
      <c r="P2375" s="8">
        <f t="shared" si="2075"/>
        <v>7242.0389999999998</v>
      </c>
      <c r="Q2375" s="8">
        <f t="shared" si="2075"/>
        <v>3856.6357200000002</v>
      </c>
      <c r="R2375" s="8">
        <f t="shared" si="2075"/>
        <v>0</v>
      </c>
      <c r="S2375" s="8">
        <f t="shared" si="2075"/>
        <v>0</v>
      </c>
      <c r="T2375" s="8">
        <f t="shared" si="2075"/>
        <v>60947.202440000008</v>
      </c>
      <c r="U2375" s="8">
        <f t="shared" si="2075"/>
        <v>6105.3183200000003</v>
      </c>
      <c r="V2375" s="40">
        <f t="shared" si="2075"/>
        <v>0</v>
      </c>
      <c r="W2375" s="8">
        <f t="shared" si="2032"/>
        <v>97.982795231975331</v>
      </c>
      <c r="X2375" s="22"/>
    </row>
    <row r="2376" spans="1:24" s="10" customFormat="1" ht="63" customHeight="1" x14ac:dyDescent="0.3">
      <c r="A2376" s="9" t="s">
        <v>236</v>
      </c>
      <c r="B2376" s="9" t="s">
        <v>1785</v>
      </c>
      <c r="C2376" s="9"/>
      <c r="D2376" s="9"/>
      <c r="E2376" s="13" t="s">
        <v>502</v>
      </c>
      <c r="F2376" s="11">
        <f t="shared" ref="F2376:L2376" si="2076">F2377+F2385</f>
        <v>49679</v>
      </c>
      <c r="G2376" s="11">
        <f t="shared" si="2076"/>
        <v>49679</v>
      </c>
      <c r="H2376" s="11">
        <f t="shared" si="2076"/>
        <v>49679</v>
      </c>
      <c r="I2376" s="11">
        <f t="shared" si="2076"/>
        <v>0</v>
      </c>
      <c r="J2376" s="11">
        <f t="shared" si="2076"/>
        <v>0</v>
      </c>
      <c r="K2376" s="11">
        <f t="shared" si="2076"/>
        <v>0</v>
      </c>
      <c r="L2376" s="11">
        <f t="shared" si="2076"/>
        <v>423.9</v>
      </c>
      <c r="M2376" s="11">
        <f t="shared" si="2058"/>
        <v>50102.9</v>
      </c>
      <c r="N2376" s="11">
        <f>N2377+N2385</f>
        <v>50261.299999999996</v>
      </c>
      <c r="O2376" s="11">
        <f>O2377+O2385</f>
        <v>32222.25819</v>
      </c>
      <c r="P2376" s="11">
        <f t="shared" ref="P2376:V2376" si="2077">P2377+P2385</f>
        <v>5952.0999999999995</v>
      </c>
      <c r="Q2376" s="11">
        <f t="shared" si="2077"/>
        <v>3786.6357200000002</v>
      </c>
      <c r="R2376" s="11">
        <f t="shared" si="2077"/>
        <v>0</v>
      </c>
      <c r="S2376" s="11">
        <f t="shared" si="2077"/>
        <v>0</v>
      </c>
      <c r="T2376" s="11">
        <f t="shared" si="2077"/>
        <v>50155.598710000006</v>
      </c>
      <c r="U2376" s="11">
        <f t="shared" si="2077"/>
        <v>5917.0382200000004</v>
      </c>
      <c r="V2376" s="41">
        <f t="shared" si="2077"/>
        <v>0</v>
      </c>
      <c r="W2376" s="11">
        <f t="shared" si="2032"/>
        <v>99.789696466267301</v>
      </c>
      <c r="X2376" s="26"/>
    </row>
    <row r="2377" spans="1:24" ht="47.25" customHeight="1" x14ac:dyDescent="0.3">
      <c r="A2377" s="4" t="s">
        <v>236</v>
      </c>
      <c r="B2377" s="4" t="s">
        <v>1785</v>
      </c>
      <c r="C2377" s="4" t="s">
        <v>110</v>
      </c>
      <c r="D2377" s="4"/>
      <c r="E2377" s="14" t="s">
        <v>1092</v>
      </c>
      <c r="F2377" s="5">
        <f t="shared" ref="F2377:L2379" si="2078">F2378</f>
        <v>5893.7</v>
      </c>
      <c r="G2377" s="5">
        <f t="shared" si="2078"/>
        <v>5893.7</v>
      </c>
      <c r="H2377" s="5">
        <f t="shared" si="2078"/>
        <v>5893.7</v>
      </c>
      <c r="I2377" s="5">
        <f t="shared" si="2078"/>
        <v>0</v>
      </c>
      <c r="J2377" s="5">
        <f t="shared" si="2078"/>
        <v>0</v>
      </c>
      <c r="K2377" s="5">
        <f t="shared" si="2078"/>
        <v>0</v>
      </c>
      <c r="L2377" s="5">
        <f t="shared" si="2078"/>
        <v>0</v>
      </c>
      <c r="M2377" s="5">
        <f t="shared" si="2058"/>
        <v>5893.7</v>
      </c>
      <c r="N2377" s="5">
        <f t="shared" ref="N2377:O2379" si="2079">N2378</f>
        <v>5952.0999999999995</v>
      </c>
      <c r="O2377" s="5">
        <f t="shared" si="2079"/>
        <v>3786.6357200000002</v>
      </c>
      <c r="P2377" s="5">
        <f t="shared" ref="P2377:V2379" si="2080">P2378</f>
        <v>5952.0999999999995</v>
      </c>
      <c r="Q2377" s="5">
        <f t="shared" si="2080"/>
        <v>3786.6357200000002</v>
      </c>
      <c r="R2377" s="5">
        <f t="shared" si="2080"/>
        <v>0</v>
      </c>
      <c r="S2377" s="5">
        <f t="shared" si="2080"/>
        <v>0</v>
      </c>
      <c r="T2377" s="5">
        <f t="shared" si="2080"/>
        <v>5917.0382200000004</v>
      </c>
      <c r="U2377" s="5">
        <f t="shared" si="2080"/>
        <v>5917.0382200000004</v>
      </c>
      <c r="V2377" s="42">
        <f t="shared" si="2080"/>
        <v>0</v>
      </c>
      <c r="W2377" s="5">
        <f t="shared" si="2032"/>
        <v>99.410934292098602</v>
      </c>
      <c r="X2377" s="27"/>
    </row>
    <row r="2378" spans="1:24" ht="31.5" customHeight="1" x14ac:dyDescent="0.3">
      <c r="A2378" s="4" t="s">
        <v>236</v>
      </c>
      <c r="B2378" s="4" t="s">
        <v>1785</v>
      </c>
      <c r="C2378" s="4" t="s">
        <v>166</v>
      </c>
      <c r="D2378" s="4"/>
      <c r="E2378" s="14" t="s">
        <v>1100</v>
      </c>
      <c r="F2378" s="5">
        <f t="shared" si="2078"/>
        <v>5893.7</v>
      </c>
      <c r="G2378" s="5">
        <f t="shared" si="2078"/>
        <v>5893.7</v>
      </c>
      <c r="H2378" s="5">
        <f t="shared" si="2078"/>
        <v>5893.7</v>
      </c>
      <c r="I2378" s="5">
        <f t="shared" si="2078"/>
        <v>0</v>
      </c>
      <c r="J2378" s="5">
        <f t="shared" si="2078"/>
        <v>0</v>
      </c>
      <c r="K2378" s="5">
        <f t="shared" si="2078"/>
        <v>0</v>
      </c>
      <c r="L2378" s="5">
        <f t="shared" si="2078"/>
        <v>0</v>
      </c>
      <c r="M2378" s="5">
        <f t="shared" si="2058"/>
        <v>5893.7</v>
      </c>
      <c r="N2378" s="5">
        <f t="shared" si="2079"/>
        <v>5952.0999999999995</v>
      </c>
      <c r="O2378" s="5">
        <f t="shared" si="2079"/>
        <v>3786.6357200000002</v>
      </c>
      <c r="P2378" s="5">
        <f t="shared" si="2080"/>
        <v>5952.0999999999995</v>
      </c>
      <c r="Q2378" s="5">
        <f t="shared" si="2080"/>
        <v>3786.6357200000002</v>
      </c>
      <c r="R2378" s="5">
        <f t="shared" si="2080"/>
        <v>0</v>
      </c>
      <c r="S2378" s="5">
        <f t="shared" si="2080"/>
        <v>0</v>
      </c>
      <c r="T2378" s="5">
        <f t="shared" si="2080"/>
        <v>5917.0382200000004</v>
      </c>
      <c r="U2378" s="5">
        <f t="shared" si="2080"/>
        <v>5917.0382200000004</v>
      </c>
      <c r="V2378" s="42">
        <f t="shared" si="2080"/>
        <v>0</v>
      </c>
      <c r="W2378" s="5">
        <f t="shared" si="2032"/>
        <v>99.410934292098602</v>
      </c>
      <c r="X2378" s="27"/>
    </row>
    <row r="2379" spans="1:24" ht="63" customHeight="1" x14ac:dyDescent="0.3">
      <c r="A2379" s="4" t="s">
        <v>236</v>
      </c>
      <c r="B2379" s="4" t="s">
        <v>1785</v>
      </c>
      <c r="C2379" s="4" t="s">
        <v>175</v>
      </c>
      <c r="D2379" s="4"/>
      <c r="E2379" s="14" t="s">
        <v>959</v>
      </c>
      <c r="F2379" s="5">
        <f t="shared" si="2078"/>
        <v>5893.7</v>
      </c>
      <c r="G2379" s="5">
        <f t="shared" si="2078"/>
        <v>5893.7</v>
      </c>
      <c r="H2379" s="5">
        <f t="shared" si="2078"/>
        <v>5893.7</v>
      </c>
      <c r="I2379" s="5">
        <f t="shared" si="2078"/>
        <v>0</v>
      </c>
      <c r="J2379" s="5">
        <f t="shared" si="2078"/>
        <v>0</v>
      </c>
      <c r="K2379" s="5">
        <f t="shared" si="2078"/>
        <v>0</v>
      </c>
      <c r="L2379" s="5">
        <f t="shared" si="2078"/>
        <v>0</v>
      </c>
      <c r="M2379" s="5">
        <f t="shared" si="2058"/>
        <v>5893.7</v>
      </c>
      <c r="N2379" s="5">
        <f t="shared" si="2079"/>
        <v>5952.0999999999995</v>
      </c>
      <c r="O2379" s="5">
        <f t="shared" si="2079"/>
        <v>3786.6357200000002</v>
      </c>
      <c r="P2379" s="5">
        <f t="shared" si="2080"/>
        <v>5952.0999999999995</v>
      </c>
      <c r="Q2379" s="5">
        <f t="shared" si="2080"/>
        <v>3786.6357200000002</v>
      </c>
      <c r="R2379" s="5">
        <f t="shared" si="2080"/>
        <v>0</v>
      </c>
      <c r="S2379" s="5">
        <f t="shared" si="2080"/>
        <v>0</v>
      </c>
      <c r="T2379" s="5">
        <f t="shared" si="2080"/>
        <v>5917.0382200000004</v>
      </c>
      <c r="U2379" s="5">
        <f t="shared" si="2080"/>
        <v>5917.0382200000004</v>
      </c>
      <c r="V2379" s="42">
        <f t="shared" si="2080"/>
        <v>0</v>
      </c>
      <c r="W2379" s="5">
        <f t="shared" si="2032"/>
        <v>99.410934292098602</v>
      </c>
      <c r="X2379" s="27"/>
    </row>
    <row r="2380" spans="1:24" ht="31.5" customHeight="1" x14ac:dyDescent="0.3">
      <c r="A2380" s="4" t="s">
        <v>236</v>
      </c>
      <c r="B2380" s="4" t="s">
        <v>1785</v>
      </c>
      <c r="C2380" s="4" t="s">
        <v>172</v>
      </c>
      <c r="D2380" s="4"/>
      <c r="E2380" s="14" t="s">
        <v>598</v>
      </c>
      <c r="F2380" s="5">
        <f t="shared" ref="F2380:L2380" si="2081">F2381+F2383</f>
        <v>5893.7</v>
      </c>
      <c r="G2380" s="5">
        <f t="shared" si="2081"/>
        <v>5893.7</v>
      </c>
      <c r="H2380" s="5">
        <f t="shared" si="2081"/>
        <v>5893.7</v>
      </c>
      <c r="I2380" s="5">
        <f t="shared" si="2081"/>
        <v>0</v>
      </c>
      <c r="J2380" s="5">
        <f t="shared" si="2081"/>
        <v>0</v>
      </c>
      <c r="K2380" s="5">
        <f t="shared" si="2081"/>
        <v>0</v>
      </c>
      <c r="L2380" s="5">
        <f t="shared" si="2081"/>
        <v>0</v>
      </c>
      <c r="M2380" s="5">
        <f t="shared" si="2058"/>
        <v>5893.7</v>
      </c>
      <c r="N2380" s="5">
        <f>N2381+N2383</f>
        <v>5952.0999999999995</v>
      </c>
      <c r="O2380" s="5">
        <f>O2381+O2383</f>
        <v>3786.6357200000002</v>
      </c>
      <c r="P2380" s="5">
        <f t="shared" ref="P2380:V2380" si="2082">P2381+P2383</f>
        <v>5952.0999999999995</v>
      </c>
      <c r="Q2380" s="5">
        <f t="shared" si="2082"/>
        <v>3786.6357200000002</v>
      </c>
      <c r="R2380" s="5">
        <f t="shared" si="2082"/>
        <v>0</v>
      </c>
      <c r="S2380" s="5">
        <f t="shared" si="2082"/>
        <v>0</v>
      </c>
      <c r="T2380" s="5">
        <f t="shared" si="2082"/>
        <v>5917.0382200000004</v>
      </c>
      <c r="U2380" s="5">
        <f t="shared" si="2082"/>
        <v>5917.0382200000004</v>
      </c>
      <c r="V2380" s="42">
        <f t="shared" si="2082"/>
        <v>0</v>
      </c>
      <c r="W2380" s="5">
        <f t="shared" si="2032"/>
        <v>99.410934292098602</v>
      </c>
      <c r="X2380" s="27"/>
    </row>
    <row r="2381" spans="1:24" ht="78.75" customHeight="1" x14ac:dyDescent="0.3">
      <c r="A2381" s="4" t="s">
        <v>236</v>
      </c>
      <c r="B2381" s="4" t="s">
        <v>1785</v>
      </c>
      <c r="C2381" s="4" t="s">
        <v>172</v>
      </c>
      <c r="D2381" s="4" t="s">
        <v>18</v>
      </c>
      <c r="E2381" s="14" t="s">
        <v>528</v>
      </c>
      <c r="F2381" s="5">
        <f t="shared" ref="F2381:L2381" si="2083">F2382</f>
        <v>5501</v>
      </c>
      <c r="G2381" s="5">
        <f t="shared" si="2083"/>
        <v>5501</v>
      </c>
      <c r="H2381" s="5">
        <f t="shared" si="2083"/>
        <v>5501</v>
      </c>
      <c r="I2381" s="5">
        <f t="shared" si="2083"/>
        <v>0</v>
      </c>
      <c r="J2381" s="5">
        <f t="shared" si="2083"/>
        <v>0</v>
      </c>
      <c r="K2381" s="5">
        <f t="shared" si="2083"/>
        <v>0</v>
      </c>
      <c r="L2381" s="5">
        <f t="shared" si="2083"/>
        <v>0</v>
      </c>
      <c r="M2381" s="5">
        <f t="shared" si="2058"/>
        <v>5501</v>
      </c>
      <c r="N2381" s="5">
        <f>N2382</f>
        <v>5611.1166199999998</v>
      </c>
      <c r="O2381" s="5">
        <f>O2382</f>
        <v>3629.4597800000001</v>
      </c>
      <c r="P2381" s="5">
        <f t="shared" ref="P2381:V2381" si="2084">P2382</f>
        <v>5611.1166199999998</v>
      </c>
      <c r="Q2381" s="5">
        <f t="shared" si="2084"/>
        <v>3629.4597800000001</v>
      </c>
      <c r="R2381" s="5">
        <f t="shared" si="2084"/>
        <v>0</v>
      </c>
      <c r="S2381" s="5">
        <f t="shared" si="2084"/>
        <v>0</v>
      </c>
      <c r="T2381" s="5">
        <f t="shared" si="2084"/>
        <v>5595.6571700000004</v>
      </c>
      <c r="U2381" s="5">
        <f t="shared" si="2084"/>
        <v>5595.6571700000004</v>
      </c>
      <c r="V2381" s="42">
        <f t="shared" si="2084"/>
        <v>0</v>
      </c>
      <c r="W2381" s="5">
        <f t="shared" ref="W2381:W2444" si="2085">T2381/N2381*100</f>
        <v>99.724485320000369</v>
      </c>
      <c r="X2381" s="27"/>
    </row>
    <row r="2382" spans="1:24" ht="31.5" customHeight="1" x14ac:dyDescent="0.3">
      <c r="A2382" s="4" t="s">
        <v>236</v>
      </c>
      <c r="B2382" s="4" t="s">
        <v>1785</v>
      </c>
      <c r="C2382" s="4" t="s">
        <v>172</v>
      </c>
      <c r="D2382" s="4" t="s">
        <v>28</v>
      </c>
      <c r="E2382" s="14" t="s">
        <v>530</v>
      </c>
      <c r="F2382" s="5">
        <v>5501</v>
      </c>
      <c r="G2382" s="5">
        <v>5501</v>
      </c>
      <c r="H2382" s="5">
        <v>5501</v>
      </c>
      <c r="I2382" s="5"/>
      <c r="J2382" s="5"/>
      <c r="K2382" s="5"/>
      <c r="L2382" s="5"/>
      <c r="M2382" s="5">
        <f t="shared" si="2058"/>
        <v>5501</v>
      </c>
      <c r="N2382" s="5">
        <v>5611.1166199999998</v>
      </c>
      <c r="O2382" s="5">
        <v>3629.4597800000001</v>
      </c>
      <c r="P2382" s="5">
        <f>N2382</f>
        <v>5611.1166199999998</v>
      </c>
      <c r="Q2382" s="5">
        <f>O2382</f>
        <v>3629.4597800000001</v>
      </c>
      <c r="R2382" s="5">
        <v>0</v>
      </c>
      <c r="S2382" s="5">
        <v>0</v>
      </c>
      <c r="T2382" s="5">
        <v>5595.6571700000004</v>
      </c>
      <c r="U2382" s="5">
        <f>T2382</f>
        <v>5595.6571700000004</v>
      </c>
      <c r="V2382" s="42">
        <v>0</v>
      </c>
      <c r="W2382" s="5">
        <f t="shared" si="2085"/>
        <v>99.724485320000369</v>
      </c>
      <c r="X2382" s="27"/>
    </row>
    <row r="2383" spans="1:24" ht="31.5" customHeight="1" x14ac:dyDescent="0.3">
      <c r="A2383" s="4" t="s">
        <v>236</v>
      </c>
      <c r="B2383" s="4" t="s">
        <v>1785</v>
      </c>
      <c r="C2383" s="4" t="s">
        <v>172</v>
      </c>
      <c r="D2383" s="4" t="s">
        <v>11</v>
      </c>
      <c r="E2383" s="14" t="s">
        <v>531</v>
      </c>
      <c r="F2383" s="5">
        <f t="shared" ref="F2383:L2383" si="2086">F2384</f>
        <v>392.7</v>
      </c>
      <c r="G2383" s="5">
        <f t="shared" si="2086"/>
        <v>392.7</v>
      </c>
      <c r="H2383" s="5">
        <f t="shared" si="2086"/>
        <v>392.7</v>
      </c>
      <c r="I2383" s="5">
        <f t="shared" si="2086"/>
        <v>0</v>
      </c>
      <c r="J2383" s="5">
        <f t="shared" si="2086"/>
        <v>0</v>
      </c>
      <c r="K2383" s="5">
        <f t="shared" si="2086"/>
        <v>0</v>
      </c>
      <c r="L2383" s="5">
        <f t="shared" si="2086"/>
        <v>0</v>
      </c>
      <c r="M2383" s="5">
        <f t="shared" si="2058"/>
        <v>392.7</v>
      </c>
      <c r="N2383" s="5">
        <f>N2384</f>
        <v>340.98338000000001</v>
      </c>
      <c r="O2383" s="5">
        <f>O2384</f>
        <v>157.17594</v>
      </c>
      <c r="P2383" s="5">
        <f t="shared" ref="P2383:V2383" si="2087">P2384</f>
        <v>340.98338000000001</v>
      </c>
      <c r="Q2383" s="5">
        <f t="shared" si="2087"/>
        <v>157.17594</v>
      </c>
      <c r="R2383" s="5">
        <f t="shared" si="2087"/>
        <v>0</v>
      </c>
      <c r="S2383" s="5">
        <f t="shared" si="2087"/>
        <v>0</v>
      </c>
      <c r="T2383" s="5">
        <f t="shared" si="2087"/>
        <v>321.38105000000002</v>
      </c>
      <c r="U2383" s="5">
        <f t="shared" si="2087"/>
        <v>321.38105000000002</v>
      </c>
      <c r="V2383" s="42">
        <f t="shared" si="2087"/>
        <v>0</v>
      </c>
      <c r="W2383" s="5">
        <f t="shared" si="2085"/>
        <v>94.25123594000388</v>
      </c>
      <c r="X2383" s="27"/>
    </row>
    <row r="2384" spans="1:24" ht="31.5" customHeight="1" x14ac:dyDescent="0.3">
      <c r="A2384" s="4" t="s">
        <v>236</v>
      </c>
      <c r="B2384" s="4" t="s">
        <v>1785</v>
      </c>
      <c r="C2384" s="4" t="s">
        <v>172</v>
      </c>
      <c r="D2384" s="4" t="s">
        <v>12</v>
      </c>
      <c r="E2384" s="14" t="s">
        <v>532</v>
      </c>
      <c r="F2384" s="5">
        <v>392.7</v>
      </c>
      <c r="G2384" s="5">
        <v>392.7</v>
      </c>
      <c r="H2384" s="5">
        <v>392.7</v>
      </c>
      <c r="I2384" s="5"/>
      <c r="J2384" s="5"/>
      <c r="K2384" s="5"/>
      <c r="L2384" s="5"/>
      <c r="M2384" s="5">
        <f t="shared" si="2058"/>
        <v>392.7</v>
      </c>
      <c r="N2384" s="5">
        <v>340.98338000000001</v>
      </c>
      <c r="O2384" s="5">
        <v>157.17594</v>
      </c>
      <c r="P2384" s="5">
        <f>N2384</f>
        <v>340.98338000000001</v>
      </c>
      <c r="Q2384" s="5">
        <f>O2384</f>
        <v>157.17594</v>
      </c>
      <c r="R2384" s="5">
        <v>0</v>
      </c>
      <c r="S2384" s="5">
        <v>0</v>
      </c>
      <c r="T2384" s="5">
        <v>321.38105000000002</v>
      </c>
      <c r="U2384" s="5">
        <f>T2384</f>
        <v>321.38105000000002</v>
      </c>
      <c r="V2384" s="42">
        <v>0</v>
      </c>
      <c r="W2384" s="5">
        <f t="shared" si="2085"/>
        <v>94.25123594000388</v>
      </c>
      <c r="X2384" s="27"/>
    </row>
    <row r="2385" spans="1:24" ht="31.5" customHeight="1" x14ac:dyDescent="0.3">
      <c r="A2385" s="4" t="s">
        <v>236</v>
      </c>
      <c r="B2385" s="4" t="s">
        <v>1785</v>
      </c>
      <c r="C2385" s="4" t="s">
        <v>25</v>
      </c>
      <c r="D2385" s="4"/>
      <c r="E2385" s="14" t="s">
        <v>834</v>
      </c>
      <c r="F2385" s="5">
        <f t="shared" ref="F2385:L2385" si="2088">F2386</f>
        <v>43785.3</v>
      </c>
      <c r="G2385" s="5">
        <f t="shared" si="2088"/>
        <v>43785.3</v>
      </c>
      <c r="H2385" s="5">
        <f t="shared" si="2088"/>
        <v>43785.3</v>
      </c>
      <c r="I2385" s="5">
        <f t="shared" si="2088"/>
        <v>0</v>
      </c>
      <c r="J2385" s="5">
        <f t="shared" si="2088"/>
        <v>0</v>
      </c>
      <c r="K2385" s="5">
        <f t="shared" si="2088"/>
        <v>0</v>
      </c>
      <c r="L2385" s="5">
        <f t="shared" si="2088"/>
        <v>423.9</v>
      </c>
      <c r="M2385" s="5">
        <f t="shared" si="2058"/>
        <v>44209.200000000004</v>
      </c>
      <c r="N2385" s="5">
        <f>N2386</f>
        <v>44309.2</v>
      </c>
      <c r="O2385" s="5">
        <f>O2386</f>
        <v>28435.622470000002</v>
      </c>
      <c r="P2385" s="5">
        <f t="shared" ref="P2385:V2385" si="2089">P2386</f>
        <v>0</v>
      </c>
      <c r="Q2385" s="5">
        <f t="shared" si="2089"/>
        <v>0</v>
      </c>
      <c r="R2385" s="5">
        <f t="shared" si="2089"/>
        <v>0</v>
      </c>
      <c r="S2385" s="5">
        <f t="shared" si="2089"/>
        <v>0</v>
      </c>
      <c r="T2385" s="5">
        <f t="shared" si="2089"/>
        <v>44238.560490000003</v>
      </c>
      <c r="U2385" s="5">
        <f t="shared" si="2089"/>
        <v>0</v>
      </c>
      <c r="V2385" s="42">
        <f t="shared" si="2089"/>
        <v>0</v>
      </c>
      <c r="W2385" s="5">
        <f t="shared" si="2085"/>
        <v>99.840575975192522</v>
      </c>
      <c r="X2385" s="27"/>
    </row>
    <row r="2386" spans="1:24" ht="31.5" customHeight="1" x14ac:dyDescent="0.3">
      <c r="A2386" s="4" t="s">
        <v>236</v>
      </c>
      <c r="B2386" s="4" t="s">
        <v>1785</v>
      </c>
      <c r="C2386" s="4" t="s">
        <v>176</v>
      </c>
      <c r="D2386" s="4"/>
      <c r="E2386" s="14" t="s">
        <v>836</v>
      </c>
      <c r="F2386" s="5">
        <f t="shared" ref="F2386:L2386" si="2090">F2387+F2392</f>
        <v>43785.3</v>
      </c>
      <c r="G2386" s="5">
        <f t="shared" si="2090"/>
        <v>43785.3</v>
      </c>
      <c r="H2386" s="5">
        <f t="shared" si="2090"/>
        <v>43785.3</v>
      </c>
      <c r="I2386" s="5">
        <f t="shared" si="2090"/>
        <v>0</v>
      </c>
      <c r="J2386" s="5">
        <f t="shared" si="2090"/>
        <v>0</v>
      </c>
      <c r="K2386" s="5">
        <f t="shared" si="2090"/>
        <v>0</v>
      </c>
      <c r="L2386" s="5">
        <f t="shared" si="2090"/>
        <v>423.9</v>
      </c>
      <c r="M2386" s="5">
        <f t="shared" si="2058"/>
        <v>44209.200000000004</v>
      </c>
      <c r="N2386" s="5">
        <f>N2387+N2392</f>
        <v>44309.2</v>
      </c>
      <c r="O2386" s="5">
        <f>O2387+O2392</f>
        <v>28435.622470000002</v>
      </c>
      <c r="P2386" s="5">
        <f t="shared" ref="P2386:V2386" si="2091">P2387+P2392</f>
        <v>0</v>
      </c>
      <c r="Q2386" s="5">
        <f t="shared" si="2091"/>
        <v>0</v>
      </c>
      <c r="R2386" s="5">
        <f t="shared" si="2091"/>
        <v>0</v>
      </c>
      <c r="S2386" s="5">
        <f t="shared" si="2091"/>
        <v>0</v>
      </c>
      <c r="T2386" s="5">
        <f t="shared" si="2091"/>
        <v>44238.560490000003</v>
      </c>
      <c r="U2386" s="5">
        <f t="shared" si="2091"/>
        <v>0</v>
      </c>
      <c r="V2386" s="42">
        <f t="shared" si="2091"/>
        <v>0</v>
      </c>
      <c r="W2386" s="5">
        <f t="shared" si="2085"/>
        <v>99.840575975192522</v>
      </c>
      <c r="X2386" s="27"/>
    </row>
    <row r="2387" spans="1:24" ht="31.5" customHeight="1" x14ac:dyDescent="0.3">
      <c r="A2387" s="4" t="s">
        <v>236</v>
      </c>
      <c r="B2387" s="4" t="s">
        <v>1785</v>
      </c>
      <c r="C2387" s="4" t="s">
        <v>173</v>
      </c>
      <c r="D2387" s="4"/>
      <c r="E2387" s="14" t="s">
        <v>827</v>
      </c>
      <c r="F2387" s="5">
        <f t="shared" ref="F2387:L2388" si="2092">F2388</f>
        <v>40389.300000000003</v>
      </c>
      <c r="G2387" s="5">
        <f t="shared" si="2092"/>
        <v>40389.300000000003</v>
      </c>
      <c r="H2387" s="5">
        <f t="shared" si="2092"/>
        <v>40389.300000000003</v>
      </c>
      <c r="I2387" s="5">
        <f t="shared" si="2092"/>
        <v>0</v>
      </c>
      <c r="J2387" s="5">
        <f t="shared" si="2092"/>
        <v>0</v>
      </c>
      <c r="K2387" s="5">
        <f t="shared" si="2092"/>
        <v>0</v>
      </c>
      <c r="L2387" s="5">
        <f t="shared" si="2092"/>
        <v>423.9</v>
      </c>
      <c r="M2387" s="5">
        <f t="shared" si="2058"/>
        <v>40813.200000000004</v>
      </c>
      <c r="N2387" s="5">
        <f>N2388+N2390</f>
        <v>41188.8488</v>
      </c>
      <c r="O2387" s="5">
        <f t="shared" ref="O2387:V2387" si="2093">O2388+O2390</f>
        <v>26191.4048</v>
      </c>
      <c r="P2387" s="5">
        <f t="shared" si="2093"/>
        <v>0</v>
      </c>
      <c r="Q2387" s="5">
        <f t="shared" si="2093"/>
        <v>0</v>
      </c>
      <c r="R2387" s="5">
        <f t="shared" si="2093"/>
        <v>0</v>
      </c>
      <c r="S2387" s="5">
        <f t="shared" si="2093"/>
        <v>0</v>
      </c>
      <c r="T2387" s="5">
        <f t="shared" si="2093"/>
        <v>41145.03368</v>
      </c>
      <c r="U2387" s="5">
        <f t="shared" si="2093"/>
        <v>0</v>
      </c>
      <c r="V2387" s="42">
        <f t="shared" si="2093"/>
        <v>0</v>
      </c>
      <c r="W2387" s="5">
        <f t="shared" si="2085"/>
        <v>99.893623829564277</v>
      </c>
      <c r="X2387" s="27"/>
    </row>
    <row r="2388" spans="1:24" ht="78.75" customHeight="1" x14ac:dyDescent="0.3">
      <c r="A2388" s="4" t="s">
        <v>236</v>
      </c>
      <c r="B2388" s="4" t="s">
        <v>1785</v>
      </c>
      <c r="C2388" s="4" t="s">
        <v>173</v>
      </c>
      <c r="D2388" s="4" t="s">
        <v>18</v>
      </c>
      <c r="E2388" s="14" t="s">
        <v>528</v>
      </c>
      <c r="F2388" s="5">
        <f t="shared" si="2092"/>
        <v>40389.300000000003</v>
      </c>
      <c r="G2388" s="5">
        <f t="shared" si="2092"/>
        <v>40389.300000000003</v>
      </c>
      <c r="H2388" s="5">
        <f t="shared" si="2092"/>
        <v>40389.300000000003</v>
      </c>
      <c r="I2388" s="5">
        <f t="shared" si="2092"/>
        <v>0</v>
      </c>
      <c r="J2388" s="5">
        <f t="shared" si="2092"/>
        <v>0</v>
      </c>
      <c r="K2388" s="5">
        <f t="shared" si="2092"/>
        <v>0</v>
      </c>
      <c r="L2388" s="5">
        <f t="shared" si="2092"/>
        <v>423.9</v>
      </c>
      <c r="M2388" s="5">
        <f t="shared" si="2058"/>
        <v>40813.200000000004</v>
      </c>
      <c r="N2388" s="5">
        <f>N2389</f>
        <v>41184.056989999997</v>
      </c>
      <c r="O2388" s="5">
        <f>O2389</f>
        <v>26189.747060000002</v>
      </c>
      <c r="P2388" s="5">
        <f t="shared" ref="P2388:V2388" si="2094">P2389</f>
        <v>0</v>
      </c>
      <c r="Q2388" s="5">
        <f t="shared" si="2094"/>
        <v>0</v>
      </c>
      <c r="R2388" s="5">
        <f t="shared" si="2094"/>
        <v>0</v>
      </c>
      <c r="S2388" s="5">
        <f t="shared" si="2094"/>
        <v>0</v>
      </c>
      <c r="T2388" s="5">
        <f t="shared" si="2094"/>
        <v>41140.241869999998</v>
      </c>
      <c r="U2388" s="5">
        <f t="shared" si="2094"/>
        <v>0</v>
      </c>
      <c r="V2388" s="42">
        <f t="shared" si="2094"/>
        <v>0</v>
      </c>
      <c r="W2388" s="5">
        <f t="shared" si="2085"/>
        <v>99.8936114525807</v>
      </c>
      <c r="X2388" s="27"/>
    </row>
    <row r="2389" spans="1:24" ht="31.5" customHeight="1" x14ac:dyDescent="0.3">
      <c r="A2389" s="4" t="s">
        <v>236</v>
      </c>
      <c r="B2389" s="4" t="s">
        <v>1785</v>
      </c>
      <c r="C2389" s="4" t="s">
        <v>173</v>
      </c>
      <c r="D2389" s="4" t="s">
        <v>28</v>
      </c>
      <c r="E2389" s="14" t="s">
        <v>530</v>
      </c>
      <c r="F2389" s="5">
        <v>40389.300000000003</v>
      </c>
      <c r="G2389" s="5">
        <v>40389.300000000003</v>
      </c>
      <c r="H2389" s="5">
        <v>40389.300000000003</v>
      </c>
      <c r="I2389" s="5"/>
      <c r="J2389" s="5"/>
      <c r="K2389" s="5"/>
      <c r="L2389" s="5">
        <v>423.9</v>
      </c>
      <c r="M2389" s="5">
        <f t="shared" si="2058"/>
        <v>40813.200000000004</v>
      </c>
      <c r="N2389" s="5">
        <v>41184.056989999997</v>
      </c>
      <c r="O2389" s="5">
        <v>26189.747060000002</v>
      </c>
      <c r="P2389" s="5">
        <v>0</v>
      </c>
      <c r="Q2389" s="5">
        <v>0</v>
      </c>
      <c r="R2389" s="5">
        <v>0</v>
      </c>
      <c r="S2389" s="5">
        <v>0</v>
      </c>
      <c r="T2389" s="5">
        <v>41140.241869999998</v>
      </c>
      <c r="U2389" s="5">
        <v>0</v>
      </c>
      <c r="V2389" s="42">
        <v>0</v>
      </c>
      <c r="W2389" s="5">
        <f t="shared" si="2085"/>
        <v>99.8936114525807</v>
      </c>
      <c r="X2389" s="27"/>
    </row>
    <row r="2390" spans="1:24" ht="15.75" customHeight="1" x14ac:dyDescent="0.3">
      <c r="A2390" s="4" t="s">
        <v>236</v>
      </c>
      <c r="B2390" s="4" t="s">
        <v>1785</v>
      </c>
      <c r="C2390" s="4" t="s">
        <v>173</v>
      </c>
      <c r="D2390" s="4" t="s">
        <v>131</v>
      </c>
      <c r="E2390" s="14" t="s">
        <v>533</v>
      </c>
      <c r="F2390" s="5"/>
      <c r="G2390" s="5"/>
      <c r="H2390" s="5"/>
      <c r="I2390" s="5"/>
      <c r="J2390" s="5"/>
      <c r="K2390" s="5"/>
      <c r="L2390" s="5"/>
      <c r="M2390" s="5">
        <f>M23383</f>
        <v>0</v>
      </c>
      <c r="N2390" s="5">
        <f>N2391</f>
        <v>4.7918099999999999</v>
      </c>
      <c r="O2390" s="5">
        <f t="shared" ref="O2390:V2390" si="2095">O2391</f>
        <v>1.65774</v>
      </c>
      <c r="P2390" s="5">
        <f t="shared" si="2095"/>
        <v>0</v>
      </c>
      <c r="Q2390" s="5">
        <f t="shared" si="2095"/>
        <v>0</v>
      </c>
      <c r="R2390" s="5">
        <f t="shared" si="2095"/>
        <v>0</v>
      </c>
      <c r="S2390" s="5">
        <f t="shared" si="2095"/>
        <v>0</v>
      </c>
      <c r="T2390" s="5">
        <f t="shared" si="2095"/>
        <v>4.7918099999999999</v>
      </c>
      <c r="U2390" s="5">
        <f t="shared" si="2095"/>
        <v>0</v>
      </c>
      <c r="V2390" s="42">
        <f t="shared" si="2095"/>
        <v>0</v>
      </c>
      <c r="W2390" s="5">
        <f t="shared" si="2085"/>
        <v>100</v>
      </c>
      <c r="X2390" s="27"/>
    </row>
    <row r="2391" spans="1:24" ht="31.5" customHeight="1" x14ac:dyDescent="0.3">
      <c r="A2391" s="4" t="s">
        <v>236</v>
      </c>
      <c r="B2391" s="4" t="s">
        <v>1785</v>
      </c>
      <c r="C2391" s="4" t="s">
        <v>173</v>
      </c>
      <c r="D2391" s="4" t="s">
        <v>354</v>
      </c>
      <c r="E2391" s="14" t="s">
        <v>535</v>
      </c>
      <c r="F2391" s="5"/>
      <c r="G2391" s="5"/>
      <c r="H2391" s="5"/>
      <c r="I2391" s="5"/>
      <c r="J2391" s="5"/>
      <c r="K2391" s="5"/>
      <c r="L2391" s="5"/>
      <c r="M2391" s="5">
        <v>0</v>
      </c>
      <c r="N2391" s="5">
        <v>4.7918099999999999</v>
      </c>
      <c r="O2391" s="5">
        <v>1.65774</v>
      </c>
      <c r="P2391" s="5">
        <v>0</v>
      </c>
      <c r="Q2391" s="5">
        <v>0</v>
      </c>
      <c r="R2391" s="5">
        <v>0</v>
      </c>
      <c r="S2391" s="5">
        <v>0</v>
      </c>
      <c r="T2391" s="5">
        <v>4.7918099999999999</v>
      </c>
      <c r="U2391" s="5">
        <v>0</v>
      </c>
      <c r="V2391" s="42">
        <v>0</v>
      </c>
      <c r="W2391" s="5">
        <f t="shared" si="2085"/>
        <v>100</v>
      </c>
      <c r="X2391" s="27"/>
    </row>
    <row r="2392" spans="1:24" ht="31.5" customHeight="1" x14ac:dyDescent="0.3">
      <c r="A2392" s="4" t="s">
        <v>236</v>
      </c>
      <c r="B2392" s="4" t="s">
        <v>1785</v>
      </c>
      <c r="C2392" s="4" t="s">
        <v>174</v>
      </c>
      <c r="D2392" s="4"/>
      <c r="E2392" s="14" t="s">
        <v>828</v>
      </c>
      <c r="F2392" s="5">
        <f t="shared" ref="F2392:L2393" si="2096">F2393</f>
        <v>3396</v>
      </c>
      <c r="G2392" s="5">
        <f t="shared" si="2096"/>
        <v>3396</v>
      </c>
      <c r="H2392" s="5">
        <f t="shared" si="2096"/>
        <v>3396</v>
      </c>
      <c r="I2392" s="5">
        <f t="shared" si="2096"/>
        <v>0</v>
      </c>
      <c r="J2392" s="5">
        <f t="shared" si="2096"/>
        <v>0</v>
      </c>
      <c r="K2392" s="5">
        <f t="shared" si="2096"/>
        <v>0</v>
      </c>
      <c r="L2392" s="5">
        <f t="shared" si="2096"/>
        <v>0</v>
      </c>
      <c r="M2392" s="5">
        <f t="shared" si="2058"/>
        <v>3396</v>
      </c>
      <c r="N2392" s="5">
        <f>N2393+N2395</f>
        <v>3120.3512000000001</v>
      </c>
      <c r="O2392" s="5">
        <f t="shared" ref="O2392:V2392" si="2097">O2393+O2395</f>
        <v>2244.21767</v>
      </c>
      <c r="P2392" s="5">
        <f t="shared" si="2097"/>
        <v>0</v>
      </c>
      <c r="Q2392" s="5">
        <f t="shared" si="2097"/>
        <v>0</v>
      </c>
      <c r="R2392" s="5">
        <f t="shared" si="2097"/>
        <v>0</v>
      </c>
      <c r="S2392" s="5">
        <f t="shared" si="2097"/>
        <v>0</v>
      </c>
      <c r="T2392" s="5">
        <f t="shared" si="2097"/>
        <v>3093.5268099999998</v>
      </c>
      <c r="U2392" s="5">
        <f t="shared" si="2097"/>
        <v>0</v>
      </c>
      <c r="V2392" s="42">
        <f t="shared" si="2097"/>
        <v>0</v>
      </c>
      <c r="W2392" s="5">
        <f t="shared" si="2085"/>
        <v>99.140340677036605</v>
      </c>
      <c r="X2392" s="27"/>
    </row>
    <row r="2393" spans="1:24" ht="31.5" customHeight="1" x14ac:dyDescent="0.3">
      <c r="A2393" s="4" t="s">
        <v>236</v>
      </c>
      <c r="B2393" s="4" t="s">
        <v>1785</v>
      </c>
      <c r="C2393" s="4" t="s">
        <v>174</v>
      </c>
      <c r="D2393" s="4" t="s">
        <v>11</v>
      </c>
      <c r="E2393" s="14" t="s">
        <v>531</v>
      </c>
      <c r="F2393" s="5">
        <f t="shared" si="2096"/>
        <v>3396</v>
      </c>
      <c r="G2393" s="5">
        <f t="shared" si="2096"/>
        <v>3396</v>
      </c>
      <c r="H2393" s="5">
        <f t="shared" si="2096"/>
        <v>3396</v>
      </c>
      <c r="I2393" s="5">
        <f t="shared" si="2096"/>
        <v>0</v>
      </c>
      <c r="J2393" s="5">
        <f t="shared" si="2096"/>
        <v>0</v>
      </c>
      <c r="K2393" s="5">
        <f t="shared" si="2096"/>
        <v>0</v>
      </c>
      <c r="L2393" s="5">
        <f t="shared" si="2096"/>
        <v>0</v>
      </c>
      <c r="M2393" s="5">
        <f t="shared" si="2058"/>
        <v>3396</v>
      </c>
      <c r="N2393" s="5">
        <f>N2394</f>
        <v>3020.3092000000001</v>
      </c>
      <c r="O2393" s="5">
        <f>O2394</f>
        <v>2144.1756700000001</v>
      </c>
      <c r="P2393" s="5">
        <f t="shared" ref="P2393:V2393" si="2098">P2394</f>
        <v>0</v>
      </c>
      <c r="Q2393" s="5">
        <f t="shared" si="2098"/>
        <v>0</v>
      </c>
      <c r="R2393" s="5">
        <f t="shared" si="2098"/>
        <v>0</v>
      </c>
      <c r="S2393" s="5">
        <f t="shared" si="2098"/>
        <v>0</v>
      </c>
      <c r="T2393" s="5">
        <f t="shared" si="2098"/>
        <v>2993.4848299999999</v>
      </c>
      <c r="U2393" s="5">
        <f t="shared" si="2098"/>
        <v>0</v>
      </c>
      <c r="V2393" s="42">
        <f t="shared" si="2098"/>
        <v>0</v>
      </c>
      <c r="W2393" s="5">
        <f t="shared" si="2085"/>
        <v>99.111866758542462</v>
      </c>
      <c r="X2393" s="27"/>
    </row>
    <row r="2394" spans="1:24" ht="31.5" customHeight="1" x14ac:dyDescent="0.3">
      <c r="A2394" s="4" t="s">
        <v>236</v>
      </c>
      <c r="B2394" s="4" t="s">
        <v>1785</v>
      </c>
      <c r="C2394" s="4" t="s">
        <v>174</v>
      </c>
      <c r="D2394" s="4" t="s">
        <v>12</v>
      </c>
      <c r="E2394" s="14" t="s">
        <v>532</v>
      </c>
      <c r="F2394" s="5">
        <v>3396</v>
      </c>
      <c r="G2394" s="5">
        <v>3396</v>
      </c>
      <c r="H2394" s="5">
        <v>3396</v>
      </c>
      <c r="I2394" s="5"/>
      <c r="J2394" s="5"/>
      <c r="K2394" s="5"/>
      <c r="L2394" s="5"/>
      <c r="M2394" s="5">
        <f t="shared" si="2058"/>
        <v>3396</v>
      </c>
      <c r="N2394" s="5">
        <v>3020.3092000000001</v>
      </c>
      <c r="O2394" s="5">
        <v>2144.1756700000001</v>
      </c>
      <c r="P2394" s="5">
        <v>0</v>
      </c>
      <c r="Q2394" s="5">
        <v>0</v>
      </c>
      <c r="R2394" s="5">
        <v>0</v>
      </c>
      <c r="S2394" s="5">
        <v>0</v>
      </c>
      <c r="T2394" s="5">
        <v>2993.4848299999999</v>
      </c>
      <c r="U2394" s="5">
        <v>0</v>
      </c>
      <c r="V2394" s="42">
        <v>0</v>
      </c>
      <c r="W2394" s="5">
        <f t="shared" si="2085"/>
        <v>99.111866758542462</v>
      </c>
      <c r="X2394" s="27"/>
    </row>
    <row r="2395" spans="1:24" ht="15.75" customHeight="1" x14ac:dyDescent="0.3">
      <c r="A2395" s="4" t="s">
        <v>236</v>
      </c>
      <c r="B2395" s="4" t="s">
        <v>1785</v>
      </c>
      <c r="C2395" s="4" t="s">
        <v>174</v>
      </c>
      <c r="D2395" s="4" t="s">
        <v>13</v>
      </c>
      <c r="E2395" s="14" t="s">
        <v>547</v>
      </c>
      <c r="F2395" s="5"/>
      <c r="G2395" s="5"/>
      <c r="H2395" s="5"/>
      <c r="I2395" s="5"/>
      <c r="J2395" s="5"/>
      <c r="K2395" s="5"/>
      <c r="L2395" s="5"/>
      <c r="M2395" s="5">
        <v>0</v>
      </c>
      <c r="N2395" s="5">
        <f>N2396</f>
        <v>100.042</v>
      </c>
      <c r="O2395" s="5">
        <f t="shared" ref="O2395:V2395" si="2099">O2396</f>
        <v>100.042</v>
      </c>
      <c r="P2395" s="5">
        <f t="shared" si="2099"/>
        <v>0</v>
      </c>
      <c r="Q2395" s="5">
        <f t="shared" si="2099"/>
        <v>0</v>
      </c>
      <c r="R2395" s="5">
        <f t="shared" si="2099"/>
        <v>0</v>
      </c>
      <c r="S2395" s="5">
        <f t="shared" si="2099"/>
        <v>0</v>
      </c>
      <c r="T2395" s="5">
        <f t="shared" si="2099"/>
        <v>100.04198</v>
      </c>
      <c r="U2395" s="5">
        <f t="shared" si="2099"/>
        <v>0</v>
      </c>
      <c r="V2395" s="42">
        <f t="shared" si="2099"/>
        <v>0</v>
      </c>
      <c r="W2395" s="5">
        <f t="shared" si="2085"/>
        <v>99.999980008396477</v>
      </c>
      <c r="X2395" s="27"/>
    </row>
    <row r="2396" spans="1:24" ht="15.75" customHeight="1" x14ac:dyDescent="0.3">
      <c r="A2396" s="4" t="s">
        <v>236</v>
      </c>
      <c r="B2396" s="4" t="s">
        <v>1785</v>
      </c>
      <c r="C2396" s="4" t="s">
        <v>174</v>
      </c>
      <c r="D2396" s="4" t="s">
        <v>20</v>
      </c>
      <c r="E2396" s="14" t="s">
        <v>550</v>
      </c>
      <c r="F2396" s="5"/>
      <c r="G2396" s="5"/>
      <c r="H2396" s="5"/>
      <c r="I2396" s="5"/>
      <c r="J2396" s="5"/>
      <c r="K2396" s="5"/>
      <c r="L2396" s="5"/>
      <c r="M2396" s="5">
        <v>0</v>
      </c>
      <c r="N2396" s="5">
        <v>100.042</v>
      </c>
      <c r="O2396" s="5">
        <v>100.042</v>
      </c>
      <c r="P2396" s="5">
        <v>0</v>
      </c>
      <c r="Q2396" s="5">
        <v>0</v>
      </c>
      <c r="R2396" s="5">
        <v>0</v>
      </c>
      <c r="S2396" s="5">
        <v>0</v>
      </c>
      <c r="T2396" s="5">
        <v>100.04198</v>
      </c>
      <c r="U2396" s="5">
        <v>0</v>
      </c>
      <c r="V2396" s="42">
        <v>0</v>
      </c>
      <c r="W2396" s="5">
        <f t="shared" si="2085"/>
        <v>99.999980008396477</v>
      </c>
      <c r="X2396" s="27"/>
    </row>
    <row r="2397" spans="1:24" s="10" customFormat="1" ht="15.75" customHeight="1" x14ac:dyDescent="0.3">
      <c r="A2397" s="9" t="s">
        <v>236</v>
      </c>
      <c r="B2397" s="9" t="s">
        <v>1760</v>
      </c>
      <c r="C2397" s="9"/>
      <c r="D2397" s="9"/>
      <c r="E2397" s="13" t="s">
        <v>506</v>
      </c>
      <c r="F2397" s="11">
        <f t="shared" ref="F2397:L2397" si="2100">F2398</f>
        <v>13560.1</v>
      </c>
      <c r="G2397" s="11">
        <f t="shared" si="2100"/>
        <v>11019.5</v>
      </c>
      <c r="H2397" s="11">
        <f t="shared" si="2100"/>
        <v>10613.9</v>
      </c>
      <c r="I2397" s="11">
        <f t="shared" si="2100"/>
        <v>0</v>
      </c>
      <c r="J2397" s="11">
        <f t="shared" si="2100"/>
        <v>0</v>
      </c>
      <c r="K2397" s="11">
        <f t="shared" si="2100"/>
        <v>0</v>
      </c>
      <c r="L2397" s="11">
        <f t="shared" si="2100"/>
        <v>51.399000000000058</v>
      </c>
      <c r="M2397" s="11">
        <f t="shared" si="2058"/>
        <v>13611.499</v>
      </c>
      <c r="N2397" s="11">
        <f>N2398+N2434+N2439</f>
        <v>11940.643</v>
      </c>
      <c r="O2397" s="11">
        <f t="shared" ref="O2397:V2397" si="2101">O2398+O2434+O2439</f>
        <v>8040.3260799999998</v>
      </c>
      <c r="P2397" s="11">
        <f t="shared" si="2101"/>
        <v>1289.9390000000001</v>
      </c>
      <c r="Q2397" s="11">
        <f t="shared" si="2101"/>
        <v>70</v>
      </c>
      <c r="R2397" s="11">
        <f t="shared" si="2101"/>
        <v>0</v>
      </c>
      <c r="S2397" s="11">
        <f t="shared" si="2101"/>
        <v>0</v>
      </c>
      <c r="T2397" s="11">
        <f t="shared" si="2101"/>
        <v>10791.603729999999</v>
      </c>
      <c r="U2397" s="11">
        <f t="shared" si="2101"/>
        <v>188.2801</v>
      </c>
      <c r="V2397" s="41">
        <f t="shared" si="2101"/>
        <v>0</v>
      </c>
      <c r="W2397" s="11">
        <f t="shared" si="2085"/>
        <v>90.377073747201038</v>
      </c>
      <c r="X2397" s="26"/>
    </row>
    <row r="2398" spans="1:24" ht="15.75" customHeight="1" x14ac:dyDescent="0.3">
      <c r="A2398" s="4" t="s">
        <v>236</v>
      </c>
      <c r="B2398" s="4" t="s">
        <v>1760</v>
      </c>
      <c r="C2398" s="4" t="s">
        <v>122</v>
      </c>
      <c r="D2398" s="4"/>
      <c r="E2398" s="14" t="s">
        <v>1042</v>
      </c>
      <c r="F2398" s="5">
        <f t="shared" ref="F2398:L2398" si="2102">F2399+F2426</f>
        <v>13560.1</v>
      </c>
      <c r="G2398" s="5">
        <f t="shared" si="2102"/>
        <v>11019.5</v>
      </c>
      <c r="H2398" s="5">
        <f t="shared" si="2102"/>
        <v>10613.9</v>
      </c>
      <c r="I2398" s="5">
        <f t="shared" si="2102"/>
        <v>0</v>
      </c>
      <c r="J2398" s="5">
        <f t="shared" si="2102"/>
        <v>0</v>
      </c>
      <c r="K2398" s="5">
        <f t="shared" si="2102"/>
        <v>0</v>
      </c>
      <c r="L2398" s="5">
        <f t="shared" si="2102"/>
        <v>51.399000000000058</v>
      </c>
      <c r="M2398" s="5">
        <f t="shared" si="2058"/>
        <v>13611.499</v>
      </c>
      <c r="N2398" s="5">
        <f>N2399+N2426</f>
        <v>10650.704</v>
      </c>
      <c r="O2398" s="5">
        <f>O2399+O2426</f>
        <v>7970.3260799999998</v>
      </c>
      <c r="P2398" s="5">
        <f t="shared" ref="P2398:V2398" si="2103">P2399+P2426</f>
        <v>0</v>
      </c>
      <c r="Q2398" s="5">
        <f t="shared" si="2103"/>
        <v>0</v>
      </c>
      <c r="R2398" s="5">
        <f t="shared" si="2103"/>
        <v>0</v>
      </c>
      <c r="S2398" s="5">
        <f t="shared" si="2103"/>
        <v>0</v>
      </c>
      <c r="T2398" s="5">
        <f t="shared" si="2103"/>
        <v>10603.323629999999</v>
      </c>
      <c r="U2398" s="5">
        <f t="shared" si="2103"/>
        <v>0</v>
      </c>
      <c r="V2398" s="42">
        <f t="shared" si="2103"/>
        <v>0</v>
      </c>
      <c r="W2398" s="5">
        <f t="shared" si="2085"/>
        <v>99.555143303203238</v>
      </c>
      <c r="X2398" s="27"/>
    </row>
    <row r="2399" spans="1:24" ht="31.5" customHeight="1" x14ac:dyDescent="0.3">
      <c r="A2399" s="4" t="s">
        <v>236</v>
      </c>
      <c r="B2399" s="4" t="s">
        <v>1760</v>
      </c>
      <c r="C2399" s="4" t="s">
        <v>183</v>
      </c>
      <c r="D2399" s="4"/>
      <c r="E2399" s="14" t="s">
        <v>1043</v>
      </c>
      <c r="F2399" s="5">
        <f t="shared" ref="F2399:L2399" si="2104">F2400+F2413+F2420</f>
        <v>13440.1</v>
      </c>
      <c r="G2399" s="5">
        <f t="shared" si="2104"/>
        <v>10899.5</v>
      </c>
      <c r="H2399" s="5">
        <f t="shared" si="2104"/>
        <v>10493.9</v>
      </c>
      <c r="I2399" s="5">
        <f t="shared" si="2104"/>
        <v>0</v>
      </c>
      <c r="J2399" s="5">
        <f t="shared" si="2104"/>
        <v>0</v>
      </c>
      <c r="K2399" s="5">
        <f t="shared" si="2104"/>
        <v>0</v>
      </c>
      <c r="L2399" s="5">
        <f t="shared" si="2104"/>
        <v>51.399000000000058</v>
      </c>
      <c r="M2399" s="5">
        <f t="shared" si="2058"/>
        <v>13491.499</v>
      </c>
      <c r="N2399" s="5">
        <f>N2400+N2413+N2420</f>
        <v>10530.704</v>
      </c>
      <c r="O2399" s="5">
        <f>O2400+O2413+O2420</f>
        <v>7875.3260799999998</v>
      </c>
      <c r="P2399" s="5">
        <f t="shared" ref="P2399:V2399" si="2105">P2400+P2413+P2420</f>
        <v>0</v>
      </c>
      <c r="Q2399" s="5">
        <f t="shared" si="2105"/>
        <v>0</v>
      </c>
      <c r="R2399" s="5">
        <f t="shared" si="2105"/>
        <v>0</v>
      </c>
      <c r="S2399" s="5">
        <f t="shared" si="2105"/>
        <v>0</v>
      </c>
      <c r="T2399" s="5">
        <f t="shared" si="2105"/>
        <v>10483.323629999999</v>
      </c>
      <c r="U2399" s="5">
        <f t="shared" si="2105"/>
        <v>0</v>
      </c>
      <c r="V2399" s="42">
        <f t="shared" si="2105"/>
        <v>0</v>
      </c>
      <c r="W2399" s="5">
        <f t="shared" si="2085"/>
        <v>99.550074050129979</v>
      </c>
      <c r="X2399" s="27"/>
    </row>
    <row r="2400" spans="1:24" ht="63" customHeight="1" x14ac:dyDescent="0.3">
      <c r="A2400" s="4" t="s">
        <v>236</v>
      </c>
      <c r="B2400" s="4" t="s">
        <v>1760</v>
      </c>
      <c r="C2400" s="4" t="s">
        <v>184</v>
      </c>
      <c r="D2400" s="4"/>
      <c r="E2400" s="14" t="s">
        <v>1044</v>
      </c>
      <c r="F2400" s="5">
        <f t="shared" ref="F2400:L2400" si="2106">F2401+F2407+F2410+F2404</f>
        <v>3831.2</v>
      </c>
      <c r="G2400" s="5">
        <f t="shared" si="2106"/>
        <v>831.2</v>
      </c>
      <c r="H2400" s="5">
        <f t="shared" si="2106"/>
        <v>831.2</v>
      </c>
      <c r="I2400" s="5">
        <f t="shared" si="2106"/>
        <v>0</v>
      </c>
      <c r="J2400" s="5">
        <f t="shared" si="2106"/>
        <v>0</v>
      </c>
      <c r="K2400" s="5">
        <f t="shared" si="2106"/>
        <v>0</v>
      </c>
      <c r="L2400" s="5">
        <f t="shared" si="2106"/>
        <v>86.911000000000001</v>
      </c>
      <c r="M2400" s="5">
        <f t="shared" si="2058"/>
        <v>3918.1109999999999</v>
      </c>
      <c r="N2400" s="5">
        <f>N2401+N2407+N2410+N2404</f>
        <v>957.31600000000003</v>
      </c>
      <c r="O2400" s="5">
        <f>O2401+O2407+O2410+O2404</f>
        <v>522.77499999999998</v>
      </c>
      <c r="P2400" s="5">
        <f t="shared" ref="P2400:V2400" si="2107">P2401+P2407+P2410+P2404</f>
        <v>0</v>
      </c>
      <c r="Q2400" s="5">
        <f t="shared" si="2107"/>
        <v>0</v>
      </c>
      <c r="R2400" s="5">
        <f t="shared" si="2107"/>
        <v>0</v>
      </c>
      <c r="S2400" s="5">
        <f t="shared" si="2107"/>
        <v>0</v>
      </c>
      <c r="T2400" s="5">
        <f>T2401+T2407+T2410+T2404</f>
        <v>957.31600000000003</v>
      </c>
      <c r="U2400" s="5">
        <f t="shared" si="2107"/>
        <v>0</v>
      </c>
      <c r="V2400" s="42">
        <f t="shared" si="2107"/>
        <v>0</v>
      </c>
      <c r="W2400" s="5">
        <f t="shared" si="2085"/>
        <v>100</v>
      </c>
      <c r="X2400" s="27"/>
    </row>
    <row r="2401" spans="1:24" ht="63" customHeight="1" x14ac:dyDescent="0.3">
      <c r="A2401" s="4" t="s">
        <v>236</v>
      </c>
      <c r="B2401" s="4" t="s">
        <v>1760</v>
      </c>
      <c r="C2401" s="4" t="s">
        <v>177</v>
      </c>
      <c r="D2401" s="4"/>
      <c r="E2401" s="14" t="s">
        <v>866</v>
      </c>
      <c r="F2401" s="5">
        <f t="shared" ref="F2401:L2402" si="2108">F2402</f>
        <v>221.5</v>
      </c>
      <c r="G2401" s="5">
        <f t="shared" si="2108"/>
        <v>221.5</v>
      </c>
      <c r="H2401" s="5">
        <f t="shared" si="2108"/>
        <v>221.5</v>
      </c>
      <c r="I2401" s="5">
        <f t="shared" si="2108"/>
        <v>0</v>
      </c>
      <c r="J2401" s="5">
        <f t="shared" si="2108"/>
        <v>0</v>
      </c>
      <c r="K2401" s="5">
        <f t="shared" si="2108"/>
        <v>0</v>
      </c>
      <c r="L2401" s="5">
        <f t="shared" si="2108"/>
        <v>0</v>
      </c>
      <c r="M2401" s="5">
        <f t="shared" si="2058"/>
        <v>221.5</v>
      </c>
      <c r="N2401" s="5">
        <f>N2402</f>
        <v>221.5</v>
      </c>
      <c r="O2401" s="5">
        <f>O2402</f>
        <v>97.5</v>
      </c>
      <c r="P2401" s="5">
        <f t="shared" ref="P2401:V2402" si="2109">P2402</f>
        <v>0</v>
      </c>
      <c r="Q2401" s="5">
        <f t="shared" si="2109"/>
        <v>0</v>
      </c>
      <c r="R2401" s="5">
        <f t="shared" si="2109"/>
        <v>0</v>
      </c>
      <c r="S2401" s="5">
        <f t="shared" si="2109"/>
        <v>0</v>
      </c>
      <c r="T2401" s="5">
        <f t="shared" si="2109"/>
        <v>221.5</v>
      </c>
      <c r="U2401" s="5">
        <f t="shared" si="2109"/>
        <v>0</v>
      </c>
      <c r="V2401" s="42">
        <f t="shared" si="2109"/>
        <v>0</v>
      </c>
      <c r="W2401" s="5">
        <f t="shared" si="2085"/>
        <v>100</v>
      </c>
      <c r="X2401" s="27"/>
    </row>
    <row r="2402" spans="1:24" ht="31.5" customHeight="1" x14ac:dyDescent="0.3">
      <c r="A2402" s="4" t="s">
        <v>236</v>
      </c>
      <c r="B2402" s="4" t="s">
        <v>1760</v>
      </c>
      <c r="C2402" s="4" t="s">
        <v>177</v>
      </c>
      <c r="D2402" s="4" t="s">
        <v>11</v>
      </c>
      <c r="E2402" s="14" t="s">
        <v>531</v>
      </c>
      <c r="F2402" s="5">
        <f t="shared" si="2108"/>
        <v>221.5</v>
      </c>
      <c r="G2402" s="5">
        <f t="shared" si="2108"/>
        <v>221.5</v>
      </c>
      <c r="H2402" s="5">
        <f t="shared" si="2108"/>
        <v>221.5</v>
      </c>
      <c r="I2402" s="5">
        <f t="shared" si="2108"/>
        <v>0</v>
      </c>
      <c r="J2402" s="5">
        <f t="shared" si="2108"/>
        <v>0</v>
      </c>
      <c r="K2402" s="5">
        <f t="shared" si="2108"/>
        <v>0</v>
      </c>
      <c r="L2402" s="5">
        <f t="shared" si="2108"/>
        <v>0</v>
      </c>
      <c r="M2402" s="5">
        <f t="shared" si="2058"/>
        <v>221.5</v>
      </c>
      <c r="N2402" s="5">
        <f>N2403</f>
        <v>221.5</v>
      </c>
      <c r="O2402" s="5">
        <f>O2403</f>
        <v>97.5</v>
      </c>
      <c r="P2402" s="5">
        <f t="shared" si="2109"/>
        <v>0</v>
      </c>
      <c r="Q2402" s="5">
        <f t="shared" si="2109"/>
        <v>0</v>
      </c>
      <c r="R2402" s="5">
        <f t="shared" si="2109"/>
        <v>0</v>
      </c>
      <c r="S2402" s="5">
        <f t="shared" si="2109"/>
        <v>0</v>
      </c>
      <c r="T2402" s="5">
        <f t="shared" si="2109"/>
        <v>221.5</v>
      </c>
      <c r="U2402" s="5">
        <f t="shared" si="2109"/>
        <v>0</v>
      </c>
      <c r="V2402" s="42">
        <f t="shared" si="2109"/>
        <v>0</v>
      </c>
      <c r="W2402" s="5">
        <f t="shared" si="2085"/>
        <v>100</v>
      </c>
      <c r="X2402" s="27"/>
    </row>
    <row r="2403" spans="1:24" ht="31.5" customHeight="1" x14ac:dyDescent="0.3">
      <c r="A2403" s="4" t="s">
        <v>236</v>
      </c>
      <c r="B2403" s="4" t="s">
        <v>1760</v>
      </c>
      <c r="C2403" s="4" t="s">
        <v>177</v>
      </c>
      <c r="D2403" s="4" t="s">
        <v>12</v>
      </c>
      <c r="E2403" s="14" t="s">
        <v>532</v>
      </c>
      <c r="F2403" s="5">
        <v>221.5</v>
      </c>
      <c r="G2403" s="5">
        <v>221.5</v>
      </c>
      <c r="H2403" s="5">
        <v>221.5</v>
      </c>
      <c r="I2403" s="5"/>
      <c r="J2403" s="5"/>
      <c r="K2403" s="5"/>
      <c r="L2403" s="5"/>
      <c r="M2403" s="5">
        <f t="shared" si="2058"/>
        <v>221.5</v>
      </c>
      <c r="N2403" s="5">
        <v>221.5</v>
      </c>
      <c r="O2403" s="5">
        <v>97.5</v>
      </c>
      <c r="P2403" s="5">
        <v>0</v>
      </c>
      <c r="Q2403" s="5">
        <v>0</v>
      </c>
      <c r="R2403" s="5">
        <v>0</v>
      </c>
      <c r="S2403" s="5">
        <v>0</v>
      </c>
      <c r="T2403" s="5">
        <v>221.5</v>
      </c>
      <c r="U2403" s="5">
        <v>0</v>
      </c>
      <c r="V2403" s="42">
        <v>0</v>
      </c>
      <c r="W2403" s="5">
        <f t="shared" si="2085"/>
        <v>100</v>
      </c>
      <c r="X2403" s="27"/>
    </row>
    <row r="2404" spans="1:24" ht="31.5" hidden="1" customHeight="1" x14ac:dyDescent="0.25">
      <c r="A2404" s="4" t="s">
        <v>236</v>
      </c>
      <c r="B2404" s="4" t="s">
        <v>1760</v>
      </c>
      <c r="C2404" s="4" t="s">
        <v>1427</v>
      </c>
      <c r="D2404" s="4"/>
      <c r="E2404" s="14" t="s">
        <v>1428</v>
      </c>
      <c r="F2404" s="5">
        <f>F2405</f>
        <v>3000</v>
      </c>
      <c r="G2404" s="5">
        <f t="shared" ref="G2404:L2405" si="2110">G2405</f>
        <v>0</v>
      </c>
      <c r="H2404" s="5">
        <f t="shared" si="2110"/>
        <v>0</v>
      </c>
      <c r="I2404" s="5">
        <f t="shared" si="2110"/>
        <v>0</v>
      </c>
      <c r="J2404" s="5">
        <f t="shared" si="2110"/>
        <v>0</v>
      </c>
      <c r="K2404" s="5">
        <f t="shared" si="2110"/>
        <v>0</v>
      </c>
      <c r="L2404" s="5">
        <f t="shared" si="2110"/>
        <v>-39.204999999999998</v>
      </c>
      <c r="M2404" s="5">
        <f t="shared" si="2058"/>
        <v>2960.7950000000001</v>
      </c>
      <c r="N2404" s="5">
        <f>N2405</f>
        <v>0</v>
      </c>
      <c r="O2404" s="5">
        <f>O2405</f>
        <v>0</v>
      </c>
      <c r="P2404" s="5">
        <f t="shared" ref="P2404:V2405" si="2111">P2405</f>
        <v>0</v>
      </c>
      <c r="Q2404" s="5">
        <f t="shared" si="2111"/>
        <v>0</v>
      </c>
      <c r="R2404" s="5">
        <f t="shared" si="2111"/>
        <v>0</v>
      </c>
      <c r="S2404" s="5">
        <f t="shared" si="2111"/>
        <v>0</v>
      </c>
      <c r="T2404" s="5">
        <f t="shared" si="2111"/>
        <v>0</v>
      </c>
      <c r="U2404" s="5">
        <f t="shared" si="2111"/>
        <v>0</v>
      </c>
      <c r="V2404" s="42">
        <f t="shared" si="2111"/>
        <v>0</v>
      </c>
      <c r="W2404" s="5" t="e">
        <f t="shared" si="2085"/>
        <v>#DIV/0!</v>
      </c>
      <c r="X2404" s="25" t="s">
        <v>1591</v>
      </c>
    </row>
    <row r="2405" spans="1:24" ht="31.5" hidden="1" customHeight="1" x14ac:dyDescent="0.3">
      <c r="A2405" s="4" t="s">
        <v>236</v>
      </c>
      <c r="B2405" s="4" t="s">
        <v>1760</v>
      </c>
      <c r="C2405" s="4" t="s">
        <v>1427</v>
      </c>
      <c r="D2405" s="4" t="s">
        <v>11</v>
      </c>
      <c r="E2405" s="14" t="s">
        <v>531</v>
      </c>
      <c r="F2405" s="5">
        <f>F2406</f>
        <v>3000</v>
      </c>
      <c r="G2405" s="5">
        <f t="shared" si="2110"/>
        <v>0</v>
      </c>
      <c r="H2405" s="5">
        <f t="shared" si="2110"/>
        <v>0</v>
      </c>
      <c r="I2405" s="5">
        <f t="shared" si="2110"/>
        <v>0</v>
      </c>
      <c r="J2405" s="5">
        <f t="shared" si="2110"/>
        <v>0</v>
      </c>
      <c r="K2405" s="5">
        <f t="shared" si="2110"/>
        <v>0</v>
      </c>
      <c r="L2405" s="5">
        <f t="shared" si="2110"/>
        <v>-39.204999999999998</v>
      </c>
      <c r="M2405" s="5">
        <f t="shared" si="2058"/>
        <v>2960.7950000000001</v>
      </c>
      <c r="N2405" s="5">
        <f>N2406</f>
        <v>0</v>
      </c>
      <c r="O2405" s="5">
        <f>O2406</f>
        <v>0</v>
      </c>
      <c r="P2405" s="5">
        <f t="shared" si="2111"/>
        <v>0</v>
      </c>
      <c r="Q2405" s="5">
        <f t="shared" si="2111"/>
        <v>0</v>
      </c>
      <c r="R2405" s="5">
        <f t="shared" si="2111"/>
        <v>0</v>
      </c>
      <c r="S2405" s="5">
        <f t="shared" si="2111"/>
        <v>0</v>
      </c>
      <c r="T2405" s="5">
        <f t="shared" si="2111"/>
        <v>0</v>
      </c>
      <c r="U2405" s="5">
        <f t="shared" si="2111"/>
        <v>0</v>
      </c>
      <c r="V2405" s="42">
        <f t="shared" si="2111"/>
        <v>0</v>
      </c>
      <c r="W2405" s="5" t="e">
        <f t="shared" si="2085"/>
        <v>#DIV/0!</v>
      </c>
      <c r="X2405" s="25" t="s">
        <v>1591</v>
      </c>
    </row>
    <row r="2406" spans="1:24" ht="31.5" hidden="1" customHeight="1" x14ac:dyDescent="0.3">
      <c r="A2406" s="4" t="s">
        <v>236</v>
      </c>
      <c r="B2406" s="4" t="s">
        <v>1760</v>
      </c>
      <c r="C2406" s="4" t="s">
        <v>1427</v>
      </c>
      <c r="D2406" s="4" t="s">
        <v>12</v>
      </c>
      <c r="E2406" s="14" t="s">
        <v>532</v>
      </c>
      <c r="F2406" s="5">
        <v>3000</v>
      </c>
      <c r="G2406" s="5"/>
      <c r="H2406" s="5"/>
      <c r="I2406" s="5"/>
      <c r="J2406" s="5"/>
      <c r="K2406" s="5"/>
      <c r="L2406" s="5">
        <v>-39.204999999999998</v>
      </c>
      <c r="M2406" s="5">
        <f t="shared" si="2058"/>
        <v>2960.7950000000001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42">
        <v>0</v>
      </c>
      <c r="W2406" s="5" t="e">
        <f t="shared" si="2085"/>
        <v>#DIV/0!</v>
      </c>
      <c r="X2406" s="25" t="s">
        <v>1591</v>
      </c>
    </row>
    <row r="2407" spans="1:24" ht="47.25" customHeight="1" x14ac:dyDescent="0.3">
      <c r="A2407" s="4" t="s">
        <v>236</v>
      </c>
      <c r="B2407" s="4" t="s">
        <v>1760</v>
      </c>
      <c r="C2407" s="4" t="s">
        <v>178</v>
      </c>
      <c r="D2407" s="4"/>
      <c r="E2407" s="14" t="s">
        <v>554</v>
      </c>
      <c r="F2407" s="5">
        <f t="shared" ref="F2407:L2408" si="2112">F2408</f>
        <v>481.7</v>
      </c>
      <c r="G2407" s="5">
        <f t="shared" si="2112"/>
        <v>481.7</v>
      </c>
      <c r="H2407" s="5">
        <f t="shared" si="2112"/>
        <v>481.7</v>
      </c>
      <c r="I2407" s="5">
        <f t="shared" si="2112"/>
        <v>0</v>
      </c>
      <c r="J2407" s="5">
        <f t="shared" si="2112"/>
        <v>0</v>
      </c>
      <c r="K2407" s="5">
        <f t="shared" si="2112"/>
        <v>0</v>
      </c>
      <c r="L2407" s="5">
        <f t="shared" si="2112"/>
        <v>126.116</v>
      </c>
      <c r="M2407" s="5">
        <f t="shared" si="2058"/>
        <v>607.81600000000003</v>
      </c>
      <c r="N2407" s="5">
        <f>N2408</f>
        <v>607.81600000000003</v>
      </c>
      <c r="O2407" s="5">
        <f>O2408</f>
        <v>361.27499999999998</v>
      </c>
      <c r="P2407" s="5">
        <f t="shared" ref="P2407:V2408" si="2113">P2408</f>
        <v>0</v>
      </c>
      <c r="Q2407" s="5">
        <f t="shared" si="2113"/>
        <v>0</v>
      </c>
      <c r="R2407" s="5">
        <f t="shared" si="2113"/>
        <v>0</v>
      </c>
      <c r="S2407" s="5">
        <f t="shared" si="2113"/>
        <v>0</v>
      </c>
      <c r="T2407" s="5">
        <f t="shared" si="2113"/>
        <v>607.81600000000003</v>
      </c>
      <c r="U2407" s="5">
        <f t="shared" si="2113"/>
        <v>0</v>
      </c>
      <c r="V2407" s="42">
        <f t="shared" si="2113"/>
        <v>0</v>
      </c>
      <c r="W2407" s="5">
        <f t="shared" si="2085"/>
        <v>100</v>
      </c>
      <c r="X2407" s="27"/>
    </row>
    <row r="2408" spans="1:24" ht="31.5" customHeight="1" x14ac:dyDescent="0.3">
      <c r="A2408" s="4" t="s">
        <v>236</v>
      </c>
      <c r="B2408" s="4" t="s">
        <v>1760</v>
      </c>
      <c r="C2408" s="4" t="s">
        <v>178</v>
      </c>
      <c r="D2408" s="4" t="s">
        <v>87</v>
      </c>
      <c r="E2408" s="14" t="s">
        <v>541</v>
      </c>
      <c r="F2408" s="5">
        <f t="shared" si="2112"/>
        <v>481.7</v>
      </c>
      <c r="G2408" s="5">
        <f t="shared" si="2112"/>
        <v>481.7</v>
      </c>
      <c r="H2408" s="5">
        <f t="shared" si="2112"/>
        <v>481.7</v>
      </c>
      <c r="I2408" s="5">
        <f t="shared" si="2112"/>
        <v>0</v>
      </c>
      <c r="J2408" s="5">
        <f t="shared" si="2112"/>
        <v>0</v>
      </c>
      <c r="K2408" s="5">
        <f t="shared" si="2112"/>
        <v>0</v>
      </c>
      <c r="L2408" s="5">
        <f t="shared" si="2112"/>
        <v>126.116</v>
      </c>
      <c r="M2408" s="5">
        <f t="shared" si="2058"/>
        <v>607.81600000000003</v>
      </c>
      <c r="N2408" s="5">
        <f>N2409</f>
        <v>607.81600000000003</v>
      </c>
      <c r="O2408" s="5">
        <f>O2409</f>
        <v>361.27499999999998</v>
      </c>
      <c r="P2408" s="5">
        <f t="shared" si="2113"/>
        <v>0</v>
      </c>
      <c r="Q2408" s="5">
        <f t="shared" si="2113"/>
        <v>0</v>
      </c>
      <c r="R2408" s="5">
        <f t="shared" si="2113"/>
        <v>0</v>
      </c>
      <c r="S2408" s="5">
        <f t="shared" si="2113"/>
        <v>0</v>
      </c>
      <c r="T2408" s="5">
        <f t="shared" si="2113"/>
        <v>607.81600000000003</v>
      </c>
      <c r="U2408" s="5">
        <f t="shared" si="2113"/>
        <v>0</v>
      </c>
      <c r="V2408" s="42">
        <f t="shared" si="2113"/>
        <v>0</v>
      </c>
      <c r="W2408" s="5">
        <f t="shared" si="2085"/>
        <v>100</v>
      </c>
      <c r="X2408" s="27"/>
    </row>
    <row r="2409" spans="1:24" ht="63" customHeight="1" x14ac:dyDescent="0.3">
      <c r="A2409" s="4" t="s">
        <v>236</v>
      </c>
      <c r="B2409" s="4" t="s">
        <v>1760</v>
      </c>
      <c r="C2409" s="4" t="s">
        <v>178</v>
      </c>
      <c r="D2409" s="4" t="s">
        <v>84</v>
      </c>
      <c r="E2409" s="14" t="s">
        <v>1552</v>
      </c>
      <c r="F2409" s="5">
        <v>481.7</v>
      </c>
      <c r="G2409" s="5">
        <v>481.7</v>
      </c>
      <c r="H2409" s="5">
        <v>481.7</v>
      </c>
      <c r="I2409" s="5"/>
      <c r="J2409" s="5"/>
      <c r="K2409" s="5"/>
      <c r="L2409" s="5">
        <v>126.116</v>
      </c>
      <c r="M2409" s="5">
        <f t="shared" si="2058"/>
        <v>607.81600000000003</v>
      </c>
      <c r="N2409" s="5">
        <v>607.81600000000003</v>
      </c>
      <c r="O2409" s="5">
        <v>361.27499999999998</v>
      </c>
      <c r="P2409" s="5">
        <v>0</v>
      </c>
      <c r="Q2409" s="5">
        <v>0</v>
      </c>
      <c r="R2409" s="5">
        <v>0</v>
      </c>
      <c r="S2409" s="5">
        <v>0</v>
      </c>
      <c r="T2409" s="5">
        <v>607.81600000000003</v>
      </c>
      <c r="U2409" s="5">
        <v>0</v>
      </c>
      <c r="V2409" s="42">
        <v>0</v>
      </c>
      <c r="W2409" s="5">
        <f t="shared" si="2085"/>
        <v>100</v>
      </c>
      <c r="X2409" s="27"/>
    </row>
    <row r="2410" spans="1:24" ht="63" customHeight="1" x14ac:dyDescent="0.3">
      <c r="A2410" s="4" t="s">
        <v>236</v>
      </c>
      <c r="B2410" s="4" t="s">
        <v>1760</v>
      </c>
      <c r="C2410" s="4" t="s">
        <v>179</v>
      </c>
      <c r="D2410" s="4"/>
      <c r="E2410" s="14" t="s">
        <v>555</v>
      </c>
      <c r="F2410" s="5">
        <f t="shared" ref="F2410:L2411" si="2114">F2411</f>
        <v>128</v>
      </c>
      <c r="G2410" s="5">
        <f t="shared" si="2114"/>
        <v>128</v>
      </c>
      <c r="H2410" s="5">
        <f t="shared" si="2114"/>
        <v>128</v>
      </c>
      <c r="I2410" s="5">
        <f t="shared" si="2114"/>
        <v>0</v>
      </c>
      <c r="J2410" s="5">
        <f t="shared" si="2114"/>
        <v>0</v>
      </c>
      <c r="K2410" s="5">
        <f t="shared" si="2114"/>
        <v>0</v>
      </c>
      <c r="L2410" s="5">
        <f t="shared" si="2114"/>
        <v>0</v>
      </c>
      <c r="M2410" s="5">
        <f t="shared" si="2058"/>
        <v>128</v>
      </c>
      <c r="N2410" s="5">
        <f>N2411</f>
        <v>128</v>
      </c>
      <c r="O2410" s="5">
        <f>O2411</f>
        <v>64</v>
      </c>
      <c r="P2410" s="5">
        <f t="shared" ref="P2410:V2411" si="2115">P2411</f>
        <v>0</v>
      </c>
      <c r="Q2410" s="5">
        <f t="shared" si="2115"/>
        <v>0</v>
      </c>
      <c r="R2410" s="5">
        <f t="shared" si="2115"/>
        <v>0</v>
      </c>
      <c r="S2410" s="5">
        <f t="shared" si="2115"/>
        <v>0</v>
      </c>
      <c r="T2410" s="5">
        <f t="shared" si="2115"/>
        <v>128</v>
      </c>
      <c r="U2410" s="5">
        <f t="shared" si="2115"/>
        <v>0</v>
      </c>
      <c r="V2410" s="42">
        <f t="shared" si="2115"/>
        <v>0</v>
      </c>
      <c r="W2410" s="5">
        <f t="shared" si="2085"/>
        <v>100</v>
      </c>
      <c r="X2410" s="27"/>
    </row>
    <row r="2411" spans="1:24" ht="31.5" customHeight="1" x14ac:dyDescent="0.3">
      <c r="A2411" s="4" t="s">
        <v>236</v>
      </c>
      <c r="B2411" s="4" t="s">
        <v>1760</v>
      </c>
      <c r="C2411" s="4" t="s">
        <v>179</v>
      </c>
      <c r="D2411" s="4" t="s">
        <v>87</v>
      </c>
      <c r="E2411" s="14" t="s">
        <v>541</v>
      </c>
      <c r="F2411" s="5">
        <f t="shared" si="2114"/>
        <v>128</v>
      </c>
      <c r="G2411" s="5">
        <f t="shared" si="2114"/>
        <v>128</v>
      </c>
      <c r="H2411" s="5">
        <f t="shared" si="2114"/>
        <v>128</v>
      </c>
      <c r="I2411" s="5">
        <f t="shared" si="2114"/>
        <v>0</v>
      </c>
      <c r="J2411" s="5">
        <f t="shared" si="2114"/>
        <v>0</v>
      </c>
      <c r="K2411" s="5">
        <f t="shared" si="2114"/>
        <v>0</v>
      </c>
      <c r="L2411" s="5">
        <f t="shared" si="2114"/>
        <v>0</v>
      </c>
      <c r="M2411" s="5">
        <f t="shared" si="2058"/>
        <v>128</v>
      </c>
      <c r="N2411" s="5">
        <f>N2412</f>
        <v>128</v>
      </c>
      <c r="O2411" s="5">
        <f>O2412</f>
        <v>64</v>
      </c>
      <c r="P2411" s="5">
        <f t="shared" si="2115"/>
        <v>0</v>
      </c>
      <c r="Q2411" s="5">
        <f t="shared" si="2115"/>
        <v>0</v>
      </c>
      <c r="R2411" s="5">
        <f t="shared" si="2115"/>
        <v>0</v>
      </c>
      <c r="S2411" s="5">
        <f t="shared" si="2115"/>
        <v>0</v>
      </c>
      <c r="T2411" s="5">
        <f t="shared" si="2115"/>
        <v>128</v>
      </c>
      <c r="U2411" s="5">
        <f t="shared" si="2115"/>
        <v>0</v>
      </c>
      <c r="V2411" s="42">
        <f t="shared" si="2115"/>
        <v>0</v>
      </c>
      <c r="W2411" s="5">
        <f t="shared" si="2085"/>
        <v>100</v>
      </c>
      <c r="X2411" s="27"/>
    </row>
    <row r="2412" spans="1:24" ht="63" customHeight="1" x14ac:dyDescent="0.3">
      <c r="A2412" s="4" t="s">
        <v>236</v>
      </c>
      <c r="B2412" s="4" t="s">
        <v>1760</v>
      </c>
      <c r="C2412" s="4" t="s">
        <v>179</v>
      </c>
      <c r="D2412" s="4" t="s">
        <v>84</v>
      </c>
      <c r="E2412" s="14" t="s">
        <v>1552</v>
      </c>
      <c r="F2412" s="5">
        <v>128</v>
      </c>
      <c r="G2412" s="5">
        <v>128</v>
      </c>
      <c r="H2412" s="5">
        <v>128</v>
      </c>
      <c r="I2412" s="5"/>
      <c r="J2412" s="5"/>
      <c r="K2412" s="5"/>
      <c r="L2412" s="5"/>
      <c r="M2412" s="5">
        <f t="shared" si="2058"/>
        <v>128</v>
      </c>
      <c r="N2412" s="5">
        <v>128</v>
      </c>
      <c r="O2412" s="5">
        <v>64</v>
      </c>
      <c r="P2412" s="5">
        <v>0</v>
      </c>
      <c r="Q2412" s="5">
        <v>0</v>
      </c>
      <c r="R2412" s="5">
        <v>0</v>
      </c>
      <c r="S2412" s="5">
        <v>0</v>
      </c>
      <c r="T2412" s="5">
        <v>128</v>
      </c>
      <c r="U2412" s="5">
        <v>0</v>
      </c>
      <c r="V2412" s="42">
        <v>0</v>
      </c>
      <c r="W2412" s="5">
        <f t="shared" si="2085"/>
        <v>100</v>
      </c>
      <c r="X2412" s="27"/>
    </row>
    <row r="2413" spans="1:24" ht="63" customHeight="1" x14ac:dyDescent="0.3">
      <c r="A2413" s="4" t="s">
        <v>236</v>
      </c>
      <c r="B2413" s="4" t="s">
        <v>1760</v>
      </c>
      <c r="C2413" s="4" t="s">
        <v>185</v>
      </c>
      <c r="D2413" s="4"/>
      <c r="E2413" s="14" t="s">
        <v>1045</v>
      </c>
      <c r="F2413" s="5">
        <f t="shared" ref="F2413:L2413" si="2116">F2414+F2417</f>
        <v>5419</v>
      </c>
      <c r="G2413" s="5">
        <f t="shared" si="2116"/>
        <v>5641</v>
      </c>
      <c r="H2413" s="5">
        <f t="shared" si="2116"/>
        <v>5641</v>
      </c>
      <c r="I2413" s="5">
        <f t="shared" si="2116"/>
        <v>0</v>
      </c>
      <c r="J2413" s="5">
        <f t="shared" si="2116"/>
        <v>0</v>
      </c>
      <c r="K2413" s="5">
        <f t="shared" si="2116"/>
        <v>0</v>
      </c>
      <c r="L2413" s="5">
        <f t="shared" si="2116"/>
        <v>0</v>
      </c>
      <c r="M2413" s="5">
        <f t="shared" si="2058"/>
        <v>5419</v>
      </c>
      <c r="N2413" s="5">
        <f>N2414+N2417</f>
        <v>5419</v>
      </c>
      <c r="O2413" s="5">
        <f>O2414+O2417</f>
        <v>4074.9692500000001</v>
      </c>
      <c r="P2413" s="5">
        <f t="shared" ref="P2413:V2413" si="2117">P2414+P2417</f>
        <v>0</v>
      </c>
      <c r="Q2413" s="5">
        <f t="shared" si="2117"/>
        <v>0</v>
      </c>
      <c r="R2413" s="5">
        <f t="shared" si="2117"/>
        <v>0</v>
      </c>
      <c r="S2413" s="5">
        <f t="shared" si="2117"/>
        <v>0</v>
      </c>
      <c r="T2413" s="5">
        <f t="shared" si="2117"/>
        <v>5419</v>
      </c>
      <c r="U2413" s="5">
        <f t="shared" si="2117"/>
        <v>0</v>
      </c>
      <c r="V2413" s="42">
        <f t="shared" si="2117"/>
        <v>0</v>
      </c>
      <c r="W2413" s="5">
        <f t="shared" si="2085"/>
        <v>100</v>
      </c>
      <c r="X2413" s="27"/>
    </row>
    <row r="2414" spans="1:24" ht="31.5" customHeight="1" x14ac:dyDescent="0.3">
      <c r="A2414" s="4" t="s">
        <v>236</v>
      </c>
      <c r="B2414" s="4" t="s">
        <v>1760</v>
      </c>
      <c r="C2414" s="4" t="s">
        <v>180</v>
      </c>
      <c r="D2414" s="4"/>
      <c r="E2414" s="14" t="s">
        <v>557</v>
      </c>
      <c r="F2414" s="5">
        <f t="shared" ref="F2414:L2415" si="2118">F2415</f>
        <v>5419</v>
      </c>
      <c r="G2414" s="5">
        <f t="shared" si="2118"/>
        <v>5419</v>
      </c>
      <c r="H2414" s="5">
        <f t="shared" si="2118"/>
        <v>5419</v>
      </c>
      <c r="I2414" s="5">
        <f t="shared" si="2118"/>
        <v>0</v>
      </c>
      <c r="J2414" s="5">
        <f t="shared" si="2118"/>
        <v>0</v>
      </c>
      <c r="K2414" s="5">
        <f t="shared" si="2118"/>
        <v>0</v>
      </c>
      <c r="L2414" s="5">
        <f t="shared" si="2118"/>
        <v>0</v>
      </c>
      <c r="M2414" s="5">
        <f t="shared" si="2058"/>
        <v>5419</v>
      </c>
      <c r="N2414" s="5">
        <f>N2415</f>
        <v>5419</v>
      </c>
      <c r="O2414" s="5">
        <f>O2415</f>
        <v>4074.9692500000001</v>
      </c>
      <c r="P2414" s="5">
        <f t="shared" ref="P2414:V2415" si="2119">P2415</f>
        <v>0</v>
      </c>
      <c r="Q2414" s="5">
        <f t="shared" si="2119"/>
        <v>0</v>
      </c>
      <c r="R2414" s="5">
        <f t="shared" si="2119"/>
        <v>0</v>
      </c>
      <c r="S2414" s="5">
        <f t="shared" si="2119"/>
        <v>0</v>
      </c>
      <c r="T2414" s="5">
        <f t="shared" si="2119"/>
        <v>5419</v>
      </c>
      <c r="U2414" s="5">
        <f t="shared" si="2119"/>
        <v>0</v>
      </c>
      <c r="V2414" s="42">
        <f t="shared" si="2119"/>
        <v>0</v>
      </c>
      <c r="W2414" s="5">
        <f t="shared" si="2085"/>
        <v>100</v>
      </c>
      <c r="X2414" s="27"/>
    </row>
    <row r="2415" spans="1:24" ht="31.5" customHeight="1" x14ac:dyDescent="0.3">
      <c r="A2415" s="4" t="s">
        <v>236</v>
      </c>
      <c r="B2415" s="4" t="s">
        <v>1760</v>
      </c>
      <c r="C2415" s="4" t="s">
        <v>180</v>
      </c>
      <c r="D2415" s="4" t="s">
        <v>87</v>
      </c>
      <c r="E2415" s="14" t="s">
        <v>541</v>
      </c>
      <c r="F2415" s="5">
        <f t="shared" si="2118"/>
        <v>5419</v>
      </c>
      <c r="G2415" s="5">
        <f t="shared" si="2118"/>
        <v>5419</v>
      </c>
      <c r="H2415" s="5">
        <f t="shared" si="2118"/>
        <v>5419</v>
      </c>
      <c r="I2415" s="5">
        <f t="shared" si="2118"/>
        <v>0</v>
      </c>
      <c r="J2415" s="5">
        <f t="shared" si="2118"/>
        <v>0</v>
      </c>
      <c r="K2415" s="5">
        <f t="shared" si="2118"/>
        <v>0</v>
      </c>
      <c r="L2415" s="5">
        <f t="shared" si="2118"/>
        <v>0</v>
      </c>
      <c r="M2415" s="5">
        <f t="shared" si="2058"/>
        <v>5419</v>
      </c>
      <c r="N2415" s="5">
        <f>N2416</f>
        <v>5419</v>
      </c>
      <c r="O2415" s="5">
        <f>O2416</f>
        <v>4074.9692500000001</v>
      </c>
      <c r="P2415" s="5">
        <f t="shared" si="2119"/>
        <v>0</v>
      </c>
      <c r="Q2415" s="5">
        <f t="shared" si="2119"/>
        <v>0</v>
      </c>
      <c r="R2415" s="5">
        <f t="shared" si="2119"/>
        <v>0</v>
      </c>
      <c r="S2415" s="5">
        <f t="shared" si="2119"/>
        <v>0</v>
      </c>
      <c r="T2415" s="5">
        <f t="shared" si="2119"/>
        <v>5419</v>
      </c>
      <c r="U2415" s="5">
        <f t="shared" si="2119"/>
        <v>0</v>
      </c>
      <c r="V2415" s="42">
        <f t="shared" si="2119"/>
        <v>0</v>
      </c>
      <c r="W2415" s="5">
        <f t="shared" si="2085"/>
        <v>100</v>
      </c>
      <c r="X2415" s="27"/>
    </row>
    <row r="2416" spans="1:24" ht="63" customHeight="1" x14ac:dyDescent="0.3">
      <c r="A2416" s="4" t="s">
        <v>236</v>
      </c>
      <c r="B2416" s="4" t="s">
        <v>1760</v>
      </c>
      <c r="C2416" s="4" t="s">
        <v>180</v>
      </c>
      <c r="D2416" s="4" t="s">
        <v>84</v>
      </c>
      <c r="E2416" s="14" t="s">
        <v>1552</v>
      </c>
      <c r="F2416" s="5">
        <v>5419</v>
      </c>
      <c r="G2416" s="5">
        <v>5419</v>
      </c>
      <c r="H2416" s="5">
        <v>5419</v>
      </c>
      <c r="I2416" s="5"/>
      <c r="J2416" s="5"/>
      <c r="K2416" s="5"/>
      <c r="L2416" s="5"/>
      <c r="M2416" s="5">
        <f t="shared" si="2058"/>
        <v>5419</v>
      </c>
      <c r="N2416" s="5">
        <v>5419</v>
      </c>
      <c r="O2416" s="5">
        <v>4074.9692500000001</v>
      </c>
      <c r="P2416" s="5">
        <v>0</v>
      </c>
      <c r="Q2416" s="5">
        <v>0</v>
      </c>
      <c r="R2416" s="5">
        <v>0</v>
      </c>
      <c r="S2416" s="5">
        <v>0</v>
      </c>
      <c r="T2416" s="5">
        <v>5419</v>
      </c>
      <c r="U2416" s="5">
        <v>0</v>
      </c>
      <c r="V2416" s="42">
        <v>0</v>
      </c>
      <c r="W2416" s="5">
        <f t="shared" si="2085"/>
        <v>100</v>
      </c>
      <c r="X2416" s="27"/>
    </row>
    <row r="2417" spans="1:24" ht="31.5" hidden="1" customHeight="1" x14ac:dyDescent="0.25">
      <c r="A2417" s="4" t="s">
        <v>236</v>
      </c>
      <c r="B2417" s="4" t="s">
        <v>1760</v>
      </c>
      <c r="C2417" s="4" t="s">
        <v>181</v>
      </c>
      <c r="D2417" s="4"/>
      <c r="E2417" s="14" t="s">
        <v>908</v>
      </c>
      <c r="F2417" s="5">
        <f t="shared" ref="F2417:L2418" si="2120">F2418</f>
        <v>0</v>
      </c>
      <c r="G2417" s="5">
        <f t="shared" si="2120"/>
        <v>222</v>
      </c>
      <c r="H2417" s="5">
        <f t="shared" si="2120"/>
        <v>222</v>
      </c>
      <c r="I2417" s="5">
        <f t="shared" si="2120"/>
        <v>0</v>
      </c>
      <c r="J2417" s="5">
        <f t="shared" si="2120"/>
        <v>0</v>
      </c>
      <c r="K2417" s="5">
        <f t="shared" si="2120"/>
        <v>0</v>
      </c>
      <c r="L2417" s="5">
        <f t="shared" si="2120"/>
        <v>0</v>
      </c>
      <c r="M2417" s="5">
        <f t="shared" si="2058"/>
        <v>0</v>
      </c>
      <c r="N2417" s="5">
        <f>N2418</f>
        <v>0</v>
      </c>
      <c r="O2417" s="5">
        <f>O2418</f>
        <v>0</v>
      </c>
      <c r="P2417" s="5">
        <f t="shared" ref="P2417:V2418" si="2121">P2418</f>
        <v>0</v>
      </c>
      <c r="Q2417" s="5">
        <f t="shared" si="2121"/>
        <v>0</v>
      </c>
      <c r="R2417" s="5">
        <f t="shared" si="2121"/>
        <v>0</v>
      </c>
      <c r="S2417" s="5">
        <f t="shared" si="2121"/>
        <v>0</v>
      </c>
      <c r="T2417" s="5">
        <f t="shared" si="2121"/>
        <v>0</v>
      </c>
      <c r="U2417" s="5">
        <f t="shared" si="2121"/>
        <v>0</v>
      </c>
      <c r="V2417" s="42">
        <f t="shared" si="2121"/>
        <v>0</v>
      </c>
      <c r="W2417" s="5" t="e">
        <f t="shared" si="2085"/>
        <v>#DIV/0!</v>
      </c>
      <c r="X2417" s="25" t="s">
        <v>1591</v>
      </c>
    </row>
    <row r="2418" spans="1:24" ht="31.5" hidden="1" customHeight="1" x14ac:dyDescent="0.3">
      <c r="A2418" s="4" t="s">
        <v>236</v>
      </c>
      <c r="B2418" s="4" t="s">
        <v>1760</v>
      </c>
      <c r="C2418" s="4" t="s">
        <v>181</v>
      </c>
      <c r="D2418" s="4" t="s">
        <v>87</v>
      </c>
      <c r="E2418" s="14" t="s">
        <v>541</v>
      </c>
      <c r="F2418" s="5">
        <f t="shared" si="2120"/>
        <v>0</v>
      </c>
      <c r="G2418" s="5">
        <f t="shared" si="2120"/>
        <v>222</v>
      </c>
      <c r="H2418" s="5">
        <f t="shared" si="2120"/>
        <v>222</v>
      </c>
      <c r="I2418" s="5">
        <f t="shared" si="2120"/>
        <v>0</v>
      </c>
      <c r="J2418" s="5">
        <f t="shared" si="2120"/>
        <v>0</v>
      </c>
      <c r="K2418" s="5">
        <f t="shared" si="2120"/>
        <v>0</v>
      </c>
      <c r="L2418" s="5">
        <f t="shared" si="2120"/>
        <v>0</v>
      </c>
      <c r="M2418" s="5">
        <f t="shared" si="2058"/>
        <v>0</v>
      </c>
      <c r="N2418" s="5">
        <f>N2419</f>
        <v>0</v>
      </c>
      <c r="O2418" s="5">
        <f>O2419</f>
        <v>0</v>
      </c>
      <c r="P2418" s="5">
        <f t="shared" si="2121"/>
        <v>0</v>
      </c>
      <c r="Q2418" s="5">
        <f t="shared" si="2121"/>
        <v>0</v>
      </c>
      <c r="R2418" s="5">
        <f t="shared" si="2121"/>
        <v>0</v>
      </c>
      <c r="S2418" s="5">
        <f t="shared" si="2121"/>
        <v>0</v>
      </c>
      <c r="T2418" s="5">
        <f t="shared" si="2121"/>
        <v>0</v>
      </c>
      <c r="U2418" s="5">
        <f t="shared" si="2121"/>
        <v>0</v>
      </c>
      <c r="V2418" s="42">
        <f t="shared" si="2121"/>
        <v>0</v>
      </c>
      <c r="W2418" s="5" t="e">
        <f t="shared" si="2085"/>
        <v>#DIV/0!</v>
      </c>
      <c r="X2418" s="25" t="s">
        <v>1591</v>
      </c>
    </row>
    <row r="2419" spans="1:24" ht="63" hidden="1" customHeight="1" x14ac:dyDescent="0.3">
      <c r="A2419" s="4" t="s">
        <v>236</v>
      </c>
      <c r="B2419" s="4" t="s">
        <v>1760</v>
      </c>
      <c r="C2419" s="4" t="s">
        <v>181</v>
      </c>
      <c r="D2419" s="4" t="s">
        <v>84</v>
      </c>
      <c r="E2419" s="14" t="s">
        <v>1552</v>
      </c>
      <c r="F2419" s="5"/>
      <c r="G2419" s="5">
        <v>222</v>
      </c>
      <c r="H2419" s="5">
        <v>222</v>
      </c>
      <c r="I2419" s="5"/>
      <c r="J2419" s="5"/>
      <c r="K2419" s="5"/>
      <c r="L2419" s="5"/>
      <c r="M2419" s="5">
        <f t="shared" si="2058"/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42">
        <v>0</v>
      </c>
      <c r="W2419" s="5" t="e">
        <f t="shared" si="2085"/>
        <v>#DIV/0!</v>
      </c>
      <c r="X2419" s="25" t="s">
        <v>1591</v>
      </c>
    </row>
    <row r="2420" spans="1:24" ht="47.25" customHeight="1" x14ac:dyDescent="0.3">
      <c r="A2420" s="4" t="s">
        <v>236</v>
      </c>
      <c r="B2420" s="4" t="s">
        <v>1760</v>
      </c>
      <c r="C2420" s="4" t="s">
        <v>186</v>
      </c>
      <c r="D2420" s="4"/>
      <c r="E2420" s="14" t="s">
        <v>1046</v>
      </c>
      <c r="F2420" s="5">
        <f t="shared" ref="F2420:L2420" si="2122">F2421</f>
        <v>4189.8999999999996</v>
      </c>
      <c r="G2420" s="5">
        <f t="shared" si="2122"/>
        <v>4427.3</v>
      </c>
      <c r="H2420" s="5">
        <f t="shared" si="2122"/>
        <v>4021.7</v>
      </c>
      <c r="I2420" s="5">
        <f t="shared" si="2122"/>
        <v>0</v>
      </c>
      <c r="J2420" s="5">
        <f t="shared" si="2122"/>
        <v>0</v>
      </c>
      <c r="K2420" s="5">
        <f t="shared" si="2122"/>
        <v>0</v>
      </c>
      <c r="L2420" s="5">
        <f t="shared" si="2122"/>
        <v>-35.511999999999944</v>
      </c>
      <c r="M2420" s="5">
        <f t="shared" ref="M2420:M2519" si="2123">F2420+I2420+L2420</f>
        <v>4154.3879999999999</v>
      </c>
      <c r="N2420" s="5">
        <f>N2421</f>
        <v>4154.3879999999999</v>
      </c>
      <c r="O2420" s="5">
        <f>O2421</f>
        <v>3277.5818300000001</v>
      </c>
      <c r="P2420" s="5">
        <f t="shared" ref="P2420:V2420" si="2124">P2421</f>
        <v>0</v>
      </c>
      <c r="Q2420" s="5">
        <f t="shared" si="2124"/>
        <v>0</v>
      </c>
      <c r="R2420" s="5">
        <f t="shared" si="2124"/>
        <v>0</v>
      </c>
      <c r="S2420" s="5">
        <f t="shared" si="2124"/>
        <v>0</v>
      </c>
      <c r="T2420" s="5">
        <f t="shared" si="2124"/>
        <v>4107.0076300000001</v>
      </c>
      <c r="U2420" s="5">
        <f t="shared" si="2124"/>
        <v>0</v>
      </c>
      <c r="V2420" s="42">
        <f t="shared" si="2124"/>
        <v>0</v>
      </c>
      <c r="W2420" s="5">
        <f t="shared" si="2085"/>
        <v>98.859510233516943</v>
      </c>
      <c r="X2420" s="27"/>
    </row>
    <row r="2421" spans="1:24" ht="31.5" customHeight="1" x14ac:dyDescent="0.3">
      <c r="A2421" s="4" t="s">
        <v>236</v>
      </c>
      <c r="B2421" s="4" t="s">
        <v>1760</v>
      </c>
      <c r="C2421" s="4" t="s">
        <v>182</v>
      </c>
      <c r="D2421" s="4"/>
      <c r="E2421" s="14" t="s">
        <v>558</v>
      </c>
      <c r="F2421" s="5">
        <f t="shared" ref="F2421:L2421" si="2125">F2422+F2424</f>
        <v>4189.8999999999996</v>
      </c>
      <c r="G2421" s="5">
        <f t="shared" si="2125"/>
        <v>4427.3</v>
      </c>
      <c r="H2421" s="5">
        <f t="shared" si="2125"/>
        <v>4021.7</v>
      </c>
      <c r="I2421" s="5">
        <f t="shared" si="2125"/>
        <v>0</v>
      </c>
      <c r="J2421" s="5">
        <f t="shared" si="2125"/>
        <v>0</v>
      </c>
      <c r="K2421" s="5">
        <f t="shared" si="2125"/>
        <v>0</v>
      </c>
      <c r="L2421" s="5">
        <f t="shared" si="2125"/>
        <v>-35.511999999999944</v>
      </c>
      <c r="M2421" s="5">
        <f t="shared" si="2123"/>
        <v>4154.3879999999999</v>
      </c>
      <c r="N2421" s="5">
        <f>N2422+N2424</f>
        <v>4154.3879999999999</v>
      </c>
      <c r="O2421" s="5">
        <f>O2422+O2424</f>
        <v>3277.5818300000001</v>
      </c>
      <c r="P2421" s="5">
        <f t="shared" ref="P2421:V2421" si="2126">P2422+P2424</f>
        <v>0</v>
      </c>
      <c r="Q2421" s="5">
        <f t="shared" si="2126"/>
        <v>0</v>
      </c>
      <c r="R2421" s="5">
        <f t="shared" si="2126"/>
        <v>0</v>
      </c>
      <c r="S2421" s="5">
        <f t="shared" si="2126"/>
        <v>0</v>
      </c>
      <c r="T2421" s="5">
        <f t="shared" si="2126"/>
        <v>4107.0076300000001</v>
      </c>
      <c r="U2421" s="5">
        <f t="shared" si="2126"/>
        <v>0</v>
      </c>
      <c r="V2421" s="42">
        <f t="shared" si="2126"/>
        <v>0</v>
      </c>
      <c r="W2421" s="5">
        <f t="shared" si="2085"/>
        <v>98.859510233516943</v>
      </c>
      <c r="X2421" s="27"/>
    </row>
    <row r="2422" spans="1:24" ht="31.5" customHeight="1" x14ac:dyDescent="0.3">
      <c r="A2422" s="4" t="s">
        <v>236</v>
      </c>
      <c r="B2422" s="4" t="s">
        <v>1760</v>
      </c>
      <c r="C2422" s="4" t="s">
        <v>182</v>
      </c>
      <c r="D2422" s="4" t="s">
        <v>11</v>
      </c>
      <c r="E2422" s="14" t="s">
        <v>531</v>
      </c>
      <c r="F2422" s="5">
        <f t="shared" ref="F2422:L2422" si="2127">F2423</f>
        <v>4123.5</v>
      </c>
      <c r="G2422" s="5">
        <f t="shared" si="2127"/>
        <v>4361.7</v>
      </c>
      <c r="H2422" s="5">
        <f t="shared" si="2127"/>
        <v>3957</v>
      </c>
      <c r="I2422" s="5">
        <f t="shared" si="2127"/>
        <v>0</v>
      </c>
      <c r="J2422" s="5">
        <f t="shared" si="2127"/>
        <v>0</v>
      </c>
      <c r="K2422" s="5">
        <f t="shared" si="2127"/>
        <v>0</v>
      </c>
      <c r="L2422" s="5">
        <f t="shared" si="2127"/>
        <v>-35.511999999999944</v>
      </c>
      <c r="M2422" s="5">
        <f t="shared" si="2123"/>
        <v>4087.9880000000003</v>
      </c>
      <c r="N2422" s="5">
        <f>N2423</f>
        <v>4088.6</v>
      </c>
      <c r="O2422" s="5">
        <f>O2423</f>
        <v>3227.9348300000001</v>
      </c>
      <c r="P2422" s="5">
        <f t="shared" ref="P2422:V2422" si="2128">P2423</f>
        <v>0</v>
      </c>
      <c r="Q2422" s="5">
        <f t="shared" si="2128"/>
        <v>0</v>
      </c>
      <c r="R2422" s="5">
        <f t="shared" si="2128"/>
        <v>0</v>
      </c>
      <c r="S2422" s="5">
        <f t="shared" si="2128"/>
        <v>0</v>
      </c>
      <c r="T2422" s="5">
        <f t="shared" si="2128"/>
        <v>4041.2196300000001</v>
      </c>
      <c r="U2422" s="5">
        <f t="shared" si="2128"/>
        <v>0</v>
      </c>
      <c r="V2422" s="42">
        <f t="shared" si="2128"/>
        <v>0</v>
      </c>
      <c r="W2422" s="5">
        <f t="shared" si="2085"/>
        <v>98.841159076456492</v>
      </c>
      <c r="X2422" s="27"/>
    </row>
    <row r="2423" spans="1:24" ht="31.5" customHeight="1" x14ac:dyDescent="0.3">
      <c r="A2423" s="4" t="s">
        <v>236</v>
      </c>
      <c r="B2423" s="4" t="s">
        <v>1760</v>
      </c>
      <c r="C2423" s="4" t="s">
        <v>182</v>
      </c>
      <c r="D2423" s="4" t="s">
        <v>12</v>
      </c>
      <c r="E2423" s="14" t="s">
        <v>532</v>
      </c>
      <c r="F2423" s="5">
        <v>4123.5</v>
      </c>
      <c r="G2423" s="5">
        <v>4361.7</v>
      </c>
      <c r="H2423" s="5">
        <v>3957</v>
      </c>
      <c r="I2423" s="5"/>
      <c r="J2423" s="5"/>
      <c r="K2423" s="5"/>
      <c r="L2423" s="5">
        <f>-550.583-35.51+550.581</f>
        <v>-35.511999999999944</v>
      </c>
      <c r="M2423" s="5">
        <f t="shared" si="2123"/>
        <v>4087.9880000000003</v>
      </c>
      <c r="N2423" s="5">
        <v>4088.6</v>
      </c>
      <c r="O2423" s="5">
        <v>3227.9348300000001</v>
      </c>
      <c r="P2423" s="5">
        <v>0</v>
      </c>
      <c r="Q2423" s="5">
        <v>0</v>
      </c>
      <c r="R2423" s="5">
        <v>0</v>
      </c>
      <c r="S2423" s="5">
        <v>0</v>
      </c>
      <c r="T2423" s="5">
        <v>4041.2196300000001</v>
      </c>
      <c r="U2423" s="5">
        <v>0</v>
      </c>
      <c r="V2423" s="42">
        <v>0</v>
      </c>
      <c r="W2423" s="5">
        <f t="shared" si="2085"/>
        <v>98.841159076456492</v>
      </c>
      <c r="X2423" s="27"/>
    </row>
    <row r="2424" spans="1:24" ht="15.75" customHeight="1" x14ac:dyDescent="0.3">
      <c r="A2424" s="4" t="s">
        <v>236</v>
      </c>
      <c r="B2424" s="4" t="s">
        <v>1760</v>
      </c>
      <c r="C2424" s="4" t="s">
        <v>182</v>
      </c>
      <c r="D2424" s="4" t="s">
        <v>13</v>
      </c>
      <c r="E2424" s="14" t="s">
        <v>547</v>
      </c>
      <c r="F2424" s="5">
        <f t="shared" ref="F2424:L2424" si="2129">F2425</f>
        <v>66.400000000000006</v>
      </c>
      <c r="G2424" s="5">
        <f t="shared" si="2129"/>
        <v>65.599999999999994</v>
      </c>
      <c r="H2424" s="5">
        <f t="shared" si="2129"/>
        <v>64.7</v>
      </c>
      <c r="I2424" s="5">
        <f t="shared" si="2129"/>
        <v>0</v>
      </c>
      <c r="J2424" s="5">
        <f t="shared" si="2129"/>
        <v>0</v>
      </c>
      <c r="K2424" s="5">
        <f t="shared" si="2129"/>
        <v>0</v>
      </c>
      <c r="L2424" s="5">
        <f t="shared" si="2129"/>
        <v>0</v>
      </c>
      <c r="M2424" s="5">
        <f t="shared" si="2123"/>
        <v>66.400000000000006</v>
      </c>
      <c r="N2424" s="5">
        <f>N2425</f>
        <v>65.787999999999997</v>
      </c>
      <c r="O2424" s="5">
        <f>O2425</f>
        <v>49.646999999999998</v>
      </c>
      <c r="P2424" s="5">
        <f t="shared" ref="P2424:V2424" si="2130">P2425</f>
        <v>0</v>
      </c>
      <c r="Q2424" s="5">
        <f t="shared" si="2130"/>
        <v>0</v>
      </c>
      <c r="R2424" s="5">
        <f t="shared" si="2130"/>
        <v>0</v>
      </c>
      <c r="S2424" s="5">
        <f t="shared" si="2130"/>
        <v>0</v>
      </c>
      <c r="T2424" s="5">
        <f t="shared" si="2130"/>
        <v>65.787999999999997</v>
      </c>
      <c r="U2424" s="5">
        <f t="shared" si="2130"/>
        <v>0</v>
      </c>
      <c r="V2424" s="42">
        <f t="shared" si="2130"/>
        <v>0</v>
      </c>
      <c r="W2424" s="5">
        <f t="shared" si="2085"/>
        <v>100</v>
      </c>
      <c r="X2424" s="27"/>
    </row>
    <row r="2425" spans="1:24" ht="15.75" customHeight="1" x14ac:dyDescent="0.3">
      <c r="A2425" s="4" t="s">
        <v>236</v>
      </c>
      <c r="B2425" s="4" t="s">
        <v>1760</v>
      </c>
      <c r="C2425" s="4" t="s">
        <v>182</v>
      </c>
      <c r="D2425" s="4" t="s">
        <v>20</v>
      </c>
      <c r="E2425" s="14" t="s">
        <v>550</v>
      </c>
      <c r="F2425" s="5">
        <v>66.400000000000006</v>
      </c>
      <c r="G2425" s="5">
        <v>65.599999999999994</v>
      </c>
      <c r="H2425" s="5">
        <v>64.7</v>
      </c>
      <c r="I2425" s="5"/>
      <c r="J2425" s="5"/>
      <c r="K2425" s="5"/>
      <c r="L2425" s="5"/>
      <c r="M2425" s="5">
        <f t="shared" si="2123"/>
        <v>66.400000000000006</v>
      </c>
      <c r="N2425" s="5">
        <v>65.787999999999997</v>
      </c>
      <c r="O2425" s="5">
        <v>49.646999999999998</v>
      </c>
      <c r="P2425" s="5">
        <v>0</v>
      </c>
      <c r="Q2425" s="5">
        <v>0</v>
      </c>
      <c r="R2425" s="5">
        <v>0</v>
      </c>
      <c r="S2425" s="5">
        <v>0</v>
      </c>
      <c r="T2425" s="5">
        <v>65.787999999999997</v>
      </c>
      <c r="U2425" s="5">
        <v>0</v>
      </c>
      <c r="V2425" s="42">
        <v>0</v>
      </c>
      <c r="W2425" s="5">
        <f t="shared" si="2085"/>
        <v>100</v>
      </c>
      <c r="X2425" s="27"/>
    </row>
    <row r="2426" spans="1:24" ht="31.5" customHeight="1" x14ac:dyDescent="0.3">
      <c r="A2426" s="4" t="s">
        <v>236</v>
      </c>
      <c r="B2426" s="4" t="s">
        <v>1760</v>
      </c>
      <c r="C2426" s="4" t="s">
        <v>123</v>
      </c>
      <c r="D2426" s="4"/>
      <c r="E2426" s="14" t="s">
        <v>1047</v>
      </c>
      <c r="F2426" s="5">
        <f t="shared" ref="F2426:L2426" si="2131">F2427</f>
        <v>120</v>
      </c>
      <c r="G2426" s="5">
        <f t="shared" si="2131"/>
        <v>120</v>
      </c>
      <c r="H2426" s="5">
        <f t="shared" si="2131"/>
        <v>120</v>
      </c>
      <c r="I2426" s="5">
        <f t="shared" si="2131"/>
        <v>0</v>
      </c>
      <c r="J2426" s="5">
        <f t="shared" si="2131"/>
        <v>0</v>
      </c>
      <c r="K2426" s="5">
        <f t="shared" si="2131"/>
        <v>0</v>
      </c>
      <c r="L2426" s="5">
        <f t="shared" si="2131"/>
        <v>0</v>
      </c>
      <c r="M2426" s="5">
        <f t="shared" si="2123"/>
        <v>120</v>
      </c>
      <c r="N2426" s="5">
        <f>N2427</f>
        <v>120</v>
      </c>
      <c r="O2426" s="5">
        <f>O2427</f>
        <v>95</v>
      </c>
      <c r="P2426" s="5">
        <f t="shared" ref="P2426:V2426" si="2132">P2427</f>
        <v>0</v>
      </c>
      <c r="Q2426" s="5">
        <f t="shared" si="2132"/>
        <v>0</v>
      </c>
      <c r="R2426" s="5">
        <f t="shared" si="2132"/>
        <v>0</v>
      </c>
      <c r="S2426" s="5">
        <f t="shared" si="2132"/>
        <v>0</v>
      </c>
      <c r="T2426" s="5">
        <f t="shared" si="2132"/>
        <v>120</v>
      </c>
      <c r="U2426" s="5">
        <f t="shared" si="2132"/>
        <v>0</v>
      </c>
      <c r="V2426" s="42">
        <f t="shared" si="2132"/>
        <v>0</v>
      </c>
      <c r="W2426" s="5">
        <f t="shared" si="2085"/>
        <v>100</v>
      </c>
      <c r="X2426" s="27"/>
    </row>
    <row r="2427" spans="1:24" ht="63" customHeight="1" x14ac:dyDescent="0.3">
      <c r="A2427" s="4" t="s">
        <v>236</v>
      </c>
      <c r="B2427" s="4" t="s">
        <v>1760</v>
      </c>
      <c r="C2427" s="4" t="s">
        <v>124</v>
      </c>
      <c r="D2427" s="4"/>
      <c r="E2427" s="14" t="s">
        <v>1048</v>
      </c>
      <c r="F2427" s="5">
        <f t="shared" ref="F2427:L2427" si="2133">F2428+F2431</f>
        <v>120</v>
      </c>
      <c r="G2427" s="5">
        <f t="shared" si="2133"/>
        <v>120</v>
      </c>
      <c r="H2427" s="5">
        <f t="shared" si="2133"/>
        <v>120</v>
      </c>
      <c r="I2427" s="5">
        <f t="shared" si="2133"/>
        <v>0</v>
      </c>
      <c r="J2427" s="5">
        <f t="shared" si="2133"/>
        <v>0</v>
      </c>
      <c r="K2427" s="5">
        <f t="shared" si="2133"/>
        <v>0</v>
      </c>
      <c r="L2427" s="5">
        <f t="shared" si="2133"/>
        <v>0</v>
      </c>
      <c r="M2427" s="5">
        <f t="shared" si="2123"/>
        <v>120</v>
      </c>
      <c r="N2427" s="5">
        <f>N2428+N2431</f>
        <v>120</v>
      </c>
      <c r="O2427" s="5">
        <f>O2428+O2431</f>
        <v>95</v>
      </c>
      <c r="P2427" s="5">
        <f t="shared" ref="P2427:V2427" si="2134">P2428+P2431</f>
        <v>0</v>
      </c>
      <c r="Q2427" s="5">
        <f t="shared" si="2134"/>
        <v>0</v>
      </c>
      <c r="R2427" s="5">
        <f t="shared" si="2134"/>
        <v>0</v>
      </c>
      <c r="S2427" s="5">
        <f t="shared" si="2134"/>
        <v>0</v>
      </c>
      <c r="T2427" s="5">
        <f t="shared" si="2134"/>
        <v>120</v>
      </c>
      <c r="U2427" s="5">
        <f t="shared" si="2134"/>
        <v>0</v>
      </c>
      <c r="V2427" s="42">
        <f t="shared" si="2134"/>
        <v>0</v>
      </c>
      <c r="W2427" s="5">
        <f t="shared" si="2085"/>
        <v>100</v>
      </c>
      <c r="X2427" s="27"/>
    </row>
    <row r="2428" spans="1:24" ht="78.75" customHeight="1" x14ac:dyDescent="0.3">
      <c r="A2428" s="4" t="s">
        <v>236</v>
      </c>
      <c r="B2428" s="4" t="s">
        <v>1760</v>
      </c>
      <c r="C2428" s="4" t="s">
        <v>139</v>
      </c>
      <c r="D2428" s="4"/>
      <c r="E2428" s="14" t="s">
        <v>559</v>
      </c>
      <c r="F2428" s="5">
        <f t="shared" ref="F2428:L2429" si="2135">F2429</f>
        <v>25</v>
      </c>
      <c r="G2428" s="5">
        <f t="shared" si="2135"/>
        <v>25</v>
      </c>
      <c r="H2428" s="5">
        <f t="shared" si="2135"/>
        <v>25</v>
      </c>
      <c r="I2428" s="5">
        <f t="shared" si="2135"/>
        <v>0</v>
      </c>
      <c r="J2428" s="5">
        <f t="shared" si="2135"/>
        <v>0</v>
      </c>
      <c r="K2428" s="5">
        <f t="shared" si="2135"/>
        <v>0</v>
      </c>
      <c r="L2428" s="5">
        <f t="shared" si="2135"/>
        <v>0</v>
      </c>
      <c r="M2428" s="5">
        <f t="shared" si="2123"/>
        <v>25</v>
      </c>
      <c r="N2428" s="5">
        <f>N2429</f>
        <v>25</v>
      </c>
      <c r="O2428" s="5">
        <f>O2429</f>
        <v>25</v>
      </c>
      <c r="P2428" s="5">
        <f t="shared" ref="P2428:V2429" si="2136">P2429</f>
        <v>0</v>
      </c>
      <c r="Q2428" s="5">
        <f t="shared" si="2136"/>
        <v>0</v>
      </c>
      <c r="R2428" s="5">
        <f t="shared" si="2136"/>
        <v>0</v>
      </c>
      <c r="S2428" s="5">
        <f t="shared" si="2136"/>
        <v>0</v>
      </c>
      <c r="T2428" s="5">
        <f t="shared" si="2136"/>
        <v>25</v>
      </c>
      <c r="U2428" s="5">
        <f t="shared" si="2136"/>
        <v>0</v>
      </c>
      <c r="V2428" s="42">
        <f t="shared" si="2136"/>
        <v>0</v>
      </c>
      <c r="W2428" s="5">
        <f t="shared" si="2085"/>
        <v>100</v>
      </c>
      <c r="X2428" s="27"/>
    </row>
    <row r="2429" spans="1:24" ht="31.5" customHeight="1" x14ac:dyDescent="0.3">
      <c r="A2429" s="4" t="s">
        <v>236</v>
      </c>
      <c r="B2429" s="4" t="s">
        <v>1760</v>
      </c>
      <c r="C2429" s="4" t="s">
        <v>139</v>
      </c>
      <c r="D2429" s="4" t="s">
        <v>87</v>
      </c>
      <c r="E2429" s="14" t="s">
        <v>541</v>
      </c>
      <c r="F2429" s="5">
        <f t="shared" si="2135"/>
        <v>25</v>
      </c>
      <c r="G2429" s="5">
        <f t="shared" si="2135"/>
        <v>25</v>
      </c>
      <c r="H2429" s="5">
        <f t="shared" si="2135"/>
        <v>25</v>
      </c>
      <c r="I2429" s="5">
        <f t="shared" si="2135"/>
        <v>0</v>
      </c>
      <c r="J2429" s="5">
        <f t="shared" si="2135"/>
        <v>0</v>
      </c>
      <c r="K2429" s="5">
        <f t="shared" si="2135"/>
        <v>0</v>
      </c>
      <c r="L2429" s="5">
        <f t="shared" si="2135"/>
        <v>0</v>
      </c>
      <c r="M2429" s="5">
        <f t="shared" si="2123"/>
        <v>25</v>
      </c>
      <c r="N2429" s="5">
        <f>N2430</f>
        <v>25</v>
      </c>
      <c r="O2429" s="5">
        <f>O2430</f>
        <v>25</v>
      </c>
      <c r="P2429" s="5">
        <f t="shared" si="2136"/>
        <v>0</v>
      </c>
      <c r="Q2429" s="5">
        <f t="shared" si="2136"/>
        <v>0</v>
      </c>
      <c r="R2429" s="5">
        <f t="shared" si="2136"/>
        <v>0</v>
      </c>
      <c r="S2429" s="5">
        <f t="shared" si="2136"/>
        <v>0</v>
      </c>
      <c r="T2429" s="5">
        <f t="shared" si="2136"/>
        <v>25</v>
      </c>
      <c r="U2429" s="5">
        <f t="shared" si="2136"/>
        <v>0</v>
      </c>
      <c r="V2429" s="42">
        <f t="shared" si="2136"/>
        <v>0</v>
      </c>
      <c r="W2429" s="5">
        <f t="shared" si="2085"/>
        <v>100</v>
      </c>
      <c r="X2429" s="27"/>
    </row>
    <row r="2430" spans="1:24" ht="63" customHeight="1" x14ac:dyDescent="0.3">
      <c r="A2430" s="4" t="s">
        <v>236</v>
      </c>
      <c r="B2430" s="4" t="s">
        <v>1760</v>
      </c>
      <c r="C2430" s="4" t="s">
        <v>139</v>
      </c>
      <c r="D2430" s="4" t="s">
        <v>84</v>
      </c>
      <c r="E2430" s="14" t="s">
        <v>1552</v>
      </c>
      <c r="F2430" s="5">
        <v>25</v>
      </c>
      <c r="G2430" s="5">
        <v>25</v>
      </c>
      <c r="H2430" s="5">
        <v>25</v>
      </c>
      <c r="I2430" s="5"/>
      <c r="J2430" s="5"/>
      <c r="K2430" s="5"/>
      <c r="L2430" s="5"/>
      <c r="M2430" s="5">
        <f t="shared" si="2123"/>
        <v>25</v>
      </c>
      <c r="N2430" s="5">
        <v>25</v>
      </c>
      <c r="O2430" s="5">
        <v>25</v>
      </c>
      <c r="P2430" s="5">
        <v>0</v>
      </c>
      <c r="Q2430" s="5">
        <v>0</v>
      </c>
      <c r="R2430" s="5">
        <v>0</v>
      </c>
      <c r="S2430" s="5">
        <v>0</v>
      </c>
      <c r="T2430" s="5">
        <v>25</v>
      </c>
      <c r="U2430" s="5">
        <v>0</v>
      </c>
      <c r="V2430" s="42">
        <v>0</v>
      </c>
      <c r="W2430" s="5">
        <f t="shared" si="2085"/>
        <v>100</v>
      </c>
      <c r="X2430" s="27"/>
    </row>
    <row r="2431" spans="1:24" ht="63" customHeight="1" x14ac:dyDescent="0.3">
      <c r="A2431" s="4" t="s">
        <v>236</v>
      </c>
      <c r="B2431" s="4" t="s">
        <v>1760</v>
      </c>
      <c r="C2431" s="4" t="s">
        <v>113</v>
      </c>
      <c r="D2431" s="4"/>
      <c r="E2431" s="14" t="s">
        <v>560</v>
      </c>
      <c r="F2431" s="5">
        <f t="shared" ref="F2431:L2432" si="2137">F2432</f>
        <v>95</v>
      </c>
      <c r="G2431" s="5">
        <f t="shared" si="2137"/>
        <v>95</v>
      </c>
      <c r="H2431" s="5">
        <f t="shared" si="2137"/>
        <v>95</v>
      </c>
      <c r="I2431" s="5">
        <f t="shared" si="2137"/>
        <v>0</v>
      </c>
      <c r="J2431" s="5">
        <f t="shared" si="2137"/>
        <v>0</v>
      </c>
      <c r="K2431" s="5">
        <f t="shared" si="2137"/>
        <v>0</v>
      </c>
      <c r="L2431" s="5">
        <f t="shared" si="2137"/>
        <v>0</v>
      </c>
      <c r="M2431" s="5">
        <f t="shared" si="2123"/>
        <v>95</v>
      </c>
      <c r="N2431" s="5">
        <f>N2432</f>
        <v>95</v>
      </c>
      <c r="O2431" s="5">
        <f>O2432</f>
        <v>70</v>
      </c>
      <c r="P2431" s="5">
        <f t="shared" ref="P2431:V2432" si="2138">P2432</f>
        <v>0</v>
      </c>
      <c r="Q2431" s="5">
        <f t="shared" si="2138"/>
        <v>0</v>
      </c>
      <c r="R2431" s="5">
        <f t="shared" si="2138"/>
        <v>0</v>
      </c>
      <c r="S2431" s="5">
        <f t="shared" si="2138"/>
        <v>0</v>
      </c>
      <c r="T2431" s="5">
        <f t="shared" si="2138"/>
        <v>95</v>
      </c>
      <c r="U2431" s="5">
        <f t="shared" si="2138"/>
        <v>0</v>
      </c>
      <c r="V2431" s="42">
        <f t="shared" si="2138"/>
        <v>0</v>
      </c>
      <c r="W2431" s="5">
        <f t="shared" si="2085"/>
        <v>100</v>
      </c>
      <c r="X2431" s="27"/>
    </row>
    <row r="2432" spans="1:24" ht="31.5" customHeight="1" x14ac:dyDescent="0.3">
      <c r="A2432" s="4" t="s">
        <v>236</v>
      </c>
      <c r="B2432" s="4" t="s">
        <v>1760</v>
      </c>
      <c r="C2432" s="4" t="s">
        <v>113</v>
      </c>
      <c r="D2432" s="4" t="s">
        <v>87</v>
      </c>
      <c r="E2432" s="14" t="s">
        <v>541</v>
      </c>
      <c r="F2432" s="5">
        <f t="shared" si="2137"/>
        <v>95</v>
      </c>
      <c r="G2432" s="5">
        <f t="shared" si="2137"/>
        <v>95</v>
      </c>
      <c r="H2432" s="5">
        <f t="shared" si="2137"/>
        <v>95</v>
      </c>
      <c r="I2432" s="5">
        <f t="shared" si="2137"/>
        <v>0</v>
      </c>
      <c r="J2432" s="5">
        <f t="shared" si="2137"/>
        <v>0</v>
      </c>
      <c r="K2432" s="5">
        <f t="shared" si="2137"/>
        <v>0</v>
      </c>
      <c r="L2432" s="5">
        <f t="shared" si="2137"/>
        <v>0</v>
      </c>
      <c r="M2432" s="5">
        <f t="shared" si="2123"/>
        <v>95</v>
      </c>
      <c r="N2432" s="5">
        <f>N2433</f>
        <v>95</v>
      </c>
      <c r="O2432" s="5">
        <f>O2433</f>
        <v>70</v>
      </c>
      <c r="P2432" s="5">
        <f t="shared" si="2138"/>
        <v>0</v>
      </c>
      <c r="Q2432" s="5">
        <f t="shared" si="2138"/>
        <v>0</v>
      </c>
      <c r="R2432" s="5">
        <f t="shared" si="2138"/>
        <v>0</v>
      </c>
      <c r="S2432" s="5">
        <f t="shared" si="2138"/>
        <v>0</v>
      </c>
      <c r="T2432" s="5">
        <f t="shared" si="2138"/>
        <v>95</v>
      </c>
      <c r="U2432" s="5">
        <f t="shared" si="2138"/>
        <v>0</v>
      </c>
      <c r="V2432" s="42">
        <f t="shared" si="2138"/>
        <v>0</v>
      </c>
      <c r="W2432" s="5">
        <f t="shared" si="2085"/>
        <v>100</v>
      </c>
      <c r="X2432" s="27"/>
    </row>
    <row r="2433" spans="1:24" ht="63" customHeight="1" x14ac:dyDescent="0.3">
      <c r="A2433" s="4" t="s">
        <v>236</v>
      </c>
      <c r="B2433" s="4" t="s">
        <v>1760</v>
      </c>
      <c r="C2433" s="4" t="s">
        <v>113</v>
      </c>
      <c r="D2433" s="4" t="s">
        <v>84</v>
      </c>
      <c r="E2433" s="14" t="s">
        <v>1552</v>
      </c>
      <c r="F2433" s="5">
        <v>95</v>
      </c>
      <c r="G2433" s="5">
        <v>95</v>
      </c>
      <c r="H2433" s="5">
        <v>95</v>
      </c>
      <c r="I2433" s="5"/>
      <c r="J2433" s="5"/>
      <c r="K2433" s="5"/>
      <c r="L2433" s="5"/>
      <c r="M2433" s="5">
        <f t="shared" si="2123"/>
        <v>95</v>
      </c>
      <c r="N2433" s="5">
        <v>95</v>
      </c>
      <c r="O2433" s="5">
        <v>70</v>
      </c>
      <c r="P2433" s="5">
        <v>0</v>
      </c>
      <c r="Q2433" s="5">
        <v>0</v>
      </c>
      <c r="R2433" s="5">
        <v>0</v>
      </c>
      <c r="S2433" s="5">
        <v>0</v>
      </c>
      <c r="T2433" s="5">
        <v>95</v>
      </c>
      <c r="U2433" s="5">
        <v>0</v>
      </c>
      <c r="V2433" s="42">
        <v>0</v>
      </c>
      <c r="W2433" s="5">
        <f t="shared" si="2085"/>
        <v>100</v>
      </c>
      <c r="X2433" s="27"/>
    </row>
    <row r="2434" spans="1:24" ht="31.5" customHeight="1" x14ac:dyDescent="0.3">
      <c r="A2434" s="4" t="s">
        <v>236</v>
      </c>
      <c r="B2434" s="4" t="s">
        <v>1760</v>
      </c>
      <c r="C2434" s="4" t="s">
        <v>22</v>
      </c>
      <c r="D2434" s="4"/>
      <c r="E2434" s="14" t="s">
        <v>802</v>
      </c>
      <c r="F2434" s="5"/>
      <c r="G2434" s="5"/>
      <c r="H2434" s="5"/>
      <c r="I2434" s="5"/>
      <c r="J2434" s="5"/>
      <c r="K2434" s="5"/>
      <c r="L2434" s="5"/>
      <c r="M2434" s="5">
        <v>0</v>
      </c>
      <c r="N2434" s="5">
        <f>N2435</f>
        <v>1219.9390000000001</v>
      </c>
      <c r="O2434" s="5">
        <f t="shared" ref="O2434:V2437" si="2139">O2435</f>
        <v>0</v>
      </c>
      <c r="P2434" s="5">
        <f t="shared" si="2139"/>
        <v>1219.9390000000001</v>
      </c>
      <c r="Q2434" s="5">
        <f t="shared" si="2139"/>
        <v>0</v>
      </c>
      <c r="R2434" s="5">
        <f t="shared" si="2139"/>
        <v>0</v>
      </c>
      <c r="S2434" s="5">
        <f t="shared" si="2139"/>
        <v>0</v>
      </c>
      <c r="T2434" s="5">
        <f t="shared" si="2139"/>
        <v>118.2801</v>
      </c>
      <c r="U2434" s="5">
        <f t="shared" si="2139"/>
        <v>118.2801</v>
      </c>
      <c r="V2434" s="42">
        <f t="shared" si="2139"/>
        <v>0</v>
      </c>
      <c r="W2434" s="5">
        <f t="shared" si="2085"/>
        <v>9.6955749426815601</v>
      </c>
      <c r="X2434" s="27"/>
    </row>
    <row r="2435" spans="1:24" ht="15.75" customHeight="1" x14ac:dyDescent="0.3">
      <c r="A2435" s="4" t="s">
        <v>236</v>
      </c>
      <c r="B2435" s="4" t="s">
        <v>1760</v>
      </c>
      <c r="C2435" s="4" t="s">
        <v>23</v>
      </c>
      <c r="D2435" s="4"/>
      <c r="E2435" s="14" t="s">
        <v>809</v>
      </c>
      <c r="F2435" s="5"/>
      <c r="G2435" s="5"/>
      <c r="H2435" s="5"/>
      <c r="I2435" s="5"/>
      <c r="J2435" s="5"/>
      <c r="K2435" s="5"/>
      <c r="L2435" s="5"/>
      <c r="M2435" s="5">
        <v>0</v>
      </c>
      <c r="N2435" s="5">
        <f>N2436</f>
        <v>1219.9390000000001</v>
      </c>
      <c r="O2435" s="5">
        <f t="shared" si="2139"/>
        <v>0</v>
      </c>
      <c r="P2435" s="5">
        <f t="shared" si="2139"/>
        <v>1219.9390000000001</v>
      </c>
      <c r="Q2435" s="5">
        <f t="shared" si="2139"/>
        <v>0</v>
      </c>
      <c r="R2435" s="5">
        <f t="shared" si="2139"/>
        <v>0</v>
      </c>
      <c r="S2435" s="5">
        <f t="shared" si="2139"/>
        <v>0</v>
      </c>
      <c r="T2435" s="5">
        <f t="shared" si="2139"/>
        <v>118.2801</v>
      </c>
      <c r="U2435" s="5">
        <f t="shared" si="2139"/>
        <v>118.2801</v>
      </c>
      <c r="V2435" s="42">
        <f t="shared" si="2139"/>
        <v>0</v>
      </c>
      <c r="W2435" s="5">
        <f t="shared" si="2085"/>
        <v>9.6955749426815601</v>
      </c>
      <c r="X2435" s="27"/>
    </row>
    <row r="2436" spans="1:24" ht="31.5" customHeight="1" x14ac:dyDescent="0.3">
      <c r="A2436" s="4" t="s">
        <v>236</v>
      </c>
      <c r="B2436" s="4" t="s">
        <v>1760</v>
      </c>
      <c r="C2436" s="4" t="s">
        <v>1676</v>
      </c>
      <c r="D2436" s="4"/>
      <c r="E2436" s="33" t="s">
        <v>1677</v>
      </c>
      <c r="F2436" s="5"/>
      <c r="G2436" s="5"/>
      <c r="H2436" s="5"/>
      <c r="I2436" s="5"/>
      <c r="J2436" s="5"/>
      <c r="K2436" s="5"/>
      <c r="L2436" s="5"/>
      <c r="M2436" s="5">
        <v>0</v>
      </c>
      <c r="N2436" s="5">
        <f>N2437</f>
        <v>1219.9390000000001</v>
      </c>
      <c r="O2436" s="5">
        <f t="shared" si="2139"/>
        <v>0</v>
      </c>
      <c r="P2436" s="5">
        <f t="shared" si="2139"/>
        <v>1219.9390000000001</v>
      </c>
      <c r="Q2436" s="5">
        <f t="shared" si="2139"/>
        <v>0</v>
      </c>
      <c r="R2436" s="5">
        <f t="shared" si="2139"/>
        <v>0</v>
      </c>
      <c r="S2436" s="5">
        <f t="shared" si="2139"/>
        <v>0</v>
      </c>
      <c r="T2436" s="5">
        <f t="shared" si="2139"/>
        <v>118.2801</v>
      </c>
      <c r="U2436" s="5">
        <f t="shared" si="2139"/>
        <v>118.2801</v>
      </c>
      <c r="V2436" s="42">
        <f t="shared" si="2139"/>
        <v>0</v>
      </c>
      <c r="W2436" s="5">
        <f t="shared" si="2085"/>
        <v>9.6955749426815601</v>
      </c>
      <c r="X2436" s="27"/>
    </row>
    <row r="2437" spans="1:24" ht="31.5" customHeight="1" x14ac:dyDescent="0.3">
      <c r="A2437" s="4" t="s">
        <v>236</v>
      </c>
      <c r="B2437" s="4" t="s">
        <v>1760</v>
      </c>
      <c r="C2437" s="4" t="s">
        <v>1676</v>
      </c>
      <c r="D2437" s="4" t="s">
        <v>11</v>
      </c>
      <c r="E2437" s="14" t="s">
        <v>531</v>
      </c>
      <c r="F2437" s="5"/>
      <c r="G2437" s="5"/>
      <c r="H2437" s="5"/>
      <c r="I2437" s="5"/>
      <c r="J2437" s="5"/>
      <c r="K2437" s="5"/>
      <c r="L2437" s="5"/>
      <c r="M2437" s="5">
        <v>0</v>
      </c>
      <c r="N2437" s="5">
        <f>N2438</f>
        <v>1219.9390000000001</v>
      </c>
      <c r="O2437" s="5">
        <f t="shared" si="2139"/>
        <v>0</v>
      </c>
      <c r="P2437" s="5">
        <f t="shared" si="2139"/>
        <v>1219.9390000000001</v>
      </c>
      <c r="Q2437" s="5">
        <f t="shared" si="2139"/>
        <v>0</v>
      </c>
      <c r="R2437" s="5">
        <f t="shared" si="2139"/>
        <v>0</v>
      </c>
      <c r="S2437" s="5">
        <f t="shared" si="2139"/>
        <v>0</v>
      </c>
      <c r="T2437" s="5">
        <f t="shared" si="2139"/>
        <v>118.2801</v>
      </c>
      <c r="U2437" s="5">
        <f t="shared" si="2139"/>
        <v>118.2801</v>
      </c>
      <c r="V2437" s="42">
        <f t="shared" si="2139"/>
        <v>0</v>
      </c>
      <c r="W2437" s="5">
        <f t="shared" si="2085"/>
        <v>9.6955749426815601</v>
      </c>
      <c r="X2437" s="27"/>
    </row>
    <row r="2438" spans="1:24" ht="31.5" customHeight="1" x14ac:dyDescent="0.3">
      <c r="A2438" s="4" t="s">
        <v>236</v>
      </c>
      <c r="B2438" s="4" t="s">
        <v>1760</v>
      </c>
      <c r="C2438" s="4" t="s">
        <v>1676</v>
      </c>
      <c r="D2438" s="4" t="s">
        <v>12</v>
      </c>
      <c r="E2438" s="14" t="s">
        <v>532</v>
      </c>
      <c r="F2438" s="5"/>
      <c r="G2438" s="5"/>
      <c r="H2438" s="5"/>
      <c r="I2438" s="5"/>
      <c r="J2438" s="5"/>
      <c r="K2438" s="5"/>
      <c r="L2438" s="5"/>
      <c r="M2438" s="5">
        <v>0</v>
      </c>
      <c r="N2438" s="5">
        <v>1219.9390000000001</v>
      </c>
      <c r="O2438" s="5">
        <v>0</v>
      </c>
      <c r="P2438" s="5">
        <f>N2438</f>
        <v>1219.9390000000001</v>
      </c>
      <c r="Q2438" s="5">
        <v>0</v>
      </c>
      <c r="R2438" s="5">
        <v>0</v>
      </c>
      <c r="S2438" s="5">
        <v>0</v>
      </c>
      <c r="T2438" s="5">
        <v>118.2801</v>
      </c>
      <c r="U2438" s="5">
        <f>T2438</f>
        <v>118.2801</v>
      </c>
      <c r="V2438" s="42">
        <v>0</v>
      </c>
      <c r="W2438" s="5">
        <f t="shared" si="2085"/>
        <v>9.6955749426815601</v>
      </c>
      <c r="X2438" s="27"/>
    </row>
    <row r="2439" spans="1:24" ht="31.5" customHeight="1" x14ac:dyDescent="0.3">
      <c r="A2439" s="4" t="s">
        <v>236</v>
      </c>
      <c r="B2439" s="4" t="s">
        <v>1760</v>
      </c>
      <c r="C2439" s="4" t="s">
        <v>25</v>
      </c>
      <c r="D2439" s="4"/>
      <c r="E2439" s="14" t="s">
        <v>834</v>
      </c>
      <c r="F2439" s="5"/>
      <c r="G2439" s="5"/>
      <c r="H2439" s="5"/>
      <c r="I2439" s="5"/>
      <c r="J2439" s="5"/>
      <c r="K2439" s="5"/>
      <c r="L2439" s="5"/>
      <c r="M2439" s="5">
        <v>0</v>
      </c>
      <c r="N2439" s="5">
        <f>N2440</f>
        <v>70</v>
      </c>
      <c r="O2439" s="5">
        <f t="shared" ref="O2439:V2442" si="2140">O2440</f>
        <v>70</v>
      </c>
      <c r="P2439" s="5">
        <f t="shared" si="2140"/>
        <v>70</v>
      </c>
      <c r="Q2439" s="5">
        <f t="shared" si="2140"/>
        <v>70</v>
      </c>
      <c r="R2439" s="5">
        <f t="shared" si="2140"/>
        <v>0</v>
      </c>
      <c r="S2439" s="5">
        <f t="shared" si="2140"/>
        <v>0</v>
      </c>
      <c r="T2439" s="5">
        <f t="shared" si="2140"/>
        <v>70</v>
      </c>
      <c r="U2439" s="5">
        <f t="shared" si="2140"/>
        <v>70</v>
      </c>
      <c r="V2439" s="42">
        <f t="shared" si="2140"/>
        <v>0</v>
      </c>
      <c r="W2439" s="5">
        <f t="shared" si="2085"/>
        <v>100</v>
      </c>
      <c r="X2439" s="27"/>
    </row>
    <row r="2440" spans="1:24" ht="31.5" customHeight="1" x14ac:dyDescent="0.3">
      <c r="A2440" s="4" t="s">
        <v>236</v>
      </c>
      <c r="B2440" s="4" t="s">
        <v>1760</v>
      </c>
      <c r="C2440" s="4" t="s">
        <v>176</v>
      </c>
      <c r="D2440" s="4"/>
      <c r="E2440" s="14" t="s">
        <v>836</v>
      </c>
      <c r="F2440" s="5"/>
      <c r="G2440" s="5"/>
      <c r="H2440" s="5"/>
      <c r="I2440" s="5"/>
      <c r="J2440" s="5"/>
      <c r="K2440" s="5"/>
      <c r="L2440" s="5"/>
      <c r="M2440" s="5">
        <v>0</v>
      </c>
      <c r="N2440" s="5">
        <f>N2441</f>
        <v>70</v>
      </c>
      <c r="O2440" s="5">
        <f t="shared" si="2140"/>
        <v>70</v>
      </c>
      <c r="P2440" s="5">
        <f t="shared" si="2140"/>
        <v>70</v>
      </c>
      <c r="Q2440" s="5">
        <f t="shared" si="2140"/>
        <v>70</v>
      </c>
      <c r="R2440" s="5">
        <f t="shared" si="2140"/>
        <v>0</v>
      </c>
      <c r="S2440" s="5">
        <f t="shared" si="2140"/>
        <v>0</v>
      </c>
      <c r="T2440" s="5">
        <f t="shared" si="2140"/>
        <v>70</v>
      </c>
      <c r="U2440" s="5">
        <f t="shared" si="2140"/>
        <v>70</v>
      </c>
      <c r="V2440" s="42">
        <f t="shared" si="2140"/>
        <v>0</v>
      </c>
      <c r="W2440" s="5">
        <f t="shared" si="2085"/>
        <v>100</v>
      </c>
      <c r="X2440" s="27"/>
    </row>
    <row r="2441" spans="1:24" ht="63" customHeight="1" x14ac:dyDescent="0.3">
      <c r="A2441" s="4" t="s">
        <v>236</v>
      </c>
      <c r="B2441" s="4" t="s">
        <v>1760</v>
      </c>
      <c r="C2441" s="4" t="s">
        <v>1678</v>
      </c>
      <c r="D2441" s="4"/>
      <c r="E2441" s="14" t="s">
        <v>1679</v>
      </c>
      <c r="F2441" s="5"/>
      <c r="G2441" s="5"/>
      <c r="H2441" s="5"/>
      <c r="I2441" s="5"/>
      <c r="J2441" s="5"/>
      <c r="K2441" s="5"/>
      <c r="L2441" s="5"/>
      <c r="M2441" s="5">
        <v>0</v>
      </c>
      <c r="N2441" s="5">
        <f>N2442</f>
        <v>70</v>
      </c>
      <c r="O2441" s="5">
        <f t="shared" si="2140"/>
        <v>70</v>
      </c>
      <c r="P2441" s="5">
        <f t="shared" si="2140"/>
        <v>70</v>
      </c>
      <c r="Q2441" s="5">
        <f t="shared" si="2140"/>
        <v>70</v>
      </c>
      <c r="R2441" s="5">
        <f t="shared" si="2140"/>
        <v>0</v>
      </c>
      <c r="S2441" s="5">
        <f t="shared" si="2140"/>
        <v>0</v>
      </c>
      <c r="T2441" s="5">
        <f t="shared" si="2140"/>
        <v>70</v>
      </c>
      <c r="U2441" s="5">
        <f t="shared" si="2140"/>
        <v>70</v>
      </c>
      <c r="V2441" s="42">
        <f t="shared" si="2140"/>
        <v>0</v>
      </c>
      <c r="W2441" s="5">
        <f t="shared" si="2085"/>
        <v>100</v>
      </c>
      <c r="X2441" s="27"/>
    </row>
    <row r="2442" spans="1:24" ht="78.75" customHeight="1" x14ac:dyDescent="0.3">
      <c r="A2442" s="4" t="s">
        <v>236</v>
      </c>
      <c r="B2442" s="4" t="s">
        <v>1760</v>
      </c>
      <c r="C2442" s="4" t="s">
        <v>1678</v>
      </c>
      <c r="D2442" s="4" t="s">
        <v>18</v>
      </c>
      <c r="E2442" s="14" t="s">
        <v>528</v>
      </c>
      <c r="F2442" s="5"/>
      <c r="G2442" s="5"/>
      <c r="H2442" s="5"/>
      <c r="I2442" s="5"/>
      <c r="J2442" s="5"/>
      <c r="K2442" s="5"/>
      <c r="L2442" s="5"/>
      <c r="M2442" s="5">
        <v>0</v>
      </c>
      <c r="N2442" s="5">
        <f>N2443</f>
        <v>70</v>
      </c>
      <c r="O2442" s="5">
        <f t="shared" si="2140"/>
        <v>70</v>
      </c>
      <c r="P2442" s="5">
        <f t="shared" si="2140"/>
        <v>70</v>
      </c>
      <c r="Q2442" s="5">
        <f t="shared" si="2140"/>
        <v>70</v>
      </c>
      <c r="R2442" s="5">
        <f t="shared" si="2140"/>
        <v>0</v>
      </c>
      <c r="S2442" s="5">
        <f t="shared" si="2140"/>
        <v>0</v>
      </c>
      <c r="T2442" s="5">
        <f t="shared" si="2140"/>
        <v>70</v>
      </c>
      <c r="U2442" s="5">
        <f t="shared" si="2140"/>
        <v>70</v>
      </c>
      <c r="V2442" s="42">
        <f t="shared" si="2140"/>
        <v>0</v>
      </c>
      <c r="W2442" s="5">
        <f t="shared" si="2085"/>
        <v>100</v>
      </c>
      <c r="X2442" s="27"/>
    </row>
    <row r="2443" spans="1:24" ht="31.5" customHeight="1" x14ac:dyDescent="0.3">
      <c r="A2443" s="4" t="s">
        <v>236</v>
      </c>
      <c r="B2443" s="4" t="s">
        <v>1760</v>
      </c>
      <c r="C2443" s="4" t="s">
        <v>1678</v>
      </c>
      <c r="D2443" s="4" t="s">
        <v>28</v>
      </c>
      <c r="E2443" s="14" t="s">
        <v>530</v>
      </c>
      <c r="F2443" s="5"/>
      <c r="G2443" s="5"/>
      <c r="H2443" s="5"/>
      <c r="I2443" s="5"/>
      <c r="J2443" s="5"/>
      <c r="K2443" s="5"/>
      <c r="L2443" s="5"/>
      <c r="M2443" s="5">
        <v>0</v>
      </c>
      <c r="N2443" s="5">
        <v>70</v>
      </c>
      <c r="O2443" s="5">
        <v>70</v>
      </c>
      <c r="P2443" s="5">
        <f>N2443</f>
        <v>70</v>
      </c>
      <c r="Q2443" s="5">
        <f>O2443</f>
        <v>70</v>
      </c>
      <c r="R2443" s="5">
        <v>0</v>
      </c>
      <c r="S2443" s="5">
        <v>0</v>
      </c>
      <c r="T2443" s="5">
        <v>70</v>
      </c>
      <c r="U2443" s="5">
        <f>T2443</f>
        <v>70</v>
      </c>
      <c r="V2443" s="42">
        <v>0</v>
      </c>
      <c r="W2443" s="5">
        <f t="shared" si="2085"/>
        <v>100</v>
      </c>
      <c r="X2443" s="27"/>
    </row>
    <row r="2444" spans="1:24" s="3" customFormat="1" ht="31.5" customHeight="1" x14ac:dyDescent="0.3">
      <c r="A2444" s="7" t="s">
        <v>236</v>
      </c>
      <c r="B2444" s="7" t="s">
        <v>76</v>
      </c>
      <c r="C2444" s="7"/>
      <c r="D2444" s="7"/>
      <c r="E2444" s="18" t="s">
        <v>492</v>
      </c>
      <c r="F2444" s="8">
        <f t="shared" ref="F2444:L2444" si="2141">F2445+F2471</f>
        <v>978.2</v>
      </c>
      <c r="G2444" s="8">
        <f t="shared" si="2141"/>
        <v>732.6</v>
      </c>
      <c r="H2444" s="8">
        <f t="shared" si="2141"/>
        <v>1055.5999999999999</v>
      </c>
      <c r="I2444" s="8">
        <f t="shared" si="2141"/>
        <v>0</v>
      </c>
      <c r="J2444" s="8">
        <f t="shared" si="2141"/>
        <v>0</v>
      </c>
      <c r="K2444" s="8">
        <f t="shared" si="2141"/>
        <v>0</v>
      </c>
      <c r="L2444" s="8">
        <f t="shared" si="2141"/>
        <v>30.334000000000003</v>
      </c>
      <c r="M2444" s="8">
        <f t="shared" si="2123"/>
        <v>1008.5340000000001</v>
      </c>
      <c r="N2444" s="8">
        <f>N2445+N2471+N2457</f>
        <v>1018.634</v>
      </c>
      <c r="O2444" s="8">
        <f t="shared" ref="O2444:V2444" si="2142">O2445+O2471+O2457</f>
        <v>833.61656000000005</v>
      </c>
      <c r="P2444" s="8">
        <f t="shared" si="2142"/>
        <v>282.10000000000002</v>
      </c>
      <c r="Q2444" s="8">
        <f t="shared" si="2142"/>
        <v>194.434</v>
      </c>
      <c r="R2444" s="8">
        <f t="shared" si="2142"/>
        <v>0</v>
      </c>
      <c r="S2444" s="8">
        <f t="shared" si="2142"/>
        <v>0</v>
      </c>
      <c r="T2444" s="8">
        <f t="shared" si="2142"/>
        <v>1018.6229400000001</v>
      </c>
      <c r="U2444" s="8">
        <f t="shared" si="2142"/>
        <v>282.09854000000001</v>
      </c>
      <c r="V2444" s="8">
        <f t="shared" si="2142"/>
        <v>0</v>
      </c>
      <c r="W2444" s="8">
        <f t="shared" si="2085"/>
        <v>99.998914232197251</v>
      </c>
      <c r="X2444" s="22"/>
    </row>
    <row r="2445" spans="1:24" s="10" customFormat="1" ht="15.75" customHeight="1" x14ac:dyDescent="0.3">
      <c r="A2445" s="9" t="s">
        <v>236</v>
      </c>
      <c r="B2445" s="9" t="s">
        <v>1761</v>
      </c>
      <c r="C2445" s="9"/>
      <c r="D2445" s="9"/>
      <c r="E2445" s="13" t="s">
        <v>1550</v>
      </c>
      <c r="F2445" s="11">
        <f t="shared" ref="F2445:L2445" si="2143">F2446+F2452</f>
        <v>177.6</v>
      </c>
      <c r="G2445" s="11">
        <f t="shared" si="2143"/>
        <v>62</v>
      </c>
      <c r="H2445" s="11">
        <f t="shared" si="2143"/>
        <v>227.6</v>
      </c>
      <c r="I2445" s="11">
        <f t="shared" si="2143"/>
        <v>0</v>
      </c>
      <c r="J2445" s="11">
        <f t="shared" si="2143"/>
        <v>0</v>
      </c>
      <c r="K2445" s="11">
        <f t="shared" si="2143"/>
        <v>0</v>
      </c>
      <c r="L2445" s="11">
        <f t="shared" si="2143"/>
        <v>0</v>
      </c>
      <c r="M2445" s="11">
        <f t="shared" si="2123"/>
        <v>177.6</v>
      </c>
      <c r="N2445" s="11">
        <f>N2446+N2452</f>
        <v>150</v>
      </c>
      <c r="O2445" s="11">
        <f>O2446+O2452</f>
        <v>177.6</v>
      </c>
      <c r="P2445" s="11">
        <f t="shared" ref="P2445:V2445" si="2144">P2446+P2452</f>
        <v>0</v>
      </c>
      <c r="Q2445" s="11">
        <f t="shared" si="2144"/>
        <v>0</v>
      </c>
      <c r="R2445" s="11">
        <f t="shared" si="2144"/>
        <v>0</v>
      </c>
      <c r="S2445" s="11">
        <f t="shared" si="2144"/>
        <v>0</v>
      </c>
      <c r="T2445" s="11">
        <f t="shared" si="2144"/>
        <v>149.99100000000001</v>
      </c>
      <c r="U2445" s="11">
        <f t="shared" si="2144"/>
        <v>0</v>
      </c>
      <c r="V2445" s="41">
        <f t="shared" si="2144"/>
        <v>0</v>
      </c>
      <c r="W2445" s="11">
        <f t="shared" ref="W2445:W2508" si="2145">T2445/N2445*100</f>
        <v>99.994</v>
      </c>
      <c r="X2445" s="26"/>
    </row>
    <row r="2446" spans="1:24" ht="15.75" hidden="1" customHeight="1" x14ac:dyDescent="0.25">
      <c r="A2446" s="4" t="s">
        <v>236</v>
      </c>
      <c r="B2446" s="4" t="s">
        <v>1761</v>
      </c>
      <c r="C2446" s="4" t="s">
        <v>125</v>
      </c>
      <c r="D2446" s="4"/>
      <c r="E2446" s="14" t="s">
        <v>1049</v>
      </c>
      <c r="F2446" s="5">
        <f t="shared" ref="F2446:L2450" si="2146">F2447</f>
        <v>27.6</v>
      </c>
      <c r="G2446" s="5">
        <f t="shared" si="2146"/>
        <v>27.6</v>
      </c>
      <c r="H2446" s="5">
        <f t="shared" si="2146"/>
        <v>27.6</v>
      </c>
      <c r="I2446" s="5">
        <f t="shared" si="2146"/>
        <v>0</v>
      </c>
      <c r="J2446" s="5">
        <f t="shared" si="2146"/>
        <v>0</v>
      </c>
      <c r="K2446" s="5">
        <f t="shared" si="2146"/>
        <v>0</v>
      </c>
      <c r="L2446" s="5">
        <f t="shared" si="2146"/>
        <v>0</v>
      </c>
      <c r="M2446" s="5">
        <f t="shared" si="2123"/>
        <v>27.6</v>
      </c>
      <c r="N2446" s="5">
        <f t="shared" ref="N2446:O2450" si="2147">N2447</f>
        <v>0</v>
      </c>
      <c r="O2446" s="5">
        <f t="shared" si="2147"/>
        <v>27.6</v>
      </c>
      <c r="P2446" s="5">
        <f t="shared" ref="P2446:V2450" si="2148">P2447</f>
        <v>0</v>
      </c>
      <c r="Q2446" s="5">
        <f t="shared" si="2148"/>
        <v>0</v>
      </c>
      <c r="R2446" s="5">
        <f t="shared" si="2148"/>
        <v>0</v>
      </c>
      <c r="S2446" s="5">
        <f t="shared" si="2148"/>
        <v>0</v>
      </c>
      <c r="T2446" s="5">
        <f t="shared" si="2148"/>
        <v>0</v>
      </c>
      <c r="U2446" s="5">
        <f t="shared" si="2148"/>
        <v>0</v>
      </c>
      <c r="V2446" s="42">
        <f t="shared" si="2148"/>
        <v>0</v>
      </c>
      <c r="W2446" s="5" t="e">
        <f t="shared" si="2145"/>
        <v>#DIV/0!</v>
      </c>
      <c r="X2446" s="25" t="s">
        <v>1591</v>
      </c>
    </row>
    <row r="2447" spans="1:24" ht="63" hidden="1" customHeight="1" x14ac:dyDescent="0.25">
      <c r="A2447" s="4" t="s">
        <v>236</v>
      </c>
      <c r="B2447" s="4" t="s">
        <v>1761</v>
      </c>
      <c r="C2447" s="4" t="s">
        <v>188</v>
      </c>
      <c r="D2447" s="4"/>
      <c r="E2447" s="14" t="s">
        <v>1054</v>
      </c>
      <c r="F2447" s="5">
        <f t="shared" si="2146"/>
        <v>27.6</v>
      </c>
      <c r="G2447" s="5">
        <f t="shared" si="2146"/>
        <v>27.6</v>
      </c>
      <c r="H2447" s="5">
        <f t="shared" si="2146"/>
        <v>27.6</v>
      </c>
      <c r="I2447" s="5">
        <f t="shared" si="2146"/>
        <v>0</v>
      </c>
      <c r="J2447" s="5">
        <f t="shared" si="2146"/>
        <v>0</v>
      </c>
      <c r="K2447" s="5">
        <f t="shared" si="2146"/>
        <v>0</v>
      </c>
      <c r="L2447" s="5">
        <f t="shared" si="2146"/>
        <v>0</v>
      </c>
      <c r="M2447" s="5">
        <f t="shared" si="2123"/>
        <v>27.6</v>
      </c>
      <c r="N2447" s="5">
        <f t="shared" si="2147"/>
        <v>0</v>
      </c>
      <c r="O2447" s="5">
        <f t="shared" si="2147"/>
        <v>27.6</v>
      </c>
      <c r="P2447" s="5">
        <f t="shared" si="2148"/>
        <v>0</v>
      </c>
      <c r="Q2447" s="5">
        <f t="shared" si="2148"/>
        <v>0</v>
      </c>
      <c r="R2447" s="5">
        <f t="shared" si="2148"/>
        <v>0</v>
      </c>
      <c r="S2447" s="5">
        <f t="shared" si="2148"/>
        <v>0</v>
      </c>
      <c r="T2447" s="5">
        <f t="shared" si="2148"/>
        <v>0</v>
      </c>
      <c r="U2447" s="5">
        <f t="shared" si="2148"/>
        <v>0</v>
      </c>
      <c r="V2447" s="42">
        <f t="shared" si="2148"/>
        <v>0</v>
      </c>
      <c r="W2447" s="5" t="e">
        <f t="shared" si="2145"/>
        <v>#DIV/0!</v>
      </c>
      <c r="X2447" s="25" t="s">
        <v>1591</v>
      </c>
    </row>
    <row r="2448" spans="1:24" ht="47.25" hidden="1" customHeight="1" x14ac:dyDescent="0.25">
      <c r="A2448" s="4" t="s">
        <v>236</v>
      </c>
      <c r="B2448" s="4" t="s">
        <v>1761</v>
      </c>
      <c r="C2448" s="4" t="s">
        <v>189</v>
      </c>
      <c r="D2448" s="4"/>
      <c r="E2448" s="14" t="s">
        <v>1057</v>
      </c>
      <c r="F2448" s="5">
        <f t="shared" si="2146"/>
        <v>27.6</v>
      </c>
      <c r="G2448" s="5">
        <f t="shared" si="2146"/>
        <v>27.6</v>
      </c>
      <c r="H2448" s="5">
        <f t="shared" si="2146"/>
        <v>27.6</v>
      </c>
      <c r="I2448" s="5">
        <f t="shared" si="2146"/>
        <v>0</v>
      </c>
      <c r="J2448" s="5">
        <f t="shared" si="2146"/>
        <v>0</v>
      </c>
      <c r="K2448" s="5">
        <f t="shared" si="2146"/>
        <v>0</v>
      </c>
      <c r="L2448" s="5">
        <f t="shared" si="2146"/>
        <v>0</v>
      </c>
      <c r="M2448" s="5">
        <f t="shared" si="2123"/>
        <v>27.6</v>
      </c>
      <c r="N2448" s="5">
        <f t="shared" si="2147"/>
        <v>0</v>
      </c>
      <c r="O2448" s="5">
        <f t="shared" si="2147"/>
        <v>27.6</v>
      </c>
      <c r="P2448" s="5">
        <f t="shared" si="2148"/>
        <v>0</v>
      </c>
      <c r="Q2448" s="5">
        <f t="shared" si="2148"/>
        <v>0</v>
      </c>
      <c r="R2448" s="5">
        <f t="shared" si="2148"/>
        <v>0</v>
      </c>
      <c r="S2448" s="5">
        <f t="shared" si="2148"/>
        <v>0</v>
      </c>
      <c r="T2448" s="5">
        <f t="shared" si="2148"/>
        <v>0</v>
      </c>
      <c r="U2448" s="5">
        <f t="shared" si="2148"/>
        <v>0</v>
      </c>
      <c r="V2448" s="42">
        <f t="shared" si="2148"/>
        <v>0</v>
      </c>
      <c r="W2448" s="5" t="e">
        <f t="shared" si="2145"/>
        <v>#DIV/0!</v>
      </c>
      <c r="X2448" s="25" t="s">
        <v>1591</v>
      </c>
    </row>
    <row r="2449" spans="1:24" ht="31.5" hidden="1" customHeight="1" x14ac:dyDescent="0.25">
      <c r="A2449" s="4" t="s">
        <v>236</v>
      </c>
      <c r="B2449" s="4" t="s">
        <v>1761</v>
      </c>
      <c r="C2449" s="4" t="s">
        <v>187</v>
      </c>
      <c r="D2449" s="4"/>
      <c r="E2449" s="14" t="s">
        <v>570</v>
      </c>
      <c r="F2449" s="5">
        <f t="shared" si="2146"/>
        <v>27.6</v>
      </c>
      <c r="G2449" s="5">
        <f t="shared" si="2146"/>
        <v>27.6</v>
      </c>
      <c r="H2449" s="5">
        <f t="shared" si="2146"/>
        <v>27.6</v>
      </c>
      <c r="I2449" s="5">
        <f t="shared" si="2146"/>
        <v>0</v>
      </c>
      <c r="J2449" s="5">
        <f t="shared" si="2146"/>
        <v>0</v>
      </c>
      <c r="K2449" s="5">
        <f t="shared" si="2146"/>
        <v>0</v>
      </c>
      <c r="L2449" s="5">
        <f t="shared" si="2146"/>
        <v>0</v>
      </c>
      <c r="M2449" s="5">
        <f t="shared" si="2123"/>
        <v>27.6</v>
      </c>
      <c r="N2449" s="5">
        <f t="shared" si="2147"/>
        <v>0</v>
      </c>
      <c r="O2449" s="5">
        <f t="shared" si="2147"/>
        <v>27.6</v>
      </c>
      <c r="P2449" s="5">
        <f t="shared" si="2148"/>
        <v>0</v>
      </c>
      <c r="Q2449" s="5">
        <f t="shared" si="2148"/>
        <v>0</v>
      </c>
      <c r="R2449" s="5">
        <f t="shared" si="2148"/>
        <v>0</v>
      </c>
      <c r="S2449" s="5">
        <f t="shared" si="2148"/>
        <v>0</v>
      </c>
      <c r="T2449" s="5">
        <f t="shared" si="2148"/>
        <v>0</v>
      </c>
      <c r="U2449" s="5">
        <f t="shared" si="2148"/>
        <v>0</v>
      </c>
      <c r="V2449" s="42">
        <f t="shared" si="2148"/>
        <v>0</v>
      </c>
      <c r="W2449" s="5" t="e">
        <f t="shared" si="2145"/>
        <v>#DIV/0!</v>
      </c>
      <c r="X2449" s="25" t="s">
        <v>1591</v>
      </c>
    </row>
    <row r="2450" spans="1:24" ht="31.5" hidden="1" customHeight="1" x14ac:dyDescent="0.3">
      <c r="A2450" s="4" t="s">
        <v>236</v>
      </c>
      <c r="B2450" s="4" t="s">
        <v>1761</v>
      </c>
      <c r="C2450" s="4" t="s">
        <v>187</v>
      </c>
      <c r="D2450" s="4" t="s">
        <v>11</v>
      </c>
      <c r="E2450" s="14" t="s">
        <v>531</v>
      </c>
      <c r="F2450" s="5">
        <f t="shared" si="2146"/>
        <v>27.6</v>
      </c>
      <c r="G2450" s="5">
        <f t="shared" si="2146"/>
        <v>27.6</v>
      </c>
      <c r="H2450" s="5">
        <f t="shared" si="2146"/>
        <v>27.6</v>
      </c>
      <c r="I2450" s="5">
        <f t="shared" si="2146"/>
        <v>0</v>
      </c>
      <c r="J2450" s="5">
        <f t="shared" si="2146"/>
        <v>0</v>
      </c>
      <c r="K2450" s="5">
        <f t="shared" si="2146"/>
        <v>0</v>
      </c>
      <c r="L2450" s="5">
        <f t="shared" si="2146"/>
        <v>0</v>
      </c>
      <c r="M2450" s="5">
        <f t="shared" si="2123"/>
        <v>27.6</v>
      </c>
      <c r="N2450" s="5">
        <f t="shared" si="2147"/>
        <v>0</v>
      </c>
      <c r="O2450" s="5">
        <f t="shared" si="2147"/>
        <v>27.6</v>
      </c>
      <c r="P2450" s="5">
        <f t="shared" si="2148"/>
        <v>0</v>
      </c>
      <c r="Q2450" s="5">
        <f t="shared" si="2148"/>
        <v>0</v>
      </c>
      <c r="R2450" s="5">
        <f t="shared" si="2148"/>
        <v>0</v>
      </c>
      <c r="S2450" s="5">
        <f t="shared" si="2148"/>
        <v>0</v>
      </c>
      <c r="T2450" s="5">
        <f t="shared" si="2148"/>
        <v>0</v>
      </c>
      <c r="U2450" s="5">
        <f t="shared" si="2148"/>
        <v>0</v>
      </c>
      <c r="V2450" s="42">
        <f t="shared" si="2148"/>
        <v>0</v>
      </c>
      <c r="W2450" s="5" t="e">
        <f t="shared" si="2145"/>
        <v>#DIV/0!</v>
      </c>
      <c r="X2450" s="25" t="s">
        <v>1591</v>
      </c>
    </row>
    <row r="2451" spans="1:24" ht="31.5" hidden="1" customHeight="1" x14ac:dyDescent="0.3">
      <c r="A2451" s="4" t="s">
        <v>236</v>
      </c>
      <c r="B2451" s="4" t="s">
        <v>1761</v>
      </c>
      <c r="C2451" s="4" t="s">
        <v>187</v>
      </c>
      <c r="D2451" s="4" t="s">
        <v>12</v>
      </c>
      <c r="E2451" s="14" t="s">
        <v>532</v>
      </c>
      <c r="F2451" s="5">
        <v>27.6</v>
      </c>
      <c r="G2451" s="5">
        <v>27.6</v>
      </c>
      <c r="H2451" s="5">
        <v>27.6</v>
      </c>
      <c r="I2451" s="5"/>
      <c r="J2451" s="5"/>
      <c r="K2451" s="5"/>
      <c r="L2451" s="5"/>
      <c r="M2451" s="5">
        <f t="shared" si="2123"/>
        <v>27.6</v>
      </c>
      <c r="N2451" s="5">
        <v>0</v>
      </c>
      <c r="O2451" s="5">
        <v>27.6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42">
        <v>0</v>
      </c>
      <c r="W2451" s="5" t="e">
        <f t="shared" si="2145"/>
        <v>#DIV/0!</v>
      </c>
      <c r="X2451" s="25" t="s">
        <v>1591</v>
      </c>
    </row>
    <row r="2452" spans="1:24" ht="31.5" customHeight="1" x14ac:dyDescent="0.3">
      <c r="A2452" s="4" t="s">
        <v>236</v>
      </c>
      <c r="B2452" s="4" t="s">
        <v>1761</v>
      </c>
      <c r="C2452" s="4" t="s">
        <v>22</v>
      </c>
      <c r="D2452" s="4"/>
      <c r="E2452" s="14" t="s">
        <v>802</v>
      </c>
      <c r="F2452" s="5">
        <f t="shared" ref="F2452:L2455" si="2149">F2453</f>
        <v>150</v>
      </c>
      <c r="G2452" s="5">
        <f t="shared" si="2149"/>
        <v>34.4</v>
      </c>
      <c r="H2452" s="5">
        <f t="shared" si="2149"/>
        <v>200</v>
      </c>
      <c r="I2452" s="5">
        <f t="shared" si="2149"/>
        <v>0</v>
      </c>
      <c r="J2452" s="5">
        <f t="shared" si="2149"/>
        <v>0</v>
      </c>
      <c r="K2452" s="5">
        <f t="shared" si="2149"/>
        <v>0</v>
      </c>
      <c r="L2452" s="5">
        <f t="shared" si="2149"/>
        <v>0</v>
      </c>
      <c r="M2452" s="5">
        <f t="shared" si="2123"/>
        <v>150</v>
      </c>
      <c r="N2452" s="5">
        <f t="shared" ref="N2452:O2455" si="2150">N2453</f>
        <v>150</v>
      </c>
      <c r="O2452" s="5">
        <f t="shared" si="2150"/>
        <v>150</v>
      </c>
      <c r="P2452" s="5">
        <f t="shared" ref="P2452:V2455" si="2151">P2453</f>
        <v>0</v>
      </c>
      <c r="Q2452" s="5">
        <f t="shared" si="2151"/>
        <v>0</v>
      </c>
      <c r="R2452" s="5">
        <f t="shared" si="2151"/>
        <v>0</v>
      </c>
      <c r="S2452" s="5">
        <f t="shared" si="2151"/>
        <v>0</v>
      </c>
      <c r="T2452" s="5">
        <f t="shared" si="2151"/>
        <v>149.99100000000001</v>
      </c>
      <c r="U2452" s="5">
        <f t="shared" si="2151"/>
        <v>0</v>
      </c>
      <c r="V2452" s="42">
        <f t="shared" si="2151"/>
        <v>0</v>
      </c>
      <c r="W2452" s="5">
        <f t="shared" si="2145"/>
        <v>99.994</v>
      </c>
      <c r="X2452" s="27"/>
    </row>
    <row r="2453" spans="1:24" ht="15.75" customHeight="1" x14ac:dyDescent="0.3">
      <c r="A2453" s="4" t="s">
        <v>236</v>
      </c>
      <c r="B2453" s="4" t="s">
        <v>1761</v>
      </c>
      <c r="C2453" s="4" t="s">
        <v>23</v>
      </c>
      <c r="D2453" s="4"/>
      <c r="E2453" s="14" t="s">
        <v>809</v>
      </c>
      <c r="F2453" s="5">
        <f t="shared" si="2149"/>
        <v>150</v>
      </c>
      <c r="G2453" s="5">
        <f t="shared" si="2149"/>
        <v>34.4</v>
      </c>
      <c r="H2453" s="5">
        <f t="shared" si="2149"/>
        <v>200</v>
      </c>
      <c r="I2453" s="5">
        <f t="shared" si="2149"/>
        <v>0</v>
      </c>
      <c r="J2453" s="5">
        <f t="shared" si="2149"/>
        <v>0</v>
      </c>
      <c r="K2453" s="5">
        <f t="shared" si="2149"/>
        <v>0</v>
      </c>
      <c r="L2453" s="5">
        <f t="shared" si="2149"/>
        <v>0</v>
      </c>
      <c r="M2453" s="5">
        <f t="shared" si="2123"/>
        <v>150</v>
      </c>
      <c r="N2453" s="5">
        <f t="shared" si="2150"/>
        <v>150</v>
      </c>
      <c r="O2453" s="5">
        <f t="shared" si="2150"/>
        <v>150</v>
      </c>
      <c r="P2453" s="5">
        <f t="shared" si="2151"/>
        <v>0</v>
      </c>
      <c r="Q2453" s="5">
        <f t="shared" si="2151"/>
        <v>0</v>
      </c>
      <c r="R2453" s="5">
        <f t="shared" si="2151"/>
        <v>0</v>
      </c>
      <c r="S2453" s="5">
        <f t="shared" si="2151"/>
        <v>0</v>
      </c>
      <c r="T2453" s="5">
        <f t="shared" si="2151"/>
        <v>149.99100000000001</v>
      </c>
      <c r="U2453" s="5">
        <f t="shared" si="2151"/>
        <v>0</v>
      </c>
      <c r="V2453" s="42">
        <f t="shared" si="2151"/>
        <v>0</v>
      </c>
      <c r="W2453" s="5">
        <f t="shared" si="2145"/>
        <v>99.994</v>
      </c>
      <c r="X2453" s="27"/>
    </row>
    <row r="2454" spans="1:24" ht="47.25" customHeight="1" x14ac:dyDescent="0.3">
      <c r="A2454" s="4" t="s">
        <v>236</v>
      </c>
      <c r="B2454" s="4" t="s">
        <v>1761</v>
      </c>
      <c r="C2454" s="4" t="s">
        <v>237</v>
      </c>
      <c r="D2454" s="4"/>
      <c r="E2454" s="14" t="s">
        <v>812</v>
      </c>
      <c r="F2454" s="5">
        <f t="shared" si="2149"/>
        <v>150</v>
      </c>
      <c r="G2454" s="5">
        <f t="shared" si="2149"/>
        <v>34.4</v>
      </c>
      <c r="H2454" s="5">
        <f t="shared" si="2149"/>
        <v>200</v>
      </c>
      <c r="I2454" s="5">
        <f t="shared" si="2149"/>
        <v>0</v>
      </c>
      <c r="J2454" s="5">
        <f t="shared" si="2149"/>
        <v>0</v>
      </c>
      <c r="K2454" s="5">
        <f t="shared" si="2149"/>
        <v>0</v>
      </c>
      <c r="L2454" s="5">
        <f t="shared" si="2149"/>
        <v>0</v>
      </c>
      <c r="M2454" s="5">
        <f t="shared" si="2123"/>
        <v>150</v>
      </c>
      <c r="N2454" s="5">
        <f t="shared" si="2150"/>
        <v>150</v>
      </c>
      <c r="O2454" s="5">
        <f t="shared" si="2150"/>
        <v>150</v>
      </c>
      <c r="P2454" s="5">
        <f t="shared" si="2151"/>
        <v>0</v>
      </c>
      <c r="Q2454" s="5">
        <f t="shared" si="2151"/>
        <v>0</v>
      </c>
      <c r="R2454" s="5">
        <f t="shared" si="2151"/>
        <v>0</v>
      </c>
      <c r="S2454" s="5">
        <f t="shared" si="2151"/>
        <v>0</v>
      </c>
      <c r="T2454" s="5">
        <f t="shared" si="2151"/>
        <v>149.99100000000001</v>
      </c>
      <c r="U2454" s="5">
        <f t="shared" si="2151"/>
        <v>0</v>
      </c>
      <c r="V2454" s="42">
        <f t="shared" si="2151"/>
        <v>0</v>
      </c>
      <c r="W2454" s="5">
        <f t="shared" si="2145"/>
        <v>99.994</v>
      </c>
      <c r="X2454" s="27"/>
    </row>
    <row r="2455" spans="1:24" ht="31.5" customHeight="1" x14ac:dyDescent="0.3">
      <c r="A2455" s="4" t="s">
        <v>236</v>
      </c>
      <c r="B2455" s="4" t="s">
        <v>1761</v>
      </c>
      <c r="C2455" s="4" t="s">
        <v>237</v>
      </c>
      <c r="D2455" s="4" t="s">
        <v>11</v>
      </c>
      <c r="E2455" s="14" t="s">
        <v>531</v>
      </c>
      <c r="F2455" s="5">
        <f t="shared" si="2149"/>
        <v>150</v>
      </c>
      <c r="G2455" s="5">
        <f t="shared" si="2149"/>
        <v>34.4</v>
      </c>
      <c r="H2455" s="5">
        <f t="shared" si="2149"/>
        <v>200</v>
      </c>
      <c r="I2455" s="5">
        <f t="shared" si="2149"/>
        <v>0</v>
      </c>
      <c r="J2455" s="5">
        <f t="shared" si="2149"/>
        <v>0</v>
      </c>
      <c r="K2455" s="5">
        <f t="shared" si="2149"/>
        <v>0</v>
      </c>
      <c r="L2455" s="5">
        <f t="shared" si="2149"/>
        <v>0</v>
      </c>
      <c r="M2455" s="5">
        <f t="shared" si="2123"/>
        <v>150</v>
      </c>
      <c r="N2455" s="5">
        <f t="shared" si="2150"/>
        <v>150</v>
      </c>
      <c r="O2455" s="5">
        <f t="shared" si="2150"/>
        <v>150</v>
      </c>
      <c r="P2455" s="5">
        <f t="shared" si="2151"/>
        <v>0</v>
      </c>
      <c r="Q2455" s="5">
        <f t="shared" si="2151"/>
        <v>0</v>
      </c>
      <c r="R2455" s="5">
        <f t="shared" si="2151"/>
        <v>0</v>
      </c>
      <c r="S2455" s="5">
        <f t="shared" si="2151"/>
        <v>0</v>
      </c>
      <c r="T2455" s="5">
        <f t="shared" si="2151"/>
        <v>149.99100000000001</v>
      </c>
      <c r="U2455" s="5">
        <f t="shared" si="2151"/>
        <v>0</v>
      </c>
      <c r="V2455" s="42">
        <f t="shared" si="2151"/>
        <v>0</v>
      </c>
      <c r="W2455" s="5">
        <f t="shared" si="2145"/>
        <v>99.994</v>
      </c>
      <c r="X2455" s="27"/>
    </row>
    <row r="2456" spans="1:24" ht="31.5" customHeight="1" x14ac:dyDescent="0.3">
      <c r="A2456" s="4" t="s">
        <v>236</v>
      </c>
      <c r="B2456" s="4" t="s">
        <v>1761</v>
      </c>
      <c r="C2456" s="4" t="s">
        <v>237</v>
      </c>
      <c r="D2456" s="4" t="s">
        <v>12</v>
      </c>
      <c r="E2456" s="14" t="s">
        <v>532</v>
      </c>
      <c r="F2456" s="5">
        <v>150</v>
      </c>
      <c r="G2456" s="5">
        <v>34.4</v>
      </c>
      <c r="H2456" s="5">
        <v>200</v>
      </c>
      <c r="I2456" s="5"/>
      <c r="J2456" s="5"/>
      <c r="K2456" s="5"/>
      <c r="L2456" s="5"/>
      <c r="M2456" s="5">
        <f t="shared" si="2123"/>
        <v>150</v>
      </c>
      <c r="N2456" s="5">
        <v>150</v>
      </c>
      <c r="O2456" s="5">
        <v>150</v>
      </c>
      <c r="P2456" s="5">
        <v>0</v>
      </c>
      <c r="Q2456" s="5">
        <v>0</v>
      </c>
      <c r="R2456" s="5">
        <v>0</v>
      </c>
      <c r="S2456" s="5">
        <v>0</v>
      </c>
      <c r="T2456" s="5">
        <v>149.99100000000001</v>
      </c>
      <c r="U2456" s="5">
        <v>0</v>
      </c>
      <c r="V2456" s="42">
        <v>0</v>
      </c>
      <c r="W2456" s="5">
        <f t="shared" si="2145"/>
        <v>99.994</v>
      </c>
      <c r="X2456" s="27"/>
    </row>
    <row r="2457" spans="1:24" s="10" customFormat="1" ht="31.5" customHeight="1" x14ac:dyDescent="0.3">
      <c r="A2457" s="9" t="s">
        <v>236</v>
      </c>
      <c r="B2457" s="9" t="s">
        <v>1786</v>
      </c>
      <c r="C2457" s="9"/>
      <c r="D2457" s="9"/>
      <c r="E2457" s="13" t="s">
        <v>1551</v>
      </c>
      <c r="F2457" s="5"/>
      <c r="G2457" s="5"/>
      <c r="H2457" s="5"/>
      <c r="I2457" s="5"/>
      <c r="J2457" s="5"/>
      <c r="K2457" s="5"/>
      <c r="L2457" s="5"/>
      <c r="M2457" s="11">
        <f>M2458</f>
        <v>0</v>
      </c>
      <c r="N2457" s="11">
        <f t="shared" ref="N2457:V2457" si="2152">N2458</f>
        <v>586.53399999999999</v>
      </c>
      <c r="O2457" s="11">
        <f t="shared" si="2152"/>
        <v>0</v>
      </c>
      <c r="P2457" s="11">
        <f t="shared" si="2152"/>
        <v>0</v>
      </c>
      <c r="Q2457" s="11">
        <f t="shared" si="2152"/>
        <v>0</v>
      </c>
      <c r="R2457" s="11">
        <f t="shared" si="2152"/>
        <v>0</v>
      </c>
      <c r="S2457" s="11">
        <f t="shared" si="2152"/>
        <v>0</v>
      </c>
      <c r="T2457" s="11">
        <f t="shared" si="2152"/>
        <v>586.53340000000003</v>
      </c>
      <c r="U2457" s="11">
        <f t="shared" si="2152"/>
        <v>0</v>
      </c>
      <c r="V2457" s="11">
        <f t="shared" si="2152"/>
        <v>0</v>
      </c>
      <c r="W2457" s="11">
        <f t="shared" si="2145"/>
        <v>99.999897704139912</v>
      </c>
      <c r="X2457" s="26"/>
    </row>
    <row r="2458" spans="1:24" x14ac:dyDescent="0.3">
      <c r="A2458" s="4" t="s">
        <v>236</v>
      </c>
      <c r="B2458" s="4" t="s">
        <v>1786</v>
      </c>
      <c r="C2458" s="4" t="s">
        <v>125</v>
      </c>
      <c r="D2458" s="4"/>
      <c r="E2458" s="14" t="s">
        <v>1049</v>
      </c>
      <c r="F2458" s="5"/>
      <c r="G2458" s="5"/>
      <c r="H2458" s="5"/>
      <c r="I2458" s="5"/>
      <c r="J2458" s="5"/>
      <c r="K2458" s="5"/>
      <c r="L2458" s="5"/>
      <c r="M2458" s="5">
        <f>M2459+M2464</f>
        <v>0</v>
      </c>
      <c r="N2458" s="5">
        <f t="shared" ref="N2458:V2458" si="2153">N2459+N2464</f>
        <v>586.53399999999999</v>
      </c>
      <c r="O2458" s="5">
        <f t="shared" si="2153"/>
        <v>0</v>
      </c>
      <c r="P2458" s="5">
        <f t="shared" si="2153"/>
        <v>0</v>
      </c>
      <c r="Q2458" s="5">
        <f t="shared" si="2153"/>
        <v>0</v>
      </c>
      <c r="R2458" s="5">
        <f t="shared" si="2153"/>
        <v>0</v>
      </c>
      <c r="S2458" s="5">
        <f t="shared" si="2153"/>
        <v>0</v>
      </c>
      <c r="T2458" s="5">
        <f t="shared" si="2153"/>
        <v>586.53340000000003</v>
      </c>
      <c r="U2458" s="5">
        <f t="shared" si="2153"/>
        <v>0</v>
      </c>
      <c r="V2458" s="5">
        <f t="shared" si="2153"/>
        <v>0</v>
      </c>
      <c r="W2458" s="5">
        <f t="shared" si="2145"/>
        <v>99.999897704139912</v>
      </c>
      <c r="X2458" s="27"/>
    </row>
    <row r="2459" spans="1:24" ht="31.5" customHeight="1" x14ac:dyDescent="0.3">
      <c r="A2459" s="4" t="s">
        <v>236</v>
      </c>
      <c r="B2459" s="4" t="s">
        <v>1786</v>
      </c>
      <c r="C2459" s="4" t="s">
        <v>188</v>
      </c>
      <c r="D2459" s="4"/>
      <c r="E2459" s="14" t="s">
        <v>1054</v>
      </c>
      <c r="F2459" s="5"/>
      <c r="G2459" s="5"/>
      <c r="H2459" s="5"/>
      <c r="I2459" s="5"/>
      <c r="J2459" s="5"/>
      <c r="K2459" s="5"/>
      <c r="L2459" s="5"/>
      <c r="M2459" s="5">
        <f>M2460</f>
        <v>0</v>
      </c>
      <c r="N2459" s="5">
        <f t="shared" ref="N2459:V2462" si="2154">N2460</f>
        <v>27.6</v>
      </c>
      <c r="O2459" s="5">
        <f t="shared" si="2154"/>
        <v>0</v>
      </c>
      <c r="P2459" s="5">
        <f t="shared" si="2154"/>
        <v>0</v>
      </c>
      <c r="Q2459" s="5">
        <f t="shared" si="2154"/>
        <v>0</v>
      </c>
      <c r="R2459" s="5">
        <f t="shared" si="2154"/>
        <v>0</v>
      </c>
      <c r="S2459" s="5">
        <f t="shared" si="2154"/>
        <v>0</v>
      </c>
      <c r="T2459" s="5">
        <f t="shared" si="2154"/>
        <v>27.6</v>
      </c>
      <c r="U2459" s="5">
        <f t="shared" si="2154"/>
        <v>0</v>
      </c>
      <c r="V2459" s="5">
        <f t="shared" si="2154"/>
        <v>0</v>
      </c>
      <c r="W2459" s="5">
        <f t="shared" si="2145"/>
        <v>100</v>
      </c>
      <c r="X2459" s="27"/>
    </row>
    <row r="2460" spans="1:24" ht="31.5" customHeight="1" x14ac:dyDescent="0.3">
      <c r="A2460" s="4" t="s">
        <v>236</v>
      </c>
      <c r="B2460" s="4" t="s">
        <v>1786</v>
      </c>
      <c r="C2460" s="4" t="s">
        <v>189</v>
      </c>
      <c r="D2460" s="4"/>
      <c r="E2460" s="14" t="s">
        <v>1057</v>
      </c>
      <c r="F2460" s="5"/>
      <c r="G2460" s="5"/>
      <c r="H2460" s="5"/>
      <c r="I2460" s="5"/>
      <c r="J2460" s="5"/>
      <c r="K2460" s="5"/>
      <c r="L2460" s="5"/>
      <c r="M2460" s="5">
        <f>M2461</f>
        <v>0</v>
      </c>
      <c r="N2460" s="5">
        <f t="shared" si="2154"/>
        <v>27.6</v>
      </c>
      <c r="O2460" s="5">
        <f t="shared" si="2154"/>
        <v>0</v>
      </c>
      <c r="P2460" s="5">
        <f t="shared" si="2154"/>
        <v>0</v>
      </c>
      <c r="Q2460" s="5">
        <f t="shared" si="2154"/>
        <v>0</v>
      </c>
      <c r="R2460" s="5">
        <f t="shared" si="2154"/>
        <v>0</v>
      </c>
      <c r="S2460" s="5">
        <f t="shared" si="2154"/>
        <v>0</v>
      </c>
      <c r="T2460" s="5">
        <f t="shared" si="2154"/>
        <v>27.6</v>
      </c>
      <c r="U2460" s="5">
        <f t="shared" si="2154"/>
        <v>0</v>
      </c>
      <c r="V2460" s="5">
        <f t="shared" si="2154"/>
        <v>0</v>
      </c>
      <c r="W2460" s="5">
        <f t="shared" si="2145"/>
        <v>100</v>
      </c>
      <c r="X2460" s="27"/>
    </row>
    <row r="2461" spans="1:24" ht="31.5" customHeight="1" x14ac:dyDescent="0.3">
      <c r="A2461" s="4" t="s">
        <v>236</v>
      </c>
      <c r="B2461" s="4" t="s">
        <v>1786</v>
      </c>
      <c r="C2461" s="4" t="s">
        <v>187</v>
      </c>
      <c r="D2461" s="4"/>
      <c r="E2461" s="14" t="s">
        <v>570</v>
      </c>
      <c r="F2461" s="5"/>
      <c r="G2461" s="5"/>
      <c r="H2461" s="5"/>
      <c r="I2461" s="5"/>
      <c r="J2461" s="5"/>
      <c r="K2461" s="5"/>
      <c r="L2461" s="5"/>
      <c r="M2461" s="5">
        <f>M2462</f>
        <v>0</v>
      </c>
      <c r="N2461" s="5">
        <f t="shared" si="2154"/>
        <v>27.6</v>
      </c>
      <c r="O2461" s="5">
        <f t="shared" si="2154"/>
        <v>0</v>
      </c>
      <c r="P2461" s="5">
        <f t="shared" si="2154"/>
        <v>0</v>
      </c>
      <c r="Q2461" s="5">
        <f t="shared" si="2154"/>
        <v>0</v>
      </c>
      <c r="R2461" s="5">
        <f t="shared" si="2154"/>
        <v>0</v>
      </c>
      <c r="S2461" s="5">
        <f t="shared" si="2154"/>
        <v>0</v>
      </c>
      <c r="T2461" s="5">
        <f t="shared" si="2154"/>
        <v>27.6</v>
      </c>
      <c r="U2461" s="5">
        <f t="shared" si="2154"/>
        <v>0</v>
      </c>
      <c r="V2461" s="5">
        <f t="shared" si="2154"/>
        <v>0</v>
      </c>
      <c r="W2461" s="5">
        <f t="shared" si="2145"/>
        <v>100</v>
      </c>
      <c r="X2461" s="27"/>
    </row>
    <row r="2462" spans="1:24" ht="31.5" customHeight="1" x14ac:dyDescent="0.3">
      <c r="A2462" s="4" t="s">
        <v>236</v>
      </c>
      <c r="B2462" s="4" t="s">
        <v>1786</v>
      </c>
      <c r="C2462" s="4" t="s">
        <v>187</v>
      </c>
      <c r="D2462" s="4" t="s">
        <v>11</v>
      </c>
      <c r="E2462" s="14" t="s">
        <v>531</v>
      </c>
      <c r="F2462" s="5"/>
      <c r="G2462" s="5"/>
      <c r="H2462" s="5"/>
      <c r="I2462" s="5"/>
      <c r="J2462" s="5"/>
      <c r="K2462" s="5"/>
      <c r="L2462" s="5"/>
      <c r="M2462" s="5">
        <f>M2463</f>
        <v>0</v>
      </c>
      <c r="N2462" s="5">
        <f t="shared" si="2154"/>
        <v>27.6</v>
      </c>
      <c r="O2462" s="5">
        <f t="shared" si="2154"/>
        <v>0</v>
      </c>
      <c r="P2462" s="5">
        <f t="shared" si="2154"/>
        <v>0</v>
      </c>
      <c r="Q2462" s="5">
        <f t="shared" si="2154"/>
        <v>0</v>
      </c>
      <c r="R2462" s="5">
        <f t="shared" si="2154"/>
        <v>0</v>
      </c>
      <c r="S2462" s="5">
        <f t="shared" si="2154"/>
        <v>0</v>
      </c>
      <c r="T2462" s="5">
        <f t="shared" si="2154"/>
        <v>27.6</v>
      </c>
      <c r="U2462" s="5">
        <f t="shared" si="2154"/>
        <v>0</v>
      </c>
      <c r="V2462" s="5">
        <f t="shared" si="2154"/>
        <v>0</v>
      </c>
      <c r="W2462" s="5">
        <f t="shared" si="2145"/>
        <v>100</v>
      </c>
      <c r="X2462" s="27"/>
    </row>
    <row r="2463" spans="1:24" ht="31.5" customHeight="1" x14ac:dyDescent="0.3">
      <c r="A2463" s="4" t="s">
        <v>236</v>
      </c>
      <c r="B2463" s="4" t="s">
        <v>1786</v>
      </c>
      <c r="C2463" s="4" t="s">
        <v>187</v>
      </c>
      <c r="D2463" s="4" t="s">
        <v>12</v>
      </c>
      <c r="E2463" s="14" t="s">
        <v>532</v>
      </c>
      <c r="F2463" s="5"/>
      <c r="G2463" s="5"/>
      <c r="H2463" s="5"/>
      <c r="I2463" s="5"/>
      <c r="J2463" s="5"/>
      <c r="K2463" s="5"/>
      <c r="L2463" s="5"/>
      <c r="M2463" s="5">
        <v>0</v>
      </c>
      <c r="N2463" s="5">
        <v>27.6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27.6</v>
      </c>
      <c r="U2463" s="5">
        <v>0</v>
      </c>
      <c r="V2463" s="5">
        <v>0</v>
      </c>
      <c r="W2463" s="5">
        <f t="shared" si="2145"/>
        <v>100</v>
      </c>
      <c r="X2463" s="27"/>
    </row>
    <row r="2464" spans="1:24" ht="31.5" customHeight="1" x14ac:dyDescent="0.3">
      <c r="A2464" s="4" t="s">
        <v>236</v>
      </c>
      <c r="B2464" s="4" t="s">
        <v>1786</v>
      </c>
      <c r="C2464" s="4" t="s">
        <v>191</v>
      </c>
      <c r="D2464" s="4"/>
      <c r="E2464" s="14" t="s">
        <v>1059</v>
      </c>
      <c r="F2464" s="5"/>
      <c r="G2464" s="5"/>
      <c r="H2464" s="5"/>
      <c r="I2464" s="5"/>
      <c r="J2464" s="5"/>
      <c r="K2464" s="5"/>
      <c r="L2464" s="5"/>
      <c r="M2464" s="5">
        <f>M2465</f>
        <v>0</v>
      </c>
      <c r="N2464" s="5">
        <f t="shared" ref="N2464:V2465" si="2155">N2465</f>
        <v>558.93399999999997</v>
      </c>
      <c r="O2464" s="5">
        <f t="shared" si="2155"/>
        <v>0</v>
      </c>
      <c r="P2464" s="5">
        <f t="shared" si="2155"/>
        <v>0</v>
      </c>
      <c r="Q2464" s="5">
        <f t="shared" si="2155"/>
        <v>0</v>
      </c>
      <c r="R2464" s="5">
        <f t="shared" si="2155"/>
        <v>0</v>
      </c>
      <c r="S2464" s="5">
        <f t="shared" si="2155"/>
        <v>0</v>
      </c>
      <c r="T2464" s="5">
        <f t="shared" si="2155"/>
        <v>558.93340000000001</v>
      </c>
      <c r="U2464" s="5">
        <f t="shared" si="2155"/>
        <v>0</v>
      </c>
      <c r="V2464" s="5">
        <f t="shared" si="2155"/>
        <v>0</v>
      </c>
      <c r="W2464" s="5">
        <f t="shared" si="2145"/>
        <v>99.999892652799801</v>
      </c>
      <c r="X2464" s="27"/>
    </row>
    <row r="2465" spans="1:24" ht="31.5" customHeight="1" x14ac:dyDescent="0.3">
      <c r="A2465" s="4" t="s">
        <v>236</v>
      </c>
      <c r="B2465" s="4" t="s">
        <v>1786</v>
      </c>
      <c r="C2465" s="4" t="s">
        <v>192</v>
      </c>
      <c r="D2465" s="4"/>
      <c r="E2465" s="14" t="s">
        <v>1060</v>
      </c>
      <c r="F2465" s="5"/>
      <c r="G2465" s="5"/>
      <c r="H2465" s="5"/>
      <c r="I2465" s="5"/>
      <c r="J2465" s="5"/>
      <c r="K2465" s="5"/>
      <c r="L2465" s="5"/>
      <c r="M2465" s="5">
        <f>M2466</f>
        <v>0</v>
      </c>
      <c r="N2465" s="5">
        <f t="shared" si="2155"/>
        <v>558.93399999999997</v>
      </c>
      <c r="O2465" s="5">
        <f t="shared" si="2155"/>
        <v>0</v>
      </c>
      <c r="P2465" s="5">
        <f t="shared" si="2155"/>
        <v>0</v>
      </c>
      <c r="Q2465" s="5">
        <f t="shared" si="2155"/>
        <v>0</v>
      </c>
      <c r="R2465" s="5">
        <f t="shared" si="2155"/>
        <v>0</v>
      </c>
      <c r="S2465" s="5">
        <f t="shared" si="2155"/>
        <v>0</v>
      </c>
      <c r="T2465" s="5">
        <f t="shared" si="2155"/>
        <v>558.93340000000001</v>
      </c>
      <c r="U2465" s="5">
        <f t="shared" si="2155"/>
        <v>0</v>
      </c>
      <c r="V2465" s="5">
        <f t="shared" si="2155"/>
        <v>0</v>
      </c>
      <c r="W2465" s="5">
        <f t="shared" si="2145"/>
        <v>99.999892652799801</v>
      </c>
      <c r="X2465" s="27"/>
    </row>
    <row r="2466" spans="1:24" ht="31.5" customHeight="1" x14ac:dyDescent="0.3">
      <c r="A2466" s="4" t="s">
        <v>236</v>
      </c>
      <c r="B2466" s="4" t="s">
        <v>1786</v>
      </c>
      <c r="C2466" s="4" t="s">
        <v>190</v>
      </c>
      <c r="D2466" s="4"/>
      <c r="E2466" s="14" t="s">
        <v>572</v>
      </c>
      <c r="F2466" s="5"/>
      <c r="G2466" s="5"/>
      <c r="H2466" s="5"/>
      <c r="I2466" s="5"/>
      <c r="J2466" s="5"/>
      <c r="K2466" s="5"/>
      <c r="L2466" s="5"/>
      <c r="M2466" s="5">
        <f>M2467+M2469</f>
        <v>0</v>
      </c>
      <c r="N2466" s="5">
        <f t="shared" ref="N2466:V2466" si="2156">N2467+N2469</f>
        <v>558.93399999999997</v>
      </c>
      <c r="O2466" s="5">
        <f t="shared" si="2156"/>
        <v>0</v>
      </c>
      <c r="P2466" s="5">
        <f t="shared" si="2156"/>
        <v>0</v>
      </c>
      <c r="Q2466" s="5">
        <f t="shared" si="2156"/>
        <v>0</v>
      </c>
      <c r="R2466" s="5">
        <f t="shared" si="2156"/>
        <v>0</v>
      </c>
      <c r="S2466" s="5">
        <f t="shared" si="2156"/>
        <v>0</v>
      </c>
      <c r="T2466" s="5">
        <f t="shared" si="2156"/>
        <v>558.93340000000001</v>
      </c>
      <c r="U2466" s="5">
        <f t="shared" si="2156"/>
        <v>0</v>
      </c>
      <c r="V2466" s="5">
        <f t="shared" si="2156"/>
        <v>0</v>
      </c>
      <c r="W2466" s="5">
        <f t="shared" si="2145"/>
        <v>99.999892652799801</v>
      </c>
      <c r="X2466" s="27"/>
    </row>
    <row r="2467" spans="1:24" ht="31.5" customHeight="1" x14ac:dyDescent="0.3">
      <c r="A2467" s="4" t="s">
        <v>236</v>
      </c>
      <c r="B2467" s="4" t="s">
        <v>1786</v>
      </c>
      <c r="C2467" s="4" t="s">
        <v>190</v>
      </c>
      <c r="D2467" s="4" t="s">
        <v>11</v>
      </c>
      <c r="E2467" s="14" t="s">
        <v>531</v>
      </c>
      <c r="F2467" s="5"/>
      <c r="G2467" s="5"/>
      <c r="H2467" s="5"/>
      <c r="I2467" s="5"/>
      <c r="J2467" s="5"/>
      <c r="K2467" s="5"/>
      <c r="L2467" s="5"/>
      <c r="M2467" s="5">
        <f>M2468</f>
        <v>0</v>
      </c>
      <c r="N2467" s="5">
        <f t="shared" ref="N2467:V2467" si="2157">N2468</f>
        <v>549.57299999999998</v>
      </c>
      <c r="O2467" s="5">
        <f t="shared" si="2157"/>
        <v>0</v>
      </c>
      <c r="P2467" s="5">
        <f t="shared" si="2157"/>
        <v>0</v>
      </c>
      <c r="Q2467" s="5">
        <f t="shared" si="2157"/>
        <v>0</v>
      </c>
      <c r="R2467" s="5">
        <f t="shared" si="2157"/>
        <v>0</v>
      </c>
      <c r="S2467" s="5">
        <f t="shared" si="2157"/>
        <v>0</v>
      </c>
      <c r="T2467" s="5">
        <f t="shared" si="2157"/>
        <v>549.57240000000002</v>
      </c>
      <c r="U2467" s="5">
        <f t="shared" si="2157"/>
        <v>0</v>
      </c>
      <c r="V2467" s="5">
        <f t="shared" si="2157"/>
        <v>0</v>
      </c>
      <c r="W2467" s="5">
        <f t="shared" si="2145"/>
        <v>99.99989082433089</v>
      </c>
      <c r="X2467" s="27"/>
    </row>
    <row r="2468" spans="1:24" ht="31.5" customHeight="1" x14ac:dyDescent="0.3">
      <c r="A2468" s="4" t="s">
        <v>236</v>
      </c>
      <c r="B2468" s="4" t="s">
        <v>1786</v>
      </c>
      <c r="C2468" s="4" t="s">
        <v>190</v>
      </c>
      <c r="D2468" s="4" t="s">
        <v>12</v>
      </c>
      <c r="E2468" s="14" t="s">
        <v>532</v>
      </c>
      <c r="F2468" s="5"/>
      <c r="G2468" s="5"/>
      <c r="H2468" s="5"/>
      <c r="I2468" s="5"/>
      <c r="J2468" s="5"/>
      <c r="K2468" s="5"/>
      <c r="L2468" s="5"/>
      <c r="M2468" s="5">
        <v>0</v>
      </c>
      <c r="N2468" s="5">
        <v>549.57299999999998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549.57240000000002</v>
      </c>
      <c r="U2468" s="5">
        <v>0</v>
      </c>
      <c r="V2468" s="5">
        <v>0</v>
      </c>
      <c r="W2468" s="5">
        <f t="shared" si="2145"/>
        <v>99.99989082433089</v>
      </c>
      <c r="X2468" s="27"/>
    </row>
    <row r="2469" spans="1:24" x14ac:dyDescent="0.3">
      <c r="A2469" s="4" t="s">
        <v>236</v>
      </c>
      <c r="B2469" s="4" t="s">
        <v>1786</v>
      </c>
      <c r="C2469" s="4" t="s">
        <v>190</v>
      </c>
      <c r="D2469" s="4" t="s">
        <v>13</v>
      </c>
      <c r="E2469" s="14" t="s">
        <v>547</v>
      </c>
      <c r="F2469" s="5"/>
      <c r="G2469" s="5"/>
      <c r="H2469" s="5"/>
      <c r="I2469" s="5"/>
      <c r="J2469" s="5"/>
      <c r="K2469" s="5"/>
      <c r="L2469" s="5"/>
      <c r="M2469" s="5">
        <f>M2470</f>
        <v>0</v>
      </c>
      <c r="N2469" s="5">
        <f t="shared" ref="N2469:V2469" si="2158">N2470</f>
        <v>9.3610000000000007</v>
      </c>
      <c r="O2469" s="5">
        <f t="shared" si="2158"/>
        <v>0</v>
      </c>
      <c r="P2469" s="5">
        <f t="shared" si="2158"/>
        <v>0</v>
      </c>
      <c r="Q2469" s="5">
        <f t="shared" si="2158"/>
        <v>0</v>
      </c>
      <c r="R2469" s="5">
        <f t="shared" si="2158"/>
        <v>0</v>
      </c>
      <c r="S2469" s="5">
        <f t="shared" si="2158"/>
        <v>0</v>
      </c>
      <c r="T2469" s="5">
        <f t="shared" si="2158"/>
        <v>9.3610000000000007</v>
      </c>
      <c r="U2469" s="5">
        <f t="shared" si="2158"/>
        <v>0</v>
      </c>
      <c r="V2469" s="5">
        <f t="shared" si="2158"/>
        <v>0</v>
      </c>
      <c r="W2469" s="5">
        <f t="shared" si="2145"/>
        <v>100</v>
      </c>
      <c r="X2469" s="27"/>
    </row>
    <row r="2470" spans="1:24" x14ac:dyDescent="0.3">
      <c r="A2470" s="4" t="s">
        <v>236</v>
      </c>
      <c r="B2470" s="4" t="s">
        <v>1786</v>
      </c>
      <c r="C2470" s="4" t="s">
        <v>190</v>
      </c>
      <c r="D2470" s="4" t="s">
        <v>20</v>
      </c>
      <c r="E2470" s="14" t="s">
        <v>550</v>
      </c>
      <c r="F2470" s="5"/>
      <c r="G2470" s="5"/>
      <c r="H2470" s="5"/>
      <c r="I2470" s="5"/>
      <c r="J2470" s="5"/>
      <c r="K2470" s="5"/>
      <c r="L2470" s="5"/>
      <c r="M2470" s="5">
        <v>0</v>
      </c>
      <c r="N2470" s="5">
        <v>9.3610000000000007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9.3610000000000007</v>
      </c>
      <c r="U2470" s="5">
        <v>0</v>
      </c>
      <c r="V2470" s="5">
        <v>0</v>
      </c>
      <c r="W2470" s="5">
        <f t="shared" si="2145"/>
        <v>100</v>
      </c>
      <c r="X2470" s="27"/>
    </row>
    <row r="2471" spans="1:24" s="10" customFormat="1" ht="31.5" customHeight="1" x14ac:dyDescent="0.3">
      <c r="A2471" s="9" t="s">
        <v>236</v>
      </c>
      <c r="B2471" s="9" t="s">
        <v>1762</v>
      </c>
      <c r="C2471" s="9"/>
      <c r="D2471" s="9"/>
      <c r="E2471" s="13" t="s">
        <v>507</v>
      </c>
      <c r="F2471" s="11">
        <f t="shared" ref="F2471:L2471" si="2159">F2472+F2478</f>
        <v>800.6</v>
      </c>
      <c r="G2471" s="11">
        <f t="shared" si="2159"/>
        <v>670.6</v>
      </c>
      <c r="H2471" s="11">
        <f t="shared" si="2159"/>
        <v>828</v>
      </c>
      <c r="I2471" s="11">
        <f t="shared" si="2159"/>
        <v>0</v>
      </c>
      <c r="J2471" s="11">
        <f t="shared" si="2159"/>
        <v>0</v>
      </c>
      <c r="K2471" s="11">
        <f t="shared" si="2159"/>
        <v>0</v>
      </c>
      <c r="L2471" s="11">
        <f t="shared" si="2159"/>
        <v>30.334000000000003</v>
      </c>
      <c r="M2471" s="11">
        <f t="shared" si="2123"/>
        <v>830.93399999999997</v>
      </c>
      <c r="N2471" s="11">
        <f>N2472+N2478</f>
        <v>282.10000000000002</v>
      </c>
      <c r="O2471" s="11">
        <f>O2472+O2478</f>
        <v>656.01656000000003</v>
      </c>
      <c r="P2471" s="11">
        <f t="shared" ref="P2471:V2471" si="2160">P2472+P2478</f>
        <v>282.10000000000002</v>
      </c>
      <c r="Q2471" s="11">
        <f t="shared" si="2160"/>
        <v>194.434</v>
      </c>
      <c r="R2471" s="11">
        <f t="shared" si="2160"/>
        <v>0</v>
      </c>
      <c r="S2471" s="11">
        <f t="shared" si="2160"/>
        <v>0</v>
      </c>
      <c r="T2471" s="11">
        <f t="shared" si="2160"/>
        <v>282.09854000000001</v>
      </c>
      <c r="U2471" s="11">
        <f t="shared" si="2160"/>
        <v>282.09854000000001</v>
      </c>
      <c r="V2471" s="41">
        <f t="shared" si="2160"/>
        <v>0</v>
      </c>
      <c r="W2471" s="11">
        <f t="shared" si="2145"/>
        <v>99.999482453030836</v>
      </c>
      <c r="X2471" s="26"/>
    </row>
    <row r="2472" spans="1:24" ht="15.75" hidden="1" customHeight="1" x14ac:dyDescent="0.25">
      <c r="A2472" s="4" t="s">
        <v>236</v>
      </c>
      <c r="B2472" s="4" t="s">
        <v>1762</v>
      </c>
      <c r="C2472" s="4" t="s">
        <v>125</v>
      </c>
      <c r="D2472" s="4"/>
      <c r="E2472" s="14" t="s">
        <v>1049</v>
      </c>
      <c r="F2472" s="5">
        <f t="shared" ref="F2472:L2476" si="2161">F2473</f>
        <v>528.6</v>
      </c>
      <c r="G2472" s="5">
        <f t="shared" si="2161"/>
        <v>398.6</v>
      </c>
      <c r="H2472" s="5">
        <f t="shared" si="2161"/>
        <v>556</v>
      </c>
      <c r="I2472" s="5">
        <f t="shared" si="2161"/>
        <v>0</v>
      </c>
      <c r="J2472" s="5">
        <f t="shared" si="2161"/>
        <v>0</v>
      </c>
      <c r="K2472" s="5">
        <f t="shared" si="2161"/>
        <v>0</v>
      </c>
      <c r="L2472" s="5">
        <f t="shared" si="2161"/>
        <v>30.334000000000003</v>
      </c>
      <c r="M2472" s="5">
        <f t="shared" si="2123"/>
        <v>558.93399999999997</v>
      </c>
      <c r="N2472" s="5">
        <f t="shared" ref="N2472:O2476" si="2162">N2473</f>
        <v>0</v>
      </c>
      <c r="O2472" s="5">
        <f t="shared" si="2162"/>
        <v>461.58256</v>
      </c>
      <c r="P2472" s="5">
        <f t="shared" ref="P2472:V2476" si="2163">P2473</f>
        <v>0</v>
      </c>
      <c r="Q2472" s="5">
        <f t="shared" si="2163"/>
        <v>0</v>
      </c>
      <c r="R2472" s="5">
        <f t="shared" si="2163"/>
        <v>0</v>
      </c>
      <c r="S2472" s="5">
        <f t="shared" si="2163"/>
        <v>0</v>
      </c>
      <c r="T2472" s="5">
        <f t="shared" si="2163"/>
        <v>0</v>
      </c>
      <c r="U2472" s="5">
        <f t="shared" si="2163"/>
        <v>0</v>
      </c>
      <c r="V2472" s="42">
        <f t="shared" si="2163"/>
        <v>0</v>
      </c>
      <c r="W2472" s="5" t="e">
        <f t="shared" si="2145"/>
        <v>#DIV/0!</v>
      </c>
      <c r="X2472" s="25" t="s">
        <v>1591</v>
      </c>
    </row>
    <row r="2473" spans="1:24" ht="31.5" hidden="1" customHeight="1" x14ac:dyDescent="0.25">
      <c r="A2473" s="4" t="s">
        <v>236</v>
      </c>
      <c r="B2473" s="4" t="s">
        <v>1762</v>
      </c>
      <c r="C2473" s="4" t="s">
        <v>191</v>
      </c>
      <c r="D2473" s="4"/>
      <c r="E2473" s="14" t="s">
        <v>1059</v>
      </c>
      <c r="F2473" s="5">
        <f t="shared" si="2161"/>
        <v>528.6</v>
      </c>
      <c r="G2473" s="5">
        <f t="shared" si="2161"/>
        <v>398.6</v>
      </c>
      <c r="H2473" s="5">
        <f t="shared" si="2161"/>
        <v>556</v>
      </c>
      <c r="I2473" s="5">
        <f t="shared" si="2161"/>
        <v>0</v>
      </c>
      <c r="J2473" s="5">
        <f t="shared" si="2161"/>
        <v>0</v>
      </c>
      <c r="K2473" s="5">
        <f t="shared" si="2161"/>
        <v>0</v>
      </c>
      <c r="L2473" s="5">
        <f t="shared" si="2161"/>
        <v>30.334000000000003</v>
      </c>
      <c r="M2473" s="5">
        <f t="shared" si="2123"/>
        <v>558.93399999999997</v>
      </c>
      <c r="N2473" s="5">
        <f t="shared" si="2162"/>
        <v>0</v>
      </c>
      <c r="O2473" s="5">
        <f t="shared" si="2162"/>
        <v>461.58256</v>
      </c>
      <c r="P2473" s="5">
        <f t="shared" si="2163"/>
        <v>0</v>
      </c>
      <c r="Q2473" s="5">
        <f t="shared" si="2163"/>
        <v>0</v>
      </c>
      <c r="R2473" s="5">
        <f t="shared" si="2163"/>
        <v>0</v>
      </c>
      <c r="S2473" s="5">
        <f t="shared" si="2163"/>
        <v>0</v>
      </c>
      <c r="T2473" s="5">
        <f t="shared" si="2163"/>
        <v>0</v>
      </c>
      <c r="U2473" s="5">
        <f t="shared" si="2163"/>
        <v>0</v>
      </c>
      <c r="V2473" s="42">
        <f t="shared" si="2163"/>
        <v>0</v>
      </c>
      <c r="W2473" s="5" t="e">
        <f t="shared" si="2145"/>
        <v>#DIV/0!</v>
      </c>
      <c r="X2473" s="25" t="s">
        <v>1591</v>
      </c>
    </row>
    <row r="2474" spans="1:24" ht="31.5" hidden="1" customHeight="1" x14ac:dyDescent="0.25">
      <c r="A2474" s="4" t="s">
        <v>236</v>
      </c>
      <c r="B2474" s="4" t="s">
        <v>1762</v>
      </c>
      <c r="C2474" s="4" t="s">
        <v>192</v>
      </c>
      <c r="D2474" s="4"/>
      <c r="E2474" s="14" t="s">
        <v>1060</v>
      </c>
      <c r="F2474" s="5">
        <f t="shared" si="2161"/>
        <v>528.6</v>
      </c>
      <c r="G2474" s="5">
        <f t="shared" si="2161"/>
        <v>398.6</v>
      </c>
      <c r="H2474" s="5">
        <f t="shared" si="2161"/>
        <v>556</v>
      </c>
      <c r="I2474" s="5">
        <f t="shared" si="2161"/>
        <v>0</v>
      </c>
      <c r="J2474" s="5">
        <f t="shared" si="2161"/>
        <v>0</v>
      </c>
      <c r="K2474" s="5">
        <f t="shared" si="2161"/>
        <v>0</v>
      </c>
      <c r="L2474" s="5">
        <f t="shared" si="2161"/>
        <v>30.334000000000003</v>
      </c>
      <c r="M2474" s="5">
        <f t="shared" si="2123"/>
        <v>558.93399999999997</v>
      </c>
      <c r="N2474" s="5">
        <f t="shared" si="2162"/>
        <v>0</v>
      </c>
      <c r="O2474" s="5">
        <f t="shared" si="2162"/>
        <v>461.58256</v>
      </c>
      <c r="P2474" s="5">
        <f t="shared" si="2163"/>
        <v>0</v>
      </c>
      <c r="Q2474" s="5">
        <f t="shared" si="2163"/>
        <v>0</v>
      </c>
      <c r="R2474" s="5">
        <f t="shared" si="2163"/>
        <v>0</v>
      </c>
      <c r="S2474" s="5">
        <f t="shared" si="2163"/>
        <v>0</v>
      </c>
      <c r="T2474" s="5">
        <f t="shared" si="2163"/>
        <v>0</v>
      </c>
      <c r="U2474" s="5">
        <f t="shared" si="2163"/>
        <v>0</v>
      </c>
      <c r="V2474" s="42">
        <f t="shared" si="2163"/>
        <v>0</v>
      </c>
      <c r="W2474" s="5" t="e">
        <f t="shared" si="2145"/>
        <v>#DIV/0!</v>
      </c>
      <c r="X2474" s="25" t="s">
        <v>1591</v>
      </c>
    </row>
    <row r="2475" spans="1:24" ht="31.5" hidden="1" customHeight="1" x14ac:dyDescent="0.25">
      <c r="A2475" s="4" t="s">
        <v>236</v>
      </c>
      <c r="B2475" s="4" t="s">
        <v>1762</v>
      </c>
      <c r="C2475" s="4" t="s">
        <v>190</v>
      </c>
      <c r="D2475" s="4"/>
      <c r="E2475" s="14" t="s">
        <v>572</v>
      </c>
      <c r="F2475" s="5">
        <f t="shared" si="2161"/>
        <v>528.6</v>
      </c>
      <c r="G2475" s="5">
        <f t="shared" si="2161"/>
        <v>398.6</v>
      </c>
      <c r="H2475" s="5">
        <f t="shared" si="2161"/>
        <v>556</v>
      </c>
      <c r="I2475" s="5">
        <f t="shared" si="2161"/>
        <v>0</v>
      </c>
      <c r="J2475" s="5">
        <f t="shared" si="2161"/>
        <v>0</v>
      </c>
      <c r="K2475" s="5">
        <f t="shared" si="2161"/>
        <v>0</v>
      </c>
      <c r="L2475" s="5">
        <f t="shared" si="2161"/>
        <v>30.334000000000003</v>
      </c>
      <c r="M2475" s="5">
        <f t="shared" si="2123"/>
        <v>558.93399999999997</v>
      </c>
      <c r="N2475" s="5">
        <f t="shared" si="2162"/>
        <v>0</v>
      </c>
      <c r="O2475" s="5">
        <f t="shared" si="2162"/>
        <v>461.58256</v>
      </c>
      <c r="P2475" s="5">
        <f t="shared" si="2163"/>
        <v>0</v>
      </c>
      <c r="Q2475" s="5">
        <f t="shared" si="2163"/>
        <v>0</v>
      </c>
      <c r="R2475" s="5">
        <f t="shared" si="2163"/>
        <v>0</v>
      </c>
      <c r="S2475" s="5">
        <f t="shared" si="2163"/>
        <v>0</v>
      </c>
      <c r="T2475" s="5">
        <f t="shared" si="2163"/>
        <v>0</v>
      </c>
      <c r="U2475" s="5">
        <f t="shared" si="2163"/>
        <v>0</v>
      </c>
      <c r="V2475" s="42">
        <f t="shared" si="2163"/>
        <v>0</v>
      </c>
      <c r="W2475" s="5" t="e">
        <f t="shared" si="2145"/>
        <v>#DIV/0!</v>
      </c>
      <c r="X2475" s="25" t="s">
        <v>1591</v>
      </c>
    </row>
    <row r="2476" spans="1:24" ht="31.5" hidden="1" customHeight="1" x14ac:dyDescent="0.3">
      <c r="A2476" s="4" t="s">
        <v>236</v>
      </c>
      <c r="B2476" s="4" t="s">
        <v>1762</v>
      </c>
      <c r="C2476" s="4" t="s">
        <v>190</v>
      </c>
      <c r="D2476" s="4" t="s">
        <v>11</v>
      </c>
      <c r="E2476" s="14" t="s">
        <v>531</v>
      </c>
      <c r="F2476" s="5">
        <f t="shared" si="2161"/>
        <v>528.6</v>
      </c>
      <c r="G2476" s="5">
        <f t="shared" si="2161"/>
        <v>398.6</v>
      </c>
      <c r="H2476" s="5">
        <f t="shared" si="2161"/>
        <v>556</v>
      </c>
      <c r="I2476" s="5">
        <f t="shared" si="2161"/>
        <v>0</v>
      </c>
      <c r="J2476" s="5">
        <f t="shared" si="2161"/>
        <v>0</v>
      </c>
      <c r="K2476" s="5">
        <f t="shared" si="2161"/>
        <v>0</v>
      </c>
      <c r="L2476" s="5">
        <f t="shared" si="2161"/>
        <v>30.334000000000003</v>
      </c>
      <c r="M2476" s="5">
        <f t="shared" si="2123"/>
        <v>558.93399999999997</v>
      </c>
      <c r="N2476" s="5">
        <f t="shared" si="2162"/>
        <v>0</v>
      </c>
      <c r="O2476" s="5">
        <f t="shared" si="2162"/>
        <v>461.58256</v>
      </c>
      <c r="P2476" s="5">
        <f t="shared" si="2163"/>
        <v>0</v>
      </c>
      <c r="Q2476" s="5">
        <f t="shared" si="2163"/>
        <v>0</v>
      </c>
      <c r="R2476" s="5">
        <f t="shared" si="2163"/>
        <v>0</v>
      </c>
      <c r="S2476" s="5">
        <f t="shared" si="2163"/>
        <v>0</v>
      </c>
      <c r="T2476" s="5">
        <f t="shared" si="2163"/>
        <v>0</v>
      </c>
      <c r="U2476" s="5">
        <f t="shared" si="2163"/>
        <v>0</v>
      </c>
      <c r="V2476" s="42">
        <f t="shared" si="2163"/>
        <v>0</v>
      </c>
      <c r="W2476" s="5" t="e">
        <f t="shared" si="2145"/>
        <v>#DIV/0!</v>
      </c>
      <c r="X2476" s="25" t="s">
        <v>1591</v>
      </c>
    </row>
    <row r="2477" spans="1:24" ht="31.5" hidden="1" customHeight="1" x14ac:dyDescent="0.3">
      <c r="A2477" s="4" t="s">
        <v>236</v>
      </c>
      <c r="B2477" s="4" t="s">
        <v>1762</v>
      </c>
      <c r="C2477" s="4" t="s">
        <v>190</v>
      </c>
      <c r="D2477" s="4" t="s">
        <v>12</v>
      </c>
      <c r="E2477" s="14" t="s">
        <v>532</v>
      </c>
      <c r="F2477" s="5">
        <v>528.6</v>
      </c>
      <c r="G2477" s="5">
        <v>398.6</v>
      </c>
      <c r="H2477" s="5">
        <v>556</v>
      </c>
      <c r="I2477" s="5"/>
      <c r="J2477" s="5"/>
      <c r="K2477" s="5"/>
      <c r="L2477" s="5">
        <f>69.334-39</f>
        <v>30.334000000000003</v>
      </c>
      <c r="M2477" s="5">
        <f t="shared" si="2123"/>
        <v>558.93399999999997</v>
      </c>
      <c r="N2477" s="5">
        <v>0</v>
      </c>
      <c r="O2477" s="5">
        <v>461.58256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42">
        <v>0</v>
      </c>
      <c r="W2477" s="5" t="e">
        <f t="shared" si="2145"/>
        <v>#DIV/0!</v>
      </c>
      <c r="X2477" s="25" t="s">
        <v>1591</v>
      </c>
    </row>
    <row r="2478" spans="1:24" ht="31.5" customHeight="1" x14ac:dyDescent="0.3">
      <c r="A2478" s="4" t="s">
        <v>236</v>
      </c>
      <c r="B2478" s="4" t="s">
        <v>1762</v>
      </c>
      <c r="C2478" s="4" t="s">
        <v>22</v>
      </c>
      <c r="D2478" s="4"/>
      <c r="E2478" s="14" t="s">
        <v>802</v>
      </c>
      <c r="F2478" s="5">
        <f t="shared" ref="F2478:L2478" si="2164">F2479</f>
        <v>272</v>
      </c>
      <c r="G2478" s="5">
        <f t="shared" si="2164"/>
        <v>272</v>
      </c>
      <c r="H2478" s="5">
        <f t="shared" si="2164"/>
        <v>272</v>
      </c>
      <c r="I2478" s="5">
        <f t="shared" si="2164"/>
        <v>0</v>
      </c>
      <c r="J2478" s="5">
        <f t="shared" si="2164"/>
        <v>0</v>
      </c>
      <c r="K2478" s="5">
        <f t="shared" si="2164"/>
        <v>0</v>
      </c>
      <c r="L2478" s="5">
        <f t="shared" si="2164"/>
        <v>0</v>
      </c>
      <c r="M2478" s="5">
        <f t="shared" si="2123"/>
        <v>272</v>
      </c>
      <c r="N2478" s="5">
        <f>N2479</f>
        <v>282.10000000000002</v>
      </c>
      <c r="O2478" s="5">
        <f>O2479</f>
        <v>194.434</v>
      </c>
      <c r="P2478" s="5">
        <f t="shared" ref="P2478:V2478" si="2165">P2479</f>
        <v>282.10000000000002</v>
      </c>
      <c r="Q2478" s="5">
        <f t="shared" si="2165"/>
        <v>194.434</v>
      </c>
      <c r="R2478" s="5">
        <f t="shared" si="2165"/>
        <v>0</v>
      </c>
      <c r="S2478" s="5">
        <f t="shared" si="2165"/>
        <v>0</v>
      </c>
      <c r="T2478" s="5">
        <f t="shared" si="2165"/>
        <v>282.09854000000001</v>
      </c>
      <c r="U2478" s="5">
        <f t="shared" si="2165"/>
        <v>282.09854000000001</v>
      </c>
      <c r="V2478" s="42">
        <f t="shared" si="2165"/>
        <v>0</v>
      </c>
      <c r="W2478" s="5">
        <f t="shared" si="2145"/>
        <v>99.999482453030836</v>
      </c>
      <c r="X2478" s="27"/>
    </row>
    <row r="2479" spans="1:24" ht="15.75" customHeight="1" x14ac:dyDescent="0.3">
      <c r="A2479" s="4" t="s">
        <v>236</v>
      </c>
      <c r="B2479" s="4" t="s">
        <v>1762</v>
      </c>
      <c r="C2479" s="4" t="s">
        <v>23</v>
      </c>
      <c r="D2479" s="4"/>
      <c r="E2479" s="14" t="s">
        <v>809</v>
      </c>
      <c r="F2479" s="5">
        <f t="shared" ref="F2479:L2479" si="2166">F2480+F2483</f>
        <v>272</v>
      </c>
      <c r="G2479" s="5">
        <f t="shared" si="2166"/>
        <v>272</v>
      </c>
      <c r="H2479" s="5">
        <f t="shared" si="2166"/>
        <v>272</v>
      </c>
      <c r="I2479" s="5">
        <f t="shared" si="2166"/>
        <v>0</v>
      </c>
      <c r="J2479" s="5">
        <f t="shared" si="2166"/>
        <v>0</v>
      </c>
      <c r="K2479" s="5">
        <f t="shared" si="2166"/>
        <v>0</v>
      </c>
      <c r="L2479" s="5">
        <f t="shared" si="2166"/>
        <v>0</v>
      </c>
      <c r="M2479" s="5">
        <f t="shared" si="2123"/>
        <v>272</v>
      </c>
      <c r="N2479" s="5">
        <f>N2480+N2483</f>
        <v>282.10000000000002</v>
      </c>
      <c r="O2479" s="5">
        <f>O2480+O2483</f>
        <v>194.434</v>
      </c>
      <c r="P2479" s="5">
        <f t="shared" ref="P2479:V2479" si="2167">P2480+P2483</f>
        <v>282.10000000000002</v>
      </c>
      <c r="Q2479" s="5">
        <f t="shared" si="2167"/>
        <v>194.434</v>
      </c>
      <c r="R2479" s="5">
        <f t="shared" si="2167"/>
        <v>0</v>
      </c>
      <c r="S2479" s="5">
        <f t="shared" si="2167"/>
        <v>0</v>
      </c>
      <c r="T2479" s="5">
        <f t="shared" si="2167"/>
        <v>282.09854000000001</v>
      </c>
      <c r="U2479" s="5">
        <f t="shared" si="2167"/>
        <v>282.09854000000001</v>
      </c>
      <c r="V2479" s="42">
        <f t="shared" si="2167"/>
        <v>0</v>
      </c>
      <c r="W2479" s="5">
        <f t="shared" si="2145"/>
        <v>99.999482453030836</v>
      </c>
      <c r="X2479" s="27"/>
    </row>
    <row r="2480" spans="1:24" ht="31.5" customHeight="1" x14ac:dyDescent="0.3">
      <c r="A2480" s="4" t="s">
        <v>236</v>
      </c>
      <c r="B2480" s="4" t="s">
        <v>1762</v>
      </c>
      <c r="C2480" s="4" t="s">
        <v>298</v>
      </c>
      <c r="D2480" s="4"/>
      <c r="E2480" s="14" t="s">
        <v>818</v>
      </c>
      <c r="F2480" s="5">
        <f t="shared" ref="F2480:L2481" si="2168">F2481</f>
        <v>91.4</v>
      </c>
      <c r="G2480" s="5">
        <f t="shared" si="2168"/>
        <v>91.4</v>
      </c>
      <c r="H2480" s="5">
        <f t="shared" si="2168"/>
        <v>91.4</v>
      </c>
      <c r="I2480" s="5">
        <f t="shared" si="2168"/>
        <v>0</v>
      </c>
      <c r="J2480" s="5">
        <f t="shared" si="2168"/>
        <v>0</v>
      </c>
      <c r="K2480" s="5">
        <f t="shared" si="2168"/>
        <v>0</v>
      </c>
      <c r="L2480" s="5">
        <f t="shared" si="2168"/>
        <v>0</v>
      </c>
      <c r="M2480" s="5">
        <f t="shared" si="2123"/>
        <v>91.4</v>
      </c>
      <c r="N2480" s="5">
        <f>N2481</f>
        <v>91.4</v>
      </c>
      <c r="O2480" s="5">
        <f>O2481</f>
        <v>67.433999999999997</v>
      </c>
      <c r="P2480" s="5">
        <f t="shared" ref="P2480:V2481" si="2169">P2481</f>
        <v>91.4</v>
      </c>
      <c r="Q2480" s="5">
        <f t="shared" si="2169"/>
        <v>67.433999999999997</v>
      </c>
      <c r="R2480" s="5">
        <f t="shared" si="2169"/>
        <v>0</v>
      </c>
      <c r="S2480" s="5">
        <f t="shared" si="2169"/>
        <v>0</v>
      </c>
      <c r="T2480" s="5">
        <f t="shared" si="2169"/>
        <v>91.4</v>
      </c>
      <c r="U2480" s="5">
        <f t="shared" si="2169"/>
        <v>91.4</v>
      </c>
      <c r="V2480" s="42">
        <f t="shared" si="2169"/>
        <v>0</v>
      </c>
      <c r="W2480" s="5">
        <f t="shared" si="2145"/>
        <v>100</v>
      </c>
      <c r="X2480" s="27"/>
    </row>
    <row r="2481" spans="1:24" ht="31.5" customHeight="1" x14ac:dyDescent="0.3">
      <c r="A2481" s="4" t="s">
        <v>236</v>
      </c>
      <c r="B2481" s="4" t="s">
        <v>1762</v>
      </c>
      <c r="C2481" s="4" t="s">
        <v>298</v>
      </c>
      <c r="D2481" s="4" t="s">
        <v>11</v>
      </c>
      <c r="E2481" s="14" t="s">
        <v>531</v>
      </c>
      <c r="F2481" s="5">
        <f t="shared" si="2168"/>
        <v>91.4</v>
      </c>
      <c r="G2481" s="5">
        <f t="shared" si="2168"/>
        <v>91.4</v>
      </c>
      <c r="H2481" s="5">
        <f t="shared" si="2168"/>
        <v>91.4</v>
      </c>
      <c r="I2481" s="5">
        <f t="shared" si="2168"/>
        <v>0</v>
      </c>
      <c r="J2481" s="5">
        <f t="shared" si="2168"/>
        <v>0</v>
      </c>
      <c r="K2481" s="5">
        <f t="shared" si="2168"/>
        <v>0</v>
      </c>
      <c r="L2481" s="5">
        <f t="shared" si="2168"/>
        <v>0</v>
      </c>
      <c r="M2481" s="5">
        <f t="shared" si="2123"/>
        <v>91.4</v>
      </c>
      <c r="N2481" s="5">
        <f>N2482</f>
        <v>91.4</v>
      </c>
      <c r="O2481" s="5">
        <f>O2482</f>
        <v>67.433999999999997</v>
      </c>
      <c r="P2481" s="5">
        <f t="shared" si="2169"/>
        <v>91.4</v>
      </c>
      <c r="Q2481" s="5">
        <f t="shared" si="2169"/>
        <v>67.433999999999997</v>
      </c>
      <c r="R2481" s="5">
        <f t="shared" si="2169"/>
        <v>0</v>
      </c>
      <c r="S2481" s="5">
        <f t="shared" si="2169"/>
        <v>0</v>
      </c>
      <c r="T2481" s="5">
        <f t="shared" si="2169"/>
        <v>91.4</v>
      </c>
      <c r="U2481" s="5">
        <f t="shared" si="2169"/>
        <v>91.4</v>
      </c>
      <c r="V2481" s="42">
        <f t="shared" si="2169"/>
        <v>0</v>
      </c>
      <c r="W2481" s="5">
        <f t="shared" si="2145"/>
        <v>100</v>
      </c>
      <c r="X2481" s="27"/>
    </row>
    <row r="2482" spans="1:24" ht="31.5" customHeight="1" x14ac:dyDescent="0.3">
      <c r="A2482" s="4" t="s">
        <v>236</v>
      </c>
      <c r="B2482" s="4" t="s">
        <v>1762</v>
      </c>
      <c r="C2482" s="4" t="s">
        <v>298</v>
      </c>
      <c r="D2482" s="4" t="s">
        <v>12</v>
      </c>
      <c r="E2482" s="14" t="s">
        <v>532</v>
      </c>
      <c r="F2482" s="5">
        <v>91.4</v>
      </c>
      <c r="G2482" s="5">
        <v>91.4</v>
      </c>
      <c r="H2482" s="5">
        <v>91.4</v>
      </c>
      <c r="I2482" s="5"/>
      <c r="J2482" s="5"/>
      <c r="K2482" s="5"/>
      <c r="L2482" s="5"/>
      <c r="M2482" s="5">
        <f t="shared" si="2123"/>
        <v>91.4</v>
      </c>
      <c r="N2482" s="5">
        <v>91.4</v>
      </c>
      <c r="O2482" s="5">
        <v>67.433999999999997</v>
      </c>
      <c r="P2482" s="5">
        <f>N2482</f>
        <v>91.4</v>
      </c>
      <c r="Q2482" s="5">
        <f>O2482</f>
        <v>67.433999999999997</v>
      </c>
      <c r="R2482" s="5">
        <v>0</v>
      </c>
      <c r="S2482" s="5">
        <v>0</v>
      </c>
      <c r="T2482" s="5">
        <v>91.4</v>
      </c>
      <c r="U2482" s="5">
        <f>T2482</f>
        <v>91.4</v>
      </c>
      <c r="V2482" s="42">
        <v>0</v>
      </c>
      <c r="W2482" s="5">
        <f t="shared" si="2145"/>
        <v>100</v>
      </c>
      <c r="X2482" s="27"/>
    </row>
    <row r="2483" spans="1:24" ht="47.25" customHeight="1" x14ac:dyDescent="0.3">
      <c r="A2483" s="4" t="s">
        <v>236</v>
      </c>
      <c r="B2483" s="4" t="s">
        <v>1762</v>
      </c>
      <c r="C2483" s="4" t="s">
        <v>299</v>
      </c>
      <c r="D2483" s="4"/>
      <c r="E2483" s="14" t="s">
        <v>819</v>
      </c>
      <c r="F2483" s="5">
        <f t="shared" ref="F2483:L2483" si="2170">F2486+F2484</f>
        <v>180.6</v>
      </c>
      <c r="G2483" s="5">
        <f t="shared" si="2170"/>
        <v>180.6</v>
      </c>
      <c r="H2483" s="5">
        <f t="shared" si="2170"/>
        <v>180.6</v>
      </c>
      <c r="I2483" s="5">
        <f t="shared" si="2170"/>
        <v>0</v>
      </c>
      <c r="J2483" s="5">
        <f t="shared" si="2170"/>
        <v>0</v>
      </c>
      <c r="K2483" s="5">
        <f t="shared" si="2170"/>
        <v>0</v>
      </c>
      <c r="L2483" s="5">
        <f t="shared" si="2170"/>
        <v>0</v>
      </c>
      <c r="M2483" s="5">
        <f t="shared" si="2123"/>
        <v>180.6</v>
      </c>
      <c r="N2483" s="5">
        <f>N2486+N2484</f>
        <v>190.7</v>
      </c>
      <c r="O2483" s="5">
        <f>O2486+O2484</f>
        <v>127</v>
      </c>
      <c r="P2483" s="5">
        <f t="shared" ref="P2483:V2483" si="2171">P2486+P2484</f>
        <v>190.7</v>
      </c>
      <c r="Q2483" s="5">
        <f t="shared" si="2171"/>
        <v>127</v>
      </c>
      <c r="R2483" s="5">
        <f t="shared" si="2171"/>
        <v>0</v>
      </c>
      <c r="S2483" s="5">
        <f t="shared" si="2171"/>
        <v>0</v>
      </c>
      <c r="T2483" s="5">
        <f>T2486+T2484</f>
        <v>190.69854000000001</v>
      </c>
      <c r="U2483" s="5">
        <f t="shared" si="2171"/>
        <v>190.69854000000001</v>
      </c>
      <c r="V2483" s="42">
        <f t="shared" si="2171"/>
        <v>0</v>
      </c>
      <c r="W2483" s="5">
        <f t="shared" si="2145"/>
        <v>99.999234399580502</v>
      </c>
      <c r="X2483" s="27"/>
    </row>
    <row r="2484" spans="1:24" ht="78.75" customHeight="1" x14ac:dyDescent="0.3">
      <c r="A2484" s="4" t="s">
        <v>236</v>
      </c>
      <c r="B2484" s="4" t="s">
        <v>1762</v>
      </c>
      <c r="C2484" s="4" t="s">
        <v>299</v>
      </c>
      <c r="D2484" s="4" t="s">
        <v>18</v>
      </c>
      <c r="E2484" s="14" t="s">
        <v>528</v>
      </c>
      <c r="F2484" s="5">
        <f t="shared" ref="F2484:L2484" si="2172">F2485</f>
        <v>140</v>
      </c>
      <c r="G2484" s="5">
        <f t="shared" si="2172"/>
        <v>140</v>
      </c>
      <c r="H2484" s="5">
        <f t="shared" si="2172"/>
        <v>140</v>
      </c>
      <c r="I2484" s="5">
        <f t="shared" si="2172"/>
        <v>0</v>
      </c>
      <c r="J2484" s="5">
        <f t="shared" si="2172"/>
        <v>0</v>
      </c>
      <c r="K2484" s="5">
        <f t="shared" si="2172"/>
        <v>0</v>
      </c>
      <c r="L2484" s="5">
        <f t="shared" si="2172"/>
        <v>0</v>
      </c>
      <c r="M2484" s="5">
        <f t="shared" si="2123"/>
        <v>140</v>
      </c>
      <c r="N2484" s="5">
        <f>N2485</f>
        <v>150.40201999999999</v>
      </c>
      <c r="O2484" s="5">
        <f>O2485</f>
        <v>86.4</v>
      </c>
      <c r="P2484" s="5">
        <f t="shared" ref="P2484:V2484" si="2173">P2485</f>
        <v>150.40201999999999</v>
      </c>
      <c r="Q2484" s="5">
        <f t="shared" si="2173"/>
        <v>86.4</v>
      </c>
      <c r="R2484" s="5">
        <f t="shared" si="2173"/>
        <v>0</v>
      </c>
      <c r="S2484" s="5">
        <f t="shared" si="2173"/>
        <v>0</v>
      </c>
      <c r="T2484" s="5">
        <f>T2485</f>
        <v>150.40056000000001</v>
      </c>
      <c r="U2484" s="5">
        <f t="shared" si="2173"/>
        <v>150.40056000000001</v>
      </c>
      <c r="V2484" s="42">
        <f t="shared" si="2173"/>
        <v>0</v>
      </c>
      <c r="W2484" s="5">
        <f t="shared" si="2145"/>
        <v>99.999029268356907</v>
      </c>
      <c r="X2484" s="27"/>
    </row>
    <row r="2485" spans="1:24" ht="31.5" customHeight="1" x14ac:dyDescent="0.3">
      <c r="A2485" s="4" t="s">
        <v>236</v>
      </c>
      <c r="B2485" s="4" t="s">
        <v>1762</v>
      </c>
      <c r="C2485" s="4" t="s">
        <v>299</v>
      </c>
      <c r="D2485" s="4" t="s">
        <v>28</v>
      </c>
      <c r="E2485" s="14" t="s">
        <v>530</v>
      </c>
      <c r="F2485" s="5">
        <v>140</v>
      </c>
      <c r="G2485" s="5">
        <v>140</v>
      </c>
      <c r="H2485" s="5">
        <v>140</v>
      </c>
      <c r="I2485" s="5"/>
      <c r="J2485" s="5"/>
      <c r="K2485" s="5"/>
      <c r="L2485" s="5"/>
      <c r="M2485" s="5">
        <f t="shared" si="2123"/>
        <v>140</v>
      </c>
      <c r="N2485" s="5">
        <v>150.40201999999999</v>
      </c>
      <c r="O2485" s="5">
        <v>86.4</v>
      </c>
      <c r="P2485" s="5">
        <f>N2485</f>
        <v>150.40201999999999</v>
      </c>
      <c r="Q2485" s="5">
        <f>O2485</f>
        <v>86.4</v>
      </c>
      <c r="R2485" s="5">
        <v>0</v>
      </c>
      <c r="S2485" s="5">
        <v>0</v>
      </c>
      <c r="T2485" s="5">
        <v>150.40056000000001</v>
      </c>
      <c r="U2485" s="5">
        <f>T2485</f>
        <v>150.40056000000001</v>
      </c>
      <c r="V2485" s="42">
        <v>0</v>
      </c>
      <c r="W2485" s="5">
        <f t="shared" si="2145"/>
        <v>99.999029268356907</v>
      </c>
      <c r="X2485" s="27"/>
    </row>
    <row r="2486" spans="1:24" ht="31.5" customHeight="1" x14ac:dyDescent="0.3">
      <c r="A2486" s="4" t="s">
        <v>236</v>
      </c>
      <c r="B2486" s="4" t="s">
        <v>1762</v>
      </c>
      <c r="C2486" s="4" t="s">
        <v>299</v>
      </c>
      <c r="D2486" s="4" t="s">
        <v>11</v>
      </c>
      <c r="E2486" s="14" t="s">
        <v>531</v>
      </c>
      <c r="F2486" s="5">
        <f t="shared" ref="F2486:L2486" si="2174">F2487</f>
        <v>40.6</v>
      </c>
      <c r="G2486" s="5">
        <f t="shared" si="2174"/>
        <v>40.6</v>
      </c>
      <c r="H2486" s="5">
        <f t="shared" si="2174"/>
        <v>40.6</v>
      </c>
      <c r="I2486" s="5">
        <f t="shared" si="2174"/>
        <v>0</v>
      </c>
      <c r="J2486" s="5">
        <f t="shared" si="2174"/>
        <v>0</v>
      </c>
      <c r="K2486" s="5">
        <f t="shared" si="2174"/>
        <v>0</v>
      </c>
      <c r="L2486" s="5">
        <f t="shared" si="2174"/>
        <v>0</v>
      </c>
      <c r="M2486" s="5">
        <f t="shared" si="2123"/>
        <v>40.6</v>
      </c>
      <c r="N2486" s="5">
        <f>N2487</f>
        <v>40.297980000000003</v>
      </c>
      <c r="O2486" s="5">
        <f>O2487</f>
        <v>40.6</v>
      </c>
      <c r="P2486" s="5">
        <f t="shared" ref="P2486:V2486" si="2175">P2487</f>
        <v>40.297980000000003</v>
      </c>
      <c r="Q2486" s="5">
        <f t="shared" si="2175"/>
        <v>40.6</v>
      </c>
      <c r="R2486" s="5">
        <f t="shared" si="2175"/>
        <v>0</v>
      </c>
      <c r="S2486" s="5">
        <f t="shared" si="2175"/>
        <v>0</v>
      </c>
      <c r="T2486" s="5">
        <f t="shared" si="2175"/>
        <v>40.297980000000003</v>
      </c>
      <c r="U2486" s="5">
        <f t="shared" si="2175"/>
        <v>40.297980000000003</v>
      </c>
      <c r="V2486" s="42">
        <f t="shared" si="2175"/>
        <v>0</v>
      </c>
      <c r="W2486" s="5">
        <f t="shared" si="2145"/>
        <v>100</v>
      </c>
      <c r="X2486" s="27"/>
    </row>
    <row r="2487" spans="1:24" ht="31.5" customHeight="1" x14ac:dyDescent="0.3">
      <c r="A2487" s="4" t="s">
        <v>236</v>
      </c>
      <c r="B2487" s="4" t="s">
        <v>1762</v>
      </c>
      <c r="C2487" s="4" t="s">
        <v>299</v>
      </c>
      <c r="D2487" s="4" t="s">
        <v>12</v>
      </c>
      <c r="E2487" s="14" t="s">
        <v>532</v>
      </c>
      <c r="F2487" s="5">
        <v>40.6</v>
      </c>
      <c r="G2487" s="5">
        <v>40.6</v>
      </c>
      <c r="H2487" s="5">
        <v>40.6</v>
      </c>
      <c r="I2487" s="5"/>
      <c r="J2487" s="5"/>
      <c r="K2487" s="5"/>
      <c r="L2487" s="5"/>
      <c r="M2487" s="5">
        <f t="shared" si="2123"/>
        <v>40.6</v>
      </c>
      <c r="N2487" s="5">
        <v>40.297980000000003</v>
      </c>
      <c r="O2487" s="5">
        <v>40.6</v>
      </c>
      <c r="P2487" s="5">
        <f>N2487</f>
        <v>40.297980000000003</v>
      </c>
      <c r="Q2487" s="5">
        <f>O2487</f>
        <v>40.6</v>
      </c>
      <c r="R2487" s="5">
        <v>0</v>
      </c>
      <c r="S2487" s="5">
        <v>0</v>
      </c>
      <c r="T2487" s="5">
        <v>40.297980000000003</v>
      </c>
      <c r="U2487" s="5">
        <f>T2487</f>
        <v>40.297980000000003</v>
      </c>
      <c r="V2487" s="42">
        <v>0</v>
      </c>
      <c r="W2487" s="5">
        <f t="shared" si="2145"/>
        <v>100</v>
      </c>
      <c r="X2487" s="27"/>
    </row>
    <row r="2488" spans="1:24" s="3" customFormat="1" ht="15.75" customHeight="1" x14ac:dyDescent="0.3">
      <c r="A2488" s="7" t="s">
        <v>236</v>
      </c>
      <c r="B2488" s="7" t="s">
        <v>30</v>
      </c>
      <c r="C2488" s="7"/>
      <c r="D2488" s="7"/>
      <c r="E2488" s="18" t="s">
        <v>493</v>
      </c>
      <c r="F2488" s="8">
        <f t="shared" ref="F2488:K2488" si="2176">F2501+F2568</f>
        <v>378859.7</v>
      </c>
      <c r="G2488" s="8">
        <f t="shared" si="2176"/>
        <v>269414.09999999992</v>
      </c>
      <c r="H2488" s="8">
        <f t="shared" si="2176"/>
        <v>304831.39999999997</v>
      </c>
      <c r="I2488" s="8">
        <f t="shared" si="2176"/>
        <v>821.6</v>
      </c>
      <c r="J2488" s="8">
        <f t="shared" si="2176"/>
        <v>21552.400000000001</v>
      </c>
      <c r="K2488" s="8">
        <f t="shared" si="2176"/>
        <v>377758.60000000003</v>
      </c>
      <c r="L2488" s="8">
        <f>L2501+L2568+L2489</f>
        <v>5534.9589999999998</v>
      </c>
      <c r="M2488" s="8">
        <f t="shared" si="2123"/>
        <v>385216.25899999996</v>
      </c>
      <c r="N2488" s="8">
        <f t="shared" ref="N2488:V2488" si="2177">N2501+N2568+N2489</f>
        <v>533425.35386999999</v>
      </c>
      <c r="O2488" s="8">
        <f>O2501+O2568+O2489</f>
        <v>387404.82977999997</v>
      </c>
      <c r="P2488" s="8">
        <f t="shared" si="2177"/>
        <v>222681.05527999997</v>
      </c>
      <c r="Q2488" s="8">
        <f t="shared" si="2177"/>
        <v>159098.69527000003</v>
      </c>
      <c r="R2488" s="8">
        <f t="shared" si="2177"/>
        <v>0</v>
      </c>
      <c r="S2488" s="8">
        <f t="shared" si="2177"/>
        <v>0</v>
      </c>
      <c r="T2488" s="8">
        <f>T2501+T2568+T2489</f>
        <v>530540.31697000016</v>
      </c>
      <c r="U2488" s="8">
        <f t="shared" si="2177"/>
        <v>222680.83304999996</v>
      </c>
      <c r="V2488" s="40">
        <f t="shared" si="2177"/>
        <v>0</v>
      </c>
      <c r="W2488" s="8">
        <f t="shared" si="2145"/>
        <v>99.459148898891129</v>
      </c>
      <c r="X2488" s="22"/>
    </row>
    <row r="2489" spans="1:24" s="10" customFormat="1" ht="15.75" customHeight="1" x14ac:dyDescent="0.3">
      <c r="A2489" s="9" t="s">
        <v>236</v>
      </c>
      <c r="B2489" s="9" t="s">
        <v>1767</v>
      </c>
      <c r="C2489" s="9"/>
      <c r="D2489" s="9"/>
      <c r="E2489" s="13" t="s">
        <v>1541</v>
      </c>
      <c r="F2489" s="8"/>
      <c r="G2489" s="8"/>
      <c r="H2489" s="8"/>
      <c r="I2489" s="8"/>
      <c r="J2489" s="8"/>
      <c r="K2489" s="8"/>
      <c r="L2489" s="5">
        <f>L2490+L2496</f>
        <v>297.65799999999996</v>
      </c>
      <c r="M2489" s="11">
        <f>M2490+M2496</f>
        <v>297.65799999999996</v>
      </c>
      <c r="N2489" s="11">
        <f>N2490+N2496</f>
        <v>141.67000000000002</v>
      </c>
      <c r="O2489" s="11">
        <f>O2490+O2496</f>
        <v>83.5</v>
      </c>
      <c r="P2489" s="11">
        <f t="shared" ref="P2489:V2489" si="2178">P2490+P2496</f>
        <v>66</v>
      </c>
      <c r="Q2489" s="11">
        <f t="shared" si="2178"/>
        <v>66</v>
      </c>
      <c r="R2489" s="11">
        <f t="shared" si="2178"/>
        <v>0</v>
      </c>
      <c r="S2489" s="11">
        <f t="shared" si="2178"/>
        <v>0</v>
      </c>
      <c r="T2489" s="11">
        <f t="shared" si="2178"/>
        <v>141.43613999999999</v>
      </c>
      <c r="U2489" s="11">
        <f t="shared" si="2178"/>
        <v>65.777770000000004</v>
      </c>
      <c r="V2489" s="41">
        <f t="shared" si="2178"/>
        <v>0</v>
      </c>
      <c r="W2489" s="11">
        <f t="shared" si="2145"/>
        <v>99.834926237029691</v>
      </c>
      <c r="X2489" s="26"/>
    </row>
    <row r="2490" spans="1:24" ht="31.5" customHeight="1" x14ac:dyDescent="0.3">
      <c r="A2490" s="4" t="s">
        <v>236</v>
      </c>
      <c r="B2490" s="4" t="s">
        <v>1767</v>
      </c>
      <c r="C2490" s="4" t="s">
        <v>70</v>
      </c>
      <c r="D2490" s="4"/>
      <c r="E2490" s="14" t="s">
        <v>1183</v>
      </c>
      <c r="F2490" s="8"/>
      <c r="G2490" s="8"/>
      <c r="H2490" s="8"/>
      <c r="I2490" s="8"/>
      <c r="J2490" s="8"/>
      <c r="K2490" s="8"/>
      <c r="L2490" s="5"/>
      <c r="M2490" s="5">
        <f>M2491</f>
        <v>0</v>
      </c>
      <c r="N2490" s="5">
        <f t="shared" ref="N2490:O2494" si="2179">N2491</f>
        <v>83.5</v>
      </c>
      <c r="O2490" s="5">
        <f t="shared" si="2179"/>
        <v>83.5</v>
      </c>
      <c r="P2490" s="5">
        <f t="shared" ref="P2490:V2494" si="2180">P2491</f>
        <v>66</v>
      </c>
      <c r="Q2490" s="5">
        <f t="shared" si="2180"/>
        <v>66</v>
      </c>
      <c r="R2490" s="5">
        <f t="shared" si="2180"/>
        <v>0</v>
      </c>
      <c r="S2490" s="5">
        <f t="shared" si="2180"/>
        <v>0</v>
      </c>
      <c r="T2490" s="5">
        <f t="shared" si="2180"/>
        <v>83.266660000000002</v>
      </c>
      <c r="U2490" s="5">
        <f t="shared" si="2180"/>
        <v>65.777770000000004</v>
      </c>
      <c r="V2490" s="42">
        <f t="shared" si="2180"/>
        <v>0</v>
      </c>
      <c r="W2490" s="5">
        <f t="shared" si="2145"/>
        <v>99.720550898203598</v>
      </c>
      <c r="X2490" s="27"/>
    </row>
    <row r="2491" spans="1:24" ht="31.5" customHeight="1" x14ac:dyDescent="0.3">
      <c r="A2491" s="4" t="s">
        <v>236</v>
      </c>
      <c r="B2491" s="4" t="s">
        <v>1767</v>
      </c>
      <c r="C2491" s="4" t="s">
        <v>77</v>
      </c>
      <c r="D2491" s="4"/>
      <c r="E2491" s="14" t="s">
        <v>1184</v>
      </c>
      <c r="F2491" s="8"/>
      <c r="G2491" s="8"/>
      <c r="H2491" s="8"/>
      <c r="I2491" s="8"/>
      <c r="J2491" s="8"/>
      <c r="K2491" s="8"/>
      <c r="L2491" s="5"/>
      <c r="M2491" s="5">
        <f>M2492</f>
        <v>0</v>
      </c>
      <c r="N2491" s="5">
        <f t="shared" si="2179"/>
        <v>83.5</v>
      </c>
      <c r="O2491" s="5">
        <f t="shared" si="2179"/>
        <v>83.5</v>
      </c>
      <c r="P2491" s="5">
        <f t="shared" si="2180"/>
        <v>66</v>
      </c>
      <c r="Q2491" s="5">
        <f t="shared" si="2180"/>
        <v>66</v>
      </c>
      <c r="R2491" s="5">
        <f t="shared" si="2180"/>
        <v>0</v>
      </c>
      <c r="S2491" s="5">
        <f t="shared" si="2180"/>
        <v>0</v>
      </c>
      <c r="T2491" s="5">
        <f t="shared" si="2180"/>
        <v>83.266660000000002</v>
      </c>
      <c r="U2491" s="5">
        <f t="shared" si="2180"/>
        <v>65.777770000000004</v>
      </c>
      <c r="V2491" s="42">
        <f t="shared" si="2180"/>
        <v>0</v>
      </c>
      <c r="W2491" s="5">
        <f t="shared" si="2145"/>
        <v>99.720550898203598</v>
      </c>
      <c r="X2491" s="27"/>
    </row>
    <row r="2492" spans="1:24" ht="31.5" customHeight="1" x14ac:dyDescent="0.3">
      <c r="A2492" s="4" t="s">
        <v>236</v>
      </c>
      <c r="B2492" s="4" t="s">
        <v>1767</v>
      </c>
      <c r="C2492" s="4" t="s">
        <v>89</v>
      </c>
      <c r="D2492" s="4"/>
      <c r="E2492" s="14" t="s">
        <v>1004</v>
      </c>
      <c r="F2492" s="8"/>
      <c r="G2492" s="8"/>
      <c r="H2492" s="8"/>
      <c r="I2492" s="8"/>
      <c r="J2492" s="8"/>
      <c r="K2492" s="8"/>
      <c r="L2492" s="5"/>
      <c r="M2492" s="5">
        <f>M2493</f>
        <v>0</v>
      </c>
      <c r="N2492" s="5">
        <f t="shared" si="2179"/>
        <v>83.5</v>
      </c>
      <c r="O2492" s="5">
        <f t="shared" si="2179"/>
        <v>83.5</v>
      </c>
      <c r="P2492" s="5">
        <f t="shared" si="2180"/>
        <v>66</v>
      </c>
      <c r="Q2492" s="5">
        <f t="shared" si="2180"/>
        <v>66</v>
      </c>
      <c r="R2492" s="5">
        <f t="shared" si="2180"/>
        <v>0</v>
      </c>
      <c r="S2492" s="5">
        <f t="shared" si="2180"/>
        <v>0</v>
      </c>
      <c r="T2492" s="5">
        <f t="shared" si="2180"/>
        <v>83.266660000000002</v>
      </c>
      <c r="U2492" s="5">
        <f t="shared" si="2180"/>
        <v>65.777770000000004</v>
      </c>
      <c r="V2492" s="42">
        <f t="shared" si="2180"/>
        <v>0</v>
      </c>
      <c r="W2492" s="5">
        <f t="shared" si="2145"/>
        <v>99.720550898203598</v>
      </c>
      <c r="X2492" s="27"/>
    </row>
    <row r="2493" spans="1:24" ht="63" customHeight="1" x14ac:dyDescent="0.3">
      <c r="A2493" s="4" t="s">
        <v>236</v>
      </c>
      <c r="B2493" s="4" t="s">
        <v>1767</v>
      </c>
      <c r="C2493" s="4" t="s">
        <v>1532</v>
      </c>
      <c r="D2493" s="4"/>
      <c r="E2493" s="14" t="s">
        <v>1531</v>
      </c>
      <c r="F2493" s="8"/>
      <c r="G2493" s="8"/>
      <c r="H2493" s="8"/>
      <c r="I2493" s="8"/>
      <c r="J2493" s="8"/>
      <c r="K2493" s="8"/>
      <c r="L2493" s="5"/>
      <c r="M2493" s="5">
        <f>M2494</f>
        <v>0</v>
      </c>
      <c r="N2493" s="5">
        <f t="shared" si="2179"/>
        <v>83.5</v>
      </c>
      <c r="O2493" s="5">
        <f t="shared" si="2179"/>
        <v>83.5</v>
      </c>
      <c r="P2493" s="5">
        <f t="shared" si="2180"/>
        <v>66</v>
      </c>
      <c r="Q2493" s="5">
        <f t="shared" si="2180"/>
        <v>66</v>
      </c>
      <c r="R2493" s="5">
        <f t="shared" si="2180"/>
        <v>0</v>
      </c>
      <c r="S2493" s="5">
        <f t="shared" si="2180"/>
        <v>0</v>
      </c>
      <c r="T2493" s="5">
        <f t="shared" si="2180"/>
        <v>83.266660000000002</v>
      </c>
      <c r="U2493" s="5">
        <f t="shared" si="2180"/>
        <v>65.777770000000004</v>
      </c>
      <c r="V2493" s="42">
        <f t="shared" si="2180"/>
        <v>0</v>
      </c>
      <c r="W2493" s="5">
        <f t="shared" si="2145"/>
        <v>99.720550898203598</v>
      </c>
      <c r="X2493" s="27"/>
    </row>
    <row r="2494" spans="1:24" ht="31.5" customHeight="1" x14ac:dyDescent="0.3">
      <c r="A2494" s="4" t="s">
        <v>236</v>
      </c>
      <c r="B2494" s="4" t="s">
        <v>1767</v>
      </c>
      <c r="C2494" s="4" t="s">
        <v>1532</v>
      </c>
      <c r="D2494" s="4" t="s">
        <v>11</v>
      </c>
      <c r="E2494" s="14" t="s">
        <v>531</v>
      </c>
      <c r="F2494" s="8"/>
      <c r="G2494" s="8"/>
      <c r="H2494" s="8"/>
      <c r="I2494" s="8"/>
      <c r="J2494" s="8"/>
      <c r="K2494" s="8"/>
      <c r="L2494" s="5"/>
      <c r="M2494" s="5">
        <f>M2495</f>
        <v>0</v>
      </c>
      <c r="N2494" s="5">
        <f t="shared" si="2179"/>
        <v>83.5</v>
      </c>
      <c r="O2494" s="5">
        <f t="shared" si="2179"/>
        <v>83.5</v>
      </c>
      <c r="P2494" s="5">
        <f t="shared" si="2180"/>
        <v>66</v>
      </c>
      <c r="Q2494" s="5">
        <f t="shared" si="2180"/>
        <v>66</v>
      </c>
      <c r="R2494" s="5">
        <f t="shared" si="2180"/>
        <v>0</v>
      </c>
      <c r="S2494" s="5">
        <f t="shared" si="2180"/>
        <v>0</v>
      </c>
      <c r="T2494" s="5">
        <f t="shared" si="2180"/>
        <v>83.266660000000002</v>
      </c>
      <c r="U2494" s="5">
        <f t="shared" si="2180"/>
        <v>65.777770000000004</v>
      </c>
      <c r="V2494" s="42">
        <f t="shared" si="2180"/>
        <v>0</v>
      </c>
      <c r="W2494" s="5">
        <f t="shared" si="2145"/>
        <v>99.720550898203598</v>
      </c>
      <c r="X2494" s="27"/>
    </row>
    <row r="2495" spans="1:24" ht="31.5" customHeight="1" x14ac:dyDescent="0.3">
      <c r="A2495" s="4" t="s">
        <v>236</v>
      </c>
      <c r="B2495" s="4" t="s">
        <v>1767</v>
      </c>
      <c r="C2495" s="4" t="s">
        <v>1532</v>
      </c>
      <c r="D2495" s="4" t="s">
        <v>12</v>
      </c>
      <c r="E2495" s="14" t="s">
        <v>532</v>
      </c>
      <c r="F2495" s="8"/>
      <c r="G2495" s="8"/>
      <c r="H2495" s="8"/>
      <c r="I2495" s="8"/>
      <c r="J2495" s="8"/>
      <c r="K2495" s="8"/>
      <c r="L2495" s="5"/>
      <c r="M2495" s="5">
        <v>0</v>
      </c>
      <c r="N2495" s="5">
        <v>83.5</v>
      </c>
      <c r="O2495" s="5">
        <f>17.5+66</f>
        <v>83.5</v>
      </c>
      <c r="P2495" s="5">
        <v>66</v>
      </c>
      <c r="Q2495" s="5">
        <v>66</v>
      </c>
      <c r="R2495" s="5">
        <v>0</v>
      </c>
      <c r="S2495" s="5">
        <v>0</v>
      </c>
      <c r="T2495" s="5">
        <v>83.266660000000002</v>
      </c>
      <c r="U2495" s="5">
        <v>65.777770000000004</v>
      </c>
      <c r="V2495" s="42">
        <v>0</v>
      </c>
      <c r="W2495" s="5">
        <f t="shared" si="2145"/>
        <v>99.720550898203598</v>
      </c>
      <c r="X2495" s="27"/>
    </row>
    <row r="2496" spans="1:24" ht="31.5" customHeight="1" x14ac:dyDescent="0.3">
      <c r="A2496" s="4" t="s">
        <v>236</v>
      </c>
      <c r="B2496" s="4" t="s">
        <v>1767</v>
      </c>
      <c r="C2496" s="4" t="s">
        <v>22</v>
      </c>
      <c r="D2496" s="4"/>
      <c r="E2496" s="14" t="s">
        <v>802</v>
      </c>
      <c r="F2496" s="8"/>
      <c r="G2496" s="8"/>
      <c r="H2496" s="8"/>
      <c r="I2496" s="8"/>
      <c r="J2496" s="8"/>
      <c r="K2496" s="8"/>
      <c r="L2496" s="5">
        <f>L2497</f>
        <v>297.65799999999996</v>
      </c>
      <c r="M2496" s="5">
        <f>L2496</f>
        <v>297.65799999999996</v>
      </c>
      <c r="N2496" s="5">
        <f t="shared" ref="N2496:O2499" si="2181">N2497</f>
        <v>58.17</v>
      </c>
      <c r="O2496" s="5">
        <f t="shared" si="2181"/>
        <v>0</v>
      </c>
      <c r="P2496" s="5">
        <f t="shared" ref="P2496:V2499" si="2182">P2497</f>
        <v>0</v>
      </c>
      <c r="Q2496" s="5">
        <f t="shared" si="2182"/>
        <v>0</v>
      </c>
      <c r="R2496" s="5">
        <f t="shared" si="2182"/>
        <v>0</v>
      </c>
      <c r="S2496" s="5">
        <f t="shared" si="2182"/>
        <v>0</v>
      </c>
      <c r="T2496" s="5">
        <f t="shared" si="2182"/>
        <v>58.16948</v>
      </c>
      <c r="U2496" s="5">
        <f t="shared" si="2182"/>
        <v>0</v>
      </c>
      <c r="V2496" s="42">
        <f t="shared" si="2182"/>
        <v>0</v>
      </c>
      <c r="W2496" s="5">
        <f t="shared" si="2145"/>
        <v>99.999106068420147</v>
      </c>
      <c r="X2496" s="25"/>
    </row>
    <row r="2497" spans="1:24" ht="47.25" customHeight="1" x14ac:dyDescent="0.3">
      <c r="A2497" s="4" t="s">
        <v>236</v>
      </c>
      <c r="B2497" s="4" t="s">
        <v>1767</v>
      </c>
      <c r="C2497" s="4" t="s">
        <v>96</v>
      </c>
      <c r="D2497" s="4"/>
      <c r="E2497" s="14" t="s">
        <v>1038</v>
      </c>
      <c r="F2497" s="8"/>
      <c r="G2497" s="8"/>
      <c r="H2497" s="8"/>
      <c r="I2497" s="8"/>
      <c r="J2497" s="8"/>
      <c r="K2497" s="8"/>
      <c r="L2497" s="5">
        <f>L2498</f>
        <v>297.65799999999996</v>
      </c>
      <c r="M2497" s="5">
        <f>L2497</f>
        <v>297.65799999999996</v>
      </c>
      <c r="N2497" s="5">
        <f t="shared" si="2181"/>
        <v>58.17</v>
      </c>
      <c r="O2497" s="5">
        <f t="shared" si="2181"/>
        <v>0</v>
      </c>
      <c r="P2497" s="5">
        <f t="shared" si="2182"/>
        <v>0</v>
      </c>
      <c r="Q2497" s="5">
        <f t="shared" si="2182"/>
        <v>0</v>
      </c>
      <c r="R2497" s="5">
        <f t="shared" si="2182"/>
        <v>0</v>
      </c>
      <c r="S2497" s="5">
        <f t="shared" si="2182"/>
        <v>0</v>
      </c>
      <c r="T2497" s="5">
        <f t="shared" si="2182"/>
        <v>58.16948</v>
      </c>
      <c r="U2497" s="5">
        <f t="shared" si="2182"/>
        <v>0</v>
      </c>
      <c r="V2497" s="42">
        <f t="shared" si="2182"/>
        <v>0</v>
      </c>
      <c r="W2497" s="5">
        <f t="shared" si="2145"/>
        <v>99.999106068420147</v>
      </c>
      <c r="X2497" s="25"/>
    </row>
    <row r="2498" spans="1:24" ht="31.5" customHeight="1" x14ac:dyDescent="0.3">
      <c r="A2498" s="4" t="s">
        <v>236</v>
      </c>
      <c r="B2498" s="4" t="s">
        <v>1767</v>
      </c>
      <c r="C2498" s="4" t="s">
        <v>1278</v>
      </c>
      <c r="D2498" s="4"/>
      <c r="E2498" s="14" t="s">
        <v>1634</v>
      </c>
      <c r="F2498" s="8"/>
      <c r="G2498" s="8"/>
      <c r="H2498" s="8"/>
      <c r="I2498" s="8"/>
      <c r="J2498" s="8"/>
      <c r="K2498" s="8"/>
      <c r="L2498" s="5">
        <f>L2499</f>
        <v>297.65799999999996</v>
      </c>
      <c r="M2498" s="5">
        <f>L2498</f>
        <v>297.65799999999996</v>
      </c>
      <c r="N2498" s="5">
        <f t="shared" si="2181"/>
        <v>58.17</v>
      </c>
      <c r="O2498" s="5">
        <f t="shared" si="2181"/>
        <v>0</v>
      </c>
      <c r="P2498" s="5">
        <f t="shared" si="2182"/>
        <v>0</v>
      </c>
      <c r="Q2498" s="5">
        <f t="shared" si="2182"/>
        <v>0</v>
      </c>
      <c r="R2498" s="5">
        <f t="shared" si="2182"/>
        <v>0</v>
      </c>
      <c r="S2498" s="5">
        <f t="shared" si="2182"/>
        <v>0</v>
      </c>
      <c r="T2498" s="5">
        <f t="shared" si="2182"/>
        <v>58.16948</v>
      </c>
      <c r="U2498" s="5">
        <f t="shared" si="2182"/>
        <v>0</v>
      </c>
      <c r="V2498" s="42">
        <f t="shared" si="2182"/>
        <v>0</v>
      </c>
      <c r="W2498" s="5">
        <f t="shared" si="2145"/>
        <v>99.999106068420147</v>
      </c>
      <c r="X2498" s="25"/>
    </row>
    <row r="2499" spans="1:24" ht="31.5" customHeight="1" x14ac:dyDescent="0.3">
      <c r="A2499" s="4" t="s">
        <v>236</v>
      </c>
      <c r="B2499" s="4" t="s">
        <v>1767</v>
      </c>
      <c r="C2499" s="4" t="s">
        <v>1278</v>
      </c>
      <c r="D2499" s="4" t="s">
        <v>11</v>
      </c>
      <c r="E2499" s="14" t="s">
        <v>531</v>
      </c>
      <c r="F2499" s="8"/>
      <c r="G2499" s="8"/>
      <c r="H2499" s="8"/>
      <c r="I2499" s="8"/>
      <c r="J2499" s="8"/>
      <c r="K2499" s="8"/>
      <c r="L2499" s="5">
        <f>L2500</f>
        <v>297.65799999999996</v>
      </c>
      <c r="M2499" s="5">
        <f>L2499</f>
        <v>297.65799999999996</v>
      </c>
      <c r="N2499" s="5">
        <f t="shared" si="2181"/>
        <v>58.17</v>
      </c>
      <c r="O2499" s="5">
        <f t="shared" si="2181"/>
        <v>0</v>
      </c>
      <c r="P2499" s="5">
        <f t="shared" si="2182"/>
        <v>0</v>
      </c>
      <c r="Q2499" s="5">
        <f t="shared" si="2182"/>
        <v>0</v>
      </c>
      <c r="R2499" s="5">
        <f t="shared" si="2182"/>
        <v>0</v>
      </c>
      <c r="S2499" s="5">
        <f t="shared" si="2182"/>
        <v>0</v>
      </c>
      <c r="T2499" s="5">
        <f t="shared" si="2182"/>
        <v>58.16948</v>
      </c>
      <c r="U2499" s="5">
        <f t="shared" si="2182"/>
        <v>0</v>
      </c>
      <c r="V2499" s="42">
        <f t="shared" si="2182"/>
        <v>0</v>
      </c>
      <c r="W2499" s="5">
        <f t="shared" si="2145"/>
        <v>99.999106068420147</v>
      </c>
      <c r="X2499" s="25"/>
    </row>
    <row r="2500" spans="1:24" s="3" customFormat="1" ht="31.5" customHeight="1" x14ac:dyDescent="0.3">
      <c r="A2500" s="4" t="s">
        <v>236</v>
      </c>
      <c r="B2500" s="4" t="s">
        <v>1767</v>
      </c>
      <c r="C2500" s="4" t="s">
        <v>1278</v>
      </c>
      <c r="D2500" s="4" t="s">
        <v>12</v>
      </c>
      <c r="E2500" s="14" t="s">
        <v>532</v>
      </c>
      <c r="F2500" s="8"/>
      <c r="G2500" s="8"/>
      <c r="H2500" s="8"/>
      <c r="I2500" s="8"/>
      <c r="J2500" s="8"/>
      <c r="K2500" s="8"/>
      <c r="L2500" s="5">
        <f>458.097-91.701-68.738</f>
        <v>297.65799999999996</v>
      </c>
      <c r="M2500" s="5">
        <f>L2500</f>
        <v>297.65799999999996</v>
      </c>
      <c r="N2500" s="5">
        <v>58.17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58.16948</v>
      </c>
      <c r="U2500" s="5">
        <v>0</v>
      </c>
      <c r="V2500" s="42">
        <v>0</v>
      </c>
      <c r="W2500" s="5">
        <f t="shared" si="2145"/>
        <v>99.999106068420147</v>
      </c>
      <c r="X2500" s="25"/>
    </row>
    <row r="2501" spans="1:24" s="10" customFormat="1" ht="15.75" customHeight="1" x14ac:dyDescent="0.3">
      <c r="A2501" s="9" t="s">
        <v>236</v>
      </c>
      <c r="B2501" s="9" t="s">
        <v>1787</v>
      </c>
      <c r="C2501" s="9"/>
      <c r="D2501" s="9"/>
      <c r="E2501" s="13" t="s">
        <v>510</v>
      </c>
      <c r="F2501" s="11">
        <f t="shared" ref="F2501:L2501" si="2183">F2502+F2524+F2530+F2547+F2560</f>
        <v>378553.5</v>
      </c>
      <c r="G2501" s="11">
        <f t="shared" si="2183"/>
        <v>269273.99999999994</v>
      </c>
      <c r="H2501" s="11">
        <f t="shared" si="2183"/>
        <v>304578.49999999994</v>
      </c>
      <c r="I2501" s="11">
        <f t="shared" si="2183"/>
        <v>839.6</v>
      </c>
      <c r="J2501" s="11">
        <f t="shared" si="2183"/>
        <v>21552.400000000001</v>
      </c>
      <c r="K2501" s="11">
        <f t="shared" si="2183"/>
        <v>377770.60000000003</v>
      </c>
      <c r="L2501" s="11">
        <f t="shared" si="2183"/>
        <v>5359.0509999999995</v>
      </c>
      <c r="M2501" s="11">
        <f t="shared" si="2123"/>
        <v>384752.15099999995</v>
      </c>
      <c r="N2501" s="11">
        <f>N2502+N2524+N2530+N2547+N2560+N2539</f>
        <v>532684.53571999993</v>
      </c>
      <c r="O2501" s="11">
        <f t="shared" ref="O2501:V2501" si="2184">O2502+O2524+O2530+O2547+O2560+O2539</f>
        <v>386937.73162999999</v>
      </c>
      <c r="P2501" s="11">
        <f t="shared" si="2184"/>
        <v>222615.05527999997</v>
      </c>
      <c r="Q2501" s="11">
        <f t="shared" si="2184"/>
        <v>159032.69527000003</v>
      </c>
      <c r="R2501" s="11">
        <f t="shared" si="2184"/>
        <v>0</v>
      </c>
      <c r="S2501" s="11">
        <f t="shared" si="2184"/>
        <v>0</v>
      </c>
      <c r="T2501" s="11">
        <f t="shared" si="2184"/>
        <v>529800.48268000013</v>
      </c>
      <c r="U2501" s="11">
        <f t="shared" si="2184"/>
        <v>222615.05527999997</v>
      </c>
      <c r="V2501" s="41">
        <f t="shared" si="2184"/>
        <v>0</v>
      </c>
      <c r="W2501" s="11">
        <f t="shared" si="2145"/>
        <v>99.458581421722414</v>
      </c>
      <c r="X2501" s="26"/>
    </row>
    <row r="2502" spans="1:24" ht="31.5" customHeight="1" x14ac:dyDescent="0.3">
      <c r="A2502" s="4" t="s">
        <v>236</v>
      </c>
      <c r="B2502" s="4" t="s">
        <v>1787</v>
      </c>
      <c r="C2502" s="4" t="s">
        <v>199</v>
      </c>
      <c r="D2502" s="4"/>
      <c r="E2502" s="14" t="s">
        <v>979</v>
      </c>
      <c r="F2502" s="5">
        <f t="shared" ref="F2502:L2502" si="2185">F2503+F2519</f>
        <v>358234.9</v>
      </c>
      <c r="G2502" s="5">
        <f t="shared" si="2185"/>
        <v>249293.59999999998</v>
      </c>
      <c r="H2502" s="5">
        <f t="shared" si="2185"/>
        <v>284259.89999999997</v>
      </c>
      <c r="I2502" s="5">
        <f t="shared" si="2185"/>
        <v>839.6</v>
      </c>
      <c r="J2502" s="5">
        <f t="shared" si="2185"/>
        <v>21552.400000000001</v>
      </c>
      <c r="K2502" s="5">
        <f t="shared" si="2185"/>
        <v>377770.60000000003</v>
      </c>
      <c r="L2502" s="5">
        <f t="shared" si="2185"/>
        <v>2945.1099999999997</v>
      </c>
      <c r="M2502" s="5">
        <f t="shared" si="2123"/>
        <v>362019.61</v>
      </c>
      <c r="N2502" s="5">
        <f>N2503+N2519</f>
        <v>441888.90305999998</v>
      </c>
      <c r="O2502" s="5">
        <f>O2503+O2519</f>
        <v>310815.64981000003</v>
      </c>
      <c r="P2502" s="5">
        <f t="shared" ref="P2502:V2502" si="2186">P2503+P2519</f>
        <v>176803.17310999997</v>
      </c>
      <c r="Q2502" s="5">
        <f t="shared" si="2186"/>
        <v>116044.38083000001</v>
      </c>
      <c r="R2502" s="5">
        <f t="shared" si="2186"/>
        <v>0</v>
      </c>
      <c r="S2502" s="5">
        <f t="shared" si="2186"/>
        <v>0</v>
      </c>
      <c r="T2502" s="5">
        <f>T2503+T2519</f>
        <v>439876.71545000002</v>
      </c>
      <c r="U2502" s="5">
        <f t="shared" si="2186"/>
        <v>176803.17310999997</v>
      </c>
      <c r="V2502" s="42">
        <f t="shared" si="2186"/>
        <v>0</v>
      </c>
      <c r="W2502" s="5">
        <f t="shared" si="2145"/>
        <v>99.544639479275006</v>
      </c>
      <c r="X2502" s="27"/>
    </row>
    <row r="2503" spans="1:24" ht="31.5" customHeight="1" x14ac:dyDescent="0.3">
      <c r="A2503" s="4" t="s">
        <v>236</v>
      </c>
      <c r="B2503" s="4" t="s">
        <v>1787</v>
      </c>
      <c r="C2503" s="4" t="s">
        <v>200</v>
      </c>
      <c r="D2503" s="4"/>
      <c r="E2503" s="14" t="s">
        <v>1257</v>
      </c>
      <c r="F2503" s="5">
        <f t="shared" ref="F2503:L2503" si="2187">F2504+F2511+F2515</f>
        <v>342091.9</v>
      </c>
      <c r="G2503" s="5">
        <f t="shared" si="2187"/>
        <v>232474.19999999998</v>
      </c>
      <c r="H2503" s="5">
        <f t="shared" si="2187"/>
        <v>267934.09999999998</v>
      </c>
      <c r="I2503" s="5">
        <f t="shared" si="2187"/>
        <v>839.6</v>
      </c>
      <c r="J2503" s="5">
        <f t="shared" si="2187"/>
        <v>21552.400000000001</v>
      </c>
      <c r="K2503" s="5">
        <f t="shared" si="2187"/>
        <v>377770.60000000003</v>
      </c>
      <c r="L2503" s="5">
        <f t="shared" si="2187"/>
        <v>3032.9709999999995</v>
      </c>
      <c r="M2503" s="5">
        <f t="shared" si="2123"/>
        <v>345964.47100000002</v>
      </c>
      <c r="N2503" s="5">
        <f>N2504+N2511+N2515</f>
        <v>421832.80627</v>
      </c>
      <c r="O2503" s="5">
        <f>O2504+O2511+O2515</f>
        <v>302627.25783000002</v>
      </c>
      <c r="P2503" s="5">
        <f t="shared" ref="P2503:V2503" si="2188">P2504+P2511+P2515</f>
        <v>176803.17310999997</v>
      </c>
      <c r="Q2503" s="5">
        <f t="shared" si="2188"/>
        <v>116044.38083000001</v>
      </c>
      <c r="R2503" s="5">
        <f t="shared" si="2188"/>
        <v>0</v>
      </c>
      <c r="S2503" s="5">
        <f t="shared" si="2188"/>
        <v>0</v>
      </c>
      <c r="T2503" s="5">
        <f t="shared" si="2188"/>
        <v>421563.38967</v>
      </c>
      <c r="U2503" s="5">
        <f t="shared" si="2188"/>
        <v>176803.17310999997</v>
      </c>
      <c r="V2503" s="42">
        <f t="shared" si="2188"/>
        <v>0</v>
      </c>
      <c r="W2503" s="5">
        <f t="shared" si="2145"/>
        <v>99.936131899654214</v>
      </c>
      <c r="X2503" s="27"/>
    </row>
    <row r="2504" spans="1:24" ht="47.25" customHeight="1" x14ac:dyDescent="0.3">
      <c r="A2504" s="4" t="s">
        <v>236</v>
      </c>
      <c r="B2504" s="4" t="s">
        <v>1787</v>
      </c>
      <c r="C2504" s="4" t="s">
        <v>201</v>
      </c>
      <c r="D2504" s="4"/>
      <c r="E2504" s="14" t="s">
        <v>1148</v>
      </c>
      <c r="F2504" s="5">
        <f t="shared" ref="F2504:L2504" si="2189">F2505+F2508</f>
        <v>232091.9</v>
      </c>
      <c r="G2504" s="5">
        <f t="shared" si="2189"/>
        <v>232474.19999999998</v>
      </c>
      <c r="H2504" s="5">
        <f t="shared" si="2189"/>
        <v>232881.4</v>
      </c>
      <c r="I2504" s="5">
        <f t="shared" si="2189"/>
        <v>839.6</v>
      </c>
      <c r="J2504" s="5">
        <f t="shared" si="2189"/>
        <v>21552.400000000001</v>
      </c>
      <c r="K2504" s="5">
        <f t="shared" si="2189"/>
        <v>377770.60000000003</v>
      </c>
      <c r="L2504" s="5">
        <f t="shared" si="2189"/>
        <v>3032.9709999999995</v>
      </c>
      <c r="M2504" s="5">
        <f t="shared" si="2123"/>
        <v>235964.47099999999</v>
      </c>
      <c r="N2504" s="5">
        <f>N2505+N2508</f>
        <v>235825.05316000001</v>
      </c>
      <c r="O2504" s="5">
        <f>O2505+O2508</f>
        <v>177378.29699999999</v>
      </c>
      <c r="P2504" s="5">
        <f t="shared" ref="P2504:V2504" si="2190">P2505+P2508</f>
        <v>0</v>
      </c>
      <c r="Q2504" s="5">
        <f t="shared" si="2190"/>
        <v>0</v>
      </c>
      <c r="R2504" s="5">
        <f t="shared" si="2190"/>
        <v>0</v>
      </c>
      <c r="S2504" s="5">
        <f t="shared" si="2190"/>
        <v>0</v>
      </c>
      <c r="T2504" s="5">
        <f t="shared" si="2190"/>
        <v>235555.63656000001</v>
      </c>
      <c r="U2504" s="5">
        <f t="shared" si="2190"/>
        <v>0</v>
      </c>
      <c r="V2504" s="42">
        <f t="shared" si="2190"/>
        <v>0</v>
      </c>
      <c r="W2504" s="5">
        <f t="shared" si="2145"/>
        <v>99.885755734435392</v>
      </c>
      <c r="X2504" s="27"/>
    </row>
    <row r="2505" spans="1:24" ht="15.75" customHeight="1" x14ac:dyDescent="0.3">
      <c r="A2505" s="4" t="s">
        <v>236</v>
      </c>
      <c r="B2505" s="4" t="s">
        <v>1787</v>
      </c>
      <c r="C2505" s="4" t="s">
        <v>193</v>
      </c>
      <c r="D2505" s="4"/>
      <c r="E2505" s="14" t="s">
        <v>608</v>
      </c>
      <c r="F2505" s="5">
        <f t="shared" ref="F2505:L2506" si="2191">F2506</f>
        <v>227866</v>
      </c>
      <c r="G2505" s="5">
        <f t="shared" si="2191"/>
        <v>228248.3</v>
      </c>
      <c r="H2505" s="5">
        <f t="shared" si="2191"/>
        <v>228655.5</v>
      </c>
      <c r="I2505" s="5">
        <f t="shared" si="2191"/>
        <v>839.6</v>
      </c>
      <c r="J2505" s="5">
        <f t="shared" si="2191"/>
        <v>21552.400000000001</v>
      </c>
      <c r="K2505" s="5">
        <f t="shared" si="2191"/>
        <v>377770.60000000003</v>
      </c>
      <c r="L2505" s="5">
        <f t="shared" si="2191"/>
        <v>4772.3329999999996</v>
      </c>
      <c r="M2505" s="5">
        <f t="shared" si="2123"/>
        <v>233477.93300000002</v>
      </c>
      <c r="N2505" s="5">
        <f>N2506</f>
        <v>233338.51516000001</v>
      </c>
      <c r="O2505" s="5">
        <f>O2506</f>
        <v>175256.29699999999</v>
      </c>
      <c r="P2505" s="5">
        <f t="shared" ref="P2505:V2506" si="2192">P2506</f>
        <v>0</v>
      </c>
      <c r="Q2505" s="5">
        <f t="shared" si="2192"/>
        <v>0</v>
      </c>
      <c r="R2505" s="5">
        <f t="shared" si="2192"/>
        <v>0</v>
      </c>
      <c r="S2505" s="5">
        <f t="shared" si="2192"/>
        <v>0</v>
      </c>
      <c r="T2505" s="5">
        <f t="shared" si="2192"/>
        <v>233069.09856000001</v>
      </c>
      <c r="U2505" s="5">
        <f t="shared" si="2192"/>
        <v>0</v>
      </c>
      <c r="V2505" s="42">
        <f t="shared" si="2192"/>
        <v>0</v>
      </c>
      <c r="W2505" s="5">
        <f t="shared" si="2145"/>
        <v>99.884538307010629</v>
      </c>
      <c r="X2505" s="27"/>
    </row>
    <row r="2506" spans="1:24" ht="31.5" customHeight="1" x14ac:dyDescent="0.3">
      <c r="A2506" s="4" t="s">
        <v>236</v>
      </c>
      <c r="B2506" s="4" t="s">
        <v>1787</v>
      </c>
      <c r="C2506" s="4" t="s">
        <v>193</v>
      </c>
      <c r="D2506" s="4" t="s">
        <v>11</v>
      </c>
      <c r="E2506" s="14" t="s">
        <v>531</v>
      </c>
      <c r="F2506" s="5">
        <f t="shared" si="2191"/>
        <v>227866</v>
      </c>
      <c r="G2506" s="5">
        <f t="shared" si="2191"/>
        <v>228248.3</v>
      </c>
      <c r="H2506" s="5">
        <f t="shared" si="2191"/>
        <v>228655.5</v>
      </c>
      <c r="I2506" s="5">
        <f t="shared" si="2191"/>
        <v>839.6</v>
      </c>
      <c r="J2506" s="5">
        <f t="shared" si="2191"/>
        <v>21552.400000000001</v>
      </c>
      <c r="K2506" s="5">
        <f t="shared" si="2191"/>
        <v>377770.60000000003</v>
      </c>
      <c r="L2506" s="5">
        <f t="shared" si="2191"/>
        <v>4772.3329999999996</v>
      </c>
      <c r="M2506" s="5">
        <f t="shared" si="2123"/>
        <v>233477.93300000002</v>
      </c>
      <c r="N2506" s="5">
        <f>N2507</f>
        <v>233338.51516000001</v>
      </c>
      <c r="O2506" s="5">
        <f>O2507</f>
        <v>175256.29699999999</v>
      </c>
      <c r="P2506" s="5">
        <f t="shared" si="2192"/>
        <v>0</v>
      </c>
      <c r="Q2506" s="5">
        <f t="shared" si="2192"/>
        <v>0</v>
      </c>
      <c r="R2506" s="5">
        <f t="shared" si="2192"/>
        <v>0</v>
      </c>
      <c r="S2506" s="5">
        <f t="shared" si="2192"/>
        <v>0</v>
      </c>
      <c r="T2506" s="5">
        <f t="shared" si="2192"/>
        <v>233069.09856000001</v>
      </c>
      <c r="U2506" s="5">
        <f t="shared" si="2192"/>
        <v>0</v>
      </c>
      <c r="V2506" s="42">
        <f t="shared" si="2192"/>
        <v>0</v>
      </c>
      <c r="W2506" s="5">
        <f t="shared" si="2145"/>
        <v>99.884538307010629</v>
      </c>
      <c r="X2506" s="27"/>
    </row>
    <row r="2507" spans="1:24" ht="31.5" customHeight="1" x14ac:dyDescent="0.3">
      <c r="A2507" s="4" t="s">
        <v>236</v>
      </c>
      <c r="B2507" s="4" t="s">
        <v>1787</v>
      </c>
      <c r="C2507" s="4" t="s">
        <v>193</v>
      </c>
      <c r="D2507" s="4" t="s">
        <v>12</v>
      </c>
      <c r="E2507" s="14" t="s">
        <v>532</v>
      </c>
      <c r="F2507" s="5">
        <v>227866</v>
      </c>
      <c r="G2507" s="5">
        <v>228248.3</v>
      </c>
      <c r="H2507" s="5">
        <v>228655.5</v>
      </c>
      <c r="I2507" s="5">
        <f>839.6</f>
        <v>839.6</v>
      </c>
      <c r="J2507" s="5">
        <f>814.7+20737.7</f>
        <v>21552.400000000001</v>
      </c>
      <c r="K2507" s="5">
        <f>618.7+377151.9</f>
        <v>377770.60000000003</v>
      </c>
      <c r="L2507" s="5">
        <f>5381.267-1452.31+1880.981-247.22-784.3-6.085</f>
        <v>4772.3329999999996</v>
      </c>
      <c r="M2507" s="5">
        <f t="shared" si="2123"/>
        <v>233477.93300000002</v>
      </c>
      <c r="N2507" s="5">
        <v>233338.51516000001</v>
      </c>
      <c r="O2507" s="5">
        <v>175256.29699999999</v>
      </c>
      <c r="P2507" s="5">
        <v>0</v>
      </c>
      <c r="Q2507" s="5">
        <v>0</v>
      </c>
      <c r="R2507" s="5">
        <v>0</v>
      </c>
      <c r="S2507" s="5">
        <v>0</v>
      </c>
      <c r="T2507" s="5">
        <v>233069.09856000001</v>
      </c>
      <c r="U2507" s="5">
        <v>0</v>
      </c>
      <c r="V2507" s="42">
        <v>0</v>
      </c>
      <c r="W2507" s="5">
        <f t="shared" si="2145"/>
        <v>99.884538307010629</v>
      </c>
      <c r="X2507" s="27"/>
    </row>
    <row r="2508" spans="1:24" ht="31.5" customHeight="1" x14ac:dyDescent="0.3">
      <c r="A2508" s="4" t="s">
        <v>236</v>
      </c>
      <c r="B2508" s="4" t="s">
        <v>1787</v>
      </c>
      <c r="C2508" s="4" t="s">
        <v>194</v>
      </c>
      <c r="D2508" s="4"/>
      <c r="E2508" s="14" t="s">
        <v>609</v>
      </c>
      <c r="F2508" s="5">
        <f t="shared" ref="F2508:L2509" si="2193">F2509</f>
        <v>4225.8999999999996</v>
      </c>
      <c r="G2508" s="5">
        <f t="shared" si="2193"/>
        <v>4225.8999999999996</v>
      </c>
      <c r="H2508" s="5">
        <f t="shared" si="2193"/>
        <v>4225.8999999999996</v>
      </c>
      <c r="I2508" s="5">
        <f t="shared" si="2193"/>
        <v>0</v>
      </c>
      <c r="J2508" s="5">
        <f t="shared" si="2193"/>
        <v>0</v>
      </c>
      <c r="K2508" s="5">
        <f t="shared" si="2193"/>
        <v>0</v>
      </c>
      <c r="L2508" s="5">
        <f t="shared" si="2193"/>
        <v>-1739.3620000000001</v>
      </c>
      <c r="M2508" s="5">
        <f t="shared" si="2123"/>
        <v>2486.5379999999996</v>
      </c>
      <c r="N2508" s="5">
        <f>N2509</f>
        <v>2486.538</v>
      </c>
      <c r="O2508" s="5">
        <f>O2509</f>
        <v>2122</v>
      </c>
      <c r="P2508" s="5">
        <f t="shared" ref="P2508:V2509" si="2194">P2509</f>
        <v>0</v>
      </c>
      <c r="Q2508" s="5">
        <f t="shared" si="2194"/>
        <v>0</v>
      </c>
      <c r="R2508" s="5">
        <f t="shared" si="2194"/>
        <v>0</v>
      </c>
      <c r="S2508" s="5">
        <f t="shared" si="2194"/>
        <v>0</v>
      </c>
      <c r="T2508" s="5">
        <f t="shared" si="2194"/>
        <v>2486.538</v>
      </c>
      <c r="U2508" s="5">
        <f t="shared" si="2194"/>
        <v>0</v>
      </c>
      <c r="V2508" s="42">
        <f t="shared" si="2194"/>
        <v>0</v>
      </c>
      <c r="W2508" s="5">
        <f t="shared" si="2145"/>
        <v>100</v>
      </c>
      <c r="X2508" s="27"/>
    </row>
    <row r="2509" spans="1:24" ht="31.5" customHeight="1" x14ac:dyDescent="0.3">
      <c r="A2509" s="4" t="s">
        <v>236</v>
      </c>
      <c r="B2509" s="4" t="s">
        <v>1787</v>
      </c>
      <c r="C2509" s="4" t="s">
        <v>194</v>
      </c>
      <c r="D2509" s="4" t="s">
        <v>11</v>
      </c>
      <c r="E2509" s="14" t="s">
        <v>531</v>
      </c>
      <c r="F2509" s="5">
        <f t="shared" si="2193"/>
        <v>4225.8999999999996</v>
      </c>
      <c r="G2509" s="5">
        <f t="shared" si="2193"/>
        <v>4225.8999999999996</v>
      </c>
      <c r="H2509" s="5">
        <f t="shared" si="2193"/>
        <v>4225.8999999999996</v>
      </c>
      <c r="I2509" s="5">
        <f t="shared" si="2193"/>
        <v>0</v>
      </c>
      <c r="J2509" s="5">
        <f t="shared" si="2193"/>
        <v>0</v>
      </c>
      <c r="K2509" s="5">
        <f t="shared" si="2193"/>
        <v>0</v>
      </c>
      <c r="L2509" s="5">
        <f t="shared" si="2193"/>
        <v>-1739.3620000000001</v>
      </c>
      <c r="M2509" s="5">
        <f t="shared" si="2123"/>
        <v>2486.5379999999996</v>
      </c>
      <c r="N2509" s="5">
        <f>N2510</f>
        <v>2486.538</v>
      </c>
      <c r="O2509" s="5">
        <f>O2510</f>
        <v>2122</v>
      </c>
      <c r="P2509" s="5">
        <f t="shared" si="2194"/>
        <v>0</v>
      </c>
      <c r="Q2509" s="5">
        <f t="shared" si="2194"/>
        <v>0</v>
      </c>
      <c r="R2509" s="5">
        <f t="shared" si="2194"/>
        <v>0</v>
      </c>
      <c r="S2509" s="5">
        <f t="shared" si="2194"/>
        <v>0</v>
      </c>
      <c r="T2509" s="5">
        <f t="shared" si="2194"/>
        <v>2486.538</v>
      </c>
      <c r="U2509" s="5">
        <f t="shared" si="2194"/>
        <v>0</v>
      </c>
      <c r="V2509" s="42">
        <f t="shared" si="2194"/>
        <v>0</v>
      </c>
      <c r="W2509" s="5">
        <f t="shared" ref="W2509:W2572" si="2195">T2509/N2509*100</f>
        <v>100</v>
      </c>
      <c r="X2509" s="27"/>
    </row>
    <row r="2510" spans="1:24" ht="31.5" customHeight="1" x14ac:dyDescent="0.3">
      <c r="A2510" s="4" t="s">
        <v>236</v>
      </c>
      <c r="B2510" s="4" t="s">
        <v>1787</v>
      </c>
      <c r="C2510" s="4" t="s">
        <v>194</v>
      </c>
      <c r="D2510" s="4" t="s">
        <v>12</v>
      </c>
      <c r="E2510" s="14" t="s">
        <v>532</v>
      </c>
      <c r="F2510" s="5">
        <v>4225.8999999999996</v>
      </c>
      <c r="G2510" s="5">
        <v>4225.8999999999996</v>
      </c>
      <c r="H2510" s="5">
        <v>4225.8999999999996</v>
      </c>
      <c r="I2510" s="5"/>
      <c r="J2510" s="5"/>
      <c r="K2510" s="5"/>
      <c r="L2510" s="5">
        <f>-2103.9+364.538</f>
        <v>-1739.3620000000001</v>
      </c>
      <c r="M2510" s="5">
        <f t="shared" si="2123"/>
        <v>2486.5379999999996</v>
      </c>
      <c r="N2510" s="5">
        <v>2486.538</v>
      </c>
      <c r="O2510" s="5">
        <v>2122</v>
      </c>
      <c r="P2510" s="5">
        <v>0</v>
      </c>
      <c r="Q2510" s="5">
        <v>0</v>
      </c>
      <c r="R2510" s="5">
        <v>0</v>
      </c>
      <c r="S2510" s="5">
        <v>0</v>
      </c>
      <c r="T2510" s="5">
        <v>2486.538</v>
      </c>
      <c r="U2510" s="5">
        <v>0</v>
      </c>
      <c r="V2510" s="42">
        <v>0</v>
      </c>
      <c r="W2510" s="5">
        <f t="shared" si="2195"/>
        <v>100</v>
      </c>
      <c r="X2510" s="27"/>
    </row>
    <row r="2511" spans="1:24" ht="63" customHeight="1" x14ac:dyDescent="0.3">
      <c r="A2511" s="4" t="s">
        <v>236</v>
      </c>
      <c r="B2511" s="4" t="s">
        <v>1787</v>
      </c>
      <c r="C2511" s="4" t="s">
        <v>857</v>
      </c>
      <c r="D2511" s="4"/>
      <c r="E2511" s="14" t="s">
        <v>1152</v>
      </c>
      <c r="F2511" s="5">
        <f t="shared" ref="F2511:L2513" si="2196">F2512</f>
        <v>60000</v>
      </c>
      <c r="G2511" s="5">
        <f t="shared" si="2196"/>
        <v>0</v>
      </c>
      <c r="H2511" s="5">
        <f t="shared" si="2196"/>
        <v>35052.699999999997</v>
      </c>
      <c r="I2511" s="5">
        <f t="shared" si="2196"/>
        <v>0</v>
      </c>
      <c r="J2511" s="5">
        <f t="shared" si="2196"/>
        <v>0</v>
      </c>
      <c r="K2511" s="5">
        <f t="shared" si="2196"/>
        <v>0</v>
      </c>
      <c r="L2511" s="5">
        <f t="shared" si="2196"/>
        <v>0</v>
      </c>
      <c r="M2511" s="5">
        <f t="shared" si="2123"/>
        <v>60000</v>
      </c>
      <c r="N2511" s="5">
        <f t="shared" ref="N2511:O2513" si="2197">N2512</f>
        <v>45870</v>
      </c>
      <c r="O2511" s="5">
        <f t="shared" si="2197"/>
        <v>34870.374000000003</v>
      </c>
      <c r="P2511" s="5">
        <f t="shared" ref="P2511:V2513" si="2198">P2512</f>
        <v>36665.42</v>
      </c>
      <c r="Q2511" s="5">
        <f t="shared" si="2198"/>
        <v>25665.794000000002</v>
      </c>
      <c r="R2511" s="5">
        <f t="shared" si="2198"/>
        <v>0</v>
      </c>
      <c r="S2511" s="5">
        <f t="shared" si="2198"/>
        <v>0</v>
      </c>
      <c r="T2511" s="5">
        <f t="shared" si="2198"/>
        <v>45870</v>
      </c>
      <c r="U2511" s="5">
        <f t="shared" si="2198"/>
        <v>36665.42</v>
      </c>
      <c r="V2511" s="42">
        <f t="shared" si="2198"/>
        <v>0</v>
      </c>
      <c r="W2511" s="5">
        <f t="shared" si="2195"/>
        <v>100</v>
      </c>
      <c r="X2511" s="27"/>
    </row>
    <row r="2512" spans="1:24" ht="63" customHeight="1" x14ac:dyDescent="0.3">
      <c r="A2512" s="4" t="s">
        <v>236</v>
      </c>
      <c r="B2512" s="4" t="s">
        <v>1787</v>
      </c>
      <c r="C2512" s="4" t="s">
        <v>971</v>
      </c>
      <c r="D2512" s="4"/>
      <c r="E2512" s="14" t="s">
        <v>611</v>
      </c>
      <c r="F2512" s="5">
        <f t="shared" si="2196"/>
        <v>60000</v>
      </c>
      <c r="G2512" s="5">
        <f t="shared" si="2196"/>
        <v>0</v>
      </c>
      <c r="H2512" s="5">
        <f t="shared" si="2196"/>
        <v>35052.699999999997</v>
      </c>
      <c r="I2512" s="5">
        <f t="shared" si="2196"/>
        <v>0</v>
      </c>
      <c r="J2512" s="5">
        <f t="shared" si="2196"/>
        <v>0</v>
      </c>
      <c r="K2512" s="5">
        <f t="shared" si="2196"/>
        <v>0</v>
      </c>
      <c r="L2512" s="5">
        <f t="shared" si="2196"/>
        <v>0</v>
      </c>
      <c r="M2512" s="5">
        <f t="shared" si="2123"/>
        <v>60000</v>
      </c>
      <c r="N2512" s="5">
        <f t="shared" si="2197"/>
        <v>45870</v>
      </c>
      <c r="O2512" s="5">
        <f t="shared" si="2197"/>
        <v>34870.374000000003</v>
      </c>
      <c r="P2512" s="5">
        <f t="shared" si="2198"/>
        <v>36665.42</v>
      </c>
      <c r="Q2512" s="5">
        <f t="shared" si="2198"/>
        <v>25665.794000000002</v>
      </c>
      <c r="R2512" s="5">
        <f t="shared" si="2198"/>
        <v>0</v>
      </c>
      <c r="S2512" s="5">
        <f t="shared" si="2198"/>
        <v>0</v>
      </c>
      <c r="T2512" s="5">
        <f t="shared" si="2198"/>
        <v>45870</v>
      </c>
      <c r="U2512" s="5">
        <f t="shared" si="2198"/>
        <v>36665.42</v>
      </c>
      <c r="V2512" s="42">
        <f t="shared" si="2198"/>
        <v>0</v>
      </c>
      <c r="W2512" s="5">
        <f t="shared" si="2195"/>
        <v>100</v>
      </c>
      <c r="X2512" s="27"/>
    </row>
    <row r="2513" spans="1:24" ht="31.5" customHeight="1" x14ac:dyDescent="0.3">
      <c r="A2513" s="4" t="s">
        <v>236</v>
      </c>
      <c r="B2513" s="4" t="s">
        <v>1787</v>
      </c>
      <c r="C2513" s="4" t="s">
        <v>971</v>
      </c>
      <c r="D2513" s="4" t="s">
        <v>11</v>
      </c>
      <c r="E2513" s="14" t="s">
        <v>531</v>
      </c>
      <c r="F2513" s="5">
        <f t="shared" si="2196"/>
        <v>60000</v>
      </c>
      <c r="G2513" s="5">
        <f t="shared" si="2196"/>
        <v>0</v>
      </c>
      <c r="H2513" s="5">
        <f t="shared" si="2196"/>
        <v>35052.699999999997</v>
      </c>
      <c r="I2513" s="5">
        <f t="shared" si="2196"/>
        <v>0</v>
      </c>
      <c r="J2513" s="5">
        <f t="shared" si="2196"/>
        <v>0</v>
      </c>
      <c r="K2513" s="5">
        <f t="shared" si="2196"/>
        <v>0</v>
      </c>
      <c r="L2513" s="5">
        <f t="shared" si="2196"/>
        <v>0</v>
      </c>
      <c r="M2513" s="5">
        <f t="shared" si="2123"/>
        <v>60000</v>
      </c>
      <c r="N2513" s="5">
        <f t="shared" si="2197"/>
        <v>45870</v>
      </c>
      <c r="O2513" s="5">
        <f t="shared" si="2197"/>
        <v>34870.374000000003</v>
      </c>
      <c r="P2513" s="5">
        <f t="shared" si="2198"/>
        <v>36665.42</v>
      </c>
      <c r="Q2513" s="5">
        <f t="shared" si="2198"/>
        <v>25665.794000000002</v>
      </c>
      <c r="R2513" s="5">
        <f t="shared" si="2198"/>
        <v>0</v>
      </c>
      <c r="S2513" s="5">
        <f t="shared" si="2198"/>
        <v>0</v>
      </c>
      <c r="T2513" s="5">
        <f t="shared" si="2198"/>
        <v>45870</v>
      </c>
      <c r="U2513" s="5">
        <f t="shared" si="2198"/>
        <v>36665.42</v>
      </c>
      <c r="V2513" s="42">
        <f t="shared" si="2198"/>
        <v>0</v>
      </c>
      <c r="W2513" s="5">
        <f t="shared" si="2195"/>
        <v>100</v>
      </c>
      <c r="X2513" s="27"/>
    </row>
    <row r="2514" spans="1:24" ht="31.5" customHeight="1" x14ac:dyDescent="0.3">
      <c r="A2514" s="4" t="s">
        <v>236</v>
      </c>
      <c r="B2514" s="4" t="s">
        <v>1787</v>
      </c>
      <c r="C2514" s="4" t="s">
        <v>971</v>
      </c>
      <c r="D2514" s="4" t="s">
        <v>12</v>
      </c>
      <c r="E2514" s="14" t="s">
        <v>532</v>
      </c>
      <c r="F2514" s="5">
        <v>60000</v>
      </c>
      <c r="G2514" s="5"/>
      <c r="H2514" s="5">
        <v>35052.699999999997</v>
      </c>
      <c r="I2514" s="5"/>
      <c r="J2514" s="5"/>
      <c r="K2514" s="5"/>
      <c r="L2514" s="5"/>
      <c r="M2514" s="5">
        <f t="shared" si="2123"/>
        <v>60000</v>
      </c>
      <c r="N2514" s="5">
        <v>45870</v>
      </c>
      <c r="O2514" s="5">
        <f>9204.58+25665.794</f>
        <v>34870.374000000003</v>
      </c>
      <c r="P2514" s="5">
        <v>36665.42</v>
      </c>
      <c r="Q2514" s="5">
        <v>25665.794000000002</v>
      </c>
      <c r="R2514" s="5">
        <v>0</v>
      </c>
      <c r="S2514" s="5">
        <v>0</v>
      </c>
      <c r="T2514" s="5">
        <v>45870</v>
      </c>
      <c r="U2514" s="5">
        <v>36665.42</v>
      </c>
      <c r="V2514" s="42">
        <v>0</v>
      </c>
      <c r="W2514" s="5">
        <f t="shared" si="2195"/>
        <v>100</v>
      </c>
      <c r="X2514" s="27"/>
    </row>
    <row r="2515" spans="1:24" ht="94.5" customHeight="1" x14ac:dyDescent="0.3">
      <c r="A2515" s="4" t="s">
        <v>236</v>
      </c>
      <c r="B2515" s="4" t="s">
        <v>1787</v>
      </c>
      <c r="C2515" s="4" t="s">
        <v>945</v>
      </c>
      <c r="D2515" s="4"/>
      <c r="E2515" s="14" t="s">
        <v>1727</v>
      </c>
      <c r="F2515" s="5">
        <f t="shared" ref="F2515:L2517" si="2199">F2516</f>
        <v>50000</v>
      </c>
      <c r="G2515" s="5">
        <f t="shared" si="2199"/>
        <v>0</v>
      </c>
      <c r="H2515" s="5">
        <f t="shared" si="2199"/>
        <v>0</v>
      </c>
      <c r="I2515" s="5">
        <f t="shared" si="2199"/>
        <v>0</v>
      </c>
      <c r="J2515" s="5">
        <f t="shared" si="2199"/>
        <v>0</v>
      </c>
      <c r="K2515" s="5">
        <f t="shared" si="2199"/>
        <v>0</v>
      </c>
      <c r="L2515" s="5">
        <f t="shared" si="2199"/>
        <v>0</v>
      </c>
      <c r="M2515" s="5">
        <f t="shared" si="2123"/>
        <v>50000</v>
      </c>
      <c r="N2515" s="5">
        <f t="shared" ref="N2515:O2517" si="2200">N2516</f>
        <v>140137.75310999999</v>
      </c>
      <c r="O2515" s="5">
        <f t="shared" si="2200"/>
        <v>90378.58683</v>
      </c>
      <c r="P2515" s="5">
        <f t="shared" ref="P2515:V2517" si="2201">P2516</f>
        <v>140137.75310999999</v>
      </c>
      <c r="Q2515" s="5">
        <f t="shared" si="2201"/>
        <v>90378.58683</v>
      </c>
      <c r="R2515" s="5">
        <f t="shared" si="2201"/>
        <v>0</v>
      </c>
      <c r="S2515" s="5">
        <f t="shared" si="2201"/>
        <v>0</v>
      </c>
      <c r="T2515" s="5">
        <f t="shared" si="2201"/>
        <v>140137.75310999999</v>
      </c>
      <c r="U2515" s="5">
        <f t="shared" si="2201"/>
        <v>140137.75310999999</v>
      </c>
      <c r="V2515" s="42">
        <f t="shared" si="2201"/>
        <v>0</v>
      </c>
      <c r="W2515" s="5">
        <f t="shared" si="2195"/>
        <v>100</v>
      </c>
      <c r="X2515" s="27"/>
    </row>
    <row r="2516" spans="1:24" ht="78.75" customHeight="1" x14ac:dyDescent="0.3">
      <c r="A2516" s="4" t="s">
        <v>236</v>
      </c>
      <c r="B2516" s="4" t="s">
        <v>1787</v>
      </c>
      <c r="C2516" s="4" t="s">
        <v>947</v>
      </c>
      <c r="D2516" s="4"/>
      <c r="E2516" s="14" t="s">
        <v>946</v>
      </c>
      <c r="F2516" s="5">
        <f t="shared" si="2199"/>
        <v>50000</v>
      </c>
      <c r="G2516" s="5">
        <f t="shared" si="2199"/>
        <v>0</v>
      </c>
      <c r="H2516" s="5">
        <f t="shared" si="2199"/>
        <v>0</v>
      </c>
      <c r="I2516" s="5">
        <f t="shared" si="2199"/>
        <v>0</v>
      </c>
      <c r="J2516" s="5">
        <f t="shared" si="2199"/>
        <v>0</v>
      </c>
      <c r="K2516" s="5">
        <f t="shared" si="2199"/>
        <v>0</v>
      </c>
      <c r="L2516" s="5">
        <f t="shared" si="2199"/>
        <v>0</v>
      </c>
      <c r="M2516" s="5">
        <f t="shared" si="2123"/>
        <v>50000</v>
      </c>
      <c r="N2516" s="5">
        <f t="shared" si="2200"/>
        <v>140137.75310999999</v>
      </c>
      <c r="O2516" s="5">
        <f t="shared" si="2200"/>
        <v>90378.58683</v>
      </c>
      <c r="P2516" s="5">
        <f t="shared" si="2201"/>
        <v>140137.75310999999</v>
      </c>
      <c r="Q2516" s="5">
        <f t="shared" si="2201"/>
        <v>90378.58683</v>
      </c>
      <c r="R2516" s="5">
        <f t="shared" si="2201"/>
        <v>0</v>
      </c>
      <c r="S2516" s="5">
        <f t="shared" si="2201"/>
        <v>0</v>
      </c>
      <c r="T2516" s="5">
        <f t="shared" si="2201"/>
        <v>140137.75310999999</v>
      </c>
      <c r="U2516" s="5">
        <f t="shared" si="2201"/>
        <v>140137.75310999999</v>
      </c>
      <c r="V2516" s="42">
        <f t="shared" si="2201"/>
        <v>0</v>
      </c>
      <c r="W2516" s="5">
        <f t="shared" si="2195"/>
        <v>100</v>
      </c>
      <c r="X2516" s="27"/>
    </row>
    <row r="2517" spans="1:24" ht="31.5" customHeight="1" x14ac:dyDescent="0.3">
      <c r="A2517" s="4" t="s">
        <v>236</v>
      </c>
      <c r="B2517" s="4" t="s">
        <v>1787</v>
      </c>
      <c r="C2517" s="4" t="s">
        <v>947</v>
      </c>
      <c r="D2517" s="4" t="s">
        <v>11</v>
      </c>
      <c r="E2517" s="14" t="s">
        <v>531</v>
      </c>
      <c r="F2517" s="5">
        <f t="shared" si="2199"/>
        <v>50000</v>
      </c>
      <c r="G2517" s="5">
        <f t="shared" si="2199"/>
        <v>0</v>
      </c>
      <c r="H2517" s="5">
        <f t="shared" si="2199"/>
        <v>0</v>
      </c>
      <c r="I2517" s="5">
        <f t="shared" si="2199"/>
        <v>0</v>
      </c>
      <c r="J2517" s="5">
        <f t="shared" si="2199"/>
        <v>0</v>
      </c>
      <c r="K2517" s="5">
        <f t="shared" si="2199"/>
        <v>0</v>
      </c>
      <c r="L2517" s="5">
        <f t="shared" si="2199"/>
        <v>0</v>
      </c>
      <c r="M2517" s="5">
        <f t="shared" si="2123"/>
        <v>50000</v>
      </c>
      <c r="N2517" s="5">
        <f t="shared" si="2200"/>
        <v>140137.75310999999</v>
      </c>
      <c r="O2517" s="5">
        <f t="shared" si="2200"/>
        <v>90378.58683</v>
      </c>
      <c r="P2517" s="5">
        <f t="shared" si="2201"/>
        <v>140137.75310999999</v>
      </c>
      <c r="Q2517" s="5">
        <f t="shared" si="2201"/>
        <v>90378.58683</v>
      </c>
      <c r="R2517" s="5">
        <f t="shared" si="2201"/>
        <v>0</v>
      </c>
      <c r="S2517" s="5">
        <f t="shared" si="2201"/>
        <v>0</v>
      </c>
      <c r="T2517" s="5">
        <f t="shared" si="2201"/>
        <v>140137.75310999999</v>
      </c>
      <c r="U2517" s="5">
        <f t="shared" si="2201"/>
        <v>140137.75310999999</v>
      </c>
      <c r="V2517" s="42">
        <f t="shared" si="2201"/>
        <v>0</v>
      </c>
      <c r="W2517" s="5">
        <f t="shared" si="2195"/>
        <v>100</v>
      </c>
      <c r="X2517" s="27"/>
    </row>
    <row r="2518" spans="1:24" ht="31.5" customHeight="1" x14ac:dyDescent="0.3">
      <c r="A2518" s="4" t="s">
        <v>236</v>
      </c>
      <c r="B2518" s="4" t="s">
        <v>1787</v>
      </c>
      <c r="C2518" s="4" t="s">
        <v>947</v>
      </c>
      <c r="D2518" s="4" t="s">
        <v>12</v>
      </c>
      <c r="E2518" s="14" t="s">
        <v>532</v>
      </c>
      <c r="F2518" s="5">
        <v>50000</v>
      </c>
      <c r="G2518" s="5"/>
      <c r="H2518" s="5"/>
      <c r="I2518" s="5"/>
      <c r="J2518" s="5"/>
      <c r="K2518" s="5"/>
      <c r="L2518" s="5"/>
      <c r="M2518" s="5">
        <f t="shared" si="2123"/>
        <v>50000</v>
      </c>
      <c r="N2518" s="5">
        <v>140137.75310999999</v>
      </c>
      <c r="O2518" s="5">
        <v>90378.58683</v>
      </c>
      <c r="P2518" s="5">
        <f>N2518</f>
        <v>140137.75310999999</v>
      </c>
      <c r="Q2518" s="5">
        <f>O2518</f>
        <v>90378.58683</v>
      </c>
      <c r="R2518" s="5">
        <v>0</v>
      </c>
      <c r="S2518" s="5">
        <v>0</v>
      </c>
      <c r="T2518" s="5">
        <v>140137.75310999999</v>
      </c>
      <c r="U2518" s="5">
        <f>T2518</f>
        <v>140137.75310999999</v>
      </c>
      <c r="V2518" s="42">
        <v>0</v>
      </c>
      <c r="W2518" s="5">
        <f t="shared" si="2195"/>
        <v>100</v>
      </c>
      <c r="X2518" s="27"/>
    </row>
    <row r="2519" spans="1:24" ht="47.25" customHeight="1" x14ac:dyDescent="0.3">
      <c r="A2519" s="4" t="s">
        <v>236</v>
      </c>
      <c r="B2519" s="4" t="s">
        <v>1787</v>
      </c>
      <c r="C2519" s="4" t="s">
        <v>981</v>
      </c>
      <c r="D2519" s="4"/>
      <c r="E2519" s="14" t="s">
        <v>1030</v>
      </c>
      <c r="F2519" s="5">
        <f>F2520</f>
        <v>16143</v>
      </c>
      <c r="G2519" s="5">
        <f t="shared" ref="G2519:L2522" si="2202">G2520</f>
        <v>16819.400000000001</v>
      </c>
      <c r="H2519" s="5">
        <f t="shared" si="2202"/>
        <v>16325.8</v>
      </c>
      <c r="I2519" s="5">
        <f t="shared" si="2202"/>
        <v>0</v>
      </c>
      <c r="J2519" s="5">
        <f t="shared" si="2202"/>
        <v>0</v>
      </c>
      <c r="K2519" s="5">
        <f t="shared" si="2202"/>
        <v>0</v>
      </c>
      <c r="L2519" s="5">
        <f t="shared" si="2202"/>
        <v>-87.861000000000018</v>
      </c>
      <c r="M2519" s="5">
        <f t="shared" si="2123"/>
        <v>16055.138999999999</v>
      </c>
      <c r="N2519" s="5">
        <f t="shared" ref="N2519:O2522" si="2203">N2520</f>
        <v>20056.09679</v>
      </c>
      <c r="O2519" s="5">
        <f t="shared" si="2203"/>
        <v>8188.3919800000003</v>
      </c>
      <c r="P2519" s="5">
        <f t="shared" ref="P2519:V2522" si="2204">P2520</f>
        <v>0</v>
      </c>
      <c r="Q2519" s="5">
        <f t="shared" si="2204"/>
        <v>0</v>
      </c>
      <c r="R2519" s="5">
        <f t="shared" si="2204"/>
        <v>0</v>
      </c>
      <c r="S2519" s="5">
        <f t="shared" si="2204"/>
        <v>0</v>
      </c>
      <c r="T2519" s="5">
        <f t="shared" si="2204"/>
        <v>18313.325779999999</v>
      </c>
      <c r="U2519" s="5">
        <f t="shared" si="2204"/>
        <v>0</v>
      </c>
      <c r="V2519" s="42">
        <f t="shared" si="2204"/>
        <v>0</v>
      </c>
      <c r="W2519" s="5">
        <f t="shared" si="2195"/>
        <v>91.310517553600206</v>
      </c>
      <c r="X2519" s="27"/>
    </row>
    <row r="2520" spans="1:24" ht="63" customHeight="1" x14ac:dyDescent="0.3">
      <c r="A2520" s="4" t="s">
        <v>236</v>
      </c>
      <c r="B2520" s="4" t="s">
        <v>1787</v>
      </c>
      <c r="C2520" s="4" t="s">
        <v>982</v>
      </c>
      <c r="D2520" s="4"/>
      <c r="E2520" s="14" t="s">
        <v>1031</v>
      </c>
      <c r="F2520" s="5">
        <f>F2521</f>
        <v>16143</v>
      </c>
      <c r="G2520" s="5">
        <f t="shared" si="2202"/>
        <v>16819.400000000001</v>
      </c>
      <c r="H2520" s="5">
        <f t="shared" si="2202"/>
        <v>16325.8</v>
      </c>
      <c r="I2520" s="5">
        <f t="shared" si="2202"/>
        <v>0</v>
      </c>
      <c r="J2520" s="5">
        <f t="shared" si="2202"/>
        <v>0</v>
      </c>
      <c r="K2520" s="5">
        <f t="shared" si="2202"/>
        <v>0</v>
      </c>
      <c r="L2520" s="5">
        <f t="shared" si="2202"/>
        <v>-87.861000000000018</v>
      </c>
      <c r="M2520" s="5">
        <f t="shared" ref="M2520:M2617" si="2205">F2520+I2520+L2520</f>
        <v>16055.138999999999</v>
      </c>
      <c r="N2520" s="5">
        <f t="shared" si="2203"/>
        <v>20056.09679</v>
      </c>
      <c r="O2520" s="5">
        <f t="shared" si="2203"/>
        <v>8188.3919800000003</v>
      </c>
      <c r="P2520" s="5">
        <f t="shared" si="2204"/>
        <v>0</v>
      </c>
      <c r="Q2520" s="5">
        <f t="shared" si="2204"/>
        <v>0</v>
      </c>
      <c r="R2520" s="5">
        <f t="shared" si="2204"/>
        <v>0</v>
      </c>
      <c r="S2520" s="5">
        <f t="shared" si="2204"/>
        <v>0</v>
      </c>
      <c r="T2520" s="5">
        <f t="shared" si="2204"/>
        <v>18313.325779999999</v>
      </c>
      <c r="U2520" s="5">
        <f t="shared" si="2204"/>
        <v>0</v>
      </c>
      <c r="V2520" s="42">
        <f t="shared" si="2204"/>
        <v>0</v>
      </c>
      <c r="W2520" s="5">
        <f t="shared" si="2195"/>
        <v>91.310517553600206</v>
      </c>
      <c r="X2520" s="27"/>
    </row>
    <row r="2521" spans="1:24" ht="47.25" customHeight="1" x14ac:dyDescent="0.3">
      <c r="A2521" s="4" t="s">
        <v>236</v>
      </c>
      <c r="B2521" s="4" t="s">
        <v>1787</v>
      </c>
      <c r="C2521" s="4" t="s">
        <v>983</v>
      </c>
      <c r="D2521" s="4"/>
      <c r="E2521" s="14" t="s">
        <v>1032</v>
      </c>
      <c r="F2521" s="5">
        <f>F2522</f>
        <v>16143</v>
      </c>
      <c r="G2521" s="5">
        <f t="shared" si="2202"/>
        <v>16819.400000000001</v>
      </c>
      <c r="H2521" s="5">
        <f t="shared" si="2202"/>
        <v>16325.8</v>
      </c>
      <c r="I2521" s="5">
        <f t="shared" si="2202"/>
        <v>0</v>
      </c>
      <c r="J2521" s="5">
        <f t="shared" si="2202"/>
        <v>0</v>
      </c>
      <c r="K2521" s="5">
        <f t="shared" si="2202"/>
        <v>0</v>
      </c>
      <c r="L2521" s="5">
        <f t="shared" si="2202"/>
        <v>-87.861000000000018</v>
      </c>
      <c r="M2521" s="5">
        <f t="shared" si="2205"/>
        <v>16055.138999999999</v>
      </c>
      <c r="N2521" s="5">
        <f t="shared" si="2203"/>
        <v>20056.09679</v>
      </c>
      <c r="O2521" s="5">
        <f t="shared" si="2203"/>
        <v>8188.3919800000003</v>
      </c>
      <c r="P2521" s="5">
        <f t="shared" si="2204"/>
        <v>0</v>
      </c>
      <c r="Q2521" s="5">
        <f t="shared" si="2204"/>
        <v>0</v>
      </c>
      <c r="R2521" s="5">
        <f t="shared" si="2204"/>
        <v>0</v>
      </c>
      <c r="S2521" s="5">
        <f t="shared" si="2204"/>
        <v>0</v>
      </c>
      <c r="T2521" s="5">
        <f t="shared" si="2204"/>
        <v>18313.325779999999</v>
      </c>
      <c r="U2521" s="5">
        <f t="shared" si="2204"/>
        <v>0</v>
      </c>
      <c r="V2521" s="42">
        <f t="shared" si="2204"/>
        <v>0</v>
      </c>
      <c r="W2521" s="5">
        <f t="shared" si="2195"/>
        <v>91.310517553600206</v>
      </c>
      <c r="X2521" s="27"/>
    </row>
    <row r="2522" spans="1:24" ht="31.5" customHeight="1" x14ac:dyDescent="0.3">
      <c r="A2522" s="4" t="s">
        <v>236</v>
      </c>
      <c r="B2522" s="4" t="s">
        <v>1787</v>
      </c>
      <c r="C2522" s="4" t="s">
        <v>983</v>
      </c>
      <c r="D2522" s="4" t="s">
        <v>11</v>
      </c>
      <c r="E2522" s="14" t="s">
        <v>531</v>
      </c>
      <c r="F2522" s="5">
        <f>F2523</f>
        <v>16143</v>
      </c>
      <c r="G2522" s="5">
        <f t="shared" si="2202"/>
        <v>16819.400000000001</v>
      </c>
      <c r="H2522" s="5">
        <f t="shared" si="2202"/>
        <v>16325.8</v>
      </c>
      <c r="I2522" s="5">
        <f t="shared" si="2202"/>
        <v>0</v>
      </c>
      <c r="J2522" s="5">
        <f t="shared" si="2202"/>
        <v>0</v>
      </c>
      <c r="K2522" s="5">
        <f t="shared" si="2202"/>
        <v>0</v>
      </c>
      <c r="L2522" s="5">
        <f t="shared" si="2202"/>
        <v>-87.861000000000018</v>
      </c>
      <c r="M2522" s="5">
        <f t="shared" si="2205"/>
        <v>16055.138999999999</v>
      </c>
      <c r="N2522" s="5">
        <f t="shared" si="2203"/>
        <v>20056.09679</v>
      </c>
      <c r="O2522" s="5">
        <f t="shared" si="2203"/>
        <v>8188.3919800000003</v>
      </c>
      <c r="P2522" s="5">
        <f t="shared" si="2204"/>
        <v>0</v>
      </c>
      <c r="Q2522" s="5">
        <f t="shared" si="2204"/>
        <v>0</v>
      </c>
      <c r="R2522" s="5">
        <f t="shared" si="2204"/>
        <v>0</v>
      </c>
      <c r="S2522" s="5">
        <f t="shared" si="2204"/>
        <v>0</v>
      </c>
      <c r="T2522" s="5">
        <f t="shared" si="2204"/>
        <v>18313.325779999999</v>
      </c>
      <c r="U2522" s="5">
        <f t="shared" si="2204"/>
        <v>0</v>
      </c>
      <c r="V2522" s="42">
        <f t="shared" si="2204"/>
        <v>0</v>
      </c>
      <c r="W2522" s="5">
        <f t="shared" si="2195"/>
        <v>91.310517553600206</v>
      </c>
      <c r="X2522" s="27"/>
    </row>
    <row r="2523" spans="1:24" ht="31.5" customHeight="1" x14ac:dyDescent="0.3">
      <c r="A2523" s="4" t="s">
        <v>236</v>
      </c>
      <c r="B2523" s="4" t="s">
        <v>1787</v>
      </c>
      <c r="C2523" s="4" t="s">
        <v>983</v>
      </c>
      <c r="D2523" s="4" t="s">
        <v>12</v>
      </c>
      <c r="E2523" s="14" t="s">
        <v>532</v>
      </c>
      <c r="F2523" s="5">
        <v>16143</v>
      </c>
      <c r="G2523" s="5">
        <v>16819.400000000001</v>
      </c>
      <c r="H2523" s="5">
        <v>16325.8</v>
      </c>
      <c r="I2523" s="5"/>
      <c r="J2523" s="5"/>
      <c r="K2523" s="5"/>
      <c r="L2523" s="5">
        <f>-1334.954+1452.31-205.217</f>
        <v>-87.861000000000018</v>
      </c>
      <c r="M2523" s="5">
        <f t="shared" si="2205"/>
        <v>16055.138999999999</v>
      </c>
      <c r="N2523" s="5">
        <v>20056.09679</v>
      </c>
      <c r="O2523" s="5">
        <v>8188.3919800000003</v>
      </c>
      <c r="P2523" s="5">
        <v>0</v>
      </c>
      <c r="Q2523" s="5">
        <v>0</v>
      </c>
      <c r="R2523" s="5">
        <v>0</v>
      </c>
      <c r="S2523" s="5">
        <v>0</v>
      </c>
      <c r="T2523" s="5">
        <v>18313.325779999999</v>
      </c>
      <c r="U2523" s="5">
        <v>0</v>
      </c>
      <c r="V2523" s="42">
        <v>0</v>
      </c>
      <c r="W2523" s="5">
        <f t="shared" si="2195"/>
        <v>91.310517553600206</v>
      </c>
      <c r="X2523" s="27"/>
    </row>
    <row r="2524" spans="1:24" ht="31.5" customHeight="1" x14ac:dyDescent="0.3">
      <c r="A2524" s="4" t="s">
        <v>236</v>
      </c>
      <c r="B2524" s="4" t="s">
        <v>1787</v>
      </c>
      <c r="C2524" s="4" t="s">
        <v>202</v>
      </c>
      <c r="D2524" s="4"/>
      <c r="E2524" s="14" t="s">
        <v>1156</v>
      </c>
      <c r="F2524" s="5">
        <f t="shared" ref="F2524:L2528" si="2206">F2525</f>
        <v>1552.3</v>
      </c>
      <c r="G2524" s="5">
        <f t="shared" si="2206"/>
        <v>1552.3</v>
      </c>
      <c r="H2524" s="5">
        <f t="shared" si="2206"/>
        <v>1552.3</v>
      </c>
      <c r="I2524" s="5">
        <f t="shared" si="2206"/>
        <v>0</v>
      </c>
      <c r="J2524" s="5">
        <f t="shared" si="2206"/>
        <v>0</v>
      </c>
      <c r="K2524" s="5">
        <f t="shared" si="2206"/>
        <v>0</v>
      </c>
      <c r="L2524" s="5">
        <f t="shared" si="2206"/>
        <v>0</v>
      </c>
      <c r="M2524" s="5">
        <f t="shared" si="2205"/>
        <v>1552.3</v>
      </c>
      <c r="N2524" s="5">
        <f t="shared" ref="N2524:O2528" si="2207">N2525</f>
        <v>1552.3</v>
      </c>
      <c r="O2524" s="5">
        <f t="shared" si="2207"/>
        <v>1141.6974399999999</v>
      </c>
      <c r="P2524" s="5">
        <f t="shared" ref="P2524:V2528" si="2208">P2525</f>
        <v>0</v>
      </c>
      <c r="Q2524" s="5">
        <f t="shared" si="2208"/>
        <v>0</v>
      </c>
      <c r="R2524" s="5">
        <f t="shared" si="2208"/>
        <v>0</v>
      </c>
      <c r="S2524" s="5">
        <f t="shared" si="2208"/>
        <v>0</v>
      </c>
      <c r="T2524" s="5">
        <f t="shared" si="2208"/>
        <v>1552.3</v>
      </c>
      <c r="U2524" s="5">
        <f t="shared" si="2208"/>
        <v>0</v>
      </c>
      <c r="V2524" s="42">
        <f t="shared" si="2208"/>
        <v>0</v>
      </c>
      <c r="W2524" s="5">
        <f t="shared" si="2195"/>
        <v>100</v>
      </c>
      <c r="X2524" s="27"/>
    </row>
    <row r="2525" spans="1:24" ht="31.5" customHeight="1" x14ac:dyDescent="0.3">
      <c r="A2525" s="4" t="s">
        <v>236</v>
      </c>
      <c r="B2525" s="4" t="s">
        <v>1787</v>
      </c>
      <c r="C2525" s="4" t="s">
        <v>203</v>
      </c>
      <c r="D2525" s="4"/>
      <c r="E2525" s="14" t="s">
        <v>1157</v>
      </c>
      <c r="F2525" s="5">
        <f t="shared" si="2206"/>
        <v>1552.3</v>
      </c>
      <c r="G2525" s="5">
        <f t="shared" si="2206"/>
        <v>1552.3</v>
      </c>
      <c r="H2525" s="5">
        <f t="shared" si="2206"/>
        <v>1552.3</v>
      </c>
      <c r="I2525" s="5">
        <f t="shared" si="2206"/>
        <v>0</v>
      </c>
      <c r="J2525" s="5">
        <f t="shared" si="2206"/>
        <v>0</v>
      </c>
      <c r="K2525" s="5">
        <f t="shared" si="2206"/>
        <v>0</v>
      </c>
      <c r="L2525" s="5">
        <f t="shared" si="2206"/>
        <v>0</v>
      </c>
      <c r="M2525" s="5">
        <f t="shared" si="2205"/>
        <v>1552.3</v>
      </c>
      <c r="N2525" s="5">
        <f t="shared" si="2207"/>
        <v>1552.3</v>
      </c>
      <c r="O2525" s="5">
        <f t="shared" si="2207"/>
        <v>1141.6974399999999</v>
      </c>
      <c r="P2525" s="5">
        <f t="shared" si="2208"/>
        <v>0</v>
      </c>
      <c r="Q2525" s="5">
        <f t="shared" si="2208"/>
        <v>0</v>
      </c>
      <c r="R2525" s="5">
        <f t="shared" si="2208"/>
        <v>0</v>
      </c>
      <c r="S2525" s="5">
        <f t="shared" si="2208"/>
        <v>0</v>
      </c>
      <c r="T2525" s="5">
        <f t="shared" si="2208"/>
        <v>1552.3</v>
      </c>
      <c r="U2525" s="5">
        <f t="shared" si="2208"/>
        <v>0</v>
      </c>
      <c r="V2525" s="42">
        <f t="shared" si="2208"/>
        <v>0</v>
      </c>
      <c r="W2525" s="5">
        <f t="shared" si="2195"/>
        <v>100</v>
      </c>
      <c r="X2525" s="27"/>
    </row>
    <row r="2526" spans="1:24" ht="47.25" customHeight="1" x14ac:dyDescent="0.3">
      <c r="A2526" s="4" t="s">
        <v>236</v>
      </c>
      <c r="B2526" s="4" t="s">
        <v>1787</v>
      </c>
      <c r="C2526" s="4" t="s">
        <v>195</v>
      </c>
      <c r="D2526" s="4"/>
      <c r="E2526" s="14" t="s">
        <v>1163</v>
      </c>
      <c r="F2526" s="5">
        <f>F2527</f>
        <v>1552.3</v>
      </c>
      <c r="G2526" s="5">
        <f t="shared" si="2206"/>
        <v>1552.3</v>
      </c>
      <c r="H2526" s="5">
        <f t="shared" si="2206"/>
        <v>1552.3</v>
      </c>
      <c r="I2526" s="5">
        <f t="shared" si="2206"/>
        <v>0</v>
      </c>
      <c r="J2526" s="5">
        <f t="shared" si="2206"/>
        <v>0</v>
      </c>
      <c r="K2526" s="5">
        <f t="shared" si="2206"/>
        <v>0</v>
      </c>
      <c r="L2526" s="5">
        <f t="shared" si="2206"/>
        <v>0</v>
      </c>
      <c r="M2526" s="5">
        <f t="shared" si="2205"/>
        <v>1552.3</v>
      </c>
      <c r="N2526" s="5">
        <f t="shared" si="2207"/>
        <v>1552.3</v>
      </c>
      <c r="O2526" s="5">
        <f t="shared" si="2207"/>
        <v>1141.6974399999999</v>
      </c>
      <c r="P2526" s="5">
        <f t="shared" si="2208"/>
        <v>0</v>
      </c>
      <c r="Q2526" s="5">
        <f t="shared" si="2208"/>
        <v>0</v>
      </c>
      <c r="R2526" s="5">
        <f t="shared" si="2208"/>
        <v>0</v>
      </c>
      <c r="S2526" s="5">
        <f t="shared" si="2208"/>
        <v>0</v>
      </c>
      <c r="T2526" s="5">
        <f t="shared" si="2208"/>
        <v>1552.3</v>
      </c>
      <c r="U2526" s="5">
        <f t="shared" si="2208"/>
        <v>0</v>
      </c>
      <c r="V2526" s="42">
        <f t="shared" si="2208"/>
        <v>0</v>
      </c>
      <c r="W2526" s="5">
        <f t="shared" si="2195"/>
        <v>100</v>
      </c>
      <c r="X2526" s="27"/>
    </row>
    <row r="2527" spans="1:24" ht="47.25" customHeight="1" x14ac:dyDescent="0.3">
      <c r="A2527" s="4" t="s">
        <v>236</v>
      </c>
      <c r="B2527" s="4" t="s">
        <v>1787</v>
      </c>
      <c r="C2527" s="4" t="s">
        <v>1471</v>
      </c>
      <c r="D2527" s="4"/>
      <c r="E2527" s="14" t="s">
        <v>1472</v>
      </c>
      <c r="F2527" s="5">
        <f>F2528</f>
        <v>1552.3</v>
      </c>
      <c r="G2527" s="5">
        <f t="shared" si="2206"/>
        <v>1552.3</v>
      </c>
      <c r="H2527" s="5">
        <f t="shared" si="2206"/>
        <v>1552.3</v>
      </c>
      <c r="I2527" s="5">
        <f t="shared" si="2206"/>
        <v>0</v>
      </c>
      <c r="J2527" s="5">
        <f t="shared" si="2206"/>
        <v>0</v>
      </c>
      <c r="K2527" s="5">
        <f t="shared" si="2206"/>
        <v>0</v>
      </c>
      <c r="L2527" s="5">
        <f t="shared" si="2206"/>
        <v>0</v>
      </c>
      <c r="M2527" s="5">
        <f t="shared" si="2205"/>
        <v>1552.3</v>
      </c>
      <c r="N2527" s="5">
        <f t="shared" si="2207"/>
        <v>1552.3</v>
      </c>
      <c r="O2527" s="5">
        <f t="shared" si="2207"/>
        <v>1141.6974399999999</v>
      </c>
      <c r="P2527" s="5">
        <f t="shared" si="2208"/>
        <v>0</v>
      </c>
      <c r="Q2527" s="5">
        <f t="shared" si="2208"/>
        <v>0</v>
      </c>
      <c r="R2527" s="5">
        <f t="shared" si="2208"/>
        <v>0</v>
      </c>
      <c r="S2527" s="5">
        <f t="shared" si="2208"/>
        <v>0</v>
      </c>
      <c r="T2527" s="5">
        <f t="shared" si="2208"/>
        <v>1552.3</v>
      </c>
      <c r="U2527" s="5">
        <f t="shared" si="2208"/>
        <v>0</v>
      </c>
      <c r="V2527" s="42">
        <f t="shared" si="2208"/>
        <v>0</v>
      </c>
      <c r="W2527" s="5">
        <f t="shared" si="2195"/>
        <v>100</v>
      </c>
      <c r="X2527" s="27"/>
    </row>
    <row r="2528" spans="1:24" ht="31.5" customHeight="1" x14ac:dyDescent="0.3">
      <c r="A2528" s="4" t="s">
        <v>236</v>
      </c>
      <c r="B2528" s="4" t="s">
        <v>1787</v>
      </c>
      <c r="C2528" s="4" t="s">
        <v>1471</v>
      </c>
      <c r="D2528" s="4" t="s">
        <v>11</v>
      </c>
      <c r="E2528" s="14" t="s">
        <v>531</v>
      </c>
      <c r="F2528" s="5">
        <f>F2529</f>
        <v>1552.3</v>
      </c>
      <c r="G2528" s="5">
        <f t="shared" si="2206"/>
        <v>1552.3</v>
      </c>
      <c r="H2528" s="5">
        <f t="shared" si="2206"/>
        <v>1552.3</v>
      </c>
      <c r="I2528" s="5">
        <f t="shared" si="2206"/>
        <v>0</v>
      </c>
      <c r="J2528" s="5">
        <f t="shared" si="2206"/>
        <v>0</v>
      </c>
      <c r="K2528" s="5">
        <f t="shared" si="2206"/>
        <v>0</v>
      </c>
      <c r="L2528" s="5">
        <f t="shared" si="2206"/>
        <v>0</v>
      </c>
      <c r="M2528" s="5">
        <f t="shared" si="2205"/>
        <v>1552.3</v>
      </c>
      <c r="N2528" s="5">
        <f t="shared" si="2207"/>
        <v>1552.3</v>
      </c>
      <c r="O2528" s="5">
        <f t="shared" si="2207"/>
        <v>1141.6974399999999</v>
      </c>
      <c r="P2528" s="5">
        <f t="shared" si="2208"/>
        <v>0</v>
      </c>
      <c r="Q2528" s="5">
        <f t="shared" si="2208"/>
        <v>0</v>
      </c>
      <c r="R2528" s="5">
        <f t="shared" si="2208"/>
        <v>0</v>
      </c>
      <c r="S2528" s="5">
        <f t="shared" si="2208"/>
        <v>0</v>
      </c>
      <c r="T2528" s="5">
        <f t="shared" si="2208"/>
        <v>1552.3</v>
      </c>
      <c r="U2528" s="5">
        <f t="shared" si="2208"/>
        <v>0</v>
      </c>
      <c r="V2528" s="42">
        <f t="shared" si="2208"/>
        <v>0</v>
      </c>
      <c r="W2528" s="5">
        <f t="shared" si="2195"/>
        <v>100</v>
      </c>
      <c r="X2528" s="27"/>
    </row>
    <row r="2529" spans="1:25" ht="31.5" customHeight="1" x14ac:dyDescent="0.3">
      <c r="A2529" s="4" t="s">
        <v>236</v>
      </c>
      <c r="B2529" s="4" t="s">
        <v>1787</v>
      </c>
      <c r="C2529" s="4" t="s">
        <v>1471</v>
      </c>
      <c r="D2529" s="4" t="s">
        <v>12</v>
      </c>
      <c r="E2529" s="14" t="s">
        <v>532</v>
      </c>
      <c r="F2529" s="5">
        <v>1552.3</v>
      </c>
      <c r="G2529" s="5">
        <v>1552.3</v>
      </c>
      <c r="H2529" s="5">
        <v>1552.3</v>
      </c>
      <c r="I2529" s="5"/>
      <c r="J2529" s="5"/>
      <c r="K2529" s="5"/>
      <c r="L2529" s="5"/>
      <c r="M2529" s="5">
        <f t="shared" si="2205"/>
        <v>1552.3</v>
      </c>
      <c r="N2529" s="5">
        <v>1552.3</v>
      </c>
      <c r="O2529" s="5">
        <v>1141.6974399999999</v>
      </c>
      <c r="P2529" s="5">
        <v>0</v>
      </c>
      <c r="Q2529" s="5">
        <v>0</v>
      </c>
      <c r="R2529" s="5">
        <v>0</v>
      </c>
      <c r="S2529" s="5">
        <v>0</v>
      </c>
      <c r="T2529" s="5">
        <v>1552.3</v>
      </c>
      <c r="U2529" s="5">
        <v>0</v>
      </c>
      <c r="V2529" s="42">
        <v>0</v>
      </c>
      <c r="W2529" s="5">
        <f t="shared" si="2195"/>
        <v>100</v>
      </c>
      <c r="X2529" s="27"/>
    </row>
    <row r="2530" spans="1:25" ht="47.25" customHeight="1" x14ac:dyDescent="0.3">
      <c r="A2530" s="4" t="s">
        <v>236</v>
      </c>
      <c r="B2530" s="4" t="s">
        <v>1787</v>
      </c>
      <c r="C2530" s="4" t="s">
        <v>32</v>
      </c>
      <c r="D2530" s="4"/>
      <c r="E2530" s="14" t="s">
        <v>1173</v>
      </c>
      <c r="F2530" s="5">
        <f t="shared" ref="F2530:L2537" si="2209">F2531</f>
        <v>2600</v>
      </c>
      <c r="G2530" s="5">
        <f t="shared" si="2209"/>
        <v>2261.8000000000002</v>
      </c>
      <c r="H2530" s="5">
        <f t="shared" si="2209"/>
        <v>2600</v>
      </c>
      <c r="I2530" s="5">
        <f t="shared" si="2209"/>
        <v>0</v>
      </c>
      <c r="J2530" s="5">
        <f t="shared" si="2209"/>
        <v>0</v>
      </c>
      <c r="K2530" s="5">
        <f t="shared" si="2209"/>
        <v>0</v>
      </c>
      <c r="L2530" s="5">
        <f t="shared" si="2209"/>
        <v>1886.9230000000002</v>
      </c>
      <c r="M2530" s="5">
        <f t="shared" si="2205"/>
        <v>4486.9230000000007</v>
      </c>
      <c r="N2530" s="5">
        <f t="shared" ref="N2530:O2537" si="2210">N2531</f>
        <v>4342.8130000000001</v>
      </c>
      <c r="O2530" s="5">
        <f t="shared" si="2210"/>
        <v>2178.6472199999998</v>
      </c>
      <c r="P2530" s="5">
        <f t="shared" ref="P2530:V2537" si="2211">P2531</f>
        <v>0</v>
      </c>
      <c r="Q2530" s="5">
        <f t="shared" si="2211"/>
        <v>0</v>
      </c>
      <c r="R2530" s="5">
        <f t="shared" si="2211"/>
        <v>0</v>
      </c>
      <c r="S2530" s="5">
        <f t="shared" si="2211"/>
        <v>0</v>
      </c>
      <c r="T2530" s="5">
        <f t="shared" si="2211"/>
        <v>3766.8580999999999</v>
      </c>
      <c r="U2530" s="5">
        <f t="shared" si="2211"/>
        <v>0</v>
      </c>
      <c r="V2530" s="42">
        <f t="shared" si="2211"/>
        <v>0</v>
      </c>
      <c r="W2530" s="5">
        <f t="shared" si="2195"/>
        <v>86.737745788271326</v>
      </c>
      <c r="X2530" s="27"/>
    </row>
    <row r="2531" spans="1:25" ht="47.25" customHeight="1" x14ac:dyDescent="0.3">
      <c r="A2531" s="4" t="s">
        <v>236</v>
      </c>
      <c r="B2531" s="4" t="s">
        <v>1787</v>
      </c>
      <c r="C2531" s="4" t="s">
        <v>33</v>
      </c>
      <c r="D2531" s="4"/>
      <c r="E2531" s="14" t="s">
        <v>1174</v>
      </c>
      <c r="F2531" s="5">
        <f t="shared" si="2209"/>
        <v>2600</v>
      </c>
      <c r="G2531" s="5">
        <f t="shared" si="2209"/>
        <v>2261.8000000000002</v>
      </c>
      <c r="H2531" s="5">
        <f t="shared" si="2209"/>
        <v>2600</v>
      </c>
      <c r="I2531" s="5">
        <f t="shared" si="2209"/>
        <v>0</v>
      </c>
      <c r="J2531" s="5">
        <f t="shared" si="2209"/>
        <v>0</v>
      </c>
      <c r="K2531" s="5">
        <f t="shared" si="2209"/>
        <v>0</v>
      </c>
      <c r="L2531" s="5">
        <f t="shared" si="2209"/>
        <v>1886.9230000000002</v>
      </c>
      <c r="M2531" s="5">
        <f t="shared" si="2205"/>
        <v>4486.9230000000007</v>
      </c>
      <c r="N2531" s="5">
        <f t="shared" si="2210"/>
        <v>4342.8130000000001</v>
      </c>
      <c r="O2531" s="5">
        <f t="shared" si="2210"/>
        <v>2178.6472199999998</v>
      </c>
      <c r="P2531" s="5">
        <f t="shared" si="2211"/>
        <v>0</v>
      </c>
      <c r="Q2531" s="5">
        <f t="shared" si="2211"/>
        <v>0</v>
      </c>
      <c r="R2531" s="5">
        <f t="shared" si="2211"/>
        <v>0</v>
      </c>
      <c r="S2531" s="5">
        <f t="shared" si="2211"/>
        <v>0</v>
      </c>
      <c r="T2531" s="5">
        <f t="shared" si="2211"/>
        <v>3766.8580999999999</v>
      </c>
      <c r="U2531" s="5">
        <f t="shared" si="2211"/>
        <v>0</v>
      </c>
      <c r="V2531" s="42">
        <f t="shared" si="2211"/>
        <v>0</v>
      </c>
      <c r="W2531" s="5">
        <f t="shared" si="2195"/>
        <v>86.737745788271326</v>
      </c>
      <c r="X2531" s="27"/>
    </row>
    <row r="2532" spans="1:25" ht="63" customHeight="1" x14ac:dyDescent="0.3">
      <c r="A2532" s="4" t="s">
        <v>236</v>
      </c>
      <c r="B2532" s="4" t="s">
        <v>1787</v>
      </c>
      <c r="C2532" s="4" t="s">
        <v>204</v>
      </c>
      <c r="D2532" s="4"/>
      <c r="E2532" s="14" t="s">
        <v>1177</v>
      </c>
      <c r="F2532" s="5">
        <f t="shared" ref="F2532:L2532" si="2212">F2536+F2533</f>
        <v>2600</v>
      </c>
      <c r="G2532" s="5">
        <f t="shared" si="2212"/>
        <v>2261.8000000000002</v>
      </c>
      <c r="H2532" s="5">
        <f t="shared" si="2212"/>
        <v>2600</v>
      </c>
      <c r="I2532" s="5">
        <f t="shared" si="2212"/>
        <v>0</v>
      </c>
      <c r="J2532" s="5">
        <f t="shared" si="2212"/>
        <v>0</v>
      </c>
      <c r="K2532" s="5">
        <f t="shared" si="2212"/>
        <v>0</v>
      </c>
      <c r="L2532" s="5">
        <f t="shared" si="2212"/>
        <v>1886.9230000000002</v>
      </c>
      <c r="M2532" s="5">
        <f t="shared" si="2205"/>
        <v>4486.9230000000007</v>
      </c>
      <c r="N2532" s="5">
        <f>N2536+N2533</f>
        <v>4342.8130000000001</v>
      </c>
      <c r="O2532" s="5">
        <f>O2536+O2533</f>
        <v>2178.6472199999998</v>
      </c>
      <c r="P2532" s="5">
        <f t="shared" ref="P2532:V2532" si="2213">P2536+P2533</f>
        <v>0</v>
      </c>
      <c r="Q2532" s="5">
        <f t="shared" si="2213"/>
        <v>0</v>
      </c>
      <c r="R2532" s="5">
        <f t="shared" si="2213"/>
        <v>0</v>
      </c>
      <c r="S2532" s="5">
        <f t="shared" si="2213"/>
        <v>0</v>
      </c>
      <c r="T2532" s="5">
        <f t="shared" si="2213"/>
        <v>3766.8580999999999</v>
      </c>
      <c r="U2532" s="5">
        <f t="shared" si="2213"/>
        <v>0</v>
      </c>
      <c r="V2532" s="42">
        <f t="shared" si="2213"/>
        <v>0</v>
      </c>
      <c r="W2532" s="5">
        <f t="shared" si="2195"/>
        <v>86.737745788271326</v>
      </c>
      <c r="X2532" s="27"/>
    </row>
    <row r="2533" spans="1:25" ht="31.5" hidden="1" customHeight="1" x14ac:dyDescent="0.25">
      <c r="A2533" s="4" t="s">
        <v>236</v>
      </c>
      <c r="B2533" s="4" t="s">
        <v>1787</v>
      </c>
      <c r="C2533" s="4" t="s">
        <v>333</v>
      </c>
      <c r="D2533" s="4"/>
      <c r="E2533" s="14" t="s">
        <v>909</v>
      </c>
      <c r="F2533" s="5">
        <f t="shared" ref="F2533:L2534" si="2214">F2534</f>
        <v>0</v>
      </c>
      <c r="G2533" s="5">
        <f t="shared" si="2214"/>
        <v>0</v>
      </c>
      <c r="H2533" s="5">
        <f t="shared" si="2214"/>
        <v>0</v>
      </c>
      <c r="I2533" s="5">
        <f t="shared" si="2214"/>
        <v>0</v>
      </c>
      <c r="J2533" s="5">
        <f t="shared" si="2214"/>
        <v>0</v>
      </c>
      <c r="K2533" s="5">
        <f t="shared" si="2214"/>
        <v>0</v>
      </c>
      <c r="L2533" s="5">
        <f t="shared" si="2214"/>
        <v>0</v>
      </c>
      <c r="M2533" s="5">
        <f t="shared" si="2205"/>
        <v>0</v>
      </c>
      <c r="N2533" s="5">
        <f>N2534</f>
        <v>0</v>
      </c>
      <c r="O2533" s="5">
        <f>O2534</f>
        <v>0</v>
      </c>
      <c r="P2533" s="5">
        <f t="shared" ref="P2533:V2534" si="2215">P2534</f>
        <v>0</v>
      </c>
      <c r="Q2533" s="5">
        <f t="shared" si="2215"/>
        <v>0</v>
      </c>
      <c r="R2533" s="5">
        <f t="shared" si="2215"/>
        <v>0</v>
      </c>
      <c r="S2533" s="5">
        <f t="shared" si="2215"/>
        <v>0</v>
      </c>
      <c r="T2533" s="5">
        <f t="shared" si="2215"/>
        <v>0</v>
      </c>
      <c r="U2533" s="5">
        <f t="shared" si="2215"/>
        <v>0</v>
      </c>
      <c r="V2533" s="42">
        <f t="shared" si="2215"/>
        <v>0</v>
      </c>
      <c r="W2533" s="5" t="e">
        <f t="shared" si="2195"/>
        <v>#DIV/0!</v>
      </c>
      <c r="X2533" s="27" t="s">
        <v>1591</v>
      </c>
      <c r="Y2533" s="2" t="s">
        <v>1630</v>
      </c>
    </row>
    <row r="2534" spans="1:25" ht="31.5" hidden="1" customHeight="1" x14ac:dyDescent="0.3">
      <c r="A2534" s="4" t="s">
        <v>236</v>
      </c>
      <c r="B2534" s="4" t="s">
        <v>1787</v>
      </c>
      <c r="C2534" s="4" t="s">
        <v>333</v>
      </c>
      <c r="D2534" s="4" t="s">
        <v>11</v>
      </c>
      <c r="E2534" s="14" t="s">
        <v>531</v>
      </c>
      <c r="F2534" s="5">
        <f t="shared" si="2214"/>
        <v>0</v>
      </c>
      <c r="G2534" s="5">
        <f t="shared" si="2214"/>
        <v>0</v>
      </c>
      <c r="H2534" s="5">
        <f t="shared" si="2214"/>
        <v>0</v>
      </c>
      <c r="I2534" s="5">
        <f t="shared" si="2214"/>
        <v>0</v>
      </c>
      <c r="J2534" s="5">
        <f t="shared" si="2214"/>
        <v>0</v>
      </c>
      <c r="K2534" s="5">
        <f t="shared" si="2214"/>
        <v>0</v>
      </c>
      <c r="L2534" s="5">
        <f t="shared" si="2214"/>
        <v>0</v>
      </c>
      <c r="M2534" s="5">
        <f t="shared" si="2205"/>
        <v>0</v>
      </c>
      <c r="N2534" s="5">
        <f>N2535</f>
        <v>0</v>
      </c>
      <c r="O2534" s="5">
        <f>O2535</f>
        <v>0</v>
      </c>
      <c r="P2534" s="5">
        <f t="shared" si="2215"/>
        <v>0</v>
      </c>
      <c r="Q2534" s="5">
        <f t="shared" si="2215"/>
        <v>0</v>
      </c>
      <c r="R2534" s="5">
        <f t="shared" si="2215"/>
        <v>0</v>
      </c>
      <c r="S2534" s="5">
        <f t="shared" si="2215"/>
        <v>0</v>
      </c>
      <c r="T2534" s="5">
        <f t="shared" si="2215"/>
        <v>0</v>
      </c>
      <c r="U2534" s="5">
        <f t="shared" si="2215"/>
        <v>0</v>
      </c>
      <c r="V2534" s="42">
        <f t="shared" si="2215"/>
        <v>0</v>
      </c>
      <c r="W2534" s="5" t="e">
        <f t="shared" si="2195"/>
        <v>#DIV/0!</v>
      </c>
      <c r="X2534" s="27" t="s">
        <v>1591</v>
      </c>
      <c r="Y2534" s="2" t="s">
        <v>1630</v>
      </c>
    </row>
    <row r="2535" spans="1:25" ht="31.5" hidden="1" customHeight="1" x14ac:dyDescent="0.3">
      <c r="A2535" s="4" t="s">
        <v>236</v>
      </c>
      <c r="B2535" s="4" t="s">
        <v>1787</v>
      </c>
      <c r="C2535" s="4" t="s">
        <v>333</v>
      </c>
      <c r="D2535" s="4" t="s">
        <v>12</v>
      </c>
      <c r="E2535" s="14" t="s">
        <v>532</v>
      </c>
      <c r="F2535" s="5"/>
      <c r="G2535" s="5"/>
      <c r="H2535" s="5"/>
      <c r="I2535" s="5"/>
      <c r="J2535" s="5"/>
      <c r="K2535" s="5"/>
      <c r="L2535" s="5"/>
      <c r="M2535" s="5">
        <f t="shared" si="2205"/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42">
        <v>0</v>
      </c>
      <c r="W2535" s="5" t="e">
        <f t="shared" si="2195"/>
        <v>#DIV/0!</v>
      </c>
      <c r="X2535" s="27" t="s">
        <v>1591</v>
      </c>
      <c r="Y2535" s="2" t="s">
        <v>1630</v>
      </c>
    </row>
    <row r="2536" spans="1:25" ht="15.75" customHeight="1" x14ac:dyDescent="0.3">
      <c r="A2536" s="4" t="s">
        <v>236</v>
      </c>
      <c r="B2536" s="4" t="s">
        <v>1787</v>
      </c>
      <c r="C2536" s="4" t="s">
        <v>196</v>
      </c>
      <c r="D2536" s="4"/>
      <c r="E2536" s="14" t="s">
        <v>623</v>
      </c>
      <c r="F2536" s="5">
        <f t="shared" si="2209"/>
        <v>2600</v>
      </c>
      <c r="G2536" s="5">
        <f t="shared" si="2209"/>
        <v>2261.8000000000002</v>
      </c>
      <c r="H2536" s="5">
        <f t="shared" si="2209"/>
        <v>2600</v>
      </c>
      <c r="I2536" s="5">
        <f t="shared" si="2209"/>
        <v>0</v>
      </c>
      <c r="J2536" s="5">
        <f t="shared" si="2209"/>
        <v>0</v>
      </c>
      <c r="K2536" s="5">
        <f t="shared" si="2209"/>
        <v>0</v>
      </c>
      <c r="L2536" s="5">
        <f t="shared" si="2209"/>
        <v>1886.9230000000002</v>
      </c>
      <c r="M2536" s="5">
        <f t="shared" si="2205"/>
        <v>4486.9230000000007</v>
      </c>
      <c r="N2536" s="5">
        <f t="shared" si="2210"/>
        <v>4342.8130000000001</v>
      </c>
      <c r="O2536" s="5">
        <f t="shared" si="2210"/>
        <v>2178.6472199999998</v>
      </c>
      <c r="P2536" s="5">
        <f t="shared" si="2211"/>
        <v>0</v>
      </c>
      <c r="Q2536" s="5">
        <f t="shared" si="2211"/>
        <v>0</v>
      </c>
      <c r="R2536" s="5">
        <f t="shared" si="2211"/>
        <v>0</v>
      </c>
      <c r="S2536" s="5">
        <f t="shared" si="2211"/>
        <v>0</v>
      </c>
      <c r="T2536" s="5">
        <f t="shared" si="2211"/>
        <v>3766.8580999999999</v>
      </c>
      <c r="U2536" s="5">
        <f t="shared" si="2211"/>
        <v>0</v>
      </c>
      <c r="V2536" s="42">
        <f t="shared" si="2211"/>
        <v>0</v>
      </c>
      <c r="W2536" s="5">
        <f t="shared" si="2195"/>
        <v>86.737745788271326</v>
      </c>
      <c r="X2536" s="27"/>
    </row>
    <row r="2537" spans="1:25" ht="31.5" customHeight="1" x14ac:dyDescent="0.3">
      <c r="A2537" s="4" t="s">
        <v>236</v>
      </c>
      <c r="B2537" s="4" t="s">
        <v>1787</v>
      </c>
      <c r="C2537" s="4" t="s">
        <v>196</v>
      </c>
      <c r="D2537" s="4" t="s">
        <v>11</v>
      </c>
      <c r="E2537" s="14" t="s">
        <v>531</v>
      </c>
      <c r="F2537" s="5">
        <f t="shared" si="2209"/>
        <v>2600</v>
      </c>
      <c r="G2537" s="5">
        <f t="shared" si="2209"/>
        <v>2261.8000000000002</v>
      </c>
      <c r="H2537" s="5">
        <f t="shared" si="2209"/>
        <v>2600</v>
      </c>
      <c r="I2537" s="5">
        <f t="shared" si="2209"/>
        <v>0</v>
      </c>
      <c r="J2537" s="5">
        <f t="shared" si="2209"/>
        <v>0</v>
      </c>
      <c r="K2537" s="5">
        <f t="shared" si="2209"/>
        <v>0</v>
      </c>
      <c r="L2537" s="5">
        <f t="shared" si="2209"/>
        <v>1886.9230000000002</v>
      </c>
      <c r="M2537" s="5">
        <f t="shared" si="2205"/>
        <v>4486.9230000000007</v>
      </c>
      <c r="N2537" s="5">
        <f t="shared" si="2210"/>
        <v>4342.8130000000001</v>
      </c>
      <c r="O2537" s="5">
        <f t="shared" si="2210"/>
        <v>2178.6472199999998</v>
      </c>
      <c r="P2537" s="5">
        <f t="shared" si="2211"/>
        <v>0</v>
      </c>
      <c r="Q2537" s="5">
        <f t="shared" si="2211"/>
        <v>0</v>
      </c>
      <c r="R2537" s="5">
        <f t="shared" si="2211"/>
        <v>0</v>
      </c>
      <c r="S2537" s="5">
        <f t="shared" si="2211"/>
        <v>0</v>
      </c>
      <c r="T2537" s="5">
        <f t="shared" si="2211"/>
        <v>3766.8580999999999</v>
      </c>
      <c r="U2537" s="5">
        <f t="shared" si="2211"/>
        <v>0</v>
      </c>
      <c r="V2537" s="42">
        <f t="shared" si="2211"/>
        <v>0</v>
      </c>
      <c r="W2537" s="5">
        <f t="shared" si="2195"/>
        <v>86.737745788271326</v>
      </c>
      <c r="X2537" s="27"/>
    </row>
    <row r="2538" spans="1:25" ht="31.5" customHeight="1" x14ac:dyDescent="0.3">
      <c r="A2538" s="4" t="s">
        <v>236</v>
      </c>
      <c r="B2538" s="4" t="s">
        <v>1787</v>
      </c>
      <c r="C2538" s="4" t="s">
        <v>196</v>
      </c>
      <c r="D2538" s="4" t="s">
        <v>12</v>
      </c>
      <c r="E2538" s="14" t="s">
        <v>532</v>
      </c>
      <c r="F2538" s="5">
        <v>2600</v>
      </c>
      <c r="G2538" s="5">
        <v>2261.8000000000002</v>
      </c>
      <c r="H2538" s="5">
        <v>2600</v>
      </c>
      <c r="I2538" s="5"/>
      <c r="J2538" s="5"/>
      <c r="K2538" s="5"/>
      <c r="L2538" s="5">
        <f>2084.974-198.051</f>
        <v>1886.9230000000002</v>
      </c>
      <c r="M2538" s="5">
        <f t="shared" si="2205"/>
        <v>4486.9230000000007</v>
      </c>
      <c r="N2538" s="5">
        <v>4342.8130000000001</v>
      </c>
      <c r="O2538" s="5">
        <v>2178.6472199999998</v>
      </c>
      <c r="P2538" s="5">
        <v>0</v>
      </c>
      <c r="Q2538" s="5">
        <v>0</v>
      </c>
      <c r="R2538" s="5">
        <v>0</v>
      </c>
      <c r="S2538" s="5">
        <v>0</v>
      </c>
      <c r="T2538" s="5">
        <v>3766.8580999999999</v>
      </c>
      <c r="U2538" s="5">
        <v>0</v>
      </c>
      <c r="V2538" s="42">
        <v>0</v>
      </c>
      <c r="W2538" s="5">
        <f t="shared" si="2195"/>
        <v>86.737745788271326</v>
      </c>
      <c r="X2538" s="27"/>
    </row>
    <row r="2539" spans="1:25" ht="31.5" customHeight="1" x14ac:dyDescent="0.3">
      <c r="A2539" s="4" t="s">
        <v>236</v>
      </c>
      <c r="B2539" s="4" t="s">
        <v>1787</v>
      </c>
      <c r="C2539" s="4" t="s">
        <v>222</v>
      </c>
      <c r="D2539" s="4"/>
      <c r="E2539" s="14" t="s">
        <v>1179</v>
      </c>
      <c r="F2539" s="5"/>
      <c r="G2539" s="5"/>
      <c r="H2539" s="5"/>
      <c r="I2539" s="5"/>
      <c r="J2539" s="5"/>
      <c r="K2539" s="5"/>
      <c r="L2539" s="5"/>
      <c r="M2539" s="5">
        <v>0</v>
      </c>
      <c r="N2539" s="5">
        <f>N2540</f>
        <v>57264.853470000002</v>
      </c>
      <c r="O2539" s="5">
        <f t="shared" ref="O2539:V2541" si="2216">O2540</f>
        <v>53986.807129999994</v>
      </c>
      <c r="P2539" s="5">
        <f t="shared" si="2216"/>
        <v>45811.882169999997</v>
      </c>
      <c r="Q2539" s="5">
        <f t="shared" si="2216"/>
        <v>42988.314440000002</v>
      </c>
      <c r="R2539" s="5">
        <f t="shared" si="2216"/>
        <v>0</v>
      </c>
      <c r="S2539" s="5">
        <f t="shared" si="2216"/>
        <v>0</v>
      </c>
      <c r="T2539" s="5">
        <f t="shared" si="2216"/>
        <v>57264.852710000006</v>
      </c>
      <c r="U2539" s="5">
        <f t="shared" si="2216"/>
        <v>45811.882169999997</v>
      </c>
      <c r="V2539" s="42">
        <f t="shared" si="2216"/>
        <v>0</v>
      </c>
      <c r="W2539" s="5">
        <f t="shared" si="2195"/>
        <v>99.999998672833428</v>
      </c>
      <c r="X2539" s="27"/>
    </row>
    <row r="2540" spans="1:25" ht="47.25" customHeight="1" x14ac:dyDescent="0.3">
      <c r="A2540" s="4" t="s">
        <v>236</v>
      </c>
      <c r="B2540" s="4" t="s">
        <v>1787</v>
      </c>
      <c r="C2540" s="4" t="s">
        <v>223</v>
      </c>
      <c r="D2540" s="4"/>
      <c r="E2540" s="14" t="s">
        <v>1180</v>
      </c>
      <c r="F2540" s="5"/>
      <c r="G2540" s="5"/>
      <c r="H2540" s="5"/>
      <c r="I2540" s="5"/>
      <c r="J2540" s="5"/>
      <c r="K2540" s="5"/>
      <c r="L2540" s="5"/>
      <c r="M2540" s="5">
        <v>0</v>
      </c>
      <c r="N2540" s="5">
        <f>N2541</f>
        <v>57264.853470000002</v>
      </c>
      <c r="O2540" s="5">
        <f t="shared" si="2216"/>
        <v>53986.807129999994</v>
      </c>
      <c r="P2540" s="5">
        <f t="shared" si="2216"/>
        <v>45811.882169999997</v>
      </c>
      <c r="Q2540" s="5">
        <f t="shared" si="2216"/>
        <v>42988.314440000002</v>
      </c>
      <c r="R2540" s="5">
        <f t="shared" si="2216"/>
        <v>0</v>
      </c>
      <c r="S2540" s="5">
        <f t="shared" si="2216"/>
        <v>0</v>
      </c>
      <c r="T2540" s="5">
        <f t="shared" si="2216"/>
        <v>57264.852710000006</v>
      </c>
      <c r="U2540" s="5">
        <f t="shared" si="2216"/>
        <v>45811.882169999997</v>
      </c>
      <c r="V2540" s="42">
        <f t="shared" si="2216"/>
        <v>0</v>
      </c>
      <c r="W2540" s="5">
        <f t="shared" si="2195"/>
        <v>99.999998672833428</v>
      </c>
      <c r="X2540" s="27"/>
    </row>
    <row r="2541" spans="1:25" ht="31.5" customHeight="1" x14ac:dyDescent="0.3">
      <c r="A2541" s="4" t="s">
        <v>236</v>
      </c>
      <c r="B2541" s="4" t="s">
        <v>1787</v>
      </c>
      <c r="C2541" s="4" t="s">
        <v>948</v>
      </c>
      <c r="D2541" s="4"/>
      <c r="E2541" s="14" t="s">
        <v>949</v>
      </c>
      <c r="F2541" s="5"/>
      <c r="G2541" s="5"/>
      <c r="H2541" s="5"/>
      <c r="I2541" s="5"/>
      <c r="J2541" s="5"/>
      <c r="K2541" s="5"/>
      <c r="L2541" s="5"/>
      <c r="M2541" s="5">
        <v>0</v>
      </c>
      <c r="N2541" s="5">
        <f>N2542</f>
        <v>57264.853470000002</v>
      </c>
      <c r="O2541" s="5">
        <f t="shared" si="2216"/>
        <v>53986.807129999994</v>
      </c>
      <c r="P2541" s="5">
        <f t="shared" si="2216"/>
        <v>45811.882169999997</v>
      </c>
      <c r="Q2541" s="5">
        <f t="shared" si="2216"/>
        <v>42988.314440000002</v>
      </c>
      <c r="R2541" s="5">
        <f t="shared" si="2216"/>
        <v>0</v>
      </c>
      <c r="S2541" s="5">
        <f t="shared" si="2216"/>
        <v>0</v>
      </c>
      <c r="T2541" s="5">
        <f t="shared" si="2216"/>
        <v>57264.852710000006</v>
      </c>
      <c r="U2541" s="5">
        <f t="shared" si="2216"/>
        <v>45811.882169999997</v>
      </c>
      <c r="V2541" s="42">
        <f t="shared" si="2216"/>
        <v>0</v>
      </c>
      <c r="W2541" s="5">
        <f t="shared" si="2195"/>
        <v>99.999998672833428</v>
      </c>
      <c r="X2541" s="27"/>
    </row>
    <row r="2542" spans="1:25" ht="31.5" customHeight="1" x14ac:dyDescent="0.3">
      <c r="A2542" s="4" t="s">
        <v>236</v>
      </c>
      <c r="B2542" s="4" t="s">
        <v>1787</v>
      </c>
      <c r="C2542" s="4" t="s">
        <v>951</v>
      </c>
      <c r="D2542" s="4"/>
      <c r="E2542" s="14" t="s">
        <v>950</v>
      </c>
      <c r="F2542" s="5"/>
      <c r="G2542" s="5"/>
      <c r="H2542" s="5"/>
      <c r="I2542" s="5"/>
      <c r="J2542" s="5"/>
      <c r="K2542" s="5"/>
      <c r="L2542" s="5"/>
      <c r="M2542" s="5">
        <v>0</v>
      </c>
      <c r="N2542" s="5">
        <f>N2543+N2545</f>
        <v>57264.853470000002</v>
      </c>
      <c r="O2542" s="5">
        <f t="shared" ref="O2542:V2542" si="2217">O2543+O2545</f>
        <v>53986.807129999994</v>
      </c>
      <c r="P2542" s="5">
        <f t="shared" si="2217"/>
        <v>45811.882169999997</v>
      </c>
      <c r="Q2542" s="5">
        <f t="shared" si="2217"/>
        <v>42988.314440000002</v>
      </c>
      <c r="R2542" s="5">
        <f t="shared" si="2217"/>
        <v>0</v>
      </c>
      <c r="S2542" s="5">
        <f t="shared" si="2217"/>
        <v>0</v>
      </c>
      <c r="T2542" s="5">
        <f t="shared" si="2217"/>
        <v>57264.852710000006</v>
      </c>
      <c r="U2542" s="5">
        <f t="shared" si="2217"/>
        <v>45811.882169999997</v>
      </c>
      <c r="V2542" s="42">
        <f t="shared" si="2217"/>
        <v>0</v>
      </c>
      <c r="W2542" s="5">
        <f t="shared" si="2195"/>
        <v>99.999998672833428</v>
      </c>
      <c r="X2542" s="27"/>
    </row>
    <row r="2543" spans="1:25" ht="31.5" customHeight="1" x14ac:dyDescent="0.3">
      <c r="A2543" s="4" t="s">
        <v>236</v>
      </c>
      <c r="B2543" s="4" t="s">
        <v>1787</v>
      </c>
      <c r="C2543" s="4" t="s">
        <v>951</v>
      </c>
      <c r="D2543" s="4" t="s">
        <v>87</v>
      </c>
      <c r="E2543" s="14" t="s">
        <v>541</v>
      </c>
      <c r="F2543" s="5"/>
      <c r="G2543" s="5"/>
      <c r="H2543" s="5"/>
      <c r="I2543" s="5"/>
      <c r="J2543" s="5"/>
      <c r="K2543" s="5"/>
      <c r="L2543" s="5"/>
      <c r="M2543" s="5">
        <v>0</v>
      </c>
      <c r="N2543" s="5">
        <f>N2544</f>
        <v>24355.100750000001</v>
      </c>
      <c r="O2543" s="5">
        <f t="shared" ref="O2543:V2543" si="2218">O2544</f>
        <v>21077.054409999997</v>
      </c>
      <c r="P2543" s="5">
        <f t="shared" si="2218"/>
        <v>19484.080600000001</v>
      </c>
      <c r="Q2543" s="5">
        <f t="shared" si="2218"/>
        <v>16660.512869999999</v>
      </c>
      <c r="R2543" s="5">
        <f t="shared" si="2218"/>
        <v>0</v>
      </c>
      <c r="S2543" s="5">
        <f t="shared" si="2218"/>
        <v>0</v>
      </c>
      <c r="T2543" s="5">
        <f t="shared" si="2218"/>
        <v>24355.100750000001</v>
      </c>
      <c r="U2543" s="5">
        <f t="shared" si="2218"/>
        <v>19484.080600000001</v>
      </c>
      <c r="V2543" s="42">
        <f t="shared" si="2218"/>
        <v>0</v>
      </c>
      <c r="W2543" s="5">
        <f t="shared" si="2195"/>
        <v>100</v>
      </c>
      <c r="X2543" s="27"/>
    </row>
    <row r="2544" spans="1:25" ht="63" customHeight="1" x14ac:dyDescent="0.3">
      <c r="A2544" s="4" t="s">
        <v>236</v>
      </c>
      <c r="B2544" s="4" t="s">
        <v>1787</v>
      </c>
      <c r="C2544" s="4" t="s">
        <v>951</v>
      </c>
      <c r="D2544" s="4" t="s">
        <v>84</v>
      </c>
      <c r="E2544" s="14" t="s">
        <v>1552</v>
      </c>
      <c r="F2544" s="5"/>
      <c r="G2544" s="5"/>
      <c r="H2544" s="5"/>
      <c r="I2544" s="5"/>
      <c r="J2544" s="5"/>
      <c r="K2544" s="5"/>
      <c r="L2544" s="5"/>
      <c r="M2544" s="5">
        <v>0</v>
      </c>
      <c r="N2544" s="5">
        <v>24355.100750000001</v>
      </c>
      <c r="O2544" s="5">
        <f>4416.54154+16660.51287</f>
        <v>21077.054409999997</v>
      </c>
      <c r="P2544" s="5">
        <v>19484.080600000001</v>
      </c>
      <c r="Q2544" s="5">
        <v>16660.512869999999</v>
      </c>
      <c r="R2544" s="5">
        <v>0</v>
      </c>
      <c r="S2544" s="5">
        <v>0</v>
      </c>
      <c r="T2544" s="5">
        <v>24355.100750000001</v>
      </c>
      <c r="U2544" s="5">
        <v>19484.080600000001</v>
      </c>
      <c r="V2544" s="42">
        <v>0</v>
      </c>
      <c r="W2544" s="5">
        <f t="shared" si="2195"/>
        <v>100</v>
      </c>
      <c r="X2544" s="27"/>
    </row>
    <row r="2545" spans="1:24" ht="15.75" customHeight="1" x14ac:dyDescent="0.3">
      <c r="A2545" s="4" t="s">
        <v>236</v>
      </c>
      <c r="B2545" s="4" t="s">
        <v>1787</v>
      </c>
      <c r="C2545" s="4" t="s">
        <v>951</v>
      </c>
      <c r="D2545" s="4" t="s">
        <v>13</v>
      </c>
      <c r="E2545" s="14" t="s">
        <v>547</v>
      </c>
      <c r="F2545" s="5"/>
      <c r="G2545" s="5"/>
      <c r="H2545" s="5"/>
      <c r="I2545" s="5"/>
      <c r="J2545" s="5"/>
      <c r="K2545" s="5"/>
      <c r="L2545" s="5"/>
      <c r="M2545" s="5">
        <v>0</v>
      </c>
      <c r="N2545" s="5">
        <f>N2546</f>
        <v>32909.752719999997</v>
      </c>
      <c r="O2545" s="5">
        <f t="shared" ref="O2545:V2545" si="2219">O2546</f>
        <v>32909.752719999997</v>
      </c>
      <c r="P2545" s="5">
        <f t="shared" si="2219"/>
        <v>26327.80157</v>
      </c>
      <c r="Q2545" s="5">
        <f t="shared" si="2219"/>
        <v>26327.80157</v>
      </c>
      <c r="R2545" s="5">
        <f t="shared" si="2219"/>
        <v>0</v>
      </c>
      <c r="S2545" s="5">
        <f t="shared" si="2219"/>
        <v>0</v>
      </c>
      <c r="T2545" s="5">
        <f t="shared" si="2219"/>
        <v>32909.751960000001</v>
      </c>
      <c r="U2545" s="5">
        <f t="shared" si="2219"/>
        <v>26327.80157</v>
      </c>
      <c r="V2545" s="42">
        <f t="shared" si="2219"/>
        <v>0</v>
      </c>
      <c r="W2545" s="5">
        <f t="shared" si="2195"/>
        <v>99.999997690654183</v>
      </c>
      <c r="X2545" s="27"/>
    </row>
    <row r="2546" spans="1:24" ht="63" customHeight="1" x14ac:dyDescent="0.3">
      <c r="A2546" s="4" t="s">
        <v>236</v>
      </c>
      <c r="B2546" s="4" t="s">
        <v>1787</v>
      </c>
      <c r="C2546" s="4" t="s">
        <v>951</v>
      </c>
      <c r="D2546" s="4" t="s">
        <v>198</v>
      </c>
      <c r="E2546" s="14" t="s">
        <v>548</v>
      </c>
      <c r="F2546" s="5"/>
      <c r="G2546" s="5"/>
      <c r="H2546" s="5"/>
      <c r="I2546" s="5"/>
      <c r="J2546" s="5"/>
      <c r="K2546" s="5"/>
      <c r="L2546" s="5"/>
      <c r="M2546" s="5">
        <v>0</v>
      </c>
      <c r="N2546" s="5">
        <v>32909.752719999997</v>
      </c>
      <c r="O2546" s="5">
        <f>6581.95115+26327.80157</f>
        <v>32909.752719999997</v>
      </c>
      <c r="P2546" s="5">
        <v>26327.80157</v>
      </c>
      <c r="Q2546" s="5">
        <v>26327.80157</v>
      </c>
      <c r="R2546" s="5">
        <v>0</v>
      </c>
      <c r="S2546" s="5">
        <v>0</v>
      </c>
      <c r="T2546" s="5">
        <v>32909.751960000001</v>
      </c>
      <c r="U2546" s="5">
        <v>26327.80157</v>
      </c>
      <c r="V2546" s="42">
        <v>0</v>
      </c>
      <c r="W2546" s="5">
        <f t="shared" si="2195"/>
        <v>99.999997690654183</v>
      </c>
      <c r="X2546" s="27"/>
    </row>
    <row r="2547" spans="1:24" ht="31.5" customHeight="1" x14ac:dyDescent="0.3">
      <c r="A2547" s="4" t="s">
        <v>236</v>
      </c>
      <c r="B2547" s="4" t="s">
        <v>1787</v>
      </c>
      <c r="C2547" s="4" t="s">
        <v>205</v>
      </c>
      <c r="D2547" s="4"/>
      <c r="E2547" s="14" t="s">
        <v>1210</v>
      </c>
      <c r="F2547" s="5">
        <f t="shared" ref="F2547:L2553" si="2220">F2548</f>
        <v>16166.3</v>
      </c>
      <c r="G2547" s="5">
        <f t="shared" si="2220"/>
        <v>16166.3</v>
      </c>
      <c r="H2547" s="5">
        <f t="shared" si="2220"/>
        <v>16166.3</v>
      </c>
      <c r="I2547" s="5">
        <f t="shared" si="2220"/>
        <v>0</v>
      </c>
      <c r="J2547" s="5">
        <f t="shared" si="2220"/>
        <v>0</v>
      </c>
      <c r="K2547" s="5">
        <f t="shared" si="2220"/>
        <v>0</v>
      </c>
      <c r="L2547" s="5">
        <f t="shared" si="2220"/>
        <v>-40.841000000000001</v>
      </c>
      <c r="M2547" s="5">
        <f t="shared" si="2205"/>
        <v>16125.458999999999</v>
      </c>
      <c r="N2547" s="5">
        <f>N2548+N2555</f>
        <v>21159.822680000001</v>
      </c>
      <c r="O2547" s="5">
        <f>O2548+O2555</f>
        <v>14909.051149999999</v>
      </c>
      <c r="P2547" s="5">
        <f t="shared" ref="P2547:S2549" si="2221">P2548</f>
        <v>0</v>
      </c>
      <c r="Q2547" s="5">
        <f t="shared" si="2221"/>
        <v>0</v>
      </c>
      <c r="R2547" s="5">
        <f t="shared" si="2221"/>
        <v>0</v>
      </c>
      <c r="S2547" s="5">
        <f t="shared" si="2221"/>
        <v>0</v>
      </c>
      <c r="T2547" s="5">
        <f>T2548+T2555</f>
        <v>21159.821759999999</v>
      </c>
      <c r="U2547" s="5">
        <f t="shared" ref="U2547:V2549" si="2222">U2548</f>
        <v>0</v>
      </c>
      <c r="V2547" s="42">
        <f t="shared" si="2222"/>
        <v>0</v>
      </c>
      <c r="W2547" s="5">
        <f t="shared" si="2195"/>
        <v>99.999995652137457</v>
      </c>
      <c r="X2547" s="27"/>
    </row>
    <row r="2548" spans="1:24" ht="47.25" customHeight="1" x14ac:dyDescent="0.3">
      <c r="A2548" s="4" t="s">
        <v>236</v>
      </c>
      <c r="B2548" s="4" t="s">
        <v>1787</v>
      </c>
      <c r="C2548" s="4" t="s">
        <v>206</v>
      </c>
      <c r="D2548" s="4"/>
      <c r="E2548" s="14" t="s">
        <v>1224</v>
      </c>
      <c r="F2548" s="5">
        <f t="shared" si="2220"/>
        <v>16166.3</v>
      </c>
      <c r="G2548" s="5">
        <f t="shared" si="2220"/>
        <v>16166.3</v>
      </c>
      <c r="H2548" s="5">
        <f t="shared" si="2220"/>
        <v>16166.3</v>
      </c>
      <c r="I2548" s="5">
        <f t="shared" si="2220"/>
        <v>0</v>
      </c>
      <c r="J2548" s="5">
        <f t="shared" si="2220"/>
        <v>0</v>
      </c>
      <c r="K2548" s="5">
        <f t="shared" si="2220"/>
        <v>0</v>
      </c>
      <c r="L2548" s="5">
        <f t="shared" si="2220"/>
        <v>-40.841000000000001</v>
      </c>
      <c r="M2548" s="5">
        <f t="shared" si="2205"/>
        <v>16125.458999999999</v>
      </c>
      <c r="N2548" s="5">
        <f>N2549</f>
        <v>16125.459000000001</v>
      </c>
      <c r="O2548" s="5">
        <f>O2549</f>
        <v>9874.6880000000001</v>
      </c>
      <c r="P2548" s="5">
        <f t="shared" si="2221"/>
        <v>0</v>
      </c>
      <c r="Q2548" s="5">
        <f t="shared" si="2221"/>
        <v>0</v>
      </c>
      <c r="R2548" s="5">
        <f t="shared" si="2221"/>
        <v>0</v>
      </c>
      <c r="S2548" s="5">
        <f t="shared" si="2221"/>
        <v>0</v>
      </c>
      <c r="T2548" s="5">
        <f>T2549</f>
        <v>16125.45861</v>
      </c>
      <c r="U2548" s="5">
        <f t="shared" si="2222"/>
        <v>0</v>
      </c>
      <c r="V2548" s="42">
        <f t="shared" si="2222"/>
        <v>0</v>
      </c>
      <c r="W2548" s="5">
        <f t="shared" si="2195"/>
        <v>99.999997581464186</v>
      </c>
      <c r="X2548" s="27"/>
    </row>
    <row r="2549" spans="1:24" ht="47.25" customHeight="1" x14ac:dyDescent="0.3">
      <c r="A2549" s="4" t="s">
        <v>236</v>
      </c>
      <c r="B2549" s="4" t="s">
        <v>1787</v>
      </c>
      <c r="C2549" s="4" t="s">
        <v>207</v>
      </c>
      <c r="D2549" s="4"/>
      <c r="E2549" s="14" t="s">
        <v>1227</v>
      </c>
      <c r="F2549" s="5">
        <f t="shared" si="2220"/>
        <v>16166.3</v>
      </c>
      <c r="G2549" s="5">
        <f t="shared" si="2220"/>
        <v>16166.3</v>
      </c>
      <c r="H2549" s="5">
        <f t="shared" si="2220"/>
        <v>16166.3</v>
      </c>
      <c r="I2549" s="5">
        <f t="shared" si="2220"/>
        <v>0</v>
      </c>
      <c r="J2549" s="5">
        <f t="shared" si="2220"/>
        <v>0</v>
      </c>
      <c r="K2549" s="5">
        <f t="shared" si="2220"/>
        <v>0</v>
      </c>
      <c r="L2549" s="5">
        <f t="shared" si="2220"/>
        <v>-40.841000000000001</v>
      </c>
      <c r="M2549" s="5">
        <f t="shared" si="2205"/>
        <v>16125.458999999999</v>
      </c>
      <c r="N2549" s="5">
        <f>N2550</f>
        <v>16125.459000000001</v>
      </c>
      <c r="O2549" s="5">
        <f>O2550</f>
        <v>9874.6880000000001</v>
      </c>
      <c r="P2549" s="5">
        <f t="shared" si="2221"/>
        <v>0</v>
      </c>
      <c r="Q2549" s="5">
        <f t="shared" si="2221"/>
        <v>0</v>
      </c>
      <c r="R2549" s="5">
        <f t="shared" si="2221"/>
        <v>0</v>
      </c>
      <c r="S2549" s="5">
        <f t="shared" si="2221"/>
        <v>0</v>
      </c>
      <c r="T2549" s="5">
        <f>T2550</f>
        <v>16125.45861</v>
      </c>
      <c r="U2549" s="5">
        <f t="shared" si="2222"/>
        <v>0</v>
      </c>
      <c r="V2549" s="42">
        <f t="shared" si="2222"/>
        <v>0</v>
      </c>
      <c r="W2549" s="5">
        <f t="shared" si="2195"/>
        <v>99.999997581464186</v>
      </c>
      <c r="X2549" s="27"/>
    </row>
    <row r="2550" spans="1:24" ht="31.5" customHeight="1" x14ac:dyDescent="0.3">
      <c r="A2550" s="4" t="s">
        <v>236</v>
      </c>
      <c r="B2550" s="4" t="s">
        <v>1787</v>
      </c>
      <c r="C2550" s="4" t="s">
        <v>197</v>
      </c>
      <c r="D2550" s="4"/>
      <c r="E2550" s="14" t="s">
        <v>920</v>
      </c>
      <c r="F2550" s="5">
        <f t="shared" ref="F2550:L2550" si="2223">F2553</f>
        <v>16166.3</v>
      </c>
      <c r="G2550" s="5">
        <f t="shared" si="2223"/>
        <v>16166.3</v>
      </c>
      <c r="H2550" s="5">
        <f t="shared" si="2223"/>
        <v>16166.3</v>
      </c>
      <c r="I2550" s="5">
        <f t="shared" si="2223"/>
        <v>0</v>
      </c>
      <c r="J2550" s="5">
        <f t="shared" si="2223"/>
        <v>0</v>
      </c>
      <c r="K2550" s="5">
        <f t="shared" si="2223"/>
        <v>0</v>
      </c>
      <c r="L2550" s="5">
        <f t="shared" si="2223"/>
        <v>-40.841000000000001</v>
      </c>
      <c r="M2550" s="5">
        <f t="shared" si="2205"/>
        <v>16125.458999999999</v>
      </c>
      <c r="N2550" s="5">
        <f>N2553+N2551</f>
        <v>16125.459000000001</v>
      </c>
      <c r="O2550" s="5">
        <f t="shared" ref="O2550:V2550" si="2224">O2553+O2551</f>
        <v>9874.6880000000001</v>
      </c>
      <c r="P2550" s="5">
        <f t="shared" si="2224"/>
        <v>0</v>
      </c>
      <c r="Q2550" s="5">
        <f t="shared" si="2224"/>
        <v>0</v>
      </c>
      <c r="R2550" s="5">
        <f t="shared" si="2224"/>
        <v>0</v>
      </c>
      <c r="S2550" s="5">
        <f t="shared" si="2224"/>
        <v>0</v>
      </c>
      <c r="T2550" s="5">
        <f t="shared" si="2224"/>
        <v>16125.45861</v>
      </c>
      <c r="U2550" s="5">
        <f t="shared" si="2224"/>
        <v>0</v>
      </c>
      <c r="V2550" s="42">
        <f t="shared" si="2224"/>
        <v>0</v>
      </c>
      <c r="W2550" s="5">
        <f t="shared" si="2195"/>
        <v>99.999997581464186</v>
      </c>
      <c r="X2550" s="27"/>
    </row>
    <row r="2551" spans="1:24" ht="31.5" customHeight="1" x14ac:dyDescent="0.3">
      <c r="A2551" s="4" t="s">
        <v>236</v>
      </c>
      <c r="B2551" s="4" t="s">
        <v>1787</v>
      </c>
      <c r="C2551" s="4" t="s">
        <v>197</v>
      </c>
      <c r="D2551" s="4" t="s">
        <v>87</v>
      </c>
      <c r="E2551" s="14" t="s">
        <v>541</v>
      </c>
      <c r="F2551" s="5"/>
      <c r="G2551" s="5"/>
      <c r="H2551" s="5"/>
      <c r="I2551" s="5"/>
      <c r="J2551" s="5"/>
      <c r="K2551" s="5"/>
      <c r="L2551" s="5"/>
      <c r="M2551" s="5">
        <v>0</v>
      </c>
      <c r="N2551" s="5">
        <f>N2552</f>
        <v>1707.26071</v>
      </c>
      <c r="O2551" s="5">
        <f t="shared" ref="O2551:V2551" si="2225">O2552</f>
        <v>1707.26071</v>
      </c>
      <c r="P2551" s="5">
        <f t="shared" si="2225"/>
        <v>0</v>
      </c>
      <c r="Q2551" s="5">
        <f t="shared" si="2225"/>
        <v>0</v>
      </c>
      <c r="R2551" s="5">
        <f t="shared" si="2225"/>
        <v>0</v>
      </c>
      <c r="S2551" s="5">
        <f t="shared" si="2225"/>
        <v>0</v>
      </c>
      <c r="T2551" s="5">
        <f t="shared" si="2225"/>
        <v>1707.26071</v>
      </c>
      <c r="U2551" s="5">
        <f t="shared" si="2225"/>
        <v>0</v>
      </c>
      <c r="V2551" s="42">
        <f t="shared" si="2225"/>
        <v>0</v>
      </c>
      <c r="W2551" s="5">
        <f t="shared" si="2195"/>
        <v>100</v>
      </c>
      <c r="X2551" s="27"/>
    </row>
    <row r="2552" spans="1:24" ht="63" customHeight="1" x14ac:dyDescent="0.3">
      <c r="A2552" s="4" t="s">
        <v>236</v>
      </c>
      <c r="B2552" s="4" t="s">
        <v>1787</v>
      </c>
      <c r="C2552" s="4" t="s">
        <v>197</v>
      </c>
      <c r="D2552" s="4" t="s">
        <v>84</v>
      </c>
      <c r="E2552" s="14" t="s">
        <v>1552</v>
      </c>
      <c r="F2552" s="5"/>
      <c r="G2552" s="5"/>
      <c r="H2552" s="5"/>
      <c r="I2552" s="5"/>
      <c r="J2552" s="5"/>
      <c r="K2552" s="5"/>
      <c r="L2552" s="5"/>
      <c r="M2552" s="5">
        <v>0</v>
      </c>
      <c r="N2552" s="5">
        <v>1707.26071</v>
      </c>
      <c r="O2552" s="5">
        <v>1707.26071</v>
      </c>
      <c r="P2552" s="5">
        <v>0</v>
      </c>
      <c r="Q2552" s="5">
        <v>0</v>
      </c>
      <c r="R2552" s="5">
        <v>0</v>
      </c>
      <c r="S2552" s="5">
        <v>0</v>
      </c>
      <c r="T2552" s="5">
        <v>1707.26071</v>
      </c>
      <c r="U2552" s="5">
        <v>0</v>
      </c>
      <c r="V2552" s="42">
        <v>0</v>
      </c>
      <c r="W2552" s="5">
        <f t="shared" si="2195"/>
        <v>100</v>
      </c>
      <c r="X2552" s="27"/>
    </row>
    <row r="2553" spans="1:24" ht="15.75" customHeight="1" x14ac:dyDescent="0.3">
      <c r="A2553" s="4" t="s">
        <v>236</v>
      </c>
      <c r="B2553" s="4" t="s">
        <v>1787</v>
      </c>
      <c r="C2553" s="4" t="s">
        <v>197</v>
      </c>
      <c r="D2553" s="4" t="s">
        <v>13</v>
      </c>
      <c r="E2553" s="14" t="s">
        <v>547</v>
      </c>
      <c r="F2553" s="5">
        <f t="shared" si="2220"/>
        <v>16166.3</v>
      </c>
      <c r="G2553" s="5">
        <f t="shared" si="2220"/>
        <v>16166.3</v>
      </c>
      <c r="H2553" s="5">
        <f t="shared" si="2220"/>
        <v>16166.3</v>
      </c>
      <c r="I2553" s="5">
        <f t="shared" si="2220"/>
        <v>0</v>
      </c>
      <c r="J2553" s="5">
        <f t="shared" si="2220"/>
        <v>0</v>
      </c>
      <c r="K2553" s="5">
        <f t="shared" si="2220"/>
        <v>0</v>
      </c>
      <c r="L2553" s="5">
        <f t="shared" si="2220"/>
        <v>-40.841000000000001</v>
      </c>
      <c r="M2553" s="5">
        <f t="shared" si="2205"/>
        <v>16125.458999999999</v>
      </c>
      <c r="N2553" s="5">
        <f t="shared" ref="N2553:V2553" si="2226">N2554</f>
        <v>14418.19829</v>
      </c>
      <c r="O2553" s="5">
        <f t="shared" si="2226"/>
        <v>8167.4272899999996</v>
      </c>
      <c r="P2553" s="5">
        <f t="shared" si="2226"/>
        <v>0</v>
      </c>
      <c r="Q2553" s="5">
        <f t="shared" si="2226"/>
        <v>0</v>
      </c>
      <c r="R2553" s="5">
        <f t="shared" si="2226"/>
        <v>0</v>
      </c>
      <c r="S2553" s="5">
        <f t="shared" si="2226"/>
        <v>0</v>
      </c>
      <c r="T2553" s="5">
        <f t="shared" si="2226"/>
        <v>14418.197899999999</v>
      </c>
      <c r="U2553" s="5">
        <f t="shared" si="2226"/>
        <v>0</v>
      </c>
      <c r="V2553" s="42">
        <f t="shared" si="2226"/>
        <v>0</v>
      </c>
      <c r="W2553" s="5">
        <f t="shared" si="2195"/>
        <v>99.999997295085052</v>
      </c>
      <c r="X2553" s="27"/>
    </row>
    <row r="2554" spans="1:24" ht="63" customHeight="1" x14ac:dyDescent="0.3">
      <c r="A2554" s="4" t="s">
        <v>236</v>
      </c>
      <c r="B2554" s="4" t="s">
        <v>1787</v>
      </c>
      <c r="C2554" s="4" t="s">
        <v>197</v>
      </c>
      <c r="D2554" s="4" t="s">
        <v>198</v>
      </c>
      <c r="E2554" s="14" t="s">
        <v>548</v>
      </c>
      <c r="F2554" s="5">
        <v>16166.3</v>
      </c>
      <c r="G2554" s="5">
        <v>16166.3</v>
      </c>
      <c r="H2554" s="5">
        <v>16166.3</v>
      </c>
      <c r="I2554" s="5"/>
      <c r="J2554" s="5"/>
      <c r="K2554" s="5"/>
      <c r="L2554" s="5">
        <v>-40.841000000000001</v>
      </c>
      <c r="M2554" s="5">
        <f t="shared" si="2205"/>
        <v>16125.458999999999</v>
      </c>
      <c r="N2554" s="5">
        <v>14418.19829</v>
      </c>
      <c r="O2554" s="5">
        <v>8167.4272899999996</v>
      </c>
      <c r="P2554" s="5">
        <v>0</v>
      </c>
      <c r="Q2554" s="5">
        <v>0</v>
      </c>
      <c r="R2554" s="5">
        <v>0</v>
      </c>
      <c r="S2554" s="5">
        <v>0</v>
      </c>
      <c r="T2554" s="5">
        <v>14418.197899999999</v>
      </c>
      <c r="U2554" s="5">
        <v>0</v>
      </c>
      <c r="V2554" s="42">
        <v>0</v>
      </c>
      <c r="W2554" s="5">
        <f t="shared" si="2195"/>
        <v>99.999997295085052</v>
      </c>
      <c r="X2554" s="27"/>
    </row>
    <row r="2555" spans="1:24" ht="47.25" customHeight="1" x14ac:dyDescent="0.3">
      <c r="A2555" s="4" t="s">
        <v>236</v>
      </c>
      <c r="B2555" s="4" t="s">
        <v>1787</v>
      </c>
      <c r="C2555" s="4" t="s">
        <v>293</v>
      </c>
      <c r="D2555" s="4"/>
      <c r="E2555" s="14" t="s">
        <v>1234</v>
      </c>
      <c r="F2555" s="5"/>
      <c r="G2555" s="5"/>
      <c r="H2555" s="5"/>
      <c r="I2555" s="5"/>
      <c r="J2555" s="5"/>
      <c r="K2555" s="5"/>
      <c r="L2555" s="5"/>
      <c r="M2555" s="5">
        <f>M2556</f>
        <v>0</v>
      </c>
      <c r="N2555" s="5">
        <f t="shared" ref="N2555:V2558" si="2227">N2556</f>
        <v>5034.3636800000004</v>
      </c>
      <c r="O2555" s="5">
        <f t="shared" si="2227"/>
        <v>5034.3631500000001</v>
      </c>
      <c r="P2555" s="5">
        <f t="shared" si="2227"/>
        <v>0</v>
      </c>
      <c r="Q2555" s="5">
        <f t="shared" si="2227"/>
        <v>0</v>
      </c>
      <c r="R2555" s="5">
        <f t="shared" si="2227"/>
        <v>0</v>
      </c>
      <c r="S2555" s="5">
        <f t="shared" si="2227"/>
        <v>0</v>
      </c>
      <c r="T2555" s="5">
        <f t="shared" si="2227"/>
        <v>5034.3631500000001</v>
      </c>
      <c r="U2555" s="5">
        <f t="shared" si="2227"/>
        <v>0</v>
      </c>
      <c r="V2555" s="42">
        <f t="shared" si="2227"/>
        <v>0</v>
      </c>
      <c r="W2555" s="5">
        <f t="shared" si="2195"/>
        <v>99.999989472353718</v>
      </c>
      <c r="X2555" s="27"/>
    </row>
    <row r="2556" spans="1:24" ht="63" customHeight="1" x14ac:dyDescent="0.3">
      <c r="A2556" s="4" t="s">
        <v>236</v>
      </c>
      <c r="B2556" s="4" t="s">
        <v>1787</v>
      </c>
      <c r="C2556" s="4" t="s">
        <v>859</v>
      </c>
      <c r="D2556" s="4"/>
      <c r="E2556" s="14" t="s">
        <v>1236</v>
      </c>
      <c r="F2556" s="5"/>
      <c r="G2556" s="5"/>
      <c r="H2556" s="5"/>
      <c r="I2556" s="5"/>
      <c r="J2556" s="5"/>
      <c r="K2556" s="5"/>
      <c r="L2556" s="5"/>
      <c r="M2556" s="5">
        <f>M2557</f>
        <v>0</v>
      </c>
      <c r="N2556" s="5">
        <f t="shared" si="2227"/>
        <v>5034.3636800000004</v>
      </c>
      <c r="O2556" s="5">
        <f t="shared" si="2227"/>
        <v>5034.3631500000001</v>
      </c>
      <c r="P2556" s="5">
        <f t="shared" si="2227"/>
        <v>0</v>
      </c>
      <c r="Q2556" s="5">
        <f t="shared" si="2227"/>
        <v>0</v>
      </c>
      <c r="R2556" s="5">
        <f t="shared" si="2227"/>
        <v>0</v>
      </c>
      <c r="S2556" s="5">
        <f t="shared" si="2227"/>
        <v>0</v>
      </c>
      <c r="T2556" s="5">
        <f t="shared" si="2227"/>
        <v>5034.3631500000001</v>
      </c>
      <c r="U2556" s="5">
        <f t="shared" si="2227"/>
        <v>0</v>
      </c>
      <c r="V2556" s="42">
        <f t="shared" si="2227"/>
        <v>0</v>
      </c>
      <c r="W2556" s="5">
        <f t="shared" si="2195"/>
        <v>99.999989472353718</v>
      </c>
      <c r="X2556" s="27"/>
    </row>
    <row r="2557" spans="1:24" ht="31.5" customHeight="1" x14ac:dyDescent="0.3">
      <c r="A2557" s="4" t="s">
        <v>236</v>
      </c>
      <c r="B2557" s="4" t="s">
        <v>1787</v>
      </c>
      <c r="C2557" s="4" t="s">
        <v>858</v>
      </c>
      <c r="D2557" s="4"/>
      <c r="E2557" s="14" t="s">
        <v>862</v>
      </c>
      <c r="F2557" s="5"/>
      <c r="G2557" s="5"/>
      <c r="H2557" s="5"/>
      <c r="I2557" s="5"/>
      <c r="J2557" s="5"/>
      <c r="K2557" s="5"/>
      <c r="L2557" s="5"/>
      <c r="M2557" s="5">
        <f>M2558</f>
        <v>0</v>
      </c>
      <c r="N2557" s="5">
        <f t="shared" si="2227"/>
        <v>5034.3636800000004</v>
      </c>
      <c r="O2557" s="5">
        <f t="shared" si="2227"/>
        <v>5034.3631500000001</v>
      </c>
      <c r="P2557" s="5">
        <f t="shared" si="2227"/>
        <v>0</v>
      </c>
      <c r="Q2557" s="5">
        <f t="shared" si="2227"/>
        <v>0</v>
      </c>
      <c r="R2557" s="5">
        <f t="shared" si="2227"/>
        <v>0</v>
      </c>
      <c r="S2557" s="5">
        <f t="shared" si="2227"/>
        <v>0</v>
      </c>
      <c r="T2557" s="5">
        <f t="shared" si="2227"/>
        <v>5034.3631500000001</v>
      </c>
      <c r="U2557" s="5">
        <f t="shared" si="2227"/>
        <v>0</v>
      </c>
      <c r="V2557" s="42">
        <f t="shared" si="2227"/>
        <v>0</v>
      </c>
      <c r="W2557" s="5">
        <f t="shared" si="2195"/>
        <v>99.999989472353718</v>
      </c>
      <c r="X2557" s="27"/>
    </row>
    <row r="2558" spans="1:24" ht="31.5" customHeight="1" x14ac:dyDescent="0.3">
      <c r="A2558" s="4" t="s">
        <v>236</v>
      </c>
      <c r="B2558" s="4" t="s">
        <v>1787</v>
      </c>
      <c r="C2558" s="4" t="s">
        <v>858</v>
      </c>
      <c r="D2558" s="4" t="s">
        <v>11</v>
      </c>
      <c r="E2558" s="14" t="s">
        <v>531</v>
      </c>
      <c r="F2558" s="5"/>
      <c r="G2558" s="5"/>
      <c r="H2558" s="5"/>
      <c r="I2558" s="5"/>
      <c r="J2558" s="5"/>
      <c r="K2558" s="5"/>
      <c r="L2558" s="5"/>
      <c r="M2558" s="5">
        <f>M2559</f>
        <v>0</v>
      </c>
      <c r="N2558" s="5">
        <f t="shared" si="2227"/>
        <v>5034.3636800000004</v>
      </c>
      <c r="O2558" s="5">
        <f t="shared" si="2227"/>
        <v>5034.3631500000001</v>
      </c>
      <c r="P2558" s="5">
        <f t="shared" si="2227"/>
        <v>0</v>
      </c>
      <c r="Q2558" s="5">
        <f t="shared" si="2227"/>
        <v>0</v>
      </c>
      <c r="R2558" s="5">
        <f t="shared" si="2227"/>
        <v>0</v>
      </c>
      <c r="S2558" s="5">
        <f t="shared" si="2227"/>
        <v>0</v>
      </c>
      <c r="T2558" s="5">
        <f t="shared" si="2227"/>
        <v>5034.3631500000001</v>
      </c>
      <c r="U2558" s="5">
        <f t="shared" si="2227"/>
        <v>0</v>
      </c>
      <c r="V2558" s="42">
        <f t="shared" si="2227"/>
        <v>0</v>
      </c>
      <c r="W2558" s="5">
        <f t="shared" si="2195"/>
        <v>99.999989472353718</v>
      </c>
      <c r="X2558" s="27"/>
    </row>
    <row r="2559" spans="1:24" ht="31.5" customHeight="1" x14ac:dyDescent="0.3">
      <c r="A2559" s="4" t="s">
        <v>236</v>
      </c>
      <c r="B2559" s="4" t="s">
        <v>1787</v>
      </c>
      <c r="C2559" s="4" t="s">
        <v>858</v>
      </c>
      <c r="D2559" s="4" t="s">
        <v>12</v>
      </c>
      <c r="E2559" s="14" t="s">
        <v>532</v>
      </c>
      <c r="F2559" s="5"/>
      <c r="G2559" s="5"/>
      <c r="H2559" s="5"/>
      <c r="I2559" s="5"/>
      <c r="J2559" s="5"/>
      <c r="K2559" s="5"/>
      <c r="L2559" s="5"/>
      <c r="M2559" s="5">
        <v>0</v>
      </c>
      <c r="N2559" s="5">
        <v>5034.3636800000004</v>
      </c>
      <c r="O2559" s="5">
        <v>5034.3631500000001</v>
      </c>
      <c r="P2559" s="5">
        <v>0</v>
      </c>
      <c r="Q2559" s="5">
        <v>0</v>
      </c>
      <c r="R2559" s="5">
        <v>0</v>
      </c>
      <c r="S2559" s="5">
        <v>0</v>
      </c>
      <c r="T2559" s="5">
        <v>5034.3631500000001</v>
      </c>
      <c r="U2559" s="5">
        <v>0</v>
      </c>
      <c r="V2559" s="42">
        <v>0</v>
      </c>
      <c r="W2559" s="5">
        <f t="shared" si="2195"/>
        <v>99.999989472353718</v>
      </c>
      <c r="X2559" s="27"/>
    </row>
    <row r="2560" spans="1:24" ht="31.5" customHeight="1" x14ac:dyDescent="0.3">
      <c r="A2560" s="4" t="s">
        <v>236</v>
      </c>
      <c r="B2560" s="4" t="s">
        <v>1787</v>
      </c>
      <c r="C2560" s="4" t="s">
        <v>22</v>
      </c>
      <c r="D2560" s="4"/>
      <c r="E2560" s="14" t="s">
        <v>802</v>
      </c>
      <c r="F2560" s="5">
        <f t="shared" ref="F2560:L2562" si="2228">F2561</f>
        <v>0</v>
      </c>
      <c r="G2560" s="5">
        <f t="shared" si="2228"/>
        <v>0</v>
      </c>
      <c r="H2560" s="5">
        <f t="shared" si="2228"/>
        <v>0</v>
      </c>
      <c r="I2560" s="5">
        <f t="shared" si="2228"/>
        <v>0</v>
      </c>
      <c r="J2560" s="5">
        <f t="shared" si="2228"/>
        <v>0</v>
      </c>
      <c r="K2560" s="5">
        <f t="shared" si="2228"/>
        <v>0</v>
      </c>
      <c r="L2560" s="5">
        <f t="shared" si="2228"/>
        <v>567.85900000000004</v>
      </c>
      <c r="M2560" s="5">
        <f t="shared" si="2205"/>
        <v>567.85900000000004</v>
      </c>
      <c r="N2560" s="5">
        <f t="shared" ref="N2560:O2562" si="2229">N2561</f>
        <v>6475.8435100000006</v>
      </c>
      <c r="O2560" s="5">
        <f t="shared" si="2229"/>
        <v>3905.8788800000002</v>
      </c>
      <c r="P2560" s="5">
        <f t="shared" ref="P2560:V2562" si="2230">P2561</f>
        <v>0</v>
      </c>
      <c r="Q2560" s="5">
        <f t="shared" si="2230"/>
        <v>0</v>
      </c>
      <c r="R2560" s="5">
        <f t="shared" si="2230"/>
        <v>0</v>
      </c>
      <c r="S2560" s="5">
        <f t="shared" si="2230"/>
        <v>0</v>
      </c>
      <c r="T2560" s="5">
        <f t="shared" si="2230"/>
        <v>6179.9346599999999</v>
      </c>
      <c r="U2560" s="5">
        <f t="shared" si="2230"/>
        <v>0</v>
      </c>
      <c r="V2560" s="42">
        <f t="shared" si="2230"/>
        <v>0</v>
      </c>
      <c r="W2560" s="5">
        <f t="shared" si="2195"/>
        <v>95.430574417941727</v>
      </c>
      <c r="X2560" s="27"/>
    </row>
    <row r="2561" spans="1:24" ht="47.25" customHeight="1" x14ac:dyDescent="0.3">
      <c r="A2561" s="4" t="s">
        <v>236</v>
      </c>
      <c r="B2561" s="4" t="s">
        <v>1787</v>
      </c>
      <c r="C2561" s="4" t="s">
        <v>406</v>
      </c>
      <c r="D2561" s="4"/>
      <c r="E2561" s="14" t="s">
        <v>808</v>
      </c>
      <c r="F2561" s="5">
        <f t="shared" ref="F2561:L2561" si="2231">F2562+F2566</f>
        <v>0</v>
      </c>
      <c r="G2561" s="5">
        <f t="shared" si="2231"/>
        <v>0</v>
      </c>
      <c r="H2561" s="5">
        <f t="shared" si="2231"/>
        <v>0</v>
      </c>
      <c r="I2561" s="5">
        <f t="shared" si="2231"/>
        <v>0</v>
      </c>
      <c r="J2561" s="5">
        <f t="shared" si="2231"/>
        <v>0</v>
      </c>
      <c r="K2561" s="5">
        <f t="shared" si="2231"/>
        <v>0</v>
      </c>
      <c r="L2561" s="5">
        <f t="shared" si="2231"/>
        <v>567.85900000000004</v>
      </c>
      <c r="M2561" s="5">
        <f t="shared" si="2205"/>
        <v>567.85900000000004</v>
      </c>
      <c r="N2561" s="5">
        <f>N2562+N2566+N2564</f>
        <v>6475.8435100000006</v>
      </c>
      <c r="O2561" s="5">
        <f t="shared" ref="O2561:V2561" si="2232">O2562+O2566+O2564</f>
        <v>3905.8788800000002</v>
      </c>
      <c r="P2561" s="5">
        <f t="shared" si="2232"/>
        <v>0</v>
      </c>
      <c r="Q2561" s="5">
        <f t="shared" si="2232"/>
        <v>0</v>
      </c>
      <c r="R2561" s="5">
        <f t="shared" si="2232"/>
        <v>0</v>
      </c>
      <c r="S2561" s="5">
        <f t="shared" si="2232"/>
        <v>0</v>
      </c>
      <c r="T2561" s="5">
        <f t="shared" si="2232"/>
        <v>6179.9346599999999</v>
      </c>
      <c r="U2561" s="5">
        <f t="shared" si="2232"/>
        <v>0</v>
      </c>
      <c r="V2561" s="42">
        <f t="shared" si="2232"/>
        <v>0</v>
      </c>
      <c r="W2561" s="5">
        <f t="shared" si="2195"/>
        <v>95.430574417941727</v>
      </c>
      <c r="X2561" s="27"/>
    </row>
    <row r="2562" spans="1:24" ht="31.5" customHeight="1" x14ac:dyDescent="0.3">
      <c r="A2562" s="4" t="s">
        <v>236</v>
      </c>
      <c r="B2562" s="4" t="s">
        <v>1787</v>
      </c>
      <c r="C2562" s="4" t="s">
        <v>406</v>
      </c>
      <c r="D2562" s="4" t="s">
        <v>11</v>
      </c>
      <c r="E2562" s="14" t="s">
        <v>531</v>
      </c>
      <c r="F2562" s="5">
        <f t="shared" si="2228"/>
        <v>0</v>
      </c>
      <c r="G2562" s="5">
        <f t="shared" si="2228"/>
        <v>0</v>
      </c>
      <c r="H2562" s="5">
        <f t="shared" si="2228"/>
        <v>0</v>
      </c>
      <c r="I2562" s="5">
        <f t="shared" si="2228"/>
        <v>0</v>
      </c>
      <c r="J2562" s="5">
        <f t="shared" si="2228"/>
        <v>0</v>
      </c>
      <c r="K2562" s="5">
        <f t="shared" si="2228"/>
        <v>0</v>
      </c>
      <c r="L2562" s="5">
        <f t="shared" si="2228"/>
        <v>567.85900000000004</v>
      </c>
      <c r="M2562" s="5">
        <f t="shared" si="2205"/>
        <v>567.85900000000004</v>
      </c>
      <c r="N2562" s="5">
        <f t="shared" si="2229"/>
        <v>6124.8779400000003</v>
      </c>
      <c r="O2562" s="5">
        <f t="shared" si="2229"/>
        <v>3795.8788800000002</v>
      </c>
      <c r="P2562" s="5">
        <f t="shared" si="2230"/>
        <v>0</v>
      </c>
      <c r="Q2562" s="5">
        <f t="shared" si="2230"/>
        <v>0</v>
      </c>
      <c r="R2562" s="5">
        <f t="shared" si="2230"/>
        <v>0</v>
      </c>
      <c r="S2562" s="5">
        <f t="shared" si="2230"/>
        <v>0</v>
      </c>
      <c r="T2562" s="5">
        <f t="shared" si="2230"/>
        <v>5828.9690899999996</v>
      </c>
      <c r="U2562" s="5">
        <f t="shared" si="2230"/>
        <v>0</v>
      </c>
      <c r="V2562" s="42">
        <f t="shared" si="2230"/>
        <v>0</v>
      </c>
      <c r="W2562" s="5">
        <f t="shared" si="2195"/>
        <v>95.168738823879309</v>
      </c>
      <c r="X2562" s="27"/>
    </row>
    <row r="2563" spans="1:24" ht="31.5" customHeight="1" x14ac:dyDescent="0.3">
      <c r="A2563" s="4" t="s">
        <v>236</v>
      </c>
      <c r="B2563" s="4" t="s">
        <v>1787</v>
      </c>
      <c r="C2563" s="4" t="s">
        <v>406</v>
      </c>
      <c r="D2563" s="4" t="s">
        <v>12</v>
      </c>
      <c r="E2563" s="14" t="s">
        <v>532</v>
      </c>
      <c r="F2563" s="5"/>
      <c r="G2563" s="5"/>
      <c r="H2563" s="5"/>
      <c r="I2563" s="5"/>
      <c r="J2563" s="5"/>
      <c r="K2563" s="5"/>
      <c r="L2563" s="5">
        <v>567.85900000000004</v>
      </c>
      <c r="M2563" s="5">
        <f t="shared" si="2205"/>
        <v>567.85900000000004</v>
      </c>
      <c r="N2563" s="5">
        <v>6124.8779400000003</v>
      </c>
      <c r="O2563" s="5">
        <v>3795.8788800000002</v>
      </c>
      <c r="P2563" s="5">
        <v>0</v>
      </c>
      <c r="Q2563" s="5">
        <v>0</v>
      </c>
      <c r="R2563" s="5">
        <v>0</v>
      </c>
      <c r="S2563" s="5">
        <v>0</v>
      </c>
      <c r="T2563" s="5">
        <v>5828.9690899999996</v>
      </c>
      <c r="U2563" s="5">
        <v>0</v>
      </c>
      <c r="V2563" s="42">
        <v>0</v>
      </c>
      <c r="W2563" s="5">
        <f t="shared" si="2195"/>
        <v>95.168738823879309</v>
      </c>
      <c r="X2563" s="27"/>
    </row>
    <row r="2564" spans="1:24" ht="31.5" customHeight="1" x14ac:dyDescent="0.3">
      <c r="A2564" s="4" t="s">
        <v>236</v>
      </c>
      <c r="B2564" s="4" t="s">
        <v>1787</v>
      </c>
      <c r="C2564" s="4" t="s">
        <v>406</v>
      </c>
      <c r="D2564" s="4" t="s">
        <v>87</v>
      </c>
      <c r="E2564" s="14" t="s">
        <v>541</v>
      </c>
      <c r="F2564" s="5"/>
      <c r="G2564" s="5"/>
      <c r="H2564" s="5"/>
      <c r="I2564" s="5"/>
      <c r="J2564" s="5"/>
      <c r="K2564" s="5"/>
      <c r="L2564" s="5"/>
      <c r="M2564" s="5">
        <f>M2565</f>
        <v>0</v>
      </c>
      <c r="N2564" s="5">
        <f t="shared" ref="N2564:V2564" si="2233">N2565</f>
        <v>240.96557000000001</v>
      </c>
      <c r="O2564" s="5">
        <f t="shared" si="2233"/>
        <v>0</v>
      </c>
      <c r="P2564" s="5">
        <f t="shared" si="2233"/>
        <v>0</v>
      </c>
      <c r="Q2564" s="5">
        <f t="shared" si="2233"/>
        <v>0</v>
      </c>
      <c r="R2564" s="5">
        <f t="shared" si="2233"/>
        <v>0</v>
      </c>
      <c r="S2564" s="5">
        <f t="shared" si="2233"/>
        <v>0</v>
      </c>
      <c r="T2564" s="5">
        <f t="shared" si="2233"/>
        <v>240.96557000000001</v>
      </c>
      <c r="U2564" s="5">
        <f t="shared" si="2233"/>
        <v>0</v>
      </c>
      <c r="V2564" s="42">
        <f t="shared" si="2233"/>
        <v>0</v>
      </c>
      <c r="W2564" s="5">
        <f t="shared" si="2195"/>
        <v>100</v>
      </c>
      <c r="X2564" s="27"/>
    </row>
    <row r="2565" spans="1:24" ht="63" customHeight="1" x14ac:dyDescent="0.3">
      <c r="A2565" s="4" t="s">
        <v>236</v>
      </c>
      <c r="B2565" s="4" t="s">
        <v>1787</v>
      </c>
      <c r="C2565" s="4" t="s">
        <v>406</v>
      </c>
      <c r="D2565" s="4" t="s">
        <v>84</v>
      </c>
      <c r="E2565" s="14" t="s">
        <v>1552</v>
      </c>
      <c r="F2565" s="5"/>
      <c r="G2565" s="5"/>
      <c r="H2565" s="5"/>
      <c r="I2565" s="5"/>
      <c r="J2565" s="5"/>
      <c r="K2565" s="5"/>
      <c r="L2565" s="5"/>
      <c r="M2565" s="5">
        <v>0</v>
      </c>
      <c r="N2565" s="5">
        <v>240.96557000000001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240.96557000000001</v>
      </c>
      <c r="U2565" s="5">
        <v>0</v>
      </c>
      <c r="V2565" s="42">
        <v>0</v>
      </c>
      <c r="W2565" s="5">
        <f t="shared" si="2195"/>
        <v>100</v>
      </c>
      <c r="X2565" s="27"/>
    </row>
    <row r="2566" spans="1:24" ht="15.75" customHeight="1" x14ac:dyDescent="0.3">
      <c r="A2566" s="4" t="s">
        <v>236</v>
      </c>
      <c r="B2566" s="4" t="s">
        <v>1787</v>
      </c>
      <c r="C2566" s="4" t="s">
        <v>406</v>
      </c>
      <c r="D2566" s="4" t="s">
        <v>13</v>
      </c>
      <c r="E2566" s="14" t="s">
        <v>547</v>
      </c>
      <c r="F2566" s="5">
        <f t="shared" ref="F2566:L2566" si="2234">F2567</f>
        <v>0</v>
      </c>
      <c r="G2566" s="5">
        <f t="shared" si="2234"/>
        <v>0</v>
      </c>
      <c r="H2566" s="5">
        <f t="shared" si="2234"/>
        <v>0</v>
      </c>
      <c r="I2566" s="5">
        <f t="shared" si="2234"/>
        <v>0</v>
      </c>
      <c r="J2566" s="5">
        <f t="shared" si="2234"/>
        <v>0</v>
      </c>
      <c r="K2566" s="5">
        <f t="shared" si="2234"/>
        <v>0</v>
      </c>
      <c r="L2566" s="5">
        <f t="shared" si="2234"/>
        <v>0</v>
      </c>
      <c r="M2566" s="5">
        <f t="shared" si="2205"/>
        <v>0</v>
      </c>
      <c r="N2566" s="5">
        <f>N2567</f>
        <v>110</v>
      </c>
      <c r="O2566" s="5">
        <f>O2567</f>
        <v>110</v>
      </c>
      <c r="P2566" s="5">
        <f t="shared" ref="P2566:V2566" si="2235">P2567</f>
        <v>0</v>
      </c>
      <c r="Q2566" s="5">
        <f t="shared" si="2235"/>
        <v>0</v>
      </c>
      <c r="R2566" s="5">
        <f t="shared" si="2235"/>
        <v>0</v>
      </c>
      <c r="S2566" s="5">
        <f t="shared" si="2235"/>
        <v>0</v>
      </c>
      <c r="T2566" s="5">
        <f t="shared" si="2235"/>
        <v>110</v>
      </c>
      <c r="U2566" s="5">
        <f t="shared" si="2235"/>
        <v>0</v>
      </c>
      <c r="V2566" s="42">
        <f t="shared" si="2235"/>
        <v>0</v>
      </c>
      <c r="W2566" s="5">
        <f t="shared" si="2195"/>
        <v>100</v>
      </c>
      <c r="X2566" s="27"/>
    </row>
    <row r="2567" spans="1:24" ht="63" customHeight="1" x14ac:dyDescent="0.3">
      <c r="A2567" s="4" t="s">
        <v>236</v>
      </c>
      <c r="B2567" s="4" t="s">
        <v>1787</v>
      </c>
      <c r="C2567" s="4" t="s">
        <v>406</v>
      </c>
      <c r="D2567" s="4" t="s">
        <v>198</v>
      </c>
      <c r="E2567" s="14" t="s">
        <v>548</v>
      </c>
      <c r="F2567" s="5"/>
      <c r="G2567" s="5"/>
      <c r="H2567" s="5"/>
      <c r="I2567" s="5"/>
      <c r="J2567" s="5"/>
      <c r="K2567" s="5"/>
      <c r="L2567" s="5"/>
      <c r="M2567" s="5">
        <f t="shared" si="2205"/>
        <v>0</v>
      </c>
      <c r="N2567" s="5">
        <v>110</v>
      </c>
      <c r="O2567" s="5">
        <v>110</v>
      </c>
      <c r="P2567" s="5">
        <v>0</v>
      </c>
      <c r="Q2567" s="5">
        <v>0</v>
      </c>
      <c r="R2567" s="5">
        <v>0</v>
      </c>
      <c r="S2567" s="5">
        <v>0</v>
      </c>
      <c r="T2567" s="5">
        <v>110</v>
      </c>
      <c r="U2567" s="5">
        <v>0</v>
      </c>
      <c r="V2567" s="42">
        <v>0</v>
      </c>
      <c r="W2567" s="5">
        <f t="shared" si="2195"/>
        <v>100</v>
      </c>
      <c r="X2567" s="27"/>
    </row>
    <row r="2568" spans="1:24" s="10" customFormat="1" ht="15.75" customHeight="1" x14ac:dyDescent="0.3">
      <c r="A2568" s="9" t="s">
        <v>236</v>
      </c>
      <c r="B2568" s="9" t="s">
        <v>1766</v>
      </c>
      <c r="C2568" s="9"/>
      <c r="D2568" s="9"/>
      <c r="E2568" s="13" t="s">
        <v>511</v>
      </c>
      <c r="F2568" s="11">
        <f t="shared" ref="F2568:L2568" si="2236">F2569+F2575</f>
        <v>306.20000000000005</v>
      </c>
      <c r="G2568" s="11">
        <f t="shared" si="2236"/>
        <v>140.1</v>
      </c>
      <c r="H2568" s="11">
        <f t="shared" si="2236"/>
        <v>252.9</v>
      </c>
      <c r="I2568" s="11">
        <f t="shared" si="2236"/>
        <v>-18</v>
      </c>
      <c r="J2568" s="11">
        <f t="shared" si="2236"/>
        <v>0</v>
      </c>
      <c r="K2568" s="11">
        <f t="shared" si="2236"/>
        <v>-12</v>
      </c>
      <c r="L2568" s="11">
        <f t="shared" si="2236"/>
        <v>-121.75</v>
      </c>
      <c r="M2568" s="11">
        <f t="shared" si="2205"/>
        <v>166.45000000000005</v>
      </c>
      <c r="N2568" s="11">
        <f>N2569+N2575+N2583</f>
        <v>599.14814999999999</v>
      </c>
      <c r="O2568" s="11">
        <f t="shared" ref="O2568:V2568" si="2237">O2569+O2575+O2583</f>
        <v>383.59814999999998</v>
      </c>
      <c r="P2568" s="11">
        <f t="shared" si="2237"/>
        <v>0</v>
      </c>
      <c r="Q2568" s="11">
        <f t="shared" si="2237"/>
        <v>0</v>
      </c>
      <c r="R2568" s="11">
        <f t="shared" si="2237"/>
        <v>0</v>
      </c>
      <c r="S2568" s="11">
        <f t="shared" si="2237"/>
        <v>0</v>
      </c>
      <c r="T2568" s="11">
        <f t="shared" si="2237"/>
        <v>598.39814999999999</v>
      </c>
      <c r="U2568" s="11">
        <f t="shared" si="2237"/>
        <v>0</v>
      </c>
      <c r="V2568" s="41">
        <f t="shared" si="2237"/>
        <v>0</v>
      </c>
      <c r="W2568" s="11">
        <f t="shared" si="2195"/>
        <v>99.874822278930509</v>
      </c>
      <c r="X2568" s="26"/>
    </row>
    <row r="2569" spans="1:24" ht="31.5" customHeight="1" x14ac:dyDescent="0.3">
      <c r="A2569" s="4" t="s">
        <v>236</v>
      </c>
      <c r="B2569" s="4" t="s">
        <v>1766</v>
      </c>
      <c r="C2569" s="4" t="s">
        <v>202</v>
      </c>
      <c r="D2569" s="4"/>
      <c r="E2569" s="14" t="s">
        <v>1156</v>
      </c>
      <c r="F2569" s="5">
        <f t="shared" ref="F2569:L2573" si="2238">F2570</f>
        <v>137.30000000000001</v>
      </c>
      <c r="G2569" s="5">
        <f t="shared" si="2238"/>
        <v>140.1</v>
      </c>
      <c r="H2569" s="5">
        <f t="shared" si="2238"/>
        <v>140.30000000000001</v>
      </c>
      <c r="I2569" s="5">
        <f t="shared" si="2238"/>
        <v>0</v>
      </c>
      <c r="J2569" s="5">
        <f t="shared" si="2238"/>
        <v>0</v>
      </c>
      <c r="K2569" s="5">
        <f t="shared" si="2238"/>
        <v>0</v>
      </c>
      <c r="L2569" s="5">
        <f t="shared" si="2238"/>
        <v>-121.75</v>
      </c>
      <c r="M2569" s="5">
        <f t="shared" si="2205"/>
        <v>15.550000000000011</v>
      </c>
      <c r="N2569" s="5">
        <f t="shared" ref="N2569:O2573" si="2239">N2570</f>
        <v>15.55</v>
      </c>
      <c r="O2569" s="5">
        <f t="shared" si="2239"/>
        <v>0</v>
      </c>
      <c r="P2569" s="5">
        <f t="shared" ref="P2569:V2573" si="2240">P2570</f>
        <v>0</v>
      </c>
      <c r="Q2569" s="5">
        <f t="shared" si="2240"/>
        <v>0</v>
      </c>
      <c r="R2569" s="5">
        <f t="shared" si="2240"/>
        <v>0</v>
      </c>
      <c r="S2569" s="5">
        <f t="shared" si="2240"/>
        <v>0</v>
      </c>
      <c r="T2569" s="5">
        <f t="shared" si="2240"/>
        <v>14.8</v>
      </c>
      <c r="U2569" s="5">
        <f t="shared" si="2240"/>
        <v>0</v>
      </c>
      <c r="V2569" s="42">
        <f t="shared" si="2240"/>
        <v>0</v>
      </c>
      <c r="W2569" s="5">
        <f t="shared" si="2195"/>
        <v>95.176848874598079</v>
      </c>
      <c r="X2569" s="27"/>
    </row>
    <row r="2570" spans="1:24" ht="31.5" customHeight="1" x14ac:dyDescent="0.3">
      <c r="A2570" s="4" t="s">
        <v>236</v>
      </c>
      <c r="B2570" s="4" t="s">
        <v>1766</v>
      </c>
      <c r="C2570" s="4" t="s">
        <v>203</v>
      </c>
      <c r="D2570" s="4"/>
      <c r="E2570" s="14" t="s">
        <v>1157</v>
      </c>
      <c r="F2570" s="5">
        <f t="shared" si="2238"/>
        <v>137.30000000000001</v>
      </c>
      <c r="G2570" s="5">
        <f t="shared" si="2238"/>
        <v>140.1</v>
      </c>
      <c r="H2570" s="5">
        <f t="shared" si="2238"/>
        <v>140.30000000000001</v>
      </c>
      <c r="I2570" s="5">
        <f t="shared" si="2238"/>
        <v>0</v>
      </c>
      <c r="J2570" s="5">
        <f t="shared" si="2238"/>
        <v>0</v>
      </c>
      <c r="K2570" s="5">
        <f t="shared" si="2238"/>
        <v>0</v>
      </c>
      <c r="L2570" s="5">
        <f t="shared" si="2238"/>
        <v>-121.75</v>
      </c>
      <c r="M2570" s="5">
        <f t="shared" si="2205"/>
        <v>15.550000000000011</v>
      </c>
      <c r="N2570" s="5">
        <f t="shared" si="2239"/>
        <v>15.55</v>
      </c>
      <c r="O2570" s="5">
        <f t="shared" si="2239"/>
        <v>0</v>
      </c>
      <c r="P2570" s="5">
        <f t="shared" si="2240"/>
        <v>0</v>
      </c>
      <c r="Q2570" s="5">
        <f t="shared" si="2240"/>
        <v>0</v>
      </c>
      <c r="R2570" s="5">
        <f t="shared" si="2240"/>
        <v>0</v>
      </c>
      <c r="S2570" s="5">
        <f t="shared" si="2240"/>
        <v>0</v>
      </c>
      <c r="T2570" s="5">
        <f t="shared" si="2240"/>
        <v>14.8</v>
      </c>
      <c r="U2570" s="5">
        <f t="shared" si="2240"/>
        <v>0</v>
      </c>
      <c r="V2570" s="42">
        <f t="shared" si="2240"/>
        <v>0</v>
      </c>
      <c r="W2570" s="5">
        <f t="shared" si="2195"/>
        <v>95.176848874598079</v>
      </c>
      <c r="X2570" s="27"/>
    </row>
    <row r="2571" spans="1:24" ht="47.25" customHeight="1" x14ac:dyDescent="0.3">
      <c r="A2571" s="4" t="s">
        <v>236</v>
      </c>
      <c r="B2571" s="4" t="s">
        <v>1766</v>
      </c>
      <c r="C2571" s="4" t="s">
        <v>208</v>
      </c>
      <c r="D2571" s="4"/>
      <c r="E2571" s="14" t="s">
        <v>1164</v>
      </c>
      <c r="F2571" s="5">
        <f>F2572</f>
        <v>137.30000000000001</v>
      </c>
      <c r="G2571" s="5">
        <f t="shared" si="2238"/>
        <v>140.1</v>
      </c>
      <c r="H2571" s="5">
        <f t="shared" si="2238"/>
        <v>140.30000000000001</v>
      </c>
      <c r="I2571" s="5">
        <f t="shared" si="2238"/>
        <v>0</v>
      </c>
      <c r="J2571" s="5">
        <f t="shared" si="2238"/>
        <v>0</v>
      </c>
      <c r="K2571" s="5">
        <f t="shared" si="2238"/>
        <v>0</v>
      </c>
      <c r="L2571" s="5">
        <f t="shared" si="2238"/>
        <v>-121.75</v>
      </c>
      <c r="M2571" s="5">
        <f t="shared" si="2205"/>
        <v>15.550000000000011</v>
      </c>
      <c r="N2571" s="5">
        <f t="shared" si="2239"/>
        <v>15.55</v>
      </c>
      <c r="O2571" s="5">
        <f t="shared" si="2239"/>
        <v>0</v>
      </c>
      <c r="P2571" s="5">
        <f t="shared" si="2240"/>
        <v>0</v>
      </c>
      <c r="Q2571" s="5">
        <f t="shared" si="2240"/>
        <v>0</v>
      </c>
      <c r="R2571" s="5">
        <f t="shared" si="2240"/>
        <v>0</v>
      </c>
      <c r="S2571" s="5">
        <f t="shared" si="2240"/>
        <v>0</v>
      </c>
      <c r="T2571" s="5">
        <f t="shared" si="2240"/>
        <v>14.8</v>
      </c>
      <c r="U2571" s="5">
        <f t="shared" si="2240"/>
        <v>0</v>
      </c>
      <c r="V2571" s="42">
        <f t="shared" si="2240"/>
        <v>0</v>
      </c>
      <c r="W2571" s="5">
        <f t="shared" si="2195"/>
        <v>95.176848874598079</v>
      </c>
      <c r="X2571" s="27"/>
    </row>
    <row r="2572" spans="1:24" ht="63" customHeight="1" x14ac:dyDescent="0.3">
      <c r="A2572" s="4" t="s">
        <v>236</v>
      </c>
      <c r="B2572" s="4" t="s">
        <v>1766</v>
      </c>
      <c r="C2572" s="4" t="s">
        <v>1473</v>
      </c>
      <c r="D2572" s="4"/>
      <c r="E2572" s="14" t="s">
        <v>1474</v>
      </c>
      <c r="F2572" s="5">
        <f>F2573</f>
        <v>137.30000000000001</v>
      </c>
      <c r="G2572" s="5">
        <f t="shared" si="2238"/>
        <v>140.1</v>
      </c>
      <c r="H2572" s="5">
        <f t="shared" si="2238"/>
        <v>140.30000000000001</v>
      </c>
      <c r="I2572" s="5">
        <f t="shared" si="2238"/>
        <v>0</v>
      </c>
      <c r="J2572" s="5">
        <f t="shared" si="2238"/>
        <v>0</v>
      </c>
      <c r="K2572" s="5">
        <f t="shared" si="2238"/>
        <v>0</v>
      </c>
      <c r="L2572" s="5">
        <f t="shared" si="2238"/>
        <v>-121.75</v>
      </c>
      <c r="M2572" s="5">
        <f t="shared" si="2205"/>
        <v>15.550000000000011</v>
      </c>
      <c r="N2572" s="5">
        <f t="shared" si="2239"/>
        <v>15.55</v>
      </c>
      <c r="O2572" s="5">
        <f t="shared" si="2239"/>
        <v>0</v>
      </c>
      <c r="P2572" s="5">
        <f t="shared" si="2240"/>
        <v>0</v>
      </c>
      <c r="Q2572" s="5">
        <f t="shared" si="2240"/>
        <v>0</v>
      </c>
      <c r="R2572" s="5">
        <f t="shared" si="2240"/>
        <v>0</v>
      </c>
      <c r="S2572" s="5">
        <f t="shared" si="2240"/>
        <v>0</v>
      </c>
      <c r="T2572" s="5">
        <f t="shared" si="2240"/>
        <v>14.8</v>
      </c>
      <c r="U2572" s="5">
        <f t="shared" si="2240"/>
        <v>0</v>
      </c>
      <c r="V2572" s="42">
        <f t="shared" si="2240"/>
        <v>0</v>
      </c>
      <c r="W2572" s="5">
        <f t="shared" si="2195"/>
        <v>95.176848874598079</v>
      </c>
      <c r="X2572" s="27"/>
    </row>
    <row r="2573" spans="1:24" ht="31.5" customHeight="1" x14ac:dyDescent="0.3">
      <c r="A2573" s="4" t="s">
        <v>236</v>
      </c>
      <c r="B2573" s="4" t="s">
        <v>1766</v>
      </c>
      <c r="C2573" s="4" t="s">
        <v>1473</v>
      </c>
      <c r="D2573" s="4" t="s">
        <v>11</v>
      </c>
      <c r="E2573" s="14" t="s">
        <v>531</v>
      </c>
      <c r="F2573" s="5">
        <f>F2574</f>
        <v>137.30000000000001</v>
      </c>
      <c r="G2573" s="5">
        <f t="shared" si="2238"/>
        <v>140.1</v>
      </c>
      <c r="H2573" s="5">
        <f t="shared" si="2238"/>
        <v>140.30000000000001</v>
      </c>
      <c r="I2573" s="5">
        <f t="shared" si="2238"/>
        <v>0</v>
      </c>
      <c r="J2573" s="5">
        <f t="shared" si="2238"/>
        <v>0</v>
      </c>
      <c r="K2573" s="5">
        <f t="shared" si="2238"/>
        <v>0</v>
      </c>
      <c r="L2573" s="5">
        <f t="shared" si="2238"/>
        <v>-121.75</v>
      </c>
      <c r="M2573" s="5">
        <f t="shared" si="2205"/>
        <v>15.550000000000011</v>
      </c>
      <c r="N2573" s="5">
        <f t="shared" si="2239"/>
        <v>15.55</v>
      </c>
      <c r="O2573" s="5">
        <f t="shared" si="2239"/>
        <v>0</v>
      </c>
      <c r="P2573" s="5">
        <f t="shared" si="2240"/>
        <v>0</v>
      </c>
      <c r="Q2573" s="5">
        <f t="shared" si="2240"/>
        <v>0</v>
      </c>
      <c r="R2573" s="5">
        <f t="shared" si="2240"/>
        <v>0</v>
      </c>
      <c r="S2573" s="5">
        <f t="shared" si="2240"/>
        <v>0</v>
      </c>
      <c r="T2573" s="5">
        <f t="shared" si="2240"/>
        <v>14.8</v>
      </c>
      <c r="U2573" s="5">
        <f t="shared" si="2240"/>
        <v>0</v>
      </c>
      <c r="V2573" s="42">
        <f t="shared" si="2240"/>
        <v>0</v>
      </c>
      <c r="W2573" s="5">
        <f t="shared" ref="W2573:W2636" si="2241">T2573/N2573*100</f>
        <v>95.176848874598079</v>
      </c>
      <c r="X2573" s="27"/>
    </row>
    <row r="2574" spans="1:24" ht="31.5" customHeight="1" x14ac:dyDescent="0.3">
      <c r="A2574" s="4" t="s">
        <v>236</v>
      </c>
      <c r="B2574" s="4" t="s">
        <v>1766</v>
      </c>
      <c r="C2574" s="4" t="s">
        <v>1473</v>
      </c>
      <c r="D2574" s="4" t="s">
        <v>12</v>
      </c>
      <c r="E2574" s="14" t="s">
        <v>532</v>
      </c>
      <c r="F2574" s="5">
        <v>137.30000000000001</v>
      </c>
      <c r="G2574" s="5">
        <v>140.1</v>
      </c>
      <c r="H2574" s="5">
        <v>140.30000000000001</v>
      </c>
      <c r="I2574" s="5"/>
      <c r="J2574" s="5"/>
      <c r="K2574" s="5"/>
      <c r="L2574" s="5">
        <v>-121.75</v>
      </c>
      <c r="M2574" s="5">
        <f t="shared" si="2205"/>
        <v>15.550000000000011</v>
      </c>
      <c r="N2574" s="5">
        <v>15.55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14.8</v>
      </c>
      <c r="U2574" s="5">
        <v>0</v>
      </c>
      <c r="V2574" s="42">
        <v>0</v>
      </c>
      <c r="W2574" s="5">
        <f t="shared" si="2241"/>
        <v>95.176848874598079</v>
      </c>
      <c r="X2574" s="27"/>
    </row>
    <row r="2575" spans="1:24" ht="31.5" hidden="1" customHeight="1" x14ac:dyDescent="0.25">
      <c r="A2575" s="4" t="s">
        <v>236</v>
      </c>
      <c r="B2575" s="4" t="s">
        <v>1766</v>
      </c>
      <c r="C2575" s="4" t="s">
        <v>51</v>
      </c>
      <c r="D2575" s="4"/>
      <c r="E2575" s="14" t="s">
        <v>1237</v>
      </c>
      <c r="F2575" s="5">
        <f t="shared" ref="F2575:L2578" si="2242">F2576</f>
        <v>168.9</v>
      </c>
      <c r="G2575" s="5">
        <f t="shared" si="2242"/>
        <v>0</v>
      </c>
      <c r="H2575" s="5">
        <f t="shared" si="2242"/>
        <v>112.6</v>
      </c>
      <c r="I2575" s="5">
        <f t="shared" si="2242"/>
        <v>-18</v>
      </c>
      <c r="J2575" s="5">
        <f t="shared" si="2242"/>
        <v>0</v>
      </c>
      <c r="K2575" s="5">
        <f t="shared" si="2242"/>
        <v>-12</v>
      </c>
      <c r="L2575" s="5">
        <f t="shared" si="2242"/>
        <v>0</v>
      </c>
      <c r="M2575" s="5">
        <f t="shared" si="2205"/>
        <v>150.9</v>
      </c>
      <c r="N2575" s="5">
        <f t="shared" ref="N2575:O2578" si="2243">N2576</f>
        <v>0</v>
      </c>
      <c r="O2575" s="5">
        <f t="shared" si="2243"/>
        <v>0</v>
      </c>
      <c r="P2575" s="5">
        <f t="shared" ref="P2575:V2578" si="2244">P2576</f>
        <v>0</v>
      </c>
      <c r="Q2575" s="5">
        <f t="shared" si="2244"/>
        <v>0</v>
      </c>
      <c r="R2575" s="5">
        <f t="shared" si="2244"/>
        <v>0</v>
      </c>
      <c r="S2575" s="5">
        <f t="shared" si="2244"/>
        <v>0</v>
      </c>
      <c r="T2575" s="5">
        <f t="shared" si="2244"/>
        <v>0</v>
      </c>
      <c r="U2575" s="5">
        <f t="shared" si="2244"/>
        <v>0</v>
      </c>
      <c r="V2575" s="42">
        <f t="shared" si="2244"/>
        <v>0</v>
      </c>
      <c r="W2575" s="5" t="e">
        <f t="shared" si="2241"/>
        <v>#DIV/0!</v>
      </c>
      <c r="X2575" s="25" t="s">
        <v>1591</v>
      </c>
    </row>
    <row r="2576" spans="1:24" ht="31.5" hidden="1" customHeight="1" x14ac:dyDescent="0.25">
      <c r="A2576" s="4" t="s">
        <v>236</v>
      </c>
      <c r="B2576" s="4" t="s">
        <v>1766</v>
      </c>
      <c r="C2576" s="4" t="s">
        <v>60</v>
      </c>
      <c r="D2576" s="4"/>
      <c r="E2576" s="14" t="s">
        <v>1242</v>
      </c>
      <c r="F2576" s="5">
        <f t="shared" si="2242"/>
        <v>168.9</v>
      </c>
      <c r="G2576" s="5">
        <f t="shared" si="2242"/>
        <v>0</v>
      </c>
      <c r="H2576" s="5">
        <f t="shared" si="2242"/>
        <v>112.6</v>
      </c>
      <c r="I2576" s="5">
        <f t="shared" si="2242"/>
        <v>-18</v>
      </c>
      <c r="J2576" s="5">
        <f t="shared" si="2242"/>
        <v>0</v>
      </c>
      <c r="K2576" s="5">
        <f t="shared" si="2242"/>
        <v>-12</v>
      </c>
      <c r="L2576" s="5">
        <f t="shared" si="2242"/>
        <v>0</v>
      </c>
      <c r="M2576" s="5">
        <f t="shared" si="2205"/>
        <v>150.9</v>
      </c>
      <c r="N2576" s="5">
        <f>N2577</f>
        <v>0</v>
      </c>
      <c r="O2576" s="5">
        <f t="shared" si="2243"/>
        <v>0</v>
      </c>
      <c r="P2576" s="5">
        <f t="shared" si="2244"/>
        <v>0</v>
      </c>
      <c r="Q2576" s="5">
        <f t="shared" si="2244"/>
        <v>0</v>
      </c>
      <c r="R2576" s="5">
        <f t="shared" si="2244"/>
        <v>0</v>
      </c>
      <c r="S2576" s="5">
        <f t="shared" si="2244"/>
        <v>0</v>
      </c>
      <c r="T2576" s="5">
        <f t="shared" si="2244"/>
        <v>0</v>
      </c>
      <c r="U2576" s="5">
        <f t="shared" si="2244"/>
        <v>0</v>
      </c>
      <c r="V2576" s="42">
        <f t="shared" si="2244"/>
        <v>0</v>
      </c>
      <c r="W2576" s="5" t="e">
        <f t="shared" si="2241"/>
        <v>#DIV/0!</v>
      </c>
      <c r="X2576" s="25" t="s">
        <v>1591</v>
      </c>
    </row>
    <row r="2577" spans="1:25" ht="63" hidden="1" customHeight="1" x14ac:dyDescent="0.25">
      <c r="A2577" s="4" t="s">
        <v>236</v>
      </c>
      <c r="B2577" s="4" t="s">
        <v>1766</v>
      </c>
      <c r="C2577" s="4" t="s">
        <v>209</v>
      </c>
      <c r="D2577" s="4"/>
      <c r="E2577" s="14" t="s">
        <v>1589</v>
      </c>
      <c r="F2577" s="5">
        <f t="shared" si="2242"/>
        <v>168.9</v>
      </c>
      <c r="G2577" s="5">
        <f t="shared" si="2242"/>
        <v>0</v>
      </c>
      <c r="H2577" s="5">
        <f t="shared" si="2242"/>
        <v>112.6</v>
      </c>
      <c r="I2577" s="5">
        <f>I2578+I2580</f>
        <v>-18</v>
      </c>
      <c r="J2577" s="5">
        <f>J2578+J2580</f>
        <v>0</v>
      </c>
      <c r="K2577" s="5">
        <f>K2578+K2580</f>
        <v>-12</v>
      </c>
      <c r="L2577" s="5">
        <f t="shared" si="2242"/>
        <v>0</v>
      </c>
      <c r="M2577" s="5">
        <f t="shared" si="2205"/>
        <v>150.9</v>
      </c>
      <c r="N2577" s="5">
        <f>N2580</f>
        <v>0</v>
      </c>
      <c r="O2577" s="5">
        <f t="shared" ref="O2577:V2577" si="2245">O2580</f>
        <v>0</v>
      </c>
      <c r="P2577" s="5">
        <f t="shared" si="2245"/>
        <v>0</v>
      </c>
      <c r="Q2577" s="5">
        <f t="shared" si="2245"/>
        <v>0</v>
      </c>
      <c r="R2577" s="5">
        <f t="shared" si="2245"/>
        <v>0</v>
      </c>
      <c r="S2577" s="5">
        <f t="shared" si="2245"/>
        <v>0</v>
      </c>
      <c r="T2577" s="5">
        <f t="shared" si="2245"/>
        <v>0</v>
      </c>
      <c r="U2577" s="5">
        <f t="shared" si="2245"/>
        <v>0</v>
      </c>
      <c r="V2577" s="42">
        <f t="shared" si="2245"/>
        <v>0</v>
      </c>
      <c r="W2577" s="5" t="e">
        <f t="shared" si="2241"/>
        <v>#DIV/0!</v>
      </c>
      <c r="X2577" s="25" t="s">
        <v>1591</v>
      </c>
    </row>
    <row r="2578" spans="1:25" ht="31.5" hidden="1" customHeight="1" x14ac:dyDescent="0.25">
      <c r="A2578" s="4" t="s">
        <v>236</v>
      </c>
      <c r="B2578" s="4" t="s">
        <v>1766</v>
      </c>
      <c r="C2578" s="4" t="s">
        <v>209</v>
      </c>
      <c r="D2578" s="4" t="s">
        <v>11</v>
      </c>
      <c r="E2578" s="14" t="s">
        <v>531</v>
      </c>
      <c r="F2578" s="5">
        <f t="shared" si="2242"/>
        <v>168.9</v>
      </c>
      <c r="G2578" s="5">
        <f t="shared" si="2242"/>
        <v>0</v>
      </c>
      <c r="H2578" s="5">
        <f t="shared" si="2242"/>
        <v>112.6</v>
      </c>
      <c r="I2578" s="5">
        <f t="shared" si="2242"/>
        <v>-168.9</v>
      </c>
      <c r="J2578" s="5">
        <f t="shared" si="2242"/>
        <v>0</v>
      </c>
      <c r="K2578" s="5">
        <f t="shared" si="2242"/>
        <v>-112.6</v>
      </c>
      <c r="L2578" s="5">
        <f t="shared" si="2242"/>
        <v>0</v>
      </c>
      <c r="M2578" s="5">
        <f t="shared" si="2205"/>
        <v>0</v>
      </c>
      <c r="N2578" s="5">
        <f t="shared" si="2243"/>
        <v>0</v>
      </c>
      <c r="O2578" s="5">
        <f t="shared" si="2243"/>
        <v>0</v>
      </c>
      <c r="P2578" s="5">
        <f t="shared" si="2244"/>
        <v>0</v>
      </c>
      <c r="Q2578" s="5">
        <f t="shared" si="2244"/>
        <v>0</v>
      </c>
      <c r="R2578" s="5">
        <f t="shared" si="2244"/>
        <v>0</v>
      </c>
      <c r="S2578" s="5">
        <f t="shared" si="2244"/>
        <v>0</v>
      </c>
      <c r="T2578" s="5">
        <f t="shared" si="2244"/>
        <v>0</v>
      </c>
      <c r="U2578" s="5">
        <f t="shared" si="2244"/>
        <v>0</v>
      </c>
      <c r="V2578" s="42">
        <f t="shared" si="2244"/>
        <v>0</v>
      </c>
      <c r="W2578" s="5" t="e">
        <f t="shared" si="2241"/>
        <v>#DIV/0!</v>
      </c>
      <c r="X2578" s="27" t="s">
        <v>1591</v>
      </c>
      <c r="Y2578" s="2" t="s">
        <v>1630</v>
      </c>
    </row>
    <row r="2579" spans="1:25" ht="31.5" hidden="1" customHeight="1" x14ac:dyDescent="0.25">
      <c r="A2579" s="4" t="s">
        <v>236</v>
      </c>
      <c r="B2579" s="4" t="s">
        <v>1766</v>
      </c>
      <c r="C2579" s="4" t="s">
        <v>209</v>
      </c>
      <c r="D2579" s="4" t="s">
        <v>12</v>
      </c>
      <c r="E2579" s="14" t="s">
        <v>532</v>
      </c>
      <c r="F2579" s="5">
        <v>168.9</v>
      </c>
      <c r="G2579" s="5"/>
      <c r="H2579" s="5">
        <v>112.6</v>
      </c>
      <c r="I2579" s="5">
        <f>-18-150.9</f>
        <v>-168.9</v>
      </c>
      <c r="J2579" s="5"/>
      <c r="K2579" s="5">
        <f>-12-100.6</f>
        <v>-112.6</v>
      </c>
      <c r="L2579" s="5"/>
      <c r="M2579" s="5">
        <f t="shared" si="2205"/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42">
        <v>0</v>
      </c>
      <c r="W2579" s="5" t="e">
        <f t="shared" si="2241"/>
        <v>#DIV/0!</v>
      </c>
      <c r="X2579" s="27" t="s">
        <v>1591</v>
      </c>
      <c r="Y2579" s="2" t="s">
        <v>1630</v>
      </c>
    </row>
    <row r="2580" spans="1:25" ht="63" hidden="1" customHeight="1" x14ac:dyDescent="0.25">
      <c r="A2580" s="4" t="s">
        <v>236</v>
      </c>
      <c r="B2580" s="4" t="s">
        <v>1766</v>
      </c>
      <c r="C2580" s="24" t="s">
        <v>1563</v>
      </c>
      <c r="D2580" s="4"/>
      <c r="E2580" s="14" t="s">
        <v>1564</v>
      </c>
      <c r="F2580" s="5"/>
      <c r="G2580" s="5"/>
      <c r="H2580" s="5"/>
      <c r="I2580" s="5">
        <f t="shared" ref="I2580:K2581" si="2246">I2581</f>
        <v>150.9</v>
      </c>
      <c r="J2580" s="5">
        <f t="shared" si="2246"/>
        <v>0</v>
      </c>
      <c r="K2580" s="5">
        <f t="shared" si="2246"/>
        <v>100.6</v>
      </c>
      <c r="L2580" s="5"/>
      <c r="M2580" s="5">
        <f t="shared" si="2205"/>
        <v>150.9</v>
      </c>
      <c r="N2580" s="5">
        <f>N2581</f>
        <v>0</v>
      </c>
      <c r="O2580" s="5">
        <f>O2581</f>
        <v>0</v>
      </c>
      <c r="P2580" s="5">
        <f t="shared" ref="P2580:V2581" si="2247">P2581</f>
        <v>0</v>
      </c>
      <c r="Q2580" s="5">
        <f t="shared" si="2247"/>
        <v>0</v>
      </c>
      <c r="R2580" s="5">
        <f t="shared" si="2247"/>
        <v>0</v>
      </c>
      <c r="S2580" s="5">
        <f t="shared" si="2247"/>
        <v>0</v>
      </c>
      <c r="T2580" s="5">
        <f>T2581</f>
        <v>0</v>
      </c>
      <c r="U2580" s="5">
        <f t="shared" si="2247"/>
        <v>0</v>
      </c>
      <c r="V2580" s="42">
        <f t="shared" si="2247"/>
        <v>0</v>
      </c>
      <c r="W2580" s="5" t="e">
        <f t="shared" si="2241"/>
        <v>#DIV/0!</v>
      </c>
      <c r="X2580" s="25" t="s">
        <v>1591</v>
      </c>
    </row>
    <row r="2581" spans="1:25" ht="15.75" hidden="1" customHeight="1" x14ac:dyDescent="0.3">
      <c r="A2581" s="4" t="s">
        <v>236</v>
      </c>
      <c r="B2581" s="4" t="s">
        <v>1766</v>
      </c>
      <c r="C2581" s="24" t="s">
        <v>1563</v>
      </c>
      <c r="D2581" s="4" t="s">
        <v>13</v>
      </c>
      <c r="E2581" s="14" t="s">
        <v>547</v>
      </c>
      <c r="F2581" s="5"/>
      <c r="G2581" s="5"/>
      <c r="H2581" s="5"/>
      <c r="I2581" s="5">
        <f t="shared" si="2246"/>
        <v>150.9</v>
      </c>
      <c r="J2581" s="5">
        <f t="shared" si="2246"/>
        <v>0</v>
      </c>
      <c r="K2581" s="5">
        <f t="shared" si="2246"/>
        <v>100.6</v>
      </c>
      <c r="L2581" s="5"/>
      <c r="M2581" s="5">
        <f t="shared" si="2205"/>
        <v>150.9</v>
      </c>
      <c r="N2581" s="5">
        <f>N2582</f>
        <v>0</v>
      </c>
      <c r="O2581" s="5">
        <f>O2582</f>
        <v>0</v>
      </c>
      <c r="P2581" s="5">
        <f t="shared" si="2247"/>
        <v>0</v>
      </c>
      <c r="Q2581" s="5">
        <f t="shared" si="2247"/>
        <v>0</v>
      </c>
      <c r="R2581" s="5">
        <f t="shared" si="2247"/>
        <v>0</v>
      </c>
      <c r="S2581" s="5">
        <f t="shared" si="2247"/>
        <v>0</v>
      </c>
      <c r="T2581" s="5">
        <f>T2582</f>
        <v>0</v>
      </c>
      <c r="U2581" s="5">
        <f t="shared" si="2247"/>
        <v>0</v>
      </c>
      <c r="V2581" s="42">
        <f t="shared" si="2247"/>
        <v>0</v>
      </c>
      <c r="W2581" s="5" t="e">
        <f t="shared" si="2241"/>
        <v>#DIV/0!</v>
      </c>
      <c r="X2581" s="25" t="s">
        <v>1591</v>
      </c>
    </row>
    <row r="2582" spans="1:25" ht="15.75" hidden="1" customHeight="1" x14ac:dyDescent="0.3">
      <c r="A2582" s="4" t="s">
        <v>236</v>
      </c>
      <c r="B2582" s="4" t="s">
        <v>1766</v>
      </c>
      <c r="C2582" s="24" t="s">
        <v>1563</v>
      </c>
      <c r="D2582" s="4" t="s">
        <v>14</v>
      </c>
      <c r="E2582" s="14" t="s">
        <v>549</v>
      </c>
      <c r="F2582" s="5"/>
      <c r="G2582" s="5"/>
      <c r="H2582" s="5"/>
      <c r="I2582" s="5">
        <v>150.9</v>
      </c>
      <c r="J2582" s="5"/>
      <c r="K2582" s="5">
        <v>100.6</v>
      </c>
      <c r="L2582" s="5"/>
      <c r="M2582" s="5">
        <f t="shared" si="2205"/>
        <v>150.9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42">
        <v>0</v>
      </c>
      <c r="W2582" s="5" t="e">
        <f t="shared" si="2241"/>
        <v>#DIV/0!</v>
      </c>
      <c r="X2582" s="25" t="s">
        <v>1591</v>
      </c>
    </row>
    <row r="2583" spans="1:25" ht="47.25" customHeight="1" x14ac:dyDescent="0.3">
      <c r="A2583" s="4" t="s">
        <v>236</v>
      </c>
      <c r="B2583" s="4" t="s">
        <v>1766</v>
      </c>
      <c r="C2583" s="4" t="s">
        <v>38</v>
      </c>
      <c r="D2583" s="4"/>
      <c r="E2583" s="14" t="s">
        <v>838</v>
      </c>
      <c r="F2583" s="5"/>
      <c r="G2583" s="5"/>
      <c r="H2583" s="5"/>
      <c r="I2583" s="5"/>
      <c r="J2583" s="5"/>
      <c r="K2583" s="5"/>
      <c r="L2583" s="5"/>
      <c r="M2583" s="5">
        <v>0</v>
      </c>
      <c r="N2583" s="5">
        <f>N2584</f>
        <v>583.59815000000003</v>
      </c>
      <c r="O2583" s="5">
        <f t="shared" ref="O2583:V2586" si="2248">O2584</f>
        <v>383.59814999999998</v>
      </c>
      <c r="P2583" s="5">
        <f t="shared" si="2248"/>
        <v>0</v>
      </c>
      <c r="Q2583" s="5">
        <f t="shared" si="2248"/>
        <v>0</v>
      </c>
      <c r="R2583" s="5">
        <f t="shared" si="2248"/>
        <v>0</v>
      </c>
      <c r="S2583" s="5">
        <f t="shared" si="2248"/>
        <v>0</v>
      </c>
      <c r="T2583" s="5">
        <f t="shared" si="2248"/>
        <v>583.59815000000003</v>
      </c>
      <c r="U2583" s="5">
        <f t="shared" si="2248"/>
        <v>0</v>
      </c>
      <c r="V2583" s="42">
        <f t="shared" si="2248"/>
        <v>0</v>
      </c>
      <c r="W2583" s="5">
        <f t="shared" si="2241"/>
        <v>100</v>
      </c>
      <c r="X2583" s="27"/>
    </row>
    <row r="2584" spans="1:25" ht="31.5" customHeight="1" x14ac:dyDescent="0.3">
      <c r="A2584" s="4" t="s">
        <v>236</v>
      </c>
      <c r="B2584" s="4" t="s">
        <v>1766</v>
      </c>
      <c r="C2584" s="4" t="s">
        <v>45</v>
      </c>
      <c r="D2584" s="4"/>
      <c r="E2584" s="14" t="s">
        <v>839</v>
      </c>
      <c r="F2584" s="5"/>
      <c r="G2584" s="5"/>
      <c r="H2584" s="5"/>
      <c r="I2584" s="5"/>
      <c r="J2584" s="5"/>
      <c r="K2584" s="5"/>
      <c r="L2584" s="5"/>
      <c r="M2584" s="5">
        <v>0</v>
      </c>
      <c r="N2584" s="5">
        <f>N2585</f>
        <v>583.59815000000003</v>
      </c>
      <c r="O2584" s="5">
        <f t="shared" si="2248"/>
        <v>383.59814999999998</v>
      </c>
      <c r="P2584" s="5">
        <f t="shared" si="2248"/>
        <v>0</v>
      </c>
      <c r="Q2584" s="5">
        <f t="shared" si="2248"/>
        <v>0</v>
      </c>
      <c r="R2584" s="5">
        <f t="shared" si="2248"/>
        <v>0</v>
      </c>
      <c r="S2584" s="5">
        <f t="shared" si="2248"/>
        <v>0</v>
      </c>
      <c r="T2584" s="5">
        <f t="shared" si="2248"/>
        <v>583.59815000000003</v>
      </c>
      <c r="U2584" s="5">
        <f t="shared" si="2248"/>
        <v>0</v>
      </c>
      <c r="V2584" s="42">
        <f t="shared" si="2248"/>
        <v>0</v>
      </c>
      <c r="W2584" s="5">
        <f t="shared" si="2241"/>
        <v>100</v>
      </c>
      <c r="X2584" s="27"/>
    </row>
    <row r="2585" spans="1:25" ht="31.5" customHeight="1" x14ac:dyDescent="0.3">
      <c r="A2585" s="4" t="s">
        <v>236</v>
      </c>
      <c r="B2585" s="4" t="s">
        <v>1766</v>
      </c>
      <c r="C2585" s="4" t="s">
        <v>46</v>
      </c>
      <c r="D2585" s="4"/>
      <c r="E2585" s="14" t="s">
        <v>840</v>
      </c>
      <c r="F2585" s="5"/>
      <c r="G2585" s="5"/>
      <c r="H2585" s="5"/>
      <c r="I2585" s="5"/>
      <c r="J2585" s="5"/>
      <c r="K2585" s="5"/>
      <c r="L2585" s="5"/>
      <c r="M2585" s="5">
        <v>0</v>
      </c>
      <c r="N2585" s="5">
        <f>N2586</f>
        <v>583.59815000000003</v>
      </c>
      <c r="O2585" s="5">
        <f t="shared" si="2248"/>
        <v>383.59814999999998</v>
      </c>
      <c r="P2585" s="5">
        <f t="shared" si="2248"/>
        <v>0</v>
      </c>
      <c r="Q2585" s="5">
        <f t="shared" si="2248"/>
        <v>0</v>
      </c>
      <c r="R2585" s="5">
        <f t="shared" si="2248"/>
        <v>0</v>
      </c>
      <c r="S2585" s="5">
        <f t="shared" si="2248"/>
        <v>0</v>
      </c>
      <c r="T2585" s="5">
        <f t="shared" si="2248"/>
        <v>583.59815000000003</v>
      </c>
      <c r="U2585" s="5">
        <f t="shared" si="2248"/>
        <v>0</v>
      </c>
      <c r="V2585" s="42">
        <f t="shared" si="2248"/>
        <v>0</v>
      </c>
      <c r="W2585" s="5">
        <f t="shared" si="2241"/>
        <v>100</v>
      </c>
      <c r="X2585" s="27"/>
    </row>
    <row r="2586" spans="1:25" ht="15.75" customHeight="1" x14ac:dyDescent="0.3">
      <c r="A2586" s="4" t="s">
        <v>236</v>
      </c>
      <c r="B2586" s="4" t="s">
        <v>1766</v>
      </c>
      <c r="C2586" s="4" t="s">
        <v>46</v>
      </c>
      <c r="D2586" s="4" t="s">
        <v>13</v>
      </c>
      <c r="E2586" s="14" t="s">
        <v>547</v>
      </c>
      <c r="F2586" s="5"/>
      <c r="G2586" s="5"/>
      <c r="H2586" s="5"/>
      <c r="I2586" s="5"/>
      <c r="J2586" s="5"/>
      <c r="K2586" s="5"/>
      <c r="L2586" s="5"/>
      <c r="M2586" s="5">
        <v>0</v>
      </c>
      <c r="N2586" s="5">
        <f>N2587</f>
        <v>583.59815000000003</v>
      </c>
      <c r="O2586" s="5">
        <f t="shared" si="2248"/>
        <v>383.59814999999998</v>
      </c>
      <c r="P2586" s="5">
        <f t="shared" si="2248"/>
        <v>0</v>
      </c>
      <c r="Q2586" s="5">
        <f t="shared" si="2248"/>
        <v>0</v>
      </c>
      <c r="R2586" s="5">
        <f t="shared" si="2248"/>
        <v>0</v>
      </c>
      <c r="S2586" s="5">
        <f t="shared" si="2248"/>
        <v>0</v>
      </c>
      <c r="T2586" s="5">
        <f t="shared" si="2248"/>
        <v>583.59815000000003</v>
      </c>
      <c r="U2586" s="5">
        <f t="shared" si="2248"/>
        <v>0</v>
      </c>
      <c r="V2586" s="42">
        <f t="shared" si="2248"/>
        <v>0</v>
      </c>
      <c r="W2586" s="5">
        <f t="shared" si="2241"/>
        <v>100</v>
      </c>
      <c r="X2586" s="27"/>
    </row>
    <row r="2587" spans="1:25" ht="15.75" customHeight="1" x14ac:dyDescent="0.3">
      <c r="A2587" s="4" t="s">
        <v>236</v>
      </c>
      <c r="B2587" s="4" t="s">
        <v>1766</v>
      </c>
      <c r="C2587" s="4" t="s">
        <v>46</v>
      </c>
      <c r="D2587" s="4" t="s">
        <v>14</v>
      </c>
      <c r="E2587" s="14" t="s">
        <v>549</v>
      </c>
      <c r="F2587" s="5"/>
      <c r="G2587" s="5"/>
      <c r="H2587" s="5"/>
      <c r="I2587" s="5"/>
      <c r="J2587" s="5"/>
      <c r="K2587" s="5"/>
      <c r="L2587" s="5"/>
      <c r="M2587" s="5">
        <v>0</v>
      </c>
      <c r="N2587" s="5">
        <v>583.59815000000003</v>
      </c>
      <c r="O2587" s="5">
        <v>383.59814999999998</v>
      </c>
      <c r="P2587" s="5">
        <v>0</v>
      </c>
      <c r="Q2587" s="5">
        <v>0</v>
      </c>
      <c r="R2587" s="5">
        <v>0</v>
      </c>
      <c r="S2587" s="5">
        <v>0</v>
      </c>
      <c r="T2587" s="5">
        <v>583.59815000000003</v>
      </c>
      <c r="U2587" s="5">
        <v>0</v>
      </c>
      <c r="V2587" s="42">
        <v>0</v>
      </c>
      <c r="W2587" s="5">
        <f t="shared" si="2241"/>
        <v>100</v>
      </c>
      <c r="X2587" s="27"/>
    </row>
    <row r="2588" spans="1:25" s="3" customFormat="1" ht="15.75" customHeight="1" x14ac:dyDescent="0.3">
      <c r="A2588" s="7" t="s">
        <v>236</v>
      </c>
      <c r="B2588" s="7" t="s">
        <v>91</v>
      </c>
      <c r="C2588" s="7"/>
      <c r="D2588" s="7"/>
      <c r="E2588" s="18" t="s">
        <v>494</v>
      </c>
      <c r="F2588" s="8">
        <f t="shared" ref="F2588:L2588" si="2249">F2602+F2651+F2595</f>
        <v>106250.90000000001</v>
      </c>
      <c r="G2588" s="8">
        <f t="shared" si="2249"/>
        <v>72571.100000000006</v>
      </c>
      <c r="H2588" s="8">
        <f t="shared" si="2249"/>
        <v>121048.5</v>
      </c>
      <c r="I2588" s="8">
        <f t="shared" si="2249"/>
        <v>-3687.6</v>
      </c>
      <c r="J2588" s="8">
        <f t="shared" si="2249"/>
        <v>-569.79999999999995</v>
      </c>
      <c r="K2588" s="8">
        <f t="shared" si="2249"/>
        <v>-28176.799999999999</v>
      </c>
      <c r="L2588" s="8">
        <f t="shared" si="2249"/>
        <v>4694.0559999999987</v>
      </c>
      <c r="M2588" s="8">
        <f t="shared" si="2205"/>
        <v>107257.356</v>
      </c>
      <c r="N2588" s="8">
        <f>N2602+N2651+N2595+N2589</f>
        <v>51183.335639999998</v>
      </c>
      <c r="O2588" s="8">
        <f t="shared" ref="O2588:V2588" si="2250">O2602+O2651+O2595+O2589</f>
        <v>30818.131189999996</v>
      </c>
      <c r="P2588" s="8">
        <f t="shared" si="2250"/>
        <v>693.53920000000005</v>
      </c>
      <c r="Q2588" s="8">
        <f t="shared" si="2250"/>
        <v>693.53920000000005</v>
      </c>
      <c r="R2588" s="8">
        <f t="shared" si="2250"/>
        <v>0</v>
      </c>
      <c r="S2588" s="8">
        <f t="shared" si="2250"/>
        <v>0</v>
      </c>
      <c r="T2588" s="8">
        <f t="shared" si="2250"/>
        <v>50849.897130000005</v>
      </c>
      <c r="U2588" s="8">
        <f t="shared" si="2250"/>
        <v>693.53920000000005</v>
      </c>
      <c r="V2588" s="40">
        <f t="shared" si="2250"/>
        <v>0</v>
      </c>
      <c r="W2588" s="8">
        <f t="shared" si="2241"/>
        <v>99.348540875988917</v>
      </c>
      <c r="X2588" s="22"/>
    </row>
    <row r="2589" spans="1:25" ht="15.75" customHeight="1" x14ac:dyDescent="0.3">
      <c r="A2589" s="9" t="s">
        <v>236</v>
      </c>
      <c r="B2589" s="9" t="s">
        <v>1792</v>
      </c>
      <c r="C2589" s="9"/>
      <c r="D2589" s="9"/>
      <c r="E2589" s="13" t="s">
        <v>512</v>
      </c>
      <c r="F2589" s="8"/>
      <c r="G2589" s="8"/>
      <c r="H2589" s="8"/>
      <c r="I2589" s="8"/>
      <c r="J2589" s="8"/>
      <c r="K2589" s="8"/>
      <c r="L2589" s="8"/>
      <c r="M2589" s="11">
        <v>0</v>
      </c>
      <c r="N2589" s="11">
        <f>N2590</f>
        <v>30</v>
      </c>
      <c r="O2589" s="11">
        <f t="shared" ref="O2589:V2593" si="2251">O2590</f>
        <v>30</v>
      </c>
      <c r="P2589" s="11">
        <f t="shared" si="2251"/>
        <v>0</v>
      </c>
      <c r="Q2589" s="11">
        <f t="shared" si="2251"/>
        <v>0</v>
      </c>
      <c r="R2589" s="11">
        <f t="shared" si="2251"/>
        <v>0</v>
      </c>
      <c r="S2589" s="11">
        <f t="shared" si="2251"/>
        <v>0</v>
      </c>
      <c r="T2589" s="11">
        <f t="shared" si="2251"/>
        <v>30</v>
      </c>
      <c r="U2589" s="11">
        <f t="shared" si="2251"/>
        <v>0</v>
      </c>
      <c r="V2589" s="41">
        <f t="shared" si="2251"/>
        <v>0</v>
      </c>
      <c r="W2589" s="11">
        <f t="shared" si="2241"/>
        <v>100</v>
      </c>
      <c r="X2589" s="27"/>
    </row>
    <row r="2590" spans="1:25" ht="47.25" customHeight="1" x14ac:dyDescent="0.3">
      <c r="A2590" s="4" t="s">
        <v>236</v>
      </c>
      <c r="B2590" s="4" t="s">
        <v>1792</v>
      </c>
      <c r="C2590" s="4" t="s">
        <v>38</v>
      </c>
      <c r="D2590" s="4"/>
      <c r="E2590" s="14" t="s">
        <v>838</v>
      </c>
      <c r="F2590" s="8"/>
      <c r="G2590" s="8"/>
      <c r="H2590" s="8"/>
      <c r="I2590" s="8"/>
      <c r="J2590" s="8"/>
      <c r="K2590" s="8"/>
      <c r="L2590" s="8"/>
      <c r="M2590" s="5">
        <v>0</v>
      </c>
      <c r="N2590" s="5">
        <f>N2591</f>
        <v>30</v>
      </c>
      <c r="O2590" s="5">
        <f t="shared" si="2251"/>
        <v>30</v>
      </c>
      <c r="P2590" s="5">
        <f t="shared" si="2251"/>
        <v>0</v>
      </c>
      <c r="Q2590" s="5">
        <f t="shared" si="2251"/>
        <v>0</v>
      </c>
      <c r="R2590" s="5">
        <f t="shared" si="2251"/>
        <v>0</v>
      </c>
      <c r="S2590" s="5">
        <f t="shared" si="2251"/>
        <v>0</v>
      </c>
      <c r="T2590" s="5">
        <f t="shared" si="2251"/>
        <v>30</v>
      </c>
      <c r="U2590" s="5">
        <f t="shared" si="2251"/>
        <v>0</v>
      </c>
      <c r="V2590" s="42">
        <f t="shared" si="2251"/>
        <v>0</v>
      </c>
      <c r="W2590" s="5">
        <f t="shared" si="2241"/>
        <v>100</v>
      </c>
      <c r="X2590" s="27"/>
    </row>
    <row r="2591" spans="1:25" ht="31.5" customHeight="1" x14ac:dyDescent="0.3">
      <c r="A2591" s="4" t="s">
        <v>236</v>
      </c>
      <c r="B2591" s="4" t="s">
        <v>1792</v>
      </c>
      <c r="C2591" s="4" t="s">
        <v>45</v>
      </c>
      <c r="D2591" s="4"/>
      <c r="E2591" s="14" t="s">
        <v>839</v>
      </c>
      <c r="F2591" s="8"/>
      <c r="G2591" s="8"/>
      <c r="H2591" s="8"/>
      <c r="I2591" s="8"/>
      <c r="J2591" s="8"/>
      <c r="K2591" s="8"/>
      <c r="L2591" s="8"/>
      <c r="M2591" s="5">
        <v>0</v>
      </c>
      <c r="N2591" s="5">
        <f>N2592</f>
        <v>30</v>
      </c>
      <c r="O2591" s="5">
        <f t="shared" si="2251"/>
        <v>30</v>
      </c>
      <c r="P2591" s="5">
        <f t="shared" si="2251"/>
        <v>0</v>
      </c>
      <c r="Q2591" s="5">
        <f t="shared" si="2251"/>
        <v>0</v>
      </c>
      <c r="R2591" s="5">
        <f t="shared" si="2251"/>
        <v>0</v>
      </c>
      <c r="S2591" s="5">
        <f t="shared" si="2251"/>
        <v>0</v>
      </c>
      <c r="T2591" s="5">
        <f t="shared" si="2251"/>
        <v>30</v>
      </c>
      <c r="U2591" s="5">
        <f t="shared" si="2251"/>
        <v>0</v>
      </c>
      <c r="V2591" s="42">
        <f t="shared" si="2251"/>
        <v>0</v>
      </c>
      <c r="W2591" s="5">
        <f t="shared" si="2241"/>
        <v>100</v>
      </c>
      <c r="X2591" s="27"/>
    </row>
    <row r="2592" spans="1:25" ht="31.5" customHeight="1" x14ac:dyDescent="0.3">
      <c r="A2592" s="4" t="s">
        <v>236</v>
      </c>
      <c r="B2592" s="4" t="s">
        <v>1792</v>
      </c>
      <c r="C2592" s="4" t="s">
        <v>46</v>
      </c>
      <c r="D2592" s="4"/>
      <c r="E2592" s="14" t="s">
        <v>840</v>
      </c>
      <c r="F2592" s="8"/>
      <c r="G2592" s="8"/>
      <c r="H2592" s="8"/>
      <c r="I2592" s="8"/>
      <c r="J2592" s="8"/>
      <c r="K2592" s="8"/>
      <c r="L2592" s="8"/>
      <c r="M2592" s="5">
        <v>0</v>
      </c>
      <c r="N2592" s="5">
        <f>N2593</f>
        <v>30</v>
      </c>
      <c r="O2592" s="5">
        <f t="shared" si="2251"/>
        <v>30</v>
      </c>
      <c r="P2592" s="5">
        <f t="shared" si="2251"/>
        <v>0</v>
      </c>
      <c r="Q2592" s="5">
        <f t="shared" si="2251"/>
        <v>0</v>
      </c>
      <c r="R2592" s="5">
        <f t="shared" si="2251"/>
        <v>0</v>
      </c>
      <c r="S2592" s="5">
        <f t="shared" si="2251"/>
        <v>0</v>
      </c>
      <c r="T2592" s="5">
        <f t="shared" si="2251"/>
        <v>30</v>
      </c>
      <c r="U2592" s="5">
        <f t="shared" si="2251"/>
        <v>0</v>
      </c>
      <c r="V2592" s="42">
        <f t="shared" si="2251"/>
        <v>0</v>
      </c>
      <c r="W2592" s="5">
        <f t="shared" si="2241"/>
        <v>100</v>
      </c>
      <c r="X2592" s="27"/>
    </row>
    <row r="2593" spans="1:24" ht="15.75" customHeight="1" x14ac:dyDescent="0.3">
      <c r="A2593" s="4" t="s">
        <v>236</v>
      </c>
      <c r="B2593" s="4" t="s">
        <v>1792</v>
      </c>
      <c r="C2593" s="4" t="s">
        <v>46</v>
      </c>
      <c r="D2593" s="4" t="s">
        <v>13</v>
      </c>
      <c r="E2593" s="14" t="s">
        <v>547</v>
      </c>
      <c r="F2593" s="8"/>
      <c r="G2593" s="8"/>
      <c r="H2593" s="8"/>
      <c r="I2593" s="8"/>
      <c r="J2593" s="8"/>
      <c r="K2593" s="8"/>
      <c r="L2593" s="8"/>
      <c r="M2593" s="5">
        <v>0</v>
      </c>
      <c r="N2593" s="5">
        <f>N2594</f>
        <v>30</v>
      </c>
      <c r="O2593" s="5">
        <f t="shared" si="2251"/>
        <v>30</v>
      </c>
      <c r="P2593" s="5">
        <f t="shared" si="2251"/>
        <v>0</v>
      </c>
      <c r="Q2593" s="5">
        <f t="shared" si="2251"/>
        <v>0</v>
      </c>
      <c r="R2593" s="5">
        <f t="shared" si="2251"/>
        <v>0</v>
      </c>
      <c r="S2593" s="5">
        <f t="shared" si="2251"/>
        <v>0</v>
      </c>
      <c r="T2593" s="5">
        <f t="shared" si="2251"/>
        <v>30</v>
      </c>
      <c r="U2593" s="5">
        <f t="shared" si="2251"/>
        <v>0</v>
      </c>
      <c r="V2593" s="42">
        <f t="shared" si="2251"/>
        <v>0</v>
      </c>
      <c r="W2593" s="5">
        <f t="shared" si="2241"/>
        <v>100</v>
      </c>
      <c r="X2593" s="27"/>
    </row>
    <row r="2594" spans="1:24" ht="15.75" customHeight="1" x14ac:dyDescent="0.3">
      <c r="A2594" s="4" t="s">
        <v>236</v>
      </c>
      <c r="B2594" s="4" t="s">
        <v>1792</v>
      </c>
      <c r="C2594" s="4" t="s">
        <v>46</v>
      </c>
      <c r="D2594" s="4" t="s">
        <v>14</v>
      </c>
      <c r="E2594" s="14" t="s">
        <v>549</v>
      </c>
      <c r="F2594" s="8"/>
      <c r="G2594" s="8"/>
      <c r="H2594" s="8"/>
      <c r="I2594" s="8"/>
      <c r="J2594" s="8"/>
      <c r="K2594" s="8"/>
      <c r="L2594" s="8"/>
      <c r="M2594" s="5">
        <v>0</v>
      </c>
      <c r="N2594" s="5">
        <v>30</v>
      </c>
      <c r="O2594" s="5">
        <v>30</v>
      </c>
      <c r="P2594" s="5">
        <v>0</v>
      </c>
      <c r="Q2594" s="5">
        <v>0</v>
      </c>
      <c r="R2594" s="5">
        <v>0</v>
      </c>
      <c r="S2594" s="5">
        <v>0</v>
      </c>
      <c r="T2594" s="5">
        <v>30</v>
      </c>
      <c r="U2594" s="5">
        <v>0</v>
      </c>
      <c r="V2594" s="42">
        <v>0</v>
      </c>
      <c r="W2594" s="5">
        <f t="shared" si="2241"/>
        <v>100</v>
      </c>
      <c r="X2594" s="27"/>
    </row>
    <row r="2595" spans="1:24" s="10" customFormat="1" ht="15.75" customHeight="1" x14ac:dyDescent="0.3">
      <c r="A2595" s="9" t="s">
        <v>236</v>
      </c>
      <c r="B2595" s="9" t="s">
        <v>1788</v>
      </c>
      <c r="C2595" s="9"/>
      <c r="D2595" s="9"/>
      <c r="E2595" s="13" t="s">
        <v>513</v>
      </c>
      <c r="F2595" s="11">
        <f t="shared" ref="F2595:L2600" si="2252">F2596</f>
        <v>0</v>
      </c>
      <c r="G2595" s="11">
        <f t="shared" si="2252"/>
        <v>0</v>
      </c>
      <c r="H2595" s="11">
        <f t="shared" si="2252"/>
        <v>0</v>
      </c>
      <c r="I2595" s="11">
        <f t="shared" si="2252"/>
        <v>0</v>
      </c>
      <c r="J2595" s="11">
        <f t="shared" si="2252"/>
        <v>0</v>
      </c>
      <c r="K2595" s="11">
        <f t="shared" si="2252"/>
        <v>0</v>
      </c>
      <c r="L2595" s="11">
        <f t="shared" si="2252"/>
        <v>189.38800000000001</v>
      </c>
      <c r="M2595" s="11">
        <f t="shared" si="2205"/>
        <v>189.38800000000001</v>
      </c>
      <c r="N2595" s="11">
        <f t="shared" ref="N2595:O2600" si="2253">N2596</f>
        <v>189.38726</v>
      </c>
      <c r="O2595" s="11">
        <f t="shared" si="2253"/>
        <v>189.38726</v>
      </c>
      <c r="P2595" s="11">
        <f t="shared" ref="P2595:V2600" si="2254">P2596</f>
        <v>0</v>
      </c>
      <c r="Q2595" s="11">
        <f t="shared" si="2254"/>
        <v>0</v>
      </c>
      <c r="R2595" s="11">
        <f t="shared" si="2254"/>
        <v>0</v>
      </c>
      <c r="S2595" s="11">
        <f t="shared" si="2254"/>
        <v>0</v>
      </c>
      <c r="T2595" s="11">
        <f t="shared" si="2254"/>
        <v>189.38726</v>
      </c>
      <c r="U2595" s="11">
        <f t="shared" si="2254"/>
        <v>0</v>
      </c>
      <c r="V2595" s="41">
        <f t="shared" si="2254"/>
        <v>0</v>
      </c>
      <c r="W2595" s="11">
        <f t="shared" si="2241"/>
        <v>100</v>
      </c>
      <c r="X2595" s="27"/>
    </row>
    <row r="2596" spans="1:24" ht="31.5" customHeight="1" x14ac:dyDescent="0.3">
      <c r="A2596" s="4" t="s">
        <v>236</v>
      </c>
      <c r="B2596" s="4" t="s">
        <v>1788</v>
      </c>
      <c r="C2596" s="4" t="s">
        <v>205</v>
      </c>
      <c r="D2596" s="4"/>
      <c r="E2596" s="14" t="s">
        <v>1210</v>
      </c>
      <c r="F2596" s="5">
        <f t="shared" si="2252"/>
        <v>0</v>
      </c>
      <c r="G2596" s="5">
        <f t="shared" si="2252"/>
        <v>0</v>
      </c>
      <c r="H2596" s="5">
        <f t="shared" si="2252"/>
        <v>0</v>
      </c>
      <c r="I2596" s="5">
        <f t="shared" si="2252"/>
        <v>0</v>
      </c>
      <c r="J2596" s="5">
        <f t="shared" si="2252"/>
        <v>0</v>
      </c>
      <c r="K2596" s="5">
        <f t="shared" si="2252"/>
        <v>0</v>
      </c>
      <c r="L2596" s="5">
        <f t="shared" si="2252"/>
        <v>189.38800000000001</v>
      </c>
      <c r="M2596" s="5">
        <f t="shared" si="2205"/>
        <v>189.38800000000001</v>
      </c>
      <c r="N2596" s="5">
        <f t="shared" si="2253"/>
        <v>189.38726</v>
      </c>
      <c r="O2596" s="5">
        <f t="shared" si="2253"/>
        <v>189.38726</v>
      </c>
      <c r="P2596" s="5">
        <f t="shared" si="2254"/>
        <v>0</v>
      </c>
      <c r="Q2596" s="5">
        <f t="shared" si="2254"/>
        <v>0</v>
      </c>
      <c r="R2596" s="5">
        <f t="shared" si="2254"/>
        <v>0</v>
      </c>
      <c r="S2596" s="5">
        <f t="shared" si="2254"/>
        <v>0</v>
      </c>
      <c r="T2596" s="5">
        <f t="shared" si="2254"/>
        <v>189.38726</v>
      </c>
      <c r="U2596" s="5">
        <f t="shared" si="2254"/>
        <v>0</v>
      </c>
      <c r="V2596" s="42">
        <f t="shared" si="2254"/>
        <v>0</v>
      </c>
      <c r="W2596" s="5">
        <f t="shared" si="2241"/>
        <v>100</v>
      </c>
      <c r="X2596" s="27"/>
    </row>
    <row r="2597" spans="1:24" ht="31.5" customHeight="1" x14ac:dyDescent="0.3">
      <c r="A2597" s="4" t="s">
        <v>236</v>
      </c>
      <c r="B2597" s="4" t="s">
        <v>1788</v>
      </c>
      <c r="C2597" s="4" t="s">
        <v>253</v>
      </c>
      <c r="D2597" s="4"/>
      <c r="E2597" s="14" t="s">
        <v>1229</v>
      </c>
      <c r="F2597" s="5">
        <f t="shared" si="2252"/>
        <v>0</v>
      </c>
      <c r="G2597" s="5">
        <f t="shared" si="2252"/>
        <v>0</v>
      </c>
      <c r="H2597" s="5">
        <f t="shared" si="2252"/>
        <v>0</v>
      </c>
      <c r="I2597" s="5">
        <f t="shared" si="2252"/>
        <v>0</v>
      </c>
      <c r="J2597" s="5">
        <f t="shared" si="2252"/>
        <v>0</v>
      </c>
      <c r="K2597" s="5">
        <f t="shared" si="2252"/>
        <v>0</v>
      </c>
      <c r="L2597" s="5">
        <f t="shared" si="2252"/>
        <v>189.38800000000001</v>
      </c>
      <c r="M2597" s="5">
        <f t="shared" si="2205"/>
        <v>189.38800000000001</v>
      </c>
      <c r="N2597" s="5">
        <f t="shared" si="2253"/>
        <v>189.38726</v>
      </c>
      <c r="O2597" s="5">
        <f t="shared" si="2253"/>
        <v>189.38726</v>
      </c>
      <c r="P2597" s="5">
        <f t="shared" si="2254"/>
        <v>0</v>
      </c>
      <c r="Q2597" s="5">
        <f t="shared" si="2254"/>
        <v>0</v>
      </c>
      <c r="R2597" s="5">
        <f t="shared" si="2254"/>
        <v>0</v>
      </c>
      <c r="S2597" s="5">
        <f t="shared" si="2254"/>
        <v>0</v>
      </c>
      <c r="T2597" s="5">
        <f t="shared" si="2254"/>
        <v>189.38726</v>
      </c>
      <c r="U2597" s="5">
        <f t="shared" si="2254"/>
        <v>0</v>
      </c>
      <c r="V2597" s="42">
        <f t="shared" si="2254"/>
        <v>0</v>
      </c>
      <c r="W2597" s="5">
        <f t="shared" si="2241"/>
        <v>100</v>
      </c>
      <c r="X2597" s="27"/>
    </row>
    <row r="2598" spans="1:24" ht="63" customHeight="1" x14ac:dyDescent="0.3">
      <c r="A2598" s="4" t="s">
        <v>236</v>
      </c>
      <c r="B2598" s="4" t="s">
        <v>1788</v>
      </c>
      <c r="C2598" s="4" t="s">
        <v>254</v>
      </c>
      <c r="D2598" s="4"/>
      <c r="E2598" s="14" t="s">
        <v>1230</v>
      </c>
      <c r="F2598" s="5">
        <f t="shared" si="2252"/>
        <v>0</v>
      </c>
      <c r="G2598" s="5">
        <f t="shared" si="2252"/>
        <v>0</v>
      </c>
      <c r="H2598" s="5">
        <f t="shared" si="2252"/>
        <v>0</v>
      </c>
      <c r="I2598" s="5">
        <f t="shared" si="2252"/>
        <v>0</v>
      </c>
      <c r="J2598" s="5">
        <f t="shared" si="2252"/>
        <v>0</v>
      </c>
      <c r="K2598" s="5">
        <f t="shared" si="2252"/>
        <v>0</v>
      </c>
      <c r="L2598" s="5">
        <f t="shared" si="2252"/>
        <v>189.38800000000001</v>
      </c>
      <c r="M2598" s="5">
        <f t="shared" si="2205"/>
        <v>189.38800000000001</v>
      </c>
      <c r="N2598" s="5">
        <f t="shared" si="2253"/>
        <v>189.38726</v>
      </c>
      <c r="O2598" s="5">
        <f t="shared" si="2253"/>
        <v>189.38726</v>
      </c>
      <c r="P2598" s="5">
        <f t="shared" si="2254"/>
        <v>0</v>
      </c>
      <c r="Q2598" s="5">
        <f t="shared" si="2254"/>
        <v>0</v>
      </c>
      <c r="R2598" s="5">
        <f t="shared" si="2254"/>
        <v>0</v>
      </c>
      <c r="S2598" s="5">
        <f t="shared" si="2254"/>
        <v>0</v>
      </c>
      <c r="T2598" s="5">
        <f t="shared" si="2254"/>
        <v>189.38726</v>
      </c>
      <c r="U2598" s="5">
        <f t="shared" si="2254"/>
        <v>0</v>
      </c>
      <c r="V2598" s="42">
        <f t="shared" si="2254"/>
        <v>0</v>
      </c>
      <c r="W2598" s="5">
        <f t="shared" si="2241"/>
        <v>100</v>
      </c>
      <c r="X2598" s="27"/>
    </row>
    <row r="2599" spans="1:24" ht="31.5" customHeight="1" x14ac:dyDescent="0.3">
      <c r="A2599" s="4" t="s">
        <v>236</v>
      </c>
      <c r="B2599" s="4" t="s">
        <v>1788</v>
      </c>
      <c r="C2599" s="4" t="s">
        <v>1306</v>
      </c>
      <c r="D2599" s="4"/>
      <c r="E2599" s="14" t="s">
        <v>1307</v>
      </c>
      <c r="F2599" s="5">
        <f t="shared" si="2252"/>
        <v>0</v>
      </c>
      <c r="G2599" s="5">
        <f t="shared" si="2252"/>
        <v>0</v>
      </c>
      <c r="H2599" s="5">
        <f t="shared" si="2252"/>
        <v>0</v>
      </c>
      <c r="I2599" s="5">
        <f t="shared" si="2252"/>
        <v>0</v>
      </c>
      <c r="J2599" s="5">
        <f t="shared" si="2252"/>
        <v>0</v>
      </c>
      <c r="K2599" s="5">
        <f t="shared" si="2252"/>
        <v>0</v>
      </c>
      <c r="L2599" s="5">
        <f t="shared" si="2252"/>
        <v>189.38800000000001</v>
      </c>
      <c r="M2599" s="5">
        <f t="shared" si="2205"/>
        <v>189.38800000000001</v>
      </c>
      <c r="N2599" s="5">
        <f t="shared" si="2253"/>
        <v>189.38726</v>
      </c>
      <c r="O2599" s="5">
        <f t="shared" si="2253"/>
        <v>189.38726</v>
      </c>
      <c r="P2599" s="5">
        <f t="shared" si="2254"/>
        <v>0</v>
      </c>
      <c r="Q2599" s="5">
        <f t="shared" si="2254"/>
        <v>0</v>
      </c>
      <c r="R2599" s="5">
        <f t="shared" si="2254"/>
        <v>0</v>
      </c>
      <c r="S2599" s="5">
        <f t="shared" si="2254"/>
        <v>0</v>
      </c>
      <c r="T2599" s="5">
        <f t="shared" si="2254"/>
        <v>189.38726</v>
      </c>
      <c r="U2599" s="5">
        <f t="shared" si="2254"/>
        <v>0</v>
      </c>
      <c r="V2599" s="42">
        <f t="shared" si="2254"/>
        <v>0</v>
      </c>
      <c r="W2599" s="5">
        <f t="shared" si="2241"/>
        <v>100</v>
      </c>
      <c r="X2599" s="27"/>
    </row>
    <row r="2600" spans="1:24" ht="31.5" customHeight="1" x14ac:dyDescent="0.3">
      <c r="A2600" s="4" t="s">
        <v>236</v>
      </c>
      <c r="B2600" s="4" t="s">
        <v>1788</v>
      </c>
      <c r="C2600" s="4" t="s">
        <v>1306</v>
      </c>
      <c r="D2600" s="4" t="s">
        <v>11</v>
      </c>
      <c r="E2600" s="14" t="s">
        <v>531</v>
      </c>
      <c r="F2600" s="5">
        <f t="shared" si="2252"/>
        <v>0</v>
      </c>
      <c r="G2600" s="5">
        <f t="shared" si="2252"/>
        <v>0</v>
      </c>
      <c r="H2600" s="5">
        <f t="shared" si="2252"/>
        <v>0</v>
      </c>
      <c r="I2600" s="5">
        <f t="shared" si="2252"/>
        <v>0</v>
      </c>
      <c r="J2600" s="5">
        <f t="shared" si="2252"/>
        <v>0</v>
      </c>
      <c r="K2600" s="5">
        <f t="shared" si="2252"/>
        <v>0</v>
      </c>
      <c r="L2600" s="5">
        <f t="shared" si="2252"/>
        <v>189.38800000000001</v>
      </c>
      <c r="M2600" s="5">
        <f t="shared" si="2205"/>
        <v>189.38800000000001</v>
      </c>
      <c r="N2600" s="5">
        <f t="shared" si="2253"/>
        <v>189.38726</v>
      </c>
      <c r="O2600" s="5">
        <f t="shared" si="2253"/>
        <v>189.38726</v>
      </c>
      <c r="P2600" s="5">
        <f t="shared" si="2254"/>
        <v>0</v>
      </c>
      <c r="Q2600" s="5">
        <f t="shared" si="2254"/>
        <v>0</v>
      </c>
      <c r="R2600" s="5">
        <f t="shared" si="2254"/>
        <v>0</v>
      </c>
      <c r="S2600" s="5">
        <f t="shared" si="2254"/>
        <v>0</v>
      </c>
      <c r="T2600" s="5">
        <f t="shared" si="2254"/>
        <v>189.38726</v>
      </c>
      <c r="U2600" s="5">
        <f t="shared" si="2254"/>
        <v>0</v>
      </c>
      <c r="V2600" s="42">
        <f t="shared" si="2254"/>
        <v>0</v>
      </c>
      <c r="W2600" s="5">
        <f t="shared" si="2241"/>
        <v>100</v>
      </c>
      <c r="X2600" s="27"/>
    </row>
    <row r="2601" spans="1:24" ht="31.5" customHeight="1" x14ac:dyDescent="0.3">
      <c r="A2601" s="4" t="s">
        <v>236</v>
      </c>
      <c r="B2601" s="4" t="s">
        <v>1788</v>
      </c>
      <c r="C2601" s="4" t="s">
        <v>1306</v>
      </c>
      <c r="D2601" s="4" t="s">
        <v>12</v>
      </c>
      <c r="E2601" s="14" t="s">
        <v>532</v>
      </c>
      <c r="F2601" s="5"/>
      <c r="G2601" s="5"/>
      <c r="H2601" s="5"/>
      <c r="I2601" s="5"/>
      <c r="J2601" s="5"/>
      <c r="K2601" s="5"/>
      <c r="L2601" s="5">
        <v>189.38800000000001</v>
      </c>
      <c r="M2601" s="5">
        <f t="shared" si="2205"/>
        <v>189.38800000000001</v>
      </c>
      <c r="N2601" s="5">
        <v>189.38726</v>
      </c>
      <c r="O2601" s="5">
        <v>189.38726</v>
      </c>
      <c r="P2601" s="5">
        <v>0</v>
      </c>
      <c r="Q2601" s="5">
        <v>0</v>
      </c>
      <c r="R2601" s="5">
        <v>0</v>
      </c>
      <c r="S2601" s="5">
        <v>0</v>
      </c>
      <c r="T2601" s="5">
        <v>189.38726</v>
      </c>
      <c r="U2601" s="5">
        <v>0</v>
      </c>
      <c r="V2601" s="42">
        <v>0</v>
      </c>
      <c r="W2601" s="5">
        <f t="shared" si="2241"/>
        <v>100</v>
      </c>
      <c r="X2601" s="27"/>
    </row>
    <row r="2602" spans="1:24" s="10" customFormat="1" ht="15.75" customHeight="1" x14ac:dyDescent="0.3">
      <c r="A2602" s="9" t="s">
        <v>236</v>
      </c>
      <c r="B2602" s="9" t="s">
        <v>1789</v>
      </c>
      <c r="C2602" s="9"/>
      <c r="D2602" s="9"/>
      <c r="E2602" s="13" t="s">
        <v>514</v>
      </c>
      <c r="F2602" s="11">
        <f t="shared" ref="F2602:K2602" si="2255">F2609+F2619+F2625</f>
        <v>96642.900000000009</v>
      </c>
      <c r="G2602" s="11">
        <f t="shared" si="2255"/>
        <v>62963.1</v>
      </c>
      <c r="H2602" s="11">
        <f t="shared" si="2255"/>
        <v>111440.5</v>
      </c>
      <c r="I2602" s="11">
        <f t="shared" si="2255"/>
        <v>-3687.6</v>
      </c>
      <c r="J2602" s="11">
        <f t="shared" si="2255"/>
        <v>-569.79999999999995</v>
      </c>
      <c r="K2602" s="11">
        <f t="shared" si="2255"/>
        <v>-28176.799999999999</v>
      </c>
      <c r="L2602" s="11">
        <f>L2609+L2619+L2625+L2643</f>
        <v>4205.7279999999992</v>
      </c>
      <c r="M2602" s="11">
        <f t="shared" si="2205"/>
        <v>97161.028000000006</v>
      </c>
      <c r="N2602" s="11">
        <f>N2609+N2619+N2625+N2643+N2603</f>
        <v>40040.005059999996</v>
      </c>
      <c r="O2602" s="11">
        <f t="shared" ref="O2602:V2602" si="2256">O2609+O2619+O2625+O2643+O2603</f>
        <v>23456.784169999999</v>
      </c>
      <c r="P2602" s="11">
        <f t="shared" si="2256"/>
        <v>693.53920000000005</v>
      </c>
      <c r="Q2602" s="11">
        <f t="shared" si="2256"/>
        <v>693.53920000000005</v>
      </c>
      <c r="R2602" s="11">
        <f t="shared" si="2256"/>
        <v>0</v>
      </c>
      <c r="S2602" s="11">
        <f t="shared" si="2256"/>
        <v>0</v>
      </c>
      <c r="T2602" s="11">
        <f t="shared" si="2256"/>
        <v>39728.682260000001</v>
      </c>
      <c r="U2602" s="11">
        <f t="shared" si="2256"/>
        <v>693.53920000000005</v>
      </c>
      <c r="V2602" s="41">
        <f t="shared" si="2256"/>
        <v>0</v>
      </c>
      <c r="W2602" s="11">
        <f t="shared" si="2241"/>
        <v>99.222470627729749</v>
      </c>
      <c r="X2602" s="26"/>
    </row>
    <row r="2603" spans="1:24" ht="15.75" customHeight="1" x14ac:dyDescent="0.3">
      <c r="A2603" s="4" t="s">
        <v>236</v>
      </c>
      <c r="B2603" s="4" t="s">
        <v>1789</v>
      </c>
      <c r="C2603" s="4" t="s">
        <v>122</v>
      </c>
      <c r="D2603" s="4"/>
      <c r="E2603" s="14" t="s">
        <v>1042</v>
      </c>
      <c r="F2603" s="11"/>
      <c r="G2603" s="11"/>
      <c r="H2603" s="11"/>
      <c r="I2603" s="11"/>
      <c r="J2603" s="11"/>
      <c r="K2603" s="11"/>
      <c r="L2603" s="11"/>
      <c r="M2603" s="5">
        <v>0</v>
      </c>
      <c r="N2603" s="5">
        <f>N2604</f>
        <v>2959.2159999999999</v>
      </c>
      <c r="O2603" s="5">
        <f t="shared" ref="O2603:V2607" si="2257">O2604</f>
        <v>0.42099999999999999</v>
      </c>
      <c r="P2603" s="5">
        <f t="shared" si="2257"/>
        <v>0</v>
      </c>
      <c r="Q2603" s="5">
        <f t="shared" si="2257"/>
        <v>0</v>
      </c>
      <c r="R2603" s="5">
        <f t="shared" si="2257"/>
        <v>0</v>
      </c>
      <c r="S2603" s="5">
        <f t="shared" si="2257"/>
        <v>0</v>
      </c>
      <c r="T2603" s="5">
        <f t="shared" si="2257"/>
        <v>2959.2146400000001</v>
      </c>
      <c r="U2603" s="5">
        <f t="shared" si="2257"/>
        <v>0</v>
      </c>
      <c r="V2603" s="42">
        <f t="shared" si="2257"/>
        <v>0</v>
      </c>
      <c r="W2603" s="5">
        <f t="shared" si="2241"/>
        <v>99.999954041881367</v>
      </c>
      <c r="X2603" s="27"/>
    </row>
    <row r="2604" spans="1:24" ht="31.5" customHeight="1" x14ac:dyDescent="0.3">
      <c r="A2604" s="4" t="s">
        <v>236</v>
      </c>
      <c r="B2604" s="4" t="s">
        <v>1789</v>
      </c>
      <c r="C2604" s="4" t="s">
        <v>183</v>
      </c>
      <c r="D2604" s="4"/>
      <c r="E2604" s="14" t="s">
        <v>1043</v>
      </c>
      <c r="F2604" s="11"/>
      <c r="G2604" s="11"/>
      <c r="H2604" s="11"/>
      <c r="I2604" s="11"/>
      <c r="J2604" s="11"/>
      <c r="K2604" s="11"/>
      <c r="L2604" s="11"/>
      <c r="M2604" s="5">
        <v>0</v>
      </c>
      <c r="N2604" s="5">
        <f>N2605</f>
        <v>2959.2159999999999</v>
      </c>
      <c r="O2604" s="5">
        <f t="shared" si="2257"/>
        <v>0.42099999999999999</v>
      </c>
      <c r="P2604" s="5">
        <f t="shared" si="2257"/>
        <v>0</v>
      </c>
      <c r="Q2604" s="5">
        <f t="shared" si="2257"/>
        <v>0</v>
      </c>
      <c r="R2604" s="5">
        <f t="shared" si="2257"/>
        <v>0</v>
      </c>
      <c r="S2604" s="5">
        <f t="shared" si="2257"/>
        <v>0</v>
      </c>
      <c r="T2604" s="5">
        <f t="shared" si="2257"/>
        <v>2959.2146400000001</v>
      </c>
      <c r="U2604" s="5">
        <f t="shared" si="2257"/>
        <v>0</v>
      </c>
      <c r="V2604" s="42">
        <f t="shared" si="2257"/>
        <v>0</v>
      </c>
      <c r="W2604" s="5">
        <f t="shared" si="2241"/>
        <v>99.999954041881367</v>
      </c>
      <c r="X2604" s="27"/>
    </row>
    <row r="2605" spans="1:24" ht="63" customHeight="1" x14ac:dyDescent="0.3">
      <c r="A2605" s="4" t="s">
        <v>236</v>
      </c>
      <c r="B2605" s="4" t="s">
        <v>1789</v>
      </c>
      <c r="C2605" s="4" t="s">
        <v>184</v>
      </c>
      <c r="D2605" s="4"/>
      <c r="E2605" s="14" t="s">
        <v>1044</v>
      </c>
      <c r="F2605" s="11"/>
      <c r="G2605" s="11"/>
      <c r="H2605" s="11"/>
      <c r="I2605" s="11"/>
      <c r="J2605" s="11"/>
      <c r="K2605" s="11"/>
      <c r="L2605" s="11"/>
      <c r="M2605" s="5">
        <v>0</v>
      </c>
      <c r="N2605" s="5">
        <f>N2606</f>
        <v>2959.2159999999999</v>
      </c>
      <c r="O2605" s="5">
        <f t="shared" si="2257"/>
        <v>0.42099999999999999</v>
      </c>
      <c r="P2605" s="5">
        <f t="shared" si="2257"/>
        <v>0</v>
      </c>
      <c r="Q2605" s="5">
        <f t="shared" si="2257"/>
        <v>0</v>
      </c>
      <c r="R2605" s="5">
        <f t="shared" si="2257"/>
        <v>0</v>
      </c>
      <c r="S2605" s="5">
        <f t="shared" si="2257"/>
        <v>0</v>
      </c>
      <c r="T2605" s="5">
        <f t="shared" si="2257"/>
        <v>2959.2146400000001</v>
      </c>
      <c r="U2605" s="5">
        <f t="shared" si="2257"/>
        <v>0</v>
      </c>
      <c r="V2605" s="42">
        <f t="shared" si="2257"/>
        <v>0</v>
      </c>
      <c r="W2605" s="5">
        <f t="shared" si="2241"/>
        <v>99.999954041881367</v>
      </c>
      <c r="X2605" s="27"/>
    </row>
    <row r="2606" spans="1:24" ht="31.5" customHeight="1" x14ac:dyDescent="0.3">
      <c r="A2606" s="4" t="s">
        <v>236</v>
      </c>
      <c r="B2606" s="4" t="s">
        <v>1789</v>
      </c>
      <c r="C2606" s="4" t="s">
        <v>1427</v>
      </c>
      <c r="D2606" s="4"/>
      <c r="E2606" s="14" t="s">
        <v>1428</v>
      </c>
      <c r="F2606" s="11"/>
      <c r="G2606" s="11"/>
      <c r="H2606" s="11"/>
      <c r="I2606" s="11"/>
      <c r="J2606" s="11"/>
      <c r="K2606" s="11"/>
      <c r="L2606" s="11"/>
      <c r="M2606" s="5">
        <v>0</v>
      </c>
      <c r="N2606" s="5">
        <f>N2607</f>
        <v>2959.2159999999999</v>
      </c>
      <c r="O2606" s="5">
        <f t="shared" si="2257"/>
        <v>0.42099999999999999</v>
      </c>
      <c r="P2606" s="5">
        <f t="shared" si="2257"/>
        <v>0</v>
      </c>
      <c r="Q2606" s="5">
        <f t="shared" si="2257"/>
        <v>0</v>
      </c>
      <c r="R2606" s="5">
        <f t="shared" si="2257"/>
        <v>0</v>
      </c>
      <c r="S2606" s="5">
        <f t="shared" si="2257"/>
        <v>0</v>
      </c>
      <c r="T2606" s="5">
        <f t="shared" si="2257"/>
        <v>2959.2146400000001</v>
      </c>
      <c r="U2606" s="5">
        <f t="shared" si="2257"/>
        <v>0</v>
      </c>
      <c r="V2606" s="42">
        <f t="shared" si="2257"/>
        <v>0</v>
      </c>
      <c r="W2606" s="5">
        <f t="shared" si="2241"/>
        <v>99.999954041881367</v>
      </c>
      <c r="X2606" s="27"/>
    </row>
    <row r="2607" spans="1:24" ht="31.5" customHeight="1" x14ac:dyDescent="0.3">
      <c r="A2607" s="4" t="s">
        <v>236</v>
      </c>
      <c r="B2607" s="4" t="s">
        <v>1789</v>
      </c>
      <c r="C2607" s="4" t="s">
        <v>1427</v>
      </c>
      <c r="D2607" s="4" t="s">
        <v>11</v>
      </c>
      <c r="E2607" s="14" t="s">
        <v>531</v>
      </c>
      <c r="F2607" s="11"/>
      <c r="G2607" s="11"/>
      <c r="H2607" s="11"/>
      <c r="I2607" s="11"/>
      <c r="J2607" s="11"/>
      <c r="K2607" s="11"/>
      <c r="L2607" s="11"/>
      <c r="M2607" s="5">
        <v>0</v>
      </c>
      <c r="N2607" s="5">
        <f>N2608</f>
        <v>2959.2159999999999</v>
      </c>
      <c r="O2607" s="5">
        <f t="shared" si="2257"/>
        <v>0.42099999999999999</v>
      </c>
      <c r="P2607" s="5">
        <f t="shared" si="2257"/>
        <v>0</v>
      </c>
      <c r="Q2607" s="5">
        <f t="shared" si="2257"/>
        <v>0</v>
      </c>
      <c r="R2607" s="5">
        <f t="shared" si="2257"/>
        <v>0</v>
      </c>
      <c r="S2607" s="5">
        <f t="shared" si="2257"/>
        <v>0</v>
      </c>
      <c r="T2607" s="5">
        <f t="shared" si="2257"/>
        <v>2959.2146400000001</v>
      </c>
      <c r="U2607" s="5">
        <f t="shared" si="2257"/>
        <v>0</v>
      </c>
      <c r="V2607" s="42">
        <f t="shared" si="2257"/>
        <v>0</v>
      </c>
      <c r="W2607" s="5">
        <f t="shared" si="2241"/>
        <v>99.999954041881367</v>
      </c>
      <c r="X2607" s="27"/>
    </row>
    <row r="2608" spans="1:24" ht="31.5" customHeight="1" x14ac:dyDescent="0.3">
      <c r="A2608" s="4" t="s">
        <v>236</v>
      </c>
      <c r="B2608" s="4" t="s">
        <v>1789</v>
      </c>
      <c r="C2608" s="4" t="s">
        <v>1427</v>
      </c>
      <c r="D2608" s="4" t="s">
        <v>12</v>
      </c>
      <c r="E2608" s="14" t="s">
        <v>532</v>
      </c>
      <c r="F2608" s="11"/>
      <c r="G2608" s="11"/>
      <c r="H2608" s="11"/>
      <c r="I2608" s="11"/>
      <c r="J2608" s="11"/>
      <c r="K2608" s="11"/>
      <c r="L2608" s="11"/>
      <c r="M2608" s="5">
        <v>0</v>
      </c>
      <c r="N2608" s="5">
        <v>2959.2159999999999</v>
      </c>
      <c r="O2608" s="5">
        <v>0.42099999999999999</v>
      </c>
      <c r="P2608" s="5">
        <v>0</v>
      </c>
      <c r="Q2608" s="5">
        <v>0</v>
      </c>
      <c r="R2608" s="5">
        <v>0</v>
      </c>
      <c r="S2608" s="5">
        <v>0</v>
      </c>
      <c r="T2608" s="5">
        <v>2959.2146400000001</v>
      </c>
      <c r="U2608" s="5">
        <v>0</v>
      </c>
      <c r="V2608" s="42">
        <v>0</v>
      </c>
      <c r="W2608" s="5">
        <f t="shared" si="2241"/>
        <v>99.999954041881367</v>
      </c>
      <c r="X2608" s="27"/>
    </row>
    <row r="2609" spans="1:24" ht="31.5" customHeight="1" x14ac:dyDescent="0.3">
      <c r="A2609" s="4" t="s">
        <v>236</v>
      </c>
      <c r="B2609" s="4" t="s">
        <v>1789</v>
      </c>
      <c r="C2609" s="4" t="s">
        <v>202</v>
      </c>
      <c r="D2609" s="4"/>
      <c r="E2609" s="14" t="s">
        <v>1156</v>
      </c>
      <c r="F2609" s="5">
        <f t="shared" ref="F2609:L2609" si="2258">F2610</f>
        <v>33135.599999999999</v>
      </c>
      <c r="G2609" s="5">
        <f t="shared" si="2258"/>
        <v>16118.1</v>
      </c>
      <c r="H2609" s="5">
        <f t="shared" si="2258"/>
        <v>64595.5</v>
      </c>
      <c r="I2609" s="5">
        <f t="shared" si="2258"/>
        <v>-3687.6</v>
      </c>
      <c r="J2609" s="5">
        <f t="shared" si="2258"/>
        <v>-569.79999999999995</v>
      </c>
      <c r="K2609" s="5">
        <f t="shared" si="2258"/>
        <v>-28176.799999999999</v>
      </c>
      <c r="L2609" s="5">
        <f t="shared" si="2258"/>
        <v>-1873.8840000000005</v>
      </c>
      <c r="M2609" s="5">
        <f t="shared" si="2205"/>
        <v>27574.115999999998</v>
      </c>
      <c r="N2609" s="5">
        <f>N2610</f>
        <v>27574.115999999998</v>
      </c>
      <c r="O2609" s="5">
        <f>O2610</f>
        <v>21050.374380000001</v>
      </c>
      <c r="P2609" s="5">
        <f t="shared" ref="P2609:V2609" si="2259">P2610</f>
        <v>0</v>
      </c>
      <c r="Q2609" s="5">
        <f t="shared" si="2259"/>
        <v>0</v>
      </c>
      <c r="R2609" s="5">
        <f t="shared" si="2259"/>
        <v>0</v>
      </c>
      <c r="S2609" s="5">
        <f t="shared" si="2259"/>
        <v>0</v>
      </c>
      <c r="T2609" s="5">
        <f t="shared" si="2259"/>
        <v>27262.795340000001</v>
      </c>
      <c r="U2609" s="5">
        <f t="shared" si="2259"/>
        <v>0</v>
      </c>
      <c r="V2609" s="42">
        <f t="shared" si="2259"/>
        <v>0</v>
      </c>
      <c r="W2609" s="5">
        <f t="shared" si="2241"/>
        <v>98.87096775831364</v>
      </c>
      <c r="X2609" s="27"/>
    </row>
    <row r="2610" spans="1:24" ht="31.5" customHeight="1" x14ac:dyDescent="0.3">
      <c r="A2610" s="4" t="s">
        <v>236</v>
      </c>
      <c r="B2610" s="4" t="s">
        <v>1789</v>
      </c>
      <c r="C2610" s="4" t="s">
        <v>203</v>
      </c>
      <c r="D2610" s="4"/>
      <c r="E2610" s="14" t="s">
        <v>1157</v>
      </c>
      <c r="F2610" s="5">
        <f t="shared" ref="F2610:L2610" si="2260">F2611+F2615</f>
        <v>33135.599999999999</v>
      </c>
      <c r="G2610" s="5">
        <f t="shared" si="2260"/>
        <v>16118.1</v>
      </c>
      <c r="H2610" s="5">
        <f t="shared" si="2260"/>
        <v>64595.5</v>
      </c>
      <c r="I2610" s="5">
        <f t="shared" si="2260"/>
        <v>-3687.6</v>
      </c>
      <c r="J2610" s="5">
        <f t="shared" si="2260"/>
        <v>-569.79999999999995</v>
      </c>
      <c r="K2610" s="5">
        <f t="shared" si="2260"/>
        <v>-28176.799999999999</v>
      </c>
      <c r="L2610" s="5">
        <f t="shared" si="2260"/>
        <v>-1873.8840000000005</v>
      </c>
      <c r="M2610" s="5">
        <f t="shared" si="2205"/>
        <v>27574.115999999998</v>
      </c>
      <c r="N2610" s="5">
        <f>N2611+N2615</f>
        <v>27574.115999999998</v>
      </c>
      <c r="O2610" s="5">
        <f>O2611+O2615</f>
        <v>21050.374380000001</v>
      </c>
      <c r="P2610" s="5">
        <f t="shared" ref="P2610:V2610" si="2261">P2611+P2615</f>
        <v>0</v>
      </c>
      <c r="Q2610" s="5">
        <f t="shared" si="2261"/>
        <v>0</v>
      </c>
      <c r="R2610" s="5">
        <f t="shared" si="2261"/>
        <v>0</v>
      </c>
      <c r="S2610" s="5">
        <f t="shared" si="2261"/>
        <v>0</v>
      </c>
      <c r="T2610" s="5">
        <f>T2611+T2615</f>
        <v>27262.795340000001</v>
      </c>
      <c r="U2610" s="5">
        <f t="shared" si="2261"/>
        <v>0</v>
      </c>
      <c r="V2610" s="42">
        <f t="shared" si="2261"/>
        <v>0</v>
      </c>
      <c r="W2610" s="5">
        <f t="shared" si="2241"/>
        <v>98.87096775831364</v>
      </c>
      <c r="X2610" s="27"/>
    </row>
    <row r="2611" spans="1:24" ht="31.5" customHeight="1" x14ac:dyDescent="0.3">
      <c r="A2611" s="4" t="s">
        <v>236</v>
      </c>
      <c r="B2611" s="4" t="s">
        <v>1789</v>
      </c>
      <c r="C2611" s="4" t="s">
        <v>218</v>
      </c>
      <c r="D2611" s="4"/>
      <c r="E2611" s="14" t="s">
        <v>1158</v>
      </c>
      <c r="F2611" s="5">
        <f>F2612</f>
        <v>31975.9</v>
      </c>
      <c r="G2611" s="5">
        <f t="shared" ref="G2611:L2613" si="2262">G2612</f>
        <v>14958.4</v>
      </c>
      <c r="H2611" s="5">
        <f t="shared" si="2262"/>
        <v>63435.8</v>
      </c>
      <c r="I2611" s="5">
        <f t="shared" si="2262"/>
        <v>-3687.6</v>
      </c>
      <c r="J2611" s="5">
        <f t="shared" si="2262"/>
        <v>-569.79999999999995</v>
      </c>
      <c r="K2611" s="5">
        <f t="shared" si="2262"/>
        <v>-28176.799999999999</v>
      </c>
      <c r="L2611" s="5">
        <f t="shared" si="2262"/>
        <v>-2429.0940000000005</v>
      </c>
      <c r="M2611" s="5">
        <f t="shared" si="2205"/>
        <v>25859.206000000002</v>
      </c>
      <c r="N2611" s="5">
        <f t="shared" ref="N2611:O2613" si="2263">N2612</f>
        <v>25859.205999999998</v>
      </c>
      <c r="O2611" s="5">
        <f t="shared" si="2263"/>
        <v>20433.265240000001</v>
      </c>
      <c r="P2611" s="5">
        <f t="shared" ref="P2611:V2613" si="2264">P2612</f>
        <v>0</v>
      </c>
      <c r="Q2611" s="5">
        <f t="shared" si="2264"/>
        <v>0</v>
      </c>
      <c r="R2611" s="5">
        <f t="shared" si="2264"/>
        <v>0</v>
      </c>
      <c r="S2611" s="5">
        <f t="shared" si="2264"/>
        <v>0</v>
      </c>
      <c r="T2611" s="5">
        <f t="shared" si="2264"/>
        <v>25812.954150000001</v>
      </c>
      <c r="U2611" s="5">
        <f t="shared" si="2264"/>
        <v>0</v>
      </c>
      <c r="V2611" s="42">
        <f t="shared" si="2264"/>
        <v>0</v>
      </c>
      <c r="W2611" s="5">
        <f t="shared" si="2241"/>
        <v>99.821139713261118</v>
      </c>
      <c r="X2611" s="27"/>
    </row>
    <row r="2612" spans="1:24" ht="31.5" customHeight="1" x14ac:dyDescent="0.3">
      <c r="A2612" s="4" t="s">
        <v>236</v>
      </c>
      <c r="B2612" s="4" t="s">
        <v>1789</v>
      </c>
      <c r="C2612" s="4" t="s">
        <v>1462</v>
      </c>
      <c r="D2612" s="4"/>
      <c r="E2612" s="14" t="s">
        <v>1463</v>
      </c>
      <c r="F2612" s="5">
        <f>F2613</f>
        <v>31975.9</v>
      </c>
      <c r="G2612" s="5">
        <f t="shared" si="2262"/>
        <v>14958.4</v>
      </c>
      <c r="H2612" s="5">
        <f t="shared" si="2262"/>
        <v>63435.8</v>
      </c>
      <c r="I2612" s="5">
        <f t="shared" si="2262"/>
        <v>-3687.6</v>
      </c>
      <c r="J2612" s="5">
        <f t="shared" si="2262"/>
        <v>-569.79999999999995</v>
      </c>
      <c r="K2612" s="5">
        <f t="shared" si="2262"/>
        <v>-28176.799999999999</v>
      </c>
      <c r="L2612" s="5">
        <f t="shared" si="2262"/>
        <v>-2429.0940000000005</v>
      </c>
      <c r="M2612" s="5">
        <f t="shared" si="2205"/>
        <v>25859.206000000002</v>
      </c>
      <c r="N2612" s="5">
        <f t="shared" si="2263"/>
        <v>25859.205999999998</v>
      </c>
      <c r="O2612" s="5">
        <f t="shared" si="2263"/>
        <v>20433.265240000001</v>
      </c>
      <c r="P2612" s="5">
        <f t="shared" si="2264"/>
        <v>0</v>
      </c>
      <c r="Q2612" s="5">
        <f t="shared" si="2264"/>
        <v>0</v>
      </c>
      <c r="R2612" s="5">
        <f t="shared" si="2264"/>
        <v>0</v>
      </c>
      <c r="S2612" s="5">
        <f t="shared" si="2264"/>
        <v>0</v>
      </c>
      <c r="T2612" s="5">
        <f t="shared" si="2264"/>
        <v>25812.954150000001</v>
      </c>
      <c r="U2612" s="5">
        <f t="shared" si="2264"/>
        <v>0</v>
      </c>
      <c r="V2612" s="42">
        <f t="shared" si="2264"/>
        <v>0</v>
      </c>
      <c r="W2612" s="5">
        <f t="shared" si="2241"/>
        <v>99.821139713261118</v>
      </c>
      <c r="X2612" s="27"/>
    </row>
    <row r="2613" spans="1:24" ht="31.5" customHeight="1" x14ac:dyDescent="0.3">
      <c r="A2613" s="4" t="s">
        <v>236</v>
      </c>
      <c r="B2613" s="4" t="s">
        <v>1789</v>
      </c>
      <c r="C2613" s="4" t="s">
        <v>1462</v>
      </c>
      <c r="D2613" s="4" t="s">
        <v>11</v>
      </c>
      <c r="E2613" s="14" t="s">
        <v>531</v>
      </c>
      <c r="F2613" s="5">
        <f>F2614</f>
        <v>31975.9</v>
      </c>
      <c r="G2613" s="5">
        <f t="shared" si="2262"/>
        <v>14958.4</v>
      </c>
      <c r="H2613" s="5">
        <f t="shared" si="2262"/>
        <v>63435.8</v>
      </c>
      <c r="I2613" s="5">
        <f t="shared" si="2262"/>
        <v>-3687.6</v>
      </c>
      <c r="J2613" s="5">
        <f t="shared" si="2262"/>
        <v>-569.79999999999995</v>
      </c>
      <c r="K2613" s="5">
        <f t="shared" si="2262"/>
        <v>-28176.799999999999</v>
      </c>
      <c r="L2613" s="5">
        <f t="shared" si="2262"/>
        <v>-2429.0940000000005</v>
      </c>
      <c r="M2613" s="5">
        <f t="shared" si="2205"/>
        <v>25859.206000000002</v>
      </c>
      <c r="N2613" s="5">
        <f t="shared" si="2263"/>
        <v>25859.205999999998</v>
      </c>
      <c r="O2613" s="5">
        <f t="shared" si="2263"/>
        <v>20433.265240000001</v>
      </c>
      <c r="P2613" s="5">
        <f t="shared" si="2264"/>
        <v>0</v>
      </c>
      <c r="Q2613" s="5">
        <f t="shared" si="2264"/>
        <v>0</v>
      </c>
      <c r="R2613" s="5">
        <f t="shared" si="2264"/>
        <v>0</v>
      </c>
      <c r="S2613" s="5">
        <f t="shared" si="2264"/>
        <v>0</v>
      </c>
      <c r="T2613" s="5">
        <f t="shared" si="2264"/>
        <v>25812.954150000001</v>
      </c>
      <c r="U2613" s="5">
        <f t="shared" si="2264"/>
        <v>0</v>
      </c>
      <c r="V2613" s="42">
        <f t="shared" si="2264"/>
        <v>0</v>
      </c>
      <c r="W2613" s="5">
        <f t="shared" si="2241"/>
        <v>99.821139713261118</v>
      </c>
      <c r="X2613" s="27"/>
    </row>
    <row r="2614" spans="1:24" ht="31.5" customHeight="1" x14ac:dyDescent="0.3">
      <c r="A2614" s="4" t="s">
        <v>236</v>
      </c>
      <c r="B2614" s="4" t="s">
        <v>1789</v>
      </c>
      <c r="C2614" s="4" t="s">
        <v>1462</v>
      </c>
      <c r="D2614" s="4" t="s">
        <v>12</v>
      </c>
      <c r="E2614" s="14" t="s">
        <v>532</v>
      </c>
      <c r="F2614" s="5">
        <v>31975.9</v>
      </c>
      <c r="G2614" s="5">
        <v>14958.4</v>
      </c>
      <c r="H2614" s="5">
        <v>63435.8</v>
      </c>
      <c r="I2614" s="5">
        <v>-3687.6</v>
      </c>
      <c r="J2614" s="5">
        <v>-569.79999999999995</v>
      </c>
      <c r="K2614" s="5">
        <v>-28176.799999999999</v>
      </c>
      <c r="L2614" s="5">
        <f>2943.631-4484.31-289.501-217.462-381.452</f>
        <v>-2429.0940000000005</v>
      </c>
      <c r="M2614" s="5">
        <f t="shared" si="2205"/>
        <v>25859.206000000002</v>
      </c>
      <c r="N2614" s="5">
        <v>25859.205999999998</v>
      </c>
      <c r="O2614" s="5">
        <v>20433.265240000001</v>
      </c>
      <c r="P2614" s="5">
        <v>0</v>
      </c>
      <c r="Q2614" s="5">
        <v>0</v>
      </c>
      <c r="R2614" s="5">
        <v>0</v>
      </c>
      <c r="S2614" s="5">
        <v>0</v>
      </c>
      <c r="T2614" s="5">
        <v>25812.954150000001</v>
      </c>
      <c r="U2614" s="5">
        <v>0</v>
      </c>
      <c r="V2614" s="42">
        <v>0</v>
      </c>
      <c r="W2614" s="5">
        <f t="shared" si="2241"/>
        <v>99.821139713261118</v>
      </c>
      <c r="X2614" s="27"/>
    </row>
    <row r="2615" spans="1:24" ht="31.5" customHeight="1" x14ac:dyDescent="0.3">
      <c r="A2615" s="4" t="s">
        <v>236</v>
      </c>
      <c r="B2615" s="4" t="s">
        <v>1789</v>
      </c>
      <c r="C2615" s="4" t="s">
        <v>219</v>
      </c>
      <c r="D2615" s="4"/>
      <c r="E2615" s="14" t="s">
        <v>1159</v>
      </c>
      <c r="F2615" s="5">
        <f>F2616</f>
        <v>1159.7</v>
      </c>
      <c r="G2615" s="5">
        <f t="shared" ref="G2615:L2617" si="2265">G2616</f>
        <v>1159.7</v>
      </c>
      <c r="H2615" s="5">
        <f t="shared" si="2265"/>
        <v>1159.7</v>
      </c>
      <c r="I2615" s="5">
        <f t="shared" si="2265"/>
        <v>0</v>
      </c>
      <c r="J2615" s="5">
        <f t="shared" si="2265"/>
        <v>0</v>
      </c>
      <c r="K2615" s="5">
        <f t="shared" si="2265"/>
        <v>0</v>
      </c>
      <c r="L2615" s="5">
        <f t="shared" si="2265"/>
        <v>555.21</v>
      </c>
      <c r="M2615" s="5">
        <f t="shared" si="2205"/>
        <v>1714.91</v>
      </c>
      <c r="N2615" s="5">
        <f t="shared" ref="N2615:O2617" si="2266">N2616</f>
        <v>1714.91</v>
      </c>
      <c r="O2615" s="5">
        <f t="shared" si="2266"/>
        <v>617.10914000000002</v>
      </c>
      <c r="P2615" s="5">
        <f t="shared" ref="P2615:V2617" si="2267">P2616</f>
        <v>0</v>
      </c>
      <c r="Q2615" s="5">
        <f t="shared" si="2267"/>
        <v>0</v>
      </c>
      <c r="R2615" s="5">
        <f t="shared" si="2267"/>
        <v>0</v>
      </c>
      <c r="S2615" s="5">
        <f t="shared" si="2267"/>
        <v>0</v>
      </c>
      <c r="T2615" s="5">
        <f t="shared" si="2267"/>
        <v>1449.8411900000001</v>
      </c>
      <c r="U2615" s="5">
        <f t="shared" si="2267"/>
        <v>0</v>
      </c>
      <c r="V2615" s="42">
        <f t="shared" si="2267"/>
        <v>0</v>
      </c>
      <c r="W2615" s="5">
        <f t="shared" si="2241"/>
        <v>84.543281571627674</v>
      </c>
      <c r="X2615" s="27"/>
    </row>
    <row r="2616" spans="1:24" ht="15.75" customHeight="1" x14ac:dyDescent="0.3">
      <c r="A2616" s="4" t="s">
        <v>236</v>
      </c>
      <c r="B2616" s="4" t="s">
        <v>1789</v>
      </c>
      <c r="C2616" s="4" t="s">
        <v>1464</v>
      </c>
      <c r="D2616" s="4"/>
      <c r="E2616" s="14" t="s">
        <v>1465</v>
      </c>
      <c r="F2616" s="5">
        <f>F2617</f>
        <v>1159.7</v>
      </c>
      <c r="G2616" s="5">
        <f t="shared" si="2265"/>
        <v>1159.7</v>
      </c>
      <c r="H2616" s="5">
        <f t="shared" si="2265"/>
        <v>1159.7</v>
      </c>
      <c r="I2616" s="5">
        <f t="shared" si="2265"/>
        <v>0</v>
      </c>
      <c r="J2616" s="5">
        <f t="shared" si="2265"/>
        <v>0</v>
      </c>
      <c r="K2616" s="5">
        <f t="shared" si="2265"/>
        <v>0</v>
      </c>
      <c r="L2616" s="5">
        <f t="shared" si="2265"/>
        <v>555.21</v>
      </c>
      <c r="M2616" s="5">
        <f t="shared" si="2205"/>
        <v>1714.91</v>
      </c>
      <c r="N2616" s="5">
        <f t="shared" si="2266"/>
        <v>1714.91</v>
      </c>
      <c r="O2616" s="5">
        <f t="shared" si="2266"/>
        <v>617.10914000000002</v>
      </c>
      <c r="P2616" s="5">
        <f t="shared" si="2267"/>
        <v>0</v>
      </c>
      <c r="Q2616" s="5">
        <f t="shared" si="2267"/>
        <v>0</v>
      </c>
      <c r="R2616" s="5">
        <f t="shared" si="2267"/>
        <v>0</v>
      </c>
      <c r="S2616" s="5">
        <f t="shared" si="2267"/>
        <v>0</v>
      </c>
      <c r="T2616" s="5">
        <f t="shared" si="2267"/>
        <v>1449.8411900000001</v>
      </c>
      <c r="U2616" s="5">
        <f t="shared" si="2267"/>
        <v>0</v>
      </c>
      <c r="V2616" s="42">
        <f t="shared" si="2267"/>
        <v>0</v>
      </c>
      <c r="W2616" s="5">
        <f t="shared" si="2241"/>
        <v>84.543281571627674</v>
      </c>
      <c r="X2616" s="27"/>
    </row>
    <row r="2617" spans="1:24" ht="31.5" customHeight="1" x14ac:dyDescent="0.3">
      <c r="A2617" s="4" t="s">
        <v>236</v>
      </c>
      <c r="B2617" s="4" t="s">
        <v>1789</v>
      </c>
      <c r="C2617" s="4" t="s">
        <v>1464</v>
      </c>
      <c r="D2617" s="4" t="s">
        <v>11</v>
      </c>
      <c r="E2617" s="14" t="s">
        <v>531</v>
      </c>
      <c r="F2617" s="5">
        <f>F2618</f>
        <v>1159.7</v>
      </c>
      <c r="G2617" s="5">
        <f t="shared" si="2265"/>
        <v>1159.7</v>
      </c>
      <c r="H2617" s="5">
        <f t="shared" si="2265"/>
        <v>1159.7</v>
      </c>
      <c r="I2617" s="5">
        <f t="shared" si="2265"/>
        <v>0</v>
      </c>
      <c r="J2617" s="5">
        <f t="shared" si="2265"/>
        <v>0</v>
      </c>
      <c r="K2617" s="5">
        <f t="shared" si="2265"/>
        <v>0</v>
      </c>
      <c r="L2617" s="5">
        <f t="shared" si="2265"/>
        <v>555.21</v>
      </c>
      <c r="M2617" s="5">
        <f t="shared" si="2205"/>
        <v>1714.91</v>
      </c>
      <c r="N2617" s="5">
        <f t="shared" si="2266"/>
        <v>1714.91</v>
      </c>
      <c r="O2617" s="5">
        <f t="shared" si="2266"/>
        <v>617.10914000000002</v>
      </c>
      <c r="P2617" s="5">
        <f t="shared" si="2267"/>
        <v>0</v>
      </c>
      <c r="Q2617" s="5">
        <f t="shared" si="2267"/>
        <v>0</v>
      </c>
      <c r="R2617" s="5">
        <f t="shared" si="2267"/>
        <v>0</v>
      </c>
      <c r="S2617" s="5">
        <f t="shared" si="2267"/>
        <v>0</v>
      </c>
      <c r="T2617" s="5">
        <f t="shared" si="2267"/>
        <v>1449.8411900000001</v>
      </c>
      <c r="U2617" s="5">
        <f t="shared" si="2267"/>
        <v>0</v>
      </c>
      <c r="V2617" s="42">
        <f t="shared" si="2267"/>
        <v>0</v>
      </c>
      <c r="W2617" s="5">
        <f t="shared" si="2241"/>
        <v>84.543281571627674</v>
      </c>
      <c r="X2617" s="27"/>
    </row>
    <row r="2618" spans="1:24" ht="31.5" customHeight="1" x14ac:dyDescent="0.3">
      <c r="A2618" s="4" t="s">
        <v>236</v>
      </c>
      <c r="B2618" s="4" t="s">
        <v>1789</v>
      </c>
      <c r="C2618" s="4" t="s">
        <v>1464</v>
      </c>
      <c r="D2618" s="4" t="s">
        <v>12</v>
      </c>
      <c r="E2618" s="14" t="s">
        <v>532</v>
      </c>
      <c r="F2618" s="5">
        <v>1159.7</v>
      </c>
      <c r="G2618" s="5">
        <v>1159.7</v>
      </c>
      <c r="H2618" s="5">
        <v>1159.7</v>
      </c>
      <c r="I2618" s="5"/>
      <c r="J2618" s="5"/>
      <c r="K2618" s="5"/>
      <c r="L2618" s="5">
        <f>-4.25+559.46</f>
        <v>555.21</v>
      </c>
      <c r="M2618" s="5">
        <f t="shared" ref="M2618:M2693" si="2268">F2618+I2618+L2618</f>
        <v>1714.91</v>
      </c>
      <c r="N2618" s="5">
        <v>1714.91</v>
      </c>
      <c r="O2618" s="5">
        <v>617.10914000000002</v>
      </c>
      <c r="P2618" s="5">
        <v>0</v>
      </c>
      <c r="Q2618" s="5">
        <v>0</v>
      </c>
      <c r="R2618" s="5">
        <v>0</v>
      </c>
      <c r="S2618" s="5">
        <v>0</v>
      </c>
      <c r="T2618" s="5">
        <v>1449.8411900000001</v>
      </c>
      <c r="U2618" s="5">
        <v>0</v>
      </c>
      <c r="V2618" s="42">
        <v>0</v>
      </c>
      <c r="W2618" s="5">
        <f t="shared" si="2241"/>
        <v>84.543281571627674</v>
      </c>
      <c r="X2618" s="27"/>
    </row>
    <row r="2619" spans="1:24" ht="31.5" customHeight="1" x14ac:dyDescent="0.3">
      <c r="A2619" s="4" t="s">
        <v>236</v>
      </c>
      <c r="B2619" s="4" t="s">
        <v>1789</v>
      </c>
      <c r="C2619" s="4" t="s">
        <v>222</v>
      </c>
      <c r="D2619" s="4"/>
      <c r="E2619" s="14" t="s">
        <v>1179</v>
      </c>
      <c r="F2619" s="5">
        <f t="shared" ref="F2619:L2623" si="2269">F2620</f>
        <v>54746.100000000006</v>
      </c>
      <c r="G2619" s="5">
        <f t="shared" si="2269"/>
        <v>44263.8</v>
      </c>
      <c r="H2619" s="5">
        <f t="shared" si="2269"/>
        <v>44263.8</v>
      </c>
      <c r="I2619" s="5">
        <f t="shared" si="2269"/>
        <v>0</v>
      </c>
      <c r="J2619" s="5">
        <f t="shared" si="2269"/>
        <v>0</v>
      </c>
      <c r="K2619" s="5">
        <f t="shared" si="2269"/>
        <v>0</v>
      </c>
      <c r="L2619" s="5">
        <f t="shared" si="2269"/>
        <v>490.57</v>
      </c>
      <c r="M2619" s="5">
        <f t="shared" si="2268"/>
        <v>55236.670000000006</v>
      </c>
      <c r="N2619" s="5">
        <f t="shared" ref="N2619:O2623" si="2270">N2620</f>
        <v>866.92399999999998</v>
      </c>
      <c r="O2619" s="5">
        <f t="shared" si="2270"/>
        <v>866.92400000000009</v>
      </c>
      <c r="P2619" s="5">
        <f t="shared" ref="P2619:V2623" si="2271">P2620</f>
        <v>693.53920000000005</v>
      </c>
      <c r="Q2619" s="5">
        <f t="shared" si="2271"/>
        <v>693.53920000000005</v>
      </c>
      <c r="R2619" s="5">
        <f t="shared" si="2271"/>
        <v>0</v>
      </c>
      <c r="S2619" s="5">
        <f t="shared" si="2271"/>
        <v>0</v>
      </c>
      <c r="T2619" s="5">
        <f t="shared" si="2271"/>
        <v>866.92399999999998</v>
      </c>
      <c r="U2619" s="5">
        <f t="shared" si="2271"/>
        <v>693.53920000000005</v>
      </c>
      <c r="V2619" s="42">
        <f t="shared" si="2271"/>
        <v>0</v>
      </c>
      <c r="W2619" s="5">
        <f t="shared" si="2241"/>
        <v>100</v>
      </c>
      <c r="X2619" s="27"/>
    </row>
    <row r="2620" spans="1:24" ht="47.25" customHeight="1" x14ac:dyDescent="0.3">
      <c r="A2620" s="4" t="s">
        <v>236</v>
      </c>
      <c r="B2620" s="4" t="s">
        <v>1789</v>
      </c>
      <c r="C2620" s="4" t="s">
        <v>223</v>
      </c>
      <c r="D2620" s="4"/>
      <c r="E2620" s="14" t="s">
        <v>1180</v>
      </c>
      <c r="F2620" s="5">
        <f t="shared" si="2269"/>
        <v>54746.100000000006</v>
      </c>
      <c r="G2620" s="5">
        <f t="shared" si="2269"/>
        <v>44263.8</v>
      </c>
      <c r="H2620" s="5">
        <f t="shared" si="2269"/>
        <v>44263.8</v>
      </c>
      <c r="I2620" s="5">
        <f t="shared" si="2269"/>
        <v>0</v>
      </c>
      <c r="J2620" s="5">
        <f t="shared" si="2269"/>
        <v>0</v>
      </c>
      <c r="K2620" s="5">
        <f t="shared" si="2269"/>
        <v>0</v>
      </c>
      <c r="L2620" s="5">
        <f t="shared" si="2269"/>
        <v>490.57</v>
      </c>
      <c r="M2620" s="5">
        <f t="shared" si="2268"/>
        <v>55236.670000000006</v>
      </c>
      <c r="N2620" s="5">
        <f t="shared" si="2270"/>
        <v>866.92399999999998</v>
      </c>
      <c r="O2620" s="5">
        <f t="shared" si="2270"/>
        <v>866.92400000000009</v>
      </c>
      <c r="P2620" s="5">
        <f t="shared" si="2271"/>
        <v>693.53920000000005</v>
      </c>
      <c r="Q2620" s="5">
        <f t="shared" si="2271"/>
        <v>693.53920000000005</v>
      </c>
      <c r="R2620" s="5">
        <f t="shared" si="2271"/>
        <v>0</v>
      </c>
      <c r="S2620" s="5">
        <f t="shared" si="2271"/>
        <v>0</v>
      </c>
      <c r="T2620" s="5">
        <f t="shared" si="2271"/>
        <v>866.92399999999998</v>
      </c>
      <c r="U2620" s="5">
        <f t="shared" si="2271"/>
        <v>693.53920000000005</v>
      </c>
      <c r="V2620" s="42">
        <f t="shared" si="2271"/>
        <v>0</v>
      </c>
      <c r="W2620" s="5">
        <f t="shared" si="2241"/>
        <v>100</v>
      </c>
      <c r="X2620" s="27"/>
    </row>
    <row r="2621" spans="1:24" ht="31.5" customHeight="1" x14ac:dyDescent="0.3">
      <c r="A2621" s="4" t="s">
        <v>236</v>
      </c>
      <c r="B2621" s="4" t="s">
        <v>1789</v>
      </c>
      <c r="C2621" s="4" t="s">
        <v>948</v>
      </c>
      <c r="D2621" s="4"/>
      <c r="E2621" s="14" t="s">
        <v>949</v>
      </c>
      <c r="F2621" s="5">
        <f t="shared" si="2269"/>
        <v>54746.100000000006</v>
      </c>
      <c r="G2621" s="5">
        <f t="shared" si="2269"/>
        <v>44263.8</v>
      </c>
      <c r="H2621" s="5">
        <f t="shared" si="2269"/>
        <v>44263.8</v>
      </c>
      <c r="I2621" s="5">
        <f t="shared" si="2269"/>
        <v>0</v>
      </c>
      <c r="J2621" s="5">
        <f t="shared" si="2269"/>
        <v>0</v>
      </c>
      <c r="K2621" s="5">
        <f t="shared" si="2269"/>
        <v>0</v>
      </c>
      <c r="L2621" s="5">
        <f t="shared" si="2269"/>
        <v>490.57</v>
      </c>
      <c r="M2621" s="5">
        <f t="shared" si="2268"/>
        <v>55236.670000000006</v>
      </c>
      <c r="N2621" s="5">
        <f t="shared" si="2270"/>
        <v>866.92399999999998</v>
      </c>
      <c r="O2621" s="5">
        <f t="shared" si="2270"/>
        <v>866.92400000000009</v>
      </c>
      <c r="P2621" s="5">
        <f t="shared" si="2271"/>
        <v>693.53920000000005</v>
      </c>
      <c r="Q2621" s="5">
        <f t="shared" si="2271"/>
        <v>693.53920000000005</v>
      </c>
      <c r="R2621" s="5">
        <f t="shared" si="2271"/>
        <v>0</v>
      </c>
      <c r="S2621" s="5">
        <f t="shared" si="2271"/>
        <v>0</v>
      </c>
      <c r="T2621" s="5">
        <f t="shared" si="2271"/>
        <v>866.92399999999998</v>
      </c>
      <c r="U2621" s="5">
        <f t="shared" si="2271"/>
        <v>693.53920000000005</v>
      </c>
      <c r="V2621" s="42">
        <f t="shared" si="2271"/>
        <v>0</v>
      </c>
      <c r="W2621" s="5">
        <f t="shared" si="2241"/>
        <v>100</v>
      </c>
      <c r="X2621" s="27"/>
    </row>
    <row r="2622" spans="1:24" ht="31.5" customHeight="1" x14ac:dyDescent="0.3">
      <c r="A2622" s="4" t="s">
        <v>236</v>
      </c>
      <c r="B2622" s="4" t="s">
        <v>1789</v>
      </c>
      <c r="C2622" s="4" t="s">
        <v>951</v>
      </c>
      <c r="D2622" s="4"/>
      <c r="E2622" s="14" t="s">
        <v>950</v>
      </c>
      <c r="F2622" s="5">
        <f t="shared" si="2269"/>
        <v>54746.100000000006</v>
      </c>
      <c r="G2622" s="5">
        <f t="shared" si="2269"/>
        <v>44263.8</v>
      </c>
      <c r="H2622" s="5">
        <f t="shared" si="2269"/>
        <v>44263.8</v>
      </c>
      <c r="I2622" s="5">
        <f t="shared" si="2269"/>
        <v>0</v>
      </c>
      <c r="J2622" s="5">
        <f t="shared" si="2269"/>
        <v>0</v>
      </c>
      <c r="K2622" s="5">
        <f t="shared" si="2269"/>
        <v>0</v>
      </c>
      <c r="L2622" s="5">
        <f t="shared" si="2269"/>
        <v>490.57</v>
      </c>
      <c r="M2622" s="5">
        <f t="shared" si="2268"/>
        <v>55236.670000000006</v>
      </c>
      <c r="N2622" s="5">
        <f t="shared" si="2270"/>
        <v>866.92399999999998</v>
      </c>
      <c r="O2622" s="5">
        <f t="shared" si="2270"/>
        <v>866.92400000000009</v>
      </c>
      <c r="P2622" s="5">
        <f t="shared" si="2271"/>
        <v>693.53920000000005</v>
      </c>
      <c r="Q2622" s="5">
        <f t="shared" si="2271"/>
        <v>693.53920000000005</v>
      </c>
      <c r="R2622" s="5">
        <f t="shared" si="2271"/>
        <v>0</v>
      </c>
      <c r="S2622" s="5">
        <f t="shared" si="2271"/>
        <v>0</v>
      </c>
      <c r="T2622" s="5">
        <f t="shared" si="2271"/>
        <v>866.92399999999998</v>
      </c>
      <c r="U2622" s="5">
        <f t="shared" si="2271"/>
        <v>693.53920000000005</v>
      </c>
      <c r="V2622" s="42">
        <f t="shared" si="2271"/>
        <v>0</v>
      </c>
      <c r="W2622" s="5">
        <f t="shared" si="2241"/>
        <v>100</v>
      </c>
      <c r="X2622" s="27"/>
    </row>
    <row r="2623" spans="1:24" ht="15.75" customHeight="1" x14ac:dyDescent="0.3">
      <c r="A2623" s="4" t="s">
        <v>236</v>
      </c>
      <c r="B2623" s="4" t="s">
        <v>1789</v>
      </c>
      <c r="C2623" s="4" t="s">
        <v>951</v>
      </c>
      <c r="D2623" s="4" t="s">
        <v>13</v>
      </c>
      <c r="E2623" s="14" t="s">
        <v>547</v>
      </c>
      <c r="F2623" s="5">
        <f t="shared" si="2269"/>
        <v>54746.100000000006</v>
      </c>
      <c r="G2623" s="5">
        <f t="shared" si="2269"/>
        <v>44263.8</v>
      </c>
      <c r="H2623" s="5">
        <f t="shared" si="2269"/>
        <v>44263.8</v>
      </c>
      <c r="I2623" s="5">
        <f t="shared" si="2269"/>
        <v>0</v>
      </c>
      <c r="J2623" s="5">
        <f t="shared" si="2269"/>
        <v>0</v>
      </c>
      <c r="K2623" s="5">
        <f t="shared" si="2269"/>
        <v>0</v>
      </c>
      <c r="L2623" s="5">
        <f t="shared" si="2269"/>
        <v>490.57</v>
      </c>
      <c r="M2623" s="5">
        <f t="shared" si="2268"/>
        <v>55236.670000000006</v>
      </c>
      <c r="N2623" s="5">
        <f t="shared" si="2270"/>
        <v>866.92399999999998</v>
      </c>
      <c r="O2623" s="5">
        <f t="shared" si="2270"/>
        <v>866.92400000000009</v>
      </c>
      <c r="P2623" s="5">
        <f t="shared" si="2271"/>
        <v>693.53920000000005</v>
      </c>
      <c r="Q2623" s="5">
        <f t="shared" si="2271"/>
        <v>693.53920000000005</v>
      </c>
      <c r="R2623" s="5">
        <f t="shared" si="2271"/>
        <v>0</v>
      </c>
      <c r="S2623" s="5">
        <f t="shared" si="2271"/>
        <v>0</v>
      </c>
      <c r="T2623" s="5">
        <f t="shared" si="2271"/>
        <v>866.92399999999998</v>
      </c>
      <c r="U2623" s="5">
        <f t="shared" si="2271"/>
        <v>693.53920000000005</v>
      </c>
      <c r="V2623" s="42">
        <f t="shared" si="2271"/>
        <v>0</v>
      </c>
      <c r="W2623" s="5">
        <f t="shared" si="2241"/>
        <v>100</v>
      </c>
      <c r="X2623" s="27"/>
    </row>
    <row r="2624" spans="1:24" ht="63" customHeight="1" x14ac:dyDescent="0.3">
      <c r="A2624" s="4" t="s">
        <v>236</v>
      </c>
      <c r="B2624" s="4" t="s">
        <v>1789</v>
      </c>
      <c r="C2624" s="4" t="s">
        <v>951</v>
      </c>
      <c r="D2624" s="4" t="s">
        <v>198</v>
      </c>
      <c r="E2624" s="14" t="s">
        <v>548</v>
      </c>
      <c r="F2624" s="5">
        <v>54746.100000000006</v>
      </c>
      <c r="G2624" s="5">
        <v>44263.8</v>
      </c>
      <c r="H2624" s="5">
        <v>44263.8</v>
      </c>
      <c r="I2624" s="5"/>
      <c r="J2624" s="5"/>
      <c r="K2624" s="5"/>
      <c r="L2624" s="5">
        <v>490.57</v>
      </c>
      <c r="M2624" s="5">
        <f t="shared" si="2268"/>
        <v>55236.670000000006</v>
      </c>
      <c r="N2624" s="5">
        <v>866.92399999999998</v>
      </c>
      <c r="O2624" s="5">
        <f>173.3848+693.5392</f>
        <v>866.92400000000009</v>
      </c>
      <c r="P2624" s="5">
        <v>693.53920000000005</v>
      </c>
      <c r="Q2624" s="5">
        <v>693.53920000000005</v>
      </c>
      <c r="R2624" s="5">
        <v>0</v>
      </c>
      <c r="S2624" s="5">
        <v>0</v>
      </c>
      <c r="T2624" s="5">
        <v>866.92399999999998</v>
      </c>
      <c r="U2624" s="5">
        <v>693.53920000000005</v>
      </c>
      <c r="V2624" s="42">
        <v>0</v>
      </c>
      <c r="W2624" s="5">
        <f t="shared" si="2241"/>
        <v>100</v>
      </c>
      <c r="X2624" s="27"/>
    </row>
    <row r="2625" spans="1:24" ht="31.5" customHeight="1" x14ac:dyDescent="0.3">
      <c r="A2625" s="4" t="s">
        <v>236</v>
      </c>
      <c r="B2625" s="4" t="s">
        <v>1789</v>
      </c>
      <c r="C2625" s="4" t="s">
        <v>205</v>
      </c>
      <c r="D2625" s="4"/>
      <c r="E2625" s="14" t="s">
        <v>1210</v>
      </c>
      <c r="F2625" s="5">
        <f t="shared" ref="F2625:L2625" si="2272">F2626+F2638</f>
        <v>8761.2000000000007</v>
      </c>
      <c r="G2625" s="5">
        <f t="shared" si="2272"/>
        <v>2581.1999999999998</v>
      </c>
      <c r="H2625" s="5">
        <f t="shared" si="2272"/>
        <v>2581.1999999999998</v>
      </c>
      <c r="I2625" s="5">
        <f t="shared" si="2272"/>
        <v>0</v>
      </c>
      <c r="J2625" s="5">
        <f t="shared" si="2272"/>
        <v>0</v>
      </c>
      <c r="K2625" s="5">
        <f t="shared" si="2272"/>
        <v>0</v>
      </c>
      <c r="L2625" s="5">
        <f t="shared" si="2272"/>
        <v>5539.0419999999995</v>
      </c>
      <c r="M2625" s="5">
        <f t="shared" si="2268"/>
        <v>14300.242</v>
      </c>
      <c r="N2625" s="5">
        <f>N2626+N2638</f>
        <v>8484.7799999999988</v>
      </c>
      <c r="O2625" s="5">
        <f>O2626+O2638</f>
        <v>1409.09573</v>
      </c>
      <c r="P2625" s="5">
        <f t="shared" ref="P2625:V2625" si="2273">P2626+P2638</f>
        <v>0</v>
      </c>
      <c r="Q2625" s="5">
        <f t="shared" si="2273"/>
        <v>0</v>
      </c>
      <c r="R2625" s="5">
        <f t="shared" si="2273"/>
        <v>0</v>
      </c>
      <c r="S2625" s="5">
        <f t="shared" si="2273"/>
        <v>0</v>
      </c>
      <c r="T2625" s="5">
        <f>T2626+T2638</f>
        <v>8484.7792200000004</v>
      </c>
      <c r="U2625" s="5">
        <f t="shared" si="2273"/>
        <v>0</v>
      </c>
      <c r="V2625" s="42">
        <f t="shared" si="2273"/>
        <v>0</v>
      </c>
      <c r="W2625" s="5">
        <f t="shared" si="2241"/>
        <v>99.99999080706867</v>
      </c>
      <c r="X2625" s="27"/>
    </row>
    <row r="2626" spans="1:24" ht="31.5" customHeight="1" x14ac:dyDescent="0.3">
      <c r="A2626" s="4" t="s">
        <v>236</v>
      </c>
      <c r="B2626" s="4" t="s">
        <v>1789</v>
      </c>
      <c r="C2626" s="4" t="s">
        <v>224</v>
      </c>
      <c r="D2626" s="4"/>
      <c r="E2626" s="14" t="s">
        <v>1222</v>
      </c>
      <c r="F2626" s="5">
        <f t="shared" ref="F2626:L2626" si="2274">F2627+F2631</f>
        <v>2581.1999999999998</v>
      </c>
      <c r="G2626" s="5">
        <f t="shared" si="2274"/>
        <v>2581.1999999999998</v>
      </c>
      <c r="H2626" s="5">
        <f t="shared" si="2274"/>
        <v>2581.1999999999998</v>
      </c>
      <c r="I2626" s="5">
        <f t="shared" si="2274"/>
        <v>0</v>
      </c>
      <c r="J2626" s="5">
        <f t="shared" si="2274"/>
        <v>0</v>
      </c>
      <c r="K2626" s="5">
        <f t="shared" si="2274"/>
        <v>0</v>
      </c>
      <c r="L2626" s="5">
        <f t="shared" si="2274"/>
        <v>5903.58</v>
      </c>
      <c r="M2626" s="5">
        <f t="shared" si="2268"/>
        <v>8484.7799999999988</v>
      </c>
      <c r="N2626" s="5">
        <f>N2627+N2631</f>
        <v>8484.7799999999988</v>
      </c>
      <c r="O2626" s="5">
        <f>O2627+O2631</f>
        <v>1409.09573</v>
      </c>
      <c r="P2626" s="5">
        <f t="shared" ref="P2626:V2626" si="2275">P2627+P2631</f>
        <v>0</v>
      </c>
      <c r="Q2626" s="5">
        <f t="shared" si="2275"/>
        <v>0</v>
      </c>
      <c r="R2626" s="5">
        <f t="shared" si="2275"/>
        <v>0</v>
      </c>
      <c r="S2626" s="5">
        <f t="shared" si="2275"/>
        <v>0</v>
      </c>
      <c r="T2626" s="5">
        <f t="shared" si="2275"/>
        <v>8484.7792200000004</v>
      </c>
      <c r="U2626" s="5">
        <f t="shared" si="2275"/>
        <v>0</v>
      </c>
      <c r="V2626" s="42">
        <f t="shared" si="2275"/>
        <v>0</v>
      </c>
      <c r="W2626" s="5">
        <f t="shared" si="2241"/>
        <v>99.99999080706867</v>
      </c>
      <c r="X2626" s="27"/>
    </row>
    <row r="2627" spans="1:24" ht="47.25" customHeight="1" x14ac:dyDescent="0.3">
      <c r="A2627" s="4" t="s">
        <v>236</v>
      </c>
      <c r="B2627" s="4" t="s">
        <v>1789</v>
      </c>
      <c r="C2627" s="4" t="s">
        <v>225</v>
      </c>
      <c r="D2627" s="4"/>
      <c r="E2627" s="14" t="s">
        <v>1223</v>
      </c>
      <c r="F2627" s="5">
        <f t="shared" ref="F2627:L2629" si="2276">F2628</f>
        <v>2013</v>
      </c>
      <c r="G2627" s="5">
        <f t="shared" si="2276"/>
        <v>2013</v>
      </c>
      <c r="H2627" s="5">
        <f t="shared" si="2276"/>
        <v>2013</v>
      </c>
      <c r="I2627" s="5">
        <f t="shared" si="2276"/>
        <v>0</v>
      </c>
      <c r="J2627" s="5">
        <f t="shared" si="2276"/>
        <v>0</v>
      </c>
      <c r="K2627" s="5">
        <f t="shared" si="2276"/>
        <v>0</v>
      </c>
      <c r="L2627" s="5">
        <f t="shared" si="2276"/>
        <v>195.15200000000002</v>
      </c>
      <c r="M2627" s="5">
        <f t="shared" si="2268"/>
        <v>2208.152</v>
      </c>
      <c r="N2627" s="5">
        <f t="shared" ref="N2627:O2629" si="2277">N2628</f>
        <v>2208.152</v>
      </c>
      <c r="O2627" s="5">
        <f t="shared" si="2277"/>
        <v>1001.4675</v>
      </c>
      <c r="P2627" s="5">
        <f t="shared" ref="P2627:V2629" si="2278">P2628</f>
        <v>0</v>
      </c>
      <c r="Q2627" s="5">
        <f t="shared" si="2278"/>
        <v>0</v>
      </c>
      <c r="R2627" s="5">
        <f t="shared" si="2278"/>
        <v>0</v>
      </c>
      <c r="S2627" s="5">
        <f t="shared" si="2278"/>
        <v>0</v>
      </c>
      <c r="T2627" s="5">
        <f t="shared" si="2278"/>
        <v>2208.152</v>
      </c>
      <c r="U2627" s="5">
        <f t="shared" si="2278"/>
        <v>0</v>
      </c>
      <c r="V2627" s="42">
        <f t="shared" si="2278"/>
        <v>0</v>
      </c>
      <c r="W2627" s="5">
        <f t="shared" si="2241"/>
        <v>100</v>
      </c>
      <c r="X2627" s="27"/>
    </row>
    <row r="2628" spans="1:24" ht="31.5" customHeight="1" x14ac:dyDescent="0.3">
      <c r="A2628" s="4" t="s">
        <v>236</v>
      </c>
      <c r="B2628" s="4" t="s">
        <v>1789</v>
      </c>
      <c r="C2628" s="4" t="s">
        <v>220</v>
      </c>
      <c r="D2628" s="4"/>
      <c r="E2628" s="14" t="s">
        <v>786</v>
      </c>
      <c r="F2628" s="5">
        <f t="shared" si="2276"/>
        <v>2013</v>
      </c>
      <c r="G2628" s="5">
        <f t="shared" si="2276"/>
        <v>2013</v>
      </c>
      <c r="H2628" s="5">
        <f t="shared" si="2276"/>
        <v>2013</v>
      </c>
      <c r="I2628" s="5">
        <f t="shared" si="2276"/>
        <v>0</v>
      </c>
      <c r="J2628" s="5">
        <f t="shared" si="2276"/>
        <v>0</v>
      </c>
      <c r="K2628" s="5">
        <f t="shared" si="2276"/>
        <v>0</v>
      </c>
      <c r="L2628" s="5">
        <f t="shared" si="2276"/>
        <v>195.15200000000002</v>
      </c>
      <c r="M2628" s="5">
        <f t="shared" si="2268"/>
        <v>2208.152</v>
      </c>
      <c r="N2628" s="5">
        <f t="shared" si="2277"/>
        <v>2208.152</v>
      </c>
      <c r="O2628" s="5">
        <f t="shared" si="2277"/>
        <v>1001.4675</v>
      </c>
      <c r="P2628" s="5">
        <f t="shared" si="2278"/>
        <v>0</v>
      </c>
      <c r="Q2628" s="5">
        <f t="shared" si="2278"/>
        <v>0</v>
      </c>
      <c r="R2628" s="5">
        <f t="shared" si="2278"/>
        <v>0</v>
      </c>
      <c r="S2628" s="5">
        <f t="shared" si="2278"/>
        <v>0</v>
      </c>
      <c r="T2628" s="5">
        <f t="shared" si="2278"/>
        <v>2208.152</v>
      </c>
      <c r="U2628" s="5">
        <f t="shared" si="2278"/>
        <v>0</v>
      </c>
      <c r="V2628" s="42">
        <f t="shared" si="2278"/>
        <v>0</v>
      </c>
      <c r="W2628" s="5">
        <f t="shared" si="2241"/>
        <v>100</v>
      </c>
      <c r="X2628" s="27"/>
    </row>
    <row r="2629" spans="1:24" ht="31.5" customHeight="1" x14ac:dyDescent="0.3">
      <c r="A2629" s="4" t="s">
        <v>236</v>
      </c>
      <c r="B2629" s="4" t="s">
        <v>1789</v>
      </c>
      <c r="C2629" s="4" t="s">
        <v>220</v>
      </c>
      <c r="D2629" s="4" t="s">
        <v>11</v>
      </c>
      <c r="E2629" s="14" t="s">
        <v>531</v>
      </c>
      <c r="F2629" s="5">
        <f t="shared" si="2276"/>
        <v>2013</v>
      </c>
      <c r="G2629" s="5">
        <f t="shared" si="2276"/>
        <v>2013</v>
      </c>
      <c r="H2629" s="5">
        <f t="shared" si="2276"/>
        <v>2013</v>
      </c>
      <c r="I2629" s="5">
        <f t="shared" si="2276"/>
        <v>0</v>
      </c>
      <c r="J2629" s="5">
        <f t="shared" si="2276"/>
        <v>0</v>
      </c>
      <c r="K2629" s="5">
        <f t="shared" si="2276"/>
        <v>0</v>
      </c>
      <c r="L2629" s="5">
        <f t="shared" si="2276"/>
        <v>195.15200000000002</v>
      </c>
      <c r="M2629" s="5">
        <f t="shared" si="2268"/>
        <v>2208.152</v>
      </c>
      <c r="N2629" s="5">
        <f t="shared" si="2277"/>
        <v>2208.152</v>
      </c>
      <c r="O2629" s="5">
        <f t="shared" si="2277"/>
        <v>1001.4675</v>
      </c>
      <c r="P2629" s="5">
        <f t="shared" si="2278"/>
        <v>0</v>
      </c>
      <c r="Q2629" s="5">
        <f t="shared" si="2278"/>
        <v>0</v>
      </c>
      <c r="R2629" s="5">
        <f t="shared" si="2278"/>
        <v>0</v>
      </c>
      <c r="S2629" s="5">
        <f t="shared" si="2278"/>
        <v>0</v>
      </c>
      <c r="T2629" s="5">
        <f t="shared" si="2278"/>
        <v>2208.152</v>
      </c>
      <c r="U2629" s="5">
        <f t="shared" si="2278"/>
        <v>0</v>
      </c>
      <c r="V2629" s="42">
        <f t="shared" si="2278"/>
        <v>0</v>
      </c>
      <c r="W2629" s="5">
        <f t="shared" si="2241"/>
        <v>100</v>
      </c>
      <c r="X2629" s="27"/>
    </row>
    <row r="2630" spans="1:24" ht="31.5" customHeight="1" x14ac:dyDescent="0.3">
      <c r="A2630" s="4" t="s">
        <v>236</v>
      </c>
      <c r="B2630" s="4" t="s">
        <v>1789</v>
      </c>
      <c r="C2630" s="4" t="s">
        <v>220</v>
      </c>
      <c r="D2630" s="4" t="s">
        <v>12</v>
      </c>
      <c r="E2630" s="14" t="s">
        <v>532</v>
      </c>
      <c r="F2630" s="5">
        <v>2013</v>
      </c>
      <c r="G2630" s="5">
        <v>2013</v>
      </c>
      <c r="H2630" s="5">
        <v>2013</v>
      </c>
      <c r="I2630" s="5"/>
      <c r="J2630" s="5"/>
      <c r="K2630" s="5"/>
      <c r="L2630" s="5">
        <f>-10.065+205.217</f>
        <v>195.15200000000002</v>
      </c>
      <c r="M2630" s="5">
        <f t="shared" si="2268"/>
        <v>2208.152</v>
      </c>
      <c r="N2630" s="5">
        <v>2208.152</v>
      </c>
      <c r="O2630" s="5">
        <v>1001.4675</v>
      </c>
      <c r="P2630" s="5">
        <v>0</v>
      </c>
      <c r="Q2630" s="5">
        <v>0</v>
      </c>
      <c r="R2630" s="5">
        <v>0</v>
      </c>
      <c r="S2630" s="5">
        <v>0</v>
      </c>
      <c r="T2630" s="5">
        <v>2208.152</v>
      </c>
      <c r="U2630" s="5">
        <v>0</v>
      </c>
      <c r="V2630" s="42">
        <v>0</v>
      </c>
      <c r="W2630" s="5">
        <f t="shared" si="2241"/>
        <v>100</v>
      </c>
      <c r="X2630" s="27"/>
    </row>
    <row r="2631" spans="1:24" ht="47.25" customHeight="1" x14ac:dyDescent="0.3">
      <c r="A2631" s="4" t="s">
        <v>236</v>
      </c>
      <c r="B2631" s="4" t="s">
        <v>1789</v>
      </c>
      <c r="C2631" s="4" t="s">
        <v>902</v>
      </c>
      <c r="D2631" s="4"/>
      <c r="E2631" s="14" t="s">
        <v>956</v>
      </c>
      <c r="F2631" s="5">
        <f t="shared" ref="F2631:K2631" si="2279">F2635</f>
        <v>568.20000000000005</v>
      </c>
      <c r="G2631" s="5">
        <f t="shared" si="2279"/>
        <v>568.20000000000005</v>
      </c>
      <c r="H2631" s="5">
        <f t="shared" si="2279"/>
        <v>568.20000000000005</v>
      </c>
      <c r="I2631" s="5">
        <f t="shared" si="2279"/>
        <v>0</v>
      </c>
      <c r="J2631" s="5">
        <f t="shared" si="2279"/>
        <v>0</v>
      </c>
      <c r="K2631" s="5">
        <f t="shared" si="2279"/>
        <v>0</v>
      </c>
      <c r="L2631" s="5">
        <f>L2635+L2632</f>
        <v>5708.4279999999999</v>
      </c>
      <c r="M2631" s="5">
        <f t="shared" si="2268"/>
        <v>6276.6279999999997</v>
      </c>
      <c r="N2631" s="5">
        <f>N2635+N2632</f>
        <v>6276.6279999999997</v>
      </c>
      <c r="O2631" s="5">
        <f t="shared" ref="O2631:V2631" si="2280">O2635+O2632</f>
        <v>407.62822999999997</v>
      </c>
      <c r="P2631" s="5">
        <f t="shared" si="2280"/>
        <v>0</v>
      </c>
      <c r="Q2631" s="5">
        <f t="shared" si="2280"/>
        <v>0</v>
      </c>
      <c r="R2631" s="5">
        <f t="shared" si="2280"/>
        <v>0</v>
      </c>
      <c r="S2631" s="5">
        <f t="shared" si="2280"/>
        <v>0</v>
      </c>
      <c r="T2631" s="5">
        <f t="shared" si="2280"/>
        <v>6276.6272199999994</v>
      </c>
      <c r="U2631" s="5">
        <f t="shared" si="2280"/>
        <v>0</v>
      </c>
      <c r="V2631" s="42">
        <f t="shared" si="2280"/>
        <v>0</v>
      </c>
      <c r="W2631" s="5">
        <f t="shared" si="2241"/>
        <v>99.999987572945216</v>
      </c>
      <c r="X2631" s="27"/>
    </row>
    <row r="2632" spans="1:24" ht="31.5" customHeight="1" x14ac:dyDescent="0.3">
      <c r="A2632" s="4" t="s">
        <v>236</v>
      </c>
      <c r="B2632" s="4" t="s">
        <v>1789</v>
      </c>
      <c r="C2632" s="4" t="s">
        <v>1668</v>
      </c>
      <c r="D2632" s="4"/>
      <c r="E2632" s="14" t="s">
        <v>1669</v>
      </c>
      <c r="F2632" s="5"/>
      <c r="G2632" s="5"/>
      <c r="H2632" s="5"/>
      <c r="I2632" s="5"/>
      <c r="J2632" s="5"/>
      <c r="K2632" s="5"/>
      <c r="L2632" s="5">
        <f>L2633</f>
        <v>5749.5129999999999</v>
      </c>
      <c r="M2632" s="5">
        <f>L2632</f>
        <v>5749.5129999999999</v>
      </c>
      <c r="N2632" s="5">
        <f t="shared" ref="N2632:V2633" si="2281">N2633</f>
        <v>5749.5129999999999</v>
      </c>
      <c r="O2632" s="5">
        <f t="shared" si="2281"/>
        <v>0</v>
      </c>
      <c r="P2632" s="5">
        <f t="shared" si="2281"/>
        <v>0</v>
      </c>
      <c r="Q2632" s="5">
        <f t="shared" si="2281"/>
        <v>0</v>
      </c>
      <c r="R2632" s="5">
        <f t="shared" si="2281"/>
        <v>0</v>
      </c>
      <c r="S2632" s="5">
        <f t="shared" si="2281"/>
        <v>0</v>
      </c>
      <c r="T2632" s="5">
        <f t="shared" si="2281"/>
        <v>5749.5129699999998</v>
      </c>
      <c r="U2632" s="5">
        <f t="shared" si="2281"/>
        <v>0</v>
      </c>
      <c r="V2632" s="42">
        <f t="shared" si="2281"/>
        <v>0</v>
      </c>
      <c r="W2632" s="5">
        <f t="shared" si="2241"/>
        <v>99.999999478216665</v>
      </c>
      <c r="X2632" s="27"/>
    </row>
    <row r="2633" spans="1:24" ht="31.5" customHeight="1" x14ac:dyDescent="0.3">
      <c r="A2633" s="4" t="s">
        <v>236</v>
      </c>
      <c r="B2633" s="4" t="s">
        <v>1789</v>
      </c>
      <c r="C2633" s="4" t="s">
        <v>1668</v>
      </c>
      <c r="D2633" s="4" t="s">
        <v>11</v>
      </c>
      <c r="E2633" s="14" t="s">
        <v>531</v>
      </c>
      <c r="F2633" s="5"/>
      <c r="G2633" s="5"/>
      <c r="H2633" s="5"/>
      <c r="I2633" s="5"/>
      <c r="J2633" s="5"/>
      <c r="K2633" s="5"/>
      <c r="L2633" s="5">
        <f>L2634</f>
        <v>5749.5129999999999</v>
      </c>
      <c r="M2633" s="5">
        <f>L2633</f>
        <v>5749.5129999999999</v>
      </c>
      <c r="N2633" s="5">
        <f t="shared" si="2281"/>
        <v>5749.5129999999999</v>
      </c>
      <c r="O2633" s="5">
        <f t="shared" si="2281"/>
        <v>0</v>
      </c>
      <c r="P2633" s="5">
        <f t="shared" si="2281"/>
        <v>0</v>
      </c>
      <c r="Q2633" s="5">
        <f t="shared" si="2281"/>
        <v>0</v>
      </c>
      <c r="R2633" s="5">
        <f t="shared" si="2281"/>
        <v>0</v>
      </c>
      <c r="S2633" s="5">
        <f t="shared" si="2281"/>
        <v>0</v>
      </c>
      <c r="T2633" s="5">
        <f t="shared" si="2281"/>
        <v>5749.5129699999998</v>
      </c>
      <c r="U2633" s="5">
        <f t="shared" si="2281"/>
        <v>0</v>
      </c>
      <c r="V2633" s="42">
        <f t="shared" si="2281"/>
        <v>0</v>
      </c>
      <c r="W2633" s="5">
        <f t="shared" si="2241"/>
        <v>99.999999478216665</v>
      </c>
      <c r="X2633" s="27"/>
    </row>
    <row r="2634" spans="1:24" ht="31.5" customHeight="1" x14ac:dyDescent="0.3">
      <c r="A2634" s="4" t="s">
        <v>236</v>
      </c>
      <c r="B2634" s="4" t="s">
        <v>1789</v>
      </c>
      <c r="C2634" s="4" t="s">
        <v>1668</v>
      </c>
      <c r="D2634" s="4" t="s">
        <v>12</v>
      </c>
      <c r="E2634" s="14" t="s">
        <v>532</v>
      </c>
      <c r="F2634" s="5"/>
      <c r="G2634" s="5"/>
      <c r="H2634" s="5"/>
      <c r="I2634" s="5"/>
      <c r="J2634" s="5"/>
      <c r="K2634" s="5"/>
      <c r="L2634" s="5">
        <f>5778.405-28.892</f>
        <v>5749.5129999999999</v>
      </c>
      <c r="M2634" s="5">
        <f>L2634</f>
        <v>5749.5129999999999</v>
      </c>
      <c r="N2634" s="5">
        <v>5749.5129999999999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5749.5129699999998</v>
      </c>
      <c r="U2634" s="5">
        <v>0</v>
      </c>
      <c r="V2634" s="42">
        <v>0</v>
      </c>
      <c r="W2634" s="5">
        <f t="shared" si="2241"/>
        <v>99.999999478216665</v>
      </c>
      <c r="X2634" s="27"/>
    </row>
    <row r="2635" spans="1:24" ht="31.5" customHeight="1" x14ac:dyDescent="0.3">
      <c r="A2635" s="4" t="s">
        <v>236</v>
      </c>
      <c r="B2635" s="4" t="s">
        <v>1789</v>
      </c>
      <c r="C2635" s="4" t="s">
        <v>903</v>
      </c>
      <c r="D2635" s="4"/>
      <c r="E2635" s="14" t="s">
        <v>1658</v>
      </c>
      <c r="F2635" s="5">
        <f t="shared" ref="F2635:L2636" si="2282">F2636</f>
        <v>568.20000000000005</v>
      </c>
      <c r="G2635" s="5">
        <f t="shared" si="2282"/>
        <v>568.20000000000005</v>
      </c>
      <c r="H2635" s="5">
        <f t="shared" si="2282"/>
        <v>568.20000000000005</v>
      </c>
      <c r="I2635" s="5">
        <f t="shared" si="2282"/>
        <v>0</v>
      </c>
      <c r="J2635" s="5">
        <f t="shared" si="2282"/>
        <v>0</v>
      </c>
      <c r="K2635" s="5">
        <f t="shared" si="2282"/>
        <v>0</v>
      </c>
      <c r="L2635" s="5">
        <f t="shared" si="2282"/>
        <v>-41.085000000000001</v>
      </c>
      <c r="M2635" s="5">
        <f t="shared" si="2268"/>
        <v>527.11500000000001</v>
      </c>
      <c r="N2635" s="5">
        <f>N2636</f>
        <v>527.11500000000001</v>
      </c>
      <c r="O2635" s="5">
        <f>O2636</f>
        <v>407.62822999999997</v>
      </c>
      <c r="P2635" s="5">
        <f t="shared" ref="P2635:V2636" si="2283">P2636</f>
        <v>0</v>
      </c>
      <c r="Q2635" s="5">
        <f t="shared" si="2283"/>
        <v>0</v>
      </c>
      <c r="R2635" s="5">
        <f t="shared" si="2283"/>
        <v>0</v>
      </c>
      <c r="S2635" s="5">
        <f t="shared" si="2283"/>
        <v>0</v>
      </c>
      <c r="T2635" s="5">
        <f t="shared" si="2283"/>
        <v>527.11424999999997</v>
      </c>
      <c r="U2635" s="5">
        <f t="shared" si="2283"/>
        <v>0</v>
      </c>
      <c r="V2635" s="42">
        <f t="shared" si="2283"/>
        <v>0</v>
      </c>
      <c r="W2635" s="5">
        <f t="shared" si="2241"/>
        <v>99.999857716058159</v>
      </c>
      <c r="X2635" s="27"/>
    </row>
    <row r="2636" spans="1:24" ht="31.5" customHeight="1" x14ac:dyDescent="0.3">
      <c r="A2636" s="4" t="s">
        <v>236</v>
      </c>
      <c r="B2636" s="4" t="s">
        <v>1789</v>
      </c>
      <c r="C2636" s="4" t="s">
        <v>903</v>
      </c>
      <c r="D2636" s="4" t="s">
        <v>11</v>
      </c>
      <c r="E2636" s="14" t="s">
        <v>531</v>
      </c>
      <c r="F2636" s="5">
        <f t="shared" si="2282"/>
        <v>568.20000000000005</v>
      </c>
      <c r="G2636" s="5">
        <f t="shared" si="2282"/>
        <v>568.20000000000005</v>
      </c>
      <c r="H2636" s="5">
        <f t="shared" si="2282"/>
        <v>568.20000000000005</v>
      </c>
      <c r="I2636" s="5">
        <f t="shared" si="2282"/>
        <v>0</v>
      </c>
      <c r="J2636" s="5">
        <f t="shared" si="2282"/>
        <v>0</v>
      </c>
      <c r="K2636" s="5">
        <f t="shared" si="2282"/>
        <v>0</v>
      </c>
      <c r="L2636" s="5">
        <f t="shared" si="2282"/>
        <v>-41.085000000000001</v>
      </c>
      <c r="M2636" s="5">
        <f t="shared" si="2268"/>
        <v>527.11500000000001</v>
      </c>
      <c r="N2636" s="5">
        <f>N2637</f>
        <v>527.11500000000001</v>
      </c>
      <c r="O2636" s="5">
        <f>O2637</f>
        <v>407.62822999999997</v>
      </c>
      <c r="P2636" s="5">
        <f t="shared" si="2283"/>
        <v>0</v>
      </c>
      <c r="Q2636" s="5">
        <f t="shared" si="2283"/>
        <v>0</v>
      </c>
      <c r="R2636" s="5">
        <f t="shared" si="2283"/>
        <v>0</v>
      </c>
      <c r="S2636" s="5">
        <f t="shared" si="2283"/>
        <v>0</v>
      </c>
      <c r="T2636" s="5">
        <f t="shared" si="2283"/>
        <v>527.11424999999997</v>
      </c>
      <c r="U2636" s="5">
        <f t="shared" si="2283"/>
        <v>0</v>
      </c>
      <c r="V2636" s="42">
        <f t="shared" si="2283"/>
        <v>0</v>
      </c>
      <c r="W2636" s="5">
        <f t="shared" si="2241"/>
        <v>99.999857716058159</v>
      </c>
      <c r="X2636" s="27"/>
    </row>
    <row r="2637" spans="1:24" ht="31.5" customHeight="1" x14ac:dyDescent="0.3">
      <c r="A2637" s="4" t="s">
        <v>236</v>
      </c>
      <c r="B2637" s="4" t="s">
        <v>1789</v>
      </c>
      <c r="C2637" s="4" t="s">
        <v>903</v>
      </c>
      <c r="D2637" s="4" t="s">
        <v>12</v>
      </c>
      <c r="E2637" s="14" t="s">
        <v>532</v>
      </c>
      <c r="F2637" s="5">
        <v>568.20000000000005</v>
      </c>
      <c r="G2637" s="5">
        <v>568.20000000000005</v>
      </c>
      <c r="H2637" s="5">
        <v>568.20000000000005</v>
      </c>
      <c r="I2637" s="5"/>
      <c r="J2637" s="5"/>
      <c r="K2637" s="5"/>
      <c r="L2637" s="5">
        <v>-41.085000000000001</v>
      </c>
      <c r="M2637" s="5">
        <f t="shared" si="2268"/>
        <v>527.11500000000001</v>
      </c>
      <c r="N2637" s="5">
        <v>527.11500000000001</v>
      </c>
      <c r="O2637" s="5">
        <v>407.62822999999997</v>
      </c>
      <c r="P2637" s="5">
        <v>0</v>
      </c>
      <c r="Q2637" s="5">
        <v>0</v>
      </c>
      <c r="R2637" s="5">
        <v>0</v>
      </c>
      <c r="S2637" s="5">
        <v>0</v>
      </c>
      <c r="T2637" s="5">
        <v>527.11424999999997</v>
      </c>
      <c r="U2637" s="5">
        <v>0</v>
      </c>
      <c r="V2637" s="42">
        <v>0</v>
      </c>
      <c r="W2637" s="5">
        <f t="shared" ref="W2637:W2700" si="2284">T2637/N2637*100</f>
        <v>99.999857716058159</v>
      </c>
      <c r="X2637" s="27"/>
    </row>
    <row r="2638" spans="1:24" ht="47.25" hidden="1" customHeight="1" x14ac:dyDescent="0.25">
      <c r="A2638" s="4" t="s">
        <v>236</v>
      </c>
      <c r="B2638" s="4" t="s">
        <v>1789</v>
      </c>
      <c r="C2638" s="4" t="s">
        <v>293</v>
      </c>
      <c r="D2638" s="4"/>
      <c r="E2638" s="14" t="s">
        <v>1234</v>
      </c>
      <c r="F2638" s="5">
        <f>F2639</f>
        <v>6180</v>
      </c>
      <c r="G2638" s="5">
        <f t="shared" ref="G2638:L2641" si="2285">G2639</f>
        <v>0</v>
      </c>
      <c r="H2638" s="5">
        <f t="shared" si="2285"/>
        <v>0</v>
      </c>
      <c r="I2638" s="5">
        <f t="shared" si="2285"/>
        <v>0</v>
      </c>
      <c r="J2638" s="5">
        <f t="shared" si="2285"/>
        <v>0</v>
      </c>
      <c r="K2638" s="5">
        <f t="shared" si="2285"/>
        <v>0</v>
      </c>
      <c r="L2638" s="5">
        <f t="shared" si="2285"/>
        <v>-364.53800000000001</v>
      </c>
      <c r="M2638" s="5">
        <f t="shared" si="2268"/>
        <v>5815.4619999999995</v>
      </c>
      <c r="N2638" s="5">
        <f t="shared" ref="N2638:O2641" si="2286">N2639</f>
        <v>0</v>
      </c>
      <c r="O2638" s="5">
        <f t="shared" si="2286"/>
        <v>0</v>
      </c>
      <c r="P2638" s="5">
        <f t="shared" ref="P2638:V2641" si="2287">P2639</f>
        <v>0</v>
      </c>
      <c r="Q2638" s="5">
        <f t="shared" si="2287"/>
        <v>0</v>
      </c>
      <c r="R2638" s="5">
        <f t="shared" si="2287"/>
        <v>0</v>
      </c>
      <c r="S2638" s="5">
        <f t="shared" si="2287"/>
        <v>0</v>
      </c>
      <c r="T2638" s="5">
        <f t="shared" si="2287"/>
        <v>0</v>
      </c>
      <c r="U2638" s="5">
        <f t="shared" si="2287"/>
        <v>0</v>
      </c>
      <c r="V2638" s="42">
        <f t="shared" si="2287"/>
        <v>0</v>
      </c>
      <c r="W2638" s="5" t="e">
        <f t="shared" si="2284"/>
        <v>#DIV/0!</v>
      </c>
      <c r="X2638" s="25" t="s">
        <v>1591</v>
      </c>
    </row>
    <row r="2639" spans="1:24" ht="63" hidden="1" customHeight="1" x14ac:dyDescent="0.25">
      <c r="A2639" s="4" t="s">
        <v>236</v>
      </c>
      <c r="B2639" s="4" t="s">
        <v>1789</v>
      </c>
      <c r="C2639" s="4" t="s">
        <v>859</v>
      </c>
      <c r="D2639" s="4"/>
      <c r="E2639" s="14" t="s">
        <v>1236</v>
      </c>
      <c r="F2639" s="5">
        <f>F2640</f>
        <v>6180</v>
      </c>
      <c r="G2639" s="5">
        <f t="shared" si="2285"/>
        <v>0</v>
      </c>
      <c r="H2639" s="5">
        <f t="shared" si="2285"/>
        <v>0</v>
      </c>
      <c r="I2639" s="5">
        <f t="shared" si="2285"/>
        <v>0</v>
      </c>
      <c r="J2639" s="5">
        <f t="shared" si="2285"/>
        <v>0</v>
      </c>
      <c r="K2639" s="5">
        <f t="shared" si="2285"/>
        <v>0</v>
      </c>
      <c r="L2639" s="5">
        <f t="shared" si="2285"/>
        <v>-364.53800000000001</v>
      </c>
      <c r="M2639" s="5">
        <f t="shared" si="2268"/>
        <v>5815.4619999999995</v>
      </c>
      <c r="N2639" s="5">
        <f t="shared" si="2286"/>
        <v>0</v>
      </c>
      <c r="O2639" s="5">
        <f t="shared" si="2286"/>
        <v>0</v>
      </c>
      <c r="P2639" s="5">
        <f t="shared" si="2287"/>
        <v>0</v>
      </c>
      <c r="Q2639" s="5">
        <f t="shared" si="2287"/>
        <v>0</v>
      </c>
      <c r="R2639" s="5">
        <f t="shared" si="2287"/>
        <v>0</v>
      </c>
      <c r="S2639" s="5">
        <f t="shared" si="2287"/>
        <v>0</v>
      </c>
      <c r="T2639" s="5">
        <f t="shared" si="2287"/>
        <v>0</v>
      </c>
      <c r="U2639" s="5">
        <f t="shared" si="2287"/>
        <v>0</v>
      </c>
      <c r="V2639" s="42">
        <f t="shared" si="2287"/>
        <v>0</v>
      </c>
      <c r="W2639" s="5" t="e">
        <f t="shared" si="2284"/>
        <v>#DIV/0!</v>
      </c>
      <c r="X2639" s="25" t="s">
        <v>1591</v>
      </c>
    </row>
    <row r="2640" spans="1:24" ht="31.5" hidden="1" customHeight="1" x14ac:dyDescent="0.25">
      <c r="A2640" s="4" t="s">
        <v>236</v>
      </c>
      <c r="B2640" s="4" t="s">
        <v>1789</v>
      </c>
      <c r="C2640" s="4" t="s">
        <v>858</v>
      </c>
      <c r="D2640" s="4"/>
      <c r="E2640" s="14" t="s">
        <v>862</v>
      </c>
      <c r="F2640" s="5">
        <f>F2641</f>
        <v>6180</v>
      </c>
      <c r="G2640" s="5">
        <f t="shared" si="2285"/>
        <v>0</v>
      </c>
      <c r="H2640" s="5">
        <f t="shared" si="2285"/>
        <v>0</v>
      </c>
      <c r="I2640" s="5">
        <f t="shared" si="2285"/>
        <v>0</v>
      </c>
      <c r="J2640" s="5">
        <f t="shared" si="2285"/>
        <v>0</v>
      </c>
      <c r="K2640" s="5">
        <f t="shared" si="2285"/>
        <v>0</v>
      </c>
      <c r="L2640" s="5">
        <f t="shared" si="2285"/>
        <v>-364.53800000000001</v>
      </c>
      <c r="M2640" s="5">
        <f t="shared" si="2268"/>
        <v>5815.4619999999995</v>
      </c>
      <c r="N2640" s="5">
        <f t="shared" si="2286"/>
        <v>0</v>
      </c>
      <c r="O2640" s="5">
        <f t="shared" si="2286"/>
        <v>0</v>
      </c>
      <c r="P2640" s="5">
        <f t="shared" si="2287"/>
        <v>0</v>
      </c>
      <c r="Q2640" s="5">
        <f t="shared" si="2287"/>
        <v>0</v>
      </c>
      <c r="R2640" s="5">
        <f t="shared" si="2287"/>
        <v>0</v>
      </c>
      <c r="S2640" s="5">
        <f t="shared" si="2287"/>
        <v>0</v>
      </c>
      <c r="T2640" s="5">
        <f t="shared" si="2287"/>
        <v>0</v>
      </c>
      <c r="U2640" s="5">
        <f t="shared" si="2287"/>
        <v>0</v>
      </c>
      <c r="V2640" s="42">
        <f t="shared" si="2287"/>
        <v>0</v>
      </c>
      <c r="W2640" s="5" t="e">
        <f t="shared" si="2284"/>
        <v>#DIV/0!</v>
      </c>
      <c r="X2640" s="25" t="s">
        <v>1591</v>
      </c>
    </row>
    <row r="2641" spans="1:24" ht="31.5" hidden="1" customHeight="1" x14ac:dyDescent="0.3">
      <c r="A2641" s="4" t="s">
        <v>236</v>
      </c>
      <c r="B2641" s="4" t="s">
        <v>1789</v>
      </c>
      <c r="C2641" s="4" t="s">
        <v>858</v>
      </c>
      <c r="D2641" s="4" t="s">
        <v>11</v>
      </c>
      <c r="E2641" s="14" t="s">
        <v>531</v>
      </c>
      <c r="F2641" s="5">
        <f>F2642</f>
        <v>6180</v>
      </c>
      <c r="G2641" s="5">
        <f t="shared" si="2285"/>
        <v>0</v>
      </c>
      <c r="H2641" s="5">
        <f t="shared" si="2285"/>
        <v>0</v>
      </c>
      <c r="I2641" s="5">
        <f t="shared" si="2285"/>
        <v>0</v>
      </c>
      <c r="J2641" s="5">
        <f t="shared" si="2285"/>
        <v>0</v>
      </c>
      <c r="K2641" s="5">
        <f t="shared" si="2285"/>
        <v>0</v>
      </c>
      <c r="L2641" s="5">
        <f t="shared" si="2285"/>
        <v>-364.53800000000001</v>
      </c>
      <c r="M2641" s="5">
        <f t="shared" si="2268"/>
        <v>5815.4619999999995</v>
      </c>
      <c r="N2641" s="5">
        <f t="shared" si="2286"/>
        <v>0</v>
      </c>
      <c r="O2641" s="5">
        <f t="shared" si="2286"/>
        <v>0</v>
      </c>
      <c r="P2641" s="5">
        <f t="shared" si="2287"/>
        <v>0</v>
      </c>
      <c r="Q2641" s="5">
        <f t="shared" si="2287"/>
        <v>0</v>
      </c>
      <c r="R2641" s="5">
        <f t="shared" si="2287"/>
        <v>0</v>
      </c>
      <c r="S2641" s="5">
        <f t="shared" si="2287"/>
        <v>0</v>
      </c>
      <c r="T2641" s="5">
        <f t="shared" si="2287"/>
        <v>0</v>
      </c>
      <c r="U2641" s="5">
        <f t="shared" si="2287"/>
        <v>0</v>
      </c>
      <c r="V2641" s="42">
        <f t="shared" si="2287"/>
        <v>0</v>
      </c>
      <c r="W2641" s="5" t="e">
        <f t="shared" si="2284"/>
        <v>#DIV/0!</v>
      </c>
      <c r="X2641" s="25" t="s">
        <v>1591</v>
      </c>
    </row>
    <row r="2642" spans="1:24" ht="31.5" hidden="1" customHeight="1" x14ac:dyDescent="0.3">
      <c r="A2642" s="4" t="s">
        <v>236</v>
      </c>
      <c r="B2642" s="4" t="s">
        <v>1789</v>
      </c>
      <c r="C2642" s="4" t="s">
        <v>858</v>
      </c>
      <c r="D2642" s="4" t="s">
        <v>12</v>
      </c>
      <c r="E2642" s="14" t="s">
        <v>532</v>
      </c>
      <c r="F2642" s="5">
        <v>6180</v>
      </c>
      <c r="G2642" s="5"/>
      <c r="H2642" s="5"/>
      <c r="I2642" s="5"/>
      <c r="J2642" s="5"/>
      <c r="K2642" s="5"/>
      <c r="L2642" s="5">
        <v>-364.53800000000001</v>
      </c>
      <c r="M2642" s="5">
        <f t="shared" si="2268"/>
        <v>5815.4619999999995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42">
        <v>0</v>
      </c>
      <c r="W2642" s="5" t="e">
        <f t="shared" si="2284"/>
        <v>#DIV/0!</v>
      </c>
      <c r="X2642" s="25" t="s">
        <v>1591</v>
      </c>
    </row>
    <row r="2643" spans="1:24" ht="31.5" customHeight="1" x14ac:dyDescent="0.3">
      <c r="A2643" s="4" t="s">
        <v>236</v>
      </c>
      <c r="B2643" s="4" t="s">
        <v>1789</v>
      </c>
      <c r="C2643" s="4" t="s">
        <v>22</v>
      </c>
      <c r="D2643" s="4"/>
      <c r="E2643" s="14" t="s">
        <v>802</v>
      </c>
      <c r="F2643" s="5"/>
      <c r="G2643" s="5"/>
      <c r="H2643" s="5"/>
      <c r="I2643" s="5"/>
      <c r="J2643" s="5"/>
      <c r="K2643" s="5"/>
      <c r="L2643" s="5">
        <f>L2644</f>
        <v>50</v>
      </c>
      <c r="M2643" s="5">
        <f t="shared" si="2268"/>
        <v>50</v>
      </c>
      <c r="N2643" s="5">
        <f t="shared" ref="N2643:V2643" si="2288">N2644</f>
        <v>154.96906000000001</v>
      </c>
      <c r="O2643" s="5">
        <f t="shared" si="2288"/>
        <v>129.96906000000001</v>
      </c>
      <c r="P2643" s="5">
        <f t="shared" si="2288"/>
        <v>0</v>
      </c>
      <c r="Q2643" s="5">
        <f t="shared" si="2288"/>
        <v>0</v>
      </c>
      <c r="R2643" s="5">
        <f t="shared" si="2288"/>
        <v>0</v>
      </c>
      <c r="S2643" s="5">
        <f t="shared" si="2288"/>
        <v>0</v>
      </c>
      <c r="T2643" s="5">
        <f t="shared" si="2288"/>
        <v>154.96906000000001</v>
      </c>
      <c r="U2643" s="5">
        <f t="shared" si="2288"/>
        <v>0</v>
      </c>
      <c r="V2643" s="42">
        <f t="shared" si="2288"/>
        <v>0</v>
      </c>
      <c r="W2643" s="5">
        <f t="shared" si="2284"/>
        <v>100</v>
      </c>
      <c r="X2643" s="27"/>
    </row>
    <row r="2644" spans="1:24" ht="47.25" customHeight="1" x14ac:dyDescent="0.3">
      <c r="A2644" s="4" t="s">
        <v>236</v>
      </c>
      <c r="B2644" s="4" t="s">
        <v>1789</v>
      </c>
      <c r="C2644" s="4" t="s">
        <v>406</v>
      </c>
      <c r="D2644" s="4"/>
      <c r="E2644" s="14" t="s">
        <v>808</v>
      </c>
      <c r="F2644" s="5"/>
      <c r="G2644" s="5"/>
      <c r="H2644" s="5"/>
      <c r="I2644" s="5"/>
      <c r="J2644" s="5"/>
      <c r="K2644" s="5"/>
      <c r="L2644" s="5">
        <f>L2649</f>
        <v>50</v>
      </c>
      <c r="M2644" s="5">
        <f t="shared" si="2268"/>
        <v>50</v>
      </c>
      <c r="N2644" s="5">
        <f>N2649+N2645+N2647</f>
        <v>154.96906000000001</v>
      </c>
      <c r="O2644" s="5">
        <f>O2649+O2645+O2647</f>
        <v>129.96906000000001</v>
      </c>
      <c r="P2644" s="5">
        <f t="shared" ref="P2644:V2644" si="2289">P2649+P2645+P2647</f>
        <v>0</v>
      </c>
      <c r="Q2644" s="5">
        <f t="shared" si="2289"/>
        <v>0</v>
      </c>
      <c r="R2644" s="5">
        <f t="shared" si="2289"/>
        <v>0</v>
      </c>
      <c r="S2644" s="5">
        <f t="shared" si="2289"/>
        <v>0</v>
      </c>
      <c r="T2644" s="5">
        <f>T2649+T2645+T2647</f>
        <v>154.96906000000001</v>
      </c>
      <c r="U2644" s="5">
        <f t="shared" si="2289"/>
        <v>0</v>
      </c>
      <c r="V2644" s="42">
        <f t="shared" si="2289"/>
        <v>0</v>
      </c>
      <c r="W2644" s="5">
        <f t="shared" si="2284"/>
        <v>100</v>
      </c>
      <c r="X2644" s="27"/>
    </row>
    <row r="2645" spans="1:24" ht="31.5" customHeight="1" x14ac:dyDescent="0.3">
      <c r="A2645" s="4" t="s">
        <v>236</v>
      </c>
      <c r="B2645" s="4" t="s">
        <v>1789</v>
      </c>
      <c r="C2645" s="4" t="s">
        <v>406</v>
      </c>
      <c r="D2645" s="4" t="s">
        <v>11</v>
      </c>
      <c r="E2645" s="14" t="s">
        <v>531</v>
      </c>
      <c r="F2645" s="5"/>
      <c r="G2645" s="5"/>
      <c r="H2645" s="5"/>
      <c r="I2645" s="5"/>
      <c r="J2645" s="5"/>
      <c r="K2645" s="5"/>
      <c r="L2645" s="5"/>
      <c r="M2645" s="5">
        <f>M2646</f>
        <v>0</v>
      </c>
      <c r="N2645" s="5">
        <f>N2646</f>
        <v>70</v>
      </c>
      <c r="O2645" s="5">
        <f>O2646</f>
        <v>70</v>
      </c>
      <c r="P2645" s="5">
        <f t="shared" ref="P2645:V2645" si="2290">P2646</f>
        <v>0</v>
      </c>
      <c r="Q2645" s="5">
        <f t="shared" si="2290"/>
        <v>0</v>
      </c>
      <c r="R2645" s="5">
        <f t="shared" si="2290"/>
        <v>0</v>
      </c>
      <c r="S2645" s="5">
        <f t="shared" si="2290"/>
        <v>0</v>
      </c>
      <c r="T2645" s="5">
        <f t="shared" si="2290"/>
        <v>70</v>
      </c>
      <c r="U2645" s="5">
        <f t="shared" si="2290"/>
        <v>0</v>
      </c>
      <c r="V2645" s="42">
        <f t="shared" si="2290"/>
        <v>0</v>
      </c>
      <c r="W2645" s="5">
        <f t="shared" si="2284"/>
        <v>100</v>
      </c>
      <c r="X2645" s="27"/>
    </row>
    <row r="2646" spans="1:24" ht="31.5" customHeight="1" x14ac:dyDescent="0.3">
      <c r="A2646" s="4" t="s">
        <v>236</v>
      </c>
      <c r="B2646" s="4" t="s">
        <v>1789</v>
      </c>
      <c r="C2646" s="4" t="s">
        <v>406</v>
      </c>
      <c r="D2646" s="4" t="s">
        <v>12</v>
      </c>
      <c r="E2646" s="14" t="s">
        <v>532</v>
      </c>
      <c r="F2646" s="5"/>
      <c r="G2646" s="5"/>
      <c r="H2646" s="5"/>
      <c r="I2646" s="5"/>
      <c r="J2646" s="5"/>
      <c r="K2646" s="5"/>
      <c r="L2646" s="5"/>
      <c r="M2646" s="5">
        <v>0</v>
      </c>
      <c r="N2646" s="5">
        <v>70</v>
      </c>
      <c r="O2646" s="5">
        <v>70</v>
      </c>
      <c r="P2646" s="5">
        <v>0</v>
      </c>
      <c r="Q2646" s="5">
        <v>0</v>
      </c>
      <c r="R2646" s="5">
        <v>0</v>
      </c>
      <c r="S2646" s="5">
        <v>0</v>
      </c>
      <c r="T2646" s="5">
        <v>70</v>
      </c>
      <c r="U2646" s="5">
        <v>0</v>
      </c>
      <c r="V2646" s="42">
        <v>0</v>
      </c>
      <c r="W2646" s="5">
        <f t="shared" si="2284"/>
        <v>100</v>
      </c>
      <c r="X2646" s="27"/>
    </row>
    <row r="2647" spans="1:24" ht="31.5" customHeight="1" x14ac:dyDescent="0.3">
      <c r="A2647" s="4" t="s">
        <v>236</v>
      </c>
      <c r="B2647" s="4" t="s">
        <v>1789</v>
      </c>
      <c r="C2647" s="4" t="s">
        <v>406</v>
      </c>
      <c r="D2647" s="4" t="s">
        <v>87</v>
      </c>
      <c r="E2647" s="14" t="s">
        <v>541</v>
      </c>
      <c r="F2647" s="5"/>
      <c r="G2647" s="5"/>
      <c r="H2647" s="5"/>
      <c r="I2647" s="5"/>
      <c r="J2647" s="5"/>
      <c r="K2647" s="5"/>
      <c r="L2647" s="5"/>
      <c r="M2647" s="5">
        <f>M2648</f>
        <v>0</v>
      </c>
      <c r="N2647" s="5">
        <f t="shared" ref="N2647:V2647" si="2291">N2648</f>
        <v>30</v>
      </c>
      <c r="O2647" s="5">
        <f t="shared" si="2291"/>
        <v>30</v>
      </c>
      <c r="P2647" s="5">
        <f t="shared" si="2291"/>
        <v>0</v>
      </c>
      <c r="Q2647" s="5">
        <f t="shared" si="2291"/>
        <v>0</v>
      </c>
      <c r="R2647" s="5">
        <f t="shared" si="2291"/>
        <v>0</v>
      </c>
      <c r="S2647" s="5">
        <f t="shared" si="2291"/>
        <v>0</v>
      </c>
      <c r="T2647" s="5">
        <f t="shared" si="2291"/>
        <v>30</v>
      </c>
      <c r="U2647" s="5">
        <f t="shared" si="2291"/>
        <v>0</v>
      </c>
      <c r="V2647" s="42">
        <f t="shared" si="2291"/>
        <v>0</v>
      </c>
      <c r="W2647" s="5">
        <f t="shared" si="2284"/>
        <v>100</v>
      </c>
      <c r="X2647" s="27"/>
    </row>
    <row r="2648" spans="1:24" ht="63" customHeight="1" x14ac:dyDescent="0.3">
      <c r="A2648" s="4" t="s">
        <v>236</v>
      </c>
      <c r="B2648" s="4" t="s">
        <v>1789</v>
      </c>
      <c r="C2648" s="4" t="s">
        <v>406</v>
      </c>
      <c r="D2648" s="4" t="s">
        <v>84</v>
      </c>
      <c r="E2648" s="14" t="s">
        <v>1552</v>
      </c>
      <c r="F2648" s="5"/>
      <c r="G2648" s="5"/>
      <c r="H2648" s="5"/>
      <c r="I2648" s="5"/>
      <c r="J2648" s="5"/>
      <c r="K2648" s="5"/>
      <c r="L2648" s="5"/>
      <c r="M2648" s="5">
        <v>0</v>
      </c>
      <c r="N2648" s="5">
        <v>30</v>
      </c>
      <c r="O2648" s="5">
        <v>30</v>
      </c>
      <c r="P2648" s="5">
        <v>0</v>
      </c>
      <c r="Q2648" s="5">
        <v>0</v>
      </c>
      <c r="R2648" s="5">
        <v>0</v>
      </c>
      <c r="S2648" s="5">
        <v>0</v>
      </c>
      <c r="T2648" s="5">
        <v>30</v>
      </c>
      <c r="U2648" s="5">
        <v>0</v>
      </c>
      <c r="V2648" s="42">
        <v>0</v>
      </c>
      <c r="W2648" s="5">
        <f t="shared" si="2284"/>
        <v>100</v>
      </c>
      <c r="X2648" s="27"/>
    </row>
    <row r="2649" spans="1:24" ht="15.75" customHeight="1" x14ac:dyDescent="0.3">
      <c r="A2649" s="4" t="s">
        <v>236</v>
      </c>
      <c r="B2649" s="4" t="s">
        <v>1789</v>
      </c>
      <c r="C2649" s="4" t="s">
        <v>406</v>
      </c>
      <c r="D2649" s="4" t="s">
        <v>13</v>
      </c>
      <c r="E2649" s="14" t="s">
        <v>547</v>
      </c>
      <c r="F2649" s="5"/>
      <c r="G2649" s="5"/>
      <c r="H2649" s="5"/>
      <c r="I2649" s="5"/>
      <c r="J2649" s="5"/>
      <c r="K2649" s="5"/>
      <c r="L2649" s="5">
        <f>L2650</f>
        <v>50</v>
      </c>
      <c r="M2649" s="5">
        <f t="shared" si="2268"/>
        <v>50</v>
      </c>
      <c r="N2649" s="5">
        <f t="shared" ref="N2649:V2649" si="2292">N2650</f>
        <v>54.969059999999999</v>
      </c>
      <c r="O2649" s="5">
        <f t="shared" si="2292"/>
        <v>29.969059999999999</v>
      </c>
      <c r="P2649" s="5">
        <f t="shared" si="2292"/>
        <v>0</v>
      </c>
      <c r="Q2649" s="5">
        <f t="shared" si="2292"/>
        <v>0</v>
      </c>
      <c r="R2649" s="5">
        <f t="shared" si="2292"/>
        <v>0</v>
      </c>
      <c r="S2649" s="5">
        <f t="shared" si="2292"/>
        <v>0</v>
      </c>
      <c r="T2649" s="5">
        <f t="shared" si="2292"/>
        <v>54.969059999999999</v>
      </c>
      <c r="U2649" s="5">
        <f t="shared" si="2292"/>
        <v>0</v>
      </c>
      <c r="V2649" s="42">
        <f t="shared" si="2292"/>
        <v>0</v>
      </c>
      <c r="W2649" s="5">
        <f t="shared" si="2284"/>
        <v>100</v>
      </c>
      <c r="X2649" s="27"/>
    </row>
    <row r="2650" spans="1:24" ht="63" customHeight="1" x14ac:dyDescent="0.3">
      <c r="A2650" s="4" t="s">
        <v>236</v>
      </c>
      <c r="B2650" s="4" t="s">
        <v>1789</v>
      </c>
      <c r="C2650" s="4" t="s">
        <v>406</v>
      </c>
      <c r="D2650" s="4" t="s">
        <v>198</v>
      </c>
      <c r="E2650" s="14" t="s">
        <v>548</v>
      </c>
      <c r="F2650" s="5"/>
      <c r="G2650" s="5"/>
      <c r="H2650" s="5"/>
      <c r="I2650" s="5"/>
      <c r="J2650" s="5"/>
      <c r="K2650" s="5"/>
      <c r="L2650" s="5">
        <v>50</v>
      </c>
      <c r="M2650" s="5">
        <f t="shared" si="2268"/>
        <v>50</v>
      </c>
      <c r="N2650" s="5">
        <v>54.969059999999999</v>
      </c>
      <c r="O2650" s="5">
        <v>29.969059999999999</v>
      </c>
      <c r="P2650" s="5">
        <v>0</v>
      </c>
      <c r="Q2650" s="5">
        <v>0</v>
      </c>
      <c r="R2650" s="5">
        <v>0</v>
      </c>
      <c r="S2650" s="5">
        <v>0</v>
      </c>
      <c r="T2650" s="5">
        <v>54.969059999999999</v>
      </c>
      <c r="U2650" s="5">
        <v>0</v>
      </c>
      <c r="V2650" s="42">
        <v>0</v>
      </c>
      <c r="W2650" s="5">
        <f t="shared" si="2284"/>
        <v>100</v>
      </c>
      <c r="X2650" s="27"/>
    </row>
    <row r="2651" spans="1:24" s="10" customFormat="1" ht="31.5" customHeight="1" x14ac:dyDescent="0.3">
      <c r="A2651" s="9" t="s">
        <v>236</v>
      </c>
      <c r="B2651" s="9" t="s">
        <v>1790</v>
      </c>
      <c r="C2651" s="9"/>
      <c r="D2651" s="9"/>
      <c r="E2651" s="13" t="s">
        <v>515</v>
      </c>
      <c r="F2651" s="11">
        <f t="shared" ref="F2651:L2654" si="2293">F2652</f>
        <v>9608</v>
      </c>
      <c r="G2651" s="11">
        <f t="shared" si="2293"/>
        <v>9608</v>
      </c>
      <c r="H2651" s="11">
        <f t="shared" si="2293"/>
        <v>9608</v>
      </c>
      <c r="I2651" s="11">
        <f t="shared" si="2293"/>
        <v>0</v>
      </c>
      <c r="J2651" s="11">
        <f t="shared" si="2293"/>
        <v>0</v>
      </c>
      <c r="K2651" s="11">
        <f t="shared" si="2293"/>
        <v>0</v>
      </c>
      <c r="L2651" s="11">
        <f t="shared" si="2293"/>
        <v>298.94</v>
      </c>
      <c r="M2651" s="11">
        <f t="shared" si="2268"/>
        <v>9906.94</v>
      </c>
      <c r="N2651" s="11">
        <f>N2652+N2662</f>
        <v>10923.94332</v>
      </c>
      <c r="O2651" s="11">
        <f t="shared" ref="O2651:V2651" si="2294">O2652+O2662</f>
        <v>7141.9597599999997</v>
      </c>
      <c r="P2651" s="11">
        <f t="shared" si="2294"/>
        <v>0</v>
      </c>
      <c r="Q2651" s="11">
        <f t="shared" si="2294"/>
        <v>0</v>
      </c>
      <c r="R2651" s="11">
        <f t="shared" si="2294"/>
        <v>0</v>
      </c>
      <c r="S2651" s="11">
        <f t="shared" si="2294"/>
        <v>0</v>
      </c>
      <c r="T2651" s="11">
        <f t="shared" si="2294"/>
        <v>10901.82761</v>
      </c>
      <c r="U2651" s="11">
        <f t="shared" si="2294"/>
        <v>0</v>
      </c>
      <c r="V2651" s="41">
        <f t="shared" si="2294"/>
        <v>0</v>
      </c>
      <c r="W2651" s="11">
        <f t="shared" si="2284"/>
        <v>99.797548290464761</v>
      </c>
      <c r="X2651" s="26"/>
    </row>
    <row r="2652" spans="1:24" ht="31.5" customHeight="1" x14ac:dyDescent="0.3">
      <c r="A2652" s="4" t="s">
        <v>236</v>
      </c>
      <c r="B2652" s="4" t="s">
        <v>1790</v>
      </c>
      <c r="C2652" s="4" t="s">
        <v>199</v>
      </c>
      <c r="D2652" s="4"/>
      <c r="E2652" s="14" t="s">
        <v>979</v>
      </c>
      <c r="F2652" s="5">
        <f t="shared" si="2293"/>
        <v>9608</v>
      </c>
      <c r="G2652" s="5">
        <f t="shared" si="2293"/>
        <v>9608</v>
      </c>
      <c r="H2652" s="5">
        <f t="shared" si="2293"/>
        <v>9608</v>
      </c>
      <c r="I2652" s="5">
        <f t="shared" si="2293"/>
        <v>0</v>
      </c>
      <c r="J2652" s="5">
        <f t="shared" si="2293"/>
        <v>0</v>
      </c>
      <c r="K2652" s="5">
        <f t="shared" si="2293"/>
        <v>0</v>
      </c>
      <c r="L2652" s="5">
        <f t="shared" si="2293"/>
        <v>298.94</v>
      </c>
      <c r="M2652" s="5">
        <f t="shared" si="2268"/>
        <v>9906.94</v>
      </c>
      <c r="N2652" s="5">
        <f t="shared" ref="N2652:O2654" si="2295">N2653</f>
        <v>9906.94</v>
      </c>
      <c r="O2652" s="5">
        <f t="shared" si="2295"/>
        <v>6301.4444400000002</v>
      </c>
      <c r="P2652" s="5">
        <f t="shared" ref="P2652:V2654" si="2296">P2653</f>
        <v>0</v>
      </c>
      <c r="Q2652" s="5">
        <f t="shared" si="2296"/>
        <v>0</v>
      </c>
      <c r="R2652" s="5">
        <f t="shared" si="2296"/>
        <v>0</v>
      </c>
      <c r="S2652" s="5">
        <f t="shared" si="2296"/>
        <v>0</v>
      </c>
      <c r="T2652" s="5">
        <f t="shared" si="2296"/>
        <v>9884.8242900000005</v>
      </c>
      <c r="U2652" s="5">
        <f t="shared" si="2296"/>
        <v>0</v>
      </c>
      <c r="V2652" s="42">
        <f t="shared" si="2296"/>
        <v>0</v>
      </c>
      <c r="W2652" s="5">
        <f t="shared" si="2284"/>
        <v>99.776765479552722</v>
      </c>
      <c r="X2652" s="27"/>
    </row>
    <row r="2653" spans="1:24" ht="31.5" customHeight="1" x14ac:dyDescent="0.3">
      <c r="A2653" s="4" t="s">
        <v>236</v>
      </c>
      <c r="B2653" s="4" t="s">
        <v>1790</v>
      </c>
      <c r="C2653" s="4" t="s">
        <v>227</v>
      </c>
      <c r="D2653" s="4"/>
      <c r="E2653" s="14" t="s">
        <v>1258</v>
      </c>
      <c r="F2653" s="5">
        <f t="shared" si="2293"/>
        <v>9608</v>
      </c>
      <c r="G2653" s="5">
        <f t="shared" si="2293"/>
        <v>9608</v>
      </c>
      <c r="H2653" s="5">
        <f t="shared" si="2293"/>
        <v>9608</v>
      </c>
      <c r="I2653" s="5">
        <f t="shared" si="2293"/>
        <v>0</v>
      </c>
      <c r="J2653" s="5">
        <f t="shared" si="2293"/>
        <v>0</v>
      </c>
      <c r="K2653" s="5">
        <f t="shared" si="2293"/>
        <v>0</v>
      </c>
      <c r="L2653" s="5">
        <f t="shared" si="2293"/>
        <v>298.94</v>
      </c>
      <c r="M2653" s="5">
        <f t="shared" si="2268"/>
        <v>9906.94</v>
      </c>
      <c r="N2653" s="5">
        <f t="shared" si="2295"/>
        <v>9906.94</v>
      </c>
      <c r="O2653" s="5">
        <f t="shared" si="2295"/>
        <v>6301.4444400000002</v>
      </c>
      <c r="P2653" s="5">
        <f t="shared" si="2296"/>
        <v>0</v>
      </c>
      <c r="Q2653" s="5">
        <f t="shared" si="2296"/>
        <v>0</v>
      </c>
      <c r="R2653" s="5">
        <f t="shared" si="2296"/>
        <v>0</v>
      </c>
      <c r="S2653" s="5">
        <f t="shared" si="2296"/>
        <v>0</v>
      </c>
      <c r="T2653" s="5">
        <f t="shared" si="2296"/>
        <v>9884.8242900000005</v>
      </c>
      <c r="U2653" s="5">
        <f t="shared" si="2296"/>
        <v>0</v>
      </c>
      <c r="V2653" s="42">
        <f t="shared" si="2296"/>
        <v>0</v>
      </c>
      <c r="W2653" s="5">
        <f t="shared" si="2284"/>
        <v>99.776765479552722</v>
      </c>
      <c r="X2653" s="27"/>
    </row>
    <row r="2654" spans="1:24" ht="31.5" customHeight="1" x14ac:dyDescent="0.3">
      <c r="A2654" s="4" t="s">
        <v>236</v>
      </c>
      <c r="B2654" s="4" t="s">
        <v>1790</v>
      </c>
      <c r="C2654" s="4" t="s">
        <v>228</v>
      </c>
      <c r="D2654" s="4"/>
      <c r="E2654" s="14" t="s">
        <v>1259</v>
      </c>
      <c r="F2654" s="5">
        <f t="shared" si="2293"/>
        <v>9608</v>
      </c>
      <c r="G2654" s="5">
        <f t="shared" si="2293"/>
        <v>9608</v>
      </c>
      <c r="H2654" s="5">
        <f t="shared" si="2293"/>
        <v>9608</v>
      </c>
      <c r="I2654" s="5">
        <f t="shared" si="2293"/>
        <v>0</v>
      </c>
      <c r="J2654" s="5">
        <f t="shared" si="2293"/>
        <v>0</v>
      </c>
      <c r="K2654" s="5">
        <f t="shared" si="2293"/>
        <v>0</v>
      </c>
      <c r="L2654" s="5">
        <f t="shared" si="2293"/>
        <v>298.94</v>
      </c>
      <c r="M2654" s="5">
        <f t="shared" si="2268"/>
        <v>9906.94</v>
      </c>
      <c r="N2654" s="5">
        <f t="shared" si="2295"/>
        <v>9906.94</v>
      </c>
      <c r="O2654" s="5">
        <f t="shared" si="2295"/>
        <v>6301.4444400000002</v>
      </c>
      <c r="P2654" s="5">
        <f t="shared" si="2296"/>
        <v>0</v>
      </c>
      <c r="Q2654" s="5">
        <f t="shared" si="2296"/>
        <v>0</v>
      </c>
      <c r="R2654" s="5">
        <f t="shared" si="2296"/>
        <v>0</v>
      </c>
      <c r="S2654" s="5">
        <f t="shared" si="2296"/>
        <v>0</v>
      </c>
      <c r="T2654" s="5">
        <f t="shared" si="2296"/>
        <v>9884.8242900000005</v>
      </c>
      <c r="U2654" s="5">
        <f t="shared" si="2296"/>
        <v>0</v>
      </c>
      <c r="V2654" s="42">
        <f t="shared" si="2296"/>
        <v>0</v>
      </c>
      <c r="W2654" s="5">
        <f t="shared" si="2284"/>
        <v>99.776765479552722</v>
      </c>
      <c r="X2654" s="27"/>
    </row>
    <row r="2655" spans="1:24" ht="47.25" customHeight="1" x14ac:dyDescent="0.3">
      <c r="A2655" s="4" t="s">
        <v>236</v>
      </c>
      <c r="B2655" s="4" t="s">
        <v>1790</v>
      </c>
      <c r="C2655" s="4" t="s">
        <v>226</v>
      </c>
      <c r="D2655" s="4"/>
      <c r="E2655" s="14" t="s">
        <v>565</v>
      </c>
      <c r="F2655" s="5">
        <f t="shared" ref="F2655:L2655" si="2297">F2656+F2658+F2660</f>
        <v>9608</v>
      </c>
      <c r="G2655" s="5">
        <f t="shared" si="2297"/>
        <v>9608</v>
      </c>
      <c r="H2655" s="5">
        <f t="shared" si="2297"/>
        <v>9608</v>
      </c>
      <c r="I2655" s="5">
        <f t="shared" si="2297"/>
        <v>0</v>
      </c>
      <c r="J2655" s="5">
        <f t="shared" si="2297"/>
        <v>0</v>
      </c>
      <c r="K2655" s="5">
        <f t="shared" si="2297"/>
        <v>0</v>
      </c>
      <c r="L2655" s="5">
        <f t="shared" si="2297"/>
        <v>298.94</v>
      </c>
      <c r="M2655" s="5">
        <f t="shared" si="2268"/>
        <v>9906.94</v>
      </c>
      <c r="N2655" s="5">
        <f>N2656+N2658+N2660</f>
        <v>9906.94</v>
      </c>
      <c r="O2655" s="5">
        <f>O2656+O2658+O2660</f>
        <v>6301.4444400000002</v>
      </c>
      <c r="P2655" s="5">
        <f t="shared" ref="P2655:V2655" si="2298">P2656+P2658+P2660</f>
        <v>0</v>
      </c>
      <c r="Q2655" s="5">
        <f t="shared" si="2298"/>
        <v>0</v>
      </c>
      <c r="R2655" s="5">
        <f t="shared" si="2298"/>
        <v>0</v>
      </c>
      <c r="S2655" s="5">
        <f t="shared" si="2298"/>
        <v>0</v>
      </c>
      <c r="T2655" s="5">
        <f t="shared" si="2298"/>
        <v>9884.8242900000005</v>
      </c>
      <c r="U2655" s="5">
        <f t="shared" si="2298"/>
        <v>0</v>
      </c>
      <c r="V2655" s="42">
        <f t="shared" si="2298"/>
        <v>0</v>
      </c>
      <c r="W2655" s="5">
        <f t="shared" si="2284"/>
        <v>99.776765479552722</v>
      </c>
      <c r="X2655" s="27"/>
    </row>
    <row r="2656" spans="1:24" ht="78.75" customHeight="1" x14ac:dyDescent="0.3">
      <c r="A2656" s="4" t="s">
        <v>236</v>
      </c>
      <c r="B2656" s="4" t="s">
        <v>1790</v>
      </c>
      <c r="C2656" s="4" t="s">
        <v>226</v>
      </c>
      <c r="D2656" s="4" t="s">
        <v>18</v>
      </c>
      <c r="E2656" s="14" t="s">
        <v>528</v>
      </c>
      <c r="F2656" s="5">
        <f t="shared" ref="F2656:L2656" si="2299">F2657</f>
        <v>7055.9</v>
      </c>
      <c r="G2656" s="5">
        <f t="shared" si="2299"/>
        <v>7055.9</v>
      </c>
      <c r="H2656" s="5">
        <f t="shared" si="2299"/>
        <v>7055.9</v>
      </c>
      <c r="I2656" s="5">
        <f t="shared" si="2299"/>
        <v>0</v>
      </c>
      <c r="J2656" s="5">
        <f t="shared" si="2299"/>
        <v>0</v>
      </c>
      <c r="K2656" s="5">
        <f t="shared" si="2299"/>
        <v>0</v>
      </c>
      <c r="L2656" s="5">
        <f t="shared" si="2299"/>
        <v>74.099999999999994</v>
      </c>
      <c r="M2656" s="5">
        <f t="shared" si="2268"/>
        <v>7130</v>
      </c>
      <c r="N2656" s="5">
        <f>N2657</f>
        <v>7418.8860800000002</v>
      </c>
      <c r="O2656" s="5">
        <f>O2657</f>
        <v>4778.9198299999998</v>
      </c>
      <c r="P2656" s="5">
        <f t="shared" ref="P2656:V2656" si="2300">P2657</f>
        <v>0</v>
      </c>
      <c r="Q2656" s="5">
        <f t="shared" si="2300"/>
        <v>0</v>
      </c>
      <c r="R2656" s="5">
        <f t="shared" si="2300"/>
        <v>0</v>
      </c>
      <c r="S2656" s="5">
        <f t="shared" si="2300"/>
        <v>0</v>
      </c>
      <c r="T2656" s="5">
        <f t="shared" si="2300"/>
        <v>7418.7955000000002</v>
      </c>
      <c r="U2656" s="5">
        <f t="shared" si="2300"/>
        <v>0</v>
      </c>
      <c r="V2656" s="42">
        <f t="shared" si="2300"/>
        <v>0</v>
      </c>
      <c r="W2656" s="5">
        <f t="shared" si="2284"/>
        <v>99.998779061990945</v>
      </c>
      <c r="X2656" s="27"/>
    </row>
    <row r="2657" spans="1:24" ht="15.75" customHeight="1" x14ac:dyDescent="0.3">
      <c r="A2657" s="4" t="s">
        <v>236</v>
      </c>
      <c r="B2657" s="4" t="s">
        <v>1790</v>
      </c>
      <c r="C2657" s="4" t="s">
        <v>226</v>
      </c>
      <c r="D2657" s="4" t="s">
        <v>19</v>
      </c>
      <c r="E2657" s="14" t="s">
        <v>529</v>
      </c>
      <c r="F2657" s="5">
        <v>7055.9</v>
      </c>
      <c r="G2657" s="5">
        <v>7055.9</v>
      </c>
      <c r="H2657" s="5">
        <v>7055.9</v>
      </c>
      <c r="I2657" s="5"/>
      <c r="J2657" s="5"/>
      <c r="K2657" s="5"/>
      <c r="L2657" s="5">
        <v>74.099999999999994</v>
      </c>
      <c r="M2657" s="5">
        <f t="shared" si="2268"/>
        <v>7130</v>
      </c>
      <c r="N2657" s="5">
        <v>7418.8860800000002</v>
      </c>
      <c r="O2657" s="5">
        <v>4778.9198299999998</v>
      </c>
      <c r="P2657" s="5">
        <v>0</v>
      </c>
      <c r="Q2657" s="5">
        <v>0</v>
      </c>
      <c r="R2657" s="5">
        <v>0</v>
      </c>
      <c r="S2657" s="5">
        <v>0</v>
      </c>
      <c r="T2657" s="5">
        <v>7418.7955000000002</v>
      </c>
      <c r="U2657" s="5">
        <v>0</v>
      </c>
      <c r="V2657" s="42">
        <v>0</v>
      </c>
      <c r="W2657" s="5">
        <f t="shared" si="2284"/>
        <v>99.998779061990945</v>
      </c>
      <c r="X2657" s="27"/>
    </row>
    <row r="2658" spans="1:24" ht="31.5" customHeight="1" x14ac:dyDescent="0.3">
      <c r="A2658" s="4" t="s">
        <v>236</v>
      </c>
      <c r="B2658" s="4" t="s">
        <v>1790</v>
      </c>
      <c r="C2658" s="4" t="s">
        <v>226</v>
      </c>
      <c r="D2658" s="4" t="s">
        <v>11</v>
      </c>
      <c r="E2658" s="14" t="s">
        <v>531</v>
      </c>
      <c r="F2658" s="5">
        <f t="shared" ref="F2658:L2658" si="2301">F2659</f>
        <v>2433.3000000000002</v>
      </c>
      <c r="G2658" s="5">
        <f t="shared" si="2301"/>
        <v>2433.3000000000002</v>
      </c>
      <c r="H2658" s="5">
        <f t="shared" si="2301"/>
        <v>2433.3000000000002</v>
      </c>
      <c r="I2658" s="5">
        <f t="shared" si="2301"/>
        <v>0</v>
      </c>
      <c r="J2658" s="5">
        <f t="shared" si="2301"/>
        <v>0</v>
      </c>
      <c r="K2658" s="5">
        <f t="shared" si="2301"/>
        <v>0</v>
      </c>
      <c r="L2658" s="5">
        <f t="shared" si="2301"/>
        <v>224.84</v>
      </c>
      <c r="M2658" s="5">
        <f t="shared" si="2268"/>
        <v>2658.1400000000003</v>
      </c>
      <c r="N2658" s="5">
        <f>N2659</f>
        <v>2431.9246899999998</v>
      </c>
      <c r="O2658" s="5">
        <f>O2659</f>
        <v>1513.92479</v>
      </c>
      <c r="P2658" s="5">
        <f t="shared" ref="P2658:V2658" si="2302">P2659</f>
        <v>0</v>
      </c>
      <c r="Q2658" s="5">
        <f t="shared" si="2302"/>
        <v>0</v>
      </c>
      <c r="R2658" s="5">
        <f t="shared" si="2302"/>
        <v>0</v>
      </c>
      <c r="S2658" s="5">
        <f t="shared" si="2302"/>
        <v>0</v>
      </c>
      <c r="T2658" s="5">
        <f t="shared" si="2302"/>
        <v>2409.8995599999998</v>
      </c>
      <c r="U2658" s="5">
        <f t="shared" si="2302"/>
        <v>0</v>
      </c>
      <c r="V2658" s="42">
        <f t="shared" si="2302"/>
        <v>0</v>
      </c>
      <c r="W2658" s="5">
        <f t="shared" si="2284"/>
        <v>99.094333385792467</v>
      </c>
      <c r="X2658" s="27"/>
    </row>
    <row r="2659" spans="1:24" ht="31.5" customHeight="1" x14ac:dyDescent="0.3">
      <c r="A2659" s="4" t="s">
        <v>236</v>
      </c>
      <c r="B2659" s="4" t="s">
        <v>1790</v>
      </c>
      <c r="C2659" s="4" t="s">
        <v>226</v>
      </c>
      <c r="D2659" s="4" t="s">
        <v>12</v>
      </c>
      <c r="E2659" s="14" t="s">
        <v>532</v>
      </c>
      <c r="F2659" s="5">
        <v>2433.3000000000002</v>
      </c>
      <c r="G2659" s="5">
        <v>2433.3000000000002</v>
      </c>
      <c r="H2659" s="5">
        <v>2433.3000000000002</v>
      </c>
      <c r="I2659" s="5"/>
      <c r="J2659" s="5"/>
      <c r="K2659" s="5"/>
      <c r="L2659" s="5">
        <v>224.84</v>
      </c>
      <c r="M2659" s="5">
        <f t="shared" si="2268"/>
        <v>2658.1400000000003</v>
      </c>
      <c r="N2659" s="5">
        <v>2431.9246899999998</v>
      </c>
      <c r="O2659" s="5">
        <v>1513.92479</v>
      </c>
      <c r="P2659" s="5">
        <v>0</v>
      </c>
      <c r="Q2659" s="5">
        <v>0</v>
      </c>
      <c r="R2659" s="5">
        <v>0</v>
      </c>
      <c r="S2659" s="5">
        <v>0</v>
      </c>
      <c r="T2659" s="5">
        <v>2409.8995599999998</v>
      </c>
      <c r="U2659" s="5">
        <v>0</v>
      </c>
      <c r="V2659" s="42">
        <v>0</v>
      </c>
      <c r="W2659" s="5">
        <f t="shared" si="2284"/>
        <v>99.094333385792467</v>
      </c>
      <c r="X2659" s="27"/>
    </row>
    <row r="2660" spans="1:24" ht="15.75" customHeight="1" x14ac:dyDescent="0.3">
      <c r="A2660" s="4" t="s">
        <v>236</v>
      </c>
      <c r="B2660" s="4" t="s">
        <v>1790</v>
      </c>
      <c r="C2660" s="4" t="s">
        <v>226</v>
      </c>
      <c r="D2660" s="4" t="s">
        <v>13</v>
      </c>
      <c r="E2660" s="14" t="s">
        <v>547</v>
      </c>
      <c r="F2660" s="5">
        <f t="shared" ref="F2660:L2660" si="2303">F2661</f>
        <v>118.8</v>
      </c>
      <c r="G2660" s="5">
        <f t="shared" si="2303"/>
        <v>118.8</v>
      </c>
      <c r="H2660" s="5">
        <f t="shared" si="2303"/>
        <v>118.8</v>
      </c>
      <c r="I2660" s="5">
        <f t="shared" si="2303"/>
        <v>0</v>
      </c>
      <c r="J2660" s="5">
        <f t="shared" si="2303"/>
        <v>0</v>
      </c>
      <c r="K2660" s="5">
        <f t="shared" si="2303"/>
        <v>0</v>
      </c>
      <c r="L2660" s="5">
        <f t="shared" si="2303"/>
        <v>0</v>
      </c>
      <c r="M2660" s="5">
        <f t="shared" si="2268"/>
        <v>118.8</v>
      </c>
      <c r="N2660" s="5">
        <f>N2661</f>
        <v>56.12923</v>
      </c>
      <c r="O2660" s="5">
        <f>O2661</f>
        <v>8.5998199999999994</v>
      </c>
      <c r="P2660" s="5">
        <f t="shared" ref="P2660:V2660" si="2304">P2661</f>
        <v>0</v>
      </c>
      <c r="Q2660" s="5">
        <f t="shared" si="2304"/>
        <v>0</v>
      </c>
      <c r="R2660" s="5">
        <f t="shared" si="2304"/>
        <v>0</v>
      </c>
      <c r="S2660" s="5">
        <f t="shared" si="2304"/>
        <v>0</v>
      </c>
      <c r="T2660" s="5">
        <f t="shared" si="2304"/>
        <v>56.12923</v>
      </c>
      <c r="U2660" s="5">
        <f t="shared" si="2304"/>
        <v>0</v>
      </c>
      <c r="V2660" s="42">
        <f t="shared" si="2304"/>
        <v>0</v>
      </c>
      <c r="W2660" s="5">
        <f t="shared" si="2284"/>
        <v>100</v>
      </c>
      <c r="X2660" s="27"/>
    </row>
    <row r="2661" spans="1:24" ht="15.75" customHeight="1" x14ac:dyDescent="0.3">
      <c r="A2661" s="4" t="s">
        <v>236</v>
      </c>
      <c r="B2661" s="4" t="s">
        <v>1790</v>
      </c>
      <c r="C2661" s="4" t="s">
        <v>226</v>
      </c>
      <c r="D2661" s="4" t="s">
        <v>20</v>
      </c>
      <c r="E2661" s="14" t="s">
        <v>550</v>
      </c>
      <c r="F2661" s="5">
        <v>118.8</v>
      </c>
      <c r="G2661" s="5">
        <v>118.8</v>
      </c>
      <c r="H2661" s="5">
        <v>118.8</v>
      </c>
      <c r="I2661" s="5"/>
      <c r="J2661" s="5"/>
      <c r="K2661" s="5"/>
      <c r="L2661" s="5"/>
      <c r="M2661" s="5">
        <f t="shared" si="2268"/>
        <v>118.8</v>
      </c>
      <c r="N2661" s="5">
        <v>56.12923</v>
      </c>
      <c r="O2661" s="5">
        <v>8.5998199999999994</v>
      </c>
      <c r="P2661" s="5">
        <v>0</v>
      </c>
      <c r="Q2661" s="5">
        <v>0</v>
      </c>
      <c r="R2661" s="5">
        <v>0</v>
      </c>
      <c r="S2661" s="5">
        <v>0</v>
      </c>
      <c r="T2661" s="5">
        <v>56.12923</v>
      </c>
      <c r="U2661" s="5">
        <v>0</v>
      </c>
      <c r="V2661" s="42">
        <v>0</v>
      </c>
      <c r="W2661" s="5">
        <f t="shared" si="2284"/>
        <v>100</v>
      </c>
      <c r="X2661" s="27"/>
    </row>
    <row r="2662" spans="1:24" ht="47.25" customHeight="1" x14ac:dyDescent="0.3">
      <c r="A2662" s="4" t="s">
        <v>236</v>
      </c>
      <c r="B2662" s="4" t="s">
        <v>1790</v>
      </c>
      <c r="C2662" s="4" t="s">
        <v>38</v>
      </c>
      <c r="D2662" s="4"/>
      <c r="E2662" s="14" t="s">
        <v>838</v>
      </c>
      <c r="F2662" s="5"/>
      <c r="G2662" s="5"/>
      <c r="H2662" s="5"/>
      <c r="I2662" s="5"/>
      <c r="J2662" s="5"/>
      <c r="K2662" s="5"/>
      <c r="L2662" s="5"/>
      <c r="M2662" s="5">
        <f>M2663</f>
        <v>0</v>
      </c>
      <c r="N2662" s="5">
        <f t="shared" ref="N2662:V2665" si="2305">N2663</f>
        <v>1017.00332</v>
      </c>
      <c r="O2662" s="5">
        <f t="shared" si="2305"/>
        <v>840.51531999999997</v>
      </c>
      <c r="P2662" s="5">
        <f t="shared" si="2305"/>
        <v>0</v>
      </c>
      <c r="Q2662" s="5">
        <f t="shared" si="2305"/>
        <v>0</v>
      </c>
      <c r="R2662" s="5">
        <f t="shared" si="2305"/>
        <v>0</v>
      </c>
      <c r="S2662" s="5">
        <f t="shared" si="2305"/>
        <v>0</v>
      </c>
      <c r="T2662" s="5">
        <f t="shared" si="2305"/>
        <v>1017.00332</v>
      </c>
      <c r="U2662" s="5">
        <f t="shared" si="2305"/>
        <v>0</v>
      </c>
      <c r="V2662" s="42">
        <f t="shared" si="2305"/>
        <v>0</v>
      </c>
      <c r="W2662" s="5">
        <f t="shared" si="2284"/>
        <v>100</v>
      </c>
      <c r="X2662" s="27"/>
    </row>
    <row r="2663" spans="1:24" ht="31.5" customHeight="1" x14ac:dyDescent="0.3">
      <c r="A2663" s="4" t="s">
        <v>236</v>
      </c>
      <c r="B2663" s="4" t="s">
        <v>1790</v>
      </c>
      <c r="C2663" s="4" t="s">
        <v>45</v>
      </c>
      <c r="D2663" s="4"/>
      <c r="E2663" s="14" t="s">
        <v>839</v>
      </c>
      <c r="F2663" s="5"/>
      <c r="G2663" s="5"/>
      <c r="H2663" s="5"/>
      <c r="I2663" s="5"/>
      <c r="J2663" s="5"/>
      <c r="K2663" s="5"/>
      <c r="L2663" s="5"/>
      <c r="M2663" s="5">
        <f>M2664</f>
        <v>0</v>
      </c>
      <c r="N2663" s="5">
        <f t="shared" si="2305"/>
        <v>1017.00332</v>
      </c>
      <c r="O2663" s="5">
        <f t="shared" si="2305"/>
        <v>840.51531999999997</v>
      </c>
      <c r="P2663" s="5">
        <f t="shared" si="2305"/>
        <v>0</v>
      </c>
      <c r="Q2663" s="5">
        <f t="shared" si="2305"/>
        <v>0</v>
      </c>
      <c r="R2663" s="5">
        <f t="shared" si="2305"/>
        <v>0</v>
      </c>
      <c r="S2663" s="5">
        <f t="shared" si="2305"/>
        <v>0</v>
      </c>
      <c r="T2663" s="5">
        <f t="shared" si="2305"/>
        <v>1017.00332</v>
      </c>
      <c r="U2663" s="5">
        <f t="shared" si="2305"/>
        <v>0</v>
      </c>
      <c r="V2663" s="42">
        <f t="shared" si="2305"/>
        <v>0</v>
      </c>
      <c r="W2663" s="5">
        <f t="shared" si="2284"/>
        <v>100</v>
      </c>
      <c r="X2663" s="27"/>
    </row>
    <row r="2664" spans="1:24" ht="31.5" customHeight="1" x14ac:dyDescent="0.3">
      <c r="A2664" s="4" t="s">
        <v>236</v>
      </c>
      <c r="B2664" s="4" t="s">
        <v>1790</v>
      </c>
      <c r="C2664" s="4" t="s">
        <v>46</v>
      </c>
      <c r="D2664" s="4"/>
      <c r="E2664" s="14" t="s">
        <v>840</v>
      </c>
      <c r="F2664" s="5"/>
      <c r="G2664" s="5"/>
      <c r="H2664" s="5"/>
      <c r="I2664" s="5"/>
      <c r="J2664" s="5"/>
      <c r="K2664" s="5"/>
      <c r="L2664" s="5"/>
      <c r="M2664" s="5">
        <f>M2665</f>
        <v>0</v>
      </c>
      <c r="N2664" s="5">
        <f t="shared" si="2305"/>
        <v>1017.00332</v>
      </c>
      <c r="O2664" s="5">
        <f t="shared" si="2305"/>
        <v>840.51531999999997</v>
      </c>
      <c r="P2664" s="5">
        <f t="shared" si="2305"/>
        <v>0</v>
      </c>
      <c r="Q2664" s="5">
        <f t="shared" si="2305"/>
        <v>0</v>
      </c>
      <c r="R2664" s="5">
        <f t="shared" si="2305"/>
        <v>0</v>
      </c>
      <c r="S2664" s="5">
        <f t="shared" si="2305"/>
        <v>0</v>
      </c>
      <c r="T2664" s="5">
        <f t="shared" si="2305"/>
        <v>1017.00332</v>
      </c>
      <c r="U2664" s="5">
        <f t="shared" si="2305"/>
        <v>0</v>
      </c>
      <c r="V2664" s="42">
        <f t="shared" si="2305"/>
        <v>0</v>
      </c>
      <c r="W2664" s="5">
        <f t="shared" si="2284"/>
        <v>100</v>
      </c>
      <c r="X2664" s="27"/>
    </row>
    <row r="2665" spans="1:24" ht="15.75" customHeight="1" x14ac:dyDescent="0.3">
      <c r="A2665" s="4" t="s">
        <v>236</v>
      </c>
      <c r="B2665" s="4" t="s">
        <v>1790</v>
      </c>
      <c r="C2665" s="4" t="s">
        <v>46</v>
      </c>
      <c r="D2665" s="4" t="s">
        <v>13</v>
      </c>
      <c r="E2665" s="14" t="s">
        <v>547</v>
      </c>
      <c r="F2665" s="5"/>
      <c r="G2665" s="5"/>
      <c r="H2665" s="5"/>
      <c r="I2665" s="5"/>
      <c r="J2665" s="5"/>
      <c r="K2665" s="5"/>
      <c r="L2665" s="5"/>
      <c r="M2665" s="5">
        <f>M2666</f>
        <v>0</v>
      </c>
      <c r="N2665" s="5">
        <f t="shared" si="2305"/>
        <v>1017.00332</v>
      </c>
      <c r="O2665" s="5">
        <f t="shared" si="2305"/>
        <v>840.51531999999997</v>
      </c>
      <c r="P2665" s="5">
        <f t="shared" si="2305"/>
        <v>0</v>
      </c>
      <c r="Q2665" s="5">
        <f t="shared" si="2305"/>
        <v>0</v>
      </c>
      <c r="R2665" s="5">
        <f t="shared" si="2305"/>
        <v>0</v>
      </c>
      <c r="S2665" s="5">
        <f t="shared" si="2305"/>
        <v>0</v>
      </c>
      <c r="T2665" s="5">
        <f t="shared" si="2305"/>
        <v>1017.00332</v>
      </c>
      <c r="U2665" s="5">
        <f t="shared" si="2305"/>
        <v>0</v>
      </c>
      <c r="V2665" s="42">
        <f t="shared" si="2305"/>
        <v>0</v>
      </c>
      <c r="W2665" s="5">
        <f t="shared" si="2284"/>
        <v>100</v>
      </c>
      <c r="X2665" s="27"/>
    </row>
    <row r="2666" spans="1:24" ht="15.75" customHeight="1" x14ac:dyDescent="0.3">
      <c r="A2666" s="4" t="s">
        <v>236</v>
      </c>
      <c r="B2666" s="4" t="s">
        <v>1790</v>
      </c>
      <c r="C2666" s="4" t="s">
        <v>46</v>
      </c>
      <c r="D2666" s="4" t="s">
        <v>14</v>
      </c>
      <c r="E2666" s="14" t="s">
        <v>549</v>
      </c>
      <c r="F2666" s="5"/>
      <c r="G2666" s="5"/>
      <c r="H2666" s="5"/>
      <c r="I2666" s="5"/>
      <c r="J2666" s="5"/>
      <c r="K2666" s="5"/>
      <c r="L2666" s="5"/>
      <c r="M2666" s="5">
        <v>0</v>
      </c>
      <c r="N2666" s="5">
        <v>1017.00332</v>
      </c>
      <c r="O2666" s="5">
        <v>840.51531999999997</v>
      </c>
      <c r="P2666" s="5">
        <v>0</v>
      </c>
      <c r="Q2666" s="5">
        <v>0</v>
      </c>
      <c r="R2666" s="5">
        <v>0</v>
      </c>
      <c r="S2666" s="5">
        <v>0</v>
      </c>
      <c r="T2666" s="5">
        <v>1017.00332</v>
      </c>
      <c r="U2666" s="5">
        <v>0</v>
      </c>
      <c r="V2666" s="42">
        <v>0</v>
      </c>
      <c r="W2666" s="5">
        <f t="shared" si="2284"/>
        <v>100</v>
      </c>
      <c r="X2666" s="27"/>
    </row>
    <row r="2667" spans="1:24" s="3" customFormat="1" ht="15.75" customHeight="1" x14ac:dyDescent="0.3">
      <c r="A2667" s="7" t="s">
        <v>236</v>
      </c>
      <c r="B2667" s="7" t="s">
        <v>36</v>
      </c>
      <c r="C2667" s="7"/>
      <c r="D2667" s="7"/>
      <c r="E2667" s="18" t="s">
        <v>495</v>
      </c>
      <c r="F2667" s="8">
        <f t="shared" ref="F2667:L2669" si="2306">F2668</f>
        <v>8207.5</v>
      </c>
      <c r="G2667" s="8">
        <f t="shared" si="2306"/>
        <v>1088.5</v>
      </c>
      <c r="H2667" s="8">
        <f t="shared" si="2306"/>
        <v>1088.5</v>
      </c>
      <c r="I2667" s="8">
        <f t="shared" si="2306"/>
        <v>0</v>
      </c>
      <c r="J2667" s="8">
        <f t="shared" si="2306"/>
        <v>0</v>
      </c>
      <c r="K2667" s="8">
        <f t="shared" si="2306"/>
        <v>0</v>
      </c>
      <c r="L2667" s="8">
        <f t="shared" si="2306"/>
        <v>-4614.5069999999996</v>
      </c>
      <c r="M2667" s="8">
        <f t="shared" si="2268"/>
        <v>3592.9930000000004</v>
      </c>
      <c r="N2667" s="8">
        <f t="shared" ref="N2667:O2669" si="2307">N2668</f>
        <v>3575.4929999999999</v>
      </c>
      <c r="O2667" s="8">
        <f t="shared" si="2307"/>
        <v>884.99775999999997</v>
      </c>
      <c r="P2667" s="8">
        <f t="shared" ref="P2667:V2669" si="2308">P2668</f>
        <v>0</v>
      </c>
      <c r="Q2667" s="8">
        <f t="shared" si="2308"/>
        <v>0</v>
      </c>
      <c r="R2667" s="8">
        <f t="shared" si="2308"/>
        <v>0</v>
      </c>
      <c r="S2667" s="8">
        <f t="shared" si="2308"/>
        <v>0</v>
      </c>
      <c r="T2667" s="8">
        <f t="shared" si="2308"/>
        <v>3575.4888799999999</v>
      </c>
      <c r="U2667" s="8">
        <f t="shared" si="2308"/>
        <v>0</v>
      </c>
      <c r="V2667" s="40">
        <f t="shared" si="2308"/>
        <v>0</v>
      </c>
      <c r="W2667" s="8">
        <f t="shared" si="2284"/>
        <v>99.999884771135058</v>
      </c>
      <c r="X2667" s="22"/>
    </row>
    <row r="2668" spans="1:24" s="10" customFormat="1" ht="31.5" customHeight="1" x14ac:dyDescent="0.3">
      <c r="A2668" s="9" t="s">
        <v>236</v>
      </c>
      <c r="B2668" s="9" t="s">
        <v>1769</v>
      </c>
      <c r="C2668" s="9"/>
      <c r="D2668" s="9"/>
      <c r="E2668" s="13" t="s">
        <v>516</v>
      </c>
      <c r="F2668" s="11">
        <f t="shared" si="2306"/>
        <v>8207.5</v>
      </c>
      <c r="G2668" s="11">
        <f t="shared" si="2306"/>
        <v>1088.5</v>
      </c>
      <c r="H2668" s="11">
        <f t="shared" si="2306"/>
        <v>1088.5</v>
      </c>
      <c r="I2668" s="11">
        <f t="shared" si="2306"/>
        <v>0</v>
      </c>
      <c r="J2668" s="11">
        <f t="shared" si="2306"/>
        <v>0</v>
      </c>
      <c r="K2668" s="11">
        <f t="shared" si="2306"/>
        <v>0</v>
      </c>
      <c r="L2668" s="11">
        <f t="shared" si="2306"/>
        <v>-4614.5069999999996</v>
      </c>
      <c r="M2668" s="11">
        <f t="shared" si="2268"/>
        <v>3592.9930000000004</v>
      </c>
      <c r="N2668" s="11">
        <f t="shared" si="2307"/>
        <v>3575.4929999999999</v>
      </c>
      <c r="O2668" s="11">
        <f t="shared" si="2307"/>
        <v>884.99775999999997</v>
      </c>
      <c r="P2668" s="11">
        <f t="shared" si="2308"/>
        <v>0</v>
      </c>
      <c r="Q2668" s="11">
        <f t="shared" si="2308"/>
        <v>0</v>
      </c>
      <c r="R2668" s="11">
        <f t="shared" si="2308"/>
        <v>0</v>
      </c>
      <c r="S2668" s="11">
        <f t="shared" si="2308"/>
        <v>0</v>
      </c>
      <c r="T2668" s="11">
        <f t="shared" si="2308"/>
        <v>3575.4888799999999</v>
      </c>
      <c r="U2668" s="11">
        <f t="shared" si="2308"/>
        <v>0</v>
      </c>
      <c r="V2668" s="41">
        <f t="shared" si="2308"/>
        <v>0</v>
      </c>
      <c r="W2668" s="11">
        <f t="shared" si="2284"/>
        <v>99.999884771135058</v>
      </c>
      <c r="X2668" s="26"/>
    </row>
    <row r="2669" spans="1:24" ht="31.5" customHeight="1" x14ac:dyDescent="0.3">
      <c r="A2669" s="4" t="s">
        <v>236</v>
      </c>
      <c r="B2669" s="4" t="s">
        <v>1769</v>
      </c>
      <c r="C2669" s="4" t="s">
        <v>70</v>
      </c>
      <c r="D2669" s="4"/>
      <c r="E2669" s="14" t="s">
        <v>1183</v>
      </c>
      <c r="F2669" s="5">
        <f t="shared" si="2306"/>
        <v>8207.5</v>
      </c>
      <c r="G2669" s="5">
        <f t="shared" si="2306"/>
        <v>1088.5</v>
      </c>
      <c r="H2669" s="5">
        <f t="shared" si="2306"/>
        <v>1088.5</v>
      </c>
      <c r="I2669" s="5">
        <f t="shared" si="2306"/>
        <v>0</v>
      </c>
      <c r="J2669" s="5">
        <f t="shared" si="2306"/>
        <v>0</v>
      </c>
      <c r="K2669" s="5">
        <f t="shared" si="2306"/>
        <v>0</v>
      </c>
      <c r="L2669" s="5">
        <f t="shared" si="2306"/>
        <v>-4614.5069999999996</v>
      </c>
      <c r="M2669" s="5">
        <f t="shared" si="2268"/>
        <v>3592.9930000000004</v>
      </c>
      <c r="N2669" s="5">
        <f t="shared" si="2307"/>
        <v>3575.4929999999999</v>
      </c>
      <c r="O2669" s="5">
        <f t="shared" si="2307"/>
        <v>884.99775999999997</v>
      </c>
      <c r="P2669" s="5">
        <f t="shared" si="2308"/>
        <v>0</v>
      </c>
      <c r="Q2669" s="5">
        <f t="shared" si="2308"/>
        <v>0</v>
      </c>
      <c r="R2669" s="5">
        <f t="shared" si="2308"/>
        <v>0</v>
      </c>
      <c r="S2669" s="5">
        <f t="shared" si="2308"/>
        <v>0</v>
      </c>
      <c r="T2669" s="5">
        <f t="shared" si="2308"/>
        <v>3575.4888799999999</v>
      </c>
      <c r="U2669" s="5">
        <f t="shared" si="2308"/>
        <v>0</v>
      </c>
      <c r="V2669" s="42">
        <f t="shared" si="2308"/>
        <v>0</v>
      </c>
      <c r="W2669" s="5">
        <f t="shared" si="2284"/>
        <v>99.999884771135058</v>
      </c>
      <c r="X2669" s="27"/>
    </row>
    <row r="2670" spans="1:24" ht="31.5" customHeight="1" x14ac:dyDescent="0.3">
      <c r="A2670" s="4" t="s">
        <v>236</v>
      </c>
      <c r="B2670" s="4" t="s">
        <v>1769</v>
      </c>
      <c r="C2670" s="4" t="s">
        <v>77</v>
      </c>
      <c r="D2670" s="4"/>
      <c r="E2670" s="14" t="s">
        <v>1184</v>
      </c>
      <c r="F2670" s="5">
        <f t="shared" ref="F2670:L2670" si="2309">F2671+F2679+F2675</f>
        <v>8207.5</v>
      </c>
      <c r="G2670" s="5">
        <f t="shared" si="2309"/>
        <v>1088.5</v>
      </c>
      <c r="H2670" s="5">
        <f t="shared" si="2309"/>
        <v>1088.5</v>
      </c>
      <c r="I2670" s="5">
        <f t="shared" si="2309"/>
        <v>0</v>
      </c>
      <c r="J2670" s="5">
        <f t="shared" si="2309"/>
        <v>0</v>
      </c>
      <c r="K2670" s="5">
        <f t="shared" si="2309"/>
        <v>0</v>
      </c>
      <c r="L2670" s="5">
        <f t="shared" si="2309"/>
        <v>-4614.5069999999996</v>
      </c>
      <c r="M2670" s="5">
        <f t="shared" si="2268"/>
        <v>3592.9930000000004</v>
      </c>
      <c r="N2670" s="5">
        <f>N2671+N2679+N2675</f>
        <v>3575.4929999999999</v>
      </c>
      <c r="O2670" s="5">
        <f>O2671+O2679+O2675</f>
        <v>884.99775999999997</v>
      </c>
      <c r="P2670" s="5">
        <f t="shared" ref="P2670:V2670" si="2310">P2671+P2679+P2675</f>
        <v>0</v>
      </c>
      <c r="Q2670" s="5">
        <f t="shared" si="2310"/>
        <v>0</v>
      </c>
      <c r="R2670" s="5">
        <f t="shared" si="2310"/>
        <v>0</v>
      </c>
      <c r="S2670" s="5">
        <f t="shared" si="2310"/>
        <v>0</v>
      </c>
      <c r="T2670" s="5">
        <f t="shared" si="2310"/>
        <v>3575.4888799999999</v>
      </c>
      <c r="U2670" s="5">
        <f t="shared" si="2310"/>
        <v>0</v>
      </c>
      <c r="V2670" s="42">
        <f t="shared" si="2310"/>
        <v>0</v>
      </c>
      <c r="W2670" s="5">
        <f t="shared" si="2284"/>
        <v>99.999884771135058</v>
      </c>
      <c r="X2670" s="27"/>
    </row>
    <row r="2671" spans="1:24" ht="47.25" customHeight="1" x14ac:dyDescent="0.3">
      <c r="A2671" s="4" t="s">
        <v>236</v>
      </c>
      <c r="B2671" s="4" t="s">
        <v>1769</v>
      </c>
      <c r="C2671" s="4" t="s">
        <v>78</v>
      </c>
      <c r="D2671" s="4"/>
      <c r="E2671" s="14" t="s">
        <v>1185</v>
      </c>
      <c r="F2671" s="5">
        <f t="shared" ref="F2671:L2673" si="2311">F2672</f>
        <v>1327.5</v>
      </c>
      <c r="G2671" s="5">
        <f t="shared" si="2311"/>
        <v>0</v>
      </c>
      <c r="H2671" s="5">
        <f t="shared" si="2311"/>
        <v>0</v>
      </c>
      <c r="I2671" s="5">
        <f t="shared" si="2311"/>
        <v>0</v>
      </c>
      <c r="J2671" s="5">
        <f t="shared" si="2311"/>
        <v>0</v>
      </c>
      <c r="K2671" s="5">
        <f t="shared" si="2311"/>
        <v>0</v>
      </c>
      <c r="L2671" s="5">
        <f t="shared" si="2311"/>
        <v>0</v>
      </c>
      <c r="M2671" s="5">
        <f t="shared" si="2268"/>
        <v>1327.5</v>
      </c>
      <c r="N2671" s="5">
        <f t="shared" ref="N2671:O2673" si="2312">N2672</f>
        <v>1327.5</v>
      </c>
      <c r="O2671" s="5">
        <f t="shared" si="2312"/>
        <v>884.99775999999997</v>
      </c>
      <c r="P2671" s="5">
        <f t="shared" ref="P2671:V2673" si="2313">P2672</f>
        <v>0</v>
      </c>
      <c r="Q2671" s="5">
        <f t="shared" si="2313"/>
        <v>0</v>
      </c>
      <c r="R2671" s="5">
        <f t="shared" si="2313"/>
        <v>0</v>
      </c>
      <c r="S2671" s="5">
        <f t="shared" si="2313"/>
        <v>0</v>
      </c>
      <c r="T2671" s="5">
        <f t="shared" si="2313"/>
        <v>1327.49665</v>
      </c>
      <c r="U2671" s="5">
        <f t="shared" si="2313"/>
        <v>0</v>
      </c>
      <c r="V2671" s="42">
        <f t="shared" si="2313"/>
        <v>0</v>
      </c>
      <c r="W2671" s="5">
        <f t="shared" si="2284"/>
        <v>99.999747645951047</v>
      </c>
      <c r="X2671" s="27"/>
    </row>
    <row r="2672" spans="1:24" ht="31.5" customHeight="1" x14ac:dyDescent="0.3">
      <c r="A2672" s="4" t="s">
        <v>236</v>
      </c>
      <c r="B2672" s="4" t="s">
        <v>1769</v>
      </c>
      <c r="C2672" s="4" t="s">
        <v>83</v>
      </c>
      <c r="D2672" s="4"/>
      <c r="E2672" s="14" t="s">
        <v>627</v>
      </c>
      <c r="F2672" s="5">
        <f t="shared" si="2311"/>
        <v>1327.5</v>
      </c>
      <c r="G2672" s="5">
        <f t="shared" si="2311"/>
        <v>0</v>
      </c>
      <c r="H2672" s="5">
        <f t="shared" si="2311"/>
        <v>0</v>
      </c>
      <c r="I2672" s="5">
        <f t="shared" si="2311"/>
        <v>0</v>
      </c>
      <c r="J2672" s="5">
        <f t="shared" si="2311"/>
        <v>0</v>
      </c>
      <c r="K2672" s="5">
        <f t="shared" si="2311"/>
        <v>0</v>
      </c>
      <c r="L2672" s="5">
        <f t="shared" si="2311"/>
        <v>0</v>
      </c>
      <c r="M2672" s="5">
        <f t="shared" si="2268"/>
        <v>1327.5</v>
      </c>
      <c r="N2672" s="5">
        <f t="shared" si="2312"/>
        <v>1327.5</v>
      </c>
      <c r="O2672" s="5">
        <f t="shared" si="2312"/>
        <v>884.99775999999997</v>
      </c>
      <c r="P2672" s="5">
        <f t="shared" si="2313"/>
        <v>0</v>
      </c>
      <c r="Q2672" s="5">
        <f t="shared" si="2313"/>
        <v>0</v>
      </c>
      <c r="R2672" s="5">
        <f t="shared" si="2313"/>
        <v>0</v>
      </c>
      <c r="S2672" s="5">
        <f t="shared" si="2313"/>
        <v>0</v>
      </c>
      <c r="T2672" s="5">
        <f t="shared" si="2313"/>
        <v>1327.49665</v>
      </c>
      <c r="U2672" s="5">
        <f t="shared" si="2313"/>
        <v>0</v>
      </c>
      <c r="V2672" s="42">
        <f t="shared" si="2313"/>
        <v>0</v>
      </c>
      <c r="W2672" s="5">
        <f t="shared" si="2284"/>
        <v>99.999747645951047</v>
      </c>
      <c r="X2672" s="27"/>
    </row>
    <row r="2673" spans="1:24" ht="31.5" customHeight="1" x14ac:dyDescent="0.3">
      <c r="A2673" s="4" t="s">
        <v>236</v>
      </c>
      <c r="B2673" s="4" t="s">
        <v>1769</v>
      </c>
      <c r="C2673" s="4" t="s">
        <v>83</v>
      </c>
      <c r="D2673" s="4" t="s">
        <v>11</v>
      </c>
      <c r="E2673" s="14" t="s">
        <v>531</v>
      </c>
      <c r="F2673" s="5">
        <f t="shared" si="2311"/>
        <v>1327.5</v>
      </c>
      <c r="G2673" s="5">
        <f t="shared" si="2311"/>
        <v>0</v>
      </c>
      <c r="H2673" s="5">
        <f t="shared" si="2311"/>
        <v>0</v>
      </c>
      <c r="I2673" s="5">
        <f t="shared" si="2311"/>
        <v>0</v>
      </c>
      <c r="J2673" s="5">
        <f t="shared" si="2311"/>
        <v>0</v>
      </c>
      <c r="K2673" s="5">
        <f t="shared" si="2311"/>
        <v>0</v>
      </c>
      <c r="L2673" s="5">
        <f t="shared" si="2311"/>
        <v>0</v>
      </c>
      <c r="M2673" s="5">
        <f t="shared" si="2268"/>
        <v>1327.5</v>
      </c>
      <c r="N2673" s="5">
        <f t="shared" si="2312"/>
        <v>1327.5</v>
      </c>
      <c r="O2673" s="5">
        <f t="shared" si="2312"/>
        <v>884.99775999999997</v>
      </c>
      <c r="P2673" s="5">
        <f t="shared" si="2313"/>
        <v>0</v>
      </c>
      <c r="Q2673" s="5">
        <f t="shared" si="2313"/>
        <v>0</v>
      </c>
      <c r="R2673" s="5">
        <f t="shared" si="2313"/>
        <v>0</v>
      </c>
      <c r="S2673" s="5">
        <f t="shared" si="2313"/>
        <v>0</v>
      </c>
      <c r="T2673" s="5">
        <f t="shared" si="2313"/>
        <v>1327.49665</v>
      </c>
      <c r="U2673" s="5">
        <f t="shared" si="2313"/>
        <v>0</v>
      </c>
      <c r="V2673" s="42">
        <f t="shared" si="2313"/>
        <v>0</v>
      </c>
      <c r="W2673" s="5">
        <f t="shared" si="2284"/>
        <v>99.999747645951047</v>
      </c>
      <c r="X2673" s="27"/>
    </row>
    <row r="2674" spans="1:24" ht="31.5" customHeight="1" x14ac:dyDescent="0.3">
      <c r="A2674" s="4" t="s">
        <v>236</v>
      </c>
      <c r="B2674" s="4" t="s">
        <v>1769</v>
      </c>
      <c r="C2674" s="4" t="s">
        <v>83</v>
      </c>
      <c r="D2674" s="4" t="s">
        <v>12</v>
      </c>
      <c r="E2674" s="14" t="s">
        <v>532</v>
      </c>
      <c r="F2674" s="5">
        <v>1327.5</v>
      </c>
      <c r="G2674" s="5"/>
      <c r="H2674" s="5"/>
      <c r="I2674" s="5"/>
      <c r="J2674" s="5"/>
      <c r="K2674" s="5"/>
      <c r="L2674" s="5"/>
      <c r="M2674" s="5">
        <f t="shared" si="2268"/>
        <v>1327.5</v>
      </c>
      <c r="N2674" s="5">
        <v>1327.5</v>
      </c>
      <c r="O2674" s="5">
        <v>884.99775999999997</v>
      </c>
      <c r="P2674" s="5">
        <v>0</v>
      </c>
      <c r="Q2674" s="5">
        <v>0</v>
      </c>
      <c r="R2674" s="5">
        <v>0</v>
      </c>
      <c r="S2674" s="5">
        <v>0</v>
      </c>
      <c r="T2674" s="5">
        <v>1327.49665</v>
      </c>
      <c r="U2674" s="5">
        <v>0</v>
      </c>
      <c r="V2674" s="42">
        <v>0</v>
      </c>
      <c r="W2674" s="5">
        <f t="shared" si="2284"/>
        <v>99.999747645951047</v>
      </c>
      <c r="X2674" s="27"/>
    </row>
    <row r="2675" spans="1:24" ht="31.5" hidden="1" customHeight="1" x14ac:dyDescent="0.25">
      <c r="A2675" s="4" t="s">
        <v>236</v>
      </c>
      <c r="B2675" s="4" t="s">
        <v>1769</v>
      </c>
      <c r="C2675" s="4" t="s">
        <v>89</v>
      </c>
      <c r="D2675" s="4"/>
      <c r="E2675" s="14" t="s">
        <v>1004</v>
      </c>
      <c r="F2675" s="5">
        <f t="shared" ref="F2675:L2677" si="2314">F2676</f>
        <v>17.5</v>
      </c>
      <c r="G2675" s="5">
        <f t="shared" si="2314"/>
        <v>0</v>
      </c>
      <c r="H2675" s="5">
        <f t="shared" si="2314"/>
        <v>0</v>
      </c>
      <c r="I2675" s="5">
        <f t="shared" si="2314"/>
        <v>0</v>
      </c>
      <c r="J2675" s="5">
        <f t="shared" si="2314"/>
        <v>0</v>
      </c>
      <c r="K2675" s="5">
        <f t="shared" si="2314"/>
        <v>0</v>
      </c>
      <c r="L2675" s="5">
        <f t="shared" si="2314"/>
        <v>0</v>
      </c>
      <c r="M2675" s="5">
        <f t="shared" si="2268"/>
        <v>17.5</v>
      </c>
      <c r="N2675" s="5">
        <f t="shared" ref="N2675:O2677" si="2315">N2676</f>
        <v>0</v>
      </c>
      <c r="O2675" s="5">
        <f t="shared" si="2315"/>
        <v>0</v>
      </c>
      <c r="P2675" s="5">
        <f t="shared" ref="P2675:V2677" si="2316">P2676</f>
        <v>0</v>
      </c>
      <c r="Q2675" s="5">
        <f t="shared" si="2316"/>
        <v>0</v>
      </c>
      <c r="R2675" s="5">
        <f t="shared" si="2316"/>
        <v>0</v>
      </c>
      <c r="S2675" s="5">
        <f t="shared" si="2316"/>
        <v>0</v>
      </c>
      <c r="T2675" s="5">
        <f t="shared" si="2316"/>
        <v>0</v>
      </c>
      <c r="U2675" s="5">
        <f t="shared" si="2316"/>
        <v>0</v>
      </c>
      <c r="V2675" s="42">
        <f t="shared" si="2316"/>
        <v>0</v>
      </c>
      <c r="W2675" s="5" t="e">
        <f t="shared" si="2284"/>
        <v>#DIV/0!</v>
      </c>
      <c r="X2675" s="25" t="s">
        <v>1591</v>
      </c>
    </row>
    <row r="2676" spans="1:24" ht="63" hidden="1" customHeight="1" x14ac:dyDescent="0.25">
      <c r="A2676" s="4" t="s">
        <v>236</v>
      </c>
      <c r="B2676" s="4" t="s">
        <v>1769</v>
      </c>
      <c r="C2676" s="4" t="s">
        <v>1532</v>
      </c>
      <c r="D2676" s="4"/>
      <c r="E2676" s="14" t="s">
        <v>1531</v>
      </c>
      <c r="F2676" s="5">
        <f t="shared" si="2314"/>
        <v>17.5</v>
      </c>
      <c r="G2676" s="5">
        <f t="shared" si="2314"/>
        <v>0</v>
      </c>
      <c r="H2676" s="5">
        <f t="shared" si="2314"/>
        <v>0</v>
      </c>
      <c r="I2676" s="5">
        <f t="shared" si="2314"/>
        <v>0</v>
      </c>
      <c r="J2676" s="5">
        <f t="shared" si="2314"/>
        <v>0</v>
      </c>
      <c r="K2676" s="5">
        <f t="shared" si="2314"/>
        <v>0</v>
      </c>
      <c r="L2676" s="5">
        <f t="shared" si="2314"/>
        <v>0</v>
      </c>
      <c r="M2676" s="5">
        <f t="shared" si="2268"/>
        <v>17.5</v>
      </c>
      <c r="N2676" s="5">
        <f t="shared" si="2315"/>
        <v>0</v>
      </c>
      <c r="O2676" s="5">
        <f t="shared" si="2315"/>
        <v>0</v>
      </c>
      <c r="P2676" s="5">
        <f t="shared" si="2316"/>
        <v>0</v>
      </c>
      <c r="Q2676" s="5">
        <f t="shared" si="2316"/>
        <v>0</v>
      </c>
      <c r="R2676" s="5">
        <f t="shared" si="2316"/>
        <v>0</v>
      </c>
      <c r="S2676" s="5">
        <f t="shared" si="2316"/>
        <v>0</v>
      </c>
      <c r="T2676" s="5">
        <f t="shared" si="2316"/>
        <v>0</v>
      </c>
      <c r="U2676" s="5">
        <f t="shared" si="2316"/>
        <v>0</v>
      </c>
      <c r="V2676" s="42">
        <f t="shared" si="2316"/>
        <v>0</v>
      </c>
      <c r="W2676" s="5" t="e">
        <f t="shared" si="2284"/>
        <v>#DIV/0!</v>
      </c>
      <c r="X2676" s="25" t="s">
        <v>1591</v>
      </c>
    </row>
    <row r="2677" spans="1:24" ht="31.5" hidden="1" customHeight="1" x14ac:dyDescent="0.3">
      <c r="A2677" s="4" t="s">
        <v>236</v>
      </c>
      <c r="B2677" s="4" t="s">
        <v>1769</v>
      </c>
      <c r="C2677" s="4" t="s">
        <v>1532</v>
      </c>
      <c r="D2677" s="4" t="s">
        <v>11</v>
      </c>
      <c r="E2677" s="14" t="s">
        <v>531</v>
      </c>
      <c r="F2677" s="5">
        <f t="shared" si="2314"/>
        <v>17.5</v>
      </c>
      <c r="G2677" s="5">
        <f t="shared" si="2314"/>
        <v>0</v>
      </c>
      <c r="H2677" s="5">
        <f t="shared" si="2314"/>
        <v>0</v>
      </c>
      <c r="I2677" s="5">
        <f t="shared" si="2314"/>
        <v>0</v>
      </c>
      <c r="J2677" s="5">
        <f t="shared" si="2314"/>
        <v>0</v>
      </c>
      <c r="K2677" s="5">
        <f t="shared" si="2314"/>
        <v>0</v>
      </c>
      <c r="L2677" s="5">
        <f t="shared" si="2314"/>
        <v>0</v>
      </c>
      <c r="M2677" s="5">
        <f t="shared" si="2268"/>
        <v>17.5</v>
      </c>
      <c r="N2677" s="5">
        <f t="shared" si="2315"/>
        <v>0</v>
      </c>
      <c r="O2677" s="5">
        <f t="shared" si="2315"/>
        <v>0</v>
      </c>
      <c r="P2677" s="5">
        <f t="shared" si="2316"/>
        <v>0</v>
      </c>
      <c r="Q2677" s="5">
        <f t="shared" si="2316"/>
        <v>0</v>
      </c>
      <c r="R2677" s="5">
        <f t="shared" si="2316"/>
        <v>0</v>
      </c>
      <c r="S2677" s="5">
        <f t="shared" si="2316"/>
        <v>0</v>
      </c>
      <c r="T2677" s="5">
        <f t="shared" si="2316"/>
        <v>0</v>
      </c>
      <c r="U2677" s="5">
        <f t="shared" si="2316"/>
        <v>0</v>
      </c>
      <c r="V2677" s="42">
        <f t="shared" si="2316"/>
        <v>0</v>
      </c>
      <c r="W2677" s="5" t="e">
        <f t="shared" si="2284"/>
        <v>#DIV/0!</v>
      </c>
      <c r="X2677" s="25" t="s">
        <v>1591</v>
      </c>
    </row>
    <row r="2678" spans="1:24" ht="31.5" hidden="1" customHeight="1" x14ac:dyDescent="0.3">
      <c r="A2678" s="4" t="s">
        <v>236</v>
      </c>
      <c r="B2678" s="4" t="s">
        <v>1769</v>
      </c>
      <c r="C2678" s="4" t="s">
        <v>1532</v>
      </c>
      <c r="D2678" s="4" t="s">
        <v>12</v>
      </c>
      <c r="E2678" s="14" t="s">
        <v>532</v>
      </c>
      <c r="F2678" s="5">
        <v>17.5</v>
      </c>
      <c r="G2678" s="5"/>
      <c r="H2678" s="5"/>
      <c r="I2678" s="5"/>
      <c r="J2678" s="5"/>
      <c r="K2678" s="5"/>
      <c r="L2678" s="5"/>
      <c r="M2678" s="5">
        <f t="shared" si="2268"/>
        <v>17.5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42">
        <v>0</v>
      </c>
      <c r="W2678" s="5" t="e">
        <f t="shared" si="2284"/>
        <v>#DIV/0!</v>
      </c>
      <c r="X2678" s="25" t="s">
        <v>1591</v>
      </c>
    </row>
    <row r="2679" spans="1:24" ht="31.5" customHeight="1" x14ac:dyDescent="0.3">
      <c r="A2679" s="4" t="s">
        <v>236</v>
      </c>
      <c r="B2679" s="4" t="s">
        <v>1769</v>
      </c>
      <c r="C2679" s="4" t="s">
        <v>230</v>
      </c>
      <c r="D2679" s="4"/>
      <c r="E2679" s="14" t="s">
        <v>1187</v>
      </c>
      <c r="F2679" s="5">
        <f t="shared" ref="F2679:L2681" si="2317">F2680</f>
        <v>6862.5</v>
      </c>
      <c r="G2679" s="5">
        <f t="shared" si="2317"/>
        <v>1088.5</v>
      </c>
      <c r="H2679" s="5">
        <f t="shared" si="2317"/>
        <v>1088.5</v>
      </c>
      <c r="I2679" s="5">
        <f t="shared" si="2317"/>
        <v>0</v>
      </c>
      <c r="J2679" s="5">
        <f t="shared" si="2317"/>
        <v>0</v>
      </c>
      <c r="K2679" s="5">
        <f t="shared" si="2317"/>
        <v>0</v>
      </c>
      <c r="L2679" s="5">
        <f t="shared" si="2317"/>
        <v>-4614.5069999999996</v>
      </c>
      <c r="M2679" s="5">
        <f t="shared" si="2268"/>
        <v>2247.9930000000004</v>
      </c>
      <c r="N2679" s="5">
        <f t="shared" ref="N2679:O2681" si="2318">N2680</f>
        <v>2247.9929999999999</v>
      </c>
      <c r="O2679" s="5">
        <f t="shared" si="2318"/>
        <v>0</v>
      </c>
      <c r="P2679" s="5">
        <f t="shared" ref="P2679:V2681" si="2319">P2680</f>
        <v>0</v>
      </c>
      <c r="Q2679" s="5">
        <f t="shared" si="2319"/>
        <v>0</v>
      </c>
      <c r="R2679" s="5">
        <f t="shared" si="2319"/>
        <v>0</v>
      </c>
      <c r="S2679" s="5">
        <f t="shared" si="2319"/>
        <v>0</v>
      </c>
      <c r="T2679" s="5">
        <f t="shared" si="2319"/>
        <v>2247.9922299999998</v>
      </c>
      <c r="U2679" s="5">
        <f t="shared" si="2319"/>
        <v>0</v>
      </c>
      <c r="V2679" s="42">
        <f t="shared" si="2319"/>
        <v>0</v>
      </c>
      <c r="W2679" s="5">
        <f t="shared" si="2284"/>
        <v>99.999965747224294</v>
      </c>
      <c r="X2679" s="27"/>
    </row>
    <row r="2680" spans="1:24" ht="15.75" customHeight="1" x14ac:dyDescent="0.3">
      <c r="A2680" s="4" t="s">
        <v>236</v>
      </c>
      <c r="B2680" s="4" t="s">
        <v>1769</v>
      </c>
      <c r="C2680" s="4" t="s">
        <v>229</v>
      </c>
      <c r="D2680" s="4"/>
      <c r="E2680" s="14" t="s">
        <v>631</v>
      </c>
      <c r="F2680" s="5">
        <f t="shared" si="2317"/>
        <v>6862.5</v>
      </c>
      <c r="G2680" s="5">
        <f t="shared" si="2317"/>
        <v>1088.5</v>
      </c>
      <c r="H2680" s="5">
        <f t="shared" si="2317"/>
        <v>1088.5</v>
      </c>
      <c r="I2680" s="5">
        <f t="shared" si="2317"/>
        <v>0</v>
      </c>
      <c r="J2680" s="5">
        <f t="shared" si="2317"/>
        <v>0</v>
      </c>
      <c r="K2680" s="5">
        <f t="shared" si="2317"/>
        <v>0</v>
      </c>
      <c r="L2680" s="5">
        <f t="shared" si="2317"/>
        <v>-4614.5069999999996</v>
      </c>
      <c r="M2680" s="5">
        <f t="shared" si="2268"/>
        <v>2247.9930000000004</v>
      </c>
      <c r="N2680" s="5">
        <f t="shared" si="2318"/>
        <v>2247.9929999999999</v>
      </c>
      <c r="O2680" s="5">
        <f t="shared" si="2318"/>
        <v>0</v>
      </c>
      <c r="P2680" s="5">
        <f t="shared" si="2319"/>
        <v>0</v>
      </c>
      <c r="Q2680" s="5">
        <f t="shared" si="2319"/>
        <v>0</v>
      </c>
      <c r="R2680" s="5">
        <f t="shared" si="2319"/>
        <v>0</v>
      </c>
      <c r="S2680" s="5">
        <f t="shared" si="2319"/>
        <v>0</v>
      </c>
      <c r="T2680" s="5">
        <f t="shared" si="2319"/>
        <v>2247.9922299999998</v>
      </c>
      <c r="U2680" s="5">
        <f t="shared" si="2319"/>
        <v>0</v>
      </c>
      <c r="V2680" s="42">
        <f t="shared" si="2319"/>
        <v>0</v>
      </c>
      <c r="W2680" s="5">
        <f t="shared" si="2284"/>
        <v>99.999965747224294</v>
      </c>
      <c r="X2680" s="27"/>
    </row>
    <row r="2681" spans="1:24" ht="31.5" customHeight="1" x14ac:dyDescent="0.3">
      <c r="A2681" s="4" t="s">
        <v>236</v>
      </c>
      <c r="B2681" s="4" t="s">
        <v>1769</v>
      </c>
      <c r="C2681" s="4" t="s">
        <v>229</v>
      </c>
      <c r="D2681" s="4" t="s">
        <v>11</v>
      </c>
      <c r="E2681" s="14" t="s">
        <v>531</v>
      </c>
      <c r="F2681" s="5">
        <f t="shared" si="2317"/>
        <v>6862.5</v>
      </c>
      <c r="G2681" s="5">
        <f t="shared" si="2317"/>
        <v>1088.5</v>
      </c>
      <c r="H2681" s="5">
        <f t="shared" si="2317"/>
        <v>1088.5</v>
      </c>
      <c r="I2681" s="5">
        <f t="shared" si="2317"/>
        <v>0</v>
      </c>
      <c r="J2681" s="5">
        <f t="shared" si="2317"/>
        <v>0</v>
      </c>
      <c r="K2681" s="5">
        <f t="shared" si="2317"/>
        <v>0</v>
      </c>
      <c r="L2681" s="5">
        <f t="shared" si="2317"/>
        <v>-4614.5069999999996</v>
      </c>
      <c r="M2681" s="5">
        <f t="shared" si="2268"/>
        <v>2247.9930000000004</v>
      </c>
      <c r="N2681" s="5">
        <f t="shared" si="2318"/>
        <v>2247.9929999999999</v>
      </c>
      <c r="O2681" s="5">
        <f t="shared" si="2318"/>
        <v>0</v>
      </c>
      <c r="P2681" s="5">
        <f t="shared" si="2319"/>
        <v>0</v>
      </c>
      <c r="Q2681" s="5">
        <f t="shared" si="2319"/>
        <v>0</v>
      </c>
      <c r="R2681" s="5">
        <f t="shared" si="2319"/>
        <v>0</v>
      </c>
      <c r="S2681" s="5">
        <f t="shared" si="2319"/>
        <v>0</v>
      </c>
      <c r="T2681" s="5">
        <f t="shared" si="2319"/>
        <v>2247.9922299999998</v>
      </c>
      <c r="U2681" s="5">
        <f t="shared" si="2319"/>
        <v>0</v>
      </c>
      <c r="V2681" s="42">
        <f t="shared" si="2319"/>
        <v>0</v>
      </c>
      <c r="W2681" s="5">
        <f t="shared" si="2284"/>
        <v>99.999965747224294</v>
      </c>
      <c r="X2681" s="27"/>
    </row>
    <row r="2682" spans="1:24" ht="31.5" customHeight="1" x14ac:dyDescent="0.3">
      <c r="A2682" s="4" t="s">
        <v>236</v>
      </c>
      <c r="B2682" s="4" t="s">
        <v>1769</v>
      </c>
      <c r="C2682" s="4" t="s">
        <v>229</v>
      </c>
      <c r="D2682" s="4" t="s">
        <v>12</v>
      </c>
      <c r="E2682" s="14" t="s">
        <v>532</v>
      </c>
      <c r="F2682" s="5">
        <v>6862.5</v>
      </c>
      <c r="G2682" s="5">
        <v>1088.5</v>
      </c>
      <c r="H2682" s="5">
        <v>1088.5</v>
      </c>
      <c r="I2682" s="5"/>
      <c r="J2682" s="5"/>
      <c r="K2682" s="5"/>
      <c r="L2682" s="5">
        <f>-3801.296-813.211</f>
        <v>-4614.5069999999996</v>
      </c>
      <c r="M2682" s="5">
        <f t="shared" si="2268"/>
        <v>2247.9930000000004</v>
      </c>
      <c r="N2682" s="5">
        <v>2247.9929999999999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2247.9922299999998</v>
      </c>
      <c r="U2682" s="5">
        <v>0</v>
      </c>
      <c r="V2682" s="42">
        <v>0</v>
      </c>
      <c r="W2682" s="5">
        <f t="shared" si="2284"/>
        <v>99.999965747224294</v>
      </c>
      <c r="X2682" s="27"/>
    </row>
    <row r="2683" spans="1:24" s="3" customFormat="1" ht="15.75" customHeight="1" x14ac:dyDescent="0.3">
      <c r="A2683" s="7" t="s">
        <v>236</v>
      </c>
      <c r="B2683" s="7" t="s">
        <v>69</v>
      </c>
      <c r="C2683" s="7"/>
      <c r="D2683" s="7"/>
      <c r="E2683" s="18" t="s">
        <v>496</v>
      </c>
      <c r="F2683" s="8">
        <f t="shared" ref="F2683:L2683" si="2320">F2684</f>
        <v>3128.5</v>
      </c>
      <c r="G2683" s="8">
        <f t="shared" si="2320"/>
        <v>3128.5</v>
      </c>
      <c r="H2683" s="8">
        <f t="shared" si="2320"/>
        <v>3128.5</v>
      </c>
      <c r="I2683" s="8">
        <f t="shared" si="2320"/>
        <v>0</v>
      </c>
      <c r="J2683" s="8">
        <f t="shared" si="2320"/>
        <v>0</v>
      </c>
      <c r="K2683" s="8">
        <f t="shared" si="2320"/>
        <v>0</v>
      </c>
      <c r="L2683" s="8">
        <f t="shared" si="2320"/>
        <v>0</v>
      </c>
      <c r="M2683" s="8">
        <f t="shared" si="2268"/>
        <v>3128.5</v>
      </c>
      <c r="N2683" s="8">
        <f>N2684</f>
        <v>3128.5</v>
      </c>
      <c r="O2683" s="8">
        <f>O2684</f>
        <v>3128.5</v>
      </c>
      <c r="P2683" s="8">
        <f t="shared" ref="P2683:V2683" si="2321">P2684</f>
        <v>0</v>
      </c>
      <c r="Q2683" s="8">
        <f t="shared" si="2321"/>
        <v>0</v>
      </c>
      <c r="R2683" s="8">
        <f t="shared" si="2321"/>
        <v>0</v>
      </c>
      <c r="S2683" s="8">
        <f t="shared" si="2321"/>
        <v>0</v>
      </c>
      <c r="T2683" s="8">
        <f t="shared" si="2321"/>
        <v>3128.4639999999999</v>
      </c>
      <c r="U2683" s="8">
        <f t="shared" si="2321"/>
        <v>0</v>
      </c>
      <c r="V2683" s="40">
        <f t="shared" si="2321"/>
        <v>0</v>
      </c>
      <c r="W2683" s="8">
        <f t="shared" si="2284"/>
        <v>99.998849288796549</v>
      </c>
      <c r="X2683" s="22"/>
    </row>
    <row r="2684" spans="1:24" s="10" customFormat="1" ht="15.75" customHeight="1" x14ac:dyDescent="0.3">
      <c r="A2684" s="9" t="s">
        <v>236</v>
      </c>
      <c r="B2684" s="9" t="s">
        <v>1773</v>
      </c>
      <c r="C2684" s="9"/>
      <c r="D2684" s="9"/>
      <c r="E2684" s="13" t="s">
        <v>519</v>
      </c>
      <c r="F2684" s="11">
        <f t="shared" ref="F2684:L2684" si="2322">F2685+F2691</f>
        <v>3128.5</v>
      </c>
      <c r="G2684" s="11">
        <f t="shared" si="2322"/>
        <v>3128.5</v>
      </c>
      <c r="H2684" s="11">
        <f t="shared" si="2322"/>
        <v>3128.5</v>
      </c>
      <c r="I2684" s="11">
        <f t="shared" si="2322"/>
        <v>0</v>
      </c>
      <c r="J2684" s="11">
        <f t="shared" si="2322"/>
        <v>0</v>
      </c>
      <c r="K2684" s="11">
        <f t="shared" si="2322"/>
        <v>0</v>
      </c>
      <c r="L2684" s="11">
        <f t="shared" si="2322"/>
        <v>0</v>
      </c>
      <c r="M2684" s="11">
        <f t="shared" si="2268"/>
        <v>3128.5</v>
      </c>
      <c r="N2684" s="11">
        <f>N2685+N2691</f>
        <v>3128.5</v>
      </c>
      <c r="O2684" s="11">
        <f>O2685+O2691</f>
        <v>3128.5</v>
      </c>
      <c r="P2684" s="11">
        <f t="shared" ref="P2684:V2684" si="2323">P2685+P2691</f>
        <v>0</v>
      </c>
      <c r="Q2684" s="11">
        <f t="shared" si="2323"/>
        <v>0</v>
      </c>
      <c r="R2684" s="11">
        <f t="shared" si="2323"/>
        <v>0</v>
      </c>
      <c r="S2684" s="11">
        <f t="shared" si="2323"/>
        <v>0</v>
      </c>
      <c r="T2684" s="11">
        <f t="shared" si="2323"/>
        <v>3128.4639999999999</v>
      </c>
      <c r="U2684" s="11">
        <f t="shared" si="2323"/>
        <v>0</v>
      </c>
      <c r="V2684" s="41">
        <f t="shared" si="2323"/>
        <v>0</v>
      </c>
      <c r="W2684" s="11">
        <f t="shared" si="2284"/>
        <v>99.998849288796549</v>
      </c>
      <c r="X2684" s="26"/>
    </row>
    <row r="2685" spans="1:24" ht="15.75" customHeight="1" x14ac:dyDescent="0.3">
      <c r="A2685" s="4" t="s">
        <v>236</v>
      </c>
      <c r="B2685" s="4" t="s">
        <v>1773</v>
      </c>
      <c r="C2685" s="4" t="s">
        <v>128</v>
      </c>
      <c r="D2685" s="4"/>
      <c r="E2685" s="14" t="s">
        <v>1075</v>
      </c>
      <c r="F2685" s="5">
        <f t="shared" ref="F2685:L2689" si="2324">F2686</f>
        <v>2928.5</v>
      </c>
      <c r="G2685" s="5">
        <f t="shared" si="2324"/>
        <v>2928.5</v>
      </c>
      <c r="H2685" s="5">
        <f t="shared" si="2324"/>
        <v>2928.5</v>
      </c>
      <c r="I2685" s="5">
        <f t="shared" si="2324"/>
        <v>0</v>
      </c>
      <c r="J2685" s="5">
        <f t="shared" si="2324"/>
        <v>0</v>
      </c>
      <c r="K2685" s="5">
        <f t="shared" si="2324"/>
        <v>0</v>
      </c>
      <c r="L2685" s="5">
        <f t="shared" si="2324"/>
        <v>0</v>
      </c>
      <c r="M2685" s="5">
        <f t="shared" si="2268"/>
        <v>2928.5</v>
      </c>
      <c r="N2685" s="5">
        <f t="shared" ref="N2685:O2689" si="2325">N2686</f>
        <v>2928.5</v>
      </c>
      <c r="O2685" s="5">
        <f t="shared" si="2325"/>
        <v>2928.5</v>
      </c>
      <c r="P2685" s="5">
        <f t="shared" ref="P2685:V2689" si="2326">P2686</f>
        <v>0</v>
      </c>
      <c r="Q2685" s="5">
        <f t="shared" si="2326"/>
        <v>0</v>
      </c>
      <c r="R2685" s="5">
        <f t="shared" si="2326"/>
        <v>0</v>
      </c>
      <c r="S2685" s="5">
        <f t="shared" si="2326"/>
        <v>0</v>
      </c>
      <c r="T2685" s="5">
        <f t="shared" si="2326"/>
        <v>2928.4639999999999</v>
      </c>
      <c r="U2685" s="5">
        <f t="shared" si="2326"/>
        <v>0</v>
      </c>
      <c r="V2685" s="42">
        <f t="shared" si="2326"/>
        <v>0</v>
      </c>
      <c r="W2685" s="5">
        <f t="shared" si="2284"/>
        <v>99.998770701724425</v>
      </c>
      <c r="X2685" s="27"/>
    </row>
    <row r="2686" spans="1:24" ht="47.25" customHeight="1" x14ac:dyDescent="0.3">
      <c r="A2686" s="4" t="s">
        <v>236</v>
      </c>
      <c r="B2686" s="4" t="s">
        <v>1773</v>
      </c>
      <c r="C2686" s="4" t="s">
        <v>132</v>
      </c>
      <c r="D2686" s="4"/>
      <c r="E2686" s="14" t="s">
        <v>1433</v>
      </c>
      <c r="F2686" s="5">
        <f t="shared" si="2324"/>
        <v>2928.5</v>
      </c>
      <c r="G2686" s="5">
        <f t="shared" si="2324"/>
        <v>2928.5</v>
      </c>
      <c r="H2686" s="5">
        <f t="shared" si="2324"/>
        <v>2928.5</v>
      </c>
      <c r="I2686" s="5">
        <f t="shared" si="2324"/>
        <v>0</v>
      </c>
      <c r="J2686" s="5">
        <f t="shared" si="2324"/>
        <v>0</v>
      </c>
      <c r="K2686" s="5">
        <f t="shared" si="2324"/>
        <v>0</v>
      </c>
      <c r="L2686" s="5">
        <f t="shared" si="2324"/>
        <v>0</v>
      </c>
      <c r="M2686" s="5">
        <f t="shared" si="2268"/>
        <v>2928.5</v>
      </c>
      <c r="N2686" s="5">
        <f t="shared" si="2325"/>
        <v>2928.5</v>
      </c>
      <c r="O2686" s="5">
        <f t="shared" si="2325"/>
        <v>2928.5</v>
      </c>
      <c r="P2686" s="5">
        <f t="shared" si="2326"/>
        <v>0</v>
      </c>
      <c r="Q2686" s="5">
        <f t="shared" si="2326"/>
        <v>0</v>
      </c>
      <c r="R2686" s="5">
        <f t="shared" si="2326"/>
        <v>0</v>
      </c>
      <c r="S2686" s="5">
        <f t="shared" si="2326"/>
        <v>0</v>
      </c>
      <c r="T2686" s="5">
        <f t="shared" si="2326"/>
        <v>2928.4639999999999</v>
      </c>
      <c r="U2686" s="5">
        <f t="shared" si="2326"/>
        <v>0</v>
      </c>
      <c r="V2686" s="42">
        <f t="shared" si="2326"/>
        <v>0</v>
      </c>
      <c r="W2686" s="5">
        <f t="shared" si="2284"/>
        <v>99.998770701724425</v>
      </c>
      <c r="X2686" s="27"/>
    </row>
    <row r="2687" spans="1:24" ht="31.5" customHeight="1" x14ac:dyDescent="0.3">
      <c r="A2687" s="4" t="s">
        <v>236</v>
      </c>
      <c r="B2687" s="4" t="s">
        <v>1773</v>
      </c>
      <c r="C2687" s="4" t="s">
        <v>133</v>
      </c>
      <c r="D2687" s="4"/>
      <c r="E2687" s="14" t="s">
        <v>1080</v>
      </c>
      <c r="F2687" s="5">
        <f t="shared" si="2324"/>
        <v>2928.5</v>
      </c>
      <c r="G2687" s="5">
        <f t="shared" si="2324"/>
        <v>2928.5</v>
      </c>
      <c r="H2687" s="5">
        <f t="shared" si="2324"/>
        <v>2928.5</v>
      </c>
      <c r="I2687" s="5">
        <f t="shared" si="2324"/>
        <v>0</v>
      </c>
      <c r="J2687" s="5">
        <f t="shared" si="2324"/>
        <v>0</v>
      </c>
      <c r="K2687" s="5">
        <f t="shared" si="2324"/>
        <v>0</v>
      </c>
      <c r="L2687" s="5">
        <f t="shared" si="2324"/>
        <v>0</v>
      </c>
      <c r="M2687" s="5">
        <f t="shared" si="2268"/>
        <v>2928.5</v>
      </c>
      <c r="N2687" s="5">
        <f t="shared" si="2325"/>
        <v>2928.5</v>
      </c>
      <c r="O2687" s="5">
        <f t="shared" si="2325"/>
        <v>2928.5</v>
      </c>
      <c r="P2687" s="5">
        <f t="shared" si="2326"/>
        <v>0</v>
      </c>
      <c r="Q2687" s="5">
        <f t="shared" si="2326"/>
        <v>0</v>
      </c>
      <c r="R2687" s="5">
        <f t="shared" si="2326"/>
        <v>0</v>
      </c>
      <c r="S2687" s="5">
        <f t="shared" si="2326"/>
        <v>0</v>
      </c>
      <c r="T2687" s="5">
        <f t="shared" si="2326"/>
        <v>2928.4639999999999</v>
      </c>
      <c r="U2687" s="5">
        <f t="shared" si="2326"/>
        <v>0</v>
      </c>
      <c r="V2687" s="42">
        <f t="shared" si="2326"/>
        <v>0</v>
      </c>
      <c r="W2687" s="5">
        <f t="shared" si="2284"/>
        <v>99.998770701724425</v>
      </c>
      <c r="X2687" s="27"/>
    </row>
    <row r="2688" spans="1:24" ht="63" customHeight="1" x14ac:dyDescent="0.3">
      <c r="A2688" s="4" t="s">
        <v>236</v>
      </c>
      <c r="B2688" s="4" t="s">
        <v>1773</v>
      </c>
      <c r="C2688" s="4" t="s">
        <v>231</v>
      </c>
      <c r="D2688" s="4"/>
      <c r="E2688" s="14" t="s">
        <v>590</v>
      </c>
      <c r="F2688" s="5">
        <f t="shared" si="2324"/>
        <v>2928.5</v>
      </c>
      <c r="G2688" s="5">
        <f t="shared" si="2324"/>
        <v>2928.5</v>
      </c>
      <c r="H2688" s="5">
        <f t="shared" si="2324"/>
        <v>2928.5</v>
      </c>
      <c r="I2688" s="5">
        <f t="shared" si="2324"/>
        <v>0</v>
      </c>
      <c r="J2688" s="5">
        <f t="shared" si="2324"/>
        <v>0</v>
      </c>
      <c r="K2688" s="5">
        <f t="shared" si="2324"/>
        <v>0</v>
      </c>
      <c r="L2688" s="5">
        <f t="shared" si="2324"/>
        <v>0</v>
      </c>
      <c r="M2688" s="5">
        <f t="shared" si="2268"/>
        <v>2928.5</v>
      </c>
      <c r="N2688" s="5">
        <f t="shared" si="2325"/>
        <v>2928.5</v>
      </c>
      <c r="O2688" s="5">
        <f t="shared" si="2325"/>
        <v>2928.5</v>
      </c>
      <c r="P2688" s="5">
        <f t="shared" si="2326"/>
        <v>0</v>
      </c>
      <c r="Q2688" s="5">
        <f t="shared" si="2326"/>
        <v>0</v>
      </c>
      <c r="R2688" s="5">
        <f t="shared" si="2326"/>
        <v>0</v>
      </c>
      <c r="S2688" s="5">
        <f t="shared" si="2326"/>
        <v>0</v>
      </c>
      <c r="T2688" s="5">
        <f t="shared" si="2326"/>
        <v>2928.4639999999999</v>
      </c>
      <c r="U2688" s="5">
        <f t="shared" si="2326"/>
        <v>0</v>
      </c>
      <c r="V2688" s="42">
        <f t="shared" si="2326"/>
        <v>0</v>
      </c>
      <c r="W2688" s="5">
        <f t="shared" si="2284"/>
        <v>99.998770701724425</v>
      </c>
      <c r="X2688" s="27"/>
    </row>
    <row r="2689" spans="1:24" ht="31.5" customHeight="1" x14ac:dyDescent="0.3">
      <c r="A2689" s="4" t="s">
        <v>236</v>
      </c>
      <c r="B2689" s="4" t="s">
        <v>1773</v>
      </c>
      <c r="C2689" s="4" t="s">
        <v>231</v>
      </c>
      <c r="D2689" s="4" t="s">
        <v>87</v>
      </c>
      <c r="E2689" s="14" t="s">
        <v>541</v>
      </c>
      <c r="F2689" s="5">
        <f t="shared" si="2324"/>
        <v>2928.5</v>
      </c>
      <c r="G2689" s="5">
        <f t="shared" si="2324"/>
        <v>2928.5</v>
      </c>
      <c r="H2689" s="5">
        <f t="shared" si="2324"/>
        <v>2928.5</v>
      </c>
      <c r="I2689" s="5">
        <f t="shared" si="2324"/>
        <v>0</v>
      </c>
      <c r="J2689" s="5">
        <f t="shared" si="2324"/>
        <v>0</v>
      </c>
      <c r="K2689" s="5">
        <f t="shared" si="2324"/>
        <v>0</v>
      </c>
      <c r="L2689" s="5">
        <f t="shared" si="2324"/>
        <v>0</v>
      </c>
      <c r="M2689" s="5">
        <f t="shared" si="2268"/>
        <v>2928.5</v>
      </c>
      <c r="N2689" s="5">
        <f t="shared" si="2325"/>
        <v>2928.5</v>
      </c>
      <c r="O2689" s="5">
        <f t="shared" si="2325"/>
        <v>2928.5</v>
      </c>
      <c r="P2689" s="5">
        <f t="shared" si="2326"/>
        <v>0</v>
      </c>
      <c r="Q2689" s="5">
        <f t="shared" si="2326"/>
        <v>0</v>
      </c>
      <c r="R2689" s="5">
        <f t="shared" si="2326"/>
        <v>0</v>
      </c>
      <c r="S2689" s="5">
        <f t="shared" si="2326"/>
        <v>0</v>
      </c>
      <c r="T2689" s="5">
        <f t="shared" si="2326"/>
        <v>2928.4639999999999</v>
      </c>
      <c r="U2689" s="5">
        <f t="shared" si="2326"/>
        <v>0</v>
      </c>
      <c r="V2689" s="42">
        <f t="shared" si="2326"/>
        <v>0</v>
      </c>
      <c r="W2689" s="5">
        <f t="shared" si="2284"/>
        <v>99.998770701724425</v>
      </c>
      <c r="X2689" s="27"/>
    </row>
    <row r="2690" spans="1:24" ht="63" customHeight="1" x14ac:dyDescent="0.3">
      <c r="A2690" s="4" t="s">
        <v>236</v>
      </c>
      <c r="B2690" s="4" t="s">
        <v>1773</v>
      </c>
      <c r="C2690" s="4" t="s">
        <v>231</v>
      </c>
      <c r="D2690" s="4" t="s">
        <v>84</v>
      </c>
      <c r="E2690" s="14" t="s">
        <v>1552</v>
      </c>
      <c r="F2690" s="5">
        <v>2928.5</v>
      </c>
      <c r="G2690" s="5">
        <v>2928.5</v>
      </c>
      <c r="H2690" s="5">
        <v>2928.5</v>
      </c>
      <c r="I2690" s="5"/>
      <c r="J2690" s="5"/>
      <c r="K2690" s="5"/>
      <c r="L2690" s="5"/>
      <c r="M2690" s="5">
        <f t="shared" si="2268"/>
        <v>2928.5</v>
      </c>
      <c r="N2690" s="5">
        <v>2928.5</v>
      </c>
      <c r="O2690" s="5">
        <v>2928.5</v>
      </c>
      <c r="P2690" s="5">
        <v>0</v>
      </c>
      <c r="Q2690" s="5">
        <v>0</v>
      </c>
      <c r="R2690" s="5">
        <v>0</v>
      </c>
      <c r="S2690" s="5">
        <v>0</v>
      </c>
      <c r="T2690" s="5">
        <v>2928.4639999999999</v>
      </c>
      <c r="U2690" s="5">
        <v>0</v>
      </c>
      <c r="V2690" s="42">
        <v>0</v>
      </c>
      <c r="W2690" s="5">
        <f t="shared" si="2284"/>
        <v>99.998770701724425</v>
      </c>
      <c r="X2690" s="27"/>
    </row>
    <row r="2691" spans="1:24" ht="47.25" customHeight="1" x14ac:dyDescent="0.3">
      <c r="A2691" s="4" t="s">
        <v>236</v>
      </c>
      <c r="B2691" s="4" t="s">
        <v>1773</v>
      </c>
      <c r="C2691" s="4" t="s">
        <v>110</v>
      </c>
      <c r="D2691" s="4"/>
      <c r="E2691" s="14" t="s">
        <v>1092</v>
      </c>
      <c r="F2691" s="5">
        <f t="shared" ref="F2691:L2695" si="2327">F2692</f>
        <v>200</v>
      </c>
      <c r="G2691" s="5">
        <f t="shared" si="2327"/>
        <v>200</v>
      </c>
      <c r="H2691" s="5">
        <f t="shared" si="2327"/>
        <v>200</v>
      </c>
      <c r="I2691" s="5">
        <f t="shared" si="2327"/>
        <v>0</v>
      </c>
      <c r="J2691" s="5">
        <f t="shared" si="2327"/>
        <v>0</v>
      </c>
      <c r="K2691" s="5">
        <f t="shared" si="2327"/>
        <v>0</v>
      </c>
      <c r="L2691" s="5">
        <f t="shared" si="2327"/>
        <v>0</v>
      </c>
      <c r="M2691" s="5">
        <f t="shared" si="2268"/>
        <v>200</v>
      </c>
      <c r="N2691" s="5">
        <f t="shared" ref="N2691:O2695" si="2328">N2692</f>
        <v>200</v>
      </c>
      <c r="O2691" s="5">
        <f t="shared" si="2328"/>
        <v>200</v>
      </c>
      <c r="P2691" s="5">
        <f t="shared" ref="P2691:V2695" si="2329">P2692</f>
        <v>0</v>
      </c>
      <c r="Q2691" s="5">
        <f t="shared" si="2329"/>
        <v>0</v>
      </c>
      <c r="R2691" s="5">
        <f t="shared" si="2329"/>
        <v>0</v>
      </c>
      <c r="S2691" s="5">
        <f t="shared" si="2329"/>
        <v>0</v>
      </c>
      <c r="T2691" s="5">
        <f t="shared" si="2329"/>
        <v>200</v>
      </c>
      <c r="U2691" s="5">
        <f t="shared" si="2329"/>
        <v>0</v>
      </c>
      <c r="V2691" s="42">
        <f t="shared" si="2329"/>
        <v>0</v>
      </c>
      <c r="W2691" s="5">
        <f t="shared" si="2284"/>
        <v>100</v>
      </c>
      <c r="X2691" s="27"/>
    </row>
    <row r="2692" spans="1:24" ht="31.5" customHeight="1" x14ac:dyDescent="0.3">
      <c r="A2692" s="4" t="s">
        <v>236</v>
      </c>
      <c r="B2692" s="4" t="s">
        <v>1773</v>
      </c>
      <c r="C2692" s="4" t="s">
        <v>134</v>
      </c>
      <c r="D2692" s="4"/>
      <c r="E2692" s="14" t="s">
        <v>1102</v>
      </c>
      <c r="F2692" s="5">
        <f t="shared" si="2327"/>
        <v>200</v>
      </c>
      <c r="G2692" s="5">
        <f t="shared" si="2327"/>
        <v>200</v>
      </c>
      <c r="H2692" s="5">
        <f t="shared" si="2327"/>
        <v>200</v>
      </c>
      <c r="I2692" s="5">
        <f t="shared" si="2327"/>
        <v>0</v>
      </c>
      <c r="J2692" s="5">
        <f t="shared" si="2327"/>
        <v>0</v>
      </c>
      <c r="K2692" s="5">
        <f t="shared" si="2327"/>
        <v>0</v>
      </c>
      <c r="L2692" s="5">
        <f t="shared" si="2327"/>
        <v>0</v>
      </c>
      <c r="M2692" s="5">
        <f t="shared" si="2268"/>
        <v>200</v>
      </c>
      <c r="N2692" s="5">
        <f t="shared" si="2328"/>
        <v>200</v>
      </c>
      <c r="O2692" s="5">
        <f t="shared" si="2328"/>
        <v>200</v>
      </c>
      <c r="P2692" s="5">
        <f t="shared" si="2329"/>
        <v>0</v>
      </c>
      <c r="Q2692" s="5">
        <f t="shared" si="2329"/>
        <v>0</v>
      </c>
      <c r="R2692" s="5">
        <f t="shared" si="2329"/>
        <v>0</v>
      </c>
      <c r="S2692" s="5">
        <f t="shared" si="2329"/>
        <v>0</v>
      </c>
      <c r="T2692" s="5">
        <f t="shared" si="2329"/>
        <v>200</v>
      </c>
      <c r="U2692" s="5">
        <f t="shared" si="2329"/>
        <v>0</v>
      </c>
      <c r="V2692" s="42">
        <f t="shared" si="2329"/>
        <v>0</v>
      </c>
      <c r="W2692" s="5">
        <f t="shared" si="2284"/>
        <v>100</v>
      </c>
      <c r="X2692" s="27"/>
    </row>
    <row r="2693" spans="1:24" ht="47.25" customHeight="1" x14ac:dyDescent="0.3">
      <c r="A2693" s="4" t="s">
        <v>236</v>
      </c>
      <c r="B2693" s="4" t="s">
        <v>1773</v>
      </c>
      <c r="C2693" s="4" t="s">
        <v>233</v>
      </c>
      <c r="D2693" s="4"/>
      <c r="E2693" s="14" t="s">
        <v>1104</v>
      </c>
      <c r="F2693" s="5">
        <f t="shared" si="2327"/>
        <v>200</v>
      </c>
      <c r="G2693" s="5">
        <f t="shared" si="2327"/>
        <v>200</v>
      </c>
      <c r="H2693" s="5">
        <f t="shared" si="2327"/>
        <v>200</v>
      </c>
      <c r="I2693" s="5">
        <f t="shared" si="2327"/>
        <v>0</v>
      </c>
      <c r="J2693" s="5">
        <f t="shared" si="2327"/>
        <v>0</v>
      </c>
      <c r="K2693" s="5">
        <f t="shared" si="2327"/>
        <v>0</v>
      </c>
      <c r="L2693" s="5">
        <f t="shared" si="2327"/>
        <v>0</v>
      </c>
      <c r="M2693" s="5">
        <f t="shared" si="2268"/>
        <v>200</v>
      </c>
      <c r="N2693" s="5">
        <f t="shared" si="2328"/>
        <v>200</v>
      </c>
      <c r="O2693" s="5">
        <f t="shared" si="2328"/>
        <v>200</v>
      </c>
      <c r="P2693" s="5">
        <f t="shared" si="2329"/>
        <v>0</v>
      </c>
      <c r="Q2693" s="5">
        <f t="shared" si="2329"/>
        <v>0</v>
      </c>
      <c r="R2693" s="5">
        <f t="shared" si="2329"/>
        <v>0</v>
      </c>
      <c r="S2693" s="5">
        <f t="shared" si="2329"/>
        <v>0</v>
      </c>
      <c r="T2693" s="5">
        <f t="shared" si="2329"/>
        <v>200</v>
      </c>
      <c r="U2693" s="5">
        <f t="shared" si="2329"/>
        <v>0</v>
      </c>
      <c r="V2693" s="42">
        <f t="shared" si="2329"/>
        <v>0</v>
      </c>
      <c r="W2693" s="5">
        <f t="shared" si="2284"/>
        <v>100</v>
      </c>
      <c r="X2693" s="27"/>
    </row>
    <row r="2694" spans="1:24" ht="31.5" customHeight="1" x14ac:dyDescent="0.3">
      <c r="A2694" s="4" t="s">
        <v>236</v>
      </c>
      <c r="B2694" s="4" t="s">
        <v>1773</v>
      </c>
      <c r="C2694" s="4" t="s">
        <v>232</v>
      </c>
      <c r="D2694" s="4"/>
      <c r="E2694" s="14" t="s">
        <v>601</v>
      </c>
      <c r="F2694" s="5">
        <f t="shared" si="2327"/>
        <v>200</v>
      </c>
      <c r="G2694" s="5">
        <f t="shared" si="2327"/>
        <v>200</v>
      </c>
      <c r="H2694" s="5">
        <f t="shared" si="2327"/>
        <v>200</v>
      </c>
      <c r="I2694" s="5">
        <f t="shared" si="2327"/>
        <v>0</v>
      </c>
      <c r="J2694" s="5">
        <f t="shared" si="2327"/>
        <v>0</v>
      </c>
      <c r="K2694" s="5">
        <f t="shared" si="2327"/>
        <v>0</v>
      </c>
      <c r="L2694" s="5">
        <f t="shared" si="2327"/>
        <v>0</v>
      </c>
      <c r="M2694" s="5">
        <f t="shared" ref="M2694:M2763" si="2330">F2694+I2694+L2694</f>
        <v>200</v>
      </c>
      <c r="N2694" s="5">
        <f t="shared" si="2328"/>
        <v>200</v>
      </c>
      <c r="O2694" s="5">
        <f t="shared" si="2328"/>
        <v>200</v>
      </c>
      <c r="P2694" s="5">
        <f t="shared" si="2329"/>
        <v>0</v>
      </c>
      <c r="Q2694" s="5">
        <f t="shared" si="2329"/>
        <v>0</v>
      </c>
      <c r="R2694" s="5">
        <f t="shared" si="2329"/>
        <v>0</v>
      </c>
      <c r="S2694" s="5">
        <f t="shared" si="2329"/>
        <v>0</v>
      </c>
      <c r="T2694" s="5">
        <f t="shared" si="2329"/>
        <v>200</v>
      </c>
      <c r="U2694" s="5">
        <f t="shared" si="2329"/>
        <v>0</v>
      </c>
      <c r="V2694" s="42">
        <f t="shared" si="2329"/>
        <v>0</v>
      </c>
      <c r="W2694" s="5">
        <f t="shared" si="2284"/>
        <v>100</v>
      </c>
      <c r="X2694" s="27"/>
    </row>
    <row r="2695" spans="1:24" ht="31.5" customHeight="1" x14ac:dyDescent="0.3">
      <c r="A2695" s="4" t="s">
        <v>236</v>
      </c>
      <c r="B2695" s="4" t="s">
        <v>1773</v>
      </c>
      <c r="C2695" s="4" t="s">
        <v>232</v>
      </c>
      <c r="D2695" s="4" t="s">
        <v>11</v>
      </c>
      <c r="E2695" s="14" t="s">
        <v>531</v>
      </c>
      <c r="F2695" s="5">
        <f t="shared" si="2327"/>
        <v>200</v>
      </c>
      <c r="G2695" s="5">
        <f t="shared" si="2327"/>
        <v>200</v>
      </c>
      <c r="H2695" s="5">
        <f t="shared" si="2327"/>
        <v>200</v>
      </c>
      <c r="I2695" s="5">
        <f t="shared" si="2327"/>
        <v>0</v>
      </c>
      <c r="J2695" s="5">
        <f t="shared" si="2327"/>
        <v>0</v>
      </c>
      <c r="K2695" s="5">
        <f t="shared" si="2327"/>
        <v>0</v>
      </c>
      <c r="L2695" s="5">
        <f t="shared" si="2327"/>
        <v>0</v>
      </c>
      <c r="M2695" s="5">
        <f t="shared" si="2330"/>
        <v>200</v>
      </c>
      <c r="N2695" s="5">
        <f t="shared" si="2328"/>
        <v>200</v>
      </c>
      <c r="O2695" s="5">
        <f t="shared" si="2328"/>
        <v>200</v>
      </c>
      <c r="P2695" s="5">
        <f t="shared" si="2329"/>
        <v>0</v>
      </c>
      <c r="Q2695" s="5">
        <f t="shared" si="2329"/>
        <v>0</v>
      </c>
      <c r="R2695" s="5">
        <f t="shared" si="2329"/>
        <v>0</v>
      </c>
      <c r="S2695" s="5">
        <f t="shared" si="2329"/>
        <v>0</v>
      </c>
      <c r="T2695" s="5">
        <f t="shared" si="2329"/>
        <v>200</v>
      </c>
      <c r="U2695" s="5">
        <f t="shared" si="2329"/>
        <v>0</v>
      </c>
      <c r="V2695" s="42">
        <f t="shared" si="2329"/>
        <v>0</v>
      </c>
      <c r="W2695" s="5">
        <f t="shared" si="2284"/>
        <v>100</v>
      </c>
      <c r="X2695" s="27"/>
    </row>
    <row r="2696" spans="1:24" ht="31.5" customHeight="1" x14ac:dyDescent="0.3">
      <c r="A2696" s="4" t="s">
        <v>236</v>
      </c>
      <c r="B2696" s="4" t="s">
        <v>1773</v>
      </c>
      <c r="C2696" s="4" t="s">
        <v>232</v>
      </c>
      <c r="D2696" s="4" t="s">
        <v>12</v>
      </c>
      <c r="E2696" s="14" t="s">
        <v>532</v>
      </c>
      <c r="F2696" s="5">
        <v>200</v>
      </c>
      <c r="G2696" s="5">
        <v>200</v>
      </c>
      <c r="H2696" s="5">
        <v>200</v>
      </c>
      <c r="I2696" s="5"/>
      <c r="J2696" s="5"/>
      <c r="K2696" s="5"/>
      <c r="L2696" s="5"/>
      <c r="M2696" s="5">
        <f t="shared" si="2330"/>
        <v>200</v>
      </c>
      <c r="N2696" s="5">
        <v>200</v>
      </c>
      <c r="O2696" s="5">
        <v>200</v>
      </c>
      <c r="P2696" s="5">
        <v>0</v>
      </c>
      <c r="Q2696" s="5">
        <v>0</v>
      </c>
      <c r="R2696" s="5">
        <v>0</v>
      </c>
      <c r="S2696" s="5">
        <v>0</v>
      </c>
      <c r="T2696" s="5">
        <v>200</v>
      </c>
      <c r="U2696" s="5">
        <v>0</v>
      </c>
      <c r="V2696" s="42">
        <v>0</v>
      </c>
      <c r="W2696" s="5">
        <f t="shared" si="2284"/>
        <v>100</v>
      </c>
      <c r="X2696" s="27"/>
    </row>
    <row r="2697" spans="1:24" s="3" customFormat="1" ht="15.75" customHeight="1" x14ac:dyDescent="0.3">
      <c r="A2697" s="7" t="s">
        <v>236</v>
      </c>
      <c r="B2697" s="7" t="s">
        <v>31</v>
      </c>
      <c r="C2697" s="7"/>
      <c r="D2697" s="7"/>
      <c r="E2697" s="18" t="s">
        <v>497</v>
      </c>
      <c r="F2697" s="8">
        <f t="shared" ref="F2697:L2703" si="2331">F2698</f>
        <v>1452.4</v>
      </c>
      <c r="G2697" s="8">
        <f t="shared" si="2331"/>
        <v>1452.4</v>
      </c>
      <c r="H2697" s="8">
        <f t="shared" si="2331"/>
        <v>1452.4</v>
      </c>
      <c r="I2697" s="8">
        <f t="shared" si="2331"/>
        <v>0</v>
      </c>
      <c r="J2697" s="8">
        <f t="shared" si="2331"/>
        <v>0</v>
      </c>
      <c r="K2697" s="8">
        <f t="shared" si="2331"/>
        <v>0</v>
      </c>
      <c r="L2697" s="8">
        <f t="shared" si="2331"/>
        <v>1990.6689999999999</v>
      </c>
      <c r="M2697" s="8">
        <f t="shared" si="2330"/>
        <v>3443.069</v>
      </c>
      <c r="N2697" s="8">
        <f t="shared" ref="N2697:O2703" si="2332">N2698</f>
        <v>4224.4110000000001</v>
      </c>
      <c r="O2697" s="8">
        <f t="shared" si="2332"/>
        <v>1462.1612</v>
      </c>
      <c r="P2697" s="8">
        <f t="shared" ref="P2697:V2703" si="2333">P2698</f>
        <v>0</v>
      </c>
      <c r="Q2697" s="8">
        <f t="shared" si="2333"/>
        <v>0</v>
      </c>
      <c r="R2697" s="8">
        <f t="shared" si="2333"/>
        <v>0</v>
      </c>
      <c r="S2697" s="8">
        <f t="shared" si="2333"/>
        <v>0</v>
      </c>
      <c r="T2697" s="8">
        <f t="shared" si="2333"/>
        <v>4223.7611999999999</v>
      </c>
      <c r="U2697" s="8">
        <f t="shared" si="2333"/>
        <v>0</v>
      </c>
      <c r="V2697" s="40">
        <f t="shared" si="2333"/>
        <v>0</v>
      </c>
      <c r="W2697" s="8">
        <f t="shared" si="2284"/>
        <v>99.984617973961335</v>
      </c>
      <c r="X2697" s="22"/>
    </row>
    <row r="2698" spans="1:24" s="10" customFormat="1" ht="15.75" customHeight="1" x14ac:dyDescent="0.3">
      <c r="A2698" s="9" t="s">
        <v>236</v>
      </c>
      <c r="B2698" s="9" t="s">
        <v>1775</v>
      </c>
      <c r="C2698" s="9"/>
      <c r="D2698" s="9"/>
      <c r="E2698" s="13" t="s">
        <v>521</v>
      </c>
      <c r="F2698" s="11">
        <f t="shared" ref="F2698:L2698" si="2334">F2699+F2705</f>
        <v>1452.4</v>
      </c>
      <c r="G2698" s="11">
        <f t="shared" si="2334"/>
        <v>1452.4</v>
      </c>
      <c r="H2698" s="11">
        <f t="shared" si="2334"/>
        <v>1452.4</v>
      </c>
      <c r="I2698" s="11">
        <f t="shared" si="2334"/>
        <v>0</v>
      </c>
      <c r="J2698" s="11">
        <f t="shared" si="2334"/>
        <v>0</v>
      </c>
      <c r="K2698" s="11">
        <f t="shared" si="2334"/>
        <v>0</v>
      </c>
      <c r="L2698" s="11">
        <f t="shared" si="2334"/>
        <v>1990.6689999999999</v>
      </c>
      <c r="M2698" s="11">
        <f t="shared" si="2330"/>
        <v>3443.069</v>
      </c>
      <c r="N2698" s="11">
        <f>N2699+N2705</f>
        <v>4224.4110000000001</v>
      </c>
      <c r="O2698" s="11">
        <f>O2699+O2705</f>
        <v>1462.1612</v>
      </c>
      <c r="P2698" s="11">
        <f t="shared" ref="P2698:V2698" si="2335">P2699+P2705</f>
        <v>0</v>
      </c>
      <c r="Q2698" s="11">
        <f t="shared" si="2335"/>
        <v>0</v>
      </c>
      <c r="R2698" s="11">
        <f t="shared" si="2335"/>
        <v>0</v>
      </c>
      <c r="S2698" s="11">
        <f t="shared" si="2335"/>
        <v>0</v>
      </c>
      <c r="T2698" s="11">
        <f t="shared" si="2335"/>
        <v>4223.7611999999999</v>
      </c>
      <c r="U2698" s="11">
        <f t="shared" si="2335"/>
        <v>0</v>
      </c>
      <c r="V2698" s="41">
        <f t="shared" si="2335"/>
        <v>0</v>
      </c>
      <c r="W2698" s="11">
        <f t="shared" si="2284"/>
        <v>99.984617973961335</v>
      </c>
      <c r="X2698" s="26"/>
    </row>
    <row r="2699" spans="1:24" ht="15.75" customHeight="1" x14ac:dyDescent="0.3">
      <c r="A2699" s="4" t="s">
        <v>236</v>
      </c>
      <c r="B2699" s="4" t="s">
        <v>1775</v>
      </c>
      <c r="C2699" s="4" t="s">
        <v>105</v>
      </c>
      <c r="D2699" s="4"/>
      <c r="E2699" s="14" t="s">
        <v>1063</v>
      </c>
      <c r="F2699" s="5">
        <f t="shared" si="2331"/>
        <v>1452.4</v>
      </c>
      <c r="G2699" s="5">
        <f t="shared" si="2331"/>
        <v>1452.4</v>
      </c>
      <c r="H2699" s="5">
        <f t="shared" si="2331"/>
        <v>1452.4</v>
      </c>
      <c r="I2699" s="5">
        <f t="shared" si="2331"/>
        <v>0</v>
      </c>
      <c r="J2699" s="5">
        <f t="shared" si="2331"/>
        <v>0</v>
      </c>
      <c r="K2699" s="5">
        <f t="shared" si="2331"/>
        <v>0</v>
      </c>
      <c r="L2699" s="5">
        <f t="shared" si="2331"/>
        <v>1700</v>
      </c>
      <c r="M2699" s="5">
        <f t="shared" si="2330"/>
        <v>3152.4</v>
      </c>
      <c r="N2699" s="5">
        <f t="shared" si="2332"/>
        <v>3152.4</v>
      </c>
      <c r="O2699" s="5">
        <f t="shared" si="2332"/>
        <v>500.25</v>
      </c>
      <c r="P2699" s="5">
        <f t="shared" si="2333"/>
        <v>0</v>
      </c>
      <c r="Q2699" s="5">
        <f t="shared" si="2333"/>
        <v>0</v>
      </c>
      <c r="R2699" s="5">
        <f t="shared" si="2333"/>
        <v>0</v>
      </c>
      <c r="S2699" s="5">
        <f t="shared" si="2333"/>
        <v>0</v>
      </c>
      <c r="T2699" s="5">
        <f t="shared" si="2333"/>
        <v>3152.4</v>
      </c>
      <c r="U2699" s="5">
        <f t="shared" si="2333"/>
        <v>0</v>
      </c>
      <c r="V2699" s="42">
        <f t="shared" si="2333"/>
        <v>0</v>
      </c>
      <c r="W2699" s="5">
        <f t="shared" si="2284"/>
        <v>100</v>
      </c>
      <c r="X2699" s="27"/>
    </row>
    <row r="2700" spans="1:24" ht="31.5" customHeight="1" x14ac:dyDescent="0.3">
      <c r="A2700" s="4" t="s">
        <v>236</v>
      </c>
      <c r="B2700" s="4" t="s">
        <v>1775</v>
      </c>
      <c r="C2700" s="4" t="s">
        <v>151</v>
      </c>
      <c r="D2700" s="4"/>
      <c r="E2700" s="14" t="s">
        <v>1064</v>
      </c>
      <c r="F2700" s="5">
        <f t="shared" si="2331"/>
        <v>1452.4</v>
      </c>
      <c r="G2700" s="5">
        <f t="shared" si="2331"/>
        <v>1452.4</v>
      </c>
      <c r="H2700" s="5">
        <f t="shared" si="2331"/>
        <v>1452.4</v>
      </c>
      <c r="I2700" s="5">
        <f t="shared" si="2331"/>
        <v>0</v>
      </c>
      <c r="J2700" s="5">
        <f t="shared" si="2331"/>
        <v>0</v>
      </c>
      <c r="K2700" s="5">
        <f t="shared" si="2331"/>
        <v>0</v>
      </c>
      <c r="L2700" s="5">
        <f t="shared" si="2331"/>
        <v>1700</v>
      </c>
      <c r="M2700" s="5">
        <f t="shared" si="2330"/>
        <v>3152.4</v>
      </c>
      <c r="N2700" s="5">
        <f t="shared" si="2332"/>
        <v>3152.4</v>
      </c>
      <c r="O2700" s="5">
        <f t="shared" si="2332"/>
        <v>500.25</v>
      </c>
      <c r="P2700" s="5">
        <f t="shared" si="2333"/>
        <v>0</v>
      </c>
      <c r="Q2700" s="5">
        <f t="shared" si="2333"/>
        <v>0</v>
      </c>
      <c r="R2700" s="5">
        <f t="shared" si="2333"/>
        <v>0</v>
      </c>
      <c r="S2700" s="5">
        <f t="shared" si="2333"/>
        <v>0</v>
      </c>
      <c r="T2700" s="5">
        <f t="shared" si="2333"/>
        <v>3152.4</v>
      </c>
      <c r="U2700" s="5">
        <f t="shared" si="2333"/>
        <v>0</v>
      </c>
      <c r="V2700" s="42">
        <f t="shared" si="2333"/>
        <v>0</v>
      </c>
      <c r="W2700" s="5">
        <f t="shared" si="2284"/>
        <v>100</v>
      </c>
      <c r="X2700" s="27"/>
    </row>
    <row r="2701" spans="1:24" ht="31.5" customHeight="1" x14ac:dyDescent="0.3">
      <c r="A2701" s="4" t="s">
        <v>236</v>
      </c>
      <c r="B2701" s="4" t="s">
        <v>1775</v>
      </c>
      <c r="C2701" s="4" t="s">
        <v>152</v>
      </c>
      <c r="D2701" s="4"/>
      <c r="E2701" s="14" t="s">
        <v>1065</v>
      </c>
      <c r="F2701" s="5">
        <f t="shared" si="2331"/>
        <v>1452.4</v>
      </c>
      <c r="G2701" s="5">
        <f t="shared" si="2331"/>
        <v>1452.4</v>
      </c>
      <c r="H2701" s="5">
        <f t="shared" si="2331"/>
        <v>1452.4</v>
      </c>
      <c r="I2701" s="5">
        <f t="shared" si="2331"/>
        <v>0</v>
      </c>
      <c r="J2701" s="5">
        <f t="shared" si="2331"/>
        <v>0</v>
      </c>
      <c r="K2701" s="5">
        <f t="shared" si="2331"/>
        <v>0</v>
      </c>
      <c r="L2701" s="5">
        <f t="shared" si="2331"/>
        <v>1700</v>
      </c>
      <c r="M2701" s="5">
        <f t="shared" si="2330"/>
        <v>3152.4</v>
      </c>
      <c r="N2701" s="5">
        <f t="shared" si="2332"/>
        <v>3152.4</v>
      </c>
      <c r="O2701" s="5">
        <f t="shared" si="2332"/>
        <v>500.25</v>
      </c>
      <c r="P2701" s="5">
        <f t="shared" si="2333"/>
        <v>0</v>
      </c>
      <c r="Q2701" s="5">
        <f t="shared" si="2333"/>
        <v>0</v>
      </c>
      <c r="R2701" s="5">
        <f t="shared" si="2333"/>
        <v>0</v>
      </c>
      <c r="S2701" s="5">
        <f t="shared" si="2333"/>
        <v>0</v>
      </c>
      <c r="T2701" s="5">
        <f t="shared" si="2333"/>
        <v>3152.4</v>
      </c>
      <c r="U2701" s="5">
        <f t="shared" si="2333"/>
        <v>0</v>
      </c>
      <c r="V2701" s="42">
        <f t="shared" si="2333"/>
        <v>0</v>
      </c>
      <c r="W2701" s="5">
        <f t="shared" ref="W2701:W2764" si="2336">T2701/N2701*100</f>
        <v>100</v>
      </c>
      <c r="X2701" s="27"/>
    </row>
    <row r="2702" spans="1:24" ht="47.25" customHeight="1" x14ac:dyDescent="0.3">
      <c r="A2702" s="4" t="s">
        <v>236</v>
      </c>
      <c r="B2702" s="4" t="s">
        <v>1775</v>
      </c>
      <c r="C2702" s="4" t="s">
        <v>142</v>
      </c>
      <c r="D2702" s="4"/>
      <c r="E2702" s="14" t="s">
        <v>578</v>
      </c>
      <c r="F2702" s="5">
        <f t="shared" si="2331"/>
        <v>1452.4</v>
      </c>
      <c r="G2702" s="5">
        <f t="shared" si="2331"/>
        <v>1452.4</v>
      </c>
      <c r="H2702" s="5">
        <f t="shared" si="2331"/>
        <v>1452.4</v>
      </c>
      <c r="I2702" s="5">
        <f t="shared" si="2331"/>
        <v>0</v>
      </c>
      <c r="J2702" s="5">
        <f t="shared" si="2331"/>
        <v>0</v>
      </c>
      <c r="K2702" s="5">
        <f t="shared" si="2331"/>
        <v>0</v>
      </c>
      <c r="L2702" s="5">
        <f t="shared" si="2331"/>
        <v>1700</v>
      </c>
      <c r="M2702" s="5">
        <f t="shared" si="2330"/>
        <v>3152.4</v>
      </c>
      <c r="N2702" s="5">
        <f t="shared" si="2332"/>
        <v>3152.4</v>
      </c>
      <c r="O2702" s="5">
        <f t="shared" si="2332"/>
        <v>500.25</v>
      </c>
      <c r="P2702" s="5">
        <f t="shared" si="2333"/>
        <v>0</v>
      </c>
      <c r="Q2702" s="5">
        <f t="shared" si="2333"/>
        <v>0</v>
      </c>
      <c r="R2702" s="5">
        <f t="shared" si="2333"/>
        <v>0</v>
      </c>
      <c r="S2702" s="5">
        <f t="shared" si="2333"/>
        <v>0</v>
      </c>
      <c r="T2702" s="5">
        <f t="shared" si="2333"/>
        <v>3152.4</v>
      </c>
      <c r="U2702" s="5">
        <f t="shared" si="2333"/>
        <v>0</v>
      </c>
      <c r="V2702" s="42">
        <f t="shared" si="2333"/>
        <v>0</v>
      </c>
      <c r="W2702" s="5">
        <f t="shared" si="2336"/>
        <v>100</v>
      </c>
      <c r="X2702" s="27"/>
    </row>
    <row r="2703" spans="1:24" ht="31.5" customHeight="1" x14ac:dyDescent="0.3">
      <c r="A2703" s="4" t="s">
        <v>236</v>
      </c>
      <c r="B2703" s="4" t="s">
        <v>1775</v>
      </c>
      <c r="C2703" s="4" t="s">
        <v>142</v>
      </c>
      <c r="D2703" s="4" t="s">
        <v>11</v>
      </c>
      <c r="E2703" s="14" t="s">
        <v>531</v>
      </c>
      <c r="F2703" s="5">
        <f t="shared" si="2331"/>
        <v>1452.4</v>
      </c>
      <c r="G2703" s="5">
        <f t="shared" si="2331"/>
        <v>1452.4</v>
      </c>
      <c r="H2703" s="5">
        <f t="shared" si="2331"/>
        <v>1452.4</v>
      </c>
      <c r="I2703" s="5">
        <f t="shared" si="2331"/>
        <v>0</v>
      </c>
      <c r="J2703" s="5">
        <f t="shared" si="2331"/>
        <v>0</v>
      </c>
      <c r="K2703" s="5">
        <f t="shared" si="2331"/>
        <v>0</v>
      </c>
      <c r="L2703" s="5">
        <f t="shared" si="2331"/>
        <v>1700</v>
      </c>
      <c r="M2703" s="5">
        <f t="shared" si="2330"/>
        <v>3152.4</v>
      </c>
      <c r="N2703" s="5">
        <f t="shared" si="2332"/>
        <v>3152.4</v>
      </c>
      <c r="O2703" s="5">
        <f t="shared" si="2332"/>
        <v>500.25</v>
      </c>
      <c r="P2703" s="5">
        <f t="shared" si="2333"/>
        <v>0</v>
      </c>
      <c r="Q2703" s="5">
        <f t="shared" si="2333"/>
        <v>0</v>
      </c>
      <c r="R2703" s="5">
        <f t="shared" si="2333"/>
        <v>0</v>
      </c>
      <c r="S2703" s="5">
        <f t="shared" si="2333"/>
        <v>0</v>
      </c>
      <c r="T2703" s="5">
        <f t="shared" si="2333"/>
        <v>3152.4</v>
      </c>
      <c r="U2703" s="5">
        <f t="shared" si="2333"/>
        <v>0</v>
      </c>
      <c r="V2703" s="42">
        <f t="shared" si="2333"/>
        <v>0</v>
      </c>
      <c r="W2703" s="5">
        <f t="shared" si="2336"/>
        <v>100</v>
      </c>
      <c r="X2703" s="27"/>
    </row>
    <row r="2704" spans="1:24" ht="31.5" customHeight="1" x14ac:dyDescent="0.3">
      <c r="A2704" s="4" t="s">
        <v>236</v>
      </c>
      <c r="B2704" s="4" t="s">
        <v>1775</v>
      </c>
      <c r="C2704" s="4" t="s">
        <v>142</v>
      </c>
      <c r="D2704" s="4" t="s">
        <v>12</v>
      </c>
      <c r="E2704" s="14" t="s">
        <v>532</v>
      </c>
      <c r="F2704" s="5">
        <v>1452.4</v>
      </c>
      <c r="G2704" s="5">
        <v>1452.4</v>
      </c>
      <c r="H2704" s="5">
        <v>1452.4</v>
      </c>
      <c r="I2704" s="5"/>
      <c r="J2704" s="5"/>
      <c r="K2704" s="5"/>
      <c r="L2704" s="5">
        <f>700+1000</f>
        <v>1700</v>
      </c>
      <c r="M2704" s="5">
        <f t="shared" si="2330"/>
        <v>3152.4</v>
      </c>
      <c r="N2704" s="5">
        <v>3152.4</v>
      </c>
      <c r="O2704" s="5">
        <v>500.25</v>
      </c>
      <c r="P2704" s="5">
        <v>0</v>
      </c>
      <c r="Q2704" s="5">
        <v>0</v>
      </c>
      <c r="R2704" s="5">
        <v>0</v>
      </c>
      <c r="S2704" s="5">
        <v>0</v>
      </c>
      <c r="T2704" s="5">
        <v>3152.4</v>
      </c>
      <c r="U2704" s="5">
        <v>0</v>
      </c>
      <c r="V2704" s="42">
        <v>0</v>
      </c>
      <c r="W2704" s="5">
        <f t="shared" si="2336"/>
        <v>100</v>
      </c>
      <c r="X2704" s="27"/>
    </row>
    <row r="2705" spans="1:25" ht="31.5" customHeight="1" x14ac:dyDescent="0.3">
      <c r="A2705" s="4" t="s">
        <v>236</v>
      </c>
      <c r="B2705" s="4" t="s">
        <v>1775</v>
      </c>
      <c r="C2705" s="4" t="s">
        <v>22</v>
      </c>
      <c r="D2705" s="4"/>
      <c r="E2705" s="14" t="s">
        <v>802</v>
      </c>
      <c r="F2705" s="5">
        <f t="shared" ref="F2705:L2707" si="2337">F2706</f>
        <v>0</v>
      </c>
      <c r="G2705" s="5">
        <f t="shared" si="2337"/>
        <v>0</v>
      </c>
      <c r="H2705" s="5">
        <f t="shared" si="2337"/>
        <v>0</v>
      </c>
      <c r="I2705" s="5">
        <f t="shared" si="2337"/>
        <v>0</v>
      </c>
      <c r="J2705" s="5">
        <f t="shared" si="2337"/>
        <v>0</v>
      </c>
      <c r="K2705" s="5">
        <f t="shared" si="2337"/>
        <v>0</v>
      </c>
      <c r="L2705" s="5">
        <f t="shared" si="2337"/>
        <v>290.66899999999998</v>
      </c>
      <c r="M2705" s="5">
        <f t="shared" si="2330"/>
        <v>290.66899999999998</v>
      </c>
      <c r="N2705" s="5">
        <f t="shared" ref="N2705:O2707" si="2338">N2706</f>
        <v>1072.011</v>
      </c>
      <c r="O2705" s="5">
        <f t="shared" si="2338"/>
        <v>961.91120000000001</v>
      </c>
      <c r="P2705" s="5">
        <f t="shared" ref="P2705:V2707" si="2339">P2706</f>
        <v>0</v>
      </c>
      <c r="Q2705" s="5">
        <f t="shared" si="2339"/>
        <v>0</v>
      </c>
      <c r="R2705" s="5">
        <f t="shared" si="2339"/>
        <v>0</v>
      </c>
      <c r="S2705" s="5">
        <f t="shared" si="2339"/>
        <v>0</v>
      </c>
      <c r="T2705" s="5">
        <f t="shared" si="2339"/>
        <v>1071.3611999999998</v>
      </c>
      <c r="U2705" s="5">
        <f t="shared" si="2339"/>
        <v>0</v>
      </c>
      <c r="V2705" s="42">
        <f t="shared" si="2339"/>
        <v>0</v>
      </c>
      <c r="W2705" s="5">
        <f t="shared" si="2336"/>
        <v>99.93938495034098</v>
      </c>
      <c r="X2705" s="27"/>
    </row>
    <row r="2706" spans="1:25" ht="47.25" customHeight="1" x14ac:dyDescent="0.3">
      <c r="A2706" s="4" t="s">
        <v>236</v>
      </c>
      <c r="B2706" s="4" t="s">
        <v>1775</v>
      </c>
      <c r="C2706" s="4" t="s">
        <v>406</v>
      </c>
      <c r="D2706" s="4"/>
      <c r="E2706" s="14" t="s">
        <v>808</v>
      </c>
      <c r="F2706" s="5">
        <f t="shared" si="2337"/>
        <v>0</v>
      </c>
      <c r="G2706" s="5">
        <f t="shared" si="2337"/>
        <v>0</v>
      </c>
      <c r="H2706" s="5">
        <f t="shared" si="2337"/>
        <v>0</v>
      </c>
      <c r="I2706" s="5">
        <f t="shared" si="2337"/>
        <v>0</v>
      </c>
      <c r="J2706" s="5">
        <f t="shared" si="2337"/>
        <v>0</v>
      </c>
      <c r="K2706" s="5">
        <f t="shared" si="2337"/>
        <v>0</v>
      </c>
      <c r="L2706" s="5">
        <f>L2707+L2709</f>
        <v>290.66899999999998</v>
      </c>
      <c r="M2706" s="5">
        <f t="shared" si="2330"/>
        <v>290.66899999999998</v>
      </c>
      <c r="N2706" s="5">
        <f>N2707+N2709</f>
        <v>1072.011</v>
      </c>
      <c r="O2706" s="5">
        <f>O2707+O2709</f>
        <v>961.91120000000001</v>
      </c>
      <c r="P2706" s="5">
        <f t="shared" si="2339"/>
        <v>0</v>
      </c>
      <c r="Q2706" s="5">
        <f t="shared" si="2339"/>
        <v>0</v>
      </c>
      <c r="R2706" s="5">
        <f t="shared" si="2339"/>
        <v>0</v>
      </c>
      <c r="S2706" s="5">
        <f t="shared" si="2339"/>
        <v>0</v>
      </c>
      <c r="T2706" s="5">
        <f>T2707+T2709</f>
        <v>1071.3611999999998</v>
      </c>
      <c r="U2706" s="5">
        <f t="shared" si="2339"/>
        <v>0</v>
      </c>
      <c r="V2706" s="42">
        <f t="shared" si="2339"/>
        <v>0</v>
      </c>
      <c r="W2706" s="5">
        <f t="shared" si="2336"/>
        <v>99.93938495034098</v>
      </c>
      <c r="X2706" s="27"/>
    </row>
    <row r="2707" spans="1:25" ht="31.5" customHeight="1" x14ac:dyDescent="0.3">
      <c r="A2707" s="4" t="s">
        <v>236</v>
      </c>
      <c r="B2707" s="4" t="s">
        <v>1775</v>
      </c>
      <c r="C2707" s="4" t="s">
        <v>406</v>
      </c>
      <c r="D2707" s="4" t="s">
        <v>11</v>
      </c>
      <c r="E2707" s="14" t="s">
        <v>531</v>
      </c>
      <c r="F2707" s="5">
        <f t="shared" si="2337"/>
        <v>0</v>
      </c>
      <c r="G2707" s="5">
        <f t="shared" si="2337"/>
        <v>0</v>
      </c>
      <c r="H2707" s="5">
        <f t="shared" si="2337"/>
        <v>0</v>
      </c>
      <c r="I2707" s="5">
        <f t="shared" si="2337"/>
        <v>0</v>
      </c>
      <c r="J2707" s="5">
        <f t="shared" si="2337"/>
        <v>0</v>
      </c>
      <c r="K2707" s="5">
        <f t="shared" si="2337"/>
        <v>0</v>
      </c>
      <c r="L2707" s="5">
        <f t="shared" si="2337"/>
        <v>0</v>
      </c>
      <c r="M2707" s="5">
        <f t="shared" si="2330"/>
        <v>0</v>
      </c>
      <c r="N2707" s="5">
        <f t="shared" si="2338"/>
        <v>539.45000000000005</v>
      </c>
      <c r="O2707" s="5">
        <f t="shared" si="2338"/>
        <v>429.35</v>
      </c>
      <c r="P2707" s="5">
        <f t="shared" si="2339"/>
        <v>0</v>
      </c>
      <c r="Q2707" s="5">
        <f t="shared" si="2339"/>
        <v>0</v>
      </c>
      <c r="R2707" s="5">
        <f t="shared" si="2339"/>
        <v>0</v>
      </c>
      <c r="S2707" s="5">
        <f t="shared" si="2339"/>
        <v>0</v>
      </c>
      <c r="T2707" s="5">
        <f t="shared" si="2339"/>
        <v>538.79999999999995</v>
      </c>
      <c r="U2707" s="5">
        <f t="shared" si="2339"/>
        <v>0</v>
      </c>
      <c r="V2707" s="42">
        <f t="shared" si="2339"/>
        <v>0</v>
      </c>
      <c r="W2707" s="5">
        <f t="shared" si="2336"/>
        <v>99.879506905181188</v>
      </c>
      <c r="X2707" s="27"/>
    </row>
    <row r="2708" spans="1:25" ht="31.5" customHeight="1" x14ac:dyDescent="0.3">
      <c r="A2708" s="4" t="s">
        <v>236</v>
      </c>
      <c r="B2708" s="4" t="s">
        <v>1775</v>
      </c>
      <c r="C2708" s="4" t="s">
        <v>406</v>
      </c>
      <c r="D2708" s="4" t="s">
        <v>12</v>
      </c>
      <c r="E2708" s="14" t="s">
        <v>532</v>
      </c>
      <c r="F2708" s="5"/>
      <c r="G2708" s="5"/>
      <c r="H2708" s="5"/>
      <c r="I2708" s="5"/>
      <c r="J2708" s="5"/>
      <c r="K2708" s="5"/>
      <c r="L2708" s="5"/>
      <c r="M2708" s="5">
        <f t="shared" si="2330"/>
        <v>0</v>
      </c>
      <c r="N2708" s="5">
        <v>539.45000000000005</v>
      </c>
      <c r="O2708" s="5">
        <v>429.35</v>
      </c>
      <c r="P2708" s="5">
        <v>0</v>
      </c>
      <c r="Q2708" s="5">
        <v>0</v>
      </c>
      <c r="R2708" s="5">
        <v>0</v>
      </c>
      <c r="S2708" s="5">
        <v>0</v>
      </c>
      <c r="T2708" s="5">
        <v>538.79999999999995</v>
      </c>
      <c r="U2708" s="5">
        <v>0</v>
      </c>
      <c r="V2708" s="42">
        <v>0</v>
      </c>
      <c r="W2708" s="5">
        <f t="shared" si="2336"/>
        <v>99.879506905181188</v>
      </c>
      <c r="X2708" s="27"/>
    </row>
    <row r="2709" spans="1:25" ht="31.5" customHeight="1" x14ac:dyDescent="0.3">
      <c r="A2709" s="4" t="s">
        <v>236</v>
      </c>
      <c r="B2709" s="4" t="s">
        <v>1775</v>
      </c>
      <c r="C2709" s="4" t="s">
        <v>406</v>
      </c>
      <c r="D2709" s="4" t="s">
        <v>87</v>
      </c>
      <c r="E2709" s="14" t="s">
        <v>541</v>
      </c>
      <c r="F2709" s="5"/>
      <c r="G2709" s="5"/>
      <c r="H2709" s="5"/>
      <c r="I2709" s="5"/>
      <c r="J2709" s="5"/>
      <c r="K2709" s="5"/>
      <c r="L2709" s="5">
        <f>L2710</f>
        <v>290.66899999999998</v>
      </c>
      <c r="M2709" s="5">
        <f t="shared" si="2330"/>
        <v>290.66899999999998</v>
      </c>
      <c r="N2709" s="5">
        <f>N2710</f>
        <v>532.56100000000004</v>
      </c>
      <c r="O2709" s="5">
        <f>O2710</f>
        <v>532.56119999999999</v>
      </c>
      <c r="P2709" s="5">
        <f t="shared" ref="P2709:V2709" si="2340">P2710</f>
        <v>0</v>
      </c>
      <c r="Q2709" s="5">
        <f t="shared" si="2340"/>
        <v>0</v>
      </c>
      <c r="R2709" s="5">
        <f t="shared" si="2340"/>
        <v>0</v>
      </c>
      <c r="S2709" s="5">
        <f t="shared" si="2340"/>
        <v>0</v>
      </c>
      <c r="T2709" s="5">
        <f>T2710</f>
        <v>532.56119999999999</v>
      </c>
      <c r="U2709" s="5">
        <f t="shared" si="2340"/>
        <v>0</v>
      </c>
      <c r="V2709" s="42">
        <f t="shared" si="2340"/>
        <v>0</v>
      </c>
      <c r="W2709" s="5">
        <f t="shared" si="2336"/>
        <v>100.00003755438343</v>
      </c>
      <c r="X2709" s="27"/>
    </row>
    <row r="2710" spans="1:25" ht="63" customHeight="1" x14ac:dyDescent="0.3">
      <c r="A2710" s="4" t="s">
        <v>236</v>
      </c>
      <c r="B2710" s="4" t="s">
        <v>1775</v>
      </c>
      <c r="C2710" s="4" t="s">
        <v>406</v>
      </c>
      <c r="D2710" s="4" t="s">
        <v>84</v>
      </c>
      <c r="E2710" s="14" t="s">
        <v>1552</v>
      </c>
      <c r="F2710" s="5"/>
      <c r="G2710" s="5"/>
      <c r="H2710" s="5"/>
      <c r="I2710" s="5"/>
      <c r="J2710" s="5"/>
      <c r="K2710" s="5"/>
      <c r="L2710" s="5">
        <v>290.66899999999998</v>
      </c>
      <c r="M2710" s="5">
        <f t="shared" si="2330"/>
        <v>290.66899999999998</v>
      </c>
      <c r="N2710" s="5">
        <v>532.56100000000004</v>
      </c>
      <c r="O2710" s="5">
        <v>532.56119999999999</v>
      </c>
      <c r="P2710" s="5">
        <v>0</v>
      </c>
      <c r="Q2710" s="5">
        <v>0</v>
      </c>
      <c r="R2710" s="5">
        <v>0</v>
      </c>
      <c r="S2710" s="5">
        <v>0</v>
      </c>
      <c r="T2710" s="5">
        <v>532.56119999999999</v>
      </c>
      <c r="U2710" s="5">
        <v>0</v>
      </c>
      <c r="V2710" s="42">
        <v>0</v>
      </c>
      <c r="W2710" s="5">
        <f t="shared" si="2336"/>
        <v>100.00003755438343</v>
      </c>
      <c r="X2710" s="27"/>
    </row>
    <row r="2711" spans="1:25" s="3" customFormat="1" ht="15.75" hidden="1" customHeight="1" x14ac:dyDescent="0.25">
      <c r="A2711" s="7" t="s">
        <v>236</v>
      </c>
      <c r="B2711" s="7" t="s">
        <v>92</v>
      </c>
      <c r="C2711" s="7"/>
      <c r="D2711" s="7"/>
      <c r="E2711" s="12" t="s">
        <v>498</v>
      </c>
      <c r="F2711" s="8">
        <f t="shared" ref="F2711:L2716" si="2341">F2712</f>
        <v>0</v>
      </c>
      <c r="G2711" s="8">
        <f t="shared" si="2341"/>
        <v>0</v>
      </c>
      <c r="H2711" s="8">
        <f t="shared" si="2341"/>
        <v>0</v>
      </c>
      <c r="I2711" s="8">
        <f t="shared" si="2341"/>
        <v>0</v>
      </c>
      <c r="J2711" s="8">
        <f t="shared" si="2341"/>
        <v>0</v>
      </c>
      <c r="K2711" s="8">
        <f t="shared" si="2341"/>
        <v>0</v>
      </c>
      <c r="L2711" s="8">
        <f t="shared" si="2341"/>
        <v>0</v>
      </c>
      <c r="M2711" s="8">
        <f t="shared" si="2330"/>
        <v>0</v>
      </c>
      <c r="N2711" s="8">
        <f t="shared" ref="N2711:O2716" si="2342">N2712</f>
        <v>0</v>
      </c>
      <c r="O2711" s="8">
        <f t="shared" si="2342"/>
        <v>0</v>
      </c>
      <c r="P2711" s="8">
        <f t="shared" ref="P2711:V2716" si="2343">P2712</f>
        <v>0</v>
      </c>
      <c r="Q2711" s="8">
        <f t="shared" si="2343"/>
        <v>0</v>
      </c>
      <c r="R2711" s="8">
        <f t="shared" si="2343"/>
        <v>0</v>
      </c>
      <c r="S2711" s="8">
        <f t="shared" si="2343"/>
        <v>0</v>
      </c>
      <c r="T2711" s="8">
        <f t="shared" si="2343"/>
        <v>0</v>
      </c>
      <c r="U2711" s="8">
        <f t="shared" si="2343"/>
        <v>0</v>
      </c>
      <c r="V2711" s="40">
        <f t="shared" si="2343"/>
        <v>0</v>
      </c>
      <c r="W2711" s="8" t="e">
        <f t="shared" si="2336"/>
        <v>#DIV/0!</v>
      </c>
      <c r="X2711" s="27" t="s">
        <v>1591</v>
      </c>
      <c r="Y2711" s="3" t="s">
        <v>1630</v>
      </c>
    </row>
    <row r="2712" spans="1:25" s="10" customFormat="1" ht="15.75" hidden="1" customHeight="1" x14ac:dyDescent="0.25">
      <c r="A2712" s="9" t="s">
        <v>236</v>
      </c>
      <c r="B2712" s="9" t="s">
        <v>1791</v>
      </c>
      <c r="C2712" s="9"/>
      <c r="D2712" s="9"/>
      <c r="E2712" s="13" t="s">
        <v>523</v>
      </c>
      <c r="F2712" s="11">
        <f t="shared" si="2341"/>
        <v>0</v>
      </c>
      <c r="G2712" s="11">
        <f t="shared" si="2341"/>
        <v>0</v>
      </c>
      <c r="H2712" s="11">
        <f t="shared" si="2341"/>
        <v>0</v>
      </c>
      <c r="I2712" s="11">
        <f t="shared" si="2341"/>
        <v>0</v>
      </c>
      <c r="J2712" s="11">
        <f t="shared" si="2341"/>
        <v>0</v>
      </c>
      <c r="K2712" s="11">
        <f t="shared" si="2341"/>
        <v>0</v>
      </c>
      <c r="L2712" s="11">
        <f t="shared" si="2341"/>
        <v>0</v>
      </c>
      <c r="M2712" s="11">
        <f t="shared" si="2330"/>
        <v>0</v>
      </c>
      <c r="N2712" s="11">
        <f t="shared" si="2342"/>
        <v>0</v>
      </c>
      <c r="O2712" s="11">
        <f t="shared" si="2342"/>
        <v>0</v>
      </c>
      <c r="P2712" s="11">
        <f t="shared" si="2343"/>
        <v>0</v>
      </c>
      <c r="Q2712" s="11">
        <f t="shared" si="2343"/>
        <v>0</v>
      </c>
      <c r="R2712" s="11">
        <f t="shared" si="2343"/>
        <v>0</v>
      </c>
      <c r="S2712" s="11">
        <f t="shared" si="2343"/>
        <v>0</v>
      </c>
      <c r="T2712" s="11">
        <f t="shared" si="2343"/>
        <v>0</v>
      </c>
      <c r="U2712" s="11">
        <f t="shared" si="2343"/>
        <v>0</v>
      </c>
      <c r="V2712" s="41">
        <f t="shared" si="2343"/>
        <v>0</v>
      </c>
      <c r="W2712" s="11" t="e">
        <f t="shared" si="2336"/>
        <v>#DIV/0!</v>
      </c>
      <c r="X2712" s="27" t="s">
        <v>1591</v>
      </c>
      <c r="Y2712" s="3" t="s">
        <v>1630</v>
      </c>
    </row>
    <row r="2713" spans="1:25" ht="31.5" hidden="1" customHeight="1" x14ac:dyDescent="0.25">
      <c r="A2713" s="4" t="s">
        <v>236</v>
      </c>
      <c r="B2713" s="4" t="s">
        <v>1791</v>
      </c>
      <c r="C2713" s="4" t="s">
        <v>22</v>
      </c>
      <c r="D2713" s="4"/>
      <c r="E2713" s="14" t="s">
        <v>802</v>
      </c>
      <c r="F2713" s="5">
        <f t="shared" si="2341"/>
        <v>0</v>
      </c>
      <c r="G2713" s="5">
        <f t="shared" si="2341"/>
        <v>0</v>
      </c>
      <c r="H2713" s="5">
        <f t="shared" si="2341"/>
        <v>0</v>
      </c>
      <c r="I2713" s="5">
        <f t="shared" si="2341"/>
        <v>0</v>
      </c>
      <c r="J2713" s="5">
        <f t="shared" si="2341"/>
        <v>0</v>
      </c>
      <c r="K2713" s="5">
        <f t="shared" si="2341"/>
        <v>0</v>
      </c>
      <c r="L2713" s="5">
        <f t="shared" si="2341"/>
        <v>0</v>
      </c>
      <c r="M2713" s="5">
        <f t="shared" si="2330"/>
        <v>0</v>
      </c>
      <c r="N2713" s="5">
        <f t="shared" si="2342"/>
        <v>0</v>
      </c>
      <c r="O2713" s="5">
        <f t="shared" si="2342"/>
        <v>0</v>
      </c>
      <c r="P2713" s="5">
        <f t="shared" si="2343"/>
        <v>0</v>
      </c>
      <c r="Q2713" s="5">
        <f t="shared" si="2343"/>
        <v>0</v>
      </c>
      <c r="R2713" s="5">
        <f t="shared" si="2343"/>
        <v>0</v>
      </c>
      <c r="S2713" s="5">
        <f t="shared" si="2343"/>
        <v>0</v>
      </c>
      <c r="T2713" s="5">
        <f t="shared" si="2343"/>
        <v>0</v>
      </c>
      <c r="U2713" s="5">
        <f t="shared" si="2343"/>
        <v>0</v>
      </c>
      <c r="V2713" s="42">
        <f t="shared" si="2343"/>
        <v>0</v>
      </c>
      <c r="W2713" s="5" t="e">
        <f t="shared" si="2336"/>
        <v>#DIV/0!</v>
      </c>
      <c r="X2713" s="27" t="s">
        <v>1591</v>
      </c>
      <c r="Y2713" s="3" t="s">
        <v>1630</v>
      </c>
    </row>
    <row r="2714" spans="1:25" ht="47.25" hidden="1" customHeight="1" x14ac:dyDescent="0.25">
      <c r="A2714" s="4" t="s">
        <v>236</v>
      </c>
      <c r="B2714" s="4" t="s">
        <v>1791</v>
      </c>
      <c r="C2714" s="4" t="s">
        <v>96</v>
      </c>
      <c r="D2714" s="4"/>
      <c r="E2714" s="14" t="s">
        <v>1038</v>
      </c>
      <c r="F2714" s="5">
        <f t="shared" ref="F2714:L2714" si="2344">F2715+F2718</f>
        <v>0</v>
      </c>
      <c r="G2714" s="5">
        <f t="shared" si="2344"/>
        <v>0</v>
      </c>
      <c r="H2714" s="5">
        <f t="shared" si="2344"/>
        <v>0</v>
      </c>
      <c r="I2714" s="5">
        <f t="shared" si="2344"/>
        <v>0</v>
      </c>
      <c r="J2714" s="5">
        <f t="shared" si="2344"/>
        <v>0</v>
      </c>
      <c r="K2714" s="5">
        <f t="shared" si="2344"/>
        <v>0</v>
      </c>
      <c r="L2714" s="5">
        <f t="shared" si="2344"/>
        <v>0</v>
      </c>
      <c r="M2714" s="5">
        <f t="shared" si="2330"/>
        <v>0</v>
      </c>
      <c r="N2714" s="5">
        <f>N2715+N2718</f>
        <v>0</v>
      </c>
      <c r="O2714" s="5">
        <f>O2715+O2718</f>
        <v>0</v>
      </c>
      <c r="P2714" s="5">
        <f t="shared" ref="P2714:V2714" si="2345">P2715+P2718</f>
        <v>0</v>
      </c>
      <c r="Q2714" s="5">
        <f t="shared" si="2345"/>
        <v>0</v>
      </c>
      <c r="R2714" s="5">
        <f t="shared" si="2345"/>
        <v>0</v>
      </c>
      <c r="S2714" s="5">
        <f t="shared" si="2345"/>
        <v>0</v>
      </c>
      <c r="T2714" s="5">
        <f t="shared" si="2345"/>
        <v>0</v>
      </c>
      <c r="U2714" s="5">
        <f t="shared" si="2345"/>
        <v>0</v>
      </c>
      <c r="V2714" s="42">
        <f t="shared" si="2345"/>
        <v>0</v>
      </c>
      <c r="W2714" s="5" t="e">
        <f t="shared" si="2336"/>
        <v>#DIV/0!</v>
      </c>
      <c r="X2714" s="27" t="s">
        <v>1591</v>
      </c>
      <c r="Y2714" s="3" t="s">
        <v>1630</v>
      </c>
    </row>
    <row r="2715" spans="1:25" ht="47.25" hidden="1" customHeight="1" x14ac:dyDescent="0.25">
      <c r="A2715" s="4" t="s">
        <v>236</v>
      </c>
      <c r="B2715" s="4" t="s">
        <v>1791</v>
      </c>
      <c r="C2715" s="4" t="s">
        <v>93</v>
      </c>
      <c r="D2715" s="4"/>
      <c r="E2715" s="14" t="s">
        <v>565</v>
      </c>
      <c r="F2715" s="5">
        <f t="shared" si="2341"/>
        <v>0</v>
      </c>
      <c r="G2715" s="5">
        <f t="shared" si="2341"/>
        <v>0</v>
      </c>
      <c r="H2715" s="5">
        <f t="shared" si="2341"/>
        <v>0</v>
      </c>
      <c r="I2715" s="5">
        <f t="shared" si="2341"/>
        <v>0</v>
      </c>
      <c r="J2715" s="5">
        <f t="shared" si="2341"/>
        <v>0</v>
      </c>
      <c r="K2715" s="5">
        <f t="shared" si="2341"/>
        <v>0</v>
      </c>
      <c r="L2715" s="5">
        <f t="shared" si="2341"/>
        <v>0</v>
      </c>
      <c r="M2715" s="5">
        <f t="shared" si="2330"/>
        <v>0</v>
      </c>
      <c r="N2715" s="5">
        <f t="shared" si="2342"/>
        <v>0</v>
      </c>
      <c r="O2715" s="5">
        <f t="shared" si="2342"/>
        <v>0</v>
      </c>
      <c r="P2715" s="5">
        <f t="shared" si="2343"/>
        <v>0</v>
      </c>
      <c r="Q2715" s="5">
        <f t="shared" si="2343"/>
        <v>0</v>
      </c>
      <c r="R2715" s="5">
        <f t="shared" si="2343"/>
        <v>0</v>
      </c>
      <c r="S2715" s="5">
        <f t="shared" si="2343"/>
        <v>0</v>
      </c>
      <c r="T2715" s="5">
        <f t="shared" si="2343"/>
        <v>0</v>
      </c>
      <c r="U2715" s="5">
        <f t="shared" si="2343"/>
        <v>0</v>
      </c>
      <c r="V2715" s="42">
        <f t="shared" si="2343"/>
        <v>0</v>
      </c>
      <c r="W2715" s="5" t="e">
        <f t="shared" si="2336"/>
        <v>#DIV/0!</v>
      </c>
      <c r="X2715" s="27" t="s">
        <v>1591</v>
      </c>
      <c r="Y2715" s="3" t="s">
        <v>1630</v>
      </c>
    </row>
    <row r="2716" spans="1:25" ht="31.5" hidden="1" customHeight="1" x14ac:dyDescent="0.25">
      <c r="A2716" s="4" t="s">
        <v>236</v>
      </c>
      <c r="B2716" s="4" t="s">
        <v>1791</v>
      </c>
      <c r="C2716" s="4" t="s">
        <v>93</v>
      </c>
      <c r="D2716" s="4" t="s">
        <v>11</v>
      </c>
      <c r="E2716" s="14" t="s">
        <v>531</v>
      </c>
      <c r="F2716" s="5">
        <f t="shared" si="2341"/>
        <v>0</v>
      </c>
      <c r="G2716" s="5">
        <f t="shared" si="2341"/>
        <v>0</v>
      </c>
      <c r="H2716" s="5">
        <f t="shared" si="2341"/>
        <v>0</v>
      </c>
      <c r="I2716" s="5">
        <f t="shared" si="2341"/>
        <v>0</v>
      </c>
      <c r="J2716" s="5">
        <f t="shared" si="2341"/>
        <v>0</v>
      </c>
      <c r="K2716" s="5">
        <f t="shared" si="2341"/>
        <v>0</v>
      </c>
      <c r="L2716" s="5">
        <f t="shared" si="2341"/>
        <v>0</v>
      </c>
      <c r="M2716" s="5">
        <f t="shared" si="2330"/>
        <v>0</v>
      </c>
      <c r="N2716" s="5">
        <f t="shared" si="2342"/>
        <v>0</v>
      </c>
      <c r="O2716" s="5">
        <f t="shared" si="2342"/>
        <v>0</v>
      </c>
      <c r="P2716" s="5">
        <f t="shared" si="2343"/>
        <v>0</v>
      </c>
      <c r="Q2716" s="5">
        <f t="shared" si="2343"/>
        <v>0</v>
      </c>
      <c r="R2716" s="5">
        <f t="shared" si="2343"/>
        <v>0</v>
      </c>
      <c r="S2716" s="5">
        <f t="shared" si="2343"/>
        <v>0</v>
      </c>
      <c r="T2716" s="5">
        <f t="shared" si="2343"/>
        <v>0</v>
      </c>
      <c r="U2716" s="5">
        <f t="shared" si="2343"/>
        <v>0</v>
      </c>
      <c r="V2716" s="42">
        <f t="shared" si="2343"/>
        <v>0</v>
      </c>
      <c r="W2716" s="5" t="e">
        <f t="shared" si="2336"/>
        <v>#DIV/0!</v>
      </c>
      <c r="X2716" s="27" t="s">
        <v>1591</v>
      </c>
      <c r="Y2716" s="3" t="s">
        <v>1630</v>
      </c>
    </row>
    <row r="2717" spans="1:25" ht="31.5" hidden="1" customHeight="1" x14ac:dyDescent="0.25">
      <c r="A2717" s="4" t="s">
        <v>236</v>
      </c>
      <c r="B2717" s="4" t="s">
        <v>1791</v>
      </c>
      <c r="C2717" s="4" t="s">
        <v>93</v>
      </c>
      <c r="D2717" s="4" t="s">
        <v>12</v>
      </c>
      <c r="E2717" s="14" t="s">
        <v>532</v>
      </c>
      <c r="F2717" s="5"/>
      <c r="G2717" s="5"/>
      <c r="H2717" s="5"/>
      <c r="I2717" s="5"/>
      <c r="J2717" s="5"/>
      <c r="K2717" s="5"/>
      <c r="L2717" s="5"/>
      <c r="M2717" s="5">
        <f t="shared" si="2330"/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42">
        <v>0</v>
      </c>
      <c r="W2717" s="5" t="e">
        <f t="shared" si="2336"/>
        <v>#DIV/0!</v>
      </c>
      <c r="X2717" s="27" t="s">
        <v>1591</v>
      </c>
      <c r="Y2717" s="3" t="s">
        <v>1630</v>
      </c>
    </row>
    <row r="2718" spans="1:25" ht="31.5" hidden="1" customHeight="1" x14ac:dyDescent="0.25">
      <c r="A2718" s="4" t="s">
        <v>236</v>
      </c>
      <c r="B2718" s="4" t="s">
        <v>1791</v>
      </c>
      <c r="C2718" s="4" t="s">
        <v>1278</v>
      </c>
      <c r="D2718" s="4"/>
      <c r="E2718" s="14" t="s">
        <v>1279</v>
      </c>
      <c r="F2718" s="5">
        <f t="shared" ref="F2718:L2719" si="2346">F2719</f>
        <v>0</v>
      </c>
      <c r="G2718" s="5">
        <f t="shared" si="2346"/>
        <v>0</v>
      </c>
      <c r="H2718" s="5">
        <f t="shared" si="2346"/>
        <v>0</v>
      </c>
      <c r="I2718" s="5">
        <f t="shared" si="2346"/>
        <v>0</v>
      </c>
      <c r="J2718" s="5">
        <f t="shared" si="2346"/>
        <v>0</v>
      </c>
      <c r="K2718" s="5">
        <f t="shared" si="2346"/>
        <v>0</v>
      </c>
      <c r="L2718" s="5">
        <f t="shared" si="2346"/>
        <v>0</v>
      </c>
      <c r="M2718" s="5">
        <f t="shared" si="2330"/>
        <v>0</v>
      </c>
      <c r="N2718" s="5">
        <f>N2719</f>
        <v>0</v>
      </c>
      <c r="O2718" s="5">
        <f>O2719</f>
        <v>0</v>
      </c>
      <c r="P2718" s="5">
        <f t="shared" ref="P2718:V2719" si="2347">P2719</f>
        <v>0</v>
      </c>
      <c r="Q2718" s="5">
        <f t="shared" si="2347"/>
        <v>0</v>
      </c>
      <c r="R2718" s="5">
        <f t="shared" si="2347"/>
        <v>0</v>
      </c>
      <c r="S2718" s="5">
        <f t="shared" si="2347"/>
        <v>0</v>
      </c>
      <c r="T2718" s="5">
        <f t="shared" si="2347"/>
        <v>0</v>
      </c>
      <c r="U2718" s="5">
        <f t="shared" si="2347"/>
        <v>0</v>
      </c>
      <c r="V2718" s="42">
        <f t="shared" si="2347"/>
        <v>0</v>
      </c>
      <c r="W2718" s="5" t="e">
        <f t="shared" si="2336"/>
        <v>#DIV/0!</v>
      </c>
      <c r="X2718" s="27" t="s">
        <v>1591</v>
      </c>
      <c r="Y2718" s="3" t="s">
        <v>1630</v>
      </c>
    </row>
    <row r="2719" spans="1:25" ht="31.5" hidden="1" customHeight="1" x14ac:dyDescent="0.3">
      <c r="A2719" s="4" t="s">
        <v>236</v>
      </c>
      <c r="B2719" s="4" t="s">
        <v>1791</v>
      </c>
      <c r="C2719" s="4" t="s">
        <v>1278</v>
      </c>
      <c r="D2719" s="4" t="s">
        <v>11</v>
      </c>
      <c r="E2719" s="14" t="s">
        <v>531</v>
      </c>
      <c r="F2719" s="5">
        <f t="shared" si="2346"/>
        <v>0</v>
      </c>
      <c r="G2719" s="5">
        <f t="shared" si="2346"/>
        <v>0</v>
      </c>
      <c r="H2719" s="5">
        <f t="shared" si="2346"/>
        <v>0</v>
      </c>
      <c r="I2719" s="5">
        <f t="shared" si="2346"/>
        <v>0</v>
      </c>
      <c r="J2719" s="5">
        <f t="shared" si="2346"/>
        <v>0</v>
      </c>
      <c r="K2719" s="5">
        <f t="shared" si="2346"/>
        <v>0</v>
      </c>
      <c r="L2719" s="5">
        <f t="shared" si="2346"/>
        <v>0</v>
      </c>
      <c r="M2719" s="5">
        <f t="shared" si="2330"/>
        <v>0</v>
      </c>
      <c r="N2719" s="5">
        <f>N2720</f>
        <v>0</v>
      </c>
      <c r="O2719" s="5">
        <f>O2720</f>
        <v>0</v>
      </c>
      <c r="P2719" s="5">
        <f t="shared" si="2347"/>
        <v>0</v>
      </c>
      <c r="Q2719" s="5">
        <f t="shared" si="2347"/>
        <v>0</v>
      </c>
      <c r="R2719" s="5">
        <f t="shared" si="2347"/>
        <v>0</v>
      </c>
      <c r="S2719" s="5">
        <f t="shared" si="2347"/>
        <v>0</v>
      </c>
      <c r="T2719" s="5">
        <f t="shared" si="2347"/>
        <v>0</v>
      </c>
      <c r="U2719" s="5">
        <f t="shared" si="2347"/>
        <v>0</v>
      </c>
      <c r="V2719" s="42">
        <f t="shared" si="2347"/>
        <v>0</v>
      </c>
      <c r="W2719" s="5" t="e">
        <f t="shared" si="2336"/>
        <v>#DIV/0!</v>
      </c>
      <c r="X2719" s="27" t="s">
        <v>1591</v>
      </c>
      <c r="Y2719" s="3" t="s">
        <v>1630</v>
      </c>
    </row>
    <row r="2720" spans="1:25" ht="31.5" hidden="1" customHeight="1" x14ac:dyDescent="0.3">
      <c r="A2720" s="4" t="s">
        <v>236</v>
      </c>
      <c r="B2720" s="4" t="s">
        <v>1791</v>
      </c>
      <c r="C2720" s="4" t="s">
        <v>1278</v>
      </c>
      <c r="D2720" s="4" t="s">
        <v>12</v>
      </c>
      <c r="E2720" s="14" t="s">
        <v>532</v>
      </c>
      <c r="F2720" s="5"/>
      <c r="G2720" s="5"/>
      <c r="H2720" s="5"/>
      <c r="I2720" s="5"/>
      <c r="J2720" s="5"/>
      <c r="K2720" s="5"/>
      <c r="L2720" s="5"/>
      <c r="M2720" s="5">
        <f t="shared" si="2330"/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42">
        <v>0</v>
      </c>
      <c r="W2720" s="5" t="e">
        <f t="shared" si="2336"/>
        <v>#DIV/0!</v>
      </c>
      <c r="X2720" s="27" t="s">
        <v>1591</v>
      </c>
      <c r="Y2720" s="3" t="s">
        <v>1630</v>
      </c>
    </row>
    <row r="2721" spans="1:24" s="3" customFormat="1" ht="15.75" customHeight="1" x14ac:dyDescent="0.3">
      <c r="A2721" s="7" t="s">
        <v>236</v>
      </c>
      <c r="B2721" s="7" t="s">
        <v>37</v>
      </c>
      <c r="C2721" s="7"/>
      <c r="D2721" s="7"/>
      <c r="E2721" s="18" t="s">
        <v>894</v>
      </c>
      <c r="F2721" s="8">
        <f t="shared" ref="F2721:L2727" si="2348">F2722</f>
        <v>1502</v>
      </c>
      <c r="G2721" s="8">
        <f t="shared" si="2348"/>
        <v>1502</v>
      </c>
      <c r="H2721" s="8">
        <f t="shared" si="2348"/>
        <v>1502</v>
      </c>
      <c r="I2721" s="8">
        <f t="shared" si="2348"/>
        <v>0</v>
      </c>
      <c r="J2721" s="8">
        <f t="shared" si="2348"/>
        <v>0</v>
      </c>
      <c r="K2721" s="8">
        <f t="shared" si="2348"/>
        <v>0</v>
      </c>
      <c r="L2721" s="8">
        <f t="shared" si="2348"/>
        <v>-15.375</v>
      </c>
      <c r="M2721" s="8">
        <f t="shared" si="2330"/>
        <v>1486.625</v>
      </c>
      <c r="N2721" s="8">
        <f t="shared" ref="N2721:O2727" si="2349">N2722</f>
        <v>1646.7249999999999</v>
      </c>
      <c r="O2721" s="8">
        <f t="shared" si="2349"/>
        <v>1055.09167</v>
      </c>
      <c r="P2721" s="8">
        <f t="shared" ref="P2721:V2727" si="2350">P2722</f>
        <v>0</v>
      </c>
      <c r="Q2721" s="8">
        <f t="shared" si="2350"/>
        <v>0</v>
      </c>
      <c r="R2721" s="8">
        <f t="shared" si="2350"/>
        <v>0</v>
      </c>
      <c r="S2721" s="8">
        <f t="shared" si="2350"/>
        <v>0</v>
      </c>
      <c r="T2721" s="8">
        <f t="shared" si="2350"/>
        <v>1596.7249999999999</v>
      </c>
      <c r="U2721" s="8">
        <f t="shared" si="2350"/>
        <v>0</v>
      </c>
      <c r="V2721" s="40">
        <f t="shared" si="2350"/>
        <v>0</v>
      </c>
      <c r="W2721" s="8">
        <f t="shared" si="2336"/>
        <v>96.96367031532283</v>
      </c>
      <c r="X2721" s="22"/>
    </row>
    <row r="2722" spans="1:24" s="10" customFormat="1" ht="15.75" customHeight="1" x14ac:dyDescent="0.3">
      <c r="A2722" s="9" t="s">
        <v>236</v>
      </c>
      <c r="B2722" s="9" t="s">
        <v>1783</v>
      </c>
      <c r="C2722" s="9"/>
      <c r="D2722" s="9"/>
      <c r="E2722" s="13" t="s">
        <v>740</v>
      </c>
      <c r="F2722" s="11">
        <f t="shared" si="2348"/>
        <v>1502</v>
      </c>
      <c r="G2722" s="11">
        <f t="shared" si="2348"/>
        <v>1502</v>
      </c>
      <c r="H2722" s="11">
        <f t="shared" si="2348"/>
        <v>1502</v>
      </c>
      <c r="I2722" s="11">
        <f t="shared" si="2348"/>
        <v>0</v>
      </c>
      <c r="J2722" s="11">
        <f t="shared" si="2348"/>
        <v>0</v>
      </c>
      <c r="K2722" s="11">
        <f t="shared" si="2348"/>
        <v>0</v>
      </c>
      <c r="L2722" s="11">
        <f t="shared" si="2348"/>
        <v>-15.375</v>
      </c>
      <c r="M2722" s="11">
        <f t="shared" si="2330"/>
        <v>1486.625</v>
      </c>
      <c r="N2722" s="11">
        <f>N2723+N2729</f>
        <v>1646.7249999999999</v>
      </c>
      <c r="O2722" s="11">
        <f t="shared" ref="O2722:V2722" si="2351">O2723+O2729</f>
        <v>1055.09167</v>
      </c>
      <c r="P2722" s="11">
        <f t="shared" si="2351"/>
        <v>0</v>
      </c>
      <c r="Q2722" s="11">
        <f t="shared" si="2351"/>
        <v>0</v>
      </c>
      <c r="R2722" s="11">
        <f t="shared" si="2351"/>
        <v>0</v>
      </c>
      <c r="S2722" s="11">
        <f t="shared" si="2351"/>
        <v>0</v>
      </c>
      <c r="T2722" s="11">
        <f t="shared" si="2351"/>
        <v>1596.7249999999999</v>
      </c>
      <c r="U2722" s="11">
        <f t="shared" si="2351"/>
        <v>0</v>
      </c>
      <c r="V2722" s="41">
        <f t="shared" si="2351"/>
        <v>0</v>
      </c>
      <c r="W2722" s="11">
        <f t="shared" si="2336"/>
        <v>96.96367031532283</v>
      </c>
      <c r="X2722" s="26"/>
    </row>
    <row r="2723" spans="1:24" ht="31.5" customHeight="1" x14ac:dyDescent="0.3">
      <c r="A2723" s="4" t="s">
        <v>236</v>
      </c>
      <c r="B2723" s="4" t="s">
        <v>1783</v>
      </c>
      <c r="C2723" s="4" t="s">
        <v>635</v>
      </c>
      <c r="D2723" s="4"/>
      <c r="E2723" s="14" t="s">
        <v>1081</v>
      </c>
      <c r="F2723" s="5">
        <f t="shared" si="2348"/>
        <v>1502</v>
      </c>
      <c r="G2723" s="5">
        <f t="shared" si="2348"/>
        <v>1502</v>
      </c>
      <c r="H2723" s="5">
        <f t="shared" si="2348"/>
        <v>1502</v>
      </c>
      <c r="I2723" s="5">
        <f t="shared" si="2348"/>
        <v>0</v>
      </c>
      <c r="J2723" s="5">
        <f t="shared" si="2348"/>
        <v>0</v>
      </c>
      <c r="K2723" s="5">
        <f t="shared" si="2348"/>
        <v>0</v>
      </c>
      <c r="L2723" s="5">
        <f t="shared" si="2348"/>
        <v>-15.375</v>
      </c>
      <c r="M2723" s="5">
        <f t="shared" si="2330"/>
        <v>1486.625</v>
      </c>
      <c r="N2723" s="5">
        <f t="shared" si="2349"/>
        <v>1486.625</v>
      </c>
      <c r="O2723" s="5">
        <f t="shared" si="2349"/>
        <v>1005.09167</v>
      </c>
      <c r="P2723" s="5">
        <f t="shared" si="2350"/>
        <v>0</v>
      </c>
      <c r="Q2723" s="5">
        <f t="shared" si="2350"/>
        <v>0</v>
      </c>
      <c r="R2723" s="5">
        <f t="shared" si="2350"/>
        <v>0</v>
      </c>
      <c r="S2723" s="5">
        <f t="shared" si="2350"/>
        <v>0</v>
      </c>
      <c r="T2723" s="5">
        <f t="shared" si="2350"/>
        <v>1486.625</v>
      </c>
      <c r="U2723" s="5">
        <f t="shared" si="2350"/>
        <v>0</v>
      </c>
      <c r="V2723" s="42">
        <f t="shared" si="2350"/>
        <v>0</v>
      </c>
      <c r="W2723" s="5">
        <f t="shared" si="2336"/>
        <v>100</v>
      </c>
      <c r="X2723" s="27"/>
    </row>
    <row r="2724" spans="1:24" ht="31.5" customHeight="1" x14ac:dyDescent="0.3">
      <c r="A2724" s="4" t="s">
        <v>236</v>
      </c>
      <c r="B2724" s="4" t="s">
        <v>1783</v>
      </c>
      <c r="C2724" s="4" t="s">
        <v>639</v>
      </c>
      <c r="D2724" s="4"/>
      <c r="E2724" s="14" t="s">
        <v>1087</v>
      </c>
      <c r="F2724" s="5">
        <f t="shared" si="2348"/>
        <v>1502</v>
      </c>
      <c r="G2724" s="5">
        <f t="shared" si="2348"/>
        <v>1502</v>
      </c>
      <c r="H2724" s="5">
        <f t="shared" si="2348"/>
        <v>1502</v>
      </c>
      <c r="I2724" s="5">
        <f t="shared" si="2348"/>
        <v>0</v>
      </c>
      <c r="J2724" s="5">
        <f t="shared" si="2348"/>
        <v>0</v>
      </c>
      <c r="K2724" s="5">
        <f t="shared" si="2348"/>
        <v>0</v>
      </c>
      <c r="L2724" s="5">
        <f t="shared" si="2348"/>
        <v>-15.375</v>
      </c>
      <c r="M2724" s="5">
        <f t="shared" si="2330"/>
        <v>1486.625</v>
      </c>
      <c r="N2724" s="5">
        <f t="shared" si="2349"/>
        <v>1486.625</v>
      </c>
      <c r="O2724" s="5">
        <f t="shared" si="2349"/>
        <v>1005.09167</v>
      </c>
      <c r="P2724" s="5">
        <f t="shared" si="2350"/>
        <v>0</v>
      </c>
      <c r="Q2724" s="5">
        <f t="shared" si="2350"/>
        <v>0</v>
      </c>
      <c r="R2724" s="5">
        <f t="shared" si="2350"/>
        <v>0</v>
      </c>
      <c r="S2724" s="5">
        <f t="shared" si="2350"/>
        <v>0</v>
      </c>
      <c r="T2724" s="5">
        <f t="shared" si="2350"/>
        <v>1486.625</v>
      </c>
      <c r="U2724" s="5">
        <f t="shared" si="2350"/>
        <v>0</v>
      </c>
      <c r="V2724" s="42">
        <f t="shared" si="2350"/>
        <v>0</v>
      </c>
      <c r="W2724" s="5">
        <f t="shared" si="2336"/>
        <v>100</v>
      </c>
      <c r="X2724" s="27"/>
    </row>
    <row r="2725" spans="1:24" ht="63" customHeight="1" x14ac:dyDescent="0.3">
      <c r="A2725" s="4" t="s">
        <v>236</v>
      </c>
      <c r="B2725" s="4" t="s">
        <v>1783</v>
      </c>
      <c r="C2725" s="4" t="s">
        <v>640</v>
      </c>
      <c r="D2725" s="4"/>
      <c r="E2725" s="14" t="s">
        <v>1088</v>
      </c>
      <c r="F2725" s="5">
        <f t="shared" si="2348"/>
        <v>1502</v>
      </c>
      <c r="G2725" s="5">
        <f t="shared" si="2348"/>
        <v>1502</v>
      </c>
      <c r="H2725" s="5">
        <f t="shared" si="2348"/>
        <v>1502</v>
      </c>
      <c r="I2725" s="5">
        <f t="shared" si="2348"/>
        <v>0</v>
      </c>
      <c r="J2725" s="5">
        <f t="shared" si="2348"/>
        <v>0</v>
      </c>
      <c r="K2725" s="5">
        <f t="shared" si="2348"/>
        <v>0</v>
      </c>
      <c r="L2725" s="5">
        <f t="shared" si="2348"/>
        <v>-15.375</v>
      </c>
      <c r="M2725" s="5">
        <f t="shared" si="2330"/>
        <v>1486.625</v>
      </c>
      <c r="N2725" s="5">
        <f t="shared" si="2349"/>
        <v>1486.625</v>
      </c>
      <c r="O2725" s="5">
        <f t="shared" si="2349"/>
        <v>1005.09167</v>
      </c>
      <c r="P2725" s="5">
        <f t="shared" si="2350"/>
        <v>0</v>
      </c>
      <c r="Q2725" s="5">
        <f t="shared" si="2350"/>
        <v>0</v>
      </c>
      <c r="R2725" s="5">
        <f t="shared" si="2350"/>
        <v>0</v>
      </c>
      <c r="S2725" s="5">
        <f t="shared" si="2350"/>
        <v>0</v>
      </c>
      <c r="T2725" s="5">
        <f t="shared" si="2350"/>
        <v>1486.625</v>
      </c>
      <c r="U2725" s="5">
        <f t="shared" si="2350"/>
        <v>0</v>
      </c>
      <c r="V2725" s="42">
        <f t="shared" si="2350"/>
        <v>0</v>
      </c>
      <c r="W2725" s="5">
        <f t="shared" si="2336"/>
        <v>100</v>
      </c>
      <c r="X2725" s="27"/>
    </row>
    <row r="2726" spans="1:24" ht="31.5" customHeight="1" x14ac:dyDescent="0.3">
      <c r="A2726" s="4" t="s">
        <v>236</v>
      </c>
      <c r="B2726" s="4" t="s">
        <v>1783</v>
      </c>
      <c r="C2726" s="4" t="s">
        <v>638</v>
      </c>
      <c r="D2726" s="4"/>
      <c r="E2726" s="14" t="s">
        <v>751</v>
      </c>
      <c r="F2726" s="5">
        <f t="shared" si="2348"/>
        <v>1502</v>
      </c>
      <c r="G2726" s="5">
        <f t="shared" si="2348"/>
        <v>1502</v>
      </c>
      <c r="H2726" s="5">
        <f t="shared" si="2348"/>
        <v>1502</v>
      </c>
      <c r="I2726" s="5">
        <f t="shared" si="2348"/>
        <v>0</v>
      </c>
      <c r="J2726" s="5">
        <f t="shared" si="2348"/>
        <v>0</v>
      </c>
      <c r="K2726" s="5">
        <f t="shared" si="2348"/>
        <v>0</v>
      </c>
      <c r="L2726" s="5">
        <f t="shared" si="2348"/>
        <v>-15.375</v>
      </c>
      <c r="M2726" s="5">
        <f t="shared" si="2330"/>
        <v>1486.625</v>
      </c>
      <c r="N2726" s="5">
        <f t="shared" si="2349"/>
        <v>1486.625</v>
      </c>
      <c r="O2726" s="5">
        <f t="shared" si="2349"/>
        <v>1005.09167</v>
      </c>
      <c r="P2726" s="5">
        <f t="shared" si="2350"/>
        <v>0</v>
      </c>
      <c r="Q2726" s="5">
        <f t="shared" si="2350"/>
        <v>0</v>
      </c>
      <c r="R2726" s="5">
        <f t="shared" si="2350"/>
        <v>0</v>
      </c>
      <c r="S2726" s="5">
        <f t="shared" si="2350"/>
        <v>0</v>
      </c>
      <c r="T2726" s="5">
        <f t="shared" si="2350"/>
        <v>1486.625</v>
      </c>
      <c r="U2726" s="5">
        <f t="shared" si="2350"/>
        <v>0</v>
      </c>
      <c r="V2726" s="42">
        <f t="shared" si="2350"/>
        <v>0</v>
      </c>
      <c r="W2726" s="5">
        <f t="shared" si="2336"/>
        <v>100</v>
      </c>
      <c r="X2726" s="27"/>
    </row>
    <row r="2727" spans="1:24" ht="31.5" customHeight="1" x14ac:dyDescent="0.3">
      <c r="A2727" s="4" t="s">
        <v>236</v>
      </c>
      <c r="B2727" s="4" t="s">
        <v>1783</v>
      </c>
      <c r="C2727" s="4" t="s">
        <v>638</v>
      </c>
      <c r="D2727" s="4" t="s">
        <v>11</v>
      </c>
      <c r="E2727" s="14" t="s">
        <v>531</v>
      </c>
      <c r="F2727" s="5">
        <f t="shared" si="2348"/>
        <v>1502</v>
      </c>
      <c r="G2727" s="5">
        <f t="shared" si="2348"/>
        <v>1502</v>
      </c>
      <c r="H2727" s="5">
        <f t="shared" si="2348"/>
        <v>1502</v>
      </c>
      <c r="I2727" s="5">
        <f t="shared" si="2348"/>
        <v>0</v>
      </c>
      <c r="J2727" s="5">
        <f t="shared" si="2348"/>
        <v>0</v>
      </c>
      <c r="K2727" s="5">
        <f t="shared" si="2348"/>
        <v>0</v>
      </c>
      <c r="L2727" s="5">
        <f t="shared" si="2348"/>
        <v>-15.375</v>
      </c>
      <c r="M2727" s="5">
        <f t="shared" si="2330"/>
        <v>1486.625</v>
      </c>
      <c r="N2727" s="5">
        <f t="shared" si="2349"/>
        <v>1486.625</v>
      </c>
      <c r="O2727" s="5">
        <f t="shared" si="2349"/>
        <v>1005.09167</v>
      </c>
      <c r="P2727" s="5">
        <f t="shared" si="2350"/>
        <v>0</v>
      </c>
      <c r="Q2727" s="5">
        <f t="shared" si="2350"/>
        <v>0</v>
      </c>
      <c r="R2727" s="5">
        <f t="shared" si="2350"/>
        <v>0</v>
      </c>
      <c r="S2727" s="5">
        <f t="shared" si="2350"/>
        <v>0</v>
      </c>
      <c r="T2727" s="5">
        <f t="shared" si="2350"/>
        <v>1486.625</v>
      </c>
      <c r="U2727" s="5">
        <f t="shared" si="2350"/>
        <v>0</v>
      </c>
      <c r="V2727" s="42">
        <f t="shared" si="2350"/>
        <v>0</v>
      </c>
      <c r="W2727" s="5">
        <f t="shared" si="2336"/>
        <v>100</v>
      </c>
      <c r="X2727" s="27"/>
    </row>
    <row r="2728" spans="1:24" ht="31.5" customHeight="1" x14ac:dyDescent="0.3">
      <c r="A2728" s="4" t="s">
        <v>236</v>
      </c>
      <c r="B2728" s="4" t="s">
        <v>1783</v>
      </c>
      <c r="C2728" s="4" t="s">
        <v>638</v>
      </c>
      <c r="D2728" s="4" t="s">
        <v>12</v>
      </c>
      <c r="E2728" s="14" t="s">
        <v>532</v>
      </c>
      <c r="F2728" s="5">
        <v>1502</v>
      </c>
      <c r="G2728" s="5">
        <v>1502</v>
      </c>
      <c r="H2728" s="5">
        <v>1502</v>
      </c>
      <c r="I2728" s="5"/>
      <c r="J2728" s="5"/>
      <c r="K2728" s="5"/>
      <c r="L2728" s="5">
        <f>-15.375</f>
        <v>-15.375</v>
      </c>
      <c r="M2728" s="5">
        <f t="shared" si="2330"/>
        <v>1486.625</v>
      </c>
      <c r="N2728" s="5">
        <v>1486.625</v>
      </c>
      <c r="O2728" s="5">
        <v>1005.09167</v>
      </c>
      <c r="P2728" s="5">
        <v>0</v>
      </c>
      <c r="Q2728" s="5">
        <v>0</v>
      </c>
      <c r="R2728" s="5">
        <v>0</v>
      </c>
      <c r="S2728" s="5">
        <v>0</v>
      </c>
      <c r="T2728" s="5">
        <v>1486.625</v>
      </c>
      <c r="U2728" s="5">
        <v>0</v>
      </c>
      <c r="V2728" s="42">
        <v>0</v>
      </c>
      <c r="W2728" s="5">
        <f t="shared" si="2336"/>
        <v>100</v>
      </c>
      <c r="X2728" s="27"/>
    </row>
    <row r="2729" spans="1:24" ht="31.5" customHeight="1" x14ac:dyDescent="0.3">
      <c r="A2729" s="4" t="s">
        <v>236</v>
      </c>
      <c r="B2729" s="4" t="s">
        <v>1783</v>
      </c>
      <c r="C2729" s="4" t="s">
        <v>22</v>
      </c>
      <c r="D2729" s="4"/>
      <c r="E2729" s="14" t="s">
        <v>802</v>
      </c>
      <c r="F2729" s="5"/>
      <c r="G2729" s="5"/>
      <c r="H2729" s="5"/>
      <c r="I2729" s="5"/>
      <c r="J2729" s="5"/>
      <c r="K2729" s="5"/>
      <c r="L2729" s="5"/>
      <c r="M2729" s="5">
        <f>M2730</f>
        <v>0</v>
      </c>
      <c r="N2729" s="5">
        <f t="shared" ref="N2729:V2731" si="2352">N2730</f>
        <v>160.1</v>
      </c>
      <c r="O2729" s="5">
        <f t="shared" si="2352"/>
        <v>50</v>
      </c>
      <c r="P2729" s="5">
        <f t="shared" si="2352"/>
        <v>0</v>
      </c>
      <c r="Q2729" s="5">
        <f t="shared" si="2352"/>
        <v>0</v>
      </c>
      <c r="R2729" s="5">
        <f t="shared" si="2352"/>
        <v>0</v>
      </c>
      <c r="S2729" s="5">
        <f t="shared" si="2352"/>
        <v>0</v>
      </c>
      <c r="T2729" s="5">
        <f t="shared" si="2352"/>
        <v>110.1</v>
      </c>
      <c r="U2729" s="5">
        <f t="shared" si="2352"/>
        <v>0</v>
      </c>
      <c r="V2729" s="42">
        <f t="shared" si="2352"/>
        <v>0</v>
      </c>
      <c r="W2729" s="5">
        <f t="shared" si="2336"/>
        <v>68.769519050593374</v>
      </c>
      <c r="X2729" s="27"/>
    </row>
    <row r="2730" spans="1:24" ht="47.25" customHeight="1" x14ac:dyDescent="0.3">
      <c r="A2730" s="4" t="s">
        <v>236</v>
      </c>
      <c r="B2730" s="4" t="s">
        <v>1783</v>
      </c>
      <c r="C2730" s="4" t="s">
        <v>406</v>
      </c>
      <c r="D2730" s="4"/>
      <c r="E2730" s="14" t="s">
        <v>808</v>
      </c>
      <c r="F2730" s="5"/>
      <c r="G2730" s="5"/>
      <c r="H2730" s="5"/>
      <c r="I2730" s="5"/>
      <c r="J2730" s="5"/>
      <c r="K2730" s="5"/>
      <c r="L2730" s="5"/>
      <c r="M2730" s="5">
        <f>M2731</f>
        <v>0</v>
      </c>
      <c r="N2730" s="5">
        <f t="shared" si="2352"/>
        <v>160.1</v>
      </c>
      <c r="O2730" s="5">
        <f t="shared" si="2352"/>
        <v>50</v>
      </c>
      <c r="P2730" s="5">
        <f t="shared" si="2352"/>
        <v>0</v>
      </c>
      <c r="Q2730" s="5">
        <f t="shared" si="2352"/>
        <v>0</v>
      </c>
      <c r="R2730" s="5">
        <f t="shared" si="2352"/>
        <v>0</v>
      </c>
      <c r="S2730" s="5">
        <f t="shared" si="2352"/>
        <v>0</v>
      </c>
      <c r="T2730" s="5">
        <f t="shared" si="2352"/>
        <v>110.1</v>
      </c>
      <c r="U2730" s="5">
        <f t="shared" si="2352"/>
        <v>0</v>
      </c>
      <c r="V2730" s="42">
        <f t="shared" si="2352"/>
        <v>0</v>
      </c>
      <c r="W2730" s="5">
        <f t="shared" si="2336"/>
        <v>68.769519050593374</v>
      </c>
      <c r="X2730" s="27"/>
    </row>
    <row r="2731" spans="1:24" ht="31.5" customHeight="1" x14ac:dyDescent="0.3">
      <c r="A2731" s="4" t="s">
        <v>236</v>
      </c>
      <c r="B2731" s="4" t="s">
        <v>1783</v>
      </c>
      <c r="C2731" s="4" t="s">
        <v>406</v>
      </c>
      <c r="D2731" s="4" t="s">
        <v>87</v>
      </c>
      <c r="E2731" s="14" t="s">
        <v>541</v>
      </c>
      <c r="F2731" s="5"/>
      <c r="G2731" s="5"/>
      <c r="H2731" s="5"/>
      <c r="I2731" s="5"/>
      <c r="J2731" s="5"/>
      <c r="K2731" s="5"/>
      <c r="L2731" s="5"/>
      <c r="M2731" s="5">
        <f>M2732</f>
        <v>0</v>
      </c>
      <c r="N2731" s="5">
        <f t="shared" si="2352"/>
        <v>160.1</v>
      </c>
      <c r="O2731" s="5">
        <f t="shared" si="2352"/>
        <v>50</v>
      </c>
      <c r="P2731" s="5">
        <f t="shared" si="2352"/>
        <v>0</v>
      </c>
      <c r="Q2731" s="5">
        <f t="shared" si="2352"/>
        <v>0</v>
      </c>
      <c r="R2731" s="5">
        <f t="shared" si="2352"/>
        <v>0</v>
      </c>
      <c r="S2731" s="5">
        <f t="shared" si="2352"/>
        <v>0</v>
      </c>
      <c r="T2731" s="5">
        <f t="shared" si="2352"/>
        <v>110.1</v>
      </c>
      <c r="U2731" s="5">
        <f t="shared" si="2352"/>
        <v>0</v>
      </c>
      <c r="V2731" s="42">
        <f t="shared" si="2352"/>
        <v>0</v>
      </c>
      <c r="W2731" s="5">
        <f t="shared" si="2336"/>
        <v>68.769519050593374</v>
      </c>
      <c r="X2731" s="27"/>
    </row>
    <row r="2732" spans="1:24" ht="63" customHeight="1" x14ac:dyDescent="0.3">
      <c r="A2732" s="4" t="s">
        <v>236</v>
      </c>
      <c r="B2732" s="4" t="s">
        <v>1783</v>
      </c>
      <c r="C2732" s="4" t="s">
        <v>406</v>
      </c>
      <c r="D2732" s="4" t="s">
        <v>84</v>
      </c>
      <c r="E2732" s="14" t="s">
        <v>1552</v>
      </c>
      <c r="F2732" s="5"/>
      <c r="G2732" s="5"/>
      <c r="H2732" s="5"/>
      <c r="I2732" s="5"/>
      <c r="J2732" s="5"/>
      <c r="K2732" s="5"/>
      <c r="L2732" s="5"/>
      <c r="M2732" s="5">
        <v>0</v>
      </c>
      <c r="N2732" s="5">
        <v>160.1</v>
      </c>
      <c r="O2732" s="5">
        <v>50</v>
      </c>
      <c r="P2732" s="5">
        <v>0</v>
      </c>
      <c r="Q2732" s="5">
        <v>0</v>
      </c>
      <c r="R2732" s="5">
        <v>0</v>
      </c>
      <c r="S2732" s="5">
        <v>0</v>
      </c>
      <c r="T2732" s="5">
        <v>110.1</v>
      </c>
      <c r="U2732" s="5">
        <v>0</v>
      </c>
      <c r="V2732" s="42">
        <v>0</v>
      </c>
      <c r="W2732" s="5">
        <f t="shared" si="2336"/>
        <v>68.769519050593374</v>
      </c>
      <c r="X2732" s="27"/>
    </row>
    <row r="2733" spans="1:24" s="3" customFormat="1" ht="31.5" customHeight="1" x14ac:dyDescent="0.3">
      <c r="A2733" s="7" t="s">
        <v>238</v>
      </c>
      <c r="B2733" s="7" t="s">
        <v>1759</v>
      </c>
      <c r="C2733" s="7"/>
      <c r="D2733" s="7"/>
      <c r="E2733" s="18" t="s">
        <v>477</v>
      </c>
      <c r="F2733" s="8">
        <f t="shared" ref="F2733:L2733" si="2353">F2734+F2806+F2850+F2959+F3039+F3055+F3069+F3098+F3088</f>
        <v>550746.10000000009</v>
      </c>
      <c r="G2733" s="8">
        <f t="shared" si="2353"/>
        <v>382798.3</v>
      </c>
      <c r="H2733" s="8">
        <f t="shared" si="2353"/>
        <v>419282.10000000003</v>
      </c>
      <c r="I2733" s="8">
        <f t="shared" si="2353"/>
        <v>-5012.1000000000004</v>
      </c>
      <c r="J2733" s="8">
        <f t="shared" si="2353"/>
        <v>1241.2</v>
      </c>
      <c r="K2733" s="8">
        <f t="shared" si="2353"/>
        <v>3753.2000000000003</v>
      </c>
      <c r="L2733" s="8">
        <f t="shared" si="2353"/>
        <v>-11782.661</v>
      </c>
      <c r="M2733" s="8">
        <f t="shared" si="2330"/>
        <v>533951.33900000015</v>
      </c>
      <c r="N2733" s="8">
        <f t="shared" ref="N2733:V2733" si="2354">N2734+N2806+N2850+N2959+N3039+N3055+N3069+N3098+N3088</f>
        <v>470872.44604000001</v>
      </c>
      <c r="O2733" s="8">
        <f>O2734+O2806+O2850+O2959+O3039+O3055+O3069+O3098+O3088</f>
        <v>363510.97976999998</v>
      </c>
      <c r="P2733" s="8">
        <f t="shared" si="2354"/>
        <v>115253.80995000001</v>
      </c>
      <c r="Q2733" s="8">
        <f t="shared" si="2354"/>
        <v>97475.334499999997</v>
      </c>
      <c r="R2733" s="8">
        <f t="shared" si="2354"/>
        <v>0</v>
      </c>
      <c r="S2733" s="8">
        <f t="shared" si="2354"/>
        <v>0</v>
      </c>
      <c r="T2733" s="8">
        <f t="shared" si="2354"/>
        <v>464331.08614999993</v>
      </c>
      <c r="U2733" s="8">
        <f t="shared" si="2354"/>
        <v>113988.01838000001</v>
      </c>
      <c r="V2733" s="40">
        <f t="shared" si="2354"/>
        <v>0</v>
      </c>
      <c r="W2733" s="8">
        <f t="shared" si="2336"/>
        <v>98.610800027690644</v>
      </c>
      <c r="X2733" s="22"/>
    </row>
    <row r="2734" spans="1:24" s="3" customFormat="1" ht="15.75" customHeight="1" x14ac:dyDescent="0.3">
      <c r="A2734" s="7" t="s">
        <v>238</v>
      </c>
      <c r="B2734" s="7" t="s">
        <v>5</v>
      </c>
      <c r="C2734" s="7"/>
      <c r="D2734" s="7"/>
      <c r="E2734" s="18" t="s">
        <v>491</v>
      </c>
      <c r="F2734" s="8">
        <f t="shared" ref="F2734:L2734" si="2355">F2735+F2756</f>
        <v>63166.600000000006</v>
      </c>
      <c r="G2734" s="8">
        <f t="shared" si="2355"/>
        <v>60373.600000000006</v>
      </c>
      <c r="H2734" s="8">
        <f t="shared" si="2355"/>
        <v>60373.600000000006</v>
      </c>
      <c r="I2734" s="8">
        <f t="shared" si="2355"/>
        <v>0</v>
      </c>
      <c r="J2734" s="8">
        <f t="shared" si="2355"/>
        <v>0</v>
      </c>
      <c r="K2734" s="8">
        <f t="shared" si="2355"/>
        <v>0</v>
      </c>
      <c r="L2734" s="8">
        <f t="shared" si="2355"/>
        <v>-776.36</v>
      </c>
      <c r="M2734" s="8">
        <f t="shared" si="2330"/>
        <v>62390.240000000005</v>
      </c>
      <c r="N2734" s="8">
        <f>N2735+N2756</f>
        <v>62165.833999999995</v>
      </c>
      <c r="O2734" s="8">
        <f>O2735+O2756</f>
        <v>43345.791400000002</v>
      </c>
      <c r="P2734" s="8">
        <f t="shared" ref="P2734:V2734" si="2356">P2735+P2756</f>
        <v>7429.7609999999995</v>
      </c>
      <c r="Q2734" s="8">
        <f t="shared" si="2356"/>
        <v>4493.0999700000002</v>
      </c>
      <c r="R2734" s="8">
        <f t="shared" si="2356"/>
        <v>0</v>
      </c>
      <c r="S2734" s="8">
        <f t="shared" si="2356"/>
        <v>0</v>
      </c>
      <c r="T2734" s="8">
        <f t="shared" si="2356"/>
        <v>60650.214679999997</v>
      </c>
      <c r="U2734" s="8">
        <f t="shared" si="2356"/>
        <v>6163.9694300000001</v>
      </c>
      <c r="V2734" s="40">
        <f t="shared" si="2356"/>
        <v>0</v>
      </c>
      <c r="W2734" s="8">
        <f t="shared" si="2336"/>
        <v>97.561973800592781</v>
      </c>
      <c r="X2734" s="22"/>
    </row>
    <row r="2735" spans="1:24" s="10" customFormat="1" ht="63" customHeight="1" x14ac:dyDescent="0.3">
      <c r="A2735" s="9" t="s">
        <v>238</v>
      </c>
      <c r="B2735" s="9" t="s">
        <v>1785</v>
      </c>
      <c r="C2735" s="9"/>
      <c r="D2735" s="9"/>
      <c r="E2735" s="13" t="s">
        <v>502</v>
      </c>
      <c r="F2735" s="11">
        <f t="shared" ref="F2735:L2735" si="2357">F2736+F2744</f>
        <v>50071.700000000004</v>
      </c>
      <c r="G2735" s="11">
        <f t="shared" si="2357"/>
        <v>50071.700000000004</v>
      </c>
      <c r="H2735" s="11">
        <f t="shared" si="2357"/>
        <v>50071.700000000004</v>
      </c>
      <c r="I2735" s="11">
        <f t="shared" si="2357"/>
        <v>0</v>
      </c>
      <c r="J2735" s="11">
        <f t="shared" si="2357"/>
        <v>0</v>
      </c>
      <c r="K2735" s="11">
        <f t="shared" si="2357"/>
        <v>0</v>
      </c>
      <c r="L2735" s="11">
        <f t="shared" si="2357"/>
        <v>426.6</v>
      </c>
      <c r="M2735" s="11">
        <f t="shared" si="2330"/>
        <v>50498.3</v>
      </c>
      <c r="N2735" s="11">
        <f>N2736+N2744</f>
        <v>50558.2</v>
      </c>
      <c r="O2735" s="11">
        <f>O2736+O2744</f>
        <v>35794.199820000002</v>
      </c>
      <c r="P2735" s="11">
        <f t="shared" ref="P2735:V2735" si="2358">P2736+P2744</f>
        <v>6050.7</v>
      </c>
      <c r="Q2735" s="11">
        <f t="shared" si="2358"/>
        <v>4493.0999700000002</v>
      </c>
      <c r="R2735" s="11">
        <f t="shared" si="2358"/>
        <v>0</v>
      </c>
      <c r="S2735" s="11">
        <f t="shared" si="2358"/>
        <v>0</v>
      </c>
      <c r="T2735" s="11">
        <f t="shared" si="2358"/>
        <v>50558.062689999999</v>
      </c>
      <c r="U2735" s="11">
        <f t="shared" si="2358"/>
        <v>6050.6751800000002</v>
      </c>
      <c r="V2735" s="41">
        <f t="shared" si="2358"/>
        <v>0</v>
      </c>
      <c r="W2735" s="11">
        <f t="shared" si="2336"/>
        <v>99.999728412008338</v>
      </c>
      <c r="X2735" s="26"/>
    </row>
    <row r="2736" spans="1:24" ht="47.25" customHeight="1" x14ac:dyDescent="0.3">
      <c r="A2736" s="4" t="s">
        <v>238</v>
      </c>
      <c r="B2736" s="4" t="s">
        <v>1785</v>
      </c>
      <c r="C2736" s="4" t="s">
        <v>110</v>
      </c>
      <c r="D2736" s="4"/>
      <c r="E2736" s="14" t="s">
        <v>1092</v>
      </c>
      <c r="F2736" s="5">
        <f t="shared" ref="F2736:L2738" si="2359">F2737</f>
        <v>5990.8</v>
      </c>
      <c r="G2736" s="5">
        <f t="shared" si="2359"/>
        <v>5990.8</v>
      </c>
      <c r="H2736" s="5">
        <f t="shared" si="2359"/>
        <v>5990.8</v>
      </c>
      <c r="I2736" s="5">
        <f t="shared" si="2359"/>
        <v>0</v>
      </c>
      <c r="J2736" s="5">
        <f t="shared" si="2359"/>
        <v>0</v>
      </c>
      <c r="K2736" s="5">
        <f t="shared" si="2359"/>
        <v>0</v>
      </c>
      <c r="L2736" s="5">
        <f t="shared" si="2359"/>
        <v>0</v>
      </c>
      <c r="M2736" s="5">
        <f t="shared" si="2330"/>
        <v>5990.8</v>
      </c>
      <c r="N2736" s="5">
        <f t="shared" ref="N2736:O2738" si="2360">N2737</f>
        <v>6050.7</v>
      </c>
      <c r="O2736" s="5">
        <f t="shared" si="2360"/>
        <v>4493.0999700000002</v>
      </c>
      <c r="P2736" s="5">
        <f t="shared" ref="P2736:V2738" si="2361">P2737</f>
        <v>6050.7</v>
      </c>
      <c r="Q2736" s="5">
        <f t="shared" si="2361"/>
        <v>4493.0999700000002</v>
      </c>
      <c r="R2736" s="5">
        <f t="shared" si="2361"/>
        <v>0</v>
      </c>
      <c r="S2736" s="5">
        <f t="shared" si="2361"/>
        <v>0</v>
      </c>
      <c r="T2736" s="5">
        <f t="shared" si="2361"/>
        <v>6050.6751800000002</v>
      </c>
      <c r="U2736" s="5">
        <f t="shared" si="2361"/>
        <v>6050.6751800000002</v>
      </c>
      <c r="V2736" s="42">
        <f t="shared" si="2361"/>
        <v>0</v>
      </c>
      <c r="W2736" s="5">
        <f t="shared" si="2336"/>
        <v>99.999589799527328</v>
      </c>
      <c r="X2736" s="27"/>
    </row>
    <row r="2737" spans="1:24" ht="31.5" customHeight="1" x14ac:dyDescent="0.3">
      <c r="A2737" s="4" t="s">
        <v>238</v>
      </c>
      <c r="B2737" s="4" t="s">
        <v>1785</v>
      </c>
      <c r="C2737" s="4" t="s">
        <v>166</v>
      </c>
      <c r="D2737" s="4"/>
      <c r="E2737" s="14" t="s">
        <v>1100</v>
      </c>
      <c r="F2737" s="5">
        <f t="shared" si="2359"/>
        <v>5990.8</v>
      </c>
      <c r="G2737" s="5">
        <f t="shared" si="2359"/>
        <v>5990.8</v>
      </c>
      <c r="H2737" s="5">
        <f t="shared" si="2359"/>
        <v>5990.8</v>
      </c>
      <c r="I2737" s="5">
        <f t="shared" si="2359"/>
        <v>0</v>
      </c>
      <c r="J2737" s="5">
        <f t="shared" si="2359"/>
        <v>0</v>
      </c>
      <c r="K2737" s="5">
        <f t="shared" si="2359"/>
        <v>0</v>
      </c>
      <c r="L2737" s="5">
        <f t="shared" si="2359"/>
        <v>0</v>
      </c>
      <c r="M2737" s="5">
        <f t="shared" si="2330"/>
        <v>5990.8</v>
      </c>
      <c r="N2737" s="5">
        <f t="shared" si="2360"/>
        <v>6050.7</v>
      </c>
      <c r="O2737" s="5">
        <f t="shared" si="2360"/>
        <v>4493.0999700000002</v>
      </c>
      <c r="P2737" s="5">
        <f t="shared" si="2361"/>
        <v>6050.7</v>
      </c>
      <c r="Q2737" s="5">
        <f t="shared" si="2361"/>
        <v>4493.0999700000002</v>
      </c>
      <c r="R2737" s="5">
        <f t="shared" si="2361"/>
        <v>0</v>
      </c>
      <c r="S2737" s="5">
        <f t="shared" si="2361"/>
        <v>0</v>
      </c>
      <c r="T2737" s="5">
        <f t="shared" si="2361"/>
        <v>6050.6751800000002</v>
      </c>
      <c r="U2737" s="5">
        <f t="shared" si="2361"/>
        <v>6050.6751800000002</v>
      </c>
      <c r="V2737" s="42">
        <f t="shared" si="2361"/>
        <v>0</v>
      </c>
      <c r="W2737" s="5">
        <f t="shared" si="2336"/>
        <v>99.999589799527328</v>
      </c>
      <c r="X2737" s="27"/>
    </row>
    <row r="2738" spans="1:24" ht="63" customHeight="1" x14ac:dyDescent="0.3">
      <c r="A2738" s="4" t="s">
        <v>238</v>
      </c>
      <c r="B2738" s="4" t="s">
        <v>1785</v>
      </c>
      <c r="C2738" s="4" t="s">
        <v>175</v>
      </c>
      <c r="D2738" s="4"/>
      <c r="E2738" s="14" t="s">
        <v>959</v>
      </c>
      <c r="F2738" s="5">
        <f t="shared" si="2359"/>
        <v>5990.8</v>
      </c>
      <c r="G2738" s="5">
        <f t="shared" si="2359"/>
        <v>5990.8</v>
      </c>
      <c r="H2738" s="5">
        <f t="shared" si="2359"/>
        <v>5990.8</v>
      </c>
      <c r="I2738" s="5">
        <f t="shared" si="2359"/>
        <v>0</v>
      </c>
      <c r="J2738" s="5">
        <f t="shared" si="2359"/>
        <v>0</v>
      </c>
      <c r="K2738" s="5">
        <f t="shared" si="2359"/>
        <v>0</v>
      </c>
      <c r="L2738" s="5">
        <f t="shared" si="2359"/>
        <v>0</v>
      </c>
      <c r="M2738" s="5">
        <f t="shared" si="2330"/>
        <v>5990.8</v>
      </c>
      <c r="N2738" s="5">
        <f t="shared" si="2360"/>
        <v>6050.7</v>
      </c>
      <c r="O2738" s="5">
        <f t="shared" si="2360"/>
        <v>4493.0999700000002</v>
      </c>
      <c r="P2738" s="5">
        <f t="shared" si="2361"/>
        <v>6050.7</v>
      </c>
      <c r="Q2738" s="5">
        <f t="shared" si="2361"/>
        <v>4493.0999700000002</v>
      </c>
      <c r="R2738" s="5">
        <f t="shared" si="2361"/>
        <v>0</v>
      </c>
      <c r="S2738" s="5">
        <f t="shared" si="2361"/>
        <v>0</v>
      </c>
      <c r="T2738" s="5">
        <f t="shared" si="2361"/>
        <v>6050.6751800000002</v>
      </c>
      <c r="U2738" s="5">
        <f t="shared" si="2361"/>
        <v>6050.6751800000002</v>
      </c>
      <c r="V2738" s="42">
        <f t="shared" si="2361"/>
        <v>0</v>
      </c>
      <c r="W2738" s="5">
        <f t="shared" si="2336"/>
        <v>99.999589799527328</v>
      </c>
      <c r="X2738" s="27"/>
    </row>
    <row r="2739" spans="1:24" ht="31.5" customHeight="1" x14ac:dyDescent="0.3">
      <c r="A2739" s="4" t="s">
        <v>238</v>
      </c>
      <c r="B2739" s="4" t="s">
        <v>1785</v>
      </c>
      <c r="C2739" s="4" t="s">
        <v>172</v>
      </c>
      <c r="D2739" s="4"/>
      <c r="E2739" s="14" t="s">
        <v>598</v>
      </c>
      <c r="F2739" s="5">
        <f t="shared" ref="F2739:L2739" si="2362">F2740+F2742</f>
        <v>5990.8</v>
      </c>
      <c r="G2739" s="5">
        <f t="shared" si="2362"/>
        <v>5990.8</v>
      </c>
      <c r="H2739" s="5">
        <f t="shared" si="2362"/>
        <v>5990.8</v>
      </c>
      <c r="I2739" s="5">
        <f t="shared" si="2362"/>
        <v>0</v>
      </c>
      <c r="J2739" s="5">
        <f t="shared" si="2362"/>
        <v>0</v>
      </c>
      <c r="K2739" s="5">
        <f t="shared" si="2362"/>
        <v>0</v>
      </c>
      <c r="L2739" s="5">
        <f t="shared" si="2362"/>
        <v>0</v>
      </c>
      <c r="M2739" s="5">
        <f t="shared" si="2330"/>
        <v>5990.8</v>
      </c>
      <c r="N2739" s="5">
        <f>N2740+N2742</f>
        <v>6050.7</v>
      </c>
      <c r="O2739" s="5">
        <f>O2740+O2742</f>
        <v>4493.0999700000002</v>
      </c>
      <c r="P2739" s="5">
        <f t="shared" ref="P2739:V2739" si="2363">P2740+P2742</f>
        <v>6050.7</v>
      </c>
      <c r="Q2739" s="5">
        <f t="shared" si="2363"/>
        <v>4493.0999700000002</v>
      </c>
      <c r="R2739" s="5">
        <f t="shared" si="2363"/>
        <v>0</v>
      </c>
      <c r="S2739" s="5">
        <f t="shared" si="2363"/>
        <v>0</v>
      </c>
      <c r="T2739" s="5">
        <f t="shared" si="2363"/>
        <v>6050.6751800000002</v>
      </c>
      <c r="U2739" s="5">
        <f t="shared" si="2363"/>
        <v>6050.6751800000002</v>
      </c>
      <c r="V2739" s="42">
        <f t="shared" si="2363"/>
        <v>0</v>
      </c>
      <c r="W2739" s="5">
        <f t="shared" si="2336"/>
        <v>99.999589799527328</v>
      </c>
      <c r="X2739" s="27"/>
    </row>
    <row r="2740" spans="1:24" ht="78.75" customHeight="1" x14ac:dyDescent="0.3">
      <c r="A2740" s="4" t="s">
        <v>238</v>
      </c>
      <c r="B2740" s="4" t="s">
        <v>1785</v>
      </c>
      <c r="C2740" s="4" t="s">
        <v>172</v>
      </c>
      <c r="D2740" s="4" t="s">
        <v>18</v>
      </c>
      <c r="E2740" s="14" t="s">
        <v>528</v>
      </c>
      <c r="F2740" s="5">
        <f t="shared" ref="F2740:L2740" si="2364">F2741</f>
        <v>5639.3</v>
      </c>
      <c r="G2740" s="5">
        <f t="shared" si="2364"/>
        <v>5639.3</v>
      </c>
      <c r="H2740" s="5">
        <f t="shared" si="2364"/>
        <v>5639.3</v>
      </c>
      <c r="I2740" s="5">
        <f t="shared" si="2364"/>
        <v>0</v>
      </c>
      <c r="J2740" s="5">
        <f t="shared" si="2364"/>
        <v>0</v>
      </c>
      <c r="K2740" s="5">
        <f t="shared" si="2364"/>
        <v>0</v>
      </c>
      <c r="L2740" s="5">
        <f t="shared" si="2364"/>
        <v>0</v>
      </c>
      <c r="M2740" s="5">
        <f t="shared" si="2330"/>
        <v>5639.3</v>
      </c>
      <c r="N2740" s="5">
        <f>N2741</f>
        <v>5699.1747999999998</v>
      </c>
      <c r="O2740" s="5">
        <f>O2741</f>
        <v>4199.8912700000001</v>
      </c>
      <c r="P2740" s="5">
        <f t="shared" ref="P2740:V2740" si="2365">P2741</f>
        <v>5699.1747999999998</v>
      </c>
      <c r="Q2740" s="5">
        <f t="shared" si="2365"/>
        <v>4199.8912700000001</v>
      </c>
      <c r="R2740" s="5">
        <f t="shared" si="2365"/>
        <v>0</v>
      </c>
      <c r="S2740" s="5">
        <f t="shared" si="2365"/>
        <v>0</v>
      </c>
      <c r="T2740" s="5">
        <f t="shared" si="2365"/>
        <v>5699.1747999999998</v>
      </c>
      <c r="U2740" s="5">
        <f t="shared" si="2365"/>
        <v>5699.1747999999998</v>
      </c>
      <c r="V2740" s="42">
        <f t="shared" si="2365"/>
        <v>0</v>
      </c>
      <c r="W2740" s="5">
        <f t="shared" si="2336"/>
        <v>100</v>
      </c>
      <c r="X2740" s="27"/>
    </row>
    <row r="2741" spans="1:24" ht="31.5" customHeight="1" x14ac:dyDescent="0.3">
      <c r="A2741" s="4" t="s">
        <v>238</v>
      </c>
      <c r="B2741" s="4" t="s">
        <v>1785</v>
      </c>
      <c r="C2741" s="4" t="s">
        <v>172</v>
      </c>
      <c r="D2741" s="4" t="s">
        <v>28</v>
      </c>
      <c r="E2741" s="14" t="s">
        <v>530</v>
      </c>
      <c r="F2741" s="5">
        <v>5639.3</v>
      </c>
      <c r="G2741" s="5">
        <v>5639.3</v>
      </c>
      <c r="H2741" s="5">
        <v>5639.3</v>
      </c>
      <c r="I2741" s="5"/>
      <c r="J2741" s="5"/>
      <c r="K2741" s="5"/>
      <c r="L2741" s="5"/>
      <c r="M2741" s="5">
        <f t="shared" si="2330"/>
        <v>5639.3</v>
      </c>
      <c r="N2741" s="5">
        <v>5699.1747999999998</v>
      </c>
      <c r="O2741" s="5">
        <v>4199.8912700000001</v>
      </c>
      <c r="P2741" s="5">
        <f>N2741</f>
        <v>5699.1747999999998</v>
      </c>
      <c r="Q2741" s="5">
        <f>O2741</f>
        <v>4199.8912700000001</v>
      </c>
      <c r="R2741" s="5">
        <v>0</v>
      </c>
      <c r="S2741" s="5">
        <v>0</v>
      </c>
      <c r="T2741" s="5">
        <v>5699.1747999999998</v>
      </c>
      <c r="U2741" s="5">
        <f>T2741</f>
        <v>5699.1747999999998</v>
      </c>
      <c r="V2741" s="42">
        <v>0</v>
      </c>
      <c r="W2741" s="5">
        <f t="shared" si="2336"/>
        <v>100</v>
      </c>
      <c r="X2741" s="27"/>
    </row>
    <row r="2742" spans="1:24" ht="31.5" customHeight="1" x14ac:dyDescent="0.3">
      <c r="A2742" s="4" t="s">
        <v>238</v>
      </c>
      <c r="B2742" s="4" t="s">
        <v>1785</v>
      </c>
      <c r="C2742" s="4" t="s">
        <v>172</v>
      </c>
      <c r="D2742" s="4" t="s">
        <v>11</v>
      </c>
      <c r="E2742" s="14" t="s">
        <v>531</v>
      </c>
      <c r="F2742" s="5">
        <f t="shared" ref="F2742:L2742" si="2366">F2743</f>
        <v>351.5</v>
      </c>
      <c r="G2742" s="5">
        <f t="shared" si="2366"/>
        <v>351.5</v>
      </c>
      <c r="H2742" s="5">
        <f t="shared" si="2366"/>
        <v>351.5</v>
      </c>
      <c r="I2742" s="5">
        <f t="shared" si="2366"/>
        <v>0</v>
      </c>
      <c r="J2742" s="5">
        <f t="shared" si="2366"/>
        <v>0</v>
      </c>
      <c r="K2742" s="5">
        <f t="shared" si="2366"/>
        <v>0</v>
      </c>
      <c r="L2742" s="5">
        <f t="shared" si="2366"/>
        <v>0</v>
      </c>
      <c r="M2742" s="5">
        <f t="shared" si="2330"/>
        <v>351.5</v>
      </c>
      <c r="N2742" s="5">
        <f>N2743</f>
        <v>351.52519999999998</v>
      </c>
      <c r="O2742" s="5">
        <f>O2743</f>
        <v>293.20870000000002</v>
      </c>
      <c r="P2742" s="5">
        <f t="shared" ref="P2742:V2742" si="2367">P2743</f>
        <v>351.52519999999998</v>
      </c>
      <c r="Q2742" s="5">
        <f t="shared" si="2367"/>
        <v>293.20870000000002</v>
      </c>
      <c r="R2742" s="5">
        <f t="shared" si="2367"/>
        <v>0</v>
      </c>
      <c r="S2742" s="5">
        <f t="shared" si="2367"/>
        <v>0</v>
      </c>
      <c r="T2742" s="5">
        <f t="shared" si="2367"/>
        <v>351.50038000000001</v>
      </c>
      <c r="U2742" s="5">
        <f t="shared" si="2367"/>
        <v>351.50038000000001</v>
      </c>
      <c r="V2742" s="42">
        <f t="shared" si="2367"/>
        <v>0</v>
      </c>
      <c r="W2742" s="5">
        <f t="shared" si="2336"/>
        <v>99.99293933976854</v>
      </c>
      <c r="X2742" s="27"/>
    </row>
    <row r="2743" spans="1:24" ht="31.5" customHeight="1" x14ac:dyDescent="0.3">
      <c r="A2743" s="4" t="s">
        <v>238</v>
      </c>
      <c r="B2743" s="4" t="s">
        <v>1785</v>
      </c>
      <c r="C2743" s="4" t="s">
        <v>172</v>
      </c>
      <c r="D2743" s="4" t="s">
        <v>12</v>
      </c>
      <c r="E2743" s="14" t="s">
        <v>532</v>
      </c>
      <c r="F2743" s="5">
        <v>351.5</v>
      </c>
      <c r="G2743" s="5">
        <v>351.5</v>
      </c>
      <c r="H2743" s="5">
        <v>351.5</v>
      </c>
      <c r="I2743" s="5"/>
      <c r="J2743" s="5"/>
      <c r="K2743" s="5"/>
      <c r="L2743" s="5"/>
      <c r="M2743" s="5">
        <f t="shared" si="2330"/>
        <v>351.5</v>
      </c>
      <c r="N2743" s="5">
        <v>351.52519999999998</v>
      </c>
      <c r="O2743" s="5">
        <v>293.20870000000002</v>
      </c>
      <c r="P2743" s="5">
        <f>N2743</f>
        <v>351.52519999999998</v>
      </c>
      <c r="Q2743" s="5">
        <f>O2743</f>
        <v>293.20870000000002</v>
      </c>
      <c r="R2743" s="5">
        <v>0</v>
      </c>
      <c r="S2743" s="5">
        <v>0</v>
      </c>
      <c r="T2743" s="5">
        <v>351.50038000000001</v>
      </c>
      <c r="U2743" s="5">
        <f>T2743</f>
        <v>351.50038000000001</v>
      </c>
      <c r="V2743" s="42">
        <v>0</v>
      </c>
      <c r="W2743" s="5">
        <f t="shared" si="2336"/>
        <v>99.99293933976854</v>
      </c>
      <c r="X2743" s="27"/>
    </row>
    <row r="2744" spans="1:24" ht="31.5" customHeight="1" x14ac:dyDescent="0.3">
      <c r="A2744" s="4" t="s">
        <v>238</v>
      </c>
      <c r="B2744" s="4" t="s">
        <v>1785</v>
      </c>
      <c r="C2744" s="4" t="s">
        <v>25</v>
      </c>
      <c r="D2744" s="4"/>
      <c r="E2744" s="14" t="s">
        <v>834</v>
      </c>
      <c r="F2744" s="5">
        <f t="shared" ref="F2744:L2744" si="2368">F2745</f>
        <v>44080.9</v>
      </c>
      <c r="G2744" s="5">
        <f t="shared" si="2368"/>
        <v>44080.9</v>
      </c>
      <c r="H2744" s="5">
        <f t="shared" si="2368"/>
        <v>44080.9</v>
      </c>
      <c r="I2744" s="5">
        <f t="shared" si="2368"/>
        <v>0</v>
      </c>
      <c r="J2744" s="5">
        <f t="shared" si="2368"/>
        <v>0</v>
      </c>
      <c r="K2744" s="5">
        <f t="shared" si="2368"/>
        <v>0</v>
      </c>
      <c r="L2744" s="5">
        <f t="shared" si="2368"/>
        <v>426.6</v>
      </c>
      <c r="M2744" s="5">
        <f t="shared" si="2330"/>
        <v>44507.5</v>
      </c>
      <c r="N2744" s="5">
        <f>N2745</f>
        <v>44507.5</v>
      </c>
      <c r="O2744" s="5">
        <f>O2745</f>
        <v>31301.099850000002</v>
      </c>
      <c r="P2744" s="5">
        <f t="shared" ref="P2744:V2744" si="2369">P2745</f>
        <v>0</v>
      </c>
      <c r="Q2744" s="5">
        <f t="shared" si="2369"/>
        <v>0</v>
      </c>
      <c r="R2744" s="5">
        <f t="shared" si="2369"/>
        <v>0</v>
      </c>
      <c r="S2744" s="5">
        <f t="shared" si="2369"/>
        <v>0</v>
      </c>
      <c r="T2744" s="5">
        <f t="shared" si="2369"/>
        <v>44507.38751</v>
      </c>
      <c r="U2744" s="5">
        <f t="shared" si="2369"/>
        <v>0</v>
      </c>
      <c r="V2744" s="42">
        <f t="shared" si="2369"/>
        <v>0</v>
      </c>
      <c r="W2744" s="5">
        <f t="shared" si="2336"/>
        <v>99.99974725608044</v>
      </c>
      <c r="X2744" s="27"/>
    </row>
    <row r="2745" spans="1:24" ht="31.5" customHeight="1" x14ac:dyDescent="0.3">
      <c r="A2745" s="4" t="s">
        <v>238</v>
      </c>
      <c r="B2745" s="4" t="s">
        <v>1785</v>
      </c>
      <c r="C2745" s="4" t="s">
        <v>176</v>
      </c>
      <c r="D2745" s="4"/>
      <c r="E2745" s="14" t="s">
        <v>836</v>
      </c>
      <c r="F2745" s="5">
        <f t="shared" ref="F2745:L2745" si="2370">F2746+F2749</f>
        <v>44080.9</v>
      </c>
      <c r="G2745" s="5">
        <f t="shared" si="2370"/>
        <v>44080.9</v>
      </c>
      <c r="H2745" s="5">
        <f t="shared" si="2370"/>
        <v>44080.9</v>
      </c>
      <c r="I2745" s="5">
        <f t="shared" si="2370"/>
        <v>0</v>
      </c>
      <c r="J2745" s="5">
        <f t="shared" si="2370"/>
        <v>0</v>
      </c>
      <c r="K2745" s="5">
        <f t="shared" si="2370"/>
        <v>0</v>
      </c>
      <c r="L2745" s="5">
        <f t="shared" si="2370"/>
        <v>426.6</v>
      </c>
      <c r="M2745" s="5">
        <f t="shared" si="2330"/>
        <v>44507.5</v>
      </c>
      <c r="N2745" s="5">
        <f>N2746+N2749</f>
        <v>44507.5</v>
      </c>
      <c r="O2745" s="5">
        <f>O2746+O2749</f>
        <v>31301.099850000002</v>
      </c>
      <c r="P2745" s="5">
        <f t="shared" ref="P2745:V2745" si="2371">P2746+P2749</f>
        <v>0</v>
      </c>
      <c r="Q2745" s="5">
        <f t="shared" si="2371"/>
        <v>0</v>
      </c>
      <c r="R2745" s="5">
        <f t="shared" si="2371"/>
        <v>0</v>
      </c>
      <c r="S2745" s="5">
        <f t="shared" si="2371"/>
        <v>0</v>
      </c>
      <c r="T2745" s="5">
        <f t="shared" si="2371"/>
        <v>44507.38751</v>
      </c>
      <c r="U2745" s="5">
        <f t="shared" si="2371"/>
        <v>0</v>
      </c>
      <c r="V2745" s="42">
        <f t="shared" si="2371"/>
        <v>0</v>
      </c>
      <c r="W2745" s="5">
        <f t="shared" si="2336"/>
        <v>99.99974725608044</v>
      </c>
      <c r="X2745" s="27"/>
    </row>
    <row r="2746" spans="1:24" ht="31.5" customHeight="1" x14ac:dyDescent="0.3">
      <c r="A2746" s="4" t="s">
        <v>238</v>
      </c>
      <c r="B2746" s="4" t="s">
        <v>1785</v>
      </c>
      <c r="C2746" s="4" t="s">
        <v>173</v>
      </c>
      <c r="D2746" s="4"/>
      <c r="E2746" s="14" t="s">
        <v>827</v>
      </c>
      <c r="F2746" s="5">
        <f t="shared" ref="F2746:L2747" si="2372">F2747</f>
        <v>40643.9</v>
      </c>
      <c r="G2746" s="5">
        <f t="shared" si="2372"/>
        <v>40643.9</v>
      </c>
      <c r="H2746" s="5">
        <f t="shared" si="2372"/>
        <v>40643.9</v>
      </c>
      <c r="I2746" s="5">
        <f t="shared" si="2372"/>
        <v>0</v>
      </c>
      <c r="J2746" s="5">
        <f t="shared" si="2372"/>
        <v>0</v>
      </c>
      <c r="K2746" s="5">
        <f t="shared" si="2372"/>
        <v>0</v>
      </c>
      <c r="L2746" s="5">
        <f t="shared" si="2372"/>
        <v>426.6</v>
      </c>
      <c r="M2746" s="5">
        <f t="shared" si="2330"/>
        <v>41070.5</v>
      </c>
      <c r="N2746" s="5">
        <f>N2747</f>
        <v>41269.333689999999</v>
      </c>
      <c r="O2746" s="5">
        <f>O2747</f>
        <v>28797.652440000002</v>
      </c>
      <c r="P2746" s="5">
        <f t="shared" ref="P2746:V2747" si="2373">P2747</f>
        <v>0</v>
      </c>
      <c r="Q2746" s="5">
        <f t="shared" si="2373"/>
        <v>0</v>
      </c>
      <c r="R2746" s="5">
        <f t="shared" si="2373"/>
        <v>0</v>
      </c>
      <c r="S2746" s="5">
        <f t="shared" si="2373"/>
        <v>0</v>
      </c>
      <c r="T2746" s="5">
        <f t="shared" si="2373"/>
        <v>41269.306929999999</v>
      </c>
      <c r="U2746" s="5">
        <f t="shared" si="2373"/>
        <v>0</v>
      </c>
      <c r="V2746" s="42">
        <f t="shared" si="2373"/>
        <v>0</v>
      </c>
      <c r="W2746" s="5">
        <f t="shared" si="2336"/>
        <v>99.999935157664027</v>
      </c>
      <c r="X2746" s="27"/>
    </row>
    <row r="2747" spans="1:24" ht="78.75" customHeight="1" x14ac:dyDescent="0.3">
      <c r="A2747" s="4" t="s">
        <v>238</v>
      </c>
      <c r="B2747" s="4" t="s">
        <v>1785</v>
      </c>
      <c r="C2747" s="4" t="s">
        <v>173</v>
      </c>
      <c r="D2747" s="4" t="s">
        <v>18</v>
      </c>
      <c r="E2747" s="14" t="s">
        <v>528</v>
      </c>
      <c r="F2747" s="5">
        <f t="shared" si="2372"/>
        <v>40643.9</v>
      </c>
      <c r="G2747" s="5">
        <f t="shared" si="2372"/>
        <v>40643.9</v>
      </c>
      <c r="H2747" s="5">
        <f t="shared" si="2372"/>
        <v>40643.9</v>
      </c>
      <c r="I2747" s="5">
        <f t="shared" si="2372"/>
        <v>0</v>
      </c>
      <c r="J2747" s="5">
        <f t="shared" si="2372"/>
        <v>0</v>
      </c>
      <c r="K2747" s="5">
        <f t="shared" si="2372"/>
        <v>0</v>
      </c>
      <c r="L2747" s="5">
        <f t="shared" si="2372"/>
        <v>426.6</v>
      </c>
      <c r="M2747" s="5">
        <f t="shared" si="2330"/>
        <v>41070.5</v>
      </c>
      <c r="N2747" s="5">
        <f>N2748</f>
        <v>41269.333689999999</v>
      </c>
      <c r="O2747" s="5">
        <f>O2748</f>
        <v>28797.652440000002</v>
      </c>
      <c r="P2747" s="5">
        <f t="shared" si="2373"/>
        <v>0</v>
      </c>
      <c r="Q2747" s="5">
        <f t="shared" si="2373"/>
        <v>0</v>
      </c>
      <c r="R2747" s="5">
        <f t="shared" si="2373"/>
        <v>0</v>
      </c>
      <c r="S2747" s="5">
        <f t="shared" si="2373"/>
        <v>0</v>
      </c>
      <c r="T2747" s="5">
        <f t="shared" si="2373"/>
        <v>41269.306929999999</v>
      </c>
      <c r="U2747" s="5">
        <f t="shared" si="2373"/>
        <v>0</v>
      </c>
      <c r="V2747" s="42">
        <f t="shared" si="2373"/>
        <v>0</v>
      </c>
      <c r="W2747" s="5">
        <f t="shared" si="2336"/>
        <v>99.999935157664027</v>
      </c>
      <c r="X2747" s="27"/>
    </row>
    <row r="2748" spans="1:24" ht="31.5" customHeight="1" x14ac:dyDescent="0.3">
      <c r="A2748" s="4" t="s">
        <v>238</v>
      </c>
      <c r="B2748" s="4" t="s">
        <v>1785</v>
      </c>
      <c r="C2748" s="4" t="s">
        <v>173</v>
      </c>
      <c r="D2748" s="4" t="s">
        <v>28</v>
      </c>
      <c r="E2748" s="14" t="s">
        <v>530</v>
      </c>
      <c r="F2748" s="5">
        <v>40643.9</v>
      </c>
      <c r="G2748" s="5">
        <v>40643.9</v>
      </c>
      <c r="H2748" s="5">
        <v>40643.9</v>
      </c>
      <c r="I2748" s="5"/>
      <c r="J2748" s="5"/>
      <c r="K2748" s="5"/>
      <c r="L2748" s="5">
        <v>426.6</v>
      </c>
      <c r="M2748" s="5">
        <f t="shared" si="2330"/>
        <v>41070.5</v>
      </c>
      <c r="N2748" s="5">
        <v>41269.333689999999</v>
      </c>
      <c r="O2748" s="5">
        <v>28797.652440000002</v>
      </c>
      <c r="P2748" s="5">
        <v>0</v>
      </c>
      <c r="Q2748" s="5">
        <v>0</v>
      </c>
      <c r="R2748" s="5">
        <v>0</v>
      </c>
      <c r="S2748" s="5">
        <v>0</v>
      </c>
      <c r="T2748" s="5">
        <v>41269.306929999999</v>
      </c>
      <c r="U2748" s="5">
        <v>0</v>
      </c>
      <c r="V2748" s="42">
        <v>0</v>
      </c>
      <c r="W2748" s="5">
        <f t="shared" si="2336"/>
        <v>99.999935157664027</v>
      </c>
      <c r="X2748" s="27"/>
    </row>
    <row r="2749" spans="1:24" ht="31.5" customHeight="1" x14ac:dyDescent="0.3">
      <c r="A2749" s="4" t="s">
        <v>238</v>
      </c>
      <c r="B2749" s="4" t="s">
        <v>1785</v>
      </c>
      <c r="C2749" s="4" t="s">
        <v>174</v>
      </c>
      <c r="D2749" s="4"/>
      <c r="E2749" s="14" t="s">
        <v>828</v>
      </c>
      <c r="F2749" s="5">
        <f t="shared" ref="F2749:L2749" si="2374">F2750+F2752</f>
        <v>3437</v>
      </c>
      <c r="G2749" s="5">
        <f t="shared" si="2374"/>
        <v>3437</v>
      </c>
      <c r="H2749" s="5">
        <f t="shared" si="2374"/>
        <v>3437</v>
      </c>
      <c r="I2749" s="5">
        <f t="shared" si="2374"/>
        <v>0</v>
      </c>
      <c r="J2749" s="5">
        <f t="shared" si="2374"/>
        <v>0</v>
      </c>
      <c r="K2749" s="5">
        <f t="shared" si="2374"/>
        <v>0</v>
      </c>
      <c r="L2749" s="5">
        <f t="shared" si="2374"/>
        <v>0</v>
      </c>
      <c r="M2749" s="5">
        <f t="shared" si="2330"/>
        <v>3437</v>
      </c>
      <c r="N2749" s="5">
        <f>N2750+N2752+N2754</f>
        <v>3238.1663100000001</v>
      </c>
      <c r="O2749" s="5">
        <f t="shared" ref="O2749:V2749" si="2375">O2750+O2752+O2754</f>
        <v>2503.4474099999998</v>
      </c>
      <c r="P2749" s="5">
        <f t="shared" si="2375"/>
        <v>0</v>
      </c>
      <c r="Q2749" s="5">
        <f t="shared" si="2375"/>
        <v>0</v>
      </c>
      <c r="R2749" s="5">
        <f t="shared" si="2375"/>
        <v>0</v>
      </c>
      <c r="S2749" s="5">
        <f t="shared" si="2375"/>
        <v>0</v>
      </c>
      <c r="T2749" s="5">
        <f t="shared" si="2375"/>
        <v>3238.0805799999998</v>
      </c>
      <c r="U2749" s="5">
        <f t="shared" si="2375"/>
        <v>0</v>
      </c>
      <c r="V2749" s="42">
        <f t="shared" si="2375"/>
        <v>0</v>
      </c>
      <c r="W2749" s="5">
        <f t="shared" si="2336"/>
        <v>99.99735251399116</v>
      </c>
      <c r="X2749" s="27"/>
    </row>
    <row r="2750" spans="1:24" ht="78.75" customHeight="1" x14ac:dyDescent="0.3">
      <c r="A2750" s="4" t="s">
        <v>238</v>
      </c>
      <c r="B2750" s="4" t="s">
        <v>1785</v>
      </c>
      <c r="C2750" s="4" t="s">
        <v>174</v>
      </c>
      <c r="D2750" s="4" t="s">
        <v>18</v>
      </c>
      <c r="E2750" s="14" t="s">
        <v>528</v>
      </c>
      <c r="F2750" s="5">
        <f t="shared" ref="F2750:L2750" si="2376">F2751</f>
        <v>0.9</v>
      </c>
      <c r="G2750" s="5">
        <f t="shared" si="2376"/>
        <v>0.2</v>
      </c>
      <c r="H2750" s="5">
        <f t="shared" si="2376"/>
        <v>0</v>
      </c>
      <c r="I2750" s="5">
        <f t="shared" si="2376"/>
        <v>0</v>
      </c>
      <c r="J2750" s="5">
        <f t="shared" si="2376"/>
        <v>0</v>
      </c>
      <c r="K2750" s="5">
        <f t="shared" si="2376"/>
        <v>0</v>
      </c>
      <c r="L2750" s="5">
        <f t="shared" si="2376"/>
        <v>0</v>
      </c>
      <c r="M2750" s="5">
        <f t="shared" si="2330"/>
        <v>0.9</v>
      </c>
      <c r="N2750" s="5">
        <f>N2751</f>
        <v>0.84606999999999999</v>
      </c>
      <c r="O2750" s="5">
        <f>O2751</f>
        <v>0.74750000000000005</v>
      </c>
      <c r="P2750" s="5">
        <f t="shared" ref="P2750:V2750" si="2377">P2751</f>
        <v>0</v>
      </c>
      <c r="Q2750" s="5">
        <f t="shared" si="2377"/>
        <v>0</v>
      </c>
      <c r="R2750" s="5">
        <f t="shared" si="2377"/>
        <v>0</v>
      </c>
      <c r="S2750" s="5">
        <f t="shared" si="2377"/>
        <v>0</v>
      </c>
      <c r="T2750" s="5">
        <f t="shared" si="2377"/>
        <v>0.84606999999999999</v>
      </c>
      <c r="U2750" s="5">
        <f t="shared" si="2377"/>
        <v>0</v>
      </c>
      <c r="V2750" s="42">
        <f t="shared" si="2377"/>
        <v>0</v>
      </c>
      <c r="W2750" s="5">
        <f t="shared" si="2336"/>
        <v>100</v>
      </c>
      <c r="X2750" s="27"/>
    </row>
    <row r="2751" spans="1:24" ht="31.5" customHeight="1" x14ac:dyDescent="0.3">
      <c r="A2751" s="4" t="s">
        <v>238</v>
      </c>
      <c r="B2751" s="4" t="s">
        <v>1785</v>
      </c>
      <c r="C2751" s="4" t="s">
        <v>174</v>
      </c>
      <c r="D2751" s="4" t="s">
        <v>28</v>
      </c>
      <c r="E2751" s="14" t="s">
        <v>530</v>
      </c>
      <c r="F2751" s="5">
        <v>0.9</v>
      </c>
      <c r="G2751" s="5">
        <v>0.2</v>
      </c>
      <c r="H2751" s="5"/>
      <c r="I2751" s="5"/>
      <c r="J2751" s="5"/>
      <c r="K2751" s="5"/>
      <c r="L2751" s="5"/>
      <c r="M2751" s="5">
        <f t="shared" si="2330"/>
        <v>0.9</v>
      </c>
      <c r="N2751" s="5">
        <v>0.84606999999999999</v>
      </c>
      <c r="O2751" s="5">
        <v>0.74750000000000005</v>
      </c>
      <c r="P2751" s="5">
        <v>0</v>
      </c>
      <c r="Q2751" s="5">
        <v>0</v>
      </c>
      <c r="R2751" s="5">
        <v>0</v>
      </c>
      <c r="S2751" s="5">
        <v>0</v>
      </c>
      <c r="T2751" s="5">
        <v>0.84606999999999999</v>
      </c>
      <c r="U2751" s="5">
        <v>0</v>
      </c>
      <c r="V2751" s="42">
        <v>0</v>
      </c>
      <c r="W2751" s="5">
        <f t="shared" si="2336"/>
        <v>100</v>
      </c>
      <c r="X2751" s="27"/>
    </row>
    <row r="2752" spans="1:24" ht="31.5" customHeight="1" x14ac:dyDescent="0.3">
      <c r="A2752" s="4" t="s">
        <v>238</v>
      </c>
      <c r="B2752" s="4" t="s">
        <v>1785</v>
      </c>
      <c r="C2752" s="4" t="s">
        <v>174</v>
      </c>
      <c r="D2752" s="4" t="s">
        <v>11</v>
      </c>
      <c r="E2752" s="14" t="s">
        <v>531</v>
      </c>
      <c r="F2752" s="5">
        <f t="shared" ref="F2752:L2752" si="2378">F2753</f>
        <v>3436.1</v>
      </c>
      <c r="G2752" s="5">
        <f t="shared" si="2378"/>
        <v>3436.8</v>
      </c>
      <c r="H2752" s="5">
        <f t="shared" si="2378"/>
        <v>3437</v>
      </c>
      <c r="I2752" s="5">
        <f t="shared" si="2378"/>
        <v>0</v>
      </c>
      <c r="J2752" s="5">
        <f t="shared" si="2378"/>
        <v>0</v>
      </c>
      <c r="K2752" s="5">
        <f t="shared" si="2378"/>
        <v>0</v>
      </c>
      <c r="L2752" s="5">
        <f t="shared" si="2378"/>
        <v>0</v>
      </c>
      <c r="M2752" s="5">
        <f t="shared" si="2330"/>
        <v>3436.1</v>
      </c>
      <c r="N2752" s="5">
        <f>N2753</f>
        <v>3237.32024</v>
      </c>
      <c r="O2752" s="5">
        <f>O2753</f>
        <v>2501.6999099999998</v>
      </c>
      <c r="P2752" s="5">
        <f t="shared" ref="P2752:V2752" si="2379">P2753</f>
        <v>0</v>
      </c>
      <c r="Q2752" s="5">
        <f t="shared" si="2379"/>
        <v>0</v>
      </c>
      <c r="R2752" s="5">
        <f t="shared" si="2379"/>
        <v>0</v>
      </c>
      <c r="S2752" s="5">
        <f t="shared" si="2379"/>
        <v>0</v>
      </c>
      <c r="T2752" s="5">
        <f t="shared" si="2379"/>
        <v>3237.2345099999998</v>
      </c>
      <c r="U2752" s="5">
        <f t="shared" si="2379"/>
        <v>0</v>
      </c>
      <c r="V2752" s="42">
        <f t="shared" si="2379"/>
        <v>0</v>
      </c>
      <c r="W2752" s="5">
        <f t="shared" si="2336"/>
        <v>99.997351822073682</v>
      </c>
      <c r="X2752" s="27"/>
    </row>
    <row r="2753" spans="1:24" ht="31.5" customHeight="1" x14ac:dyDescent="0.3">
      <c r="A2753" s="4" t="s">
        <v>238</v>
      </c>
      <c r="B2753" s="4" t="s">
        <v>1785</v>
      </c>
      <c r="C2753" s="4" t="s">
        <v>174</v>
      </c>
      <c r="D2753" s="4" t="s">
        <v>12</v>
      </c>
      <c r="E2753" s="14" t="s">
        <v>532</v>
      </c>
      <c r="F2753" s="5">
        <v>3436.1</v>
      </c>
      <c r="G2753" s="5">
        <v>3436.8</v>
      </c>
      <c r="H2753" s="5">
        <v>3437</v>
      </c>
      <c r="I2753" s="5"/>
      <c r="J2753" s="5"/>
      <c r="K2753" s="5"/>
      <c r="L2753" s="5"/>
      <c r="M2753" s="5">
        <f t="shared" si="2330"/>
        <v>3436.1</v>
      </c>
      <c r="N2753" s="5">
        <v>3237.32024</v>
      </c>
      <c r="O2753" s="5">
        <v>2501.6999099999998</v>
      </c>
      <c r="P2753" s="5">
        <v>0</v>
      </c>
      <c r="Q2753" s="5">
        <v>0</v>
      </c>
      <c r="R2753" s="5">
        <v>0</v>
      </c>
      <c r="S2753" s="5">
        <v>0</v>
      </c>
      <c r="T2753" s="5">
        <v>3237.2345099999998</v>
      </c>
      <c r="U2753" s="5">
        <v>0</v>
      </c>
      <c r="V2753" s="42">
        <v>0</v>
      </c>
      <c r="W2753" s="5">
        <f t="shared" si="2336"/>
        <v>99.997351822073682</v>
      </c>
      <c r="X2753" s="27"/>
    </row>
    <row r="2754" spans="1:24" ht="15.75" hidden="1" customHeight="1" x14ac:dyDescent="0.3">
      <c r="A2754" s="4" t="s">
        <v>238</v>
      </c>
      <c r="B2754" s="4" t="s">
        <v>1785</v>
      </c>
      <c r="C2754" s="4" t="s">
        <v>174</v>
      </c>
      <c r="D2754" s="4" t="s">
        <v>13</v>
      </c>
      <c r="E2754" s="14" t="s">
        <v>547</v>
      </c>
      <c r="F2754" s="5"/>
      <c r="G2754" s="5"/>
      <c r="H2754" s="5"/>
      <c r="I2754" s="5"/>
      <c r="J2754" s="5"/>
      <c r="K2754" s="5"/>
      <c r="L2754" s="5"/>
      <c r="M2754" s="5">
        <v>0</v>
      </c>
      <c r="N2754" s="5">
        <f>N2755</f>
        <v>0</v>
      </c>
      <c r="O2754" s="5">
        <f t="shared" ref="O2754:V2754" si="2380">O2755</f>
        <v>1</v>
      </c>
      <c r="P2754" s="5">
        <f t="shared" si="2380"/>
        <v>0</v>
      </c>
      <c r="Q2754" s="5">
        <f t="shared" si="2380"/>
        <v>0</v>
      </c>
      <c r="R2754" s="5">
        <f t="shared" si="2380"/>
        <v>0</v>
      </c>
      <c r="S2754" s="5">
        <f t="shared" si="2380"/>
        <v>0</v>
      </c>
      <c r="T2754" s="5">
        <f t="shared" si="2380"/>
        <v>0</v>
      </c>
      <c r="U2754" s="5">
        <f t="shared" si="2380"/>
        <v>0</v>
      </c>
      <c r="V2754" s="42">
        <f t="shared" si="2380"/>
        <v>0</v>
      </c>
      <c r="W2754" s="5" t="e">
        <f t="shared" si="2336"/>
        <v>#DIV/0!</v>
      </c>
      <c r="X2754" s="25" t="s">
        <v>1591</v>
      </c>
    </row>
    <row r="2755" spans="1:24" ht="15.75" hidden="1" customHeight="1" x14ac:dyDescent="0.3">
      <c r="A2755" s="4" t="s">
        <v>238</v>
      </c>
      <c r="B2755" s="4" t="s">
        <v>1785</v>
      </c>
      <c r="C2755" s="4" t="s">
        <v>174</v>
      </c>
      <c r="D2755" s="4" t="s">
        <v>20</v>
      </c>
      <c r="E2755" s="14" t="s">
        <v>550</v>
      </c>
      <c r="F2755" s="5"/>
      <c r="G2755" s="5"/>
      <c r="H2755" s="5"/>
      <c r="I2755" s="5"/>
      <c r="J2755" s="5"/>
      <c r="K2755" s="5"/>
      <c r="L2755" s="5"/>
      <c r="M2755" s="5">
        <v>0</v>
      </c>
      <c r="N2755" s="5">
        <v>0</v>
      </c>
      <c r="O2755" s="5">
        <v>1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42">
        <v>0</v>
      </c>
      <c r="W2755" s="5" t="e">
        <f t="shared" si="2336"/>
        <v>#DIV/0!</v>
      </c>
      <c r="X2755" s="25" t="s">
        <v>1591</v>
      </c>
    </row>
    <row r="2756" spans="1:24" s="10" customFormat="1" ht="15.75" customHeight="1" x14ac:dyDescent="0.3">
      <c r="A2756" s="9" t="s">
        <v>238</v>
      </c>
      <c r="B2756" s="9" t="s">
        <v>1760</v>
      </c>
      <c r="C2756" s="9"/>
      <c r="D2756" s="9"/>
      <c r="E2756" s="13" t="s">
        <v>506</v>
      </c>
      <c r="F2756" s="11">
        <f t="shared" ref="F2756:L2756" si="2381">F2757+F2793</f>
        <v>13094.9</v>
      </c>
      <c r="G2756" s="11">
        <f t="shared" si="2381"/>
        <v>10301.900000000001</v>
      </c>
      <c r="H2756" s="11">
        <f t="shared" si="2381"/>
        <v>10301.900000000001</v>
      </c>
      <c r="I2756" s="11">
        <f t="shared" si="2381"/>
        <v>0</v>
      </c>
      <c r="J2756" s="11">
        <f t="shared" si="2381"/>
        <v>0</v>
      </c>
      <c r="K2756" s="11">
        <f t="shared" si="2381"/>
        <v>0</v>
      </c>
      <c r="L2756" s="11">
        <f t="shared" si="2381"/>
        <v>-1202.96</v>
      </c>
      <c r="M2756" s="11">
        <f t="shared" si="2330"/>
        <v>11891.939999999999</v>
      </c>
      <c r="N2756" s="11">
        <f>N2757+N2793+N2801</f>
        <v>11607.634</v>
      </c>
      <c r="O2756" s="11">
        <f t="shared" ref="O2756:V2756" si="2382">O2757+O2793+O2801</f>
        <v>7551.5915800000002</v>
      </c>
      <c r="P2756" s="11">
        <f t="shared" si="2382"/>
        <v>1379.0609999999999</v>
      </c>
      <c r="Q2756" s="11">
        <f t="shared" si="2382"/>
        <v>0</v>
      </c>
      <c r="R2756" s="11">
        <f t="shared" si="2382"/>
        <v>0</v>
      </c>
      <c r="S2756" s="11">
        <f t="shared" si="2382"/>
        <v>0</v>
      </c>
      <c r="T2756" s="11">
        <f t="shared" si="2382"/>
        <v>10092.15199</v>
      </c>
      <c r="U2756" s="11">
        <f t="shared" si="2382"/>
        <v>113.29425000000001</v>
      </c>
      <c r="V2756" s="11">
        <f t="shared" si="2382"/>
        <v>0</v>
      </c>
      <c r="W2756" s="11">
        <f t="shared" si="2336"/>
        <v>86.944092051834161</v>
      </c>
      <c r="X2756" s="26"/>
    </row>
    <row r="2757" spans="1:24" ht="15.75" customHeight="1" x14ac:dyDescent="0.3">
      <c r="A2757" s="4" t="s">
        <v>238</v>
      </c>
      <c r="B2757" s="4" t="s">
        <v>1760</v>
      </c>
      <c r="C2757" s="4" t="s">
        <v>122</v>
      </c>
      <c r="D2757" s="4"/>
      <c r="E2757" s="14" t="s">
        <v>1042</v>
      </c>
      <c r="F2757" s="5">
        <f t="shared" ref="F2757:L2757" si="2383">F2758+F2785</f>
        <v>13094.9</v>
      </c>
      <c r="G2757" s="5">
        <f t="shared" si="2383"/>
        <v>10301.900000000001</v>
      </c>
      <c r="H2757" s="5">
        <f t="shared" si="2383"/>
        <v>10301.900000000001</v>
      </c>
      <c r="I2757" s="5">
        <f t="shared" si="2383"/>
        <v>0</v>
      </c>
      <c r="J2757" s="5">
        <f t="shared" si="2383"/>
        <v>0</v>
      </c>
      <c r="K2757" s="5">
        <f t="shared" si="2383"/>
        <v>0</v>
      </c>
      <c r="L2757" s="5">
        <f t="shared" si="2383"/>
        <v>-1409.67</v>
      </c>
      <c r="M2757" s="5">
        <f t="shared" si="2330"/>
        <v>11685.23</v>
      </c>
      <c r="N2757" s="5">
        <f>N2758+N2785</f>
        <v>9813.237000000001</v>
      </c>
      <c r="O2757" s="5">
        <f>O2758+O2785</f>
        <v>7226.5915800000002</v>
      </c>
      <c r="P2757" s="5">
        <f t="shared" ref="P2757:V2757" si="2384">P2758+P2785</f>
        <v>0</v>
      </c>
      <c r="Q2757" s="5">
        <f t="shared" si="2384"/>
        <v>0</v>
      </c>
      <c r="R2757" s="5">
        <f t="shared" si="2384"/>
        <v>0</v>
      </c>
      <c r="S2757" s="5">
        <f t="shared" si="2384"/>
        <v>0</v>
      </c>
      <c r="T2757" s="5">
        <f t="shared" si="2384"/>
        <v>9739.5217400000001</v>
      </c>
      <c r="U2757" s="5">
        <f t="shared" si="2384"/>
        <v>0</v>
      </c>
      <c r="V2757" s="42">
        <f t="shared" si="2384"/>
        <v>0</v>
      </c>
      <c r="W2757" s="5">
        <f t="shared" si="2336"/>
        <v>99.248818101509201</v>
      </c>
      <c r="X2757" s="27"/>
    </row>
    <row r="2758" spans="1:24" ht="31.5" customHeight="1" x14ac:dyDescent="0.3">
      <c r="A2758" s="4" t="s">
        <v>238</v>
      </c>
      <c r="B2758" s="4" t="s">
        <v>1760</v>
      </c>
      <c r="C2758" s="4" t="s">
        <v>183</v>
      </c>
      <c r="D2758" s="4"/>
      <c r="E2758" s="14" t="s">
        <v>1043</v>
      </c>
      <c r="F2758" s="5">
        <f t="shared" ref="F2758:L2758" si="2385">F2759+F2772+F2779</f>
        <v>12974.9</v>
      </c>
      <c r="G2758" s="5">
        <f t="shared" si="2385"/>
        <v>10181.900000000001</v>
      </c>
      <c r="H2758" s="5">
        <f t="shared" si="2385"/>
        <v>10181.900000000001</v>
      </c>
      <c r="I2758" s="5">
        <f t="shared" si="2385"/>
        <v>0</v>
      </c>
      <c r="J2758" s="5">
        <f t="shared" si="2385"/>
        <v>0</v>
      </c>
      <c r="K2758" s="5">
        <f t="shared" si="2385"/>
        <v>0</v>
      </c>
      <c r="L2758" s="5">
        <f t="shared" si="2385"/>
        <v>-1409.67</v>
      </c>
      <c r="M2758" s="5">
        <f t="shared" si="2330"/>
        <v>11565.23</v>
      </c>
      <c r="N2758" s="5">
        <f>N2759+N2772+N2779</f>
        <v>9693.237000000001</v>
      </c>
      <c r="O2758" s="5">
        <f>O2759+O2772+O2779</f>
        <v>7106.5915800000002</v>
      </c>
      <c r="P2758" s="5">
        <f t="shared" ref="P2758:V2758" si="2386">P2759+P2772+P2779</f>
        <v>0</v>
      </c>
      <c r="Q2758" s="5">
        <f t="shared" si="2386"/>
        <v>0</v>
      </c>
      <c r="R2758" s="5">
        <f t="shared" si="2386"/>
        <v>0</v>
      </c>
      <c r="S2758" s="5">
        <f t="shared" si="2386"/>
        <v>0</v>
      </c>
      <c r="T2758" s="5">
        <f t="shared" si="2386"/>
        <v>9619.5217400000001</v>
      </c>
      <c r="U2758" s="5">
        <f t="shared" si="2386"/>
        <v>0</v>
      </c>
      <c r="V2758" s="42">
        <f t="shared" si="2386"/>
        <v>0</v>
      </c>
      <c r="W2758" s="5">
        <f t="shared" si="2336"/>
        <v>99.239518645835219</v>
      </c>
      <c r="X2758" s="27"/>
    </row>
    <row r="2759" spans="1:24" ht="63" customHeight="1" x14ac:dyDescent="0.3">
      <c r="A2759" s="4" t="s">
        <v>238</v>
      </c>
      <c r="B2759" s="4" t="s">
        <v>1760</v>
      </c>
      <c r="C2759" s="4" t="s">
        <v>184</v>
      </c>
      <c r="D2759" s="4"/>
      <c r="E2759" s="14" t="s">
        <v>1044</v>
      </c>
      <c r="F2759" s="5">
        <f t="shared" ref="F2759:L2759" si="2387">F2760+F2766+F2769+F2763</f>
        <v>3802.8</v>
      </c>
      <c r="G2759" s="5">
        <f t="shared" si="2387"/>
        <v>802.8</v>
      </c>
      <c r="H2759" s="5">
        <f t="shared" si="2387"/>
        <v>802.8</v>
      </c>
      <c r="I2759" s="5">
        <f t="shared" si="2387"/>
        <v>0</v>
      </c>
      <c r="J2759" s="5">
        <f t="shared" si="2387"/>
        <v>0</v>
      </c>
      <c r="K2759" s="5">
        <f t="shared" si="2387"/>
        <v>0</v>
      </c>
      <c r="L2759" s="5">
        <f t="shared" si="2387"/>
        <v>-741.81400000000008</v>
      </c>
      <c r="M2759" s="5">
        <f t="shared" si="2330"/>
        <v>3060.9859999999999</v>
      </c>
      <c r="N2759" s="5">
        <f>N2760+N2766+N2769+N2763</f>
        <v>1188.9929999999999</v>
      </c>
      <c r="O2759" s="5">
        <f>O2760+O2766+O2769+O2763</f>
        <v>788.30220000000008</v>
      </c>
      <c r="P2759" s="5">
        <f t="shared" ref="P2759:V2759" si="2388">P2760+P2766+P2769+P2763</f>
        <v>0</v>
      </c>
      <c r="Q2759" s="5">
        <f t="shared" si="2388"/>
        <v>0</v>
      </c>
      <c r="R2759" s="5">
        <f t="shared" si="2388"/>
        <v>0</v>
      </c>
      <c r="S2759" s="5">
        <f t="shared" si="2388"/>
        <v>0</v>
      </c>
      <c r="T2759" s="5">
        <f>T2760+T2766+T2769+T2763</f>
        <v>1187.9419499999999</v>
      </c>
      <c r="U2759" s="5">
        <f t="shared" si="2388"/>
        <v>0</v>
      </c>
      <c r="V2759" s="42">
        <f t="shared" si="2388"/>
        <v>0</v>
      </c>
      <c r="W2759" s="5">
        <f t="shared" si="2336"/>
        <v>99.911601666283985</v>
      </c>
      <c r="X2759" s="27"/>
    </row>
    <row r="2760" spans="1:24" ht="63" customHeight="1" x14ac:dyDescent="0.3">
      <c r="A2760" s="4" t="s">
        <v>238</v>
      </c>
      <c r="B2760" s="4" t="s">
        <v>1760</v>
      </c>
      <c r="C2760" s="4" t="s">
        <v>177</v>
      </c>
      <c r="D2760" s="4"/>
      <c r="E2760" s="14" t="s">
        <v>866</v>
      </c>
      <c r="F2760" s="5">
        <f t="shared" ref="F2760:L2761" si="2389">F2761</f>
        <v>221.5</v>
      </c>
      <c r="G2760" s="5">
        <f t="shared" si="2389"/>
        <v>221.5</v>
      </c>
      <c r="H2760" s="5">
        <f t="shared" si="2389"/>
        <v>221.5</v>
      </c>
      <c r="I2760" s="5">
        <f t="shared" si="2389"/>
        <v>0</v>
      </c>
      <c r="J2760" s="5">
        <f t="shared" si="2389"/>
        <v>0</v>
      </c>
      <c r="K2760" s="5">
        <f t="shared" si="2389"/>
        <v>0</v>
      </c>
      <c r="L2760" s="5">
        <f t="shared" si="2389"/>
        <v>0</v>
      </c>
      <c r="M2760" s="5">
        <f t="shared" si="2330"/>
        <v>221.5</v>
      </c>
      <c r="N2760" s="5">
        <f>N2761</f>
        <v>221.5</v>
      </c>
      <c r="O2760" s="5">
        <f>O2761</f>
        <v>128.625</v>
      </c>
      <c r="P2760" s="5">
        <f t="shared" ref="P2760:V2761" si="2390">P2761</f>
        <v>0</v>
      </c>
      <c r="Q2760" s="5">
        <f t="shared" si="2390"/>
        <v>0</v>
      </c>
      <c r="R2760" s="5">
        <f t="shared" si="2390"/>
        <v>0</v>
      </c>
      <c r="S2760" s="5">
        <f t="shared" si="2390"/>
        <v>0</v>
      </c>
      <c r="T2760" s="5">
        <f t="shared" si="2390"/>
        <v>221.5</v>
      </c>
      <c r="U2760" s="5">
        <f t="shared" si="2390"/>
        <v>0</v>
      </c>
      <c r="V2760" s="42">
        <f t="shared" si="2390"/>
        <v>0</v>
      </c>
      <c r="W2760" s="5">
        <f t="shared" si="2336"/>
        <v>100</v>
      </c>
      <c r="X2760" s="27"/>
    </row>
    <row r="2761" spans="1:24" ht="31.5" customHeight="1" x14ac:dyDescent="0.3">
      <c r="A2761" s="4" t="s">
        <v>238</v>
      </c>
      <c r="B2761" s="4" t="s">
        <v>1760</v>
      </c>
      <c r="C2761" s="4" t="s">
        <v>177</v>
      </c>
      <c r="D2761" s="4" t="s">
        <v>11</v>
      </c>
      <c r="E2761" s="14" t="s">
        <v>531</v>
      </c>
      <c r="F2761" s="5">
        <f t="shared" si="2389"/>
        <v>221.5</v>
      </c>
      <c r="G2761" s="5">
        <f t="shared" si="2389"/>
        <v>221.5</v>
      </c>
      <c r="H2761" s="5">
        <f t="shared" si="2389"/>
        <v>221.5</v>
      </c>
      <c r="I2761" s="5">
        <f t="shared" si="2389"/>
        <v>0</v>
      </c>
      <c r="J2761" s="5">
        <f t="shared" si="2389"/>
        <v>0</v>
      </c>
      <c r="K2761" s="5">
        <f t="shared" si="2389"/>
        <v>0</v>
      </c>
      <c r="L2761" s="5">
        <f t="shared" si="2389"/>
        <v>0</v>
      </c>
      <c r="M2761" s="5">
        <f t="shared" si="2330"/>
        <v>221.5</v>
      </c>
      <c r="N2761" s="5">
        <f>N2762</f>
        <v>221.5</v>
      </c>
      <c r="O2761" s="5">
        <f>O2762</f>
        <v>128.625</v>
      </c>
      <c r="P2761" s="5">
        <f t="shared" si="2390"/>
        <v>0</v>
      </c>
      <c r="Q2761" s="5">
        <f t="shared" si="2390"/>
        <v>0</v>
      </c>
      <c r="R2761" s="5">
        <f t="shared" si="2390"/>
        <v>0</v>
      </c>
      <c r="S2761" s="5">
        <f t="shared" si="2390"/>
        <v>0</v>
      </c>
      <c r="T2761" s="5">
        <f t="shared" si="2390"/>
        <v>221.5</v>
      </c>
      <c r="U2761" s="5">
        <f t="shared" si="2390"/>
        <v>0</v>
      </c>
      <c r="V2761" s="42">
        <f t="shared" si="2390"/>
        <v>0</v>
      </c>
      <c r="W2761" s="5">
        <f t="shared" si="2336"/>
        <v>100</v>
      </c>
      <c r="X2761" s="27"/>
    </row>
    <row r="2762" spans="1:24" ht="31.5" customHeight="1" x14ac:dyDescent="0.3">
      <c r="A2762" s="4" t="s">
        <v>238</v>
      </c>
      <c r="B2762" s="4" t="s">
        <v>1760</v>
      </c>
      <c r="C2762" s="4" t="s">
        <v>177</v>
      </c>
      <c r="D2762" s="4" t="s">
        <v>12</v>
      </c>
      <c r="E2762" s="14" t="s">
        <v>532</v>
      </c>
      <c r="F2762" s="5">
        <v>221.5</v>
      </c>
      <c r="G2762" s="5">
        <v>221.5</v>
      </c>
      <c r="H2762" s="5">
        <v>221.5</v>
      </c>
      <c r="I2762" s="5"/>
      <c r="J2762" s="5"/>
      <c r="K2762" s="5"/>
      <c r="L2762" s="5"/>
      <c r="M2762" s="5">
        <f t="shared" si="2330"/>
        <v>221.5</v>
      </c>
      <c r="N2762" s="5">
        <v>221.5</v>
      </c>
      <c r="O2762" s="5">
        <v>128.625</v>
      </c>
      <c r="P2762" s="5">
        <v>0</v>
      </c>
      <c r="Q2762" s="5">
        <v>0</v>
      </c>
      <c r="R2762" s="5">
        <v>0</v>
      </c>
      <c r="S2762" s="5">
        <v>0</v>
      </c>
      <c r="T2762" s="5">
        <v>221.5</v>
      </c>
      <c r="U2762" s="5">
        <v>0</v>
      </c>
      <c r="V2762" s="42">
        <v>0</v>
      </c>
      <c r="W2762" s="5">
        <f t="shared" si="2336"/>
        <v>100</v>
      </c>
      <c r="X2762" s="27"/>
    </row>
    <row r="2763" spans="1:24" ht="31.5" customHeight="1" x14ac:dyDescent="0.3">
      <c r="A2763" s="4" t="s">
        <v>238</v>
      </c>
      <c r="B2763" s="4" t="s">
        <v>1760</v>
      </c>
      <c r="C2763" s="4" t="s">
        <v>1427</v>
      </c>
      <c r="D2763" s="4"/>
      <c r="E2763" s="14" t="s">
        <v>1428</v>
      </c>
      <c r="F2763" s="5">
        <f>F2764</f>
        <v>3000</v>
      </c>
      <c r="G2763" s="5">
        <f t="shared" ref="G2763:L2764" si="2391">G2764</f>
        <v>0</v>
      </c>
      <c r="H2763" s="5">
        <f t="shared" si="2391"/>
        <v>0</v>
      </c>
      <c r="I2763" s="5">
        <f t="shared" si="2391"/>
        <v>0</v>
      </c>
      <c r="J2763" s="5">
        <f t="shared" si="2391"/>
        <v>0</v>
      </c>
      <c r="K2763" s="5">
        <f t="shared" si="2391"/>
        <v>0</v>
      </c>
      <c r="L2763" s="5">
        <f t="shared" si="2391"/>
        <v>-895.26800000000003</v>
      </c>
      <c r="M2763" s="5">
        <f t="shared" si="2330"/>
        <v>2104.732</v>
      </c>
      <c r="N2763" s="5">
        <f>N2764</f>
        <v>232.739</v>
      </c>
      <c r="O2763" s="5">
        <f>O2764</f>
        <v>232.49700000000001</v>
      </c>
      <c r="P2763" s="5">
        <f t="shared" ref="P2763:V2764" si="2392">P2764</f>
        <v>0</v>
      </c>
      <c r="Q2763" s="5">
        <f t="shared" si="2392"/>
        <v>0</v>
      </c>
      <c r="R2763" s="5">
        <f t="shared" si="2392"/>
        <v>0</v>
      </c>
      <c r="S2763" s="5">
        <f t="shared" si="2392"/>
        <v>0</v>
      </c>
      <c r="T2763" s="5">
        <f t="shared" si="2392"/>
        <v>231.68795</v>
      </c>
      <c r="U2763" s="5">
        <f t="shared" si="2392"/>
        <v>0</v>
      </c>
      <c r="V2763" s="42">
        <f t="shared" si="2392"/>
        <v>0</v>
      </c>
      <c r="W2763" s="5">
        <f t="shared" si="2336"/>
        <v>99.54839970954589</v>
      </c>
      <c r="X2763" s="27"/>
    </row>
    <row r="2764" spans="1:24" ht="31.5" customHeight="1" x14ac:dyDescent="0.3">
      <c r="A2764" s="4" t="s">
        <v>238</v>
      </c>
      <c r="B2764" s="4" t="s">
        <v>1760</v>
      </c>
      <c r="C2764" s="4" t="s">
        <v>1427</v>
      </c>
      <c r="D2764" s="4" t="s">
        <v>11</v>
      </c>
      <c r="E2764" s="14" t="s">
        <v>531</v>
      </c>
      <c r="F2764" s="5">
        <f>F2765</f>
        <v>3000</v>
      </c>
      <c r="G2764" s="5">
        <f t="shared" si="2391"/>
        <v>0</v>
      </c>
      <c r="H2764" s="5">
        <f t="shared" si="2391"/>
        <v>0</v>
      </c>
      <c r="I2764" s="5">
        <f t="shared" si="2391"/>
        <v>0</v>
      </c>
      <c r="J2764" s="5">
        <f t="shared" si="2391"/>
        <v>0</v>
      </c>
      <c r="K2764" s="5">
        <f t="shared" si="2391"/>
        <v>0</v>
      </c>
      <c r="L2764" s="5">
        <f t="shared" si="2391"/>
        <v>-895.26800000000003</v>
      </c>
      <c r="M2764" s="5">
        <f t="shared" ref="M2764:M2850" si="2393">F2764+I2764+L2764</f>
        <v>2104.732</v>
      </c>
      <c r="N2764" s="5">
        <f>N2765</f>
        <v>232.739</v>
      </c>
      <c r="O2764" s="5">
        <f>O2765</f>
        <v>232.49700000000001</v>
      </c>
      <c r="P2764" s="5">
        <f t="shared" si="2392"/>
        <v>0</v>
      </c>
      <c r="Q2764" s="5">
        <f t="shared" si="2392"/>
        <v>0</v>
      </c>
      <c r="R2764" s="5">
        <f t="shared" si="2392"/>
        <v>0</v>
      </c>
      <c r="S2764" s="5">
        <f t="shared" si="2392"/>
        <v>0</v>
      </c>
      <c r="T2764" s="5">
        <f t="shared" si="2392"/>
        <v>231.68795</v>
      </c>
      <c r="U2764" s="5">
        <f t="shared" si="2392"/>
        <v>0</v>
      </c>
      <c r="V2764" s="42">
        <f t="shared" si="2392"/>
        <v>0</v>
      </c>
      <c r="W2764" s="5">
        <f t="shared" si="2336"/>
        <v>99.54839970954589</v>
      </c>
      <c r="X2764" s="27"/>
    </row>
    <row r="2765" spans="1:24" ht="31.5" customHeight="1" x14ac:dyDescent="0.3">
      <c r="A2765" s="4" t="s">
        <v>238</v>
      </c>
      <c r="B2765" s="4" t="s">
        <v>1760</v>
      </c>
      <c r="C2765" s="4" t="s">
        <v>1427</v>
      </c>
      <c r="D2765" s="4" t="s">
        <v>12</v>
      </c>
      <c r="E2765" s="14" t="s">
        <v>532</v>
      </c>
      <c r="F2765" s="5">
        <v>3000</v>
      </c>
      <c r="G2765" s="5"/>
      <c r="H2765" s="5"/>
      <c r="I2765" s="5"/>
      <c r="J2765" s="5"/>
      <c r="K2765" s="5"/>
      <c r="L2765" s="5">
        <f>-878.336-16.932</f>
        <v>-895.26800000000003</v>
      </c>
      <c r="M2765" s="5">
        <f t="shared" si="2393"/>
        <v>2104.732</v>
      </c>
      <c r="N2765" s="5">
        <v>232.739</v>
      </c>
      <c r="O2765" s="5">
        <v>232.49700000000001</v>
      </c>
      <c r="P2765" s="5">
        <v>0</v>
      </c>
      <c r="Q2765" s="5">
        <v>0</v>
      </c>
      <c r="R2765" s="5">
        <v>0</v>
      </c>
      <c r="S2765" s="5">
        <v>0</v>
      </c>
      <c r="T2765" s="5">
        <v>231.68795</v>
      </c>
      <c r="U2765" s="5">
        <v>0</v>
      </c>
      <c r="V2765" s="42">
        <v>0</v>
      </c>
      <c r="W2765" s="5">
        <f t="shared" ref="W2765:W2828" si="2394">T2765/N2765*100</f>
        <v>99.54839970954589</v>
      </c>
      <c r="X2765" s="27"/>
    </row>
    <row r="2766" spans="1:24" ht="47.25" customHeight="1" x14ac:dyDescent="0.3">
      <c r="A2766" s="4" t="s">
        <v>238</v>
      </c>
      <c r="B2766" s="4" t="s">
        <v>1760</v>
      </c>
      <c r="C2766" s="4" t="s">
        <v>178</v>
      </c>
      <c r="D2766" s="4"/>
      <c r="E2766" s="14" t="s">
        <v>554</v>
      </c>
      <c r="F2766" s="5">
        <f t="shared" ref="F2766:L2767" si="2395">F2767</f>
        <v>453.3</v>
      </c>
      <c r="G2766" s="5">
        <f t="shared" si="2395"/>
        <v>453.3</v>
      </c>
      <c r="H2766" s="5">
        <f t="shared" si="2395"/>
        <v>453.3</v>
      </c>
      <c r="I2766" s="5">
        <f t="shared" si="2395"/>
        <v>0</v>
      </c>
      <c r="J2766" s="5">
        <f t="shared" si="2395"/>
        <v>0</v>
      </c>
      <c r="K2766" s="5">
        <f t="shared" si="2395"/>
        <v>0</v>
      </c>
      <c r="L2766" s="5">
        <f t="shared" si="2395"/>
        <v>154.52000000000001</v>
      </c>
      <c r="M2766" s="5">
        <f t="shared" si="2393"/>
        <v>607.82000000000005</v>
      </c>
      <c r="N2766" s="5">
        <f>N2767</f>
        <v>607.82000000000005</v>
      </c>
      <c r="O2766" s="5">
        <f>O2767</f>
        <v>363.18020000000001</v>
      </c>
      <c r="P2766" s="5">
        <f t="shared" ref="P2766:V2767" si="2396">P2767</f>
        <v>0</v>
      </c>
      <c r="Q2766" s="5">
        <f t="shared" si="2396"/>
        <v>0</v>
      </c>
      <c r="R2766" s="5">
        <f t="shared" si="2396"/>
        <v>0</v>
      </c>
      <c r="S2766" s="5">
        <f t="shared" si="2396"/>
        <v>0</v>
      </c>
      <c r="T2766" s="5">
        <f t="shared" si="2396"/>
        <v>607.82000000000005</v>
      </c>
      <c r="U2766" s="5">
        <f t="shared" si="2396"/>
        <v>0</v>
      </c>
      <c r="V2766" s="42">
        <f t="shared" si="2396"/>
        <v>0</v>
      </c>
      <c r="W2766" s="5">
        <f t="shared" si="2394"/>
        <v>100</v>
      </c>
      <c r="X2766" s="27"/>
    </row>
    <row r="2767" spans="1:24" ht="31.5" customHeight="1" x14ac:dyDescent="0.3">
      <c r="A2767" s="4" t="s">
        <v>238</v>
      </c>
      <c r="B2767" s="4" t="s">
        <v>1760</v>
      </c>
      <c r="C2767" s="4" t="s">
        <v>178</v>
      </c>
      <c r="D2767" s="4" t="s">
        <v>87</v>
      </c>
      <c r="E2767" s="14" t="s">
        <v>541</v>
      </c>
      <c r="F2767" s="5">
        <f t="shared" si="2395"/>
        <v>453.3</v>
      </c>
      <c r="G2767" s="5">
        <f t="shared" si="2395"/>
        <v>453.3</v>
      </c>
      <c r="H2767" s="5">
        <f t="shared" si="2395"/>
        <v>453.3</v>
      </c>
      <c r="I2767" s="5">
        <f t="shared" si="2395"/>
        <v>0</v>
      </c>
      <c r="J2767" s="5">
        <f t="shared" si="2395"/>
        <v>0</v>
      </c>
      <c r="K2767" s="5">
        <f t="shared" si="2395"/>
        <v>0</v>
      </c>
      <c r="L2767" s="5">
        <f t="shared" si="2395"/>
        <v>154.52000000000001</v>
      </c>
      <c r="M2767" s="5">
        <f t="shared" si="2393"/>
        <v>607.82000000000005</v>
      </c>
      <c r="N2767" s="5">
        <f>N2768</f>
        <v>607.82000000000005</v>
      </c>
      <c r="O2767" s="5">
        <f>O2768</f>
        <v>363.18020000000001</v>
      </c>
      <c r="P2767" s="5">
        <f t="shared" si="2396"/>
        <v>0</v>
      </c>
      <c r="Q2767" s="5">
        <f t="shared" si="2396"/>
        <v>0</v>
      </c>
      <c r="R2767" s="5">
        <f t="shared" si="2396"/>
        <v>0</v>
      </c>
      <c r="S2767" s="5">
        <f t="shared" si="2396"/>
        <v>0</v>
      </c>
      <c r="T2767" s="5">
        <f t="shared" si="2396"/>
        <v>607.82000000000005</v>
      </c>
      <c r="U2767" s="5">
        <f t="shared" si="2396"/>
        <v>0</v>
      </c>
      <c r="V2767" s="42">
        <f t="shared" si="2396"/>
        <v>0</v>
      </c>
      <c r="W2767" s="5">
        <f t="shared" si="2394"/>
        <v>100</v>
      </c>
      <c r="X2767" s="27"/>
    </row>
    <row r="2768" spans="1:24" ht="63" customHeight="1" x14ac:dyDescent="0.3">
      <c r="A2768" s="4" t="s">
        <v>238</v>
      </c>
      <c r="B2768" s="4" t="s">
        <v>1760</v>
      </c>
      <c r="C2768" s="4" t="s">
        <v>178</v>
      </c>
      <c r="D2768" s="4" t="s">
        <v>84</v>
      </c>
      <c r="E2768" s="14" t="s">
        <v>1552</v>
      </c>
      <c r="F2768" s="5">
        <v>453.3</v>
      </c>
      <c r="G2768" s="5">
        <v>453.3</v>
      </c>
      <c r="H2768" s="5">
        <v>453.3</v>
      </c>
      <c r="I2768" s="5"/>
      <c r="J2768" s="5"/>
      <c r="K2768" s="5"/>
      <c r="L2768" s="5">
        <f>139.52+15</f>
        <v>154.52000000000001</v>
      </c>
      <c r="M2768" s="5">
        <f t="shared" si="2393"/>
        <v>607.82000000000005</v>
      </c>
      <c r="N2768" s="5">
        <v>607.82000000000005</v>
      </c>
      <c r="O2768" s="5">
        <v>363.18020000000001</v>
      </c>
      <c r="P2768" s="5">
        <v>0</v>
      </c>
      <c r="Q2768" s="5">
        <v>0</v>
      </c>
      <c r="R2768" s="5">
        <v>0</v>
      </c>
      <c r="S2768" s="5">
        <v>0</v>
      </c>
      <c r="T2768" s="5">
        <v>607.82000000000005</v>
      </c>
      <c r="U2768" s="5">
        <v>0</v>
      </c>
      <c r="V2768" s="42">
        <v>0</v>
      </c>
      <c r="W2768" s="5">
        <f t="shared" si="2394"/>
        <v>100</v>
      </c>
      <c r="X2768" s="27"/>
    </row>
    <row r="2769" spans="1:25" ht="63" customHeight="1" x14ac:dyDescent="0.3">
      <c r="A2769" s="4" t="s">
        <v>238</v>
      </c>
      <c r="B2769" s="4" t="s">
        <v>1760</v>
      </c>
      <c r="C2769" s="4" t="s">
        <v>179</v>
      </c>
      <c r="D2769" s="4"/>
      <c r="E2769" s="14" t="s">
        <v>555</v>
      </c>
      <c r="F2769" s="5">
        <f t="shared" ref="F2769:L2770" si="2397">F2770</f>
        <v>128</v>
      </c>
      <c r="G2769" s="5">
        <f t="shared" si="2397"/>
        <v>128</v>
      </c>
      <c r="H2769" s="5">
        <f t="shared" si="2397"/>
        <v>128</v>
      </c>
      <c r="I2769" s="5">
        <f t="shared" si="2397"/>
        <v>0</v>
      </c>
      <c r="J2769" s="5">
        <f t="shared" si="2397"/>
        <v>0</v>
      </c>
      <c r="K2769" s="5">
        <f t="shared" si="2397"/>
        <v>0</v>
      </c>
      <c r="L2769" s="5">
        <f t="shared" si="2397"/>
        <v>-1.0660000000000001</v>
      </c>
      <c r="M2769" s="5">
        <f t="shared" si="2393"/>
        <v>126.934</v>
      </c>
      <c r="N2769" s="5">
        <f>N2770</f>
        <v>126.934</v>
      </c>
      <c r="O2769" s="5">
        <f>O2770</f>
        <v>64</v>
      </c>
      <c r="P2769" s="5">
        <f t="shared" ref="P2769:V2770" si="2398">P2770</f>
        <v>0</v>
      </c>
      <c r="Q2769" s="5">
        <f t="shared" si="2398"/>
        <v>0</v>
      </c>
      <c r="R2769" s="5">
        <f t="shared" si="2398"/>
        <v>0</v>
      </c>
      <c r="S2769" s="5">
        <f t="shared" si="2398"/>
        <v>0</v>
      </c>
      <c r="T2769" s="5">
        <f t="shared" si="2398"/>
        <v>126.934</v>
      </c>
      <c r="U2769" s="5">
        <f t="shared" si="2398"/>
        <v>0</v>
      </c>
      <c r="V2769" s="42">
        <f t="shared" si="2398"/>
        <v>0</v>
      </c>
      <c r="W2769" s="5">
        <f t="shared" si="2394"/>
        <v>100</v>
      </c>
      <c r="X2769" s="27"/>
    </row>
    <row r="2770" spans="1:25" ht="31.5" customHeight="1" x14ac:dyDescent="0.3">
      <c r="A2770" s="4" t="s">
        <v>238</v>
      </c>
      <c r="B2770" s="4" t="s">
        <v>1760</v>
      </c>
      <c r="C2770" s="4" t="s">
        <v>179</v>
      </c>
      <c r="D2770" s="4" t="s">
        <v>87</v>
      </c>
      <c r="E2770" s="14" t="s">
        <v>541</v>
      </c>
      <c r="F2770" s="5">
        <f t="shared" si="2397"/>
        <v>128</v>
      </c>
      <c r="G2770" s="5">
        <f t="shared" si="2397"/>
        <v>128</v>
      </c>
      <c r="H2770" s="5">
        <f t="shared" si="2397"/>
        <v>128</v>
      </c>
      <c r="I2770" s="5">
        <f t="shared" si="2397"/>
        <v>0</v>
      </c>
      <c r="J2770" s="5">
        <f t="shared" si="2397"/>
        <v>0</v>
      </c>
      <c r="K2770" s="5">
        <f t="shared" si="2397"/>
        <v>0</v>
      </c>
      <c r="L2770" s="5">
        <f t="shared" si="2397"/>
        <v>-1.0660000000000001</v>
      </c>
      <c r="M2770" s="5">
        <f t="shared" si="2393"/>
        <v>126.934</v>
      </c>
      <c r="N2770" s="5">
        <f>N2771</f>
        <v>126.934</v>
      </c>
      <c r="O2770" s="5">
        <f>O2771</f>
        <v>64</v>
      </c>
      <c r="P2770" s="5">
        <f t="shared" si="2398"/>
        <v>0</v>
      </c>
      <c r="Q2770" s="5">
        <f t="shared" si="2398"/>
        <v>0</v>
      </c>
      <c r="R2770" s="5">
        <f t="shared" si="2398"/>
        <v>0</v>
      </c>
      <c r="S2770" s="5">
        <f t="shared" si="2398"/>
        <v>0</v>
      </c>
      <c r="T2770" s="5">
        <f t="shared" si="2398"/>
        <v>126.934</v>
      </c>
      <c r="U2770" s="5">
        <f t="shared" si="2398"/>
        <v>0</v>
      </c>
      <c r="V2770" s="42">
        <f t="shared" si="2398"/>
        <v>0</v>
      </c>
      <c r="W2770" s="5">
        <f t="shared" si="2394"/>
        <v>100</v>
      </c>
      <c r="X2770" s="27"/>
    </row>
    <row r="2771" spans="1:25" ht="63" customHeight="1" x14ac:dyDescent="0.3">
      <c r="A2771" s="4" t="s">
        <v>238</v>
      </c>
      <c r="B2771" s="4" t="s">
        <v>1760</v>
      </c>
      <c r="C2771" s="4" t="s">
        <v>179</v>
      </c>
      <c r="D2771" s="4" t="s">
        <v>84</v>
      </c>
      <c r="E2771" s="14" t="s">
        <v>1552</v>
      </c>
      <c r="F2771" s="5">
        <v>128</v>
      </c>
      <c r="G2771" s="5">
        <v>128</v>
      </c>
      <c r="H2771" s="5">
        <v>128</v>
      </c>
      <c r="I2771" s="5"/>
      <c r="J2771" s="5"/>
      <c r="K2771" s="5"/>
      <c r="L2771" s="5">
        <v>-1.0660000000000001</v>
      </c>
      <c r="M2771" s="5">
        <f t="shared" si="2393"/>
        <v>126.934</v>
      </c>
      <c r="N2771" s="5">
        <v>126.934</v>
      </c>
      <c r="O2771" s="5">
        <v>64</v>
      </c>
      <c r="P2771" s="5">
        <v>0</v>
      </c>
      <c r="Q2771" s="5">
        <v>0</v>
      </c>
      <c r="R2771" s="5">
        <v>0</v>
      </c>
      <c r="S2771" s="5">
        <v>0</v>
      </c>
      <c r="T2771" s="5">
        <v>126.934</v>
      </c>
      <c r="U2771" s="5">
        <v>0</v>
      </c>
      <c r="V2771" s="42">
        <v>0</v>
      </c>
      <c r="W2771" s="5">
        <f t="shared" si="2394"/>
        <v>100</v>
      </c>
      <c r="X2771" s="27"/>
    </row>
    <row r="2772" spans="1:25" ht="63" customHeight="1" x14ac:dyDescent="0.3">
      <c r="A2772" s="4" t="s">
        <v>238</v>
      </c>
      <c r="B2772" s="4" t="s">
        <v>1760</v>
      </c>
      <c r="C2772" s="4" t="s">
        <v>185</v>
      </c>
      <c r="D2772" s="4"/>
      <c r="E2772" s="14" t="s">
        <v>1045</v>
      </c>
      <c r="F2772" s="5">
        <f t="shared" ref="F2772:L2772" si="2399">F2773+F2776</f>
        <v>4421</v>
      </c>
      <c r="G2772" s="5">
        <f t="shared" si="2399"/>
        <v>4628</v>
      </c>
      <c r="H2772" s="5">
        <f t="shared" si="2399"/>
        <v>4628</v>
      </c>
      <c r="I2772" s="5">
        <f t="shared" si="2399"/>
        <v>0</v>
      </c>
      <c r="J2772" s="5">
        <f t="shared" si="2399"/>
        <v>0</v>
      </c>
      <c r="K2772" s="5">
        <f t="shared" si="2399"/>
        <v>0</v>
      </c>
      <c r="L2772" s="5">
        <f t="shared" si="2399"/>
        <v>-359.61799999999999</v>
      </c>
      <c r="M2772" s="5">
        <f t="shared" si="2393"/>
        <v>4061.3820000000001</v>
      </c>
      <c r="N2772" s="5">
        <f>N2773+N2776</f>
        <v>4061.3820000000001</v>
      </c>
      <c r="O2772" s="5">
        <f>O2773+O2776</f>
        <v>3020.7750000000001</v>
      </c>
      <c r="P2772" s="5">
        <f t="shared" ref="P2772:V2772" si="2400">P2773+P2776</f>
        <v>0</v>
      </c>
      <c r="Q2772" s="5">
        <f t="shared" si="2400"/>
        <v>0</v>
      </c>
      <c r="R2772" s="5">
        <f t="shared" si="2400"/>
        <v>0</v>
      </c>
      <c r="S2772" s="5">
        <f t="shared" si="2400"/>
        <v>0</v>
      </c>
      <c r="T2772" s="5">
        <f t="shared" si="2400"/>
        <v>4061.3820000000001</v>
      </c>
      <c r="U2772" s="5">
        <f t="shared" si="2400"/>
        <v>0</v>
      </c>
      <c r="V2772" s="42">
        <f t="shared" si="2400"/>
        <v>0</v>
      </c>
      <c r="W2772" s="5">
        <f t="shared" si="2394"/>
        <v>100</v>
      </c>
      <c r="X2772" s="27"/>
    </row>
    <row r="2773" spans="1:25" ht="31.5" customHeight="1" x14ac:dyDescent="0.3">
      <c r="A2773" s="4" t="s">
        <v>238</v>
      </c>
      <c r="B2773" s="4" t="s">
        <v>1760</v>
      </c>
      <c r="C2773" s="4" t="s">
        <v>180</v>
      </c>
      <c r="D2773" s="4"/>
      <c r="E2773" s="14" t="s">
        <v>557</v>
      </c>
      <c r="F2773" s="5">
        <f t="shared" ref="F2773:L2774" si="2401">F2774</f>
        <v>4421</v>
      </c>
      <c r="G2773" s="5">
        <f t="shared" si="2401"/>
        <v>4421</v>
      </c>
      <c r="H2773" s="5">
        <f t="shared" si="2401"/>
        <v>4421</v>
      </c>
      <c r="I2773" s="5">
        <f t="shared" si="2401"/>
        <v>0</v>
      </c>
      <c r="J2773" s="5">
        <f t="shared" si="2401"/>
        <v>0</v>
      </c>
      <c r="K2773" s="5">
        <f t="shared" si="2401"/>
        <v>0</v>
      </c>
      <c r="L2773" s="5">
        <f t="shared" si="2401"/>
        <v>-359.61799999999999</v>
      </c>
      <c r="M2773" s="5">
        <f t="shared" si="2393"/>
        <v>4061.3820000000001</v>
      </c>
      <c r="N2773" s="5">
        <f>N2774</f>
        <v>4061.3820000000001</v>
      </c>
      <c r="O2773" s="5">
        <f>O2774</f>
        <v>3020.7750000000001</v>
      </c>
      <c r="P2773" s="5">
        <f t="shared" ref="P2773:V2774" si="2402">P2774</f>
        <v>0</v>
      </c>
      <c r="Q2773" s="5">
        <f t="shared" si="2402"/>
        <v>0</v>
      </c>
      <c r="R2773" s="5">
        <f t="shared" si="2402"/>
        <v>0</v>
      </c>
      <c r="S2773" s="5">
        <f t="shared" si="2402"/>
        <v>0</v>
      </c>
      <c r="T2773" s="5">
        <f t="shared" si="2402"/>
        <v>4061.3820000000001</v>
      </c>
      <c r="U2773" s="5">
        <f t="shared" si="2402"/>
        <v>0</v>
      </c>
      <c r="V2773" s="42">
        <f t="shared" si="2402"/>
        <v>0</v>
      </c>
      <c r="W2773" s="5">
        <f t="shared" si="2394"/>
        <v>100</v>
      </c>
      <c r="X2773" s="27"/>
    </row>
    <row r="2774" spans="1:25" ht="31.5" customHeight="1" x14ac:dyDescent="0.3">
      <c r="A2774" s="4" t="s">
        <v>238</v>
      </c>
      <c r="B2774" s="4" t="s">
        <v>1760</v>
      </c>
      <c r="C2774" s="4" t="s">
        <v>180</v>
      </c>
      <c r="D2774" s="4" t="s">
        <v>87</v>
      </c>
      <c r="E2774" s="14" t="s">
        <v>541</v>
      </c>
      <c r="F2774" s="5">
        <f t="shared" si="2401"/>
        <v>4421</v>
      </c>
      <c r="G2774" s="5">
        <f t="shared" si="2401"/>
        <v>4421</v>
      </c>
      <c r="H2774" s="5">
        <f t="shared" si="2401"/>
        <v>4421</v>
      </c>
      <c r="I2774" s="5">
        <f t="shared" si="2401"/>
        <v>0</v>
      </c>
      <c r="J2774" s="5">
        <f t="shared" si="2401"/>
        <v>0</v>
      </c>
      <c r="K2774" s="5">
        <f t="shared" si="2401"/>
        <v>0</v>
      </c>
      <c r="L2774" s="5">
        <f t="shared" si="2401"/>
        <v>-359.61799999999999</v>
      </c>
      <c r="M2774" s="5">
        <f t="shared" si="2393"/>
        <v>4061.3820000000001</v>
      </c>
      <c r="N2774" s="5">
        <f>N2775</f>
        <v>4061.3820000000001</v>
      </c>
      <c r="O2774" s="5">
        <f>O2775</f>
        <v>3020.7750000000001</v>
      </c>
      <c r="P2774" s="5">
        <f t="shared" si="2402"/>
        <v>0</v>
      </c>
      <c r="Q2774" s="5">
        <f t="shared" si="2402"/>
        <v>0</v>
      </c>
      <c r="R2774" s="5">
        <f t="shared" si="2402"/>
        <v>0</v>
      </c>
      <c r="S2774" s="5">
        <f t="shared" si="2402"/>
        <v>0</v>
      </c>
      <c r="T2774" s="5">
        <f t="shared" si="2402"/>
        <v>4061.3820000000001</v>
      </c>
      <c r="U2774" s="5">
        <f t="shared" si="2402"/>
        <v>0</v>
      </c>
      <c r="V2774" s="42">
        <f t="shared" si="2402"/>
        <v>0</v>
      </c>
      <c r="W2774" s="5">
        <f t="shared" si="2394"/>
        <v>100</v>
      </c>
      <c r="X2774" s="27"/>
    </row>
    <row r="2775" spans="1:25" ht="63" customHeight="1" x14ac:dyDescent="0.3">
      <c r="A2775" s="4" t="s">
        <v>238</v>
      </c>
      <c r="B2775" s="4" t="s">
        <v>1760</v>
      </c>
      <c r="C2775" s="4" t="s">
        <v>180</v>
      </c>
      <c r="D2775" s="4" t="s">
        <v>84</v>
      </c>
      <c r="E2775" s="14" t="s">
        <v>1552</v>
      </c>
      <c r="F2775" s="5">
        <v>4421</v>
      </c>
      <c r="G2775" s="5">
        <v>4421</v>
      </c>
      <c r="H2775" s="5">
        <v>4421</v>
      </c>
      <c r="I2775" s="5"/>
      <c r="J2775" s="5"/>
      <c r="K2775" s="5"/>
      <c r="L2775" s="5">
        <v>-359.61799999999999</v>
      </c>
      <c r="M2775" s="5">
        <f t="shared" si="2393"/>
        <v>4061.3820000000001</v>
      </c>
      <c r="N2775" s="5">
        <v>4061.3820000000001</v>
      </c>
      <c r="O2775" s="5">
        <v>3020.7750000000001</v>
      </c>
      <c r="P2775" s="5">
        <v>0</v>
      </c>
      <c r="Q2775" s="5">
        <v>0</v>
      </c>
      <c r="R2775" s="5">
        <v>0</v>
      </c>
      <c r="S2775" s="5">
        <v>0</v>
      </c>
      <c r="T2775" s="5">
        <v>4061.3820000000001</v>
      </c>
      <c r="U2775" s="5">
        <v>0</v>
      </c>
      <c r="V2775" s="42">
        <v>0</v>
      </c>
      <c r="W2775" s="5">
        <f t="shared" si="2394"/>
        <v>100</v>
      </c>
      <c r="X2775" s="27"/>
    </row>
    <row r="2776" spans="1:25" ht="31.5" hidden="1" customHeight="1" x14ac:dyDescent="0.25">
      <c r="A2776" s="4" t="s">
        <v>238</v>
      </c>
      <c r="B2776" s="4" t="s">
        <v>1760</v>
      </c>
      <c r="C2776" s="4" t="s">
        <v>181</v>
      </c>
      <c r="D2776" s="4"/>
      <c r="E2776" s="14" t="s">
        <v>908</v>
      </c>
      <c r="F2776" s="5">
        <f t="shared" ref="F2776:L2777" si="2403">F2777</f>
        <v>0</v>
      </c>
      <c r="G2776" s="5">
        <f t="shared" si="2403"/>
        <v>207</v>
      </c>
      <c r="H2776" s="5">
        <f t="shared" si="2403"/>
        <v>207</v>
      </c>
      <c r="I2776" s="5">
        <f t="shared" si="2403"/>
        <v>0</v>
      </c>
      <c r="J2776" s="5">
        <f t="shared" si="2403"/>
        <v>0</v>
      </c>
      <c r="K2776" s="5">
        <f t="shared" si="2403"/>
        <v>0</v>
      </c>
      <c r="L2776" s="5">
        <f t="shared" si="2403"/>
        <v>0</v>
      </c>
      <c r="M2776" s="5">
        <f t="shared" si="2393"/>
        <v>0</v>
      </c>
      <c r="N2776" s="5">
        <f>N2777</f>
        <v>0</v>
      </c>
      <c r="O2776" s="5">
        <f>O2777</f>
        <v>0</v>
      </c>
      <c r="P2776" s="5">
        <f t="shared" ref="P2776:V2777" si="2404">P2777</f>
        <v>0</v>
      </c>
      <c r="Q2776" s="5">
        <f t="shared" si="2404"/>
        <v>0</v>
      </c>
      <c r="R2776" s="5">
        <f t="shared" si="2404"/>
        <v>0</v>
      </c>
      <c r="S2776" s="5">
        <f t="shared" si="2404"/>
        <v>0</v>
      </c>
      <c r="T2776" s="5">
        <f t="shared" si="2404"/>
        <v>0</v>
      </c>
      <c r="U2776" s="5">
        <f t="shared" si="2404"/>
        <v>0</v>
      </c>
      <c r="V2776" s="42">
        <f t="shared" si="2404"/>
        <v>0</v>
      </c>
      <c r="W2776" s="5" t="e">
        <f t="shared" si="2394"/>
        <v>#DIV/0!</v>
      </c>
      <c r="X2776" s="25" t="s">
        <v>1591</v>
      </c>
      <c r="Y2776" s="2" t="s">
        <v>1630</v>
      </c>
    </row>
    <row r="2777" spans="1:25" ht="31.5" hidden="1" customHeight="1" x14ac:dyDescent="0.3">
      <c r="A2777" s="4" t="s">
        <v>238</v>
      </c>
      <c r="B2777" s="4" t="s">
        <v>1760</v>
      </c>
      <c r="C2777" s="4" t="s">
        <v>181</v>
      </c>
      <c r="D2777" s="4" t="s">
        <v>87</v>
      </c>
      <c r="E2777" s="14" t="s">
        <v>541</v>
      </c>
      <c r="F2777" s="5">
        <f t="shared" si="2403"/>
        <v>0</v>
      </c>
      <c r="G2777" s="5">
        <f t="shared" si="2403"/>
        <v>207</v>
      </c>
      <c r="H2777" s="5">
        <f t="shared" si="2403"/>
        <v>207</v>
      </c>
      <c r="I2777" s="5">
        <f t="shared" si="2403"/>
        <v>0</v>
      </c>
      <c r="J2777" s="5">
        <f t="shared" si="2403"/>
        <v>0</v>
      </c>
      <c r="K2777" s="5">
        <f t="shared" si="2403"/>
        <v>0</v>
      </c>
      <c r="L2777" s="5">
        <f t="shared" si="2403"/>
        <v>0</v>
      </c>
      <c r="M2777" s="5">
        <f t="shared" si="2393"/>
        <v>0</v>
      </c>
      <c r="N2777" s="5">
        <f>N2778</f>
        <v>0</v>
      </c>
      <c r="O2777" s="5">
        <f>O2778</f>
        <v>0</v>
      </c>
      <c r="P2777" s="5">
        <f t="shared" si="2404"/>
        <v>0</v>
      </c>
      <c r="Q2777" s="5">
        <f t="shared" si="2404"/>
        <v>0</v>
      </c>
      <c r="R2777" s="5">
        <f t="shared" si="2404"/>
        <v>0</v>
      </c>
      <c r="S2777" s="5">
        <f t="shared" si="2404"/>
        <v>0</v>
      </c>
      <c r="T2777" s="5">
        <f t="shared" si="2404"/>
        <v>0</v>
      </c>
      <c r="U2777" s="5">
        <f t="shared" si="2404"/>
        <v>0</v>
      </c>
      <c r="V2777" s="42">
        <f t="shared" si="2404"/>
        <v>0</v>
      </c>
      <c r="W2777" s="5" t="e">
        <f t="shared" si="2394"/>
        <v>#DIV/0!</v>
      </c>
      <c r="X2777" s="25" t="s">
        <v>1591</v>
      </c>
      <c r="Y2777" s="2" t="s">
        <v>1630</v>
      </c>
    </row>
    <row r="2778" spans="1:25" ht="63" hidden="1" customHeight="1" x14ac:dyDescent="0.3">
      <c r="A2778" s="4" t="s">
        <v>238</v>
      </c>
      <c r="B2778" s="4" t="s">
        <v>1760</v>
      </c>
      <c r="C2778" s="4" t="s">
        <v>181</v>
      </c>
      <c r="D2778" s="4" t="s">
        <v>84</v>
      </c>
      <c r="E2778" s="14" t="s">
        <v>1552</v>
      </c>
      <c r="F2778" s="5"/>
      <c r="G2778" s="5">
        <v>207</v>
      </c>
      <c r="H2778" s="5">
        <v>207</v>
      </c>
      <c r="I2778" s="5"/>
      <c r="J2778" s="5"/>
      <c r="K2778" s="5"/>
      <c r="L2778" s="5"/>
      <c r="M2778" s="5">
        <f t="shared" si="2393"/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42">
        <v>0</v>
      </c>
      <c r="W2778" s="5" t="e">
        <f t="shared" si="2394"/>
        <v>#DIV/0!</v>
      </c>
      <c r="X2778" s="25" t="s">
        <v>1591</v>
      </c>
      <c r="Y2778" s="2" t="s">
        <v>1630</v>
      </c>
    </row>
    <row r="2779" spans="1:25" ht="47.25" customHeight="1" x14ac:dyDescent="0.3">
      <c r="A2779" s="4" t="s">
        <v>238</v>
      </c>
      <c r="B2779" s="4" t="s">
        <v>1760</v>
      </c>
      <c r="C2779" s="4" t="s">
        <v>186</v>
      </c>
      <c r="D2779" s="4"/>
      <c r="E2779" s="14" t="s">
        <v>1046</v>
      </c>
      <c r="F2779" s="5">
        <f t="shared" ref="F2779:L2779" si="2405">F2780</f>
        <v>4751.1000000000004</v>
      </c>
      <c r="G2779" s="5">
        <f t="shared" si="2405"/>
        <v>4751.1000000000004</v>
      </c>
      <c r="H2779" s="5">
        <f t="shared" si="2405"/>
        <v>4751.1000000000004</v>
      </c>
      <c r="I2779" s="5">
        <f t="shared" si="2405"/>
        <v>0</v>
      </c>
      <c r="J2779" s="5">
        <f t="shared" si="2405"/>
        <v>0</v>
      </c>
      <c r="K2779" s="5">
        <f t="shared" si="2405"/>
        <v>0</v>
      </c>
      <c r="L2779" s="5">
        <f t="shared" si="2405"/>
        <v>-308.238</v>
      </c>
      <c r="M2779" s="5">
        <f t="shared" si="2393"/>
        <v>4442.8620000000001</v>
      </c>
      <c r="N2779" s="5">
        <f>N2780</f>
        <v>4442.8620000000001</v>
      </c>
      <c r="O2779" s="5">
        <f>O2780</f>
        <v>3297.5143800000001</v>
      </c>
      <c r="P2779" s="5">
        <f t="shared" ref="P2779:V2779" si="2406">P2780</f>
        <v>0</v>
      </c>
      <c r="Q2779" s="5">
        <f t="shared" si="2406"/>
        <v>0</v>
      </c>
      <c r="R2779" s="5">
        <f t="shared" si="2406"/>
        <v>0</v>
      </c>
      <c r="S2779" s="5">
        <f t="shared" si="2406"/>
        <v>0</v>
      </c>
      <c r="T2779" s="5">
        <f t="shared" si="2406"/>
        <v>4370.1977900000002</v>
      </c>
      <c r="U2779" s="5">
        <f t="shared" si="2406"/>
        <v>0</v>
      </c>
      <c r="V2779" s="42">
        <f t="shared" si="2406"/>
        <v>0</v>
      </c>
      <c r="W2779" s="5">
        <f t="shared" si="2394"/>
        <v>98.364472945592283</v>
      </c>
      <c r="X2779" s="27"/>
    </row>
    <row r="2780" spans="1:25" ht="31.5" customHeight="1" x14ac:dyDescent="0.3">
      <c r="A2780" s="4" t="s">
        <v>238</v>
      </c>
      <c r="B2780" s="4" t="s">
        <v>1760</v>
      </c>
      <c r="C2780" s="4" t="s">
        <v>182</v>
      </c>
      <c r="D2780" s="4"/>
      <c r="E2780" s="14" t="s">
        <v>558</v>
      </c>
      <c r="F2780" s="5">
        <f t="shared" ref="F2780:L2780" si="2407">F2781+F2783</f>
        <v>4751.1000000000004</v>
      </c>
      <c r="G2780" s="5">
        <f t="shared" si="2407"/>
        <v>4751.1000000000004</v>
      </c>
      <c r="H2780" s="5">
        <f t="shared" si="2407"/>
        <v>4751.1000000000004</v>
      </c>
      <c r="I2780" s="5">
        <f t="shared" si="2407"/>
        <v>0</v>
      </c>
      <c r="J2780" s="5">
        <f t="shared" si="2407"/>
        <v>0</v>
      </c>
      <c r="K2780" s="5">
        <f t="shared" si="2407"/>
        <v>0</v>
      </c>
      <c r="L2780" s="5">
        <f t="shared" si="2407"/>
        <v>-308.238</v>
      </c>
      <c r="M2780" s="5">
        <f t="shared" si="2393"/>
        <v>4442.8620000000001</v>
      </c>
      <c r="N2780" s="5">
        <f>N2781+N2783</f>
        <v>4442.8620000000001</v>
      </c>
      <c r="O2780" s="5">
        <f>O2781+O2783</f>
        <v>3297.5143800000001</v>
      </c>
      <c r="P2780" s="5">
        <f t="shared" ref="P2780:V2780" si="2408">P2781+P2783</f>
        <v>0</v>
      </c>
      <c r="Q2780" s="5">
        <f t="shared" si="2408"/>
        <v>0</v>
      </c>
      <c r="R2780" s="5">
        <f t="shared" si="2408"/>
        <v>0</v>
      </c>
      <c r="S2780" s="5">
        <f t="shared" si="2408"/>
        <v>0</v>
      </c>
      <c r="T2780" s="5">
        <f t="shared" si="2408"/>
        <v>4370.1977900000002</v>
      </c>
      <c r="U2780" s="5">
        <f t="shared" si="2408"/>
        <v>0</v>
      </c>
      <c r="V2780" s="42">
        <f t="shared" si="2408"/>
        <v>0</v>
      </c>
      <c r="W2780" s="5">
        <f t="shared" si="2394"/>
        <v>98.364472945592283</v>
      </c>
      <c r="X2780" s="27"/>
    </row>
    <row r="2781" spans="1:25" ht="31.5" customHeight="1" x14ac:dyDescent="0.3">
      <c r="A2781" s="4" t="s">
        <v>238</v>
      </c>
      <c r="B2781" s="4" t="s">
        <v>1760</v>
      </c>
      <c r="C2781" s="4" t="s">
        <v>182</v>
      </c>
      <c r="D2781" s="4" t="s">
        <v>11</v>
      </c>
      <c r="E2781" s="14" t="s">
        <v>531</v>
      </c>
      <c r="F2781" s="5">
        <f t="shared" ref="F2781:L2781" si="2409">F2782</f>
        <v>4649</v>
      </c>
      <c r="G2781" s="5">
        <f t="shared" si="2409"/>
        <v>4654.5</v>
      </c>
      <c r="H2781" s="5">
        <f t="shared" si="2409"/>
        <v>4660</v>
      </c>
      <c r="I2781" s="5">
        <f t="shared" si="2409"/>
        <v>0</v>
      </c>
      <c r="J2781" s="5">
        <f t="shared" si="2409"/>
        <v>0</v>
      </c>
      <c r="K2781" s="5">
        <f t="shared" si="2409"/>
        <v>0</v>
      </c>
      <c r="L2781" s="5">
        <f t="shared" si="2409"/>
        <v>-308.238</v>
      </c>
      <c r="M2781" s="5">
        <f t="shared" si="2393"/>
        <v>4340.7619999999997</v>
      </c>
      <c r="N2781" s="5">
        <f>N2782</f>
        <v>4331.0259999999998</v>
      </c>
      <c r="O2781" s="5">
        <f>O2782</f>
        <v>3214.69938</v>
      </c>
      <c r="P2781" s="5">
        <f t="shared" ref="P2781:V2781" si="2410">P2782</f>
        <v>0</v>
      </c>
      <c r="Q2781" s="5">
        <f t="shared" si="2410"/>
        <v>0</v>
      </c>
      <c r="R2781" s="5">
        <f t="shared" si="2410"/>
        <v>0</v>
      </c>
      <c r="S2781" s="5">
        <f t="shared" si="2410"/>
        <v>0</v>
      </c>
      <c r="T2781" s="5">
        <f t="shared" si="2410"/>
        <v>4258.3617899999999</v>
      </c>
      <c r="U2781" s="5">
        <f t="shared" si="2410"/>
        <v>0</v>
      </c>
      <c r="V2781" s="42">
        <f t="shared" si="2410"/>
        <v>0</v>
      </c>
      <c r="W2781" s="5">
        <f t="shared" si="2394"/>
        <v>98.322240272859148</v>
      </c>
      <c r="X2781" s="27"/>
    </row>
    <row r="2782" spans="1:25" ht="31.5" customHeight="1" x14ac:dyDescent="0.3">
      <c r="A2782" s="4" t="s">
        <v>238</v>
      </c>
      <c r="B2782" s="4" t="s">
        <v>1760</v>
      </c>
      <c r="C2782" s="4" t="s">
        <v>182</v>
      </c>
      <c r="D2782" s="4" t="s">
        <v>12</v>
      </c>
      <c r="E2782" s="14" t="s">
        <v>532</v>
      </c>
      <c r="F2782" s="5">
        <v>4649</v>
      </c>
      <c r="G2782" s="5">
        <v>4654.5</v>
      </c>
      <c r="H2782" s="5">
        <v>4660</v>
      </c>
      <c r="I2782" s="5"/>
      <c r="J2782" s="5"/>
      <c r="K2782" s="5"/>
      <c r="L2782" s="5">
        <v>-308.238</v>
      </c>
      <c r="M2782" s="5">
        <f t="shared" si="2393"/>
        <v>4340.7619999999997</v>
      </c>
      <c r="N2782" s="5">
        <v>4331.0259999999998</v>
      </c>
      <c r="O2782" s="5">
        <v>3214.69938</v>
      </c>
      <c r="P2782" s="5">
        <v>0</v>
      </c>
      <c r="Q2782" s="5">
        <v>0</v>
      </c>
      <c r="R2782" s="5">
        <v>0</v>
      </c>
      <c r="S2782" s="5">
        <v>0</v>
      </c>
      <c r="T2782" s="5">
        <v>4258.3617899999999</v>
      </c>
      <c r="U2782" s="5">
        <v>0</v>
      </c>
      <c r="V2782" s="42">
        <v>0</v>
      </c>
      <c r="W2782" s="5">
        <f t="shared" si="2394"/>
        <v>98.322240272859148</v>
      </c>
      <c r="X2782" s="27"/>
    </row>
    <row r="2783" spans="1:25" ht="15.75" customHeight="1" x14ac:dyDescent="0.3">
      <c r="A2783" s="4" t="s">
        <v>238</v>
      </c>
      <c r="B2783" s="4" t="s">
        <v>1760</v>
      </c>
      <c r="C2783" s="4" t="s">
        <v>182</v>
      </c>
      <c r="D2783" s="4" t="s">
        <v>13</v>
      </c>
      <c r="E2783" s="14" t="s">
        <v>547</v>
      </c>
      <c r="F2783" s="5">
        <f t="shared" ref="F2783:L2783" si="2411">F2784</f>
        <v>102.1</v>
      </c>
      <c r="G2783" s="5">
        <f t="shared" si="2411"/>
        <v>96.6</v>
      </c>
      <c r="H2783" s="5">
        <f t="shared" si="2411"/>
        <v>91.1</v>
      </c>
      <c r="I2783" s="5">
        <f t="shared" si="2411"/>
        <v>0</v>
      </c>
      <c r="J2783" s="5">
        <f t="shared" si="2411"/>
        <v>0</v>
      </c>
      <c r="K2783" s="5">
        <f t="shared" si="2411"/>
        <v>0</v>
      </c>
      <c r="L2783" s="5">
        <f t="shared" si="2411"/>
        <v>0</v>
      </c>
      <c r="M2783" s="5">
        <f t="shared" si="2393"/>
        <v>102.1</v>
      </c>
      <c r="N2783" s="5">
        <f>N2784</f>
        <v>111.836</v>
      </c>
      <c r="O2783" s="5">
        <f>O2784</f>
        <v>82.814999999999998</v>
      </c>
      <c r="P2783" s="5">
        <f t="shared" ref="P2783:V2783" si="2412">P2784</f>
        <v>0</v>
      </c>
      <c r="Q2783" s="5">
        <f t="shared" si="2412"/>
        <v>0</v>
      </c>
      <c r="R2783" s="5">
        <f t="shared" si="2412"/>
        <v>0</v>
      </c>
      <c r="S2783" s="5">
        <f t="shared" si="2412"/>
        <v>0</v>
      </c>
      <c r="T2783" s="5">
        <f t="shared" si="2412"/>
        <v>111.836</v>
      </c>
      <c r="U2783" s="5">
        <f t="shared" si="2412"/>
        <v>0</v>
      </c>
      <c r="V2783" s="42">
        <f t="shared" si="2412"/>
        <v>0</v>
      </c>
      <c r="W2783" s="5">
        <f t="shared" si="2394"/>
        <v>100</v>
      </c>
      <c r="X2783" s="27"/>
    </row>
    <row r="2784" spans="1:25" ht="15.75" customHeight="1" x14ac:dyDescent="0.3">
      <c r="A2784" s="4" t="s">
        <v>238</v>
      </c>
      <c r="B2784" s="4" t="s">
        <v>1760</v>
      </c>
      <c r="C2784" s="4" t="s">
        <v>182</v>
      </c>
      <c r="D2784" s="4" t="s">
        <v>20</v>
      </c>
      <c r="E2784" s="14" t="s">
        <v>550</v>
      </c>
      <c r="F2784" s="5">
        <v>102.1</v>
      </c>
      <c r="G2784" s="5">
        <v>96.6</v>
      </c>
      <c r="H2784" s="5">
        <v>91.1</v>
      </c>
      <c r="I2784" s="5"/>
      <c r="J2784" s="5"/>
      <c r="K2784" s="5"/>
      <c r="L2784" s="5"/>
      <c r="M2784" s="5">
        <f t="shared" si="2393"/>
        <v>102.1</v>
      </c>
      <c r="N2784" s="5">
        <v>111.836</v>
      </c>
      <c r="O2784" s="5">
        <v>82.814999999999998</v>
      </c>
      <c r="P2784" s="5">
        <v>0</v>
      </c>
      <c r="Q2784" s="5">
        <v>0</v>
      </c>
      <c r="R2784" s="5">
        <v>0</v>
      </c>
      <c r="S2784" s="5">
        <v>0</v>
      </c>
      <c r="T2784" s="5">
        <v>111.836</v>
      </c>
      <c r="U2784" s="5">
        <v>0</v>
      </c>
      <c r="V2784" s="42">
        <v>0</v>
      </c>
      <c r="W2784" s="5">
        <f t="shared" si="2394"/>
        <v>100</v>
      </c>
      <c r="X2784" s="27"/>
    </row>
    <row r="2785" spans="1:24" ht="31.5" customHeight="1" x14ac:dyDescent="0.3">
      <c r="A2785" s="4" t="s">
        <v>238</v>
      </c>
      <c r="B2785" s="4" t="s">
        <v>1760</v>
      </c>
      <c r="C2785" s="4" t="s">
        <v>123</v>
      </c>
      <c r="D2785" s="4"/>
      <c r="E2785" s="14" t="s">
        <v>1047</v>
      </c>
      <c r="F2785" s="5">
        <f t="shared" ref="F2785:L2785" si="2413">F2786</f>
        <v>120</v>
      </c>
      <c r="G2785" s="5">
        <f t="shared" si="2413"/>
        <v>120</v>
      </c>
      <c r="H2785" s="5">
        <f t="shared" si="2413"/>
        <v>120</v>
      </c>
      <c r="I2785" s="5">
        <f t="shared" si="2413"/>
        <v>0</v>
      </c>
      <c r="J2785" s="5">
        <f t="shared" si="2413"/>
        <v>0</v>
      </c>
      <c r="K2785" s="5">
        <f t="shared" si="2413"/>
        <v>0</v>
      </c>
      <c r="L2785" s="5">
        <f t="shared" si="2413"/>
        <v>0</v>
      </c>
      <c r="M2785" s="5">
        <f t="shared" si="2393"/>
        <v>120</v>
      </c>
      <c r="N2785" s="5">
        <f>N2786</f>
        <v>120</v>
      </c>
      <c r="O2785" s="5">
        <f>O2786</f>
        <v>120</v>
      </c>
      <c r="P2785" s="5">
        <f t="shared" ref="P2785:V2785" si="2414">P2786</f>
        <v>0</v>
      </c>
      <c r="Q2785" s="5">
        <f t="shared" si="2414"/>
        <v>0</v>
      </c>
      <c r="R2785" s="5">
        <f t="shared" si="2414"/>
        <v>0</v>
      </c>
      <c r="S2785" s="5">
        <f t="shared" si="2414"/>
        <v>0</v>
      </c>
      <c r="T2785" s="5">
        <f t="shared" si="2414"/>
        <v>120</v>
      </c>
      <c r="U2785" s="5">
        <f t="shared" si="2414"/>
        <v>0</v>
      </c>
      <c r="V2785" s="42">
        <f t="shared" si="2414"/>
        <v>0</v>
      </c>
      <c r="W2785" s="5">
        <f t="shared" si="2394"/>
        <v>100</v>
      </c>
      <c r="X2785" s="27"/>
    </row>
    <row r="2786" spans="1:24" ht="63" customHeight="1" x14ac:dyDescent="0.3">
      <c r="A2786" s="4" t="s">
        <v>238</v>
      </c>
      <c r="B2786" s="4" t="s">
        <v>1760</v>
      </c>
      <c r="C2786" s="4" t="s">
        <v>124</v>
      </c>
      <c r="D2786" s="4"/>
      <c r="E2786" s="14" t="s">
        <v>1048</v>
      </c>
      <c r="F2786" s="5">
        <f t="shared" ref="F2786:L2786" si="2415">F2787+F2790</f>
        <v>120</v>
      </c>
      <c r="G2786" s="5">
        <f t="shared" si="2415"/>
        <v>120</v>
      </c>
      <c r="H2786" s="5">
        <f t="shared" si="2415"/>
        <v>120</v>
      </c>
      <c r="I2786" s="5">
        <f t="shared" si="2415"/>
        <v>0</v>
      </c>
      <c r="J2786" s="5">
        <f t="shared" si="2415"/>
        <v>0</v>
      </c>
      <c r="K2786" s="5">
        <f t="shared" si="2415"/>
        <v>0</v>
      </c>
      <c r="L2786" s="5">
        <f t="shared" si="2415"/>
        <v>0</v>
      </c>
      <c r="M2786" s="5">
        <f t="shared" si="2393"/>
        <v>120</v>
      </c>
      <c r="N2786" s="5">
        <f>N2787+N2790</f>
        <v>120</v>
      </c>
      <c r="O2786" s="5">
        <f>O2787+O2790</f>
        <v>120</v>
      </c>
      <c r="P2786" s="5">
        <f t="shared" ref="P2786:V2786" si="2416">P2787+P2790</f>
        <v>0</v>
      </c>
      <c r="Q2786" s="5">
        <f t="shared" si="2416"/>
        <v>0</v>
      </c>
      <c r="R2786" s="5">
        <f t="shared" si="2416"/>
        <v>0</v>
      </c>
      <c r="S2786" s="5">
        <f t="shared" si="2416"/>
        <v>0</v>
      </c>
      <c r="T2786" s="5">
        <f t="shared" si="2416"/>
        <v>120</v>
      </c>
      <c r="U2786" s="5">
        <f t="shared" si="2416"/>
        <v>0</v>
      </c>
      <c r="V2786" s="42">
        <f t="shared" si="2416"/>
        <v>0</v>
      </c>
      <c r="W2786" s="5">
        <f t="shared" si="2394"/>
        <v>100</v>
      </c>
      <c r="X2786" s="27"/>
    </row>
    <row r="2787" spans="1:24" ht="78.75" customHeight="1" x14ac:dyDescent="0.3">
      <c r="A2787" s="4" t="s">
        <v>238</v>
      </c>
      <c r="B2787" s="4" t="s">
        <v>1760</v>
      </c>
      <c r="C2787" s="4" t="s">
        <v>139</v>
      </c>
      <c r="D2787" s="4"/>
      <c r="E2787" s="14" t="s">
        <v>559</v>
      </c>
      <c r="F2787" s="5">
        <f t="shared" ref="F2787:L2788" si="2417">F2788</f>
        <v>25</v>
      </c>
      <c r="G2787" s="5">
        <f t="shared" si="2417"/>
        <v>25</v>
      </c>
      <c r="H2787" s="5">
        <f t="shared" si="2417"/>
        <v>25</v>
      </c>
      <c r="I2787" s="5">
        <f t="shared" si="2417"/>
        <v>0</v>
      </c>
      <c r="J2787" s="5">
        <f t="shared" si="2417"/>
        <v>0</v>
      </c>
      <c r="K2787" s="5">
        <f t="shared" si="2417"/>
        <v>0</v>
      </c>
      <c r="L2787" s="5">
        <f t="shared" si="2417"/>
        <v>0</v>
      </c>
      <c r="M2787" s="5">
        <f t="shared" si="2393"/>
        <v>25</v>
      </c>
      <c r="N2787" s="5">
        <f>N2788</f>
        <v>25</v>
      </c>
      <c r="O2787" s="5">
        <f>O2788</f>
        <v>25</v>
      </c>
      <c r="P2787" s="5">
        <f t="shared" ref="P2787:V2788" si="2418">P2788</f>
        <v>0</v>
      </c>
      <c r="Q2787" s="5">
        <f t="shared" si="2418"/>
        <v>0</v>
      </c>
      <c r="R2787" s="5">
        <f t="shared" si="2418"/>
        <v>0</v>
      </c>
      <c r="S2787" s="5">
        <f t="shared" si="2418"/>
        <v>0</v>
      </c>
      <c r="T2787" s="5">
        <f t="shared" si="2418"/>
        <v>25</v>
      </c>
      <c r="U2787" s="5">
        <f t="shared" si="2418"/>
        <v>0</v>
      </c>
      <c r="V2787" s="42">
        <f t="shared" si="2418"/>
        <v>0</v>
      </c>
      <c r="W2787" s="5">
        <f t="shared" si="2394"/>
        <v>100</v>
      </c>
      <c r="X2787" s="27"/>
    </row>
    <row r="2788" spans="1:24" ht="31.5" customHeight="1" x14ac:dyDescent="0.3">
      <c r="A2788" s="4" t="s">
        <v>238</v>
      </c>
      <c r="B2788" s="4" t="s">
        <v>1760</v>
      </c>
      <c r="C2788" s="4" t="s">
        <v>139</v>
      </c>
      <c r="D2788" s="4" t="s">
        <v>87</v>
      </c>
      <c r="E2788" s="14" t="s">
        <v>541</v>
      </c>
      <c r="F2788" s="5">
        <f t="shared" si="2417"/>
        <v>25</v>
      </c>
      <c r="G2788" s="5">
        <f t="shared" si="2417"/>
        <v>25</v>
      </c>
      <c r="H2788" s="5">
        <f t="shared" si="2417"/>
        <v>25</v>
      </c>
      <c r="I2788" s="5">
        <f t="shared" si="2417"/>
        <v>0</v>
      </c>
      <c r="J2788" s="5">
        <f t="shared" si="2417"/>
        <v>0</v>
      </c>
      <c r="K2788" s="5">
        <f t="shared" si="2417"/>
        <v>0</v>
      </c>
      <c r="L2788" s="5">
        <f t="shared" si="2417"/>
        <v>0</v>
      </c>
      <c r="M2788" s="5">
        <f t="shared" si="2393"/>
        <v>25</v>
      </c>
      <c r="N2788" s="5">
        <f>N2789</f>
        <v>25</v>
      </c>
      <c r="O2788" s="5">
        <f>O2789</f>
        <v>25</v>
      </c>
      <c r="P2788" s="5">
        <f t="shared" si="2418"/>
        <v>0</v>
      </c>
      <c r="Q2788" s="5">
        <f t="shared" si="2418"/>
        <v>0</v>
      </c>
      <c r="R2788" s="5">
        <f t="shared" si="2418"/>
        <v>0</v>
      </c>
      <c r="S2788" s="5">
        <f t="shared" si="2418"/>
        <v>0</v>
      </c>
      <c r="T2788" s="5">
        <f t="shared" si="2418"/>
        <v>25</v>
      </c>
      <c r="U2788" s="5">
        <f t="shared" si="2418"/>
        <v>0</v>
      </c>
      <c r="V2788" s="42">
        <f t="shared" si="2418"/>
        <v>0</v>
      </c>
      <c r="W2788" s="5">
        <f t="shared" si="2394"/>
        <v>100</v>
      </c>
      <c r="X2788" s="27"/>
    </row>
    <row r="2789" spans="1:24" ht="63" customHeight="1" x14ac:dyDescent="0.3">
      <c r="A2789" s="4" t="s">
        <v>238</v>
      </c>
      <c r="B2789" s="4" t="s">
        <v>1760</v>
      </c>
      <c r="C2789" s="4" t="s">
        <v>139</v>
      </c>
      <c r="D2789" s="4" t="s">
        <v>84</v>
      </c>
      <c r="E2789" s="14" t="s">
        <v>1552</v>
      </c>
      <c r="F2789" s="5">
        <v>25</v>
      </c>
      <c r="G2789" s="5">
        <v>25</v>
      </c>
      <c r="H2789" s="5">
        <v>25</v>
      </c>
      <c r="I2789" s="5"/>
      <c r="J2789" s="5"/>
      <c r="K2789" s="5"/>
      <c r="L2789" s="5"/>
      <c r="M2789" s="5">
        <f t="shared" si="2393"/>
        <v>25</v>
      </c>
      <c r="N2789" s="5">
        <v>25</v>
      </c>
      <c r="O2789" s="5">
        <v>25</v>
      </c>
      <c r="P2789" s="5">
        <v>0</v>
      </c>
      <c r="Q2789" s="5">
        <v>0</v>
      </c>
      <c r="R2789" s="5">
        <v>0</v>
      </c>
      <c r="S2789" s="5">
        <v>0</v>
      </c>
      <c r="T2789" s="5">
        <v>25</v>
      </c>
      <c r="U2789" s="5">
        <v>0</v>
      </c>
      <c r="V2789" s="42">
        <v>0</v>
      </c>
      <c r="W2789" s="5">
        <f t="shared" si="2394"/>
        <v>100</v>
      </c>
      <c r="X2789" s="27"/>
    </row>
    <row r="2790" spans="1:24" ht="63" customHeight="1" x14ac:dyDescent="0.3">
      <c r="A2790" s="4" t="s">
        <v>238</v>
      </c>
      <c r="B2790" s="4" t="s">
        <v>1760</v>
      </c>
      <c r="C2790" s="4" t="s">
        <v>113</v>
      </c>
      <c r="D2790" s="4"/>
      <c r="E2790" s="14" t="s">
        <v>560</v>
      </c>
      <c r="F2790" s="5">
        <f t="shared" ref="F2790:L2791" si="2419">F2791</f>
        <v>95</v>
      </c>
      <c r="G2790" s="5">
        <f t="shared" si="2419"/>
        <v>95</v>
      </c>
      <c r="H2790" s="5">
        <f t="shared" si="2419"/>
        <v>95</v>
      </c>
      <c r="I2790" s="5">
        <f t="shared" si="2419"/>
        <v>0</v>
      </c>
      <c r="J2790" s="5">
        <f t="shared" si="2419"/>
        <v>0</v>
      </c>
      <c r="K2790" s="5">
        <f t="shared" si="2419"/>
        <v>0</v>
      </c>
      <c r="L2790" s="5">
        <f t="shared" si="2419"/>
        <v>0</v>
      </c>
      <c r="M2790" s="5">
        <f t="shared" si="2393"/>
        <v>95</v>
      </c>
      <c r="N2790" s="5">
        <f>N2791</f>
        <v>95</v>
      </c>
      <c r="O2790" s="5">
        <f>O2791</f>
        <v>95</v>
      </c>
      <c r="P2790" s="5">
        <f t="shared" ref="P2790:V2791" si="2420">P2791</f>
        <v>0</v>
      </c>
      <c r="Q2790" s="5">
        <f t="shared" si="2420"/>
        <v>0</v>
      </c>
      <c r="R2790" s="5">
        <f t="shared" si="2420"/>
        <v>0</v>
      </c>
      <c r="S2790" s="5">
        <f t="shared" si="2420"/>
        <v>0</v>
      </c>
      <c r="T2790" s="5">
        <f t="shared" si="2420"/>
        <v>95</v>
      </c>
      <c r="U2790" s="5">
        <f t="shared" si="2420"/>
        <v>0</v>
      </c>
      <c r="V2790" s="42">
        <f t="shared" si="2420"/>
        <v>0</v>
      </c>
      <c r="W2790" s="5">
        <f t="shared" si="2394"/>
        <v>100</v>
      </c>
      <c r="X2790" s="27"/>
    </row>
    <row r="2791" spans="1:24" ht="31.5" customHeight="1" x14ac:dyDescent="0.3">
      <c r="A2791" s="4" t="s">
        <v>238</v>
      </c>
      <c r="B2791" s="4" t="s">
        <v>1760</v>
      </c>
      <c r="C2791" s="4" t="s">
        <v>113</v>
      </c>
      <c r="D2791" s="4" t="s">
        <v>87</v>
      </c>
      <c r="E2791" s="14" t="s">
        <v>541</v>
      </c>
      <c r="F2791" s="5">
        <f t="shared" si="2419"/>
        <v>95</v>
      </c>
      <c r="G2791" s="5">
        <f t="shared" si="2419"/>
        <v>95</v>
      </c>
      <c r="H2791" s="5">
        <f t="shared" si="2419"/>
        <v>95</v>
      </c>
      <c r="I2791" s="5">
        <f t="shared" si="2419"/>
        <v>0</v>
      </c>
      <c r="J2791" s="5">
        <f t="shared" si="2419"/>
        <v>0</v>
      </c>
      <c r="K2791" s="5">
        <f t="shared" si="2419"/>
        <v>0</v>
      </c>
      <c r="L2791" s="5">
        <f t="shared" si="2419"/>
        <v>0</v>
      </c>
      <c r="M2791" s="5">
        <f t="shared" si="2393"/>
        <v>95</v>
      </c>
      <c r="N2791" s="5">
        <f>N2792</f>
        <v>95</v>
      </c>
      <c r="O2791" s="5">
        <f>O2792</f>
        <v>95</v>
      </c>
      <c r="P2791" s="5">
        <f t="shared" si="2420"/>
        <v>0</v>
      </c>
      <c r="Q2791" s="5">
        <f t="shared" si="2420"/>
        <v>0</v>
      </c>
      <c r="R2791" s="5">
        <f t="shared" si="2420"/>
        <v>0</v>
      </c>
      <c r="S2791" s="5">
        <f t="shared" si="2420"/>
        <v>0</v>
      </c>
      <c r="T2791" s="5">
        <f t="shared" si="2420"/>
        <v>95</v>
      </c>
      <c r="U2791" s="5">
        <f t="shared" si="2420"/>
        <v>0</v>
      </c>
      <c r="V2791" s="42">
        <f t="shared" si="2420"/>
        <v>0</v>
      </c>
      <c r="W2791" s="5">
        <f t="shared" si="2394"/>
        <v>100</v>
      </c>
      <c r="X2791" s="27"/>
    </row>
    <row r="2792" spans="1:24" ht="63" customHeight="1" x14ac:dyDescent="0.3">
      <c r="A2792" s="4" t="s">
        <v>238</v>
      </c>
      <c r="B2792" s="4" t="s">
        <v>1760</v>
      </c>
      <c r="C2792" s="4" t="s">
        <v>113</v>
      </c>
      <c r="D2792" s="4" t="s">
        <v>84</v>
      </c>
      <c r="E2792" s="14" t="s">
        <v>1552</v>
      </c>
      <c r="F2792" s="5">
        <v>95</v>
      </c>
      <c r="G2792" s="5">
        <v>95</v>
      </c>
      <c r="H2792" s="5">
        <v>95</v>
      </c>
      <c r="I2792" s="5"/>
      <c r="J2792" s="5"/>
      <c r="K2792" s="5"/>
      <c r="L2792" s="5"/>
      <c r="M2792" s="5">
        <f t="shared" si="2393"/>
        <v>95</v>
      </c>
      <c r="N2792" s="5">
        <v>95</v>
      </c>
      <c r="O2792" s="5">
        <v>95</v>
      </c>
      <c r="P2792" s="5">
        <v>0</v>
      </c>
      <c r="Q2792" s="5">
        <v>0</v>
      </c>
      <c r="R2792" s="5">
        <v>0</v>
      </c>
      <c r="S2792" s="5">
        <v>0</v>
      </c>
      <c r="T2792" s="5">
        <v>95</v>
      </c>
      <c r="U2792" s="5">
        <v>0</v>
      </c>
      <c r="V2792" s="42">
        <v>0</v>
      </c>
      <c r="W2792" s="5">
        <f t="shared" si="2394"/>
        <v>100</v>
      </c>
      <c r="X2792" s="27"/>
    </row>
    <row r="2793" spans="1:24" ht="31.5" customHeight="1" x14ac:dyDescent="0.3">
      <c r="A2793" s="4" t="s">
        <v>238</v>
      </c>
      <c r="B2793" s="4" t="s">
        <v>1760</v>
      </c>
      <c r="C2793" s="4" t="s">
        <v>22</v>
      </c>
      <c r="D2793" s="4"/>
      <c r="E2793" s="14" t="s">
        <v>802</v>
      </c>
      <c r="F2793" s="5">
        <f t="shared" ref="F2793:L2795" si="2421">F2794</f>
        <v>0</v>
      </c>
      <c r="G2793" s="5">
        <f t="shared" si="2421"/>
        <v>0</v>
      </c>
      <c r="H2793" s="5">
        <f t="shared" si="2421"/>
        <v>0</v>
      </c>
      <c r="I2793" s="5">
        <f t="shared" si="2421"/>
        <v>0</v>
      </c>
      <c r="J2793" s="5">
        <f t="shared" si="2421"/>
        <v>0</v>
      </c>
      <c r="K2793" s="5">
        <f t="shared" si="2421"/>
        <v>0</v>
      </c>
      <c r="L2793" s="5">
        <f t="shared" si="2421"/>
        <v>206.71</v>
      </c>
      <c r="M2793" s="5">
        <f t="shared" si="2393"/>
        <v>206.71</v>
      </c>
      <c r="N2793" s="5">
        <f>N2794+N2797</f>
        <v>1729.0609999999999</v>
      </c>
      <c r="O2793" s="5">
        <f t="shared" ref="O2793:V2793" si="2422">O2794+O2797</f>
        <v>325</v>
      </c>
      <c r="P2793" s="5">
        <f t="shared" si="2422"/>
        <v>1379.0609999999999</v>
      </c>
      <c r="Q2793" s="5">
        <f t="shared" si="2422"/>
        <v>0</v>
      </c>
      <c r="R2793" s="5">
        <f t="shared" si="2422"/>
        <v>0</v>
      </c>
      <c r="S2793" s="5">
        <f t="shared" si="2422"/>
        <v>0</v>
      </c>
      <c r="T2793" s="5">
        <f t="shared" si="2422"/>
        <v>287.29425000000003</v>
      </c>
      <c r="U2793" s="5">
        <f t="shared" si="2422"/>
        <v>113.29425000000001</v>
      </c>
      <c r="V2793" s="42">
        <f t="shared" si="2422"/>
        <v>0</v>
      </c>
      <c r="W2793" s="5">
        <f t="shared" si="2394"/>
        <v>16.615622583587282</v>
      </c>
      <c r="X2793" s="27"/>
    </row>
    <row r="2794" spans="1:24" ht="47.25" customHeight="1" x14ac:dyDescent="0.3">
      <c r="A2794" s="4" t="s">
        <v>238</v>
      </c>
      <c r="B2794" s="4" t="s">
        <v>1760</v>
      </c>
      <c r="C2794" s="4" t="s">
        <v>406</v>
      </c>
      <c r="D2794" s="4"/>
      <c r="E2794" s="14" t="s">
        <v>808</v>
      </c>
      <c r="F2794" s="5">
        <f t="shared" si="2421"/>
        <v>0</v>
      </c>
      <c r="G2794" s="5">
        <f t="shared" si="2421"/>
        <v>0</v>
      </c>
      <c r="H2794" s="5">
        <f t="shared" si="2421"/>
        <v>0</v>
      </c>
      <c r="I2794" s="5">
        <f t="shared" si="2421"/>
        <v>0</v>
      </c>
      <c r="J2794" s="5">
        <f t="shared" si="2421"/>
        <v>0</v>
      </c>
      <c r="K2794" s="5">
        <f t="shared" si="2421"/>
        <v>0</v>
      </c>
      <c r="L2794" s="5">
        <f t="shared" si="2421"/>
        <v>206.71</v>
      </c>
      <c r="M2794" s="5">
        <f t="shared" si="2393"/>
        <v>206.71</v>
      </c>
      <c r="N2794" s="5">
        <f>N2795</f>
        <v>350</v>
      </c>
      <c r="O2794" s="5">
        <f>O2795</f>
        <v>325</v>
      </c>
      <c r="P2794" s="5">
        <f t="shared" ref="P2794:V2795" si="2423">P2795</f>
        <v>0</v>
      </c>
      <c r="Q2794" s="5">
        <f t="shared" si="2423"/>
        <v>0</v>
      </c>
      <c r="R2794" s="5">
        <f t="shared" si="2423"/>
        <v>0</v>
      </c>
      <c r="S2794" s="5">
        <f t="shared" si="2423"/>
        <v>0</v>
      </c>
      <c r="T2794" s="5">
        <f t="shared" si="2423"/>
        <v>174</v>
      </c>
      <c r="U2794" s="5">
        <f t="shared" si="2423"/>
        <v>0</v>
      </c>
      <c r="V2794" s="42">
        <f t="shared" si="2423"/>
        <v>0</v>
      </c>
      <c r="W2794" s="5">
        <f t="shared" si="2394"/>
        <v>49.714285714285715</v>
      </c>
      <c r="X2794" s="27"/>
    </row>
    <row r="2795" spans="1:24" ht="31.5" customHeight="1" x14ac:dyDescent="0.3">
      <c r="A2795" s="4" t="s">
        <v>238</v>
      </c>
      <c r="B2795" s="4" t="s">
        <v>1760</v>
      </c>
      <c r="C2795" s="4" t="s">
        <v>406</v>
      </c>
      <c r="D2795" s="4" t="s">
        <v>11</v>
      </c>
      <c r="E2795" s="14" t="s">
        <v>531</v>
      </c>
      <c r="F2795" s="5">
        <f t="shared" si="2421"/>
        <v>0</v>
      </c>
      <c r="G2795" s="5">
        <f t="shared" si="2421"/>
        <v>0</v>
      </c>
      <c r="H2795" s="5">
        <f t="shared" si="2421"/>
        <v>0</v>
      </c>
      <c r="I2795" s="5">
        <f t="shared" si="2421"/>
        <v>0</v>
      </c>
      <c r="J2795" s="5">
        <f t="shared" si="2421"/>
        <v>0</v>
      </c>
      <c r="K2795" s="5">
        <f t="shared" si="2421"/>
        <v>0</v>
      </c>
      <c r="L2795" s="5">
        <f t="shared" si="2421"/>
        <v>206.71</v>
      </c>
      <c r="M2795" s="5">
        <f t="shared" si="2393"/>
        <v>206.71</v>
      </c>
      <c r="N2795" s="5">
        <f>N2796</f>
        <v>350</v>
      </c>
      <c r="O2795" s="5">
        <f>O2796</f>
        <v>325</v>
      </c>
      <c r="P2795" s="5">
        <f t="shared" si="2423"/>
        <v>0</v>
      </c>
      <c r="Q2795" s="5">
        <f t="shared" si="2423"/>
        <v>0</v>
      </c>
      <c r="R2795" s="5">
        <f t="shared" si="2423"/>
        <v>0</v>
      </c>
      <c r="S2795" s="5">
        <f t="shared" si="2423"/>
        <v>0</v>
      </c>
      <c r="T2795" s="5">
        <f t="shared" si="2423"/>
        <v>174</v>
      </c>
      <c r="U2795" s="5">
        <f t="shared" si="2423"/>
        <v>0</v>
      </c>
      <c r="V2795" s="42">
        <f t="shared" si="2423"/>
        <v>0</v>
      </c>
      <c r="W2795" s="5">
        <f t="shared" si="2394"/>
        <v>49.714285714285715</v>
      </c>
      <c r="X2795" s="27"/>
    </row>
    <row r="2796" spans="1:24" ht="31.5" customHeight="1" x14ac:dyDescent="0.3">
      <c r="A2796" s="4" t="s">
        <v>238</v>
      </c>
      <c r="B2796" s="4" t="s">
        <v>1760</v>
      </c>
      <c r="C2796" s="4" t="s">
        <v>406</v>
      </c>
      <c r="D2796" s="4" t="s">
        <v>12</v>
      </c>
      <c r="E2796" s="14" t="s">
        <v>532</v>
      </c>
      <c r="F2796" s="5"/>
      <c r="G2796" s="5"/>
      <c r="H2796" s="5"/>
      <c r="I2796" s="5"/>
      <c r="J2796" s="5"/>
      <c r="K2796" s="5"/>
      <c r="L2796" s="5">
        <v>206.71</v>
      </c>
      <c r="M2796" s="5">
        <f t="shared" si="2393"/>
        <v>206.71</v>
      </c>
      <c r="N2796" s="5">
        <v>350</v>
      </c>
      <c r="O2796" s="5">
        <v>325</v>
      </c>
      <c r="P2796" s="5">
        <v>0</v>
      </c>
      <c r="Q2796" s="5">
        <v>0</v>
      </c>
      <c r="R2796" s="5">
        <v>0</v>
      </c>
      <c r="S2796" s="5">
        <v>0</v>
      </c>
      <c r="T2796" s="5">
        <v>174</v>
      </c>
      <c r="U2796" s="5">
        <v>0</v>
      </c>
      <c r="V2796" s="42">
        <v>0</v>
      </c>
      <c r="W2796" s="5">
        <f t="shared" si="2394"/>
        <v>49.714285714285715</v>
      </c>
      <c r="X2796" s="27"/>
    </row>
    <row r="2797" spans="1:24" ht="15.75" customHeight="1" x14ac:dyDescent="0.3">
      <c r="A2797" s="4" t="s">
        <v>238</v>
      </c>
      <c r="B2797" s="4" t="s">
        <v>1760</v>
      </c>
      <c r="C2797" s="4" t="s">
        <v>23</v>
      </c>
      <c r="D2797" s="4"/>
      <c r="E2797" s="14" t="s">
        <v>809</v>
      </c>
      <c r="F2797" s="5"/>
      <c r="G2797" s="5"/>
      <c r="H2797" s="5"/>
      <c r="I2797" s="5"/>
      <c r="J2797" s="5"/>
      <c r="K2797" s="5"/>
      <c r="L2797" s="5"/>
      <c r="M2797" s="5">
        <v>0</v>
      </c>
      <c r="N2797" s="5">
        <f>N2798</f>
        <v>1379.0609999999999</v>
      </c>
      <c r="O2797" s="5">
        <f t="shared" ref="O2797:V2799" si="2424">O2798</f>
        <v>0</v>
      </c>
      <c r="P2797" s="5">
        <f t="shared" si="2424"/>
        <v>1379.0609999999999</v>
      </c>
      <c r="Q2797" s="5">
        <f t="shared" si="2424"/>
        <v>0</v>
      </c>
      <c r="R2797" s="5">
        <f t="shared" si="2424"/>
        <v>0</v>
      </c>
      <c r="S2797" s="5">
        <f t="shared" si="2424"/>
        <v>0</v>
      </c>
      <c r="T2797" s="5">
        <f t="shared" si="2424"/>
        <v>113.29425000000001</v>
      </c>
      <c r="U2797" s="5">
        <f t="shared" si="2424"/>
        <v>113.29425000000001</v>
      </c>
      <c r="V2797" s="42">
        <f t="shared" si="2424"/>
        <v>0</v>
      </c>
      <c r="W2797" s="5">
        <f t="shared" si="2394"/>
        <v>8.2153182491564927</v>
      </c>
      <c r="X2797" s="27"/>
    </row>
    <row r="2798" spans="1:24" ht="31.5" customHeight="1" x14ac:dyDescent="0.3">
      <c r="A2798" s="4" t="s">
        <v>238</v>
      </c>
      <c r="B2798" s="4" t="s">
        <v>1760</v>
      </c>
      <c r="C2798" s="4" t="s">
        <v>1676</v>
      </c>
      <c r="D2798" s="4"/>
      <c r="E2798" s="33" t="s">
        <v>1677</v>
      </c>
      <c r="F2798" s="5"/>
      <c r="G2798" s="5"/>
      <c r="H2798" s="5"/>
      <c r="I2798" s="5"/>
      <c r="J2798" s="5"/>
      <c r="K2798" s="5"/>
      <c r="L2798" s="5"/>
      <c r="M2798" s="5">
        <v>0</v>
      </c>
      <c r="N2798" s="5">
        <f>N2799</f>
        <v>1379.0609999999999</v>
      </c>
      <c r="O2798" s="5">
        <f t="shared" si="2424"/>
        <v>0</v>
      </c>
      <c r="P2798" s="5">
        <f t="shared" si="2424"/>
        <v>1379.0609999999999</v>
      </c>
      <c r="Q2798" s="5">
        <f t="shared" si="2424"/>
        <v>0</v>
      </c>
      <c r="R2798" s="5">
        <f t="shared" si="2424"/>
        <v>0</v>
      </c>
      <c r="S2798" s="5">
        <f t="shared" si="2424"/>
        <v>0</v>
      </c>
      <c r="T2798" s="5">
        <f t="shared" si="2424"/>
        <v>113.29425000000001</v>
      </c>
      <c r="U2798" s="5">
        <f t="shared" si="2424"/>
        <v>113.29425000000001</v>
      </c>
      <c r="V2798" s="42">
        <f t="shared" si="2424"/>
        <v>0</v>
      </c>
      <c r="W2798" s="5">
        <f t="shared" si="2394"/>
        <v>8.2153182491564927</v>
      </c>
      <c r="X2798" s="27"/>
    </row>
    <row r="2799" spans="1:24" ht="31.5" customHeight="1" x14ac:dyDescent="0.3">
      <c r="A2799" s="4" t="s">
        <v>238</v>
      </c>
      <c r="B2799" s="4" t="s">
        <v>1760</v>
      </c>
      <c r="C2799" s="4" t="s">
        <v>1676</v>
      </c>
      <c r="D2799" s="4" t="s">
        <v>11</v>
      </c>
      <c r="E2799" s="14" t="s">
        <v>531</v>
      </c>
      <c r="F2799" s="5"/>
      <c r="G2799" s="5"/>
      <c r="H2799" s="5"/>
      <c r="I2799" s="5"/>
      <c r="J2799" s="5"/>
      <c r="K2799" s="5"/>
      <c r="L2799" s="5"/>
      <c r="M2799" s="5">
        <v>0</v>
      </c>
      <c r="N2799" s="5">
        <f>N2800</f>
        <v>1379.0609999999999</v>
      </c>
      <c r="O2799" s="5">
        <f t="shared" si="2424"/>
        <v>0</v>
      </c>
      <c r="P2799" s="5">
        <f t="shared" si="2424"/>
        <v>1379.0609999999999</v>
      </c>
      <c r="Q2799" s="5">
        <f t="shared" si="2424"/>
        <v>0</v>
      </c>
      <c r="R2799" s="5">
        <f t="shared" si="2424"/>
        <v>0</v>
      </c>
      <c r="S2799" s="5">
        <f t="shared" si="2424"/>
        <v>0</v>
      </c>
      <c r="T2799" s="5">
        <f t="shared" si="2424"/>
        <v>113.29425000000001</v>
      </c>
      <c r="U2799" s="5">
        <f t="shared" si="2424"/>
        <v>113.29425000000001</v>
      </c>
      <c r="V2799" s="42">
        <f t="shared" si="2424"/>
        <v>0</v>
      </c>
      <c r="W2799" s="5">
        <f t="shared" si="2394"/>
        <v>8.2153182491564927</v>
      </c>
      <c r="X2799" s="27"/>
    </row>
    <row r="2800" spans="1:24" ht="31.5" customHeight="1" x14ac:dyDescent="0.3">
      <c r="A2800" s="4" t="s">
        <v>238</v>
      </c>
      <c r="B2800" s="4" t="s">
        <v>1760</v>
      </c>
      <c r="C2800" s="4" t="s">
        <v>1676</v>
      </c>
      <c r="D2800" s="4" t="s">
        <v>12</v>
      </c>
      <c r="E2800" s="14" t="s">
        <v>532</v>
      </c>
      <c r="F2800" s="5"/>
      <c r="G2800" s="5"/>
      <c r="H2800" s="5"/>
      <c r="I2800" s="5"/>
      <c r="J2800" s="5"/>
      <c r="K2800" s="5"/>
      <c r="L2800" s="5"/>
      <c r="M2800" s="5">
        <v>0</v>
      </c>
      <c r="N2800" s="5">
        <v>1379.0609999999999</v>
      </c>
      <c r="O2800" s="5">
        <v>0</v>
      </c>
      <c r="P2800" s="5">
        <f>N2800</f>
        <v>1379.0609999999999</v>
      </c>
      <c r="Q2800" s="5">
        <f>O2800</f>
        <v>0</v>
      </c>
      <c r="R2800" s="5">
        <v>0</v>
      </c>
      <c r="S2800" s="5">
        <v>0</v>
      </c>
      <c r="T2800" s="5">
        <v>113.29425000000001</v>
      </c>
      <c r="U2800" s="5">
        <f>T2800</f>
        <v>113.29425000000001</v>
      </c>
      <c r="V2800" s="42">
        <v>0</v>
      </c>
      <c r="W2800" s="5">
        <f t="shared" si="2394"/>
        <v>8.2153182491564927</v>
      </c>
      <c r="X2800" s="27"/>
    </row>
    <row r="2801" spans="1:24" ht="31.5" customHeight="1" x14ac:dyDescent="0.3">
      <c r="A2801" s="4" t="s">
        <v>238</v>
      </c>
      <c r="B2801" s="4" t="s">
        <v>1760</v>
      </c>
      <c r="C2801" s="4" t="s">
        <v>38</v>
      </c>
      <c r="D2801" s="4"/>
      <c r="E2801" s="14" t="s">
        <v>838</v>
      </c>
      <c r="F2801" s="5"/>
      <c r="G2801" s="5"/>
      <c r="H2801" s="5"/>
      <c r="I2801" s="5"/>
      <c r="J2801" s="5"/>
      <c r="K2801" s="5"/>
      <c r="L2801" s="5"/>
      <c r="M2801" s="5">
        <f>M2802</f>
        <v>0</v>
      </c>
      <c r="N2801" s="5">
        <f t="shared" ref="N2801:V2804" si="2425">N2802</f>
        <v>65.335999999999999</v>
      </c>
      <c r="O2801" s="5">
        <f t="shared" si="2425"/>
        <v>0</v>
      </c>
      <c r="P2801" s="5">
        <f t="shared" si="2425"/>
        <v>0</v>
      </c>
      <c r="Q2801" s="5">
        <f t="shared" si="2425"/>
        <v>0</v>
      </c>
      <c r="R2801" s="5">
        <f t="shared" si="2425"/>
        <v>0</v>
      </c>
      <c r="S2801" s="5">
        <f t="shared" si="2425"/>
        <v>0</v>
      </c>
      <c r="T2801" s="5">
        <f t="shared" si="2425"/>
        <v>65.335999999999999</v>
      </c>
      <c r="U2801" s="5">
        <f t="shared" si="2425"/>
        <v>0</v>
      </c>
      <c r="V2801" s="5">
        <f t="shared" si="2425"/>
        <v>0</v>
      </c>
      <c r="W2801" s="5">
        <f t="shared" si="2394"/>
        <v>100</v>
      </c>
      <c r="X2801" s="27"/>
    </row>
    <row r="2802" spans="1:24" ht="31.5" customHeight="1" x14ac:dyDescent="0.3">
      <c r="A2802" s="4" t="s">
        <v>238</v>
      </c>
      <c r="B2802" s="4" t="s">
        <v>1760</v>
      </c>
      <c r="C2802" s="4" t="s">
        <v>45</v>
      </c>
      <c r="D2802" s="4"/>
      <c r="E2802" s="14" t="s">
        <v>839</v>
      </c>
      <c r="F2802" s="5"/>
      <c r="G2802" s="5"/>
      <c r="H2802" s="5"/>
      <c r="I2802" s="5"/>
      <c r="J2802" s="5"/>
      <c r="K2802" s="5"/>
      <c r="L2802" s="5"/>
      <c r="M2802" s="5">
        <f>M2803</f>
        <v>0</v>
      </c>
      <c r="N2802" s="5">
        <f t="shared" si="2425"/>
        <v>65.335999999999999</v>
      </c>
      <c r="O2802" s="5">
        <f t="shared" si="2425"/>
        <v>0</v>
      </c>
      <c r="P2802" s="5">
        <f t="shared" si="2425"/>
        <v>0</v>
      </c>
      <c r="Q2802" s="5">
        <f t="shared" si="2425"/>
        <v>0</v>
      </c>
      <c r="R2802" s="5">
        <f t="shared" si="2425"/>
        <v>0</v>
      </c>
      <c r="S2802" s="5">
        <f t="shared" si="2425"/>
        <v>0</v>
      </c>
      <c r="T2802" s="5">
        <f t="shared" si="2425"/>
        <v>65.335999999999999</v>
      </c>
      <c r="U2802" s="5">
        <f t="shared" si="2425"/>
        <v>0</v>
      </c>
      <c r="V2802" s="5">
        <f t="shared" si="2425"/>
        <v>0</v>
      </c>
      <c r="W2802" s="5">
        <f t="shared" si="2394"/>
        <v>100</v>
      </c>
      <c r="X2802" s="27"/>
    </row>
    <row r="2803" spans="1:24" ht="31.5" customHeight="1" x14ac:dyDescent="0.3">
      <c r="A2803" s="4" t="s">
        <v>238</v>
      </c>
      <c r="B2803" s="4" t="s">
        <v>1760</v>
      </c>
      <c r="C2803" s="4" t="s">
        <v>46</v>
      </c>
      <c r="D2803" s="4"/>
      <c r="E2803" s="14" t="s">
        <v>840</v>
      </c>
      <c r="F2803" s="5"/>
      <c r="G2803" s="5"/>
      <c r="H2803" s="5"/>
      <c r="I2803" s="5"/>
      <c r="J2803" s="5"/>
      <c r="K2803" s="5"/>
      <c r="L2803" s="5"/>
      <c r="M2803" s="5">
        <f>M2804</f>
        <v>0</v>
      </c>
      <c r="N2803" s="5">
        <f t="shared" si="2425"/>
        <v>65.335999999999999</v>
      </c>
      <c r="O2803" s="5">
        <f t="shared" si="2425"/>
        <v>0</v>
      </c>
      <c r="P2803" s="5">
        <f t="shared" si="2425"/>
        <v>0</v>
      </c>
      <c r="Q2803" s="5">
        <f t="shared" si="2425"/>
        <v>0</v>
      </c>
      <c r="R2803" s="5">
        <f t="shared" si="2425"/>
        <v>0</v>
      </c>
      <c r="S2803" s="5">
        <f t="shared" si="2425"/>
        <v>0</v>
      </c>
      <c r="T2803" s="5">
        <f t="shared" si="2425"/>
        <v>65.335999999999999</v>
      </c>
      <c r="U2803" s="5">
        <f t="shared" si="2425"/>
        <v>0</v>
      </c>
      <c r="V2803" s="5">
        <f t="shared" si="2425"/>
        <v>0</v>
      </c>
      <c r="W2803" s="5">
        <f t="shared" si="2394"/>
        <v>100</v>
      </c>
      <c r="X2803" s="27"/>
    </row>
    <row r="2804" spans="1:24" x14ac:dyDescent="0.3">
      <c r="A2804" s="4" t="s">
        <v>238</v>
      </c>
      <c r="B2804" s="4" t="s">
        <v>1760</v>
      </c>
      <c r="C2804" s="4" t="s">
        <v>46</v>
      </c>
      <c r="D2804" s="4" t="s">
        <v>13</v>
      </c>
      <c r="E2804" s="14" t="s">
        <v>547</v>
      </c>
      <c r="F2804" s="5"/>
      <c r="G2804" s="5"/>
      <c r="H2804" s="5"/>
      <c r="I2804" s="5"/>
      <c r="J2804" s="5"/>
      <c r="K2804" s="5"/>
      <c r="L2804" s="5"/>
      <c r="M2804" s="5">
        <f>M2805</f>
        <v>0</v>
      </c>
      <c r="N2804" s="5">
        <f t="shared" si="2425"/>
        <v>65.335999999999999</v>
      </c>
      <c r="O2804" s="5">
        <f t="shared" si="2425"/>
        <v>0</v>
      </c>
      <c r="P2804" s="5">
        <f t="shared" si="2425"/>
        <v>0</v>
      </c>
      <c r="Q2804" s="5">
        <f t="shared" si="2425"/>
        <v>0</v>
      </c>
      <c r="R2804" s="5">
        <f t="shared" si="2425"/>
        <v>0</v>
      </c>
      <c r="S2804" s="5">
        <f t="shared" si="2425"/>
        <v>0</v>
      </c>
      <c r="T2804" s="5">
        <f t="shared" si="2425"/>
        <v>65.335999999999999</v>
      </c>
      <c r="U2804" s="5">
        <f t="shared" si="2425"/>
        <v>0</v>
      </c>
      <c r="V2804" s="5">
        <f t="shared" si="2425"/>
        <v>0</v>
      </c>
      <c r="W2804" s="5">
        <f t="shared" si="2394"/>
        <v>100</v>
      </c>
      <c r="X2804" s="27"/>
    </row>
    <row r="2805" spans="1:24" x14ac:dyDescent="0.3">
      <c r="A2805" s="4" t="s">
        <v>238</v>
      </c>
      <c r="B2805" s="4" t="s">
        <v>1760</v>
      </c>
      <c r="C2805" s="4" t="s">
        <v>46</v>
      </c>
      <c r="D2805" s="4" t="s">
        <v>14</v>
      </c>
      <c r="E2805" s="14" t="s">
        <v>549</v>
      </c>
      <c r="F2805" s="5"/>
      <c r="G2805" s="5"/>
      <c r="H2805" s="5"/>
      <c r="I2805" s="5"/>
      <c r="J2805" s="5"/>
      <c r="K2805" s="5"/>
      <c r="L2805" s="5"/>
      <c r="M2805" s="5">
        <v>0</v>
      </c>
      <c r="N2805" s="5">
        <v>65.335999999999999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65.335999999999999</v>
      </c>
      <c r="U2805" s="5">
        <v>0</v>
      </c>
      <c r="V2805" s="5">
        <v>0</v>
      </c>
      <c r="W2805" s="5">
        <f t="shared" si="2394"/>
        <v>100</v>
      </c>
      <c r="X2805" s="27"/>
    </row>
    <row r="2806" spans="1:24" s="3" customFormat="1" ht="31.5" customHeight="1" x14ac:dyDescent="0.3">
      <c r="A2806" s="7" t="s">
        <v>238</v>
      </c>
      <c r="B2806" s="7" t="s">
        <v>76</v>
      </c>
      <c r="C2806" s="7"/>
      <c r="D2806" s="7"/>
      <c r="E2806" s="18" t="s">
        <v>492</v>
      </c>
      <c r="F2806" s="8">
        <f t="shared" ref="F2806:L2806" si="2426">F2807+F2833</f>
        <v>670.9</v>
      </c>
      <c r="G2806" s="8">
        <f t="shared" si="2426"/>
        <v>627.20000000000005</v>
      </c>
      <c r="H2806" s="8">
        <f t="shared" si="2426"/>
        <v>627.20000000000005</v>
      </c>
      <c r="I2806" s="8">
        <f t="shared" si="2426"/>
        <v>0</v>
      </c>
      <c r="J2806" s="8">
        <f t="shared" si="2426"/>
        <v>0</v>
      </c>
      <c r="K2806" s="8">
        <f t="shared" si="2426"/>
        <v>0</v>
      </c>
      <c r="L2806" s="8">
        <f t="shared" si="2426"/>
        <v>0</v>
      </c>
      <c r="M2806" s="8">
        <f t="shared" si="2393"/>
        <v>670.9</v>
      </c>
      <c r="N2806" s="8">
        <f>N2807+N2833+N2819</f>
        <v>633.67000000000007</v>
      </c>
      <c r="O2806" s="8">
        <f t="shared" ref="O2806:V2806" si="2427">O2807+O2833+O2819</f>
        <v>442.14137999999997</v>
      </c>
      <c r="P2806" s="8">
        <f t="shared" si="2427"/>
        <v>245.1</v>
      </c>
      <c r="Q2806" s="8">
        <f t="shared" si="2427"/>
        <v>176.78399999999999</v>
      </c>
      <c r="R2806" s="8">
        <f t="shared" si="2427"/>
        <v>0</v>
      </c>
      <c r="S2806" s="8">
        <f t="shared" si="2427"/>
        <v>0</v>
      </c>
      <c r="T2806" s="8">
        <f t="shared" si="2427"/>
        <v>621.21284000000003</v>
      </c>
      <c r="U2806" s="8">
        <f t="shared" si="2427"/>
        <v>245.1</v>
      </c>
      <c r="V2806" s="8">
        <f t="shared" si="2427"/>
        <v>0</v>
      </c>
      <c r="W2806" s="8">
        <f t="shared" si="2394"/>
        <v>98.034125017753709</v>
      </c>
      <c r="X2806" s="22"/>
    </row>
    <row r="2807" spans="1:24" s="10" customFormat="1" ht="15.75" customHeight="1" x14ac:dyDescent="0.3">
      <c r="A2807" s="9" t="s">
        <v>238</v>
      </c>
      <c r="B2807" s="9" t="s">
        <v>1761</v>
      </c>
      <c r="C2807" s="9"/>
      <c r="D2807" s="9"/>
      <c r="E2807" s="13" t="s">
        <v>1550</v>
      </c>
      <c r="F2807" s="11">
        <f t="shared" ref="F2807:L2807" si="2428">F2808+F2814</f>
        <v>324</v>
      </c>
      <c r="G2807" s="11">
        <f t="shared" si="2428"/>
        <v>280.3</v>
      </c>
      <c r="H2807" s="11">
        <f t="shared" si="2428"/>
        <v>280.3</v>
      </c>
      <c r="I2807" s="11">
        <f t="shared" si="2428"/>
        <v>0</v>
      </c>
      <c r="J2807" s="11">
        <f t="shared" si="2428"/>
        <v>0</v>
      </c>
      <c r="K2807" s="11">
        <f t="shared" si="2428"/>
        <v>0</v>
      </c>
      <c r="L2807" s="11">
        <f t="shared" si="2428"/>
        <v>0</v>
      </c>
      <c r="M2807" s="11">
        <f t="shared" si="2393"/>
        <v>324</v>
      </c>
      <c r="N2807" s="11">
        <f>N2808+N2814</f>
        <v>312.5</v>
      </c>
      <c r="O2807" s="11">
        <f>O2808+O2814</f>
        <v>231.48535999999999</v>
      </c>
      <c r="P2807" s="11">
        <f t="shared" ref="P2807:V2807" si="2429">P2808+P2814</f>
        <v>0</v>
      </c>
      <c r="Q2807" s="11">
        <f t="shared" si="2429"/>
        <v>0</v>
      </c>
      <c r="R2807" s="11">
        <f t="shared" si="2429"/>
        <v>0</v>
      </c>
      <c r="S2807" s="11">
        <f t="shared" si="2429"/>
        <v>0</v>
      </c>
      <c r="T2807" s="11">
        <f t="shared" si="2429"/>
        <v>300.04306000000003</v>
      </c>
      <c r="U2807" s="11">
        <f t="shared" si="2429"/>
        <v>0</v>
      </c>
      <c r="V2807" s="41">
        <f t="shared" si="2429"/>
        <v>0</v>
      </c>
      <c r="W2807" s="11">
        <f t="shared" si="2394"/>
        <v>96.013779200000002</v>
      </c>
      <c r="X2807" s="26"/>
    </row>
    <row r="2808" spans="1:24" ht="15.75" hidden="1" customHeight="1" x14ac:dyDescent="0.25">
      <c r="A2808" s="4" t="s">
        <v>238</v>
      </c>
      <c r="B2808" s="4" t="s">
        <v>1761</v>
      </c>
      <c r="C2808" s="4" t="s">
        <v>125</v>
      </c>
      <c r="D2808" s="4"/>
      <c r="E2808" s="14" t="s">
        <v>1049</v>
      </c>
      <c r="F2808" s="5">
        <f t="shared" ref="F2808:L2812" si="2430">F2809</f>
        <v>11.5</v>
      </c>
      <c r="G2808" s="5">
        <f t="shared" si="2430"/>
        <v>11.5</v>
      </c>
      <c r="H2808" s="5">
        <f t="shared" si="2430"/>
        <v>11.5</v>
      </c>
      <c r="I2808" s="5">
        <f t="shared" si="2430"/>
        <v>0</v>
      </c>
      <c r="J2808" s="5">
        <f t="shared" si="2430"/>
        <v>0</v>
      </c>
      <c r="K2808" s="5">
        <f t="shared" si="2430"/>
        <v>0</v>
      </c>
      <c r="L2808" s="5">
        <f t="shared" si="2430"/>
        <v>0</v>
      </c>
      <c r="M2808" s="5">
        <f t="shared" si="2393"/>
        <v>11.5</v>
      </c>
      <c r="N2808" s="5">
        <f t="shared" ref="N2808:O2812" si="2431">N2809</f>
        <v>0</v>
      </c>
      <c r="O2808" s="5">
        <f t="shared" si="2431"/>
        <v>11.5</v>
      </c>
      <c r="P2808" s="5">
        <f t="shared" ref="P2808:V2812" si="2432">P2809</f>
        <v>0</v>
      </c>
      <c r="Q2808" s="5">
        <f t="shared" si="2432"/>
        <v>0</v>
      </c>
      <c r="R2808" s="5">
        <f t="shared" si="2432"/>
        <v>0</v>
      </c>
      <c r="S2808" s="5">
        <f t="shared" si="2432"/>
        <v>0</v>
      </c>
      <c r="T2808" s="5">
        <f t="shared" si="2432"/>
        <v>0</v>
      </c>
      <c r="U2808" s="5">
        <f t="shared" si="2432"/>
        <v>0</v>
      </c>
      <c r="V2808" s="42">
        <f t="shared" si="2432"/>
        <v>0</v>
      </c>
      <c r="W2808" s="5" t="e">
        <f t="shared" si="2394"/>
        <v>#DIV/0!</v>
      </c>
      <c r="X2808" s="25" t="s">
        <v>1591</v>
      </c>
    </row>
    <row r="2809" spans="1:24" ht="63" hidden="1" customHeight="1" x14ac:dyDescent="0.25">
      <c r="A2809" s="4" t="s">
        <v>238</v>
      </c>
      <c r="B2809" s="4" t="s">
        <v>1761</v>
      </c>
      <c r="C2809" s="4" t="s">
        <v>188</v>
      </c>
      <c r="D2809" s="4"/>
      <c r="E2809" s="14" t="s">
        <v>1054</v>
      </c>
      <c r="F2809" s="5">
        <f t="shared" si="2430"/>
        <v>11.5</v>
      </c>
      <c r="G2809" s="5">
        <f t="shared" si="2430"/>
        <v>11.5</v>
      </c>
      <c r="H2809" s="5">
        <f t="shared" si="2430"/>
        <v>11.5</v>
      </c>
      <c r="I2809" s="5">
        <f t="shared" si="2430"/>
        <v>0</v>
      </c>
      <c r="J2809" s="5">
        <f t="shared" si="2430"/>
        <v>0</v>
      </c>
      <c r="K2809" s="5">
        <f t="shared" si="2430"/>
        <v>0</v>
      </c>
      <c r="L2809" s="5">
        <f t="shared" si="2430"/>
        <v>0</v>
      </c>
      <c r="M2809" s="5">
        <f t="shared" si="2393"/>
        <v>11.5</v>
      </c>
      <c r="N2809" s="5">
        <f t="shared" si="2431"/>
        <v>0</v>
      </c>
      <c r="O2809" s="5">
        <f t="shared" si="2431"/>
        <v>11.5</v>
      </c>
      <c r="P2809" s="5">
        <f t="shared" si="2432"/>
        <v>0</v>
      </c>
      <c r="Q2809" s="5">
        <f t="shared" si="2432"/>
        <v>0</v>
      </c>
      <c r="R2809" s="5">
        <f t="shared" si="2432"/>
        <v>0</v>
      </c>
      <c r="S2809" s="5">
        <f t="shared" si="2432"/>
        <v>0</v>
      </c>
      <c r="T2809" s="5">
        <f t="shared" si="2432"/>
        <v>0</v>
      </c>
      <c r="U2809" s="5">
        <f t="shared" si="2432"/>
        <v>0</v>
      </c>
      <c r="V2809" s="42">
        <f t="shared" si="2432"/>
        <v>0</v>
      </c>
      <c r="W2809" s="5" t="e">
        <f t="shared" si="2394"/>
        <v>#DIV/0!</v>
      </c>
      <c r="X2809" s="25" t="s">
        <v>1591</v>
      </c>
    </row>
    <row r="2810" spans="1:24" ht="47.25" hidden="1" customHeight="1" x14ac:dyDescent="0.25">
      <c r="A2810" s="4" t="s">
        <v>238</v>
      </c>
      <c r="B2810" s="4" t="s">
        <v>1761</v>
      </c>
      <c r="C2810" s="4" t="s">
        <v>189</v>
      </c>
      <c r="D2810" s="4"/>
      <c r="E2810" s="14" t="s">
        <v>1057</v>
      </c>
      <c r="F2810" s="5">
        <f t="shared" si="2430"/>
        <v>11.5</v>
      </c>
      <c r="G2810" s="5">
        <f t="shared" si="2430"/>
        <v>11.5</v>
      </c>
      <c r="H2810" s="5">
        <f t="shared" si="2430"/>
        <v>11.5</v>
      </c>
      <c r="I2810" s="5">
        <f t="shared" si="2430"/>
        <v>0</v>
      </c>
      <c r="J2810" s="5">
        <f t="shared" si="2430"/>
        <v>0</v>
      </c>
      <c r="K2810" s="5">
        <f t="shared" si="2430"/>
        <v>0</v>
      </c>
      <c r="L2810" s="5">
        <f t="shared" si="2430"/>
        <v>0</v>
      </c>
      <c r="M2810" s="5">
        <f t="shared" si="2393"/>
        <v>11.5</v>
      </c>
      <c r="N2810" s="5">
        <f t="shared" si="2431"/>
        <v>0</v>
      </c>
      <c r="O2810" s="5">
        <f t="shared" si="2431"/>
        <v>11.5</v>
      </c>
      <c r="P2810" s="5">
        <f t="shared" si="2432"/>
        <v>0</v>
      </c>
      <c r="Q2810" s="5">
        <f t="shared" si="2432"/>
        <v>0</v>
      </c>
      <c r="R2810" s="5">
        <f t="shared" si="2432"/>
        <v>0</v>
      </c>
      <c r="S2810" s="5">
        <f t="shared" si="2432"/>
        <v>0</v>
      </c>
      <c r="T2810" s="5">
        <f t="shared" si="2432"/>
        <v>0</v>
      </c>
      <c r="U2810" s="5">
        <f t="shared" si="2432"/>
        <v>0</v>
      </c>
      <c r="V2810" s="42">
        <f t="shared" si="2432"/>
        <v>0</v>
      </c>
      <c r="W2810" s="5" t="e">
        <f t="shared" si="2394"/>
        <v>#DIV/0!</v>
      </c>
      <c r="X2810" s="25" t="s">
        <v>1591</v>
      </c>
    </row>
    <row r="2811" spans="1:24" ht="31.5" hidden="1" customHeight="1" x14ac:dyDescent="0.25">
      <c r="A2811" s="4" t="s">
        <v>238</v>
      </c>
      <c r="B2811" s="4" t="s">
        <v>1761</v>
      </c>
      <c r="C2811" s="4" t="s">
        <v>187</v>
      </c>
      <c r="D2811" s="4"/>
      <c r="E2811" s="14" t="s">
        <v>570</v>
      </c>
      <c r="F2811" s="5">
        <f t="shared" si="2430"/>
        <v>11.5</v>
      </c>
      <c r="G2811" s="5">
        <f t="shared" si="2430"/>
        <v>11.5</v>
      </c>
      <c r="H2811" s="5">
        <f t="shared" si="2430"/>
        <v>11.5</v>
      </c>
      <c r="I2811" s="5">
        <f t="shared" si="2430"/>
        <v>0</v>
      </c>
      <c r="J2811" s="5">
        <f t="shared" si="2430"/>
        <v>0</v>
      </c>
      <c r="K2811" s="5">
        <f t="shared" si="2430"/>
        <v>0</v>
      </c>
      <c r="L2811" s="5">
        <f t="shared" si="2430"/>
        <v>0</v>
      </c>
      <c r="M2811" s="5">
        <f t="shared" si="2393"/>
        <v>11.5</v>
      </c>
      <c r="N2811" s="5">
        <f t="shared" si="2431"/>
        <v>0</v>
      </c>
      <c r="O2811" s="5">
        <f t="shared" si="2431"/>
        <v>11.5</v>
      </c>
      <c r="P2811" s="5">
        <f t="shared" si="2432"/>
        <v>0</v>
      </c>
      <c r="Q2811" s="5">
        <f t="shared" si="2432"/>
        <v>0</v>
      </c>
      <c r="R2811" s="5">
        <f t="shared" si="2432"/>
        <v>0</v>
      </c>
      <c r="S2811" s="5">
        <f t="shared" si="2432"/>
        <v>0</v>
      </c>
      <c r="T2811" s="5">
        <f t="shared" si="2432"/>
        <v>0</v>
      </c>
      <c r="U2811" s="5">
        <f t="shared" si="2432"/>
        <v>0</v>
      </c>
      <c r="V2811" s="42">
        <f t="shared" si="2432"/>
        <v>0</v>
      </c>
      <c r="W2811" s="5" t="e">
        <f t="shared" si="2394"/>
        <v>#DIV/0!</v>
      </c>
      <c r="X2811" s="25" t="s">
        <v>1591</v>
      </c>
    </row>
    <row r="2812" spans="1:24" ht="31.5" hidden="1" customHeight="1" x14ac:dyDescent="0.3">
      <c r="A2812" s="4" t="s">
        <v>238</v>
      </c>
      <c r="B2812" s="4" t="s">
        <v>1761</v>
      </c>
      <c r="C2812" s="4" t="s">
        <v>187</v>
      </c>
      <c r="D2812" s="4" t="s">
        <v>11</v>
      </c>
      <c r="E2812" s="14" t="s">
        <v>531</v>
      </c>
      <c r="F2812" s="5">
        <f t="shared" si="2430"/>
        <v>11.5</v>
      </c>
      <c r="G2812" s="5">
        <f t="shared" si="2430"/>
        <v>11.5</v>
      </c>
      <c r="H2812" s="5">
        <f t="shared" si="2430"/>
        <v>11.5</v>
      </c>
      <c r="I2812" s="5">
        <f t="shared" si="2430"/>
        <v>0</v>
      </c>
      <c r="J2812" s="5">
        <f t="shared" si="2430"/>
        <v>0</v>
      </c>
      <c r="K2812" s="5">
        <f t="shared" si="2430"/>
        <v>0</v>
      </c>
      <c r="L2812" s="5">
        <f t="shared" si="2430"/>
        <v>0</v>
      </c>
      <c r="M2812" s="5">
        <f t="shared" si="2393"/>
        <v>11.5</v>
      </c>
      <c r="N2812" s="5">
        <f t="shared" si="2431"/>
        <v>0</v>
      </c>
      <c r="O2812" s="5">
        <f t="shared" si="2431"/>
        <v>11.5</v>
      </c>
      <c r="P2812" s="5">
        <f t="shared" si="2432"/>
        <v>0</v>
      </c>
      <c r="Q2812" s="5">
        <f t="shared" si="2432"/>
        <v>0</v>
      </c>
      <c r="R2812" s="5">
        <f t="shared" si="2432"/>
        <v>0</v>
      </c>
      <c r="S2812" s="5">
        <f t="shared" si="2432"/>
        <v>0</v>
      </c>
      <c r="T2812" s="5">
        <f t="shared" si="2432"/>
        <v>0</v>
      </c>
      <c r="U2812" s="5">
        <f t="shared" si="2432"/>
        <v>0</v>
      </c>
      <c r="V2812" s="42">
        <f t="shared" si="2432"/>
        <v>0</v>
      </c>
      <c r="W2812" s="5" t="e">
        <f t="shared" si="2394"/>
        <v>#DIV/0!</v>
      </c>
      <c r="X2812" s="25" t="s">
        <v>1591</v>
      </c>
    </row>
    <row r="2813" spans="1:24" ht="31.5" hidden="1" customHeight="1" x14ac:dyDescent="0.3">
      <c r="A2813" s="4" t="s">
        <v>238</v>
      </c>
      <c r="B2813" s="4" t="s">
        <v>1761</v>
      </c>
      <c r="C2813" s="4" t="s">
        <v>187</v>
      </c>
      <c r="D2813" s="4" t="s">
        <v>12</v>
      </c>
      <c r="E2813" s="14" t="s">
        <v>532</v>
      </c>
      <c r="F2813" s="5">
        <v>11.5</v>
      </c>
      <c r="G2813" s="5">
        <v>11.5</v>
      </c>
      <c r="H2813" s="5">
        <v>11.5</v>
      </c>
      <c r="I2813" s="5"/>
      <c r="J2813" s="5"/>
      <c r="K2813" s="5"/>
      <c r="L2813" s="5"/>
      <c r="M2813" s="5">
        <f t="shared" si="2393"/>
        <v>11.5</v>
      </c>
      <c r="N2813" s="5">
        <v>0</v>
      </c>
      <c r="O2813" s="5">
        <v>11.5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42">
        <v>0</v>
      </c>
      <c r="W2813" s="5" t="e">
        <f t="shared" si="2394"/>
        <v>#DIV/0!</v>
      </c>
      <c r="X2813" s="25" t="s">
        <v>1591</v>
      </c>
    </row>
    <row r="2814" spans="1:24" ht="31.5" customHeight="1" x14ac:dyDescent="0.3">
      <c r="A2814" s="4" t="s">
        <v>238</v>
      </c>
      <c r="B2814" s="4" t="s">
        <v>1761</v>
      </c>
      <c r="C2814" s="4" t="s">
        <v>22</v>
      </c>
      <c r="D2814" s="4"/>
      <c r="E2814" s="14" t="s">
        <v>802</v>
      </c>
      <c r="F2814" s="5">
        <f t="shared" ref="F2814:L2817" si="2433">F2815</f>
        <v>312.5</v>
      </c>
      <c r="G2814" s="5">
        <f t="shared" si="2433"/>
        <v>268.8</v>
      </c>
      <c r="H2814" s="5">
        <f t="shared" si="2433"/>
        <v>268.8</v>
      </c>
      <c r="I2814" s="5">
        <f t="shared" si="2433"/>
        <v>0</v>
      </c>
      <c r="J2814" s="5">
        <f t="shared" si="2433"/>
        <v>0</v>
      </c>
      <c r="K2814" s="5">
        <f t="shared" si="2433"/>
        <v>0</v>
      </c>
      <c r="L2814" s="5">
        <f t="shared" si="2433"/>
        <v>0</v>
      </c>
      <c r="M2814" s="5">
        <f t="shared" si="2393"/>
        <v>312.5</v>
      </c>
      <c r="N2814" s="5">
        <f t="shared" ref="N2814:O2817" si="2434">N2815</f>
        <v>312.5</v>
      </c>
      <c r="O2814" s="5">
        <f t="shared" si="2434"/>
        <v>219.98535999999999</v>
      </c>
      <c r="P2814" s="5">
        <f t="shared" ref="P2814:V2817" si="2435">P2815</f>
        <v>0</v>
      </c>
      <c r="Q2814" s="5">
        <f t="shared" si="2435"/>
        <v>0</v>
      </c>
      <c r="R2814" s="5">
        <f t="shared" si="2435"/>
        <v>0</v>
      </c>
      <c r="S2814" s="5">
        <f t="shared" si="2435"/>
        <v>0</v>
      </c>
      <c r="T2814" s="5">
        <f t="shared" si="2435"/>
        <v>300.04306000000003</v>
      </c>
      <c r="U2814" s="5">
        <f t="shared" si="2435"/>
        <v>0</v>
      </c>
      <c r="V2814" s="42">
        <f t="shared" si="2435"/>
        <v>0</v>
      </c>
      <c r="W2814" s="5">
        <f t="shared" si="2394"/>
        <v>96.013779200000002</v>
      </c>
      <c r="X2814" s="27"/>
    </row>
    <row r="2815" spans="1:24" ht="15.75" customHeight="1" x14ac:dyDescent="0.3">
      <c r="A2815" s="4" t="s">
        <v>238</v>
      </c>
      <c r="B2815" s="4" t="s">
        <v>1761</v>
      </c>
      <c r="C2815" s="4" t="s">
        <v>23</v>
      </c>
      <c r="D2815" s="4"/>
      <c r="E2815" s="14" t="s">
        <v>809</v>
      </c>
      <c r="F2815" s="5">
        <f t="shared" si="2433"/>
        <v>312.5</v>
      </c>
      <c r="G2815" s="5">
        <f t="shared" si="2433"/>
        <v>268.8</v>
      </c>
      <c r="H2815" s="5">
        <f t="shared" si="2433"/>
        <v>268.8</v>
      </c>
      <c r="I2815" s="5">
        <f t="shared" si="2433"/>
        <v>0</v>
      </c>
      <c r="J2815" s="5">
        <f t="shared" si="2433"/>
        <v>0</v>
      </c>
      <c r="K2815" s="5">
        <f t="shared" si="2433"/>
        <v>0</v>
      </c>
      <c r="L2815" s="5">
        <f t="shared" si="2433"/>
        <v>0</v>
      </c>
      <c r="M2815" s="5">
        <f t="shared" si="2393"/>
        <v>312.5</v>
      </c>
      <c r="N2815" s="5">
        <f t="shared" si="2434"/>
        <v>312.5</v>
      </c>
      <c r="O2815" s="5">
        <f t="shared" si="2434"/>
        <v>219.98535999999999</v>
      </c>
      <c r="P2815" s="5">
        <f t="shared" si="2435"/>
        <v>0</v>
      </c>
      <c r="Q2815" s="5">
        <f t="shared" si="2435"/>
        <v>0</v>
      </c>
      <c r="R2815" s="5">
        <f t="shared" si="2435"/>
        <v>0</v>
      </c>
      <c r="S2815" s="5">
        <f t="shared" si="2435"/>
        <v>0</v>
      </c>
      <c r="T2815" s="5">
        <f t="shared" si="2435"/>
        <v>300.04306000000003</v>
      </c>
      <c r="U2815" s="5">
        <f t="shared" si="2435"/>
        <v>0</v>
      </c>
      <c r="V2815" s="42">
        <f t="shared" si="2435"/>
        <v>0</v>
      </c>
      <c r="W2815" s="5">
        <f t="shared" si="2394"/>
        <v>96.013779200000002</v>
      </c>
      <c r="X2815" s="27"/>
    </row>
    <row r="2816" spans="1:24" ht="47.25" customHeight="1" x14ac:dyDescent="0.3">
      <c r="A2816" s="4" t="s">
        <v>238</v>
      </c>
      <c r="B2816" s="4" t="s">
        <v>1761</v>
      </c>
      <c r="C2816" s="4" t="s">
        <v>237</v>
      </c>
      <c r="D2816" s="4"/>
      <c r="E2816" s="14" t="s">
        <v>812</v>
      </c>
      <c r="F2816" s="5">
        <f t="shared" si="2433"/>
        <v>312.5</v>
      </c>
      <c r="G2816" s="5">
        <f t="shared" si="2433"/>
        <v>268.8</v>
      </c>
      <c r="H2816" s="5">
        <f t="shared" si="2433"/>
        <v>268.8</v>
      </c>
      <c r="I2816" s="5">
        <f t="shared" si="2433"/>
        <v>0</v>
      </c>
      <c r="J2816" s="5">
        <f t="shared" si="2433"/>
        <v>0</v>
      </c>
      <c r="K2816" s="5">
        <f t="shared" si="2433"/>
        <v>0</v>
      </c>
      <c r="L2816" s="5">
        <f t="shared" si="2433"/>
        <v>0</v>
      </c>
      <c r="M2816" s="5">
        <f t="shared" si="2393"/>
        <v>312.5</v>
      </c>
      <c r="N2816" s="5">
        <f t="shared" si="2434"/>
        <v>312.5</v>
      </c>
      <c r="O2816" s="5">
        <f t="shared" si="2434"/>
        <v>219.98535999999999</v>
      </c>
      <c r="P2816" s="5">
        <f t="shared" si="2435"/>
        <v>0</v>
      </c>
      <c r="Q2816" s="5">
        <f t="shared" si="2435"/>
        <v>0</v>
      </c>
      <c r="R2816" s="5">
        <f t="shared" si="2435"/>
        <v>0</v>
      </c>
      <c r="S2816" s="5">
        <f t="shared" si="2435"/>
        <v>0</v>
      </c>
      <c r="T2816" s="5">
        <f t="shared" si="2435"/>
        <v>300.04306000000003</v>
      </c>
      <c r="U2816" s="5">
        <f t="shared" si="2435"/>
        <v>0</v>
      </c>
      <c r="V2816" s="42">
        <f t="shared" si="2435"/>
        <v>0</v>
      </c>
      <c r="W2816" s="5">
        <f t="shared" si="2394"/>
        <v>96.013779200000002</v>
      </c>
      <c r="X2816" s="27"/>
    </row>
    <row r="2817" spans="1:24" ht="31.5" customHeight="1" x14ac:dyDescent="0.3">
      <c r="A2817" s="4" t="s">
        <v>238</v>
      </c>
      <c r="B2817" s="4" t="s">
        <v>1761</v>
      </c>
      <c r="C2817" s="4" t="s">
        <v>237</v>
      </c>
      <c r="D2817" s="4" t="s">
        <v>11</v>
      </c>
      <c r="E2817" s="14" t="s">
        <v>531</v>
      </c>
      <c r="F2817" s="5">
        <f t="shared" si="2433"/>
        <v>312.5</v>
      </c>
      <c r="G2817" s="5">
        <f t="shared" si="2433"/>
        <v>268.8</v>
      </c>
      <c r="H2817" s="5">
        <f t="shared" si="2433"/>
        <v>268.8</v>
      </c>
      <c r="I2817" s="5">
        <f t="shared" si="2433"/>
        <v>0</v>
      </c>
      <c r="J2817" s="5">
        <f t="shared" si="2433"/>
        <v>0</v>
      </c>
      <c r="K2817" s="5">
        <f t="shared" si="2433"/>
        <v>0</v>
      </c>
      <c r="L2817" s="5">
        <f t="shared" si="2433"/>
        <v>0</v>
      </c>
      <c r="M2817" s="5">
        <f t="shared" si="2393"/>
        <v>312.5</v>
      </c>
      <c r="N2817" s="5">
        <f t="shared" si="2434"/>
        <v>312.5</v>
      </c>
      <c r="O2817" s="5">
        <f t="shared" si="2434"/>
        <v>219.98535999999999</v>
      </c>
      <c r="P2817" s="5">
        <f t="shared" si="2435"/>
        <v>0</v>
      </c>
      <c r="Q2817" s="5">
        <f t="shared" si="2435"/>
        <v>0</v>
      </c>
      <c r="R2817" s="5">
        <f t="shared" si="2435"/>
        <v>0</v>
      </c>
      <c r="S2817" s="5">
        <f t="shared" si="2435"/>
        <v>0</v>
      </c>
      <c r="T2817" s="5">
        <f t="shared" si="2435"/>
        <v>300.04306000000003</v>
      </c>
      <c r="U2817" s="5">
        <f t="shared" si="2435"/>
        <v>0</v>
      </c>
      <c r="V2817" s="42">
        <f t="shared" si="2435"/>
        <v>0</v>
      </c>
      <c r="W2817" s="5">
        <f t="shared" si="2394"/>
        <v>96.013779200000002</v>
      </c>
      <c r="X2817" s="27"/>
    </row>
    <row r="2818" spans="1:24" ht="31.5" customHeight="1" x14ac:dyDescent="0.3">
      <c r="A2818" s="4" t="s">
        <v>238</v>
      </c>
      <c r="B2818" s="4" t="s">
        <v>1761</v>
      </c>
      <c r="C2818" s="4" t="s">
        <v>237</v>
      </c>
      <c r="D2818" s="4" t="s">
        <v>12</v>
      </c>
      <c r="E2818" s="14" t="s">
        <v>532</v>
      </c>
      <c r="F2818" s="5">
        <v>312.5</v>
      </c>
      <c r="G2818" s="5">
        <v>268.8</v>
      </c>
      <c r="H2818" s="5">
        <v>268.8</v>
      </c>
      <c r="I2818" s="5"/>
      <c r="J2818" s="5"/>
      <c r="K2818" s="5"/>
      <c r="L2818" s="5"/>
      <c r="M2818" s="5">
        <f t="shared" si="2393"/>
        <v>312.5</v>
      </c>
      <c r="N2818" s="5">
        <f>231.90603+80.59397</f>
        <v>312.5</v>
      </c>
      <c r="O2818" s="5">
        <v>219.98535999999999</v>
      </c>
      <c r="P2818" s="5">
        <v>0</v>
      </c>
      <c r="Q2818" s="5">
        <v>0</v>
      </c>
      <c r="R2818" s="5">
        <v>0</v>
      </c>
      <c r="S2818" s="5">
        <v>0</v>
      </c>
      <c r="T2818" s="5">
        <v>300.04306000000003</v>
      </c>
      <c r="U2818" s="5">
        <v>0</v>
      </c>
      <c r="V2818" s="42">
        <v>0</v>
      </c>
      <c r="W2818" s="5">
        <f t="shared" si="2394"/>
        <v>96.013779200000002</v>
      </c>
      <c r="X2818" s="27"/>
    </row>
    <row r="2819" spans="1:24" s="10" customFormat="1" ht="46.8" x14ac:dyDescent="0.3">
      <c r="A2819" s="9" t="s">
        <v>238</v>
      </c>
      <c r="B2819" s="9" t="s">
        <v>1786</v>
      </c>
      <c r="C2819" s="9"/>
      <c r="D2819" s="9"/>
      <c r="E2819" s="13" t="s">
        <v>1551</v>
      </c>
      <c r="F2819" s="5"/>
      <c r="G2819" s="5"/>
      <c r="H2819" s="5"/>
      <c r="I2819" s="5"/>
      <c r="J2819" s="5"/>
      <c r="K2819" s="5"/>
      <c r="L2819" s="5"/>
      <c r="M2819" s="11">
        <f>M2820</f>
        <v>0</v>
      </c>
      <c r="N2819" s="11">
        <f t="shared" ref="N2819:V2819" si="2436">N2820</f>
        <v>76.069999999999993</v>
      </c>
      <c r="O2819" s="11">
        <f t="shared" si="2436"/>
        <v>0</v>
      </c>
      <c r="P2819" s="11">
        <f t="shared" si="2436"/>
        <v>0</v>
      </c>
      <c r="Q2819" s="11">
        <f t="shared" si="2436"/>
        <v>0</v>
      </c>
      <c r="R2819" s="11">
        <f t="shared" si="2436"/>
        <v>0</v>
      </c>
      <c r="S2819" s="11">
        <f t="shared" si="2436"/>
        <v>0</v>
      </c>
      <c r="T2819" s="11">
        <f t="shared" si="2436"/>
        <v>76.069779999999994</v>
      </c>
      <c r="U2819" s="11">
        <f t="shared" si="2436"/>
        <v>0</v>
      </c>
      <c r="V2819" s="11">
        <f t="shared" si="2436"/>
        <v>0</v>
      </c>
      <c r="W2819" s="11">
        <f t="shared" si="2394"/>
        <v>99.999710792690948</v>
      </c>
      <c r="X2819" s="26"/>
    </row>
    <row r="2820" spans="1:24" x14ac:dyDescent="0.3">
      <c r="A2820" s="4" t="s">
        <v>238</v>
      </c>
      <c r="B2820" s="4" t="s">
        <v>1786</v>
      </c>
      <c r="C2820" s="4" t="s">
        <v>125</v>
      </c>
      <c r="D2820" s="4"/>
      <c r="E2820" s="14" t="s">
        <v>1049</v>
      </c>
      <c r="F2820" s="5"/>
      <c r="G2820" s="5"/>
      <c r="H2820" s="5"/>
      <c r="I2820" s="5"/>
      <c r="J2820" s="5"/>
      <c r="K2820" s="5"/>
      <c r="L2820" s="5"/>
      <c r="M2820" s="5">
        <f>M2821+M2826</f>
        <v>0</v>
      </c>
      <c r="N2820" s="5">
        <f t="shared" ref="N2820:V2820" si="2437">N2821+N2826</f>
        <v>76.069999999999993</v>
      </c>
      <c r="O2820" s="5">
        <f t="shared" si="2437"/>
        <v>0</v>
      </c>
      <c r="P2820" s="5">
        <f t="shared" si="2437"/>
        <v>0</v>
      </c>
      <c r="Q2820" s="5">
        <f t="shared" si="2437"/>
        <v>0</v>
      </c>
      <c r="R2820" s="5">
        <f t="shared" si="2437"/>
        <v>0</v>
      </c>
      <c r="S2820" s="5">
        <f t="shared" si="2437"/>
        <v>0</v>
      </c>
      <c r="T2820" s="5">
        <f t="shared" si="2437"/>
        <v>76.069779999999994</v>
      </c>
      <c r="U2820" s="5">
        <f t="shared" si="2437"/>
        <v>0</v>
      </c>
      <c r="V2820" s="5">
        <f t="shared" si="2437"/>
        <v>0</v>
      </c>
      <c r="W2820" s="5">
        <f t="shared" si="2394"/>
        <v>99.999710792690948</v>
      </c>
      <c r="X2820" s="27"/>
    </row>
    <row r="2821" spans="1:24" ht="31.5" customHeight="1" x14ac:dyDescent="0.3">
      <c r="A2821" s="4" t="s">
        <v>238</v>
      </c>
      <c r="B2821" s="4" t="s">
        <v>1786</v>
      </c>
      <c r="C2821" s="4" t="s">
        <v>188</v>
      </c>
      <c r="D2821" s="4"/>
      <c r="E2821" s="14" t="s">
        <v>1054</v>
      </c>
      <c r="F2821" s="5"/>
      <c r="G2821" s="5"/>
      <c r="H2821" s="5"/>
      <c r="I2821" s="5"/>
      <c r="J2821" s="5"/>
      <c r="K2821" s="5"/>
      <c r="L2821" s="5"/>
      <c r="M2821" s="5">
        <f>M2822</f>
        <v>0</v>
      </c>
      <c r="N2821" s="5">
        <f t="shared" ref="N2821:V2824" si="2438">N2822</f>
        <v>11.5</v>
      </c>
      <c r="O2821" s="5">
        <f t="shared" si="2438"/>
        <v>0</v>
      </c>
      <c r="P2821" s="5">
        <f t="shared" si="2438"/>
        <v>0</v>
      </c>
      <c r="Q2821" s="5">
        <f t="shared" si="2438"/>
        <v>0</v>
      </c>
      <c r="R2821" s="5">
        <f t="shared" si="2438"/>
        <v>0</v>
      </c>
      <c r="S2821" s="5">
        <f t="shared" si="2438"/>
        <v>0</v>
      </c>
      <c r="T2821" s="5">
        <f t="shared" si="2438"/>
        <v>11.5</v>
      </c>
      <c r="U2821" s="5">
        <f t="shared" si="2438"/>
        <v>0</v>
      </c>
      <c r="V2821" s="5">
        <f t="shared" si="2438"/>
        <v>0</v>
      </c>
      <c r="W2821" s="5">
        <f t="shared" si="2394"/>
        <v>100</v>
      </c>
      <c r="X2821" s="27"/>
    </row>
    <row r="2822" spans="1:24" ht="31.5" customHeight="1" x14ac:dyDescent="0.3">
      <c r="A2822" s="4" t="s">
        <v>238</v>
      </c>
      <c r="B2822" s="4" t="s">
        <v>1786</v>
      </c>
      <c r="C2822" s="4" t="s">
        <v>189</v>
      </c>
      <c r="D2822" s="4"/>
      <c r="E2822" s="14" t="s">
        <v>1057</v>
      </c>
      <c r="F2822" s="5"/>
      <c r="G2822" s="5"/>
      <c r="H2822" s="5"/>
      <c r="I2822" s="5"/>
      <c r="J2822" s="5"/>
      <c r="K2822" s="5"/>
      <c r="L2822" s="5"/>
      <c r="M2822" s="5">
        <f>M2823</f>
        <v>0</v>
      </c>
      <c r="N2822" s="5">
        <f t="shared" si="2438"/>
        <v>11.5</v>
      </c>
      <c r="O2822" s="5">
        <f t="shared" si="2438"/>
        <v>0</v>
      </c>
      <c r="P2822" s="5">
        <f t="shared" si="2438"/>
        <v>0</v>
      </c>
      <c r="Q2822" s="5">
        <f t="shared" si="2438"/>
        <v>0</v>
      </c>
      <c r="R2822" s="5">
        <f t="shared" si="2438"/>
        <v>0</v>
      </c>
      <c r="S2822" s="5">
        <f t="shared" si="2438"/>
        <v>0</v>
      </c>
      <c r="T2822" s="5">
        <f t="shared" si="2438"/>
        <v>11.5</v>
      </c>
      <c r="U2822" s="5">
        <f t="shared" si="2438"/>
        <v>0</v>
      </c>
      <c r="V2822" s="5">
        <f t="shared" si="2438"/>
        <v>0</v>
      </c>
      <c r="W2822" s="5">
        <f t="shared" si="2394"/>
        <v>100</v>
      </c>
      <c r="X2822" s="27"/>
    </row>
    <row r="2823" spans="1:24" ht="31.5" customHeight="1" x14ac:dyDescent="0.3">
      <c r="A2823" s="4" t="s">
        <v>238</v>
      </c>
      <c r="B2823" s="4" t="s">
        <v>1786</v>
      </c>
      <c r="C2823" s="4" t="s">
        <v>187</v>
      </c>
      <c r="D2823" s="4"/>
      <c r="E2823" s="14" t="s">
        <v>570</v>
      </c>
      <c r="F2823" s="5"/>
      <c r="G2823" s="5"/>
      <c r="H2823" s="5"/>
      <c r="I2823" s="5"/>
      <c r="J2823" s="5"/>
      <c r="K2823" s="5"/>
      <c r="L2823" s="5"/>
      <c r="M2823" s="5">
        <f>M2824</f>
        <v>0</v>
      </c>
      <c r="N2823" s="5">
        <f t="shared" si="2438"/>
        <v>11.5</v>
      </c>
      <c r="O2823" s="5">
        <f t="shared" si="2438"/>
        <v>0</v>
      </c>
      <c r="P2823" s="5">
        <f t="shared" si="2438"/>
        <v>0</v>
      </c>
      <c r="Q2823" s="5">
        <f t="shared" si="2438"/>
        <v>0</v>
      </c>
      <c r="R2823" s="5">
        <f t="shared" si="2438"/>
        <v>0</v>
      </c>
      <c r="S2823" s="5">
        <f t="shared" si="2438"/>
        <v>0</v>
      </c>
      <c r="T2823" s="5">
        <f t="shared" si="2438"/>
        <v>11.5</v>
      </c>
      <c r="U2823" s="5">
        <f t="shared" si="2438"/>
        <v>0</v>
      </c>
      <c r="V2823" s="5">
        <f t="shared" si="2438"/>
        <v>0</v>
      </c>
      <c r="W2823" s="5">
        <f t="shared" si="2394"/>
        <v>100</v>
      </c>
      <c r="X2823" s="27"/>
    </row>
    <row r="2824" spans="1:24" ht="31.5" customHeight="1" x14ac:dyDescent="0.3">
      <c r="A2824" s="4" t="s">
        <v>238</v>
      </c>
      <c r="B2824" s="4" t="s">
        <v>1786</v>
      </c>
      <c r="C2824" s="4" t="s">
        <v>187</v>
      </c>
      <c r="D2824" s="4" t="s">
        <v>11</v>
      </c>
      <c r="E2824" s="14" t="s">
        <v>531</v>
      </c>
      <c r="F2824" s="5"/>
      <c r="G2824" s="5"/>
      <c r="H2824" s="5"/>
      <c r="I2824" s="5"/>
      <c r="J2824" s="5"/>
      <c r="K2824" s="5"/>
      <c r="L2824" s="5"/>
      <c r="M2824" s="5">
        <f>M2825</f>
        <v>0</v>
      </c>
      <c r="N2824" s="5">
        <f t="shared" si="2438"/>
        <v>11.5</v>
      </c>
      <c r="O2824" s="5">
        <f t="shared" si="2438"/>
        <v>0</v>
      </c>
      <c r="P2824" s="5">
        <f t="shared" si="2438"/>
        <v>0</v>
      </c>
      <c r="Q2824" s="5">
        <f t="shared" si="2438"/>
        <v>0</v>
      </c>
      <c r="R2824" s="5">
        <f t="shared" si="2438"/>
        <v>0</v>
      </c>
      <c r="S2824" s="5">
        <f t="shared" si="2438"/>
        <v>0</v>
      </c>
      <c r="T2824" s="5">
        <f t="shared" si="2438"/>
        <v>11.5</v>
      </c>
      <c r="U2824" s="5">
        <f t="shared" si="2438"/>
        <v>0</v>
      </c>
      <c r="V2824" s="5">
        <f t="shared" si="2438"/>
        <v>0</v>
      </c>
      <c r="W2824" s="5">
        <f t="shared" si="2394"/>
        <v>100</v>
      </c>
      <c r="X2824" s="27"/>
    </row>
    <row r="2825" spans="1:24" ht="31.5" customHeight="1" x14ac:dyDescent="0.3">
      <c r="A2825" s="4" t="s">
        <v>238</v>
      </c>
      <c r="B2825" s="4" t="s">
        <v>1786</v>
      </c>
      <c r="C2825" s="4" t="s">
        <v>187</v>
      </c>
      <c r="D2825" s="4" t="s">
        <v>12</v>
      </c>
      <c r="E2825" s="14" t="s">
        <v>532</v>
      </c>
      <c r="F2825" s="5"/>
      <c r="G2825" s="5"/>
      <c r="H2825" s="5"/>
      <c r="I2825" s="5"/>
      <c r="J2825" s="5"/>
      <c r="K2825" s="5"/>
      <c r="L2825" s="5"/>
      <c r="M2825" s="5">
        <v>0</v>
      </c>
      <c r="N2825" s="5">
        <v>11.5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11.5</v>
      </c>
      <c r="U2825" s="5">
        <v>0</v>
      </c>
      <c r="V2825" s="5">
        <v>0</v>
      </c>
      <c r="W2825" s="5">
        <f t="shared" si="2394"/>
        <v>100</v>
      </c>
      <c r="X2825" s="27"/>
    </row>
    <row r="2826" spans="1:24" ht="31.5" customHeight="1" x14ac:dyDescent="0.3">
      <c r="A2826" s="4" t="s">
        <v>238</v>
      </c>
      <c r="B2826" s="4" t="s">
        <v>1786</v>
      </c>
      <c r="C2826" s="4" t="s">
        <v>191</v>
      </c>
      <c r="D2826" s="4"/>
      <c r="E2826" s="14" t="s">
        <v>1059</v>
      </c>
      <c r="F2826" s="5"/>
      <c r="G2826" s="5"/>
      <c r="H2826" s="5"/>
      <c r="I2826" s="5"/>
      <c r="J2826" s="5"/>
      <c r="K2826" s="5"/>
      <c r="L2826" s="5"/>
      <c r="M2826" s="5">
        <f>M2827</f>
        <v>0</v>
      </c>
      <c r="N2826" s="5">
        <f t="shared" ref="N2826:V2827" si="2439">N2827</f>
        <v>64.569999999999993</v>
      </c>
      <c r="O2826" s="5">
        <f t="shared" si="2439"/>
        <v>0</v>
      </c>
      <c r="P2826" s="5">
        <f t="shared" si="2439"/>
        <v>0</v>
      </c>
      <c r="Q2826" s="5">
        <f t="shared" si="2439"/>
        <v>0</v>
      </c>
      <c r="R2826" s="5">
        <f t="shared" si="2439"/>
        <v>0</v>
      </c>
      <c r="S2826" s="5">
        <f t="shared" si="2439"/>
        <v>0</v>
      </c>
      <c r="T2826" s="5">
        <f t="shared" si="2439"/>
        <v>64.569779999999994</v>
      </c>
      <c r="U2826" s="5">
        <f t="shared" si="2439"/>
        <v>0</v>
      </c>
      <c r="V2826" s="5">
        <f t="shared" si="2439"/>
        <v>0</v>
      </c>
      <c r="W2826" s="5">
        <f t="shared" si="2394"/>
        <v>99.99965928449744</v>
      </c>
      <c r="X2826" s="27"/>
    </row>
    <row r="2827" spans="1:24" ht="31.5" customHeight="1" x14ac:dyDescent="0.3">
      <c r="A2827" s="4" t="s">
        <v>238</v>
      </c>
      <c r="B2827" s="4" t="s">
        <v>1786</v>
      </c>
      <c r="C2827" s="4" t="s">
        <v>192</v>
      </c>
      <c r="D2827" s="4"/>
      <c r="E2827" s="14" t="s">
        <v>1060</v>
      </c>
      <c r="F2827" s="5"/>
      <c r="G2827" s="5"/>
      <c r="H2827" s="5"/>
      <c r="I2827" s="5"/>
      <c r="J2827" s="5"/>
      <c r="K2827" s="5"/>
      <c r="L2827" s="5"/>
      <c r="M2827" s="5">
        <f>M2828</f>
        <v>0</v>
      </c>
      <c r="N2827" s="5">
        <f t="shared" si="2439"/>
        <v>64.569999999999993</v>
      </c>
      <c r="O2827" s="5">
        <f t="shared" si="2439"/>
        <v>0</v>
      </c>
      <c r="P2827" s="5">
        <f t="shared" si="2439"/>
        <v>0</v>
      </c>
      <c r="Q2827" s="5">
        <f t="shared" si="2439"/>
        <v>0</v>
      </c>
      <c r="R2827" s="5">
        <f t="shared" si="2439"/>
        <v>0</v>
      </c>
      <c r="S2827" s="5">
        <f t="shared" si="2439"/>
        <v>0</v>
      </c>
      <c r="T2827" s="5">
        <f t="shared" si="2439"/>
        <v>64.569779999999994</v>
      </c>
      <c r="U2827" s="5">
        <f t="shared" si="2439"/>
        <v>0</v>
      </c>
      <c r="V2827" s="5">
        <f t="shared" si="2439"/>
        <v>0</v>
      </c>
      <c r="W2827" s="5">
        <f t="shared" si="2394"/>
        <v>99.99965928449744</v>
      </c>
      <c r="X2827" s="27"/>
    </row>
    <row r="2828" spans="1:24" ht="31.5" customHeight="1" x14ac:dyDescent="0.3">
      <c r="A2828" s="4" t="s">
        <v>238</v>
      </c>
      <c r="B2828" s="4" t="s">
        <v>1786</v>
      </c>
      <c r="C2828" s="4" t="s">
        <v>190</v>
      </c>
      <c r="D2828" s="4"/>
      <c r="E2828" s="14" t="s">
        <v>572</v>
      </c>
      <c r="F2828" s="5"/>
      <c r="G2828" s="5"/>
      <c r="H2828" s="5"/>
      <c r="I2828" s="5"/>
      <c r="J2828" s="5"/>
      <c r="K2828" s="5"/>
      <c r="L2828" s="5"/>
      <c r="M2828" s="5">
        <f>M2829+M2831</f>
        <v>0</v>
      </c>
      <c r="N2828" s="5">
        <f t="shared" ref="N2828:V2828" si="2440">N2829+N2831</f>
        <v>64.569999999999993</v>
      </c>
      <c r="O2828" s="5">
        <f t="shared" si="2440"/>
        <v>0</v>
      </c>
      <c r="P2828" s="5">
        <f t="shared" si="2440"/>
        <v>0</v>
      </c>
      <c r="Q2828" s="5">
        <f t="shared" si="2440"/>
        <v>0</v>
      </c>
      <c r="R2828" s="5">
        <f t="shared" si="2440"/>
        <v>0</v>
      </c>
      <c r="S2828" s="5">
        <f t="shared" si="2440"/>
        <v>0</v>
      </c>
      <c r="T2828" s="5">
        <f t="shared" si="2440"/>
        <v>64.569779999999994</v>
      </c>
      <c r="U2828" s="5">
        <f t="shared" si="2440"/>
        <v>0</v>
      </c>
      <c r="V2828" s="5">
        <f t="shared" si="2440"/>
        <v>0</v>
      </c>
      <c r="W2828" s="5">
        <f t="shared" si="2394"/>
        <v>99.99965928449744</v>
      </c>
      <c r="X2828" s="27"/>
    </row>
    <row r="2829" spans="1:24" ht="31.5" customHeight="1" x14ac:dyDescent="0.3">
      <c r="A2829" s="4" t="s">
        <v>238</v>
      </c>
      <c r="B2829" s="4" t="s">
        <v>1786</v>
      </c>
      <c r="C2829" s="4" t="s">
        <v>190</v>
      </c>
      <c r="D2829" s="4" t="s">
        <v>11</v>
      </c>
      <c r="E2829" s="14" t="s">
        <v>531</v>
      </c>
      <c r="F2829" s="5"/>
      <c r="G2829" s="5"/>
      <c r="H2829" s="5"/>
      <c r="I2829" s="5"/>
      <c r="J2829" s="5"/>
      <c r="K2829" s="5"/>
      <c r="L2829" s="5"/>
      <c r="M2829" s="5">
        <f>M2830</f>
        <v>0</v>
      </c>
      <c r="N2829" s="5">
        <f t="shared" ref="N2829:V2829" si="2441">N2830</f>
        <v>64.569999999999993</v>
      </c>
      <c r="O2829" s="5">
        <f t="shared" si="2441"/>
        <v>0</v>
      </c>
      <c r="P2829" s="5">
        <f t="shared" si="2441"/>
        <v>0</v>
      </c>
      <c r="Q2829" s="5">
        <f t="shared" si="2441"/>
        <v>0</v>
      </c>
      <c r="R2829" s="5">
        <f t="shared" si="2441"/>
        <v>0</v>
      </c>
      <c r="S2829" s="5">
        <f t="shared" si="2441"/>
        <v>0</v>
      </c>
      <c r="T2829" s="5">
        <f t="shared" si="2441"/>
        <v>64.569779999999994</v>
      </c>
      <c r="U2829" s="5">
        <f t="shared" si="2441"/>
        <v>0</v>
      </c>
      <c r="V2829" s="5">
        <f t="shared" si="2441"/>
        <v>0</v>
      </c>
      <c r="W2829" s="5">
        <f t="shared" ref="W2829:W2892" si="2442">T2829/N2829*100</f>
        <v>99.99965928449744</v>
      </c>
      <c r="X2829" s="27"/>
    </row>
    <row r="2830" spans="1:24" ht="31.5" customHeight="1" x14ac:dyDescent="0.3">
      <c r="A2830" s="4" t="s">
        <v>238</v>
      </c>
      <c r="B2830" s="4" t="s">
        <v>1786</v>
      </c>
      <c r="C2830" s="4" t="s">
        <v>190</v>
      </c>
      <c r="D2830" s="4" t="s">
        <v>12</v>
      </c>
      <c r="E2830" s="14" t="s">
        <v>532</v>
      </c>
      <c r="F2830" s="5"/>
      <c r="G2830" s="5"/>
      <c r="H2830" s="5"/>
      <c r="I2830" s="5"/>
      <c r="J2830" s="5"/>
      <c r="K2830" s="5"/>
      <c r="L2830" s="5"/>
      <c r="M2830" s="5">
        <v>0</v>
      </c>
      <c r="N2830" s="5">
        <v>64.569999999999993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64.569779999999994</v>
      </c>
      <c r="U2830" s="5">
        <v>0</v>
      </c>
      <c r="V2830" s="5">
        <v>0</v>
      </c>
      <c r="W2830" s="5">
        <f t="shared" si="2442"/>
        <v>99.99965928449744</v>
      </c>
      <c r="X2830" s="27"/>
    </row>
    <row r="2831" spans="1:24" hidden="1" x14ac:dyDescent="0.3">
      <c r="A2831" s="4" t="s">
        <v>238</v>
      </c>
      <c r="B2831" s="4" t="s">
        <v>1786</v>
      </c>
      <c r="C2831" s="4" t="s">
        <v>190</v>
      </c>
      <c r="D2831" s="4" t="s">
        <v>13</v>
      </c>
      <c r="E2831" s="14" t="s">
        <v>547</v>
      </c>
      <c r="F2831" s="5"/>
      <c r="G2831" s="5"/>
      <c r="H2831" s="5"/>
      <c r="I2831" s="5"/>
      <c r="J2831" s="5"/>
      <c r="K2831" s="5"/>
      <c r="L2831" s="5"/>
      <c r="M2831" s="5">
        <f>M2832</f>
        <v>0</v>
      </c>
      <c r="N2831" s="5">
        <f t="shared" ref="N2831:V2831" si="2443">N2832</f>
        <v>0</v>
      </c>
      <c r="O2831" s="5">
        <f t="shared" si="2443"/>
        <v>0</v>
      </c>
      <c r="P2831" s="5">
        <f t="shared" si="2443"/>
        <v>0</v>
      </c>
      <c r="Q2831" s="5">
        <f t="shared" si="2443"/>
        <v>0</v>
      </c>
      <c r="R2831" s="5">
        <f t="shared" si="2443"/>
        <v>0</v>
      </c>
      <c r="S2831" s="5">
        <f t="shared" si="2443"/>
        <v>0</v>
      </c>
      <c r="T2831" s="5">
        <f t="shared" si="2443"/>
        <v>0</v>
      </c>
      <c r="U2831" s="5">
        <f t="shared" si="2443"/>
        <v>0</v>
      </c>
      <c r="V2831" s="5">
        <f t="shared" si="2443"/>
        <v>0</v>
      </c>
      <c r="W2831" s="5" t="e">
        <f t="shared" si="2442"/>
        <v>#DIV/0!</v>
      </c>
      <c r="X2831" s="25" t="s">
        <v>1591</v>
      </c>
    </row>
    <row r="2832" spans="1:24" ht="15.75" hidden="1" x14ac:dyDescent="0.25">
      <c r="A2832" s="4" t="s">
        <v>238</v>
      </c>
      <c r="B2832" s="4" t="s">
        <v>1786</v>
      </c>
      <c r="C2832" s="4" t="s">
        <v>190</v>
      </c>
      <c r="D2832" s="4" t="s">
        <v>20</v>
      </c>
      <c r="E2832" s="14" t="s">
        <v>550</v>
      </c>
      <c r="F2832" s="5"/>
      <c r="G2832" s="5"/>
      <c r="H2832" s="5"/>
      <c r="I2832" s="5"/>
      <c r="J2832" s="5"/>
      <c r="K2832" s="5"/>
      <c r="L2832" s="5"/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 t="e">
        <f t="shared" si="2442"/>
        <v>#DIV/0!</v>
      </c>
      <c r="X2832" s="25" t="s">
        <v>1591</v>
      </c>
    </row>
    <row r="2833" spans="1:24" s="10" customFormat="1" ht="31.5" customHeight="1" x14ac:dyDescent="0.3">
      <c r="A2833" s="9" t="s">
        <v>238</v>
      </c>
      <c r="B2833" s="9" t="s">
        <v>1762</v>
      </c>
      <c r="C2833" s="9"/>
      <c r="D2833" s="9"/>
      <c r="E2833" s="13" t="s">
        <v>507</v>
      </c>
      <c r="F2833" s="11">
        <f t="shared" ref="F2833:L2833" si="2444">F2834+F2840</f>
        <v>346.9</v>
      </c>
      <c r="G2833" s="11">
        <f t="shared" si="2444"/>
        <v>346.9</v>
      </c>
      <c r="H2833" s="11">
        <f t="shared" si="2444"/>
        <v>346.9</v>
      </c>
      <c r="I2833" s="11">
        <f t="shared" si="2444"/>
        <v>0</v>
      </c>
      <c r="J2833" s="11">
        <f t="shared" si="2444"/>
        <v>0</v>
      </c>
      <c r="K2833" s="11">
        <f t="shared" si="2444"/>
        <v>0</v>
      </c>
      <c r="L2833" s="11">
        <f t="shared" si="2444"/>
        <v>0</v>
      </c>
      <c r="M2833" s="11">
        <f t="shared" si="2393"/>
        <v>346.9</v>
      </c>
      <c r="N2833" s="11">
        <f>N2834+N2840</f>
        <v>245.1</v>
      </c>
      <c r="O2833" s="11">
        <f>O2834+O2840</f>
        <v>210.65601999999998</v>
      </c>
      <c r="P2833" s="11">
        <f t="shared" ref="P2833:V2833" si="2445">P2834+P2840</f>
        <v>245.1</v>
      </c>
      <c r="Q2833" s="11">
        <f t="shared" si="2445"/>
        <v>176.78399999999999</v>
      </c>
      <c r="R2833" s="11">
        <f t="shared" si="2445"/>
        <v>0</v>
      </c>
      <c r="S2833" s="11">
        <f t="shared" si="2445"/>
        <v>0</v>
      </c>
      <c r="T2833" s="11">
        <f t="shared" si="2445"/>
        <v>245.1</v>
      </c>
      <c r="U2833" s="11">
        <f t="shared" si="2445"/>
        <v>245.1</v>
      </c>
      <c r="V2833" s="41">
        <f t="shared" si="2445"/>
        <v>0</v>
      </c>
      <c r="W2833" s="11">
        <f t="shared" si="2442"/>
        <v>100</v>
      </c>
      <c r="X2833" s="26"/>
    </row>
    <row r="2834" spans="1:24" ht="15.75" hidden="1" customHeight="1" x14ac:dyDescent="0.25">
      <c r="A2834" s="4" t="s">
        <v>238</v>
      </c>
      <c r="B2834" s="4" t="s">
        <v>1762</v>
      </c>
      <c r="C2834" s="4" t="s">
        <v>125</v>
      </c>
      <c r="D2834" s="4"/>
      <c r="E2834" s="14" t="s">
        <v>1049</v>
      </c>
      <c r="F2834" s="5">
        <f t="shared" ref="F2834:L2838" si="2446">F2835</f>
        <v>109.9</v>
      </c>
      <c r="G2834" s="5">
        <f t="shared" si="2446"/>
        <v>109.9</v>
      </c>
      <c r="H2834" s="5">
        <f t="shared" si="2446"/>
        <v>109.9</v>
      </c>
      <c r="I2834" s="5">
        <f t="shared" si="2446"/>
        <v>0</v>
      </c>
      <c r="J2834" s="5">
        <f t="shared" si="2446"/>
        <v>0</v>
      </c>
      <c r="K2834" s="5">
        <f t="shared" si="2446"/>
        <v>0</v>
      </c>
      <c r="L2834" s="5">
        <f t="shared" si="2446"/>
        <v>0</v>
      </c>
      <c r="M2834" s="5">
        <f t="shared" si="2393"/>
        <v>109.9</v>
      </c>
      <c r="N2834" s="5">
        <f t="shared" ref="N2834:O2838" si="2447">N2835</f>
        <v>0</v>
      </c>
      <c r="O2834" s="5">
        <f t="shared" si="2447"/>
        <v>33.872019999999999</v>
      </c>
      <c r="P2834" s="5">
        <f t="shared" ref="P2834:V2838" si="2448">P2835</f>
        <v>0</v>
      </c>
      <c r="Q2834" s="5">
        <f t="shared" si="2448"/>
        <v>0</v>
      </c>
      <c r="R2834" s="5">
        <f t="shared" si="2448"/>
        <v>0</v>
      </c>
      <c r="S2834" s="5">
        <f t="shared" si="2448"/>
        <v>0</v>
      </c>
      <c r="T2834" s="5">
        <f t="shared" si="2448"/>
        <v>0</v>
      </c>
      <c r="U2834" s="5">
        <f t="shared" si="2448"/>
        <v>0</v>
      </c>
      <c r="V2834" s="42">
        <f t="shared" si="2448"/>
        <v>0</v>
      </c>
      <c r="W2834" s="5" t="e">
        <f t="shared" si="2442"/>
        <v>#DIV/0!</v>
      </c>
      <c r="X2834" s="25" t="s">
        <v>1591</v>
      </c>
    </row>
    <row r="2835" spans="1:24" ht="31.5" hidden="1" customHeight="1" x14ac:dyDescent="0.25">
      <c r="A2835" s="4" t="s">
        <v>238</v>
      </c>
      <c r="B2835" s="4" t="s">
        <v>1762</v>
      </c>
      <c r="C2835" s="4" t="s">
        <v>191</v>
      </c>
      <c r="D2835" s="4"/>
      <c r="E2835" s="14" t="s">
        <v>1059</v>
      </c>
      <c r="F2835" s="5">
        <f t="shared" si="2446"/>
        <v>109.9</v>
      </c>
      <c r="G2835" s="5">
        <f t="shared" si="2446"/>
        <v>109.9</v>
      </c>
      <c r="H2835" s="5">
        <f t="shared" si="2446"/>
        <v>109.9</v>
      </c>
      <c r="I2835" s="5">
        <f t="shared" si="2446"/>
        <v>0</v>
      </c>
      <c r="J2835" s="5">
        <f t="shared" si="2446"/>
        <v>0</v>
      </c>
      <c r="K2835" s="5">
        <f t="shared" si="2446"/>
        <v>0</v>
      </c>
      <c r="L2835" s="5">
        <f t="shared" si="2446"/>
        <v>0</v>
      </c>
      <c r="M2835" s="5">
        <f t="shared" si="2393"/>
        <v>109.9</v>
      </c>
      <c r="N2835" s="5">
        <f t="shared" si="2447"/>
        <v>0</v>
      </c>
      <c r="O2835" s="5">
        <f t="shared" si="2447"/>
        <v>33.872019999999999</v>
      </c>
      <c r="P2835" s="5">
        <f t="shared" si="2448"/>
        <v>0</v>
      </c>
      <c r="Q2835" s="5">
        <f t="shared" si="2448"/>
        <v>0</v>
      </c>
      <c r="R2835" s="5">
        <f t="shared" si="2448"/>
        <v>0</v>
      </c>
      <c r="S2835" s="5">
        <f t="shared" si="2448"/>
        <v>0</v>
      </c>
      <c r="T2835" s="5">
        <f t="shared" si="2448"/>
        <v>0</v>
      </c>
      <c r="U2835" s="5">
        <f t="shared" si="2448"/>
        <v>0</v>
      </c>
      <c r="V2835" s="42">
        <f t="shared" si="2448"/>
        <v>0</v>
      </c>
      <c r="W2835" s="5" t="e">
        <f t="shared" si="2442"/>
        <v>#DIV/0!</v>
      </c>
      <c r="X2835" s="25" t="s">
        <v>1591</v>
      </c>
    </row>
    <row r="2836" spans="1:24" ht="31.5" hidden="1" customHeight="1" x14ac:dyDescent="0.25">
      <c r="A2836" s="4" t="s">
        <v>238</v>
      </c>
      <c r="B2836" s="4" t="s">
        <v>1762</v>
      </c>
      <c r="C2836" s="4" t="s">
        <v>192</v>
      </c>
      <c r="D2836" s="4"/>
      <c r="E2836" s="14" t="s">
        <v>1060</v>
      </c>
      <c r="F2836" s="5">
        <f t="shared" si="2446"/>
        <v>109.9</v>
      </c>
      <c r="G2836" s="5">
        <f t="shared" si="2446"/>
        <v>109.9</v>
      </c>
      <c r="H2836" s="5">
        <f t="shared" si="2446"/>
        <v>109.9</v>
      </c>
      <c r="I2836" s="5">
        <f t="shared" si="2446"/>
        <v>0</v>
      </c>
      <c r="J2836" s="5">
        <f t="shared" si="2446"/>
        <v>0</v>
      </c>
      <c r="K2836" s="5">
        <f t="shared" si="2446"/>
        <v>0</v>
      </c>
      <c r="L2836" s="5">
        <f t="shared" si="2446"/>
        <v>0</v>
      </c>
      <c r="M2836" s="5">
        <f t="shared" si="2393"/>
        <v>109.9</v>
      </c>
      <c r="N2836" s="5">
        <f t="shared" si="2447"/>
        <v>0</v>
      </c>
      <c r="O2836" s="5">
        <f t="shared" si="2447"/>
        <v>33.872019999999999</v>
      </c>
      <c r="P2836" s="5">
        <f t="shared" si="2448"/>
        <v>0</v>
      </c>
      <c r="Q2836" s="5">
        <f t="shared" si="2448"/>
        <v>0</v>
      </c>
      <c r="R2836" s="5">
        <f t="shared" si="2448"/>
        <v>0</v>
      </c>
      <c r="S2836" s="5">
        <f t="shared" si="2448"/>
        <v>0</v>
      </c>
      <c r="T2836" s="5">
        <f t="shared" si="2448"/>
        <v>0</v>
      </c>
      <c r="U2836" s="5">
        <f t="shared" si="2448"/>
        <v>0</v>
      </c>
      <c r="V2836" s="42">
        <f t="shared" si="2448"/>
        <v>0</v>
      </c>
      <c r="W2836" s="5" t="e">
        <f t="shared" si="2442"/>
        <v>#DIV/0!</v>
      </c>
      <c r="X2836" s="25" t="s">
        <v>1591</v>
      </c>
    </row>
    <row r="2837" spans="1:24" ht="31.5" hidden="1" customHeight="1" x14ac:dyDescent="0.25">
      <c r="A2837" s="4" t="s">
        <v>238</v>
      </c>
      <c r="B2837" s="4" t="s">
        <v>1762</v>
      </c>
      <c r="C2837" s="4" t="s">
        <v>190</v>
      </c>
      <c r="D2837" s="4"/>
      <c r="E2837" s="14" t="s">
        <v>572</v>
      </c>
      <c r="F2837" s="5">
        <f t="shared" si="2446"/>
        <v>109.9</v>
      </c>
      <c r="G2837" s="5">
        <f t="shared" si="2446"/>
        <v>109.9</v>
      </c>
      <c r="H2837" s="5">
        <f t="shared" si="2446"/>
        <v>109.9</v>
      </c>
      <c r="I2837" s="5">
        <f t="shared" si="2446"/>
        <v>0</v>
      </c>
      <c r="J2837" s="5">
        <f t="shared" si="2446"/>
        <v>0</v>
      </c>
      <c r="K2837" s="5">
        <f t="shared" si="2446"/>
        <v>0</v>
      </c>
      <c r="L2837" s="5">
        <f t="shared" si="2446"/>
        <v>0</v>
      </c>
      <c r="M2837" s="5">
        <f t="shared" si="2393"/>
        <v>109.9</v>
      </c>
      <c r="N2837" s="5">
        <f t="shared" si="2447"/>
        <v>0</v>
      </c>
      <c r="O2837" s="5">
        <f t="shared" si="2447"/>
        <v>33.872019999999999</v>
      </c>
      <c r="P2837" s="5">
        <f t="shared" si="2448"/>
        <v>0</v>
      </c>
      <c r="Q2837" s="5">
        <f t="shared" si="2448"/>
        <v>0</v>
      </c>
      <c r="R2837" s="5">
        <f t="shared" si="2448"/>
        <v>0</v>
      </c>
      <c r="S2837" s="5">
        <f t="shared" si="2448"/>
        <v>0</v>
      </c>
      <c r="T2837" s="5">
        <f t="shared" si="2448"/>
        <v>0</v>
      </c>
      <c r="U2837" s="5">
        <f t="shared" si="2448"/>
        <v>0</v>
      </c>
      <c r="V2837" s="42">
        <f t="shared" si="2448"/>
        <v>0</v>
      </c>
      <c r="W2837" s="5" t="e">
        <f t="shared" si="2442"/>
        <v>#DIV/0!</v>
      </c>
      <c r="X2837" s="25" t="s">
        <v>1591</v>
      </c>
    </row>
    <row r="2838" spans="1:24" ht="31.5" hidden="1" customHeight="1" x14ac:dyDescent="0.3">
      <c r="A2838" s="4" t="s">
        <v>238</v>
      </c>
      <c r="B2838" s="4" t="s">
        <v>1762</v>
      </c>
      <c r="C2838" s="4" t="s">
        <v>190</v>
      </c>
      <c r="D2838" s="4" t="s">
        <v>11</v>
      </c>
      <c r="E2838" s="14" t="s">
        <v>531</v>
      </c>
      <c r="F2838" s="5">
        <f t="shared" si="2446"/>
        <v>109.9</v>
      </c>
      <c r="G2838" s="5">
        <f t="shared" si="2446"/>
        <v>109.9</v>
      </c>
      <c r="H2838" s="5">
        <f t="shared" si="2446"/>
        <v>109.9</v>
      </c>
      <c r="I2838" s="5">
        <f t="shared" si="2446"/>
        <v>0</v>
      </c>
      <c r="J2838" s="5">
        <f t="shared" si="2446"/>
        <v>0</v>
      </c>
      <c r="K2838" s="5">
        <f t="shared" si="2446"/>
        <v>0</v>
      </c>
      <c r="L2838" s="5">
        <f t="shared" si="2446"/>
        <v>0</v>
      </c>
      <c r="M2838" s="5">
        <f t="shared" si="2393"/>
        <v>109.9</v>
      </c>
      <c r="N2838" s="5">
        <f t="shared" si="2447"/>
        <v>0</v>
      </c>
      <c r="O2838" s="5">
        <f t="shared" si="2447"/>
        <v>33.872019999999999</v>
      </c>
      <c r="P2838" s="5">
        <f t="shared" si="2448"/>
        <v>0</v>
      </c>
      <c r="Q2838" s="5">
        <f t="shared" si="2448"/>
        <v>0</v>
      </c>
      <c r="R2838" s="5">
        <f t="shared" si="2448"/>
        <v>0</v>
      </c>
      <c r="S2838" s="5">
        <f t="shared" si="2448"/>
        <v>0</v>
      </c>
      <c r="T2838" s="5">
        <f t="shared" si="2448"/>
        <v>0</v>
      </c>
      <c r="U2838" s="5">
        <f t="shared" si="2448"/>
        <v>0</v>
      </c>
      <c r="V2838" s="42">
        <f t="shared" si="2448"/>
        <v>0</v>
      </c>
      <c r="W2838" s="5" t="e">
        <f t="shared" si="2442"/>
        <v>#DIV/0!</v>
      </c>
      <c r="X2838" s="25" t="s">
        <v>1591</v>
      </c>
    </row>
    <row r="2839" spans="1:24" ht="31.5" hidden="1" customHeight="1" x14ac:dyDescent="0.3">
      <c r="A2839" s="4" t="s">
        <v>238</v>
      </c>
      <c r="B2839" s="4" t="s">
        <v>1762</v>
      </c>
      <c r="C2839" s="4" t="s">
        <v>190</v>
      </c>
      <c r="D2839" s="4" t="s">
        <v>12</v>
      </c>
      <c r="E2839" s="14" t="s">
        <v>532</v>
      </c>
      <c r="F2839" s="5">
        <v>109.9</v>
      </c>
      <c r="G2839" s="5">
        <v>109.9</v>
      </c>
      <c r="H2839" s="5">
        <v>109.9</v>
      </c>
      <c r="I2839" s="5"/>
      <c r="J2839" s="5"/>
      <c r="K2839" s="5"/>
      <c r="L2839" s="5"/>
      <c r="M2839" s="5">
        <f t="shared" si="2393"/>
        <v>109.9</v>
      </c>
      <c r="N2839" s="5">
        <v>0</v>
      </c>
      <c r="O2839" s="5">
        <v>33.872019999999999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42">
        <v>0</v>
      </c>
      <c r="W2839" s="5" t="e">
        <f t="shared" si="2442"/>
        <v>#DIV/0!</v>
      </c>
      <c r="X2839" s="25" t="s">
        <v>1591</v>
      </c>
    </row>
    <row r="2840" spans="1:24" ht="31.5" customHeight="1" x14ac:dyDescent="0.3">
      <c r="A2840" s="4" t="s">
        <v>238</v>
      </c>
      <c r="B2840" s="4" t="s">
        <v>1762</v>
      </c>
      <c r="C2840" s="4" t="s">
        <v>22</v>
      </c>
      <c r="D2840" s="4"/>
      <c r="E2840" s="14" t="s">
        <v>802</v>
      </c>
      <c r="F2840" s="5">
        <f t="shared" ref="F2840:L2840" si="2449">F2841</f>
        <v>237</v>
      </c>
      <c r="G2840" s="5">
        <f t="shared" si="2449"/>
        <v>237</v>
      </c>
      <c r="H2840" s="5">
        <f t="shared" si="2449"/>
        <v>237</v>
      </c>
      <c r="I2840" s="5">
        <f t="shared" si="2449"/>
        <v>0</v>
      </c>
      <c r="J2840" s="5">
        <f t="shared" si="2449"/>
        <v>0</v>
      </c>
      <c r="K2840" s="5">
        <f t="shared" si="2449"/>
        <v>0</v>
      </c>
      <c r="L2840" s="5">
        <f t="shared" si="2449"/>
        <v>0</v>
      </c>
      <c r="M2840" s="5">
        <f t="shared" si="2393"/>
        <v>237</v>
      </c>
      <c r="N2840" s="5">
        <f>N2841</f>
        <v>245.1</v>
      </c>
      <c r="O2840" s="5">
        <f>O2841</f>
        <v>176.78399999999999</v>
      </c>
      <c r="P2840" s="5">
        <f t="shared" ref="P2840:V2840" si="2450">P2841</f>
        <v>245.1</v>
      </c>
      <c r="Q2840" s="5">
        <f t="shared" si="2450"/>
        <v>176.78399999999999</v>
      </c>
      <c r="R2840" s="5">
        <f t="shared" si="2450"/>
        <v>0</v>
      </c>
      <c r="S2840" s="5">
        <f t="shared" si="2450"/>
        <v>0</v>
      </c>
      <c r="T2840" s="5">
        <f t="shared" si="2450"/>
        <v>245.1</v>
      </c>
      <c r="U2840" s="5">
        <f t="shared" si="2450"/>
        <v>245.1</v>
      </c>
      <c r="V2840" s="42">
        <f t="shared" si="2450"/>
        <v>0</v>
      </c>
      <c r="W2840" s="5">
        <f t="shared" si="2442"/>
        <v>100</v>
      </c>
      <c r="X2840" s="27"/>
    </row>
    <row r="2841" spans="1:24" ht="15.75" customHeight="1" x14ac:dyDescent="0.3">
      <c r="A2841" s="4" t="s">
        <v>238</v>
      </c>
      <c r="B2841" s="4" t="s">
        <v>1762</v>
      </c>
      <c r="C2841" s="4" t="s">
        <v>23</v>
      </c>
      <c r="D2841" s="4"/>
      <c r="E2841" s="14" t="s">
        <v>809</v>
      </c>
      <c r="F2841" s="5">
        <f t="shared" ref="F2841:L2841" si="2451">F2842+F2845</f>
        <v>237</v>
      </c>
      <c r="G2841" s="5">
        <f t="shared" si="2451"/>
        <v>237</v>
      </c>
      <c r="H2841" s="5">
        <f t="shared" si="2451"/>
        <v>237</v>
      </c>
      <c r="I2841" s="5">
        <f t="shared" si="2451"/>
        <v>0</v>
      </c>
      <c r="J2841" s="5">
        <f t="shared" si="2451"/>
        <v>0</v>
      </c>
      <c r="K2841" s="5">
        <f t="shared" si="2451"/>
        <v>0</v>
      </c>
      <c r="L2841" s="5">
        <f t="shared" si="2451"/>
        <v>0</v>
      </c>
      <c r="M2841" s="5">
        <f t="shared" si="2393"/>
        <v>237</v>
      </c>
      <c r="N2841" s="5">
        <f>N2842+N2845</f>
        <v>245.1</v>
      </c>
      <c r="O2841" s="5">
        <f>O2842+O2845</f>
        <v>176.78399999999999</v>
      </c>
      <c r="P2841" s="5">
        <f t="shared" ref="P2841:V2841" si="2452">P2842+P2845</f>
        <v>245.1</v>
      </c>
      <c r="Q2841" s="5">
        <f t="shared" si="2452"/>
        <v>176.78399999999999</v>
      </c>
      <c r="R2841" s="5">
        <f t="shared" si="2452"/>
        <v>0</v>
      </c>
      <c r="S2841" s="5">
        <f t="shared" si="2452"/>
        <v>0</v>
      </c>
      <c r="T2841" s="5">
        <f t="shared" si="2452"/>
        <v>245.1</v>
      </c>
      <c r="U2841" s="5">
        <f t="shared" si="2452"/>
        <v>245.1</v>
      </c>
      <c r="V2841" s="42">
        <f t="shared" si="2452"/>
        <v>0</v>
      </c>
      <c r="W2841" s="5">
        <f t="shared" si="2442"/>
        <v>100</v>
      </c>
      <c r="X2841" s="27"/>
    </row>
    <row r="2842" spans="1:24" ht="31.5" customHeight="1" x14ac:dyDescent="0.3">
      <c r="A2842" s="4" t="s">
        <v>238</v>
      </c>
      <c r="B2842" s="4" t="s">
        <v>1762</v>
      </c>
      <c r="C2842" s="4" t="s">
        <v>298</v>
      </c>
      <c r="D2842" s="4"/>
      <c r="E2842" s="14" t="s">
        <v>818</v>
      </c>
      <c r="F2842" s="5">
        <f t="shared" ref="F2842:L2843" si="2453">F2843</f>
        <v>79</v>
      </c>
      <c r="G2842" s="5">
        <f t="shared" si="2453"/>
        <v>79</v>
      </c>
      <c r="H2842" s="5">
        <f t="shared" si="2453"/>
        <v>79</v>
      </c>
      <c r="I2842" s="5">
        <f t="shared" si="2453"/>
        <v>0</v>
      </c>
      <c r="J2842" s="5">
        <f t="shared" si="2453"/>
        <v>0</v>
      </c>
      <c r="K2842" s="5">
        <f t="shared" si="2453"/>
        <v>0</v>
      </c>
      <c r="L2842" s="5">
        <f t="shared" si="2453"/>
        <v>0</v>
      </c>
      <c r="M2842" s="5">
        <f t="shared" si="2393"/>
        <v>79</v>
      </c>
      <c r="N2842" s="5">
        <f>N2843</f>
        <v>79</v>
      </c>
      <c r="O2842" s="5">
        <f>O2843</f>
        <v>58.283999999999999</v>
      </c>
      <c r="P2842" s="5">
        <f t="shared" ref="P2842:V2843" si="2454">P2843</f>
        <v>79</v>
      </c>
      <c r="Q2842" s="5">
        <f t="shared" si="2454"/>
        <v>58.283999999999999</v>
      </c>
      <c r="R2842" s="5">
        <f t="shared" si="2454"/>
        <v>0</v>
      </c>
      <c r="S2842" s="5">
        <f t="shared" si="2454"/>
        <v>0</v>
      </c>
      <c r="T2842" s="5">
        <f t="shared" si="2454"/>
        <v>79</v>
      </c>
      <c r="U2842" s="5">
        <f t="shared" si="2454"/>
        <v>79</v>
      </c>
      <c r="V2842" s="42">
        <f t="shared" si="2454"/>
        <v>0</v>
      </c>
      <c r="W2842" s="5">
        <f t="shared" si="2442"/>
        <v>100</v>
      </c>
      <c r="X2842" s="27"/>
    </row>
    <row r="2843" spans="1:24" ht="31.5" customHeight="1" x14ac:dyDescent="0.3">
      <c r="A2843" s="4" t="s">
        <v>238</v>
      </c>
      <c r="B2843" s="4" t="s">
        <v>1762</v>
      </c>
      <c r="C2843" s="4" t="s">
        <v>298</v>
      </c>
      <c r="D2843" s="4" t="s">
        <v>11</v>
      </c>
      <c r="E2843" s="14" t="s">
        <v>531</v>
      </c>
      <c r="F2843" s="5">
        <f t="shared" si="2453"/>
        <v>79</v>
      </c>
      <c r="G2843" s="5">
        <f t="shared" si="2453"/>
        <v>79</v>
      </c>
      <c r="H2843" s="5">
        <f t="shared" si="2453"/>
        <v>79</v>
      </c>
      <c r="I2843" s="5">
        <f t="shared" si="2453"/>
        <v>0</v>
      </c>
      <c r="J2843" s="5">
        <f t="shared" si="2453"/>
        <v>0</v>
      </c>
      <c r="K2843" s="5">
        <f t="shared" si="2453"/>
        <v>0</v>
      </c>
      <c r="L2843" s="5">
        <f t="shared" si="2453"/>
        <v>0</v>
      </c>
      <c r="M2843" s="5">
        <f t="shared" si="2393"/>
        <v>79</v>
      </c>
      <c r="N2843" s="5">
        <f>N2844</f>
        <v>79</v>
      </c>
      <c r="O2843" s="5">
        <f>O2844</f>
        <v>58.283999999999999</v>
      </c>
      <c r="P2843" s="5">
        <f t="shared" si="2454"/>
        <v>79</v>
      </c>
      <c r="Q2843" s="5">
        <f t="shared" si="2454"/>
        <v>58.283999999999999</v>
      </c>
      <c r="R2843" s="5">
        <f t="shared" si="2454"/>
        <v>0</v>
      </c>
      <c r="S2843" s="5">
        <f t="shared" si="2454"/>
        <v>0</v>
      </c>
      <c r="T2843" s="5">
        <f t="shared" si="2454"/>
        <v>79</v>
      </c>
      <c r="U2843" s="5">
        <f t="shared" si="2454"/>
        <v>79</v>
      </c>
      <c r="V2843" s="42">
        <f t="shared" si="2454"/>
        <v>0</v>
      </c>
      <c r="W2843" s="5">
        <f t="shared" si="2442"/>
        <v>100</v>
      </c>
      <c r="X2843" s="27"/>
    </row>
    <row r="2844" spans="1:24" ht="31.5" customHeight="1" x14ac:dyDescent="0.3">
      <c r="A2844" s="4" t="s">
        <v>238</v>
      </c>
      <c r="B2844" s="4" t="s">
        <v>1762</v>
      </c>
      <c r="C2844" s="4" t="s">
        <v>298</v>
      </c>
      <c r="D2844" s="4" t="s">
        <v>12</v>
      </c>
      <c r="E2844" s="14" t="s">
        <v>532</v>
      </c>
      <c r="F2844" s="5">
        <v>79</v>
      </c>
      <c r="G2844" s="5">
        <v>79</v>
      </c>
      <c r="H2844" s="5">
        <v>79</v>
      </c>
      <c r="I2844" s="5"/>
      <c r="J2844" s="5"/>
      <c r="K2844" s="5"/>
      <c r="L2844" s="5"/>
      <c r="M2844" s="5">
        <f t="shared" si="2393"/>
        <v>79</v>
      </c>
      <c r="N2844" s="5">
        <v>79</v>
      </c>
      <c r="O2844" s="5">
        <v>58.283999999999999</v>
      </c>
      <c r="P2844" s="5">
        <f>N2844</f>
        <v>79</v>
      </c>
      <c r="Q2844" s="5">
        <f>O2844</f>
        <v>58.283999999999999</v>
      </c>
      <c r="R2844" s="5">
        <v>0</v>
      </c>
      <c r="S2844" s="5">
        <v>0</v>
      </c>
      <c r="T2844" s="5">
        <v>79</v>
      </c>
      <c r="U2844" s="5">
        <f>T2844</f>
        <v>79</v>
      </c>
      <c r="V2844" s="42">
        <v>0</v>
      </c>
      <c r="W2844" s="5">
        <f t="shared" si="2442"/>
        <v>100</v>
      </c>
      <c r="X2844" s="27"/>
    </row>
    <row r="2845" spans="1:24" ht="47.25" customHeight="1" x14ac:dyDescent="0.3">
      <c r="A2845" s="4" t="s">
        <v>238</v>
      </c>
      <c r="B2845" s="4" t="s">
        <v>1762</v>
      </c>
      <c r="C2845" s="4" t="s">
        <v>299</v>
      </c>
      <c r="D2845" s="4"/>
      <c r="E2845" s="14" t="s">
        <v>819</v>
      </c>
      <c r="F2845" s="5">
        <f t="shared" ref="F2845:L2845" si="2455">F2848+F2846</f>
        <v>158</v>
      </c>
      <c r="G2845" s="5">
        <f t="shared" si="2455"/>
        <v>158</v>
      </c>
      <c r="H2845" s="5">
        <f t="shared" si="2455"/>
        <v>158</v>
      </c>
      <c r="I2845" s="5">
        <f t="shared" si="2455"/>
        <v>0</v>
      </c>
      <c r="J2845" s="5">
        <f t="shared" si="2455"/>
        <v>0</v>
      </c>
      <c r="K2845" s="5">
        <f t="shared" si="2455"/>
        <v>0</v>
      </c>
      <c r="L2845" s="5">
        <f t="shared" si="2455"/>
        <v>0</v>
      </c>
      <c r="M2845" s="5">
        <f t="shared" si="2393"/>
        <v>158</v>
      </c>
      <c r="N2845" s="5">
        <f>N2848+N2846</f>
        <v>166.1</v>
      </c>
      <c r="O2845" s="5">
        <f>O2848+O2846</f>
        <v>118.5</v>
      </c>
      <c r="P2845" s="5">
        <f t="shared" ref="P2845:V2845" si="2456">P2848+P2846</f>
        <v>166.1</v>
      </c>
      <c r="Q2845" s="5">
        <f t="shared" si="2456"/>
        <v>118.5</v>
      </c>
      <c r="R2845" s="5">
        <f t="shared" si="2456"/>
        <v>0</v>
      </c>
      <c r="S2845" s="5">
        <f t="shared" si="2456"/>
        <v>0</v>
      </c>
      <c r="T2845" s="5">
        <f>T2848+T2846</f>
        <v>166.1</v>
      </c>
      <c r="U2845" s="5">
        <f t="shared" si="2456"/>
        <v>166.1</v>
      </c>
      <c r="V2845" s="42">
        <f t="shared" si="2456"/>
        <v>0</v>
      </c>
      <c r="W2845" s="5">
        <f t="shared" si="2442"/>
        <v>100</v>
      </c>
      <c r="X2845" s="27"/>
    </row>
    <row r="2846" spans="1:24" ht="78.75" customHeight="1" x14ac:dyDescent="0.3">
      <c r="A2846" s="4" t="s">
        <v>238</v>
      </c>
      <c r="B2846" s="4" t="s">
        <v>1762</v>
      </c>
      <c r="C2846" s="4" t="s">
        <v>299</v>
      </c>
      <c r="D2846" s="4" t="s">
        <v>18</v>
      </c>
      <c r="E2846" s="14" t="s">
        <v>528</v>
      </c>
      <c r="F2846" s="5">
        <f t="shared" ref="F2846:L2846" si="2457">F2847</f>
        <v>112.9</v>
      </c>
      <c r="G2846" s="5">
        <f t="shared" si="2457"/>
        <v>112.9</v>
      </c>
      <c r="H2846" s="5">
        <f t="shared" si="2457"/>
        <v>112.9</v>
      </c>
      <c r="I2846" s="5">
        <f t="shared" si="2457"/>
        <v>0</v>
      </c>
      <c r="J2846" s="5">
        <f t="shared" si="2457"/>
        <v>0</v>
      </c>
      <c r="K2846" s="5">
        <f t="shared" si="2457"/>
        <v>0</v>
      </c>
      <c r="L2846" s="5">
        <f t="shared" si="2457"/>
        <v>0</v>
      </c>
      <c r="M2846" s="5">
        <f t="shared" si="2393"/>
        <v>112.9</v>
      </c>
      <c r="N2846" s="5">
        <f>N2847</f>
        <v>121.2608</v>
      </c>
      <c r="O2846" s="5">
        <f>O2847</f>
        <v>84.674999999999997</v>
      </c>
      <c r="P2846" s="5">
        <f t="shared" ref="P2846:V2846" si="2458">P2847</f>
        <v>121.2608</v>
      </c>
      <c r="Q2846" s="5">
        <f t="shared" si="2458"/>
        <v>84.674999999999997</v>
      </c>
      <c r="R2846" s="5">
        <f t="shared" si="2458"/>
        <v>0</v>
      </c>
      <c r="S2846" s="5">
        <f t="shared" si="2458"/>
        <v>0</v>
      </c>
      <c r="T2846" s="5">
        <f>T2847</f>
        <v>121.2608</v>
      </c>
      <c r="U2846" s="5">
        <f t="shared" si="2458"/>
        <v>121.2608</v>
      </c>
      <c r="V2846" s="42">
        <f t="shared" si="2458"/>
        <v>0</v>
      </c>
      <c r="W2846" s="5">
        <f t="shared" si="2442"/>
        <v>100</v>
      </c>
      <c r="X2846" s="27"/>
    </row>
    <row r="2847" spans="1:24" ht="31.5" customHeight="1" x14ac:dyDescent="0.3">
      <c r="A2847" s="4" t="s">
        <v>238</v>
      </c>
      <c r="B2847" s="4" t="s">
        <v>1762</v>
      </c>
      <c r="C2847" s="4" t="s">
        <v>299</v>
      </c>
      <c r="D2847" s="4" t="s">
        <v>28</v>
      </c>
      <c r="E2847" s="14" t="s">
        <v>530</v>
      </c>
      <c r="F2847" s="5">
        <v>112.9</v>
      </c>
      <c r="G2847" s="5">
        <v>112.9</v>
      </c>
      <c r="H2847" s="5">
        <v>112.9</v>
      </c>
      <c r="I2847" s="5"/>
      <c r="J2847" s="5"/>
      <c r="K2847" s="5"/>
      <c r="L2847" s="5"/>
      <c r="M2847" s="5">
        <f t="shared" si="2393"/>
        <v>112.9</v>
      </c>
      <c r="N2847" s="5">
        <v>121.2608</v>
      </c>
      <c r="O2847" s="5">
        <v>84.674999999999997</v>
      </c>
      <c r="P2847" s="5">
        <f>N2847</f>
        <v>121.2608</v>
      </c>
      <c r="Q2847" s="5">
        <f>O2847</f>
        <v>84.674999999999997</v>
      </c>
      <c r="R2847" s="5">
        <v>0</v>
      </c>
      <c r="S2847" s="5">
        <v>0</v>
      </c>
      <c r="T2847" s="5">
        <v>121.2608</v>
      </c>
      <c r="U2847" s="5">
        <f>T2847</f>
        <v>121.2608</v>
      </c>
      <c r="V2847" s="42">
        <v>0</v>
      </c>
      <c r="W2847" s="5">
        <f t="shared" si="2442"/>
        <v>100</v>
      </c>
      <c r="X2847" s="27"/>
    </row>
    <row r="2848" spans="1:24" ht="31.5" customHeight="1" x14ac:dyDescent="0.3">
      <c r="A2848" s="4" t="s">
        <v>238</v>
      </c>
      <c r="B2848" s="4" t="s">
        <v>1762</v>
      </c>
      <c r="C2848" s="4" t="s">
        <v>299</v>
      </c>
      <c r="D2848" s="4" t="s">
        <v>11</v>
      </c>
      <c r="E2848" s="14" t="s">
        <v>531</v>
      </c>
      <c r="F2848" s="5">
        <f t="shared" ref="F2848:L2848" si="2459">F2849</f>
        <v>45.1</v>
      </c>
      <c r="G2848" s="5">
        <f t="shared" si="2459"/>
        <v>45.1</v>
      </c>
      <c r="H2848" s="5">
        <f t="shared" si="2459"/>
        <v>45.1</v>
      </c>
      <c r="I2848" s="5">
        <f t="shared" si="2459"/>
        <v>0</v>
      </c>
      <c r="J2848" s="5">
        <f t="shared" si="2459"/>
        <v>0</v>
      </c>
      <c r="K2848" s="5">
        <f t="shared" si="2459"/>
        <v>0</v>
      </c>
      <c r="L2848" s="5">
        <f t="shared" si="2459"/>
        <v>0</v>
      </c>
      <c r="M2848" s="5">
        <f t="shared" si="2393"/>
        <v>45.1</v>
      </c>
      <c r="N2848" s="5">
        <f>N2849</f>
        <v>44.839199999999998</v>
      </c>
      <c r="O2848" s="5">
        <f>O2849</f>
        <v>33.825000000000003</v>
      </c>
      <c r="P2848" s="5">
        <f t="shared" ref="P2848:V2848" si="2460">P2849</f>
        <v>44.839199999999998</v>
      </c>
      <c r="Q2848" s="5">
        <f t="shared" si="2460"/>
        <v>33.825000000000003</v>
      </c>
      <c r="R2848" s="5">
        <f t="shared" si="2460"/>
        <v>0</v>
      </c>
      <c r="S2848" s="5">
        <f t="shared" si="2460"/>
        <v>0</v>
      </c>
      <c r="T2848" s="5">
        <f t="shared" si="2460"/>
        <v>44.839199999999998</v>
      </c>
      <c r="U2848" s="5">
        <f t="shared" si="2460"/>
        <v>44.839199999999998</v>
      </c>
      <c r="V2848" s="42">
        <f t="shared" si="2460"/>
        <v>0</v>
      </c>
      <c r="W2848" s="5">
        <f t="shared" si="2442"/>
        <v>100</v>
      </c>
      <c r="X2848" s="27"/>
    </row>
    <row r="2849" spans="1:24" ht="31.5" customHeight="1" x14ac:dyDescent="0.3">
      <c r="A2849" s="4" t="s">
        <v>238</v>
      </c>
      <c r="B2849" s="4" t="s">
        <v>1762</v>
      </c>
      <c r="C2849" s="4" t="s">
        <v>299</v>
      </c>
      <c r="D2849" s="4" t="s">
        <v>12</v>
      </c>
      <c r="E2849" s="14" t="s">
        <v>532</v>
      </c>
      <c r="F2849" s="5">
        <v>45.1</v>
      </c>
      <c r="G2849" s="5">
        <v>45.1</v>
      </c>
      <c r="H2849" s="5">
        <v>45.1</v>
      </c>
      <c r="I2849" s="5"/>
      <c r="J2849" s="5"/>
      <c r="K2849" s="5"/>
      <c r="L2849" s="5"/>
      <c r="M2849" s="5">
        <f t="shared" si="2393"/>
        <v>45.1</v>
      </c>
      <c r="N2849" s="5">
        <v>44.839199999999998</v>
      </c>
      <c r="O2849" s="5">
        <v>33.825000000000003</v>
      </c>
      <c r="P2849" s="5">
        <f>N2849</f>
        <v>44.839199999999998</v>
      </c>
      <c r="Q2849" s="5">
        <f>O2849</f>
        <v>33.825000000000003</v>
      </c>
      <c r="R2849" s="5">
        <v>0</v>
      </c>
      <c r="S2849" s="5">
        <v>0</v>
      </c>
      <c r="T2849" s="5">
        <v>44.839199999999998</v>
      </c>
      <c r="U2849" s="5">
        <f>T2849</f>
        <v>44.839199999999998</v>
      </c>
      <c r="V2849" s="42">
        <v>0</v>
      </c>
      <c r="W2849" s="5">
        <f t="shared" si="2442"/>
        <v>100</v>
      </c>
      <c r="X2849" s="27"/>
    </row>
    <row r="2850" spans="1:24" s="3" customFormat="1" ht="15.75" customHeight="1" x14ac:dyDescent="0.3">
      <c r="A2850" s="7" t="s">
        <v>238</v>
      </c>
      <c r="B2850" s="7" t="s">
        <v>30</v>
      </c>
      <c r="C2850" s="7"/>
      <c r="D2850" s="7"/>
      <c r="E2850" s="18" t="s">
        <v>493</v>
      </c>
      <c r="F2850" s="8">
        <f t="shared" ref="F2850:K2850" si="2461">F2863+F2933</f>
        <v>380086.4</v>
      </c>
      <c r="G2850" s="8">
        <f t="shared" si="2461"/>
        <v>236303.30000000005</v>
      </c>
      <c r="H2850" s="8">
        <f t="shared" si="2461"/>
        <v>273831.10000000003</v>
      </c>
      <c r="I2850" s="8">
        <f t="shared" si="2461"/>
        <v>-6</v>
      </c>
      <c r="J2850" s="8">
        <f t="shared" si="2461"/>
        <v>0</v>
      </c>
      <c r="K2850" s="8">
        <f t="shared" si="2461"/>
        <v>-11.699999999999989</v>
      </c>
      <c r="L2850" s="8">
        <f>L2863+L2933+L2851</f>
        <v>-7395.1869999999999</v>
      </c>
      <c r="M2850" s="8">
        <f t="shared" si="2393"/>
        <v>372685.21300000005</v>
      </c>
      <c r="N2850" s="8">
        <f>N2863+N2933+N2851</f>
        <v>357671.7991</v>
      </c>
      <c r="O2850" s="8">
        <f>O2863+O2933+O2851</f>
        <v>281914.10613000003</v>
      </c>
      <c r="P2850" s="8">
        <f t="shared" ref="P2850:V2850" si="2462">P2863+P2933+P2851</f>
        <v>107186.48814</v>
      </c>
      <c r="Q2850" s="8">
        <f t="shared" si="2462"/>
        <v>92792.732690000004</v>
      </c>
      <c r="R2850" s="8">
        <f t="shared" si="2462"/>
        <v>0</v>
      </c>
      <c r="S2850" s="8">
        <f t="shared" si="2462"/>
        <v>0</v>
      </c>
      <c r="T2850" s="8">
        <f>T2863+T2933+T2851</f>
        <v>353958.7864199999</v>
      </c>
      <c r="U2850" s="8">
        <f t="shared" si="2462"/>
        <v>107186.48814</v>
      </c>
      <c r="V2850" s="40">
        <f t="shared" si="2462"/>
        <v>0</v>
      </c>
      <c r="W2850" s="8">
        <f t="shared" si="2442"/>
        <v>98.96189392360732</v>
      </c>
      <c r="X2850" s="22"/>
    </row>
    <row r="2851" spans="1:24" ht="15.75" customHeight="1" x14ac:dyDescent="0.3">
      <c r="A2851" s="4" t="s">
        <v>238</v>
      </c>
      <c r="B2851" s="9" t="s">
        <v>1767</v>
      </c>
      <c r="C2851" s="29"/>
      <c r="D2851" s="29"/>
      <c r="E2851" s="13" t="s">
        <v>1541</v>
      </c>
      <c r="F2851" s="8"/>
      <c r="G2851" s="8"/>
      <c r="H2851" s="8"/>
      <c r="I2851" s="8"/>
      <c r="J2851" s="8"/>
      <c r="K2851" s="8"/>
      <c r="L2851" s="11">
        <f>L2852+L2858</f>
        <v>551.60900000000004</v>
      </c>
      <c r="M2851" s="11">
        <f>M2852+M2858</f>
        <v>551.60900000000004</v>
      </c>
      <c r="N2851" s="11">
        <f>N2852+N2858</f>
        <v>285.62200000000001</v>
      </c>
      <c r="O2851" s="11">
        <f>O2852+O2858</f>
        <v>183.06</v>
      </c>
      <c r="P2851" s="11">
        <f t="shared" ref="P2851:V2851" si="2463">P2852+P2858</f>
        <v>22</v>
      </c>
      <c r="Q2851" s="11">
        <f t="shared" si="2463"/>
        <v>22</v>
      </c>
      <c r="R2851" s="11">
        <f t="shared" si="2463"/>
        <v>0</v>
      </c>
      <c r="S2851" s="11">
        <f t="shared" si="2463"/>
        <v>0</v>
      </c>
      <c r="T2851" s="11">
        <f t="shared" si="2463"/>
        <v>285.62200000000001</v>
      </c>
      <c r="U2851" s="11">
        <f t="shared" si="2463"/>
        <v>22</v>
      </c>
      <c r="V2851" s="41">
        <f t="shared" si="2463"/>
        <v>0</v>
      </c>
      <c r="W2851" s="11">
        <f t="shared" si="2442"/>
        <v>100</v>
      </c>
      <c r="X2851" s="22"/>
    </row>
    <row r="2852" spans="1:24" ht="31.5" customHeight="1" x14ac:dyDescent="0.3">
      <c r="A2852" s="4" t="s">
        <v>238</v>
      </c>
      <c r="B2852" s="4" t="s">
        <v>1767</v>
      </c>
      <c r="C2852" s="4" t="s">
        <v>70</v>
      </c>
      <c r="D2852" s="4"/>
      <c r="E2852" s="14" t="s">
        <v>1183</v>
      </c>
      <c r="F2852" s="8"/>
      <c r="G2852" s="8"/>
      <c r="H2852" s="8"/>
      <c r="I2852" s="8"/>
      <c r="J2852" s="8"/>
      <c r="K2852" s="8"/>
      <c r="L2852" s="5"/>
      <c r="M2852" s="5">
        <f>M2853</f>
        <v>0</v>
      </c>
      <c r="N2852" s="5">
        <f t="shared" ref="N2852:O2856" si="2464">N2853</f>
        <v>39.5</v>
      </c>
      <c r="O2852" s="5">
        <f t="shared" si="2464"/>
        <v>39.5</v>
      </c>
      <c r="P2852" s="5">
        <f t="shared" ref="P2852:V2856" si="2465">P2853</f>
        <v>22</v>
      </c>
      <c r="Q2852" s="5">
        <f t="shared" si="2465"/>
        <v>22</v>
      </c>
      <c r="R2852" s="5">
        <f t="shared" si="2465"/>
        <v>0</v>
      </c>
      <c r="S2852" s="5">
        <f t="shared" si="2465"/>
        <v>0</v>
      </c>
      <c r="T2852" s="5">
        <f t="shared" si="2465"/>
        <v>39.5</v>
      </c>
      <c r="U2852" s="5">
        <f t="shared" si="2465"/>
        <v>22</v>
      </c>
      <c r="V2852" s="42">
        <f t="shared" si="2465"/>
        <v>0</v>
      </c>
      <c r="W2852" s="5">
        <f t="shared" si="2442"/>
        <v>100</v>
      </c>
      <c r="X2852" s="27"/>
    </row>
    <row r="2853" spans="1:24" ht="31.5" customHeight="1" x14ac:dyDescent="0.3">
      <c r="A2853" s="4" t="s">
        <v>238</v>
      </c>
      <c r="B2853" s="4" t="s">
        <v>1767</v>
      </c>
      <c r="C2853" s="4" t="s">
        <v>77</v>
      </c>
      <c r="D2853" s="4"/>
      <c r="E2853" s="14" t="s">
        <v>1184</v>
      </c>
      <c r="F2853" s="8"/>
      <c r="G2853" s="8"/>
      <c r="H2853" s="8"/>
      <c r="I2853" s="8"/>
      <c r="J2853" s="8"/>
      <c r="K2853" s="8"/>
      <c r="L2853" s="5"/>
      <c r="M2853" s="5">
        <f>M2854</f>
        <v>0</v>
      </c>
      <c r="N2853" s="5">
        <f t="shared" si="2464"/>
        <v>39.5</v>
      </c>
      <c r="O2853" s="5">
        <f t="shared" si="2464"/>
        <v>39.5</v>
      </c>
      <c r="P2853" s="5">
        <f t="shared" si="2465"/>
        <v>22</v>
      </c>
      <c r="Q2853" s="5">
        <f t="shared" si="2465"/>
        <v>22</v>
      </c>
      <c r="R2853" s="5">
        <f t="shared" si="2465"/>
        <v>0</v>
      </c>
      <c r="S2853" s="5">
        <f t="shared" si="2465"/>
        <v>0</v>
      </c>
      <c r="T2853" s="5">
        <f t="shared" si="2465"/>
        <v>39.5</v>
      </c>
      <c r="U2853" s="5">
        <f t="shared" si="2465"/>
        <v>22</v>
      </c>
      <c r="V2853" s="42">
        <f t="shared" si="2465"/>
        <v>0</v>
      </c>
      <c r="W2853" s="5">
        <f t="shared" si="2442"/>
        <v>100</v>
      </c>
      <c r="X2853" s="27"/>
    </row>
    <row r="2854" spans="1:24" ht="31.5" customHeight="1" x14ac:dyDescent="0.3">
      <c r="A2854" s="4" t="s">
        <v>238</v>
      </c>
      <c r="B2854" s="4" t="s">
        <v>1767</v>
      </c>
      <c r="C2854" s="4" t="s">
        <v>89</v>
      </c>
      <c r="D2854" s="4"/>
      <c r="E2854" s="14" t="s">
        <v>1004</v>
      </c>
      <c r="F2854" s="8"/>
      <c r="G2854" s="8"/>
      <c r="H2854" s="8"/>
      <c r="I2854" s="8"/>
      <c r="J2854" s="8"/>
      <c r="K2854" s="8"/>
      <c r="L2854" s="5"/>
      <c r="M2854" s="5">
        <f>M2855</f>
        <v>0</v>
      </c>
      <c r="N2854" s="5">
        <f t="shared" si="2464"/>
        <v>39.5</v>
      </c>
      <c r="O2854" s="5">
        <f t="shared" si="2464"/>
        <v>39.5</v>
      </c>
      <c r="P2854" s="5">
        <f t="shared" si="2465"/>
        <v>22</v>
      </c>
      <c r="Q2854" s="5">
        <f t="shared" si="2465"/>
        <v>22</v>
      </c>
      <c r="R2854" s="5">
        <f t="shared" si="2465"/>
        <v>0</v>
      </c>
      <c r="S2854" s="5">
        <f t="shared" si="2465"/>
        <v>0</v>
      </c>
      <c r="T2854" s="5">
        <f t="shared" si="2465"/>
        <v>39.5</v>
      </c>
      <c r="U2854" s="5">
        <f t="shared" si="2465"/>
        <v>22</v>
      </c>
      <c r="V2854" s="42">
        <f t="shared" si="2465"/>
        <v>0</v>
      </c>
      <c r="W2854" s="5">
        <f t="shared" si="2442"/>
        <v>100</v>
      </c>
      <c r="X2854" s="27"/>
    </row>
    <row r="2855" spans="1:24" ht="63" customHeight="1" x14ac:dyDescent="0.3">
      <c r="A2855" s="4" t="s">
        <v>238</v>
      </c>
      <c r="B2855" s="4" t="s">
        <v>1767</v>
      </c>
      <c r="C2855" s="4" t="s">
        <v>1532</v>
      </c>
      <c r="D2855" s="4"/>
      <c r="E2855" s="14" t="s">
        <v>1531</v>
      </c>
      <c r="F2855" s="8"/>
      <c r="G2855" s="8"/>
      <c r="H2855" s="8"/>
      <c r="I2855" s="8"/>
      <c r="J2855" s="8"/>
      <c r="K2855" s="8"/>
      <c r="L2855" s="5"/>
      <c r="M2855" s="5">
        <f>M2856</f>
        <v>0</v>
      </c>
      <c r="N2855" s="5">
        <f t="shared" si="2464"/>
        <v>39.5</v>
      </c>
      <c r="O2855" s="5">
        <f t="shared" si="2464"/>
        <v>39.5</v>
      </c>
      <c r="P2855" s="5">
        <f t="shared" si="2465"/>
        <v>22</v>
      </c>
      <c r="Q2855" s="5">
        <f t="shared" si="2465"/>
        <v>22</v>
      </c>
      <c r="R2855" s="5">
        <f t="shared" si="2465"/>
        <v>0</v>
      </c>
      <c r="S2855" s="5">
        <f t="shared" si="2465"/>
        <v>0</v>
      </c>
      <c r="T2855" s="5">
        <f t="shared" si="2465"/>
        <v>39.5</v>
      </c>
      <c r="U2855" s="5">
        <f t="shared" si="2465"/>
        <v>22</v>
      </c>
      <c r="V2855" s="42">
        <f t="shared" si="2465"/>
        <v>0</v>
      </c>
      <c r="W2855" s="5">
        <f t="shared" si="2442"/>
        <v>100</v>
      </c>
      <c r="X2855" s="27"/>
    </row>
    <row r="2856" spans="1:24" ht="31.5" customHeight="1" x14ac:dyDescent="0.3">
      <c r="A2856" s="4" t="s">
        <v>238</v>
      </c>
      <c r="B2856" s="4" t="s">
        <v>1767</v>
      </c>
      <c r="C2856" s="4" t="s">
        <v>1532</v>
      </c>
      <c r="D2856" s="4" t="s">
        <v>11</v>
      </c>
      <c r="E2856" s="14" t="s">
        <v>531</v>
      </c>
      <c r="F2856" s="8"/>
      <c r="G2856" s="8"/>
      <c r="H2856" s="8"/>
      <c r="I2856" s="8"/>
      <c r="J2856" s="8"/>
      <c r="K2856" s="8"/>
      <c r="L2856" s="5"/>
      <c r="M2856" s="5">
        <f>M2857</f>
        <v>0</v>
      </c>
      <c r="N2856" s="5">
        <f t="shared" si="2464"/>
        <v>39.5</v>
      </c>
      <c r="O2856" s="5">
        <f t="shared" si="2464"/>
        <v>39.5</v>
      </c>
      <c r="P2856" s="5">
        <f t="shared" si="2465"/>
        <v>22</v>
      </c>
      <c r="Q2856" s="5">
        <f t="shared" si="2465"/>
        <v>22</v>
      </c>
      <c r="R2856" s="5">
        <f t="shared" si="2465"/>
        <v>0</v>
      </c>
      <c r="S2856" s="5">
        <f t="shared" si="2465"/>
        <v>0</v>
      </c>
      <c r="T2856" s="5">
        <f t="shared" si="2465"/>
        <v>39.5</v>
      </c>
      <c r="U2856" s="5">
        <f t="shared" si="2465"/>
        <v>22</v>
      </c>
      <c r="V2856" s="42">
        <f t="shared" si="2465"/>
        <v>0</v>
      </c>
      <c r="W2856" s="5">
        <f t="shared" si="2442"/>
        <v>100</v>
      </c>
      <c r="X2856" s="27"/>
    </row>
    <row r="2857" spans="1:24" ht="31.5" customHeight="1" x14ac:dyDescent="0.3">
      <c r="A2857" s="4" t="s">
        <v>238</v>
      </c>
      <c r="B2857" s="4" t="s">
        <v>1767</v>
      </c>
      <c r="C2857" s="4" t="s">
        <v>1532</v>
      </c>
      <c r="D2857" s="4" t="s">
        <v>12</v>
      </c>
      <c r="E2857" s="14" t="s">
        <v>532</v>
      </c>
      <c r="F2857" s="8"/>
      <c r="G2857" s="8"/>
      <c r="H2857" s="8"/>
      <c r="I2857" s="8"/>
      <c r="J2857" s="8"/>
      <c r="K2857" s="8"/>
      <c r="L2857" s="5"/>
      <c r="M2857" s="5">
        <v>0</v>
      </c>
      <c r="N2857" s="5">
        <v>39.5</v>
      </c>
      <c r="O2857" s="5">
        <f>17.5+22</f>
        <v>39.5</v>
      </c>
      <c r="P2857" s="5">
        <v>22</v>
      </c>
      <c r="Q2857" s="5">
        <v>22</v>
      </c>
      <c r="R2857" s="5">
        <v>0</v>
      </c>
      <c r="S2857" s="5">
        <v>0</v>
      </c>
      <c r="T2857" s="5">
        <v>39.5</v>
      </c>
      <c r="U2857" s="5">
        <v>22</v>
      </c>
      <c r="V2857" s="42">
        <v>0</v>
      </c>
      <c r="W2857" s="5">
        <f t="shared" si="2442"/>
        <v>100</v>
      </c>
      <c r="X2857" s="27"/>
    </row>
    <row r="2858" spans="1:24" ht="31.5" customHeight="1" x14ac:dyDescent="0.3">
      <c r="A2858" s="4" t="s">
        <v>238</v>
      </c>
      <c r="B2858" s="4" t="s">
        <v>1767</v>
      </c>
      <c r="C2858" s="4" t="s">
        <v>22</v>
      </c>
      <c r="D2858" s="4"/>
      <c r="E2858" s="14" t="s">
        <v>802</v>
      </c>
      <c r="F2858" s="8"/>
      <c r="G2858" s="8"/>
      <c r="H2858" s="8"/>
      <c r="I2858" s="8"/>
      <c r="J2858" s="8"/>
      <c r="K2858" s="8"/>
      <c r="L2858" s="5">
        <f>L2859</f>
        <v>551.60900000000004</v>
      </c>
      <c r="M2858" s="5">
        <f>L2858</f>
        <v>551.60900000000004</v>
      </c>
      <c r="N2858" s="5">
        <f t="shared" ref="N2858:O2861" si="2466">N2859</f>
        <v>246.12200000000001</v>
      </c>
      <c r="O2858" s="5">
        <f t="shared" si="2466"/>
        <v>143.56</v>
      </c>
      <c r="P2858" s="5">
        <f t="shared" ref="P2858:V2861" si="2467">P2859</f>
        <v>0</v>
      </c>
      <c r="Q2858" s="5">
        <f t="shared" si="2467"/>
        <v>0</v>
      </c>
      <c r="R2858" s="5">
        <f t="shared" si="2467"/>
        <v>0</v>
      </c>
      <c r="S2858" s="5">
        <f t="shared" si="2467"/>
        <v>0</v>
      </c>
      <c r="T2858" s="5">
        <f t="shared" si="2467"/>
        <v>246.12200000000001</v>
      </c>
      <c r="U2858" s="5">
        <f t="shared" si="2467"/>
        <v>0</v>
      </c>
      <c r="V2858" s="42">
        <f t="shared" si="2467"/>
        <v>0</v>
      </c>
      <c r="W2858" s="5">
        <f t="shared" si="2442"/>
        <v>100</v>
      </c>
      <c r="X2858" s="25"/>
    </row>
    <row r="2859" spans="1:24" ht="47.25" customHeight="1" x14ac:dyDescent="0.3">
      <c r="A2859" s="4" t="s">
        <v>238</v>
      </c>
      <c r="B2859" s="4" t="s">
        <v>1767</v>
      </c>
      <c r="C2859" s="4" t="s">
        <v>96</v>
      </c>
      <c r="D2859" s="4"/>
      <c r="E2859" s="14" t="s">
        <v>1038</v>
      </c>
      <c r="F2859" s="8"/>
      <c r="G2859" s="8"/>
      <c r="H2859" s="8"/>
      <c r="I2859" s="8"/>
      <c r="J2859" s="8"/>
      <c r="K2859" s="8"/>
      <c r="L2859" s="5">
        <f>L2860</f>
        <v>551.60900000000004</v>
      </c>
      <c r="M2859" s="5">
        <f>L2859</f>
        <v>551.60900000000004</v>
      </c>
      <c r="N2859" s="5">
        <f t="shared" si="2466"/>
        <v>246.12200000000001</v>
      </c>
      <c r="O2859" s="5">
        <f t="shared" si="2466"/>
        <v>143.56</v>
      </c>
      <c r="P2859" s="5">
        <f t="shared" si="2467"/>
        <v>0</v>
      </c>
      <c r="Q2859" s="5">
        <f t="shared" si="2467"/>
        <v>0</v>
      </c>
      <c r="R2859" s="5">
        <f t="shared" si="2467"/>
        <v>0</v>
      </c>
      <c r="S2859" s="5">
        <f t="shared" si="2467"/>
        <v>0</v>
      </c>
      <c r="T2859" s="5">
        <f t="shared" si="2467"/>
        <v>246.12200000000001</v>
      </c>
      <c r="U2859" s="5">
        <f t="shared" si="2467"/>
        <v>0</v>
      </c>
      <c r="V2859" s="42">
        <f t="shared" si="2467"/>
        <v>0</v>
      </c>
      <c r="W2859" s="5">
        <f t="shared" si="2442"/>
        <v>100</v>
      </c>
      <c r="X2859" s="25"/>
    </row>
    <row r="2860" spans="1:24" ht="31.5" customHeight="1" x14ac:dyDescent="0.3">
      <c r="A2860" s="4" t="s">
        <v>238</v>
      </c>
      <c r="B2860" s="4" t="s">
        <v>1767</v>
      </c>
      <c r="C2860" s="4" t="s">
        <v>1278</v>
      </c>
      <c r="D2860" s="4"/>
      <c r="E2860" s="14" t="s">
        <v>1634</v>
      </c>
      <c r="F2860" s="8"/>
      <c r="G2860" s="8"/>
      <c r="H2860" s="8"/>
      <c r="I2860" s="8"/>
      <c r="J2860" s="8"/>
      <c r="K2860" s="8"/>
      <c r="L2860" s="5">
        <f>L2861</f>
        <v>551.60900000000004</v>
      </c>
      <c r="M2860" s="5">
        <f>L2860</f>
        <v>551.60900000000004</v>
      </c>
      <c r="N2860" s="5">
        <f t="shared" si="2466"/>
        <v>246.12200000000001</v>
      </c>
      <c r="O2860" s="5">
        <f t="shared" si="2466"/>
        <v>143.56</v>
      </c>
      <c r="P2860" s="5">
        <f t="shared" si="2467"/>
        <v>0</v>
      </c>
      <c r="Q2860" s="5">
        <f t="shared" si="2467"/>
        <v>0</v>
      </c>
      <c r="R2860" s="5">
        <f t="shared" si="2467"/>
        <v>0</v>
      </c>
      <c r="S2860" s="5">
        <f t="shared" si="2467"/>
        <v>0</v>
      </c>
      <c r="T2860" s="5">
        <f t="shared" si="2467"/>
        <v>246.12200000000001</v>
      </c>
      <c r="U2860" s="5">
        <f t="shared" si="2467"/>
        <v>0</v>
      </c>
      <c r="V2860" s="42">
        <f t="shared" si="2467"/>
        <v>0</v>
      </c>
      <c r="W2860" s="5">
        <f t="shared" si="2442"/>
        <v>100</v>
      </c>
      <c r="X2860" s="25"/>
    </row>
    <row r="2861" spans="1:24" ht="31.5" customHeight="1" x14ac:dyDescent="0.3">
      <c r="A2861" s="4" t="s">
        <v>238</v>
      </c>
      <c r="B2861" s="4" t="s">
        <v>1767</v>
      </c>
      <c r="C2861" s="4" t="s">
        <v>1278</v>
      </c>
      <c r="D2861" s="4" t="s">
        <v>11</v>
      </c>
      <c r="E2861" s="14" t="s">
        <v>531</v>
      </c>
      <c r="F2861" s="8"/>
      <c r="G2861" s="8"/>
      <c r="H2861" s="8"/>
      <c r="I2861" s="8"/>
      <c r="J2861" s="8"/>
      <c r="K2861" s="8"/>
      <c r="L2861" s="5">
        <f>L2862</f>
        <v>551.60900000000004</v>
      </c>
      <c r="M2861" s="5">
        <f>L2861</f>
        <v>551.60900000000004</v>
      </c>
      <c r="N2861" s="5">
        <f t="shared" si="2466"/>
        <v>246.12200000000001</v>
      </c>
      <c r="O2861" s="5">
        <f t="shared" si="2466"/>
        <v>143.56</v>
      </c>
      <c r="P2861" s="5">
        <f t="shared" si="2467"/>
        <v>0</v>
      </c>
      <c r="Q2861" s="5">
        <f t="shared" si="2467"/>
        <v>0</v>
      </c>
      <c r="R2861" s="5">
        <f t="shared" si="2467"/>
        <v>0</v>
      </c>
      <c r="S2861" s="5">
        <f t="shared" si="2467"/>
        <v>0</v>
      </c>
      <c r="T2861" s="5">
        <f t="shared" si="2467"/>
        <v>246.12200000000001</v>
      </c>
      <c r="U2861" s="5">
        <f t="shared" si="2467"/>
        <v>0</v>
      </c>
      <c r="V2861" s="42">
        <f t="shared" si="2467"/>
        <v>0</v>
      </c>
      <c r="W2861" s="5">
        <f t="shared" si="2442"/>
        <v>100</v>
      </c>
      <c r="X2861" s="25"/>
    </row>
    <row r="2862" spans="1:24" ht="31.5" customHeight="1" x14ac:dyDescent="0.3">
      <c r="A2862" s="4" t="s">
        <v>238</v>
      </c>
      <c r="B2862" s="4" t="s">
        <v>1767</v>
      </c>
      <c r="C2862" s="4" t="s">
        <v>1278</v>
      </c>
      <c r="D2862" s="4" t="s">
        <v>12</v>
      </c>
      <c r="E2862" s="14" t="s">
        <v>532</v>
      </c>
      <c r="F2862" s="8"/>
      <c r="G2862" s="8"/>
      <c r="H2862" s="8"/>
      <c r="I2862" s="8"/>
      <c r="J2862" s="8"/>
      <c r="K2862" s="8"/>
      <c r="L2862" s="5">
        <v>551.60900000000004</v>
      </c>
      <c r="M2862" s="5">
        <f>L2862</f>
        <v>551.60900000000004</v>
      </c>
      <c r="N2862" s="5">
        <v>246.12200000000001</v>
      </c>
      <c r="O2862" s="5">
        <v>143.56</v>
      </c>
      <c r="P2862" s="5">
        <v>0</v>
      </c>
      <c r="Q2862" s="5">
        <v>0</v>
      </c>
      <c r="R2862" s="5">
        <v>0</v>
      </c>
      <c r="S2862" s="5">
        <v>0</v>
      </c>
      <c r="T2862" s="5">
        <v>246.12200000000001</v>
      </c>
      <c r="U2862" s="5">
        <v>0</v>
      </c>
      <c r="V2862" s="42">
        <v>0</v>
      </c>
      <c r="W2862" s="5">
        <f t="shared" si="2442"/>
        <v>100</v>
      </c>
      <c r="X2862" s="25"/>
    </row>
    <row r="2863" spans="1:24" s="10" customFormat="1" ht="15.75" customHeight="1" x14ac:dyDescent="0.3">
      <c r="A2863" s="9" t="s">
        <v>238</v>
      </c>
      <c r="B2863" s="9" t="s">
        <v>1787</v>
      </c>
      <c r="C2863" s="9"/>
      <c r="D2863" s="9"/>
      <c r="E2863" s="13" t="s">
        <v>510</v>
      </c>
      <c r="F2863" s="11">
        <f t="shared" ref="F2863:L2863" si="2468">F2864+F2886+F2892+F2909+F2920+F2928</f>
        <v>379183.9</v>
      </c>
      <c r="G2863" s="11">
        <f t="shared" si="2468"/>
        <v>235439.30000000005</v>
      </c>
      <c r="H2863" s="11">
        <f t="shared" si="2468"/>
        <v>272803.7</v>
      </c>
      <c r="I2863" s="11">
        <f t="shared" si="2468"/>
        <v>0</v>
      </c>
      <c r="J2863" s="11">
        <f t="shared" si="2468"/>
        <v>0</v>
      </c>
      <c r="K2863" s="11">
        <f t="shared" si="2468"/>
        <v>0</v>
      </c>
      <c r="L2863" s="11">
        <f t="shared" si="2468"/>
        <v>-7260.6280000000006</v>
      </c>
      <c r="M2863" s="11">
        <f t="shared" ref="M2863:M2953" si="2469">F2863+I2863+L2863</f>
        <v>371923.272</v>
      </c>
      <c r="N2863" s="11">
        <f>N2864+N2886+N2892+N2909+N2920+N2928+N2901</f>
        <v>357190.36910000001</v>
      </c>
      <c r="O2863" s="11">
        <f>O2864+O2886+O2892+O2909+O2920+O2928+O2901</f>
        <v>281728.04613000003</v>
      </c>
      <c r="P2863" s="11">
        <f t="shared" ref="P2863:V2863" si="2470">P2864+P2886+P2892+P2909+P2920+P2928+P2901</f>
        <v>107164.48814</v>
      </c>
      <c r="Q2863" s="11">
        <f t="shared" si="2470"/>
        <v>92770.732690000004</v>
      </c>
      <c r="R2863" s="11">
        <f t="shared" si="2470"/>
        <v>0</v>
      </c>
      <c r="S2863" s="11">
        <f t="shared" si="2470"/>
        <v>0</v>
      </c>
      <c r="T2863" s="11">
        <f t="shared" si="2470"/>
        <v>353487.35734999995</v>
      </c>
      <c r="U2863" s="11">
        <f t="shared" si="2470"/>
        <v>107164.48814</v>
      </c>
      <c r="V2863" s="41">
        <f t="shared" si="2470"/>
        <v>0</v>
      </c>
      <c r="W2863" s="11">
        <f t="shared" si="2442"/>
        <v>98.963294626523549</v>
      </c>
      <c r="X2863" s="26"/>
    </row>
    <row r="2864" spans="1:24" ht="31.5" customHeight="1" x14ac:dyDescent="0.3">
      <c r="A2864" s="4" t="s">
        <v>238</v>
      </c>
      <c r="B2864" s="4" t="s">
        <v>1787</v>
      </c>
      <c r="C2864" s="4" t="s">
        <v>199</v>
      </c>
      <c r="D2864" s="4"/>
      <c r="E2864" s="14" t="s">
        <v>979</v>
      </c>
      <c r="F2864" s="5">
        <f t="shared" ref="F2864:L2864" si="2471">F2865+F2881</f>
        <v>361266.9</v>
      </c>
      <c r="G2864" s="5">
        <f t="shared" si="2471"/>
        <v>218089.00000000003</v>
      </c>
      <c r="H2864" s="5">
        <f t="shared" si="2471"/>
        <v>254886.7</v>
      </c>
      <c r="I2864" s="5">
        <f t="shared" si="2471"/>
        <v>0</v>
      </c>
      <c r="J2864" s="5">
        <f t="shared" si="2471"/>
        <v>0</v>
      </c>
      <c r="K2864" s="5">
        <f t="shared" si="2471"/>
        <v>0</v>
      </c>
      <c r="L2864" s="5">
        <f t="shared" si="2471"/>
        <v>-11343.556</v>
      </c>
      <c r="M2864" s="5">
        <f t="shared" si="2469"/>
        <v>349923.34400000004</v>
      </c>
      <c r="N2864" s="5">
        <f>N2865+N2881</f>
        <v>279195.21899999998</v>
      </c>
      <c r="O2864" s="5">
        <f>O2865+O2881</f>
        <v>219324.60743</v>
      </c>
      <c r="P2864" s="5">
        <f t="shared" ref="P2864:V2864" si="2472">P2865+P2881</f>
        <v>72064.409220000001</v>
      </c>
      <c r="Q2864" s="5">
        <f t="shared" si="2472"/>
        <v>69532.774879999997</v>
      </c>
      <c r="R2864" s="5">
        <f t="shared" si="2472"/>
        <v>0</v>
      </c>
      <c r="S2864" s="5">
        <f t="shared" si="2472"/>
        <v>0</v>
      </c>
      <c r="T2864" s="5">
        <f>T2865+T2881</f>
        <v>277673.07074</v>
      </c>
      <c r="U2864" s="5">
        <f t="shared" si="2472"/>
        <v>72064.409220000001</v>
      </c>
      <c r="V2864" s="42">
        <f t="shared" si="2472"/>
        <v>0</v>
      </c>
      <c r="W2864" s="5">
        <f t="shared" si="2442"/>
        <v>99.454808622636193</v>
      </c>
      <c r="X2864" s="27"/>
    </row>
    <row r="2865" spans="1:24" ht="31.5" customHeight="1" x14ac:dyDescent="0.3">
      <c r="A2865" s="4" t="s">
        <v>238</v>
      </c>
      <c r="B2865" s="4" t="s">
        <v>1787</v>
      </c>
      <c r="C2865" s="4" t="s">
        <v>200</v>
      </c>
      <c r="D2865" s="4"/>
      <c r="E2865" s="14" t="s">
        <v>1257</v>
      </c>
      <c r="F2865" s="5">
        <f t="shared" ref="F2865:L2865" si="2473">F2866+F2873+F2877</f>
        <v>342420.80000000005</v>
      </c>
      <c r="G2865" s="5">
        <f t="shared" si="2473"/>
        <v>197420.80000000002</v>
      </c>
      <c r="H2865" s="5">
        <f t="shared" si="2473"/>
        <v>232473.5</v>
      </c>
      <c r="I2865" s="5">
        <f t="shared" si="2473"/>
        <v>0</v>
      </c>
      <c r="J2865" s="5">
        <f t="shared" si="2473"/>
        <v>0</v>
      </c>
      <c r="K2865" s="5">
        <f t="shared" si="2473"/>
        <v>0</v>
      </c>
      <c r="L2865" s="5">
        <f t="shared" si="2473"/>
        <v>-3772.3789999999999</v>
      </c>
      <c r="M2865" s="5">
        <f t="shared" si="2469"/>
        <v>338648.42100000003</v>
      </c>
      <c r="N2865" s="5">
        <f>N2866+N2873+N2877</f>
        <v>265558.50974000001</v>
      </c>
      <c r="O2865" s="5">
        <f>O2866+O2873+O2877</f>
        <v>209135.74595000001</v>
      </c>
      <c r="P2865" s="5">
        <f t="shared" ref="P2865:V2865" si="2474">P2866+P2873+P2877</f>
        <v>72064.409220000001</v>
      </c>
      <c r="Q2865" s="5">
        <f t="shared" si="2474"/>
        <v>69532.774879999997</v>
      </c>
      <c r="R2865" s="5">
        <f t="shared" si="2474"/>
        <v>0</v>
      </c>
      <c r="S2865" s="5">
        <f t="shared" si="2474"/>
        <v>0</v>
      </c>
      <c r="T2865" s="5">
        <f t="shared" si="2474"/>
        <v>265081.41318999999</v>
      </c>
      <c r="U2865" s="5">
        <f t="shared" si="2474"/>
        <v>72064.409220000001</v>
      </c>
      <c r="V2865" s="42">
        <f t="shared" si="2474"/>
        <v>0</v>
      </c>
      <c r="W2865" s="5">
        <f t="shared" si="2442"/>
        <v>99.820342209908048</v>
      </c>
      <c r="X2865" s="27"/>
    </row>
    <row r="2866" spans="1:24" ht="47.25" customHeight="1" x14ac:dyDescent="0.3">
      <c r="A2866" s="4" t="s">
        <v>238</v>
      </c>
      <c r="B2866" s="4" t="s">
        <v>1787</v>
      </c>
      <c r="C2866" s="4" t="s">
        <v>201</v>
      </c>
      <c r="D2866" s="4"/>
      <c r="E2866" s="14" t="s">
        <v>1148</v>
      </c>
      <c r="F2866" s="5">
        <f t="shared" ref="F2866:L2866" si="2475">F2867+F2870</f>
        <v>197420.80000000002</v>
      </c>
      <c r="G2866" s="5">
        <f t="shared" si="2475"/>
        <v>197420.80000000002</v>
      </c>
      <c r="H2866" s="5">
        <f t="shared" si="2475"/>
        <v>197420.80000000002</v>
      </c>
      <c r="I2866" s="5">
        <f t="shared" si="2475"/>
        <v>0</v>
      </c>
      <c r="J2866" s="5">
        <f t="shared" si="2475"/>
        <v>0</v>
      </c>
      <c r="K2866" s="5">
        <f t="shared" si="2475"/>
        <v>0</v>
      </c>
      <c r="L2866" s="5">
        <f t="shared" si="2475"/>
        <v>-3772.3789999999999</v>
      </c>
      <c r="M2866" s="5">
        <f t="shared" si="2469"/>
        <v>193648.42100000003</v>
      </c>
      <c r="N2866" s="5">
        <f>N2867+N2870</f>
        <v>192354.935</v>
      </c>
      <c r="O2866" s="5">
        <f>O2867+O2870</f>
        <v>138463.80554999999</v>
      </c>
      <c r="P2866" s="5">
        <f t="shared" ref="P2866:V2866" si="2476">P2867+P2870</f>
        <v>0</v>
      </c>
      <c r="Q2866" s="5">
        <f t="shared" si="2476"/>
        <v>0</v>
      </c>
      <c r="R2866" s="5">
        <f t="shared" si="2476"/>
        <v>0</v>
      </c>
      <c r="S2866" s="5">
        <f t="shared" si="2476"/>
        <v>0</v>
      </c>
      <c r="T2866" s="5">
        <f t="shared" si="2476"/>
        <v>191877.83845000001</v>
      </c>
      <c r="U2866" s="5">
        <f t="shared" si="2476"/>
        <v>0</v>
      </c>
      <c r="V2866" s="42">
        <f t="shared" si="2476"/>
        <v>0</v>
      </c>
      <c r="W2866" s="5">
        <f t="shared" si="2442"/>
        <v>99.75197072536767</v>
      </c>
      <c r="X2866" s="27"/>
    </row>
    <row r="2867" spans="1:24" ht="15.75" customHeight="1" x14ac:dyDescent="0.3">
      <c r="A2867" s="4" t="s">
        <v>238</v>
      </c>
      <c r="B2867" s="4" t="s">
        <v>1787</v>
      </c>
      <c r="C2867" s="4" t="s">
        <v>193</v>
      </c>
      <c r="D2867" s="4"/>
      <c r="E2867" s="14" t="s">
        <v>608</v>
      </c>
      <c r="F2867" s="5">
        <f t="shared" ref="F2867:L2868" si="2477">F2868</f>
        <v>193294.7</v>
      </c>
      <c r="G2867" s="5">
        <f t="shared" si="2477"/>
        <v>193294.7</v>
      </c>
      <c r="H2867" s="5">
        <f t="shared" si="2477"/>
        <v>193294.7</v>
      </c>
      <c r="I2867" s="5">
        <f t="shared" si="2477"/>
        <v>0</v>
      </c>
      <c r="J2867" s="5">
        <f t="shared" si="2477"/>
        <v>0</v>
      </c>
      <c r="K2867" s="5">
        <f t="shared" si="2477"/>
        <v>0</v>
      </c>
      <c r="L2867" s="5">
        <f t="shared" si="2477"/>
        <v>-2286.9830000000002</v>
      </c>
      <c r="M2867" s="5">
        <f t="shared" si="2469"/>
        <v>191007.717</v>
      </c>
      <c r="N2867" s="5">
        <f>N2868</f>
        <v>189714.231</v>
      </c>
      <c r="O2867" s="5">
        <f>O2868</f>
        <v>135823.10154999999</v>
      </c>
      <c r="P2867" s="5">
        <f t="shared" ref="P2867:V2868" si="2478">P2868</f>
        <v>0</v>
      </c>
      <c r="Q2867" s="5">
        <f t="shared" si="2478"/>
        <v>0</v>
      </c>
      <c r="R2867" s="5">
        <f t="shared" si="2478"/>
        <v>0</v>
      </c>
      <c r="S2867" s="5">
        <f t="shared" si="2478"/>
        <v>0</v>
      </c>
      <c r="T2867" s="5">
        <f t="shared" si="2478"/>
        <v>189237.13445000001</v>
      </c>
      <c r="U2867" s="5">
        <f t="shared" si="2478"/>
        <v>0</v>
      </c>
      <c r="V2867" s="42">
        <f t="shared" si="2478"/>
        <v>0</v>
      </c>
      <c r="W2867" s="5">
        <f t="shared" si="2442"/>
        <v>99.748518312260941</v>
      </c>
      <c r="X2867" s="27"/>
    </row>
    <row r="2868" spans="1:24" ht="31.5" customHeight="1" x14ac:dyDescent="0.3">
      <c r="A2868" s="4" t="s">
        <v>238</v>
      </c>
      <c r="B2868" s="4" t="s">
        <v>1787</v>
      </c>
      <c r="C2868" s="4" t="s">
        <v>193</v>
      </c>
      <c r="D2868" s="4" t="s">
        <v>11</v>
      </c>
      <c r="E2868" s="14" t="s">
        <v>531</v>
      </c>
      <c r="F2868" s="5">
        <f t="shared" si="2477"/>
        <v>193294.7</v>
      </c>
      <c r="G2868" s="5">
        <f t="shared" si="2477"/>
        <v>193294.7</v>
      </c>
      <c r="H2868" s="5">
        <f t="shared" si="2477"/>
        <v>193294.7</v>
      </c>
      <c r="I2868" s="5">
        <f t="shared" si="2477"/>
        <v>0</v>
      </c>
      <c r="J2868" s="5">
        <f t="shared" si="2477"/>
        <v>0</v>
      </c>
      <c r="K2868" s="5">
        <f t="shared" si="2477"/>
        <v>0</v>
      </c>
      <c r="L2868" s="5">
        <f t="shared" si="2477"/>
        <v>-2286.9830000000002</v>
      </c>
      <c r="M2868" s="5">
        <f t="shared" si="2469"/>
        <v>191007.717</v>
      </c>
      <c r="N2868" s="5">
        <f>N2869</f>
        <v>189714.231</v>
      </c>
      <c r="O2868" s="5">
        <f>O2869</f>
        <v>135823.10154999999</v>
      </c>
      <c r="P2868" s="5">
        <f t="shared" si="2478"/>
        <v>0</v>
      </c>
      <c r="Q2868" s="5">
        <f t="shared" si="2478"/>
        <v>0</v>
      </c>
      <c r="R2868" s="5">
        <f t="shared" si="2478"/>
        <v>0</v>
      </c>
      <c r="S2868" s="5">
        <f t="shared" si="2478"/>
        <v>0</v>
      </c>
      <c r="T2868" s="5">
        <f t="shared" si="2478"/>
        <v>189237.13445000001</v>
      </c>
      <c r="U2868" s="5">
        <f t="shared" si="2478"/>
        <v>0</v>
      </c>
      <c r="V2868" s="42">
        <f t="shared" si="2478"/>
        <v>0</v>
      </c>
      <c r="W2868" s="5">
        <f t="shared" si="2442"/>
        <v>99.748518312260941</v>
      </c>
      <c r="X2868" s="27"/>
    </row>
    <row r="2869" spans="1:24" ht="31.5" customHeight="1" x14ac:dyDescent="0.3">
      <c r="A2869" s="4" t="s">
        <v>238</v>
      </c>
      <c r="B2869" s="4" t="s">
        <v>1787</v>
      </c>
      <c r="C2869" s="4" t="s">
        <v>193</v>
      </c>
      <c r="D2869" s="4" t="s">
        <v>12</v>
      </c>
      <c r="E2869" s="14" t="s">
        <v>532</v>
      </c>
      <c r="F2869" s="5">
        <v>193294.7</v>
      </c>
      <c r="G2869" s="5">
        <v>193294.7</v>
      </c>
      <c r="H2869" s="5">
        <v>193294.7</v>
      </c>
      <c r="I2869" s="5"/>
      <c r="J2869" s="5"/>
      <c r="K2869" s="5"/>
      <c r="L2869" s="5">
        <f>-1188.313+18.126-1116.796</f>
        <v>-2286.9830000000002</v>
      </c>
      <c r="M2869" s="5">
        <f t="shared" si="2469"/>
        <v>191007.717</v>
      </c>
      <c r="N2869" s="5">
        <v>189714.231</v>
      </c>
      <c r="O2869" s="5">
        <v>135823.10154999999</v>
      </c>
      <c r="P2869" s="5">
        <v>0</v>
      </c>
      <c r="Q2869" s="5">
        <v>0</v>
      </c>
      <c r="R2869" s="5">
        <v>0</v>
      </c>
      <c r="S2869" s="5">
        <v>0</v>
      </c>
      <c r="T2869" s="5">
        <v>189237.13445000001</v>
      </c>
      <c r="U2869" s="5">
        <v>0</v>
      </c>
      <c r="V2869" s="42">
        <v>0</v>
      </c>
      <c r="W2869" s="5">
        <f t="shared" si="2442"/>
        <v>99.748518312260941</v>
      </c>
      <c r="X2869" s="27"/>
    </row>
    <row r="2870" spans="1:24" ht="31.5" customHeight="1" x14ac:dyDescent="0.3">
      <c r="A2870" s="4" t="s">
        <v>238</v>
      </c>
      <c r="B2870" s="4" t="s">
        <v>1787</v>
      </c>
      <c r="C2870" s="4" t="s">
        <v>194</v>
      </c>
      <c r="D2870" s="4"/>
      <c r="E2870" s="14" t="s">
        <v>609</v>
      </c>
      <c r="F2870" s="5">
        <f t="shared" ref="F2870:L2871" si="2479">F2871</f>
        <v>4126.1000000000004</v>
      </c>
      <c r="G2870" s="5">
        <f t="shared" si="2479"/>
        <v>4126.1000000000004</v>
      </c>
      <c r="H2870" s="5">
        <f t="shared" si="2479"/>
        <v>4126.1000000000004</v>
      </c>
      <c r="I2870" s="5">
        <f t="shared" si="2479"/>
        <v>0</v>
      </c>
      <c r="J2870" s="5">
        <f t="shared" si="2479"/>
        <v>0</v>
      </c>
      <c r="K2870" s="5">
        <f t="shared" si="2479"/>
        <v>0</v>
      </c>
      <c r="L2870" s="5">
        <f t="shared" si="2479"/>
        <v>-1485.396</v>
      </c>
      <c r="M2870" s="5">
        <f t="shared" si="2469"/>
        <v>2640.7040000000006</v>
      </c>
      <c r="N2870" s="5">
        <f>N2871</f>
        <v>2640.7040000000002</v>
      </c>
      <c r="O2870" s="5">
        <f>O2871</f>
        <v>2640.7040000000002</v>
      </c>
      <c r="P2870" s="5">
        <f t="shared" ref="P2870:V2871" si="2480">P2871</f>
        <v>0</v>
      </c>
      <c r="Q2870" s="5">
        <f t="shared" si="2480"/>
        <v>0</v>
      </c>
      <c r="R2870" s="5">
        <f t="shared" si="2480"/>
        <v>0</v>
      </c>
      <c r="S2870" s="5">
        <f t="shared" si="2480"/>
        <v>0</v>
      </c>
      <c r="T2870" s="5">
        <f t="shared" si="2480"/>
        <v>2640.7040000000002</v>
      </c>
      <c r="U2870" s="5">
        <f t="shared" si="2480"/>
        <v>0</v>
      </c>
      <c r="V2870" s="42">
        <f t="shared" si="2480"/>
        <v>0</v>
      </c>
      <c r="W2870" s="5">
        <f t="shared" si="2442"/>
        <v>100</v>
      </c>
      <c r="X2870" s="27"/>
    </row>
    <row r="2871" spans="1:24" ht="31.5" customHeight="1" x14ac:dyDescent="0.3">
      <c r="A2871" s="4" t="s">
        <v>238</v>
      </c>
      <c r="B2871" s="4" t="s">
        <v>1787</v>
      </c>
      <c r="C2871" s="4" t="s">
        <v>194</v>
      </c>
      <c r="D2871" s="4" t="s">
        <v>11</v>
      </c>
      <c r="E2871" s="14" t="s">
        <v>531</v>
      </c>
      <c r="F2871" s="5">
        <f t="shared" si="2479"/>
        <v>4126.1000000000004</v>
      </c>
      <c r="G2871" s="5">
        <f t="shared" si="2479"/>
        <v>4126.1000000000004</v>
      </c>
      <c r="H2871" s="5">
        <f t="shared" si="2479"/>
        <v>4126.1000000000004</v>
      </c>
      <c r="I2871" s="5">
        <f t="shared" si="2479"/>
        <v>0</v>
      </c>
      <c r="J2871" s="5">
        <f t="shared" si="2479"/>
        <v>0</v>
      </c>
      <c r="K2871" s="5">
        <f t="shared" si="2479"/>
        <v>0</v>
      </c>
      <c r="L2871" s="5">
        <f t="shared" si="2479"/>
        <v>-1485.396</v>
      </c>
      <c r="M2871" s="5">
        <f t="shared" si="2469"/>
        <v>2640.7040000000006</v>
      </c>
      <c r="N2871" s="5">
        <f>N2872</f>
        <v>2640.7040000000002</v>
      </c>
      <c r="O2871" s="5">
        <f>O2872</f>
        <v>2640.7040000000002</v>
      </c>
      <c r="P2871" s="5">
        <f t="shared" si="2480"/>
        <v>0</v>
      </c>
      <c r="Q2871" s="5">
        <f t="shared" si="2480"/>
        <v>0</v>
      </c>
      <c r="R2871" s="5">
        <f t="shared" si="2480"/>
        <v>0</v>
      </c>
      <c r="S2871" s="5">
        <f t="shared" si="2480"/>
        <v>0</v>
      </c>
      <c r="T2871" s="5">
        <f t="shared" si="2480"/>
        <v>2640.7040000000002</v>
      </c>
      <c r="U2871" s="5">
        <f t="shared" si="2480"/>
        <v>0</v>
      </c>
      <c r="V2871" s="42">
        <f t="shared" si="2480"/>
        <v>0</v>
      </c>
      <c r="W2871" s="5">
        <f t="shared" si="2442"/>
        <v>100</v>
      </c>
      <c r="X2871" s="27"/>
    </row>
    <row r="2872" spans="1:24" ht="31.5" customHeight="1" x14ac:dyDescent="0.3">
      <c r="A2872" s="4" t="s">
        <v>238</v>
      </c>
      <c r="B2872" s="4" t="s">
        <v>1787</v>
      </c>
      <c r="C2872" s="4" t="s">
        <v>194</v>
      </c>
      <c r="D2872" s="4" t="s">
        <v>12</v>
      </c>
      <c r="E2872" s="14" t="s">
        <v>532</v>
      </c>
      <c r="F2872" s="5">
        <v>4126.1000000000004</v>
      </c>
      <c r="G2872" s="5">
        <v>4126.1000000000004</v>
      </c>
      <c r="H2872" s="5">
        <v>4126.1000000000004</v>
      </c>
      <c r="I2872" s="5"/>
      <c r="J2872" s="5"/>
      <c r="K2872" s="5"/>
      <c r="L2872" s="5">
        <v>-1485.396</v>
      </c>
      <c r="M2872" s="5">
        <f t="shared" si="2469"/>
        <v>2640.7040000000006</v>
      </c>
      <c r="N2872" s="5">
        <v>2640.7040000000002</v>
      </c>
      <c r="O2872" s="5">
        <v>2640.7040000000002</v>
      </c>
      <c r="P2872" s="5">
        <v>0</v>
      </c>
      <c r="Q2872" s="5">
        <v>0</v>
      </c>
      <c r="R2872" s="5">
        <v>0</v>
      </c>
      <c r="S2872" s="5">
        <v>0</v>
      </c>
      <c r="T2872" s="5">
        <v>2640.7040000000002</v>
      </c>
      <c r="U2872" s="5">
        <v>0</v>
      </c>
      <c r="V2872" s="42">
        <v>0</v>
      </c>
      <c r="W2872" s="5">
        <f t="shared" si="2442"/>
        <v>100</v>
      </c>
      <c r="X2872" s="27"/>
    </row>
    <row r="2873" spans="1:24" ht="63" customHeight="1" x14ac:dyDescent="0.3">
      <c r="A2873" s="4" t="s">
        <v>238</v>
      </c>
      <c r="B2873" s="4" t="s">
        <v>1787</v>
      </c>
      <c r="C2873" s="4" t="s">
        <v>857</v>
      </c>
      <c r="D2873" s="4"/>
      <c r="E2873" s="14" t="s">
        <v>1152</v>
      </c>
      <c r="F2873" s="5">
        <f t="shared" ref="F2873:L2875" si="2481">F2874</f>
        <v>30000</v>
      </c>
      <c r="G2873" s="5">
        <f t="shared" si="2481"/>
        <v>0</v>
      </c>
      <c r="H2873" s="5">
        <f t="shared" si="2481"/>
        <v>35052.699999999997</v>
      </c>
      <c r="I2873" s="5">
        <f t="shared" si="2481"/>
        <v>0</v>
      </c>
      <c r="J2873" s="5">
        <f t="shared" si="2481"/>
        <v>0</v>
      </c>
      <c r="K2873" s="5">
        <f t="shared" si="2481"/>
        <v>0</v>
      </c>
      <c r="L2873" s="5">
        <f t="shared" si="2481"/>
        <v>0</v>
      </c>
      <c r="M2873" s="5">
        <f t="shared" si="2469"/>
        <v>30000</v>
      </c>
      <c r="N2873" s="5">
        <f t="shared" ref="N2873:O2875" si="2482">N2874</f>
        <v>1139.16552</v>
      </c>
      <c r="O2873" s="5">
        <f t="shared" si="2482"/>
        <v>1139.16552</v>
      </c>
      <c r="P2873" s="5">
        <f t="shared" ref="P2873:V2875" si="2483">P2874</f>
        <v>0</v>
      </c>
      <c r="Q2873" s="5">
        <f t="shared" si="2483"/>
        <v>0</v>
      </c>
      <c r="R2873" s="5">
        <f t="shared" si="2483"/>
        <v>0</v>
      </c>
      <c r="S2873" s="5">
        <f t="shared" si="2483"/>
        <v>0</v>
      </c>
      <c r="T2873" s="5">
        <f t="shared" si="2483"/>
        <v>1139.16552</v>
      </c>
      <c r="U2873" s="5">
        <f t="shared" si="2483"/>
        <v>0</v>
      </c>
      <c r="V2873" s="42">
        <f t="shared" si="2483"/>
        <v>0</v>
      </c>
      <c r="W2873" s="5">
        <f t="shared" si="2442"/>
        <v>100</v>
      </c>
      <c r="X2873" s="27"/>
    </row>
    <row r="2874" spans="1:24" ht="63" customHeight="1" x14ac:dyDescent="0.3">
      <c r="A2874" s="4" t="s">
        <v>238</v>
      </c>
      <c r="B2874" s="4" t="s">
        <v>1787</v>
      </c>
      <c r="C2874" s="4" t="s">
        <v>971</v>
      </c>
      <c r="D2874" s="4"/>
      <c r="E2874" s="14" t="s">
        <v>611</v>
      </c>
      <c r="F2874" s="5">
        <f t="shared" si="2481"/>
        <v>30000</v>
      </c>
      <c r="G2874" s="5">
        <f t="shared" si="2481"/>
        <v>0</v>
      </c>
      <c r="H2874" s="5">
        <f t="shared" si="2481"/>
        <v>35052.699999999997</v>
      </c>
      <c r="I2874" s="5">
        <f t="shared" si="2481"/>
        <v>0</v>
      </c>
      <c r="J2874" s="5">
        <f t="shared" si="2481"/>
        <v>0</v>
      </c>
      <c r="K2874" s="5">
        <f t="shared" si="2481"/>
        <v>0</v>
      </c>
      <c r="L2874" s="5">
        <f t="shared" si="2481"/>
        <v>0</v>
      </c>
      <c r="M2874" s="5">
        <f t="shared" si="2469"/>
        <v>30000</v>
      </c>
      <c r="N2874" s="5">
        <f t="shared" si="2482"/>
        <v>1139.16552</v>
      </c>
      <c r="O2874" s="5">
        <f t="shared" si="2482"/>
        <v>1139.16552</v>
      </c>
      <c r="P2874" s="5">
        <f t="shared" si="2483"/>
        <v>0</v>
      </c>
      <c r="Q2874" s="5">
        <f t="shared" si="2483"/>
        <v>0</v>
      </c>
      <c r="R2874" s="5">
        <f t="shared" si="2483"/>
        <v>0</v>
      </c>
      <c r="S2874" s="5">
        <f t="shared" si="2483"/>
        <v>0</v>
      </c>
      <c r="T2874" s="5">
        <f t="shared" si="2483"/>
        <v>1139.16552</v>
      </c>
      <c r="U2874" s="5">
        <f t="shared" si="2483"/>
        <v>0</v>
      </c>
      <c r="V2874" s="42">
        <f t="shared" si="2483"/>
        <v>0</v>
      </c>
      <c r="W2874" s="5">
        <f t="shared" si="2442"/>
        <v>100</v>
      </c>
      <c r="X2874" s="27"/>
    </row>
    <row r="2875" spans="1:24" ht="31.5" customHeight="1" x14ac:dyDescent="0.3">
      <c r="A2875" s="4" t="s">
        <v>238</v>
      </c>
      <c r="B2875" s="4" t="s">
        <v>1787</v>
      </c>
      <c r="C2875" s="4" t="s">
        <v>971</v>
      </c>
      <c r="D2875" s="4" t="s">
        <v>11</v>
      </c>
      <c r="E2875" s="14" t="s">
        <v>531</v>
      </c>
      <c r="F2875" s="5">
        <f t="shared" si="2481"/>
        <v>30000</v>
      </c>
      <c r="G2875" s="5">
        <f t="shared" si="2481"/>
        <v>0</v>
      </c>
      <c r="H2875" s="5">
        <f t="shared" si="2481"/>
        <v>35052.699999999997</v>
      </c>
      <c r="I2875" s="5">
        <f t="shared" si="2481"/>
        <v>0</v>
      </c>
      <c r="J2875" s="5">
        <f t="shared" si="2481"/>
        <v>0</v>
      </c>
      <c r="K2875" s="5">
        <f t="shared" si="2481"/>
        <v>0</v>
      </c>
      <c r="L2875" s="5">
        <f t="shared" si="2481"/>
        <v>0</v>
      </c>
      <c r="M2875" s="5">
        <f t="shared" si="2469"/>
        <v>30000</v>
      </c>
      <c r="N2875" s="5">
        <f t="shared" si="2482"/>
        <v>1139.16552</v>
      </c>
      <c r="O2875" s="5">
        <f t="shared" si="2482"/>
        <v>1139.16552</v>
      </c>
      <c r="P2875" s="5">
        <f t="shared" si="2483"/>
        <v>0</v>
      </c>
      <c r="Q2875" s="5">
        <f t="shared" si="2483"/>
        <v>0</v>
      </c>
      <c r="R2875" s="5">
        <f t="shared" si="2483"/>
        <v>0</v>
      </c>
      <c r="S2875" s="5">
        <f t="shared" si="2483"/>
        <v>0</v>
      </c>
      <c r="T2875" s="5">
        <f t="shared" si="2483"/>
        <v>1139.16552</v>
      </c>
      <c r="U2875" s="5">
        <f t="shared" si="2483"/>
        <v>0</v>
      </c>
      <c r="V2875" s="42">
        <f t="shared" si="2483"/>
        <v>0</v>
      </c>
      <c r="W2875" s="5">
        <f t="shared" si="2442"/>
        <v>100</v>
      </c>
      <c r="X2875" s="27"/>
    </row>
    <row r="2876" spans="1:24" ht="31.5" customHeight="1" x14ac:dyDescent="0.3">
      <c r="A2876" s="4" t="s">
        <v>238</v>
      </c>
      <c r="B2876" s="4" t="s">
        <v>1787</v>
      </c>
      <c r="C2876" s="4" t="s">
        <v>971</v>
      </c>
      <c r="D2876" s="4" t="s">
        <v>12</v>
      </c>
      <c r="E2876" s="14" t="s">
        <v>532</v>
      </c>
      <c r="F2876" s="5">
        <v>30000</v>
      </c>
      <c r="G2876" s="5"/>
      <c r="H2876" s="5">
        <v>35052.699999999997</v>
      </c>
      <c r="I2876" s="5"/>
      <c r="J2876" s="5"/>
      <c r="K2876" s="5"/>
      <c r="L2876" s="5"/>
      <c r="M2876" s="5">
        <f t="shared" si="2469"/>
        <v>30000</v>
      </c>
      <c r="N2876" s="5">
        <v>1139.16552</v>
      </c>
      <c r="O2876" s="5">
        <v>1139.16552</v>
      </c>
      <c r="P2876" s="5">
        <v>0</v>
      </c>
      <c r="Q2876" s="5">
        <v>0</v>
      </c>
      <c r="R2876" s="5">
        <v>0</v>
      </c>
      <c r="S2876" s="5">
        <v>0</v>
      </c>
      <c r="T2876" s="5">
        <v>1139.16552</v>
      </c>
      <c r="U2876" s="5">
        <v>0</v>
      </c>
      <c r="V2876" s="42">
        <v>0</v>
      </c>
      <c r="W2876" s="5">
        <f t="shared" si="2442"/>
        <v>100</v>
      </c>
      <c r="X2876" s="27"/>
    </row>
    <row r="2877" spans="1:24" ht="94.5" customHeight="1" x14ac:dyDescent="0.3">
      <c r="A2877" s="4" t="s">
        <v>238</v>
      </c>
      <c r="B2877" s="4" t="s">
        <v>1787</v>
      </c>
      <c r="C2877" s="4" t="s">
        <v>945</v>
      </c>
      <c r="D2877" s="4"/>
      <c r="E2877" s="14" t="s">
        <v>1727</v>
      </c>
      <c r="F2877" s="5">
        <f t="shared" ref="F2877:L2879" si="2484">F2878</f>
        <v>115000</v>
      </c>
      <c r="G2877" s="5">
        <f t="shared" si="2484"/>
        <v>0</v>
      </c>
      <c r="H2877" s="5">
        <f t="shared" si="2484"/>
        <v>0</v>
      </c>
      <c r="I2877" s="5">
        <f t="shared" si="2484"/>
        <v>0</v>
      </c>
      <c r="J2877" s="5">
        <f t="shared" si="2484"/>
        <v>0</v>
      </c>
      <c r="K2877" s="5">
        <f t="shared" si="2484"/>
        <v>0</v>
      </c>
      <c r="L2877" s="5">
        <f t="shared" si="2484"/>
        <v>0</v>
      </c>
      <c r="M2877" s="5">
        <f t="shared" si="2469"/>
        <v>115000</v>
      </c>
      <c r="N2877" s="5">
        <f t="shared" ref="N2877:O2879" si="2485">N2878</f>
        <v>72064.409220000001</v>
      </c>
      <c r="O2877" s="5">
        <f t="shared" si="2485"/>
        <v>69532.774879999997</v>
      </c>
      <c r="P2877" s="5">
        <f t="shared" ref="P2877:V2879" si="2486">P2878</f>
        <v>72064.409220000001</v>
      </c>
      <c r="Q2877" s="5">
        <f t="shared" si="2486"/>
        <v>69532.774879999997</v>
      </c>
      <c r="R2877" s="5">
        <f t="shared" si="2486"/>
        <v>0</v>
      </c>
      <c r="S2877" s="5">
        <f t="shared" si="2486"/>
        <v>0</v>
      </c>
      <c r="T2877" s="5">
        <f t="shared" si="2486"/>
        <v>72064.409220000001</v>
      </c>
      <c r="U2877" s="5">
        <f t="shared" si="2486"/>
        <v>72064.409220000001</v>
      </c>
      <c r="V2877" s="42">
        <f t="shared" si="2486"/>
        <v>0</v>
      </c>
      <c r="W2877" s="5">
        <f t="shared" si="2442"/>
        <v>100</v>
      </c>
      <c r="X2877" s="27"/>
    </row>
    <row r="2878" spans="1:24" ht="78.75" customHeight="1" x14ac:dyDescent="0.3">
      <c r="A2878" s="4" t="s">
        <v>238</v>
      </c>
      <c r="B2878" s="4" t="s">
        <v>1787</v>
      </c>
      <c r="C2878" s="4" t="s">
        <v>947</v>
      </c>
      <c r="D2878" s="4"/>
      <c r="E2878" s="14" t="s">
        <v>946</v>
      </c>
      <c r="F2878" s="5">
        <f t="shared" si="2484"/>
        <v>115000</v>
      </c>
      <c r="G2878" s="5">
        <f t="shared" si="2484"/>
        <v>0</v>
      </c>
      <c r="H2878" s="5">
        <f t="shared" si="2484"/>
        <v>0</v>
      </c>
      <c r="I2878" s="5">
        <f t="shared" si="2484"/>
        <v>0</v>
      </c>
      <c r="J2878" s="5">
        <f t="shared" si="2484"/>
        <v>0</v>
      </c>
      <c r="K2878" s="5">
        <f t="shared" si="2484"/>
        <v>0</v>
      </c>
      <c r="L2878" s="5">
        <f t="shared" si="2484"/>
        <v>0</v>
      </c>
      <c r="M2878" s="5">
        <f t="shared" si="2469"/>
        <v>115000</v>
      </c>
      <c r="N2878" s="5">
        <f t="shared" si="2485"/>
        <v>72064.409220000001</v>
      </c>
      <c r="O2878" s="5">
        <f t="shared" si="2485"/>
        <v>69532.774879999997</v>
      </c>
      <c r="P2878" s="5">
        <f t="shared" si="2486"/>
        <v>72064.409220000001</v>
      </c>
      <c r="Q2878" s="5">
        <f t="shared" si="2486"/>
        <v>69532.774879999997</v>
      </c>
      <c r="R2878" s="5">
        <f t="shared" si="2486"/>
        <v>0</v>
      </c>
      <c r="S2878" s="5">
        <f t="shared" si="2486"/>
        <v>0</v>
      </c>
      <c r="T2878" s="5">
        <f t="shared" si="2486"/>
        <v>72064.409220000001</v>
      </c>
      <c r="U2878" s="5">
        <f t="shared" si="2486"/>
        <v>72064.409220000001</v>
      </c>
      <c r="V2878" s="42">
        <f t="shared" si="2486"/>
        <v>0</v>
      </c>
      <c r="W2878" s="5">
        <f t="shared" si="2442"/>
        <v>100</v>
      </c>
      <c r="X2878" s="27"/>
    </row>
    <row r="2879" spans="1:24" ht="31.5" customHeight="1" x14ac:dyDescent="0.3">
      <c r="A2879" s="4" t="s">
        <v>238</v>
      </c>
      <c r="B2879" s="4" t="s">
        <v>1787</v>
      </c>
      <c r="C2879" s="4" t="s">
        <v>947</v>
      </c>
      <c r="D2879" s="4" t="s">
        <v>11</v>
      </c>
      <c r="E2879" s="14" t="s">
        <v>531</v>
      </c>
      <c r="F2879" s="5">
        <f t="shared" si="2484"/>
        <v>115000</v>
      </c>
      <c r="G2879" s="5">
        <f t="shared" si="2484"/>
        <v>0</v>
      </c>
      <c r="H2879" s="5">
        <f t="shared" si="2484"/>
        <v>0</v>
      </c>
      <c r="I2879" s="5">
        <f t="shared" si="2484"/>
        <v>0</v>
      </c>
      <c r="J2879" s="5">
        <f t="shared" si="2484"/>
        <v>0</v>
      </c>
      <c r="K2879" s="5">
        <f t="shared" si="2484"/>
        <v>0</v>
      </c>
      <c r="L2879" s="5">
        <f t="shared" si="2484"/>
        <v>0</v>
      </c>
      <c r="M2879" s="5">
        <f t="shared" si="2469"/>
        <v>115000</v>
      </c>
      <c r="N2879" s="5">
        <f t="shared" si="2485"/>
        <v>72064.409220000001</v>
      </c>
      <c r="O2879" s="5">
        <f t="shared" si="2485"/>
        <v>69532.774879999997</v>
      </c>
      <c r="P2879" s="5">
        <f t="shared" si="2486"/>
        <v>72064.409220000001</v>
      </c>
      <c r="Q2879" s="5">
        <f t="shared" si="2486"/>
        <v>69532.774879999997</v>
      </c>
      <c r="R2879" s="5">
        <f t="shared" si="2486"/>
        <v>0</v>
      </c>
      <c r="S2879" s="5">
        <f t="shared" si="2486"/>
        <v>0</v>
      </c>
      <c r="T2879" s="5">
        <f t="shared" si="2486"/>
        <v>72064.409220000001</v>
      </c>
      <c r="U2879" s="5">
        <f t="shared" si="2486"/>
        <v>72064.409220000001</v>
      </c>
      <c r="V2879" s="42">
        <f t="shared" si="2486"/>
        <v>0</v>
      </c>
      <c r="W2879" s="5">
        <f t="shared" si="2442"/>
        <v>100</v>
      </c>
      <c r="X2879" s="27"/>
    </row>
    <row r="2880" spans="1:24" ht="31.5" customHeight="1" x14ac:dyDescent="0.3">
      <c r="A2880" s="4" t="s">
        <v>238</v>
      </c>
      <c r="B2880" s="4" t="s">
        <v>1787</v>
      </c>
      <c r="C2880" s="4" t="s">
        <v>947</v>
      </c>
      <c r="D2880" s="4" t="s">
        <v>12</v>
      </c>
      <c r="E2880" s="14" t="s">
        <v>532</v>
      </c>
      <c r="F2880" s="5">
        <v>115000</v>
      </c>
      <c r="G2880" s="5"/>
      <c r="H2880" s="5"/>
      <c r="I2880" s="5"/>
      <c r="J2880" s="5"/>
      <c r="K2880" s="5"/>
      <c r="L2880" s="5"/>
      <c r="M2880" s="5">
        <f t="shared" si="2469"/>
        <v>115000</v>
      </c>
      <c r="N2880" s="5">
        <v>72064.409220000001</v>
      </c>
      <c r="O2880" s="5">
        <v>69532.774879999997</v>
      </c>
      <c r="P2880" s="5">
        <f>N2880</f>
        <v>72064.409220000001</v>
      </c>
      <c r="Q2880" s="5">
        <f>O2880</f>
        <v>69532.774879999997</v>
      </c>
      <c r="R2880" s="5">
        <v>0</v>
      </c>
      <c r="S2880" s="5">
        <v>0</v>
      </c>
      <c r="T2880" s="5">
        <v>72064.409220000001</v>
      </c>
      <c r="U2880" s="5">
        <f>T2880</f>
        <v>72064.409220000001</v>
      </c>
      <c r="V2880" s="42">
        <v>0</v>
      </c>
      <c r="W2880" s="5">
        <f t="shared" si="2442"/>
        <v>100</v>
      </c>
      <c r="X2880" s="27"/>
    </row>
    <row r="2881" spans="1:25" ht="47.25" customHeight="1" x14ac:dyDescent="0.3">
      <c r="A2881" s="4" t="s">
        <v>238</v>
      </c>
      <c r="B2881" s="4" t="s">
        <v>1787</v>
      </c>
      <c r="C2881" s="4" t="s">
        <v>981</v>
      </c>
      <c r="D2881" s="4"/>
      <c r="E2881" s="14" t="s">
        <v>1030</v>
      </c>
      <c r="F2881" s="5">
        <f>F2882</f>
        <v>18846.099999999999</v>
      </c>
      <c r="G2881" s="5">
        <f t="shared" ref="G2881:L2884" si="2487">G2882</f>
        <v>20668.2</v>
      </c>
      <c r="H2881" s="5">
        <f t="shared" si="2487"/>
        <v>22413.200000000001</v>
      </c>
      <c r="I2881" s="5">
        <f t="shared" si="2487"/>
        <v>0</v>
      </c>
      <c r="J2881" s="5">
        <f t="shared" si="2487"/>
        <v>0</v>
      </c>
      <c r="K2881" s="5">
        <f t="shared" si="2487"/>
        <v>0</v>
      </c>
      <c r="L2881" s="5">
        <f t="shared" si="2487"/>
        <v>-7571.1769999999997</v>
      </c>
      <c r="M2881" s="5">
        <f t="shared" si="2469"/>
        <v>11274.922999999999</v>
      </c>
      <c r="N2881" s="5">
        <f t="shared" ref="N2881:O2884" si="2488">N2882</f>
        <v>13636.70926</v>
      </c>
      <c r="O2881" s="5">
        <f t="shared" si="2488"/>
        <v>10188.86148</v>
      </c>
      <c r="P2881" s="5">
        <f t="shared" ref="P2881:V2884" si="2489">P2882</f>
        <v>0</v>
      </c>
      <c r="Q2881" s="5">
        <f t="shared" si="2489"/>
        <v>0</v>
      </c>
      <c r="R2881" s="5">
        <f t="shared" si="2489"/>
        <v>0</v>
      </c>
      <c r="S2881" s="5">
        <f t="shared" si="2489"/>
        <v>0</v>
      </c>
      <c r="T2881" s="5">
        <f t="shared" si="2489"/>
        <v>12591.65755</v>
      </c>
      <c r="U2881" s="5">
        <f t="shared" si="2489"/>
        <v>0</v>
      </c>
      <c r="V2881" s="42">
        <f t="shared" si="2489"/>
        <v>0</v>
      </c>
      <c r="W2881" s="5">
        <f t="shared" si="2442"/>
        <v>92.336481697491294</v>
      </c>
      <c r="X2881" s="27"/>
    </row>
    <row r="2882" spans="1:25" ht="63" customHeight="1" x14ac:dyDescent="0.3">
      <c r="A2882" s="4" t="s">
        <v>238</v>
      </c>
      <c r="B2882" s="4" t="s">
        <v>1787</v>
      </c>
      <c r="C2882" s="4" t="s">
        <v>982</v>
      </c>
      <c r="D2882" s="4"/>
      <c r="E2882" s="14" t="s">
        <v>1031</v>
      </c>
      <c r="F2882" s="5">
        <f>F2883</f>
        <v>18846.099999999999</v>
      </c>
      <c r="G2882" s="5">
        <f t="shared" si="2487"/>
        <v>20668.2</v>
      </c>
      <c r="H2882" s="5">
        <f t="shared" si="2487"/>
        <v>22413.200000000001</v>
      </c>
      <c r="I2882" s="5">
        <f t="shared" si="2487"/>
        <v>0</v>
      </c>
      <c r="J2882" s="5">
        <f t="shared" si="2487"/>
        <v>0</v>
      </c>
      <c r="K2882" s="5">
        <f t="shared" si="2487"/>
        <v>0</v>
      </c>
      <c r="L2882" s="5">
        <f t="shared" si="2487"/>
        <v>-7571.1769999999997</v>
      </c>
      <c r="M2882" s="5">
        <f t="shared" si="2469"/>
        <v>11274.922999999999</v>
      </c>
      <c r="N2882" s="5">
        <f t="shared" si="2488"/>
        <v>13636.70926</v>
      </c>
      <c r="O2882" s="5">
        <f t="shared" si="2488"/>
        <v>10188.86148</v>
      </c>
      <c r="P2882" s="5">
        <f t="shared" si="2489"/>
        <v>0</v>
      </c>
      <c r="Q2882" s="5">
        <f t="shared" si="2489"/>
        <v>0</v>
      </c>
      <c r="R2882" s="5">
        <f t="shared" si="2489"/>
        <v>0</v>
      </c>
      <c r="S2882" s="5">
        <f t="shared" si="2489"/>
        <v>0</v>
      </c>
      <c r="T2882" s="5">
        <f t="shared" si="2489"/>
        <v>12591.65755</v>
      </c>
      <c r="U2882" s="5">
        <f t="shared" si="2489"/>
        <v>0</v>
      </c>
      <c r="V2882" s="42">
        <f t="shared" si="2489"/>
        <v>0</v>
      </c>
      <c r="W2882" s="5">
        <f t="shared" si="2442"/>
        <v>92.336481697491294</v>
      </c>
      <c r="X2882" s="27"/>
    </row>
    <row r="2883" spans="1:25" ht="47.25" customHeight="1" x14ac:dyDescent="0.3">
      <c r="A2883" s="4" t="s">
        <v>238</v>
      </c>
      <c r="B2883" s="4" t="s">
        <v>1787</v>
      </c>
      <c r="C2883" s="4" t="s">
        <v>983</v>
      </c>
      <c r="D2883" s="4"/>
      <c r="E2883" s="14" t="s">
        <v>1032</v>
      </c>
      <c r="F2883" s="5">
        <f>F2884</f>
        <v>18846.099999999999</v>
      </c>
      <c r="G2883" s="5">
        <f t="shared" si="2487"/>
        <v>20668.2</v>
      </c>
      <c r="H2883" s="5">
        <f t="shared" si="2487"/>
        <v>22413.200000000001</v>
      </c>
      <c r="I2883" s="5">
        <f t="shared" si="2487"/>
        <v>0</v>
      </c>
      <c r="J2883" s="5">
        <f t="shared" si="2487"/>
        <v>0</v>
      </c>
      <c r="K2883" s="5">
        <f t="shared" si="2487"/>
        <v>0</v>
      </c>
      <c r="L2883" s="5">
        <f t="shared" si="2487"/>
        <v>-7571.1769999999997</v>
      </c>
      <c r="M2883" s="5">
        <f t="shared" si="2469"/>
        <v>11274.922999999999</v>
      </c>
      <c r="N2883" s="5">
        <f t="shared" si="2488"/>
        <v>13636.70926</v>
      </c>
      <c r="O2883" s="5">
        <f t="shared" si="2488"/>
        <v>10188.86148</v>
      </c>
      <c r="P2883" s="5">
        <f t="shared" si="2489"/>
        <v>0</v>
      </c>
      <c r="Q2883" s="5">
        <f t="shared" si="2489"/>
        <v>0</v>
      </c>
      <c r="R2883" s="5">
        <f t="shared" si="2489"/>
        <v>0</v>
      </c>
      <c r="S2883" s="5">
        <f t="shared" si="2489"/>
        <v>0</v>
      </c>
      <c r="T2883" s="5">
        <f t="shared" si="2489"/>
        <v>12591.65755</v>
      </c>
      <c r="U2883" s="5">
        <f t="shared" si="2489"/>
        <v>0</v>
      </c>
      <c r="V2883" s="42">
        <f t="shared" si="2489"/>
        <v>0</v>
      </c>
      <c r="W2883" s="5">
        <f t="shared" si="2442"/>
        <v>92.336481697491294</v>
      </c>
      <c r="X2883" s="27"/>
    </row>
    <row r="2884" spans="1:25" ht="31.5" customHeight="1" x14ac:dyDescent="0.3">
      <c r="A2884" s="4" t="s">
        <v>238</v>
      </c>
      <c r="B2884" s="4" t="s">
        <v>1787</v>
      </c>
      <c r="C2884" s="4" t="s">
        <v>983</v>
      </c>
      <c r="D2884" s="4" t="s">
        <v>11</v>
      </c>
      <c r="E2884" s="14" t="s">
        <v>531</v>
      </c>
      <c r="F2884" s="5">
        <f>F2885</f>
        <v>18846.099999999999</v>
      </c>
      <c r="G2884" s="5">
        <f t="shared" si="2487"/>
        <v>20668.2</v>
      </c>
      <c r="H2884" s="5">
        <f t="shared" si="2487"/>
        <v>22413.200000000001</v>
      </c>
      <c r="I2884" s="5">
        <f t="shared" si="2487"/>
        <v>0</v>
      </c>
      <c r="J2884" s="5">
        <f t="shared" si="2487"/>
        <v>0</v>
      </c>
      <c r="K2884" s="5">
        <f t="shared" si="2487"/>
        <v>0</v>
      </c>
      <c r="L2884" s="5">
        <f t="shared" si="2487"/>
        <v>-7571.1769999999997</v>
      </c>
      <c r="M2884" s="5">
        <f t="shared" si="2469"/>
        <v>11274.922999999999</v>
      </c>
      <c r="N2884" s="5">
        <f t="shared" si="2488"/>
        <v>13636.70926</v>
      </c>
      <c r="O2884" s="5">
        <f t="shared" si="2488"/>
        <v>10188.86148</v>
      </c>
      <c r="P2884" s="5">
        <f t="shared" si="2489"/>
        <v>0</v>
      </c>
      <c r="Q2884" s="5">
        <f t="shared" si="2489"/>
        <v>0</v>
      </c>
      <c r="R2884" s="5">
        <f t="shared" si="2489"/>
        <v>0</v>
      </c>
      <c r="S2884" s="5">
        <f t="shared" si="2489"/>
        <v>0</v>
      </c>
      <c r="T2884" s="5">
        <f t="shared" si="2489"/>
        <v>12591.65755</v>
      </c>
      <c r="U2884" s="5">
        <f t="shared" si="2489"/>
        <v>0</v>
      </c>
      <c r="V2884" s="42">
        <f t="shared" si="2489"/>
        <v>0</v>
      </c>
      <c r="W2884" s="5">
        <f t="shared" si="2442"/>
        <v>92.336481697491294</v>
      </c>
      <c r="X2884" s="27"/>
    </row>
    <row r="2885" spans="1:25" ht="31.5" customHeight="1" x14ac:dyDescent="0.3">
      <c r="A2885" s="4" t="s">
        <v>238</v>
      </c>
      <c r="B2885" s="4" t="s">
        <v>1787</v>
      </c>
      <c r="C2885" s="4" t="s">
        <v>983</v>
      </c>
      <c r="D2885" s="4" t="s">
        <v>12</v>
      </c>
      <c r="E2885" s="14" t="s">
        <v>532</v>
      </c>
      <c r="F2885" s="5">
        <v>18846.099999999999</v>
      </c>
      <c r="G2885" s="5">
        <v>20668.2</v>
      </c>
      <c r="H2885" s="5">
        <v>22413.200000000001</v>
      </c>
      <c r="I2885" s="5"/>
      <c r="J2885" s="5"/>
      <c r="K2885" s="5"/>
      <c r="L2885" s="5">
        <f>-815.487-6755.69</f>
        <v>-7571.1769999999997</v>
      </c>
      <c r="M2885" s="5">
        <f t="shared" si="2469"/>
        <v>11274.922999999999</v>
      </c>
      <c r="N2885" s="5">
        <v>13636.70926</v>
      </c>
      <c r="O2885" s="5">
        <v>10188.86148</v>
      </c>
      <c r="P2885" s="5">
        <v>0</v>
      </c>
      <c r="Q2885" s="5">
        <v>0</v>
      </c>
      <c r="R2885" s="5">
        <v>0</v>
      </c>
      <c r="S2885" s="5">
        <v>0</v>
      </c>
      <c r="T2885" s="5">
        <v>12591.65755</v>
      </c>
      <c r="U2885" s="5">
        <v>0</v>
      </c>
      <c r="V2885" s="42">
        <v>0</v>
      </c>
      <c r="W2885" s="5">
        <f t="shared" si="2442"/>
        <v>92.336481697491294</v>
      </c>
      <c r="X2885" s="27"/>
    </row>
    <row r="2886" spans="1:25" ht="31.5" customHeight="1" x14ac:dyDescent="0.3">
      <c r="A2886" s="4" t="s">
        <v>238</v>
      </c>
      <c r="B2886" s="4" t="s">
        <v>1787</v>
      </c>
      <c r="C2886" s="4" t="s">
        <v>202</v>
      </c>
      <c r="D2886" s="4"/>
      <c r="E2886" s="14" t="s">
        <v>1156</v>
      </c>
      <c r="F2886" s="5">
        <f t="shared" ref="F2886:L2890" si="2490">F2887</f>
        <v>251.6</v>
      </c>
      <c r="G2886" s="5">
        <f t="shared" si="2490"/>
        <v>251.6</v>
      </c>
      <c r="H2886" s="5">
        <f t="shared" si="2490"/>
        <v>251.6</v>
      </c>
      <c r="I2886" s="5">
        <f t="shared" si="2490"/>
        <v>0</v>
      </c>
      <c r="J2886" s="5">
        <f t="shared" si="2490"/>
        <v>0</v>
      </c>
      <c r="K2886" s="5">
        <f t="shared" si="2490"/>
        <v>0</v>
      </c>
      <c r="L2886" s="5">
        <f t="shared" si="2490"/>
        <v>0</v>
      </c>
      <c r="M2886" s="5">
        <f t="shared" si="2469"/>
        <v>251.6</v>
      </c>
      <c r="N2886" s="5">
        <f t="shared" ref="N2886:O2890" si="2491">N2887</f>
        <v>251.6</v>
      </c>
      <c r="O2886" s="5">
        <f t="shared" si="2491"/>
        <v>204.27418</v>
      </c>
      <c r="P2886" s="5">
        <f t="shared" ref="P2886:V2890" si="2492">P2887</f>
        <v>0</v>
      </c>
      <c r="Q2886" s="5">
        <f t="shared" si="2492"/>
        <v>0</v>
      </c>
      <c r="R2886" s="5">
        <f t="shared" si="2492"/>
        <v>0</v>
      </c>
      <c r="S2886" s="5">
        <f t="shared" si="2492"/>
        <v>0</v>
      </c>
      <c r="T2886" s="5">
        <f t="shared" si="2492"/>
        <v>251.6</v>
      </c>
      <c r="U2886" s="5">
        <f t="shared" si="2492"/>
        <v>0</v>
      </c>
      <c r="V2886" s="42">
        <f t="shared" si="2492"/>
        <v>0</v>
      </c>
      <c r="W2886" s="5">
        <f t="shared" si="2442"/>
        <v>100</v>
      </c>
      <c r="X2886" s="27"/>
    </row>
    <row r="2887" spans="1:25" ht="31.5" customHeight="1" x14ac:dyDescent="0.3">
      <c r="A2887" s="4" t="s">
        <v>238</v>
      </c>
      <c r="B2887" s="4" t="s">
        <v>1787</v>
      </c>
      <c r="C2887" s="4" t="s">
        <v>203</v>
      </c>
      <c r="D2887" s="4"/>
      <c r="E2887" s="14" t="s">
        <v>1157</v>
      </c>
      <c r="F2887" s="5">
        <f t="shared" si="2490"/>
        <v>251.6</v>
      </c>
      <c r="G2887" s="5">
        <f t="shared" si="2490"/>
        <v>251.6</v>
      </c>
      <c r="H2887" s="5">
        <f t="shared" si="2490"/>
        <v>251.6</v>
      </c>
      <c r="I2887" s="5">
        <f t="shared" si="2490"/>
        <v>0</v>
      </c>
      <c r="J2887" s="5">
        <f t="shared" si="2490"/>
        <v>0</v>
      </c>
      <c r="K2887" s="5">
        <f t="shared" si="2490"/>
        <v>0</v>
      </c>
      <c r="L2887" s="5">
        <f t="shared" si="2490"/>
        <v>0</v>
      </c>
      <c r="M2887" s="5">
        <f t="shared" si="2469"/>
        <v>251.6</v>
      </c>
      <c r="N2887" s="5">
        <f t="shared" si="2491"/>
        <v>251.6</v>
      </c>
      <c r="O2887" s="5">
        <f t="shared" si="2491"/>
        <v>204.27418</v>
      </c>
      <c r="P2887" s="5">
        <f t="shared" si="2492"/>
        <v>0</v>
      </c>
      <c r="Q2887" s="5">
        <f t="shared" si="2492"/>
        <v>0</v>
      </c>
      <c r="R2887" s="5">
        <f t="shared" si="2492"/>
        <v>0</v>
      </c>
      <c r="S2887" s="5">
        <f t="shared" si="2492"/>
        <v>0</v>
      </c>
      <c r="T2887" s="5">
        <f t="shared" si="2492"/>
        <v>251.6</v>
      </c>
      <c r="U2887" s="5">
        <f t="shared" si="2492"/>
        <v>0</v>
      </c>
      <c r="V2887" s="42">
        <f t="shared" si="2492"/>
        <v>0</v>
      </c>
      <c r="W2887" s="5">
        <f t="shared" si="2442"/>
        <v>100</v>
      </c>
      <c r="X2887" s="27"/>
    </row>
    <row r="2888" spans="1:25" ht="47.25" customHeight="1" x14ac:dyDescent="0.3">
      <c r="A2888" s="4" t="s">
        <v>238</v>
      </c>
      <c r="B2888" s="4" t="s">
        <v>1787</v>
      </c>
      <c r="C2888" s="4" t="s">
        <v>195</v>
      </c>
      <c r="D2888" s="4"/>
      <c r="E2888" s="14" t="s">
        <v>1163</v>
      </c>
      <c r="F2888" s="5">
        <f>F2889</f>
        <v>251.6</v>
      </c>
      <c r="G2888" s="5">
        <f t="shared" si="2490"/>
        <v>251.6</v>
      </c>
      <c r="H2888" s="5">
        <f t="shared" si="2490"/>
        <v>251.6</v>
      </c>
      <c r="I2888" s="5">
        <f t="shared" si="2490"/>
        <v>0</v>
      </c>
      <c r="J2888" s="5">
        <f t="shared" si="2490"/>
        <v>0</v>
      </c>
      <c r="K2888" s="5">
        <f t="shared" si="2490"/>
        <v>0</v>
      </c>
      <c r="L2888" s="5">
        <f t="shared" si="2490"/>
        <v>0</v>
      </c>
      <c r="M2888" s="5">
        <f t="shared" si="2469"/>
        <v>251.6</v>
      </c>
      <c r="N2888" s="5">
        <f t="shared" si="2491"/>
        <v>251.6</v>
      </c>
      <c r="O2888" s="5">
        <f t="shared" si="2491"/>
        <v>204.27418</v>
      </c>
      <c r="P2888" s="5">
        <f t="shared" si="2492"/>
        <v>0</v>
      </c>
      <c r="Q2888" s="5">
        <f t="shared" si="2492"/>
        <v>0</v>
      </c>
      <c r="R2888" s="5">
        <f t="shared" si="2492"/>
        <v>0</v>
      </c>
      <c r="S2888" s="5">
        <f t="shared" si="2492"/>
        <v>0</v>
      </c>
      <c r="T2888" s="5">
        <f t="shared" si="2492"/>
        <v>251.6</v>
      </c>
      <c r="U2888" s="5">
        <f t="shared" si="2492"/>
        <v>0</v>
      </c>
      <c r="V2888" s="42">
        <f t="shared" si="2492"/>
        <v>0</v>
      </c>
      <c r="W2888" s="5">
        <f t="shared" si="2442"/>
        <v>100</v>
      </c>
      <c r="X2888" s="27"/>
    </row>
    <row r="2889" spans="1:25" ht="47.25" customHeight="1" x14ac:dyDescent="0.3">
      <c r="A2889" s="4" t="s">
        <v>238</v>
      </c>
      <c r="B2889" s="4" t="s">
        <v>1787</v>
      </c>
      <c r="C2889" s="4" t="s">
        <v>1471</v>
      </c>
      <c r="D2889" s="4"/>
      <c r="E2889" s="14" t="s">
        <v>1472</v>
      </c>
      <c r="F2889" s="5">
        <f>F2890</f>
        <v>251.6</v>
      </c>
      <c r="G2889" s="5">
        <f t="shared" si="2490"/>
        <v>251.6</v>
      </c>
      <c r="H2889" s="5">
        <f t="shared" si="2490"/>
        <v>251.6</v>
      </c>
      <c r="I2889" s="5">
        <f t="shared" si="2490"/>
        <v>0</v>
      </c>
      <c r="J2889" s="5">
        <f t="shared" si="2490"/>
        <v>0</v>
      </c>
      <c r="K2889" s="5">
        <f t="shared" si="2490"/>
        <v>0</v>
      </c>
      <c r="L2889" s="5">
        <f t="shared" si="2490"/>
        <v>0</v>
      </c>
      <c r="M2889" s="5">
        <f t="shared" si="2469"/>
        <v>251.6</v>
      </c>
      <c r="N2889" s="5">
        <f t="shared" si="2491"/>
        <v>251.6</v>
      </c>
      <c r="O2889" s="5">
        <f t="shared" si="2491"/>
        <v>204.27418</v>
      </c>
      <c r="P2889" s="5">
        <f t="shared" si="2492"/>
        <v>0</v>
      </c>
      <c r="Q2889" s="5">
        <f t="shared" si="2492"/>
        <v>0</v>
      </c>
      <c r="R2889" s="5">
        <f t="shared" si="2492"/>
        <v>0</v>
      </c>
      <c r="S2889" s="5">
        <f t="shared" si="2492"/>
        <v>0</v>
      </c>
      <c r="T2889" s="5">
        <f t="shared" si="2492"/>
        <v>251.6</v>
      </c>
      <c r="U2889" s="5">
        <f t="shared" si="2492"/>
        <v>0</v>
      </c>
      <c r="V2889" s="42">
        <f t="shared" si="2492"/>
        <v>0</v>
      </c>
      <c r="W2889" s="5">
        <f t="shared" si="2442"/>
        <v>100</v>
      </c>
      <c r="X2889" s="27"/>
    </row>
    <row r="2890" spans="1:25" ht="31.5" customHeight="1" x14ac:dyDescent="0.3">
      <c r="A2890" s="4" t="s">
        <v>238</v>
      </c>
      <c r="B2890" s="4" t="s">
        <v>1787</v>
      </c>
      <c r="C2890" s="4" t="s">
        <v>1471</v>
      </c>
      <c r="D2890" s="4" t="s">
        <v>11</v>
      </c>
      <c r="E2890" s="14" t="s">
        <v>531</v>
      </c>
      <c r="F2890" s="5">
        <f>F2891</f>
        <v>251.6</v>
      </c>
      <c r="G2890" s="5">
        <f t="shared" si="2490"/>
        <v>251.6</v>
      </c>
      <c r="H2890" s="5">
        <f t="shared" si="2490"/>
        <v>251.6</v>
      </c>
      <c r="I2890" s="5">
        <f t="shared" si="2490"/>
        <v>0</v>
      </c>
      <c r="J2890" s="5">
        <f t="shared" si="2490"/>
        <v>0</v>
      </c>
      <c r="K2890" s="5">
        <f t="shared" si="2490"/>
        <v>0</v>
      </c>
      <c r="L2890" s="5">
        <f t="shared" si="2490"/>
        <v>0</v>
      </c>
      <c r="M2890" s="5">
        <f t="shared" si="2469"/>
        <v>251.6</v>
      </c>
      <c r="N2890" s="5">
        <f t="shared" si="2491"/>
        <v>251.6</v>
      </c>
      <c r="O2890" s="5">
        <f t="shared" si="2491"/>
        <v>204.27418</v>
      </c>
      <c r="P2890" s="5">
        <f t="shared" si="2492"/>
        <v>0</v>
      </c>
      <c r="Q2890" s="5">
        <f t="shared" si="2492"/>
        <v>0</v>
      </c>
      <c r="R2890" s="5">
        <f t="shared" si="2492"/>
        <v>0</v>
      </c>
      <c r="S2890" s="5">
        <f t="shared" si="2492"/>
        <v>0</v>
      </c>
      <c r="T2890" s="5">
        <f t="shared" si="2492"/>
        <v>251.6</v>
      </c>
      <c r="U2890" s="5">
        <f t="shared" si="2492"/>
        <v>0</v>
      </c>
      <c r="V2890" s="42">
        <f t="shared" si="2492"/>
        <v>0</v>
      </c>
      <c r="W2890" s="5">
        <f t="shared" si="2442"/>
        <v>100</v>
      </c>
      <c r="X2890" s="27"/>
    </row>
    <row r="2891" spans="1:25" ht="31.5" customHeight="1" x14ac:dyDescent="0.3">
      <c r="A2891" s="4" t="s">
        <v>238</v>
      </c>
      <c r="B2891" s="4" t="s">
        <v>1787</v>
      </c>
      <c r="C2891" s="4" t="s">
        <v>1471</v>
      </c>
      <c r="D2891" s="4" t="s">
        <v>12</v>
      </c>
      <c r="E2891" s="14" t="s">
        <v>532</v>
      </c>
      <c r="F2891" s="5">
        <v>251.6</v>
      </c>
      <c r="G2891" s="5">
        <v>251.6</v>
      </c>
      <c r="H2891" s="5">
        <v>251.6</v>
      </c>
      <c r="I2891" s="5"/>
      <c r="J2891" s="5"/>
      <c r="K2891" s="5"/>
      <c r="L2891" s="5"/>
      <c r="M2891" s="5">
        <f t="shared" si="2469"/>
        <v>251.6</v>
      </c>
      <c r="N2891" s="5">
        <v>251.6</v>
      </c>
      <c r="O2891" s="5">
        <v>204.27418</v>
      </c>
      <c r="P2891" s="5">
        <v>0</v>
      </c>
      <c r="Q2891" s="5">
        <v>0</v>
      </c>
      <c r="R2891" s="5">
        <v>0</v>
      </c>
      <c r="S2891" s="5">
        <v>0</v>
      </c>
      <c r="T2891" s="5">
        <v>251.6</v>
      </c>
      <c r="U2891" s="5">
        <v>0</v>
      </c>
      <c r="V2891" s="42">
        <v>0</v>
      </c>
      <c r="W2891" s="5">
        <f t="shared" si="2442"/>
        <v>100</v>
      </c>
      <c r="X2891" s="27"/>
    </row>
    <row r="2892" spans="1:25" ht="47.25" customHeight="1" x14ac:dyDescent="0.3">
      <c r="A2892" s="4" t="s">
        <v>238</v>
      </c>
      <c r="B2892" s="4" t="s">
        <v>1787</v>
      </c>
      <c r="C2892" s="4" t="s">
        <v>32</v>
      </c>
      <c r="D2892" s="4"/>
      <c r="E2892" s="14" t="s">
        <v>1173</v>
      </c>
      <c r="F2892" s="5">
        <f t="shared" ref="F2892:L2899" si="2493">F2893</f>
        <v>2968.7</v>
      </c>
      <c r="G2892" s="5">
        <f t="shared" si="2493"/>
        <v>2402</v>
      </c>
      <c r="H2892" s="5">
        <f t="shared" si="2493"/>
        <v>2968.7</v>
      </c>
      <c r="I2892" s="5">
        <f t="shared" si="2493"/>
        <v>0</v>
      </c>
      <c r="J2892" s="5">
        <f t="shared" si="2493"/>
        <v>0</v>
      </c>
      <c r="K2892" s="5">
        <f t="shared" si="2493"/>
        <v>0</v>
      </c>
      <c r="L2892" s="5">
        <f t="shared" si="2493"/>
        <v>2607.9630000000002</v>
      </c>
      <c r="M2892" s="5">
        <f t="shared" si="2469"/>
        <v>5576.6630000000005</v>
      </c>
      <c r="N2892" s="5">
        <f t="shared" ref="N2892:O2899" si="2494">N2893</f>
        <v>4849.8664799999997</v>
      </c>
      <c r="O2892" s="5">
        <f t="shared" si="2494"/>
        <v>2545.8884899999998</v>
      </c>
      <c r="P2892" s="5">
        <f t="shared" ref="P2892:V2899" si="2495">P2893</f>
        <v>0</v>
      </c>
      <c r="Q2892" s="5">
        <f t="shared" si="2495"/>
        <v>0</v>
      </c>
      <c r="R2892" s="5">
        <f t="shared" si="2495"/>
        <v>0</v>
      </c>
      <c r="S2892" s="5">
        <f t="shared" si="2495"/>
        <v>0</v>
      </c>
      <c r="T2892" s="5">
        <f t="shared" si="2495"/>
        <v>3326.7968599999999</v>
      </c>
      <c r="U2892" s="5">
        <f t="shared" si="2495"/>
        <v>0</v>
      </c>
      <c r="V2892" s="42">
        <f t="shared" si="2495"/>
        <v>0</v>
      </c>
      <c r="W2892" s="5">
        <f t="shared" si="2442"/>
        <v>68.595638121567433</v>
      </c>
      <c r="X2892" s="27"/>
    </row>
    <row r="2893" spans="1:25" ht="47.25" customHeight="1" x14ac:dyDescent="0.3">
      <c r="A2893" s="4" t="s">
        <v>238</v>
      </c>
      <c r="B2893" s="4" t="s">
        <v>1787</v>
      </c>
      <c r="C2893" s="4" t="s">
        <v>33</v>
      </c>
      <c r="D2893" s="4"/>
      <c r="E2893" s="14" t="s">
        <v>1174</v>
      </c>
      <c r="F2893" s="5">
        <f t="shared" si="2493"/>
        <v>2968.7</v>
      </c>
      <c r="G2893" s="5">
        <f t="shared" si="2493"/>
        <v>2402</v>
      </c>
      <c r="H2893" s="5">
        <f t="shared" si="2493"/>
        <v>2968.7</v>
      </c>
      <c r="I2893" s="5">
        <f t="shared" si="2493"/>
        <v>0</v>
      </c>
      <c r="J2893" s="5">
        <f t="shared" si="2493"/>
        <v>0</v>
      </c>
      <c r="K2893" s="5">
        <f t="shared" si="2493"/>
        <v>0</v>
      </c>
      <c r="L2893" s="5">
        <f t="shared" si="2493"/>
        <v>2607.9630000000002</v>
      </c>
      <c r="M2893" s="5">
        <f t="shared" si="2469"/>
        <v>5576.6630000000005</v>
      </c>
      <c r="N2893" s="5">
        <f t="shared" si="2494"/>
        <v>4849.8664799999997</v>
      </c>
      <c r="O2893" s="5">
        <f t="shared" si="2494"/>
        <v>2545.8884899999998</v>
      </c>
      <c r="P2893" s="5">
        <f t="shared" si="2495"/>
        <v>0</v>
      </c>
      <c r="Q2893" s="5">
        <f t="shared" si="2495"/>
        <v>0</v>
      </c>
      <c r="R2893" s="5">
        <f t="shared" si="2495"/>
        <v>0</v>
      </c>
      <c r="S2893" s="5">
        <f t="shared" si="2495"/>
        <v>0</v>
      </c>
      <c r="T2893" s="5">
        <f t="shared" si="2495"/>
        <v>3326.7968599999999</v>
      </c>
      <c r="U2893" s="5">
        <f t="shared" si="2495"/>
        <v>0</v>
      </c>
      <c r="V2893" s="42">
        <f t="shared" si="2495"/>
        <v>0</v>
      </c>
      <c r="W2893" s="5">
        <f t="shared" ref="W2893:W2956" si="2496">T2893/N2893*100</f>
        <v>68.595638121567433</v>
      </c>
      <c r="X2893" s="27"/>
    </row>
    <row r="2894" spans="1:25" ht="63" customHeight="1" x14ac:dyDescent="0.3">
      <c r="A2894" s="4" t="s">
        <v>238</v>
      </c>
      <c r="B2894" s="4" t="s">
        <v>1787</v>
      </c>
      <c r="C2894" s="4" t="s">
        <v>204</v>
      </c>
      <c r="D2894" s="4"/>
      <c r="E2894" s="14" t="s">
        <v>1177</v>
      </c>
      <c r="F2894" s="5">
        <f t="shared" ref="F2894:L2894" si="2497">F2898+F2895</f>
        <v>2968.7</v>
      </c>
      <c r="G2894" s="5">
        <f t="shared" si="2497"/>
        <v>2402</v>
      </c>
      <c r="H2894" s="5">
        <f t="shared" si="2497"/>
        <v>2968.7</v>
      </c>
      <c r="I2894" s="5">
        <f t="shared" si="2497"/>
        <v>0</v>
      </c>
      <c r="J2894" s="5">
        <f t="shared" si="2497"/>
        <v>0</v>
      </c>
      <c r="K2894" s="5">
        <f t="shared" si="2497"/>
        <v>0</v>
      </c>
      <c r="L2894" s="5">
        <f t="shared" si="2497"/>
        <v>2607.9630000000002</v>
      </c>
      <c r="M2894" s="5">
        <f t="shared" si="2469"/>
        <v>5576.6630000000005</v>
      </c>
      <c r="N2894" s="5">
        <f>N2898+N2895</f>
        <v>4849.8664799999997</v>
      </c>
      <c r="O2894" s="5">
        <f>O2898+O2895</f>
        <v>2545.8884899999998</v>
      </c>
      <c r="P2894" s="5">
        <f t="shared" ref="P2894:V2894" si="2498">P2898+P2895</f>
        <v>0</v>
      </c>
      <c r="Q2894" s="5">
        <f t="shared" si="2498"/>
        <v>0</v>
      </c>
      <c r="R2894" s="5">
        <f t="shared" si="2498"/>
        <v>0</v>
      </c>
      <c r="S2894" s="5">
        <f t="shared" si="2498"/>
        <v>0</v>
      </c>
      <c r="T2894" s="5">
        <f t="shared" si="2498"/>
        <v>3326.7968599999999</v>
      </c>
      <c r="U2894" s="5">
        <f t="shared" si="2498"/>
        <v>0</v>
      </c>
      <c r="V2894" s="42">
        <f t="shared" si="2498"/>
        <v>0</v>
      </c>
      <c r="W2894" s="5">
        <f t="shared" si="2496"/>
        <v>68.595638121567433</v>
      </c>
      <c r="X2894" s="27"/>
    </row>
    <row r="2895" spans="1:25" ht="31.5" hidden="1" customHeight="1" x14ac:dyDescent="0.25">
      <c r="A2895" s="4" t="s">
        <v>238</v>
      </c>
      <c r="B2895" s="4" t="s">
        <v>1787</v>
      </c>
      <c r="C2895" s="4" t="s">
        <v>333</v>
      </c>
      <c r="D2895" s="4"/>
      <c r="E2895" s="14" t="s">
        <v>909</v>
      </c>
      <c r="F2895" s="5">
        <f t="shared" ref="F2895:L2896" si="2499">F2896</f>
        <v>0</v>
      </c>
      <c r="G2895" s="5">
        <f t="shared" si="2499"/>
        <v>0</v>
      </c>
      <c r="H2895" s="5">
        <f t="shared" si="2499"/>
        <v>0</v>
      </c>
      <c r="I2895" s="5">
        <f t="shared" si="2499"/>
        <v>0</v>
      </c>
      <c r="J2895" s="5">
        <f t="shared" si="2499"/>
        <v>0</v>
      </c>
      <c r="K2895" s="5">
        <f t="shared" si="2499"/>
        <v>0</v>
      </c>
      <c r="L2895" s="5">
        <f t="shared" si="2499"/>
        <v>0</v>
      </c>
      <c r="M2895" s="5">
        <f t="shared" si="2469"/>
        <v>0</v>
      </c>
      <c r="N2895" s="5">
        <f>N2896</f>
        <v>0</v>
      </c>
      <c r="O2895" s="5">
        <f>O2896</f>
        <v>0</v>
      </c>
      <c r="P2895" s="5">
        <f t="shared" ref="P2895:V2896" si="2500">P2896</f>
        <v>0</v>
      </c>
      <c r="Q2895" s="5">
        <f t="shared" si="2500"/>
        <v>0</v>
      </c>
      <c r="R2895" s="5">
        <f t="shared" si="2500"/>
        <v>0</v>
      </c>
      <c r="S2895" s="5">
        <f t="shared" si="2500"/>
        <v>0</v>
      </c>
      <c r="T2895" s="5">
        <f t="shared" si="2500"/>
        <v>0</v>
      </c>
      <c r="U2895" s="5">
        <f t="shared" si="2500"/>
        <v>0</v>
      </c>
      <c r="V2895" s="42">
        <f t="shared" si="2500"/>
        <v>0</v>
      </c>
      <c r="W2895" s="5" t="e">
        <f t="shared" si="2496"/>
        <v>#DIV/0!</v>
      </c>
      <c r="X2895" s="27" t="s">
        <v>1591</v>
      </c>
      <c r="Y2895" s="2" t="s">
        <v>1630</v>
      </c>
    </row>
    <row r="2896" spans="1:25" ht="31.5" hidden="1" customHeight="1" x14ac:dyDescent="0.3">
      <c r="A2896" s="4" t="s">
        <v>238</v>
      </c>
      <c r="B2896" s="4" t="s">
        <v>1787</v>
      </c>
      <c r="C2896" s="4" t="s">
        <v>333</v>
      </c>
      <c r="D2896" s="4" t="s">
        <v>11</v>
      </c>
      <c r="E2896" s="14" t="s">
        <v>531</v>
      </c>
      <c r="F2896" s="5">
        <f t="shared" si="2499"/>
        <v>0</v>
      </c>
      <c r="G2896" s="5">
        <f t="shared" si="2499"/>
        <v>0</v>
      </c>
      <c r="H2896" s="5">
        <f t="shared" si="2499"/>
        <v>0</v>
      </c>
      <c r="I2896" s="5">
        <f t="shared" si="2499"/>
        <v>0</v>
      </c>
      <c r="J2896" s="5">
        <f t="shared" si="2499"/>
        <v>0</v>
      </c>
      <c r="K2896" s="5">
        <f t="shared" si="2499"/>
        <v>0</v>
      </c>
      <c r="L2896" s="5">
        <f t="shared" si="2499"/>
        <v>0</v>
      </c>
      <c r="M2896" s="5">
        <f t="shared" si="2469"/>
        <v>0</v>
      </c>
      <c r="N2896" s="5">
        <f>N2897</f>
        <v>0</v>
      </c>
      <c r="O2896" s="5">
        <f>O2897</f>
        <v>0</v>
      </c>
      <c r="P2896" s="5">
        <f t="shared" si="2500"/>
        <v>0</v>
      </c>
      <c r="Q2896" s="5">
        <f t="shared" si="2500"/>
        <v>0</v>
      </c>
      <c r="R2896" s="5">
        <f t="shared" si="2500"/>
        <v>0</v>
      </c>
      <c r="S2896" s="5">
        <f t="shared" si="2500"/>
        <v>0</v>
      </c>
      <c r="T2896" s="5">
        <f t="shared" si="2500"/>
        <v>0</v>
      </c>
      <c r="U2896" s="5">
        <f t="shared" si="2500"/>
        <v>0</v>
      </c>
      <c r="V2896" s="42">
        <f t="shared" si="2500"/>
        <v>0</v>
      </c>
      <c r="W2896" s="5" t="e">
        <f t="shared" si="2496"/>
        <v>#DIV/0!</v>
      </c>
      <c r="X2896" s="27" t="s">
        <v>1591</v>
      </c>
      <c r="Y2896" s="2" t="s">
        <v>1630</v>
      </c>
    </row>
    <row r="2897" spans="1:25" ht="31.5" hidden="1" customHeight="1" x14ac:dyDescent="0.3">
      <c r="A2897" s="4" t="s">
        <v>238</v>
      </c>
      <c r="B2897" s="4" t="s">
        <v>1787</v>
      </c>
      <c r="C2897" s="4" t="s">
        <v>333</v>
      </c>
      <c r="D2897" s="4" t="s">
        <v>12</v>
      </c>
      <c r="E2897" s="14" t="s">
        <v>532</v>
      </c>
      <c r="F2897" s="5"/>
      <c r="G2897" s="5"/>
      <c r="H2897" s="5"/>
      <c r="I2897" s="5"/>
      <c r="J2897" s="5"/>
      <c r="K2897" s="5"/>
      <c r="L2897" s="5"/>
      <c r="M2897" s="5">
        <f t="shared" si="2469"/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42">
        <v>0</v>
      </c>
      <c r="W2897" s="5" t="e">
        <f t="shared" si="2496"/>
        <v>#DIV/0!</v>
      </c>
      <c r="X2897" s="27" t="s">
        <v>1591</v>
      </c>
      <c r="Y2897" s="2" t="s">
        <v>1630</v>
      </c>
    </row>
    <row r="2898" spans="1:25" ht="15.75" customHeight="1" x14ac:dyDescent="0.3">
      <c r="A2898" s="4" t="s">
        <v>238</v>
      </c>
      <c r="B2898" s="4" t="s">
        <v>1787</v>
      </c>
      <c r="C2898" s="4" t="s">
        <v>196</v>
      </c>
      <c r="D2898" s="4"/>
      <c r="E2898" s="14" t="s">
        <v>623</v>
      </c>
      <c r="F2898" s="5">
        <f t="shared" si="2493"/>
        <v>2968.7</v>
      </c>
      <c r="G2898" s="5">
        <f t="shared" si="2493"/>
        <v>2402</v>
      </c>
      <c r="H2898" s="5">
        <f t="shared" si="2493"/>
        <v>2968.7</v>
      </c>
      <c r="I2898" s="5">
        <f t="shared" si="2493"/>
        <v>0</v>
      </c>
      <c r="J2898" s="5">
        <f t="shared" si="2493"/>
        <v>0</v>
      </c>
      <c r="K2898" s="5">
        <f t="shared" si="2493"/>
        <v>0</v>
      </c>
      <c r="L2898" s="5">
        <f t="shared" si="2493"/>
        <v>2607.9630000000002</v>
      </c>
      <c r="M2898" s="5">
        <f t="shared" si="2469"/>
        <v>5576.6630000000005</v>
      </c>
      <c r="N2898" s="5">
        <f t="shared" si="2494"/>
        <v>4849.8664799999997</v>
      </c>
      <c r="O2898" s="5">
        <f t="shared" si="2494"/>
        <v>2545.8884899999998</v>
      </c>
      <c r="P2898" s="5">
        <f t="shared" si="2495"/>
        <v>0</v>
      </c>
      <c r="Q2898" s="5">
        <f t="shared" si="2495"/>
        <v>0</v>
      </c>
      <c r="R2898" s="5">
        <f t="shared" si="2495"/>
        <v>0</v>
      </c>
      <c r="S2898" s="5">
        <f t="shared" si="2495"/>
        <v>0</v>
      </c>
      <c r="T2898" s="5">
        <f t="shared" si="2495"/>
        <v>3326.7968599999999</v>
      </c>
      <c r="U2898" s="5">
        <f t="shared" si="2495"/>
        <v>0</v>
      </c>
      <c r="V2898" s="42">
        <f t="shared" si="2495"/>
        <v>0</v>
      </c>
      <c r="W2898" s="5">
        <f t="shared" si="2496"/>
        <v>68.595638121567433</v>
      </c>
      <c r="X2898" s="27"/>
    </row>
    <row r="2899" spans="1:25" ht="31.5" customHeight="1" x14ac:dyDescent="0.3">
      <c r="A2899" s="4" t="s">
        <v>238</v>
      </c>
      <c r="B2899" s="4" t="s">
        <v>1787</v>
      </c>
      <c r="C2899" s="4" t="s">
        <v>196</v>
      </c>
      <c r="D2899" s="4" t="s">
        <v>11</v>
      </c>
      <c r="E2899" s="14" t="s">
        <v>531</v>
      </c>
      <c r="F2899" s="5">
        <f t="shared" si="2493"/>
        <v>2968.7</v>
      </c>
      <c r="G2899" s="5">
        <f t="shared" si="2493"/>
        <v>2402</v>
      </c>
      <c r="H2899" s="5">
        <f t="shared" si="2493"/>
        <v>2968.7</v>
      </c>
      <c r="I2899" s="5">
        <f t="shared" si="2493"/>
        <v>0</v>
      </c>
      <c r="J2899" s="5">
        <f t="shared" si="2493"/>
        <v>0</v>
      </c>
      <c r="K2899" s="5">
        <f t="shared" si="2493"/>
        <v>0</v>
      </c>
      <c r="L2899" s="5">
        <f t="shared" si="2493"/>
        <v>2607.9630000000002</v>
      </c>
      <c r="M2899" s="5">
        <f t="shared" si="2469"/>
        <v>5576.6630000000005</v>
      </c>
      <c r="N2899" s="5">
        <f t="shared" si="2494"/>
        <v>4849.8664799999997</v>
      </c>
      <c r="O2899" s="5">
        <f t="shared" si="2494"/>
        <v>2545.8884899999998</v>
      </c>
      <c r="P2899" s="5">
        <f t="shared" si="2495"/>
        <v>0</v>
      </c>
      <c r="Q2899" s="5">
        <f t="shared" si="2495"/>
        <v>0</v>
      </c>
      <c r="R2899" s="5">
        <f t="shared" si="2495"/>
        <v>0</v>
      </c>
      <c r="S2899" s="5">
        <f t="shared" si="2495"/>
        <v>0</v>
      </c>
      <c r="T2899" s="5">
        <f t="shared" si="2495"/>
        <v>3326.7968599999999</v>
      </c>
      <c r="U2899" s="5">
        <f t="shared" si="2495"/>
        <v>0</v>
      </c>
      <c r="V2899" s="42">
        <f t="shared" si="2495"/>
        <v>0</v>
      </c>
      <c r="W2899" s="5">
        <f t="shared" si="2496"/>
        <v>68.595638121567433</v>
      </c>
      <c r="X2899" s="27"/>
    </row>
    <row r="2900" spans="1:25" ht="31.5" customHeight="1" x14ac:dyDescent="0.3">
      <c r="A2900" s="4" t="s">
        <v>238</v>
      </c>
      <c r="B2900" s="4" t="s">
        <v>1787</v>
      </c>
      <c r="C2900" s="4" t="s">
        <v>196</v>
      </c>
      <c r="D2900" s="4" t="s">
        <v>12</v>
      </c>
      <c r="E2900" s="14" t="s">
        <v>532</v>
      </c>
      <c r="F2900" s="5">
        <v>2968.7</v>
      </c>
      <c r="G2900" s="5">
        <v>2402</v>
      </c>
      <c r="H2900" s="5">
        <v>2968.7</v>
      </c>
      <c r="I2900" s="5"/>
      <c r="J2900" s="5"/>
      <c r="K2900" s="5"/>
      <c r="L2900" s="5">
        <v>2607.9630000000002</v>
      </c>
      <c r="M2900" s="5">
        <f t="shared" si="2469"/>
        <v>5576.6630000000005</v>
      </c>
      <c r="N2900" s="5">
        <v>4849.8664799999997</v>
      </c>
      <c r="O2900" s="5">
        <v>2545.8884899999998</v>
      </c>
      <c r="P2900" s="5">
        <v>0</v>
      </c>
      <c r="Q2900" s="5">
        <v>0</v>
      </c>
      <c r="R2900" s="5">
        <v>0</v>
      </c>
      <c r="S2900" s="5">
        <v>0</v>
      </c>
      <c r="T2900" s="5">
        <v>3326.7968599999999</v>
      </c>
      <c r="U2900" s="5">
        <v>0</v>
      </c>
      <c r="V2900" s="42">
        <v>0</v>
      </c>
      <c r="W2900" s="5">
        <f t="shared" si="2496"/>
        <v>68.595638121567433</v>
      </c>
      <c r="X2900" s="27"/>
    </row>
    <row r="2901" spans="1:25" ht="31.5" customHeight="1" x14ac:dyDescent="0.3">
      <c r="A2901" s="4" t="s">
        <v>238</v>
      </c>
      <c r="B2901" s="4" t="s">
        <v>1787</v>
      </c>
      <c r="C2901" s="4" t="s">
        <v>222</v>
      </c>
      <c r="D2901" s="4"/>
      <c r="E2901" s="14" t="s">
        <v>1179</v>
      </c>
      <c r="F2901" s="5"/>
      <c r="G2901" s="5"/>
      <c r="H2901" s="5"/>
      <c r="I2901" s="5"/>
      <c r="J2901" s="5"/>
      <c r="K2901" s="5"/>
      <c r="L2901" s="5"/>
      <c r="M2901" s="5">
        <v>0</v>
      </c>
      <c r="N2901" s="5">
        <f>N2902</f>
        <v>43875.09865</v>
      </c>
      <c r="O2901" s="5">
        <f t="shared" ref="O2901:V2903" si="2501">O2902</f>
        <v>32012.97754</v>
      </c>
      <c r="P2901" s="5">
        <f t="shared" si="2501"/>
        <v>35100.07892</v>
      </c>
      <c r="Q2901" s="5">
        <f t="shared" si="2501"/>
        <v>23237.95781</v>
      </c>
      <c r="R2901" s="5">
        <f t="shared" si="2501"/>
        <v>0</v>
      </c>
      <c r="S2901" s="5">
        <f t="shared" si="2501"/>
        <v>0</v>
      </c>
      <c r="T2901" s="5">
        <f t="shared" si="2501"/>
        <v>43875.09865</v>
      </c>
      <c r="U2901" s="5">
        <f t="shared" si="2501"/>
        <v>35100.07892</v>
      </c>
      <c r="V2901" s="42">
        <f t="shared" si="2501"/>
        <v>0</v>
      </c>
      <c r="W2901" s="5">
        <f t="shared" si="2496"/>
        <v>100</v>
      </c>
      <c r="X2901" s="27"/>
    </row>
    <row r="2902" spans="1:25" ht="47.25" customHeight="1" x14ac:dyDescent="0.3">
      <c r="A2902" s="4" t="s">
        <v>238</v>
      </c>
      <c r="B2902" s="4" t="s">
        <v>1787</v>
      </c>
      <c r="C2902" s="4" t="s">
        <v>223</v>
      </c>
      <c r="D2902" s="4"/>
      <c r="E2902" s="14" t="s">
        <v>1180</v>
      </c>
      <c r="F2902" s="5"/>
      <c r="G2902" s="5"/>
      <c r="H2902" s="5"/>
      <c r="I2902" s="5"/>
      <c r="J2902" s="5"/>
      <c r="K2902" s="5"/>
      <c r="L2902" s="5"/>
      <c r="M2902" s="5">
        <v>0</v>
      </c>
      <c r="N2902" s="5">
        <f>N2903</f>
        <v>43875.09865</v>
      </c>
      <c r="O2902" s="5">
        <f t="shared" si="2501"/>
        <v>32012.97754</v>
      </c>
      <c r="P2902" s="5">
        <f t="shared" si="2501"/>
        <v>35100.07892</v>
      </c>
      <c r="Q2902" s="5">
        <f t="shared" si="2501"/>
        <v>23237.95781</v>
      </c>
      <c r="R2902" s="5">
        <f t="shared" si="2501"/>
        <v>0</v>
      </c>
      <c r="S2902" s="5">
        <f t="shared" si="2501"/>
        <v>0</v>
      </c>
      <c r="T2902" s="5">
        <f t="shared" si="2501"/>
        <v>43875.09865</v>
      </c>
      <c r="U2902" s="5">
        <f t="shared" si="2501"/>
        <v>35100.07892</v>
      </c>
      <c r="V2902" s="42">
        <f t="shared" si="2501"/>
        <v>0</v>
      </c>
      <c r="W2902" s="5">
        <f t="shared" si="2496"/>
        <v>100</v>
      </c>
      <c r="X2902" s="27"/>
    </row>
    <row r="2903" spans="1:25" ht="31.5" customHeight="1" x14ac:dyDescent="0.3">
      <c r="A2903" s="4" t="s">
        <v>238</v>
      </c>
      <c r="B2903" s="4" t="s">
        <v>1787</v>
      </c>
      <c r="C2903" s="4" t="s">
        <v>948</v>
      </c>
      <c r="D2903" s="4"/>
      <c r="E2903" s="14" t="s">
        <v>949</v>
      </c>
      <c r="F2903" s="5"/>
      <c r="G2903" s="5"/>
      <c r="H2903" s="5"/>
      <c r="I2903" s="5"/>
      <c r="J2903" s="5"/>
      <c r="K2903" s="5"/>
      <c r="L2903" s="5"/>
      <c r="M2903" s="5">
        <v>0</v>
      </c>
      <c r="N2903" s="5">
        <f>N2904</f>
        <v>43875.09865</v>
      </c>
      <c r="O2903" s="5">
        <f t="shared" si="2501"/>
        <v>32012.97754</v>
      </c>
      <c r="P2903" s="5">
        <f t="shared" si="2501"/>
        <v>35100.07892</v>
      </c>
      <c r="Q2903" s="5">
        <f t="shared" si="2501"/>
        <v>23237.95781</v>
      </c>
      <c r="R2903" s="5">
        <f t="shared" si="2501"/>
        <v>0</v>
      </c>
      <c r="S2903" s="5">
        <f t="shared" si="2501"/>
        <v>0</v>
      </c>
      <c r="T2903" s="5">
        <f t="shared" si="2501"/>
        <v>43875.09865</v>
      </c>
      <c r="U2903" s="5">
        <f t="shared" si="2501"/>
        <v>35100.07892</v>
      </c>
      <c r="V2903" s="42">
        <f t="shared" si="2501"/>
        <v>0</v>
      </c>
      <c r="W2903" s="5">
        <f t="shared" si="2496"/>
        <v>100</v>
      </c>
      <c r="X2903" s="27"/>
    </row>
    <row r="2904" spans="1:25" ht="31.5" customHeight="1" x14ac:dyDescent="0.3">
      <c r="A2904" s="4" t="s">
        <v>238</v>
      </c>
      <c r="B2904" s="4" t="s">
        <v>1787</v>
      </c>
      <c r="C2904" s="4" t="s">
        <v>951</v>
      </c>
      <c r="D2904" s="4"/>
      <c r="E2904" s="14" t="s">
        <v>950</v>
      </c>
      <c r="F2904" s="5"/>
      <c r="G2904" s="5"/>
      <c r="H2904" s="5"/>
      <c r="I2904" s="5"/>
      <c r="J2904" s="5"/>
      <c r="K2904" s="5"/>
      <c r="L2904" s="5"/>
      <c r="M2904" s="5">
        <v>0</v>
      </c>
      <c r="N2904" s="5">
        <f>N2905+N2907</f>
        <v>43875.09865</v>
      </c>
      <c r="O2904" s="5">
        <f t="shared" ref="O2904:V2904" si="2502">O2905+O2907</f>
        <v>32012.97754</v>
      </c>
      <c r="P2904" s="5">
        <f t="shared" si="2502"/>
        <v>35100.07892</v>
      </c>
      <c r="Q2904" s="5">
        <f t="shared" si="2502"/>
        <v>23237.95781</v>
      </c>
      <c r="R2904" s="5">
        <f t="shared" si="2502"/>
        <v>0</v>
      </c>
      <c r="S2904" s="5">
        <f t="shared" si="2502"/>
        <v>0</v>
      </c>
      <c r="T2904" s="5">
        <f t="shared" si="2502"/>
        <v>43875.09865</v>
      </c>
      <c r="U2904" s="5">
        <f t="shared" si="2502"/>
        <v>35100.07892</v>
      </c>
      <c r="V2904" s="42">
        <f t="shared" si="2502"/>
        <v>0</v>
      </c>
      <c r="W2904" s="5">
        <f t="shared" si="2496"/>
        <v>100</v>
      </c>
      <c r="X2904" s="27"/>
    </row>
    <row r="2905" spans="1:25" ht="31.5" customHeight="1" x14ac:dyDescent="0.3">
      <c r="A2905" s="4" t="s">
        <v>238</v>
      </c>
      <c r="B2905" s="4" t="s">
        <v>1787</v>
      </c>
      <c r="C2905" s="4" t="s">
        <v>951</v>
      </c>
      <c r="D2905" s="4" t="s">
        <v>87</v>
      </c>
      <c r="E2905" s="14" t="s">
        <v>541</v>
      </c>
      <c r="F2905" s="5"/>
      <c r="G2905" s="5"/>
      <c r="H2905" s="5"/>
      <c r="I2905" s="5"/>
      <c r="J2905" s="5"/>
      <c r="K2905" s="5"/>
      <c r="L2905" s="5"/>
      <c r="M2905" s="5">
        <v>0</v>
      </c>
      <c r="N2905" s="5">
        <f>N2906</f>
        <v>18291.271530000002</v>
      </c>
      <c r="O2905" s="5">
        <f t="shared" ref="O2905:V2905" si="2503">O2906</f>
        <v>18291.271529999998</v>
      </c>
      <c r="P2905" s="5">
        <f t="shared" si="2503"/>
        <v>14633.01722</v>
      </c>
      <c r="Q2905" s="5">
        <f t="shared" si="2503"/>
        <v>14633.01722</v>
      </c>
      <c r="R2905" s="5">
        <f t="shared" si="2503"/>
        <v>0</v>
      </c>
      <c r="S2905" s="5">
        <f t="shared" si="2503"/>
        <v>0</v>
      </c>
      <c r="T2905" s="5">
        <f t="shared" si="2503"/>
        <v>18291.271530000002</v>
      </c>
      <c r="U2905" s="5">
        <f t="shared" si="2503"/>
        <v>14633.01722</v>
      </c>
      <c r="V2905" s="42">
        <f t="shared" si="2503"/>
        <v>0</v>
      </c>
      <c r="W2905" s="5">
        <f t="shared" si="2496"/>
        <v>100</v>
      </c>
      <c r="X2905" s="27"/>
    </row>
    <row r="2906" spans="1:25" ht="63" customHeight="1" x14ac:dyDescent="0.3">
      <c r="A2906" s="4" t="s">
        <v>238</v>
      </c>
      <c r="B2906" s="4" t="s">
        <v>1787</v>
      </c>
      <c r="C2906" s="4" t="s">
        <v>951</v>
      </c>
      <c r="D2906" s="4" t="s">
        <v>84</v>
      </c>
      <c r="E2906" s="14" t="s">
        <v>1552</v>
      </c>
      <c r="F2906" s="5"/>
      <c r="G2906" s="5"/>
      <c r="H2906" s="5"/>
      <c r="I2906" s="5"/>
      <c r="J2906" s="5"/>
      <c r="K2906" s="5"/>
      <c r="L2906" s="5"/>
      <c r="M2906" s="5">
        <v>0</v>
      </c>
      <c r="N2906" s="5">
        <v>18291.271530000002</v>
      </c>
      <c r="O2906" s="5">
        <f>3658.25431+14633.01722</f>
        <v>18291.271529999998</v>
      </c>
      <c r="P2906" s="5">
        <v>14633.01722</v>
      </c>
      <c r="Q2906" s="5">
        <v>14633.01722</v>
      </c>
      <c r="R2906" s="5">
        <v>0</v>
      </c>
      <c r="S2906" s="5">
        <v>0</v>
      </c>
      <c r="T2906" s="5">
        <v>18291.271530000002</v>
      </c>
      <c r="U2906" s="5">
        <v>14633.01722</v>
      </c>
      <c r="V2906" s="42">
        <v>0</v>
      </c>
      <c r="W2906" s="5">
        <f t="shared" si="2496"/>
        <v>100</v>
      </c>
      <c r="X2906" s="27"/>
    </row>
    <row r="2907" spans="1:25" ht="15.75" customHeight="1" x14ac:dyDescent="0.3">
      <c r="A2907" s="4" t="s">
        <v>238</v>
      </c>
      <c r="B2907" s="4" t="s">
        <v>1787</v>
      </c>
      <c r="C2907" s="4" t="s">
        <v>951</v>
      </c>
      <c r="D2907" s="4" t="s">
        <v>13</v>
      </c>
      <c r="E2907" s="14" t="s">
        <v>547</v>
      </c>
      <c r="F2907" s="5"/>
      <c r="G2907" s="5"/>
      <c r="H2907" s="5"/>
      <c r="I2907" s="5"/>
      <c r="J2907" s="5"/>
      <c r="K2907" s="5"/>
      <c r="L2907" s="5"/>
      <c r="M2907" s="5">
        <v>0</v>
      </c>
      <c r="N2907" s="5">
        <f>N2908</f>
        <v>25583.827120000002</v>
      </c>
      <c r="O2907" s="5">
        <f t="shared" ref="O2907:V2907" si="2504">O2908</f>
        <v>13721.70601</v>
      </c>
      <c r="P2907" s="5">
        <f t="shared" si="2504"/>
        <v>20467.061699999998</v>
      </c>
      <c r="Q2907" s="5">
        <f t="shared" si="2504"/>
        <v>8604.9405900000002</v>
      </c>
      <c r="R2907" s="5">
        <f t="shared" si="2504"/>
        <v>0</v>
      </c>
      <c r="S2907" s="5">
        <f t="shared" si="2504"/>
        <v>0</v>
      </c>
      <c r="T2907" s="5">
        <f t="shared" si="2504"/>
        <v>25583.827120000002</v>
      </c>
      <c r="U2907" s="5">
        <f t="shared" si="2504"/>
        <v>20467.061699999998</v>
      </c>
      <c r="V2907" s="42">
        <f t="shared" si="2504"/>
        <v>0</v>
      </c>
      <c r="W2907" s="5">
        <f t="shared" si="2496"/>
        <v>100</v>
      </c>
      <c r="X2907" s="27"/>
    </row>
    <row r="2908" spans="1:25" ht="63" customHeight="1" x14ac:dyDescent="0.3">
      <c r="A2908" s="4" t="s">
        <v>238</v>
      </c>
      <c r="B2908" s="4" t="s">
        <v>1787</v>
      </c>
      <c r="C2908" s="4" t="s">
        <v>951</v>
      </c>
      <c r="D2908" s="4" t="s">
        <v>198</v>
      </c>
      <c r="E2908" s="14" t="s">
        <v>548</v>
      </c>
      <c r="F2908" s="5"/>
      <c r="G2908" s="5"/>
      <c r="H2908" s="5"/>
      <c r="I2908" s="5"/>
      <c r="J2908" s="5"/>
      <c r="K2908" s="5"/>
      <c r="L2908" s="5"/>
      <c r="M2908" s="5">
        <v>0</v>
      </c>
      <c r="N2908" s="5">
        <v>25583.827120000002</v>
      </c>
      <c r="O2908" s="5">
        <f>5116.76542+8604.94059</f>
        <v>13721.70601</v>
      </c>
      <c r="P2908" s="5">
        <v>20467.061699999998</v>
      </c>
      <c r="Q2908" s="5">
        <v>8604.9405900000002</v>
      </c>
      <c r="R2908" s="5">
        <v>0</v>
      </c>
      <c r="S2908" s="5">
        <v>0</v>
      </c>
      <c r="T2908" s="5">
        <v>25583.827120000002</v>
      </c>
      <c r="U2908" s="5">
        <v>20467.061699999998</v>
      </c>
      <c r="V2908" s="42">
        <v>0</v>
      </c>
      <c r="W2908" s="5">
        <f t="shared" si="2496"/>
        <v>100</v>
      </c>
      <c r="X2908" s="27"/>
    </row>
    <row r="2909" spans="1:25" ht="31.5" customHeight="1" x14ac:dyDescent="0.3">
      <c r="A2909" s="4" t="s">
        <v>238</v>
      </c>
      <c r="B2909" s="4" t="s">
        <v>1787</v>
      </c>
      <c r="C2909" s="4" t="s">
        <v>205</v>
      </c>
      <c r="D2909" s="4"/>
      <c r="E2909" s="14" t="s">
        <v>1210</v>
      </c>
      <c r="F2909" s="5">
        <f t="shared" ref="F2909:L2913" si="2505">F2910</f>
        <v>14696.7</v>
      </c>
      <c r="G2909" s="5">
        <f t="shared" si="2505"/>
        <v>14696.7</v>
      </c>
      <c r="H2909" s="5">
        <f t="shared" si="2505"/>
        <v>14696.7</v>
      </c>
      <c r="I2909" s="5">
        <f t="shared" si="2505"/>
        <v>0</v>
      </c>
      <c r="J2909" s="5">
        <f t="shared" si="2505"/>
        <v>0</v>
      </c>
      <c r="K2909" s="5">
        <f t="shared" si="2505"/>
        <v>0</v>
      </c>
      <c r="L2909" s="5">
        <f t="shared" si="2505"/>
        <v>0</v>
      </c>
      <c r="M2909" s="5">
        <f t="shared" si="2469"/>
        <v>14696.7</v>
      </c>
      <c r="N2909" s="5">
        <f>N2910+N2915</f>
        <v>19367.589639999998</v>
      </c>
      <c r="O2909" s="5">
        <f>O2910+O2915</f>
        <v>19122.853159999999</v>
      </c>
      <c r="P2909" s="5">
        <f t="shared" ref="P2909:V2909" si="2506">P2910+P2915</f>
        <v>0</v>
      </c>
      <c r="Q2909" s="5">
        <f t="shared" si="2506"/>
        <v>0</v>
      </c>
      <c r="R2909" s="5">
        <f t="shared" si="2506"/>
        <v>0</v>
      </c>
      <c r="S2909" s="5">
        <f t="shared" si="2506"/>
        <v>0</v>
      </c>
      <c r="T2909" s="5">
        <f>T2910+T2915</f>
        <v>19367.587670000001</v>
      </c>
      <c r="U2909" s="5">
        <f t="shared" si="2506"/>
        <v>0</v>
      </c>
      <c r="V2909" s="42">
        <f t="shared" si="2506"/>
        <v>0</v>
      </c>
      <c r="W2909" s="5">
        <f t="shared" si="2496"/>
        <v>99.999989828367731</v>
      </c>
      <c r="X2909" s="27"/>
    </row>
    <row r="2910" spans="1:25" ht="47.25" customHeight="1" x14ac:dyDescent="0.3">
      <c r="A2910" s="4" t="s">
        <v>238</v>
      </c>
      <c r="B2910" s="4" t="s">
        <v>1787</v>
      </c>
      <c r="C2910" s="4" t="s">
        <v>206</v>
      </c>
      <c r="D2910" s="4"/>
      <c r="E2910" s="14" t="s">
        <v>1224</v>
      </c>
      <c r="F2910" s="5">
        <f t="shared" si="2505"/>
        <v>14696.7</v>
      </c>
      <c r="G2910" s="5">
        <f t="shared" si="2505"/>
        <v>14696.7</v>
      </c>
      <c r="H2910" s="5">
        <f t="shared" si="2505"/>
        <v>14696.7</v>
      </c>
      <c r="I2910" s="5">
        <f t="shared" si="2505"/>
        <v>0</v>
      </c>
      <c r="J2910" s="5">
        <f t="shared" si="2505"/>
        <v>0</v>
      </c>
      <c r="K2910" s="5">
        <f t="shared" si="2505"/>
        <v>0</v>
      </c>
      <c r="L2910" s="5">
        <f t="shared" si="2505"/>
        <v>0</v>
      </c>
      <c r="M2910" s="5">
        <f t="shared" si="2469"/>
        <v>14696.7</v>
      </c>
      <c r="N2910" s="5">
        <f t="shared" ref="N2910:O2913" si="2507">N2911</f>
        <v>14644.34764</v>
      </c>
      <c r="O2910" s="5">
        <f t="shared" si="2507"/>
        <v>14644.34764</v>
      </c>
      <c r="P2910" s="5">
        <f t="shared" ref="P2910:V2913" si="2508">P2911</f>
        <v>0</v>
      </c>
      <c r="Q2910" s="5">
        <f t="shared" si="2508"/>
        <v>0</v>
      </c>
      <c r="R2910" s="5">
        <f t="shared" si="2508"/>
        <v>0</v>
      </c>
      <c r="S2910" s="5">
        <f t="shared" si="2508"/>
        <v>0</v>
      </c>
      <c r="T2910" s="5">
        <f t="shared" si="2508"/>
        <v>14644.34764</v>
      </c>
      <c r="U2910" s="5">
        <f t="shared" si="2508"/>
        <v>0</v>
      </c>
      <c r="V2910" s="42">
        <f t="shared" si="2508"/>
        <v>0</v>
      </c>
      <c r="W2910" s="5">
        <f t="shared" si="2496"/>
        <v>100</v>
      </c>
      <c r="X2910" s="27"/>
    </row>
    <row r="2911" spans="1:25" ht="47.25" customHeight="1" x14ac:dyDescent="0.3">
      <c r="A2911" s="4" t="s">
        <v>238</v>
      </c>
      <c r="B2911" s="4" t="s">
        <v>1787</v>
      </c>
      <c r="C2911" s="4" t="s">
        <v>207</v>
      </c>
      <c r="D2911" s="4"/>
      <c r="E2911" s="14" t="s">
        <v>1227</v>
      </c>
      <c r="F2911" s="5">
        <f t="shared" si="2505"/>
        <v>14696.7</v>
      </c>
      <c r="G2911" s="5">
        <f t="shared" si="2505"/>
        <v>14696.7</v>
      </c>
      <c r="H2911" s="5">
        <f t="shared" si="2505"/>
        <v>14696.7</v>
      </c>
      <c r="I2911" s="5">
        <f t="shared" si="2505"/>
        <v>0</v>
      </c>
      <c r="J2911" s="5">
        <f t="shared" si="2505"/>
        <v>0</v>
      </c>
      <c r="K2911" s="5">
        <f t="shared" si="2505"/>
        <v>0</v>
      </c>
      <c r="L2911" s="5">
        <f t="shared" si="2505"/>
        <v>0</v>
      </c>
      <c r="M2911" s="5">
        <f t="shared" si="2469"/>
        <v>14696.7</v>
      </c>
      <c r="N2911" s="5">
        <f t="shared" si="2507"/>
        <v>14644.34764</v>
      </c>
      <c r="O2911" s="5">
        <f t="shared" si="2507"/>
        <v>14644.34764</v>
      </c>
      <c r="P2911" s="5">
        <f t="shared" si="2508"/>
        <v>0</v>
      </c>
      <c r="Q2911" s="5">
        <f t="shared" si="2508"/>
        <v>0</v>
      </c>
      <c r="R2911" s="5">
        <f t="shared" si="2508"/>
        <v>0</v>
      </c>
      <c r="S2911" s="5">
        <f t="shared" si="2508"/>
        <v>0</v>
      </c>
      <c r="T2911" s="5">
        <f t="shared" si="2508"/>
        <v>14644.34764</v>
      </c>
      <c r="U2911" s="5">
        <f t="shared" si="2508"/>
        <v>0</v>
      </c>
      <c r="V2911" s="42">
        <f t="shared" si="2508"/>
        <v>0</v>
      </c>
      <c r="W2911" s="5">
        <f t="shared" si="2496"/>
        <v>100</v>
      </c>
      <c r="X2911" s="27"/>
    </row>
    <row r="2912" spans="1:25" ht="31.5" customHeight="1" x14ac:dyDescent="0.3">
      <c r="A2912" s="4" t="s">
        <v>238</v>
      </c>
      <c r="B2912" s="4" t="s">
        <v>1787</v>
      </c>
      <c r="C2912" s="4" t="s">
        <v>197</v>
      </c>
      <c r="D2912" s="4"/>
      <c r="E2912" s="14" t="s">
        <v>920</v>
      </c>
      <c r="F2912" s="5">
        <f t="shared" si="2505"/>
        <v>14696.7</v>
      </c>
      <c r="G2912" s="5">
        <f t="shared" si="2505"/>
        <v>14696.7</v>
      </c>
      <c r="H2912" s="5">
        <f t="shared" si="2505"/>
        <v>14696.7</v>
      </c>
      <c r="I2912" s="5">
        <f t="shared" si="2505"/>
        <v>0</v>
      </c>
      <c r="J2912" s="5">
        <f t="shared" si="2505"/>
        <v>0</v>
      </c>
      <c r="K2912" s="5">
        <f t="shared" si="2505"/>
        <v>0</v>
      </c>
      <c r="L2912" s="5">
        <f t="shared" si="2505"/>
        <v>0</v>
      </c>
      <c r="M2912" s="5">
        <f t="shared" si="2469"/>
        <v>14696.7</v>
      </c>
      <c r="N2912" s="5">
        <f t="shared" si="2507"/>
        <v>14644.34764</v>
      </c>
      <c r="O2912" s="5">
        <f t="shared" si="2507"/>
        <v>14644.34764</v>
      </c>
      <c r="P2912" s="5">
        <f t="shared" si="2508"/>
        <v>0</v>
      </c>
      <c r="Q2912" s="5">
        <f t="shared" si="2508"/>
        <v>0</v>
      </c>
      <c r="R2912" s="5">
        <f t="shared" si="2508"/>
        <v>0</v>
      </c>
      <c r="S2912" s="5">
        <f t="shared" si="2508"/>
        <v>0</v>
      </c>
      <c r="T2912" s="5">
        <f t="shared" si="2508"/>
        <v>14644.34764</v>
      </c>
      <c r="U2912" s="5">
        <f t="shared" si="2508"/>
        <v>0</v>
      </c>
      <c r="V2912" s="42">
        <f t="shared" si="2508"/>
        <v>0</v>
      </c>
      <c r="W2912" s="5">
        <f t="shared" si="2496"/>
        <v>100</v>
      </c>
      <c r="X2912" s="27"/>
    </row>
    <row r="2913" spans="1:24" ht="15.75" customHeight="1" x14ac:dyDescent="0.3">
      <c r="A2913" s="4" t="s">
        <v>238</v>
      </c>
      <c r="B2913" s="4" t="s">
        <v>1787</v>
      </c>
      <c r="C2913" s="4" t="s">
        <v>197</v>
      </c>
      <c r="D2913" s="4" t="s">
        <v>13</v>
      </c>
      <c r="E2913" s="14" t="s">
        <v>547</v>
      </c>
      <c r="F2913" s="5">
        <f t="shared" si="2505"/>
        <v>14696.7</v>
      </c>
      <c r="G2913" s="5">
        <f t="shared" si="2505"/>
        <v>14696.7</v>
      </c>
      <c r="H2913" s="5">
        <f t="shared" si="2505"/>
        <v>14696.7</v>
      </c>
      <c r="I2913" s="5">
        <f t="shared" si="2505"/>
        <v>0</v>
      </c>
      <c r="J2913" s="5">
        <f t="shared" si="2505"/>
        <v>0</v>
      </c>
      <c r="K2913" s="5">
        <f t="shared" si="2505"/>
        <v>0</v>
      </c>
      <c r="L2913" s="5">
        <f t="shared" si="2505"/>
        <v>0</v>
      </c>
      <c r="M2913" s="5">
        <f t="shared" si="2469"/>
        <v>14696.7</v>
      </c>
      <c r="N2913" s="5">
        <f t="shared" si="2507"/>
        <v>14644.34764</v>
      </c>
      <c r="O2913" s="5">
        <f t="shared" si="2507"/>
        <v>14644.34764</v>
      </c>
      <c r="P2913" s="5">
        <f t="shared" si="2508"/>
        <v>0</v>
      </c>
      <c r="Q2913" s="5">
        <f t="shared" si="2508"/>
        <v>0</v>
      </c>
      <c r="R2913" s="5">
        <f t="shared" si="2508"/>
        <v>0</v>
      </c>
      <c r="S2913" s="5">
        <f t="shared" si="2508"/>
        <v>0</v>
      </c>
      <c r="T2913" s="5">
        <f t="shared" si="2508"/>
        <v>14644.34764</v>
      </c>
      <c r="U2913" s="5">
        <f t="shared" si="2508"/>
        <v>0</v>
      </c>
      <c r="V2913" s="42">
        <f t="shared" si="2508"/>
        <v>0</v>
      </c>
      <c r="W2913" s="5">
        <f t="shared" si="2496"/>
        <v>100</v>
      </c>
      <c r="X2913" s="27"/>
    </row>
    <row r="2914" spans="1:24" ht="63" customHeight="1" x14ac:dyDescent="0.3">
      <c r="A2914" s="4" t="s">
        <v>238</v>
      </c>
      <c r="B2914" s="4" t="s">
        <v>1787</v>
      </c>
      <c r="C2914" s="4" t="s">
        <v>197</v>
      </c>
      <c r="D2914" s="4" t="s">
        <v>198</v>
      </c>
      <c r="E2914" s="14" t="s">
        <v>548</v>
      </c>
      <c r="F2914" s="5">
        <v>14696.7</v>
      </c>
      <c r="G2914" s="5">
        <v>14696.7</v>
      </c>
      <c r="H2914" s="5">
        <v>14696.7</v>
      </c>
      <c r="I2914" s="5"/>
      <c r="J2914" s="5"/>
      <c r="K2914" s="5"/>
      <c r="L2914" s="5"/>
      <c r="M2914" s="5">
        <f t="shared" si="2469"/>
        <v>14696.7</v>
      </c>
      <c r="N2914" s="5">
        <v>14644.34764</v>
      </c>
      <c r="O2914" s="5">
        <v>14644.34764</v>
      </c>
      <c r="P2914" s="5">
        <v>0</v>
      </c>
      <c r="Q2914" s="5">
        <v>0</v>
      </c>
      <c r="R2914" s="5">
        <v>0</v>
      </c>
      <c r="S2914" s="5">
        <v>0</v>
      </c>
      <c r="T2914" s="5">
        <v>14644.34764</v>
      </c>
      <c r="U2914" s="5">
        <v>0</v>
      </c>
      <c r="V2914" s="42">
        <v>0</v>
      </c>
      <c r="W2914" s="5">
        <f t="shared" si="2496"/>
        <v>100</v>
      </c>
      <c r="X2914" s="27"/>
    </row>
    <row r="2915" spans="1:24" ht="47.25" customHeight="1" x14ac:dyDescent="0.3">
      <c r="A2915" s="4" t="s">
        <v>238</v>
      </c>
      <c r="B2915" s="4" t="s">
        <v>1787</v>
      </c>
      <c r="C2915" s="4" t="s">
        <v>293</v>
      </c>
      <c r="D2915" s="4"/>
      <c r="E2915" s="14" t="s">
        <v>1234</v>
      </c>
      <c r="F2915" s="5"/>
      <c r="G2915" s="5"/>
      <c r="H2915" s="5"/>
      <c r="I2915" s="5"/>
      <c r="J2915" s="5"/>
      <c r="K2915" s="5"/>
      <c r="L2915" s="5"/>
      <c r="M2915" s="5">
        <f>M2916</f>
        <v>0</v>
      </c>
      <c r="N2915" s="5">
        <f t="shared" ref="N2915:O2918" si="2509">N2916</f>
        <v>4723.2420000000002</v>
      </c>
      <c r="O2915" s="5">
        <f t="shared" si="2509"/>
        <v>4478.5055199999997</v>
      </c>
      <c r="P2915" s="5">
        <f t="shared" ref="P2915:V2918" si="2510">P2916</f>
        <v>0</v>
      </c>
      <c r="Q2915" s="5">
        <f t="shared" si="2510"/>
        <v>0</v>
      </c>
      <c r="R2915" s="5">
        <f t="shared" si="2510"/>
        <v>0</v>
      </c>
      <c r="S2915" s="5">
        <f t="shared" si="2510"/>
        <v>0</v>
      </c>
      <c r="T2915" s="5">
        <f t="shared" si="2510"/>
        <v>4723.2400299999999</v>
      </c>
      <c r="U2915" s="5">
        <f t="shared" si="2510"/>
        <v>0</v>
      </c>
      <c r="V2915" s="42">
        <f t="shared" si="2510"/>
        <v>0</v>
      </c>
      <c r="W2915" s="5">
        <f t="shared" si="2496"/>
        <v>99.999958291360031</v>
      </c>
      <c r="X2915" s="27"/>
    </row>
    <row r="2916" spans="1:24" ht="63" customHeight="1" x14ac:dyDescent="0.3">
      <c r="A2916" s="4" t="s">
        <v>238</v>
      </c>
      <c r="B2916" s="4" t="s">
        <v>1787</v>
      </c>
      <c r="C2916" s="4" t="s">
        <v>859</v>
      </c>
      <c r="D2916" s="4"/>
      <c r="E2916" s="14" t="s">
        <v>1236</v>
      </c>
      <c r="F2916" s="5"/>
      <c r="G2916" s="5"/>
      <c r="H2916" s="5"/>
      <c r="I2916" s="5"/>
      <c r="J2916" s="5"/>
      <c r="K2916" s="5"/>
      <c r="L2916" s="5"/>
      <c r="M2916" s="5">
        <f>M2917</f>
        <v>0</v>
      </c>
      <c r="N2916" s="5">
        <f t="shared" si="2509"/>
        <v>4723.2420000000002</v>
      </c>
      <c r="O2916" s="5">
        <f t="shared" si="2509"/>
        <v>4478.5055199999997</v>
      </c>
      <c r="P2916" s="5">
        <f t="shared" si="2510"/>
        <v>0</v>
      </c>
      <c r="Q2916" s="5">
        <f t="shared" si="2510"/>
        <v>0</v>
      </c>
      <c r="R2916" s="5">
        <f t="shared" si="2510"/>
        <v>0</v>
      </c>
      <c r="S2916" s="5">
        <f t="shared" si="2510"/>
        <v>0</v>
      </c>
      <c r="T2916" s="5">
        <f t="shared" si="2510"/>
        <v>4723.2400299999999</v>
      </c>
      <c r="U2916" s="5">
        <f t="shared" si="2510"/>
        <v>0</v>
      </c>
      <c r="V2916" s="42">
        <f t="shared" si="2510"/>
        <v>0</v>
      </c>
      <c r="W2916" s="5">
        <f t="shared" si="2496"/>
        <v>99.999958291360031</v>
      </c>
      <c r="X2916" s="27"/>
    </row>
    <row r="2917" spans="1:24" ht="31.5" customHeight="1" x14ac:dyDescent="0.3">
      <c r="A2917" s="4" t="s">
        <v>238</v>
      </c>
      <c r="B2917" s="4" t="s">
        <v>1787</v>
      </c>
      <c r="C2917" s="4" t="s">
        <v>858</v>
      </c>
      <c r="D2917" s="4"/>
      <c r="E2917" s="14" t="s">
        <v>862</v>
      </c>
      <c r="F2917" s="5"/>
      <c r="G2917" s="5"/>
      <c r="H2917" s="5"/>
      <c r="I2917" s="5"/>
      <c r="J2917" s="5"/>
      <c r="K2917" s="5"/>
      <c r="L2917" s="5"/>
      <c r="M2917" s="5">
        <f>M2918</f>
        <v>0</v>
      </c>
      <c r="N2917" s="5">
        <f t="shared" si="2509"/>
        <v>4723.2420000000002</v>
      </c>
      <c r="O2917" s="5">
        <f t="shared" si="2509"/>
        <v>4478.5055199999997</v>
      </c>
      <c r="P2917" s="5">
        <f t="shared" si="2510"/>
        <v>0</v>
      </c>
      <c r="Q2917" s="5">
        <f t="shared" si="2510"/>
        <v>0</v>
      </c>
      <c r="R2917" s="5">
        <f t="shared" si="2510"/>
        <v>0</v>
      </c>
      <c r="S2917" s="5">
        <f t="shared" si="2510"/>
        <v>0</v>
      </c>
      <c r="T2917" s="5">
        <f t="shared" si="2510"/>
        <v>4723.2400299999999</v>
      </c>
      <c r="U2917" s="5">
        <f t="shared" si="2510"/>
        <v>0</v>
      </c>
      <c r="V2917" s="42">
        <f t="shared" si="2510"/>
        <v>0</v>
      </c>
      <c r="W2917" s="5">
        <f t="shared" si="2496"/>
        <v>99.999958291360031</v>
      </c>
      <c r="X2917" s="27"/>
    </row>
    <row r="2918" spans="1:24" ht="31.5" customHeight="1" x14ac:dyDescent="0.3">
      <c r="A2918" s="4" t="s">
        <v>238</v>
      </c>
      <c r="B2918" s="4" t="s">
        <v>1787</v>
      </c>
      <c r="C2918" s="4" t="s">
        <v>858</v>
      </c>
      <c r="D2918" s="4" t="s">
        <v>11</v>
      </c>
      <c r="E2918" s="14" t="s">
        <v>531</v>
      </c>
      <c r="F2918" s="5"/>
      <c r="G2918" s="5"/>
      <c r="H2918" s="5"/>
      <c r="I2918" s="5"/>
      <c r="J2918" s="5"/>
      <c r="K2918" s="5"/>
      <c r="L2918" s="5"/>
      <c r="M2918" s="5">
        <f>M2919</f>
        <v>0</v>
      </c>
      <c r="N2918" s="5">
        <f t="shared" si="2509"/>
        <v>4723.2420000000002</v>
      </c>
      <c r="O2918" s="5">
        <f t="shared" si="2509"/>
        <v>4478.5055199999997</v>
      </c>
      <c r="P2918" s="5">
        <f t="shared" si="2510"/>
        <v>0</v>
      </c>
      <c r="Q2918" s="5">
        <f t="shared" si="2510"/>
        <v>0</v>
      </c>
      <c r="R2918" s="5">
        <f t="shared" si="2510"/>
        <v>0</v>
      </c>
      <c r="S2918" s="5">
        <f t="shared" si="2510"/>
        <v>0</v>
      </c>
      <c r="T2918" s="5">
        <f t="shared" si="2510"/>
        <v>4723.2400299999999</v>
      </c>
      <c r="U2918" s="5">
        <f t="shared" si="2510"/>
        <v>0</v>
      </c>
      <c r="V2918" s="42">
        <f t="shared" si="2510"/>
        <v>0</v>
      </c>
      <c r="W2918" s="5">
        <f t="shared" si="2496"/>
        <v>99.999958291360031</v>
      </c>
      <c r="X2918" s="27"/>
    </row>
    <row r="2919" spans="1:24" ht="31.5" customHeight="1" x14ac:dyDescent="0.3">
      <c r="A2919" s="4" t="s">
        <v>238</v>
      </c>
      <c r="B2919" s="4" t="s">
        <v>1787</v>
      </c>
      <c r="C2919" s="4" t="s">
        <v>858</v>
      </c>
      <c r="D2919" s="4" t="s">
        <v>12</v>
      </c>
      <c r="E2919" s="14" t="s">
        <v>532</v>
      </c>
      <c r="F2919" s="5"/>
      <c r="G2919" s="5"/>
      <c r="H2919" s="5"/>
      <c r="I2919" s="5"/>
      <c r="J2919" s="5"/>
      <c r="K2919" s="5"/>
      <c r="L2919" s="5"/>
      <c r="M2919" s="5">
        <v>0</v>
      </c>
      <c r="N2919" s="5">
        <v>4723.2420000000002</v>
      </c>
      <c r="O2919" s="5">
        <v>4478.5055199999997</v>
      </c>
      <c r="P2919" s="5">
        <v>0</v>
      </c>
      <c r="Q2919" s="5">
        <v>0</v>
      </c>
      <c r="R2919" s="5">
        <v>0</v>
      </c>
      <c r="S2919" s="5">
        <v>0</v>
      </c>
      <c r="T2919" s="5">
        <v>4723.2400299999999</v>
      </c>
      <c r="U2919" s="5">
        <v>0</v>
      </c>
      <c r="V2919" s="42">
        <v>0</v>
      </c>
      <c r="W2919" s="5">
        <f t="shared" si="2496"/>
        <v>99.999958291360031</v>
      </c>
      <c r="X2919" s="27"/>
    </row>
    <row r="2920" spans="1:24" ht="31.5" customHeight="1" x14ac:dyDescent="0.3">
      <c r="A2920" s="4" t="s">
        <v>238</v>
      </c>
      <c r="B2920" s="4" t="s">
        <v>1787</v>
      </c>
      <c r="C2920" s="4" t="s">
        <v>22</v>
      </c>
      <c r="D2920" s="4"/>
      <c r="E2920" s="14" t="s">
        <v>802</v>
      </c>
      <c r="F2920" s="5">
        <f t="shared" ref="F2920:L2922" si="2511">F2921</f>
        <v>0</v>
      </c>
      <c r="G2920" s="5">
        <f t="shared" si="2511"/>
        <v>0</v>
      </c>
      <c r="H2920" s="5">
        <f t="shared" si="2511"/>
        <v>0</v>
      </c>
      <c r="I2920" s="5">
        <f t="shared" si="2511"/>
        <v>0</v>
      </c>
      <c r="J2920" s="5">
        <f t="shared" si="2511"/>
        <v>0</v>
      </c>
      <c r="K2920" s="5">
        <f t="shared" si="2511"/>
        <v>0</v>
      </c>
      <c r="L2920" s="5">
        <f t="shared" si="2511"/>
        <v>1474.9649999999999</v>
      </c>
      <c r="M2920" s="5">
        <f t="shared" si="2469"/>
        <v>1474.9649999999999</v>
      </c>
      <c r="N2920" s="5">
        <f t="shared" ref="N2920:O2922" si="2512">N2921</f>
        <v>9650.9953299999997</v>
      </c>
      <c r="O2920" s="5">
        <f t="shared" si="2512"/>
        <v>8517.4453300000005</v>
      </c>
      <c r="P2920" s="5">
        <f t="shared" ref="P2920:V2922" si="2513">P2921</f>
        <v>0</v>
      </c>
      <c r="Q2920" s="5">
        <f t="shared" si="2513"/>
        <v>0</v>
      </c>
      <c r="R2920" s="5">
        <f t="shared" si="2513"/>
        <v>0</v>
      </c>
      <c r="S2920" s="5">
        <f t="shared" si="2513"/>
        <v>0</v>
      </c>
      <c r="T2920" s="5">
        <f t="shared" si="2513"/>
        <v>8993.2034299999996</v>
      </c>
      <c r="U2920" s="5">
        <f t="shared" si="2513"/>
        <v>0</v>
      </c>
      <c r="V2920" s="42">
        <f t="shared" si="2513"/>
        <v>0</v>
      </c>
      <c r="W2920" s="5">
        <f t="shared" si="2496"/>
        <v>93.184206628354048</v>
      </c>
      <c r="X2920" s="27"/>
    </row>
    <row r="2921" spans="1:24" ht="47.25" customHeight="1" x14ac:dyDescent="0.3">
      <c r="A2921" s="4" t="s">
        <v>238</v>
      </c>
      <c r="B2921" s="4" t="s">
        <v>1787</v>
      </c>
      <c r="C2921" s="4" t="s">
        <v>406</v>
      </c>
      <c r="D2921" s="4"/>
      <c r="E2921" s="14" t="s">
        <v>808</v>
      </c>
      <c r="F2921" s="5">
        <f t="shared" si="2511"/>
        <v>0</v>
      </c>
      <c r="G2921" s="5">
        <f t="shared" si="2511"/>
        <v>0</v>
      </c>
      <c r="H2921" s="5">
        <f t="shared" si="2511"/>
        <v>0</v>
      </c>
      <c r="I2921" s="5">
        <f t="shared" si="2511"/>
        <v>0</v>
      </c>
      <c r="J2921" s="5">
        <f t="shared" si="2511"/>
        <v>0</v>
      </c>
      <c r="K2921" s="5">
        <f t="shared" si="2511"/>
        <v>0</v>
      </c>
      <c r="L2921" s="5">
        <f t="shared" si="2511"/>
        <v>1474.9649999999999</v>
      </c>
      <c r="M2921" s="5">
        <f t="shared" si="2469"/>
        <v>1474.9649999999999</v>
      </c>
      <c r="N2921" s="5">
        <f>N2922+N2926+N2924</f>
        <v>9650.9953299999997</v>
      </c>
      <c r="O2921" s="5">
        <f>O2922+O2926+O2924</f>
        <v>8517.4453300000005</v>
      </c>
      <c r="P2921" s="5">
        <f t="shared" ref="P2921:V2921" si="2514">P2922+P2926+P2924</f>
        <v>0</v>
      </c>
      <c r="Q2921" s="5">
        <f t="shared" si="2514"/>
        <v>0</v>
      </c>
      <c r="R2921" s="5">
        <f t="shared" si="2514"/>
        <v>0</v>
      </c>
      <c r="S2921" s="5">
        <f t="shared" si="2514"/>
        <v>0</v>
      </c>
      <c r="T2921" s="5">
        <f t="shared" si="2514"/>
        <v>8993.2034299999996</v>
      </c>
      <c r="U2921" s="5">
        <f t="shared" si="2514"/>
        <v>0</v>
      </c>
      <c r="V2921" s="42">
        <f t="shared" si="2514"/>
        <v>0</v>
      </c>
      <c r="W2921" s="5">
        <f t="shared" si="2496"/>
        <v>93.184206628354048</v>
      </c>
      <c r="X2921" s="27"/>
    </row>
    <row r="2922" spans="1:24" ht="31.5" customHeight="1" x14ac:dyDescent="0.3">
      <c r="A2922" s="4" t="s">
        <v>238</v>
      </c>
      <c r="B2922" s="4" t="s">
        <v>1787</v>
      </c>
      <c r="C2922" s="4" t="s">
        <v>406</v>
      </c>
      <c r="D2922" s="4" t="s">
        <v>11</v>
      </c>
      <c r="E2922" s="14" t="s">
        <v>531</v>
      </c>
      <c r="F2922" s="5">
        <f t="shared" si="2511"/>
        <v>0</v>
      </c>
      <c r="G2922" s="5">
        <f t="shared" si="2511"/>
        <v>0</v>
      </c>
      <c r="H2922" s="5">
        <f t="shared" si="2511"/>
        <v>0</v>
      </c>
      <c r="I2922" s="5">
        <f t="shared" si="2511"/>
        <v>0</v>
      </c>
      <c r="J2922" s="5">
        <f t="shared" si="2511"/>
        <v>0</v>
      </c>
      <c r="K2922" s="5">
        <f t="shared" si="2511"/>
        <v>0</v>
      </c>
      <c r="L2922" s="5">
        <f t="shared" si="2511"/>
        <v>1474.9649999999999</v>
      </c>
      <c r="M2922" s="5">
        <f t="shared" si="2469"/>
        <v>1474.9649999999999</v>
      </c>
      <c r="N2922" s="5">
        <f t="shared" si="2512"/>
        <v>4500</v>
      </c>
      <c r="O2922" s="5">
        <f t="shared" si="2512"/>
        <v>3366.45</v>
      </c>
      <c r="P2922" s="5">
        <f t="shared" si="2513"/>
        <v>0</v>
      </c>
      <c r="Q2922" s="5">
        <f t="shared" si="2513"/>
        <v>0</v>
      </c>
      <c r="R2922" s="5">
        <f t="shared" si="2513"/>
        <v>0</v>
      </c>
      <c r="S2922" s="5">
        <f t="shared" si="2513"/>
        <v>0</v>
      </c>
      <c r="T2922" s="5">
        <f t="shared" si="2513"/>
        <v>3842.2080999999998</v>
      </c>
      <c r="U2922" s="5">
        <f t="shared" si="2513"/>
        <v>0</v>
      </c>
      <c r="V2922" s="42">
        <f t="shared" si="2513"/>
        <v>0</v>
      </c>
      <c r="W2922" s="5">
        <f t="shared" si="2496"/>
        <v>85.382402222222225</v>
      </c>
      <c r="X2922" s="27"/>
    </row>
    <row r="2923" spans="1:24" ht="31.5" customHeight="1" x14ac:dyDescent="0.3">
      <c r="A2923" s="4" t="s">
        <v>238</v>
      </c>
      <c r="B2923" s="4" t="s">
        <v>1787</v>
      </c>
      <c r="C2923" s="4" t="s">
        <v>406</v>
      </c>
      <c r="D2923" s="4" t="s">
        <v>12</v>
      </c>
      <c r="E2923" s="14" t="s">
        <v>532</v>
      </c>
      <c r="F2923" s="5"/>
      <c r="G2923" s="5"/>
      <c r="H2923" s="5"/>
      <c r="I2923" s="5"/>
      <c r="J2923" s="5"/>
      <c r="K2923" s="5"/>
      <c r="L2923" s="5">
        <v>1474.9649999999999</v>
      </c>
      <c r="M2923" s="5">
        <f t="shared" si="2469"/>
        <v>1474.9649999999999</v>
      </c>
      <c r="N2923" s="5">
        <v>4500</v>
      </c>
      <c r="O2923" s="5">
        <v>3366.45</v>
      </c>
      <c r="P2923" s="5">
        <v>0</v>
      </c>
      <c r="Q2923" s="5">
        <v>0</v>
      </c>
      <c r="R2923" s="5">
        <v>0</v>
      </c>
      <c r="S2923" s="5">
        <v>0</v>
      </c>
      <c r="T2923" s="5">
        <v>3842.2080999999998</v>
      </c>
      <c r="U2923" s="5">
        <v>0</v>
      </c>
      <c r="V2923" s="42">
        <v>0</v>
      </c>
      <c r="W2923" s="5">
        <f t="shared" si="2496"/>
        <v>85.382402222222225</v>
      </c>
      <c r="X2923" s="27"/>
    </row>
    <row r="2924" spans="1:24" ht="31.5" customHeight="1" x14ac:dyDescent="0.3">
      <c r="A2924" s="4" t="s">
        <v>238</v>
      </c>
      <c r="B2924" s="4" t="s">
        <v>1787</v>
      </c>
      <c r="C2924" s="4" t="s">
        <v>406</v>
      </c>
      <c r="D2924" s="4" t="s">
        <v>87</v>
      </c>
      <c r="E2924" s="14" t="s">
        <v>541</v>
      </c>
      <c r="F2924" s="5"/>
      <c r="G2924" s="5"/>
      <c r="H2924" s="5"/>
      <c r="I2924" s="5"/>
      <c r="J2924" s="5"/>
      <c r="K2924" s="5"/>
      <c r="L2924" s="5"/>
      <c r="M2924" s="5">
        <v>0</v>
      </c>
      <c r="N2924" s="5">
        <f>N2925</f>
        <v>1975.3572099999999</v>
      </c>
      <c r="O2924" s="5">
        <f t="shared" ref="O2924:V2924" si="2515">O2925</f>
        <v>1975.3572099999999</v>
      </c>
      <c r="P2924" s="5">
        <f t="shared" si="2515"/>
        <v>0</v>
      </c>
      <c r="Q2924" s="5">
        <f t="shared" si="2515"/>
        <v>0</v>
      </c>
      <c r="R2924" s="5">
        <f t="shared" si="2515"/>
        <v>0</v>
      </c>
      <c r="S2924" s="5">
        <f t="shared" si="2515"/>
        <v>0</v>
      </c>
      <c r="T2924" s="5">
        <f t="shared" si="2515"/>
        <v>1975.3572099999999</v>
      </c>
      <c r="U2924" s="5">
        <f t="shared" si="2515"/>
        <v>0</v>
      </c>
      <c r="V2924" s="42">
        <f t="shared" si="2515"/>
        <v>0</v>
      </c>
      <c r="W2924" s="5">
        <f t="shared" si="2496"/>
        <v>100</v>
      </c>
      <c r="X2924" s="27"/>
    </row>
    <row r="2925" spans="1:24" ht="63" customHeight="1" x14ac:dyDescent="0.3">
      <c r="A2925" s="4" t="s">
        <v>238</v>
      </c>
      <c r="B2925" s="4" t="s">
        <v>1787</v>
      </c>
      <c r="C2925" s="4" t="s">
        <v>406</v>
      </c>
      <c r="D2925" s="4" t="s">
        <v>84</v>
      </c>
      <c r="E2925" s="14" t="s">
        <v>1552</v>
      </c>
      <c r="F2925" s="5"/>
      <c r="G2925" s="5"/>
      <c r="H2925" s="5"/>
      <c r="I2925" s="5"/>
      <c r="J2925" s="5"/>
      <c r="K2925" s="5"/>
      <c r="L2925" s="5"/>
      <c r="M2925" s="5">
        <v>0</v>
      </c>
      <c r="N2925" s="5">
        <v>1975.3572099999999</v>
      </c>
      <c r="O2925" s="5">
        <v>1975.3572099999999</v>
      </c>
      <c r="P2925" s="5">
        <v>0</v>
      </c>
      <c r="Q2925" s="5">
        <v>0</v>
      </c>
      <c r="R2925" s="5">
        <v>0</v>
      </c>
      <c r="S2925" s="5">
        <v>0</v>
      </c>
      <c r="T2925" s="5">
        <v>1975.3572099999999</v>
      </c>
      <c r="U2925" s="5">
        <v>0</v>
      </c>
      <c r="V2925" s="42">
        <v>0</v>
      </c>
      <c r="W2925" s="5">
        <f t="shared" si="2496"/>
        <v>100</v>
      </c>
      <c r="X2925" s="27"/>
    </row>
    <row r="2926" spans="1:24" ht="15.75" customHeight="1" x14ac:dyDescent="0.3">
      <c r="A2926" s="4" t="s">
        <v>238</v>
      </c>
      <c r="B2926" s="4" t="s">
        <v>1787</v>
      </c>
      <c r="C2926" s="4" t="s">
        <v>406</v>
      </c>
      <c r="D2926" s="4" t="s">
        <v>13</v>
      </c>
      <c r="E2926" s="14" t="s">
        <v>547</v>
      </c>
      <c r="F2926" s="5"/>
      <c r="G2926" s="5"/>
      <c r="H2926" s="5"/>
      <c r="I2926" s="5"/>
      <c r="J2926" s="5"/>
      <c r="K2926" s="5"/>
      <c r="L2926" s="5"/>
      <c r="M2926" s="5">
        <f t="shared" si="2469"/>
        <v>0</v>
      </c>
      <c r="N2926" s="5">
        <f>N2927</f>
        <v>3175.6381200000001</v>
      </c>
      <c r="O2926" s="5">
        <f>O2927</f>
        <v>3175.6381200000001</v>
      </c>
      <c r="P2926" s="5">
        <f t="shared" ref="P2926:V2926" si="2516">P2927</f>
        <v>0</v>
      </c>
      <c r="Q2926" s="5">
        <f t="shared" si="2516"/>
        <v>0</v>
      </c>
      <c r="R2926" s="5">
        <f t="shared" si="2516"/>
        <v>0</v>
      </c>
      <c r="S2926" s="5">
        <f t="shared" si="2516"/>
        <v>0</v>
      </c>
      <c r="T2926" s="5">
        <f>T2927</f>
        <v>3175.6381200000001</v>
      </c>
      <c r="U2926" s="5">
        <f t="shared" si="2516"/>
        <v>0</v>
      </c>
      <c r="V2926" s="42">
        <f t="shared" si="2516"/>
        <v>0</v>
      </c>
      <c r="W2926" s="5">
        <f t="shared" si="2496"/>
        <v>100</v>
      </c>
      <c r="X2926" s="27"/>
    </row>
    <row r="2927" spans="1:24" ht="63" customHeight="1" x14ac:dyDescent="0.3">
      <c r="A2927" s="4" t="s">
        <v>238</v>
      </c>
      <c r="B2927" s="4" t="s">
        <v>1787</v>
      </c>
      <c r="C2927" s="4" t="s">
        <v>406</v>
      </c>
      <c r="D2927" s="4" t="s">
        <v>198</v>
      </c>
      <c r="E2927" s="14" t="s">
        <v>548</v>
      </c>
      <c r="F2927" s="5"/>
      <c r="G2927" s="5"/>
      <c r="H2927" s="5"/>
      <c r="I2927" s="5"/>
      <c r="J2927" s="5"/>
      <c r="K2927" s="5"/>
      <c r="L2927" s="5"/>
      <c r="M2927" s="5">
        <f t="shared" si="2469"/>
        <v>0</v>
      </c>
      <c r="N2927" s="5">
        <v>3175.6381200000001</v>
      </c>
      <c r="O2927" s="5">
        <v>3175.6381200000001</v>
      </c>
      <c r="P2927" s="5">
        <v>0</v>
      </c>
      <c r="Q2927" s="5">
        <v>0</v>
      </c>
      <c r="R2927" s="5">
        <v>0</v>
      </c>
      <c r="S2927" s="5">
        <v>0</v>
      </c>
      <c r="T2927" s="5">
        <v>3175.6381200000001</v>
      </c>
      <c r="U2927" s="5">
        <v>0</v>
      </c>
      <c r="V2927" s="42">
        <v>0</v>
      </c>
      <c r="W2927" s="5">
        <f t="shared" si="2496"/>
        <v>100</v>
      </c>
      <c r="X2927" s="27"/>
    </row>
    <row r="2928" spans="1:24" ht="47.25" hidden="1" customHeight="1" x14ac:dyDescent="0.25">
      <c r="A2928" s="4" t="s">
        <v>238</v>
      </c>
      <c r="B2928" s="4" t="s">
        <v>1787</v>
      </c>
      <c r="C2928" s="4" t="s">
        <v>38</v>
      </c>
      <c r="D2928" s="4"/>
      <c r="E2928" s="14" t="s">
        <v>838</v>
      </c>
      <c r="F2928" s="5">
        <f t="shared" ref="F2928:L2931" si="2517">F2929</f>
        <v>0</v>
      </c>
      <c r="G2928" s="5">
        <f t="shared" si="2517"/>
        <v>0</v>
      </c>
      <c r="H2928" s="5">
        <f t="shared" si="2517"/>
        <v>0</v>
      </c>
      <c r="I2928" s="5">
        <f t="shared" si="2517"/>
        <v>0</v>
      </c>
      <c r="J2928" s="5">
        <f t="shared" si="2517"/>
        <v>0</v>
      </c>
      <c r="K2928" s="5">
        <f t="shared" si="2517"/>
        <v>0</v>
      </c>
      <c r="L2928" s="5">
        <f t="shared" si="2517"/>
        <v>0</v>
      </c>
      <c r="M2928" s="5">
        <f t="shared" si="2469"/>
        <v>0</v>
      </c>
      <c r="N2928" s="5">
        <f t="shared" ref="N2928:O2931" si="2518">N2929</f>
        <v>0</v>
      </c>
      <c r="O2928" s="5">
        <f t="shared" si="2518"/>
        <v>0</v>
      </c>
      <c r="P2928" s="5">
        <f t="shared" ref="P2928:V2931" si="2519">P2929</f>
        <v>0</v>
      </c>
      <c r="Q2928" s="5">
        <f t="shared" si="2519"/>
        <v>0</v>
      </c>
      <c r="R2928" s="5">
        <f t="shared" si="2519"/>
        <v>0</v>
      </c>
      <c r="S2928" s="5">
        <f t="shared" si="2519"/>
        <v>0</v>
      </c>
      <c r="T2928" s="5">
        <f t="shared" si="2519"/>
        <v>0</v>
      </c>
      <c r="U2928" s="5">
        <f t="shared" si="2519"/>
        <v>0</v>
      </c>
      <c r="V2928" s="42">
        <f t="shared" si="2519"/>
        <v>0</v>
      </c>
      <c r="W2928" s="5" t="e">
        <f t="shared" si="2496"/>
        <v>#DIV/0!</v>
      </c>
      <c r="X2928" s="27" t="s">
        <v>1591</v>
      </c>
    </row>
    <row r="2929" spans="1:25" ht="47.25" hidden="1" customHeight="1" x14ac:dyDescent="0.25">
      <c r="A2929" s="4" t="s">
        <v>238</v>
      </c>
      <c r="B2929" s="4" t="s">
        <v>1787</v>
      </c>
      <c r="C2929" s="4" t="s">
        <v>1355</v>
      </c>
      <c r="D2929" s="4"/>
      <c r="E2929" s="14" t="s">
        <v>1357</v>
      </c>
      <c r="F2929" s="5">
        <f t="shared" si="2517"/>
        <v>0</v>
      </c>
      <c r="G2929" s="5">
        <f t="shared" si="2517"/>
        <v>0</v>
      </c>
      <c r="H2929" s="5">
        <f t="shared" si="2517"/>
        <v>0</v>
      </c>
      <c r="I2929" s="5">
        <f t="shared" si="2517"/>
        <v>0</v>
      </c>
      <c r="J2929" s="5">
        <f t="shared" si="2517"/>
        <v>0</v>
      </c>
      <c r="K2929" s="5">
        <f t="shared" si="2517"/>
        <v>0</v>
      </c>
      <c r="L2929" s="5">
        <f t="shared" si="2517"/>
        <v>0</v>
      </c>
      <c r="M2929" s="5">
        <f t="shared" si="2469"/>
        <v>0</v>
      </c>
      <c r="N2929" s="5">
        <f t="shared" si="2518"/>
        <v>0</v>
      </c>
      <c r="O2929" s="5">
        <f t="shared" si="2518"/>
        <v>0</v>
      </c>
      <c r="P2929" s="5">
        <f t="shared" si="2519"/>
        <v>0</v>
      </c>
      <c r="Q2929" s="5">
        <f t="shared" si="2519"/>
        <v>0</v>
      </c>
      <c r="R2929" s="5">
        <f t="shared" si="2519"/>
        <v>0</v>
      </c>
      <c r="S2929" s="5">
        <f t="shared" si="2519"/>
        <v>0</v>
      </c>
      <c r="T2929" s="5">
        <f t="shared" si="2519"/>
        <v>0</v>
      </c>
      <c r="U2929" s="5">
        <f t="shared" si="2519"/>
        <v>0</v>
      </c>
      <c r="V2929" s="42">
        <f t="shared" si="2519"/>
        <v>0</v>
      </c>
      <c r="W2929" s="5" t="e">
        <f t="shared" si="2496"/>
        <v>#DIV/0!</v>
      </c>
      <c r="X2929" s="27" t="s">
        <v>1591</v>
      </c>
    </row>
    <row r="2930" spans="1:25" ht="31.5" hidden="1" customHeight="1" x14ac:dyDescent="0.25">
      <c r="A2930" s="4" t="s">
        <v>238</v>
      </c>
      <c r="B2930" s="4" t="s">
        <v>1787</v>
      </c>
      <c r="C2930" s="4" t="s">
        <v>1356</v>
      </c>
      <c r="D2930" s="4"/>
      <c r="E2930" s="14" t="s">
        <v>1358</v>
      </c>
      <c r="F2930" s="5">
        <f t="shared" si="2517"/>
        <v>0</v>
      </c>
      <c r="G2930" s="5">
        <f t="shared" si="2517"/>
        <v>0</v>
      </c>
      <c r="H2930" s="5">
        <f t="shared" si="2517"/>
        <v>0</v>
      </c>
      <c r="I2930" s="5">
        <f t="shared" si="2517"/>
        <v>0</v>
      </c>
      <c r="J2930" s="5">
        <f t="shared" si="2517"/>
        <v>0</v>
      </c>
      <c r="K2930" s="5">
        <f t="shared" si="2517"/>
        <v>0</v>
      </c>
      <c r="L2930" s="5">
        <f t="shared" si="2517"/>
        <v>0</v>
      </c>
      <c r="M2930" s="5">
        <f t="shared" si="2469"/>
        <v>0</v>
      </c>
      <c r="N2930" s="5">
        <f t="shared" si="2518"/>
        <v>0</v>
      </c>
      <c r="O2930" s="5">
        <f t="shared" si="2518"/>
        <v>0</v>
      </c>
      <c r="P2930" s="5">
        <f t="shared" si="2519"/>
        <v>0</v>
      </c>
      <c r="Q2930" s="5">
        <f t="shared" si="2519"/>
        <v>0</v>
      </c>
      <c r="R2930" s="5">
        <f t="shared" si="2519"/>
        <v>0</v>
      </c>
      <c r="S2930" s="5">
        <f t="shared" si="2519"/>
        <v>0</v>
      </c>
      <c r="T2930" s="5">
        <f t="shared" si="2519"/>
        <v>0</v>
      </c>
      <c r="U2930" s="5">
        <f t="shared" si="2519"/>
        <v>0</v>
      </c>
      <c r="V2930" s="42">
        <f t="shared" si="2519"/>
        <v>0</v>
      </c>
      <c r="W2930" s="5" t="e">
        <f t="shared" si="2496"/>
        <v>#DIV/0!</v>
      </c>
      <c r="X2930" s="27" t="s">
        <v>1591</v>
      </c>
    </row>
    <row r="2931" spans="1:25" ht="31.5" hidden="1" customHeight="1" x14ac:dyDescent="0.3">
      <c r="A2931" s="4" t="s">
        <v>238</v>
      </c>
      <c r="B2931" s="4" t="s">
        <v>1787</v>
      </c>
      <c r="C2931" s="4" t="s">
        <v>1356</v>
      </c>
      <c r="D2931" s="4" t="s">
        <v>11</v>
      </c>
      <c r="E2931" s="14" t="s">
        <v>531</v>
      </c>
      <c r="F2931" s="5">
        <f t="shared" si="2517"/>
        <v>0</v>
      </c>
      <c r="G2931" s="5">
        <f t="shared" si="2517"/>
        <v>0</v>
      </c>
      <c r="H2931" s="5">
        <f t="shared" si="2517"/>
        <v>0</v>
      </c>
      <c r="I2931" s="5">
        <f t="shared" si="2517"/>
        <v>0</v>
      </c>
      <c r="J2931" s="5">
        <f t="shared" si="2517"/>
        <v>0</v>
      </c>
      <c r="K2931" s="5">
        <f t="shared" si="2517"/>
        <v>0</v>
      </c>
      <c r="L2931" s="5">
        <f t="shared" si="2517"/>
        <v>0</v>
      </c>
      <c r="M2931" s="5">
        <f t="shared" si="2469"/>
        <v>0</v>
      </c>
      <c r="N2931" s="5">
        <f t="shared" si="2518"/>
        <v>0</v>
      </c>
      <c r="O2931" s="5">
        <f t="shared" si="2518"/>
        <v>0</v>
      </c>
      <c r="P2931" s="5">
        <f t="shared" si="2519"/>
        <v>0</v>
      </c>
      <c r="Q2931" s="5">
        <f t="shared" si="2519"/>
        <v>0</v>
      </c>
      <c r="R2931" s="5">
        <f t="shared" si="2519"/>
        <v>0</v>
      </c>
      <c r="S2931" s="5">
        <f t="shared" si="2519"/>
        <v>0</v>
      </c>
      <c r="T2931" s="5">
        <f t="shared" si="2519"/>
        <v>0</v>
      </c>
      <c r="U2931" s="5">
        <f t="shared" si="2519"/>
        <v>0</v>
      </c>
      <c r="V2931" s="42">
        <f t="shared" si="2519"/>
        <v>0</v>
      </c>
      <c r="W2931" s="5" t="e">
        <f t="shared" si="2496"/>
        <v>#DIV/0!</v>
      </c>
      <c r="X2931" s="27" t="s">
        <v>1591</v>
      </c>
    </row>
    <row r="2932" spans="1:25" ht="31.5" hidden="1" customHeight="1" x14ac:dyDescent="0.3">
      <c r="A2932" s="4" t="s">
        <v>238</v>
      </c>
      <c r="B2932" s="4" t="s">
        <v>1787</v>
      </c>
      <c r="C2932" s="4" t="s">
        <v>1356</v>
      </c>
      <c r="D2932" s="4" t="s">
        <v>12</v>
      </c>
      <c r="E2932" s="14" t="s">
        <v>532</v>
      </c>
      <c r="F2932" s="5"/>
      <c r="G2932" s="5"/>
      <c r="H2932" s="5"/>
      <c r="I2932" s="5"/>
      <c r="J2932" s="5"/>
      <c r="K2932" s="5"/>
      <c r="L2932" s="5"/>
      <c r="M2932" s="5">
        <f t="shared" si="2469"/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42">
        <v>0</v>
      </c>
      <c r="W2932" s="5" t="e">
        <f t="shared" si="2496"/>
        <v>#DIV/0!</v>
      </c>
      <c r="X2932" s="27" t="s">
        <v>1591</v>
      </c>
    </row>
    <row r="2933" spans="1:25" s="10" customFormat="1" ht="15.75" customHeight="1" x14ac:dyDescent="0.3">
      <c r="A2933" s="9" t="s">
        <v>238</v>
      </c>
      <c r="B2933" s="9" t="s">
        <v>1766</v>
      </c>
      <c r="C2933" s="9"/>
      <c r="D2933" s="9"/>
      <c r="E2933" s="13" t="s">
        <v>511</v>
      </c>
      <c r="F2933" s="11">
        <f t="shared" ref="F2933:L2933" si="2520">F2934+F2940+F2948</f>
        <v>902.5</v>
      </c>
      <c r="G2933" s="11">
        <f t="shared" si="2520"/>
        <v>864</v>
      </c>
      <c r="H2933" s="11">
        <f t="shared" si="2520"/>
        <v>1027.4000000000001</v>
      </c>
      <c r="I2933" s="11">
        <f t="shared" si="2520"/>
        <v>-6</v>
      </c>
      <c r="J2933" s="11">
        <f t="shared" si="2520"/>
        <v>0</v>
      </c>
      <c r="K2933" s="11">
        <f t="shared" si="2520"/>
        <v>-11.699999999999989</v>
      </c>
      <c r="L2933" s="11">
        <f t="shared" si="2520"/>
        <v>-686.16800000000001</v>
      </c>
      <c r="M2933" s="11">
        <f t="shared" si="2469"/>
        <v>210.33199999999999</v>
      </c>
      <c r="N2933" s="11">
        <f>N2934+N2940+N2948+N2954</f>
        <v>195.80799999999999</v>
      </c>
      <c r="O2933" s="11">
        <f>O2934+O2940+O2948+O2954</f>
        <v>3</v>
      </c>
      <c r="P2933" s="11">
        <f t="shared" ref="P2933:V2933" si="2521">P2934+P2940+P2948+P2954</f>
        <v>0</v>
      </c>
      <c r="Q2933" s="11">
        <f t="shared" si="2521"/>
        <v>0</v>
      </c>
      <c r="R2933" s="11">
        <f t="shared" si="2521"/>
        <v>0</v>
      </c>
      <c r="S2933" s="11">
        <f t="shared" si="2521"/>
        <v>0</v>
      </c>
      <c r="T2933" s="11">
        <f>T2934+T2940+T2948+T2954</f>
        <v>185.80707000000001</v>
      </c>
      <c r="U2933" s="11">
        <f t="shared" si="2521"/>
        <v>0</v>
      </c>
      <c r="V2933" s="41">
        <f t="shared" si="2521"/>
        <v>0</v>
      </c>
      <c r="W2933" s="11">
        <f t="shared" si="2496"/>
        <v>94.892481410361171</v>
      </c>
      <c r="X2933" s="26"/>
    </row>
    <row r="2934" spans="1:25" ht="31.5" customHeight="1" x14ac:dyDescent="0.3">
      <c r="A2934" s="4" t="s">
        <v>238</v>
      </c>
      <c r="B2934" s="4" t="s">
        <v>1766</v>
      </c>
      <c r="C2934" s="4" t="s">
        <v>202</v>
      </c>
      <c r="D2934" s="4"/>
      <c r="E2934" s="14" t="s">
        <v>1156</v>
      </c>
      <c r="F2934" s="5">
        <f t="shared" ref="F2934:L2938" si="2522">F2935</f>
        <v>846.2</v>
      </c>
      <c r="G2934" s="5">
        <f t="shared" si="2522"/>
        <v>864</v>
      </c>
      <c r="H2934" s="5">
        <f t="shared" si="2522"/>
        <v>864.7</v>
      </c>
      <c r="I2934" s="5">
        <f t="shared" si="2522"/>
        <v>0</v>
      </c>
      <c r="J2934" s="5">
        <f t="shared" si="2522"/>
        <v>0</v>
      </c>
      <c r="K2934" s="5">
        <f t="shared" si="2522"/>
        <v>0</v>
      </c>
      <c r="L2934" s="5">
        <f t="shared" si="2522"/>
        <v>-686.16800000000001</v>
      </c>
      <c r="M2934" s="5">
        <f t="shared" si="2469"/>
        <v>160.03200000000004</v>
      </c>
      <c r="N2934" s="5">
        <f t="shared" ref="N2934:O2938" si="2523">N2935</f>
        <v>97.808000000000007</v>
      </c>
      <c r="O2934" s="5">
        <f t="shared" si="2523"/>
        <v>0</v>
      </c>
      <c r="P2934" s="5">
        <f t="shared" ref="P2934:V2938" si="2524">P2935</f>
        <v>0</v>
      </c>
      <c r="Q2934" s="5">
        <f t="shared" si="2524"/>
        <v>0</v>
      </c>
      <c r="R2934" s="5">
        <f t="shared" si="2524"/>
        <v>0</v>
      </c>
      <c r="S2934" s="5">
        <f t="shared" si="2524"/>
        <v>0</v>
      </c>
      <c r="T2934" s="5">
        <f t="shared" si="2524"/>
        <v>97.807069999999996</v>
      </c>
      <c r="U2934" s="5">
        <f t="shared" si="2524"/>
        <v>0</v>
      </c>
      <c r="V2934" s="42">
        <f t="shared" si="2524"/>
        <v>0</v>
      </c>
      <c r="W2934" s="5">
        <f t="shared" si="2496"/>
        <v>99.999049157533122</v>
      </c>
      <c r="X2934" s="27"/>
    </row>
    <row r="2935" spans="1:25" ht="31.5" customHeight="1" x14ac:dyDescent="0.3">
      <c r="A2935" s="4" t="s">
        <v>238</v>
      </c>
      <c r="B2935" s="4" t="s">
        <v>1766</v>
      </c>
      <c r="C2935" s="4" t="s">
        <v>203</v>
      </c>
      <c r="D2935" s="4"/>
      <c r="E2935" s="14" t="s">
        <v>1157</v>
      </c>
      <c r="F2935" s="5">
        <f t="shared" si="2522"/>
        <v>846.2</v>
      </c>
      <c r="G2935" s="5">
        <f t="shared" si="2522"/>
        <v>864</v>
      </c>
      <c r="H2935" s="5">
        <f t="shared" si="2522"/>
        <v>864.7</v>
      </c>
      <c r="I2935" s="5">
        <f t="shared" si="2522"/>
        <v>0</v>
      </c>
      <c r="J2935" s="5">
        <f t="shared" si="2522"/>
        <v>0</v>
      </c>
      <c r="K2935" s="5">
        <f t="shared" si="2522"/>
        <v>0</v>
      </c>
      <c r="L2935" s="5">
        <f t="shared" si="2522"/>
        <v>-686.16800000000001</v>
      </c>
      <c r="M2935" s="5">
        <f t="shared" si="2469"/>
        <v>160.03200000000004</v>
      </c>
      <c r="N2935" s="5">
        <f t="shared" si="2523"/>
        <v>97.808000000000007</v>
      </c>
      <c r="O2935" s="5">
        <f t="shared" si="2523"/>
        <v>0</v>
      </c>
      <c r="P2935" s="5">
        <f t="shared" si="2524"/>
        <v>0</v>
      </c>
      <c r="Q2935" s="5">
        <f t="shared" si="2524"/>
        <v>0</v>
      </c>
      <c r="R2935" s="5">
        <f t="shared" si="2524"/>
        <v>0</v>
      </c>
      <c r="S2935" s="5">
        <f t="shared" si="2524"/>
        <v>0</v>
      </c>
      <c r="T2935" s="5">
        <f t="shared" si="2524"/>
        <v>97.807069999999996</v>
      </c>
      <c r="U2935" s="5">
        <f t="shared" si="2524"/>
        <v>0</v>
      </c>
      <c r="V2935" s="42">
        <f t="shared" si="2524"/>
        <v>0</v>
      </c>
      <c r="W2935" s="5">
        <f t="shared" si="2496"/>
        <v>99.999049157533122</v>
      </c>
      <c r="X2935" s="27"/>
    </row>
    <row r="2936" spans="1:25" ht="47.25" customHeight="1" x14ac:dyDescent="0.3">
      <c r="A2936" s="4" t="s">
        <v>238</v>
      </c>
      <c r="B2936" s="4" t="s">
        <v>1766</v>
      </c>
      <c r="C2936" s="4" t="s">
        <v>208</v>
      </c>
      <c r="D2936" s="4"/>
      <c r="E2936" s="14" t="s">
        <v>1164</v>
      </c>
      <c r="F2936" s="5">
        <f>F2937</f>
        <v>846.2</v>
      </c>
      <c r="G2936" s="5">
        <f t="shared" si="2522"/>
        <v>864</v>
      </c>
      <c r="H2936" s="5">
        <f t="shared" si="2522"/>
        <v>864.7</v>
      </c>
      <c r="I2936" s="5">
        <f t="shared" si="2522"/>
        <v>0</v>
      </c>
      <c r="J2936" s="5">
        <f t="shared" si="2522"/>
        <v>0</v>
      </c>
      <c r="K2936" s="5">
        <f t="shared" si="2522"/>
        <v>0</v>
      </c>
      <c r="L2936" s="5">
        <f t="shared" si="2522"/>
        <v>-686.16800000000001</v>
      </c>
      <c r="M2936" s="5">
        <f t="shared" si="2469"/>
        <v>160.03200000000004</v>
      </c>
      <c r="N2936" s="5">
        <f t="shared" si="2523"/>
        <v>97.808000000000007</v>
      </c>
      <c r="O2936" s="5">
        <f t="shared" si="2523"/>
        <v>0</v>
      </c>
      <c r="P2936" s="5">
        <f t="shared" si="2524"/>
        <v>0</v>
      </c>
      <c r="Q2936" s="5">
        <f t="shared" si="2524"/>
        <v>0</v>
      </c>
      <c r="R2936" s="5">
        <f t="shared" si="2524"/>
        <v>0</v>
      </c>
      <c r="S2936" s="5">
        <f t="shared" si="2524"/>
        <v>0</v>
      </c>
      <c r="T2936" s="5">
        <f t="shared" si="2524"/>
        <v>97.807069999999996</v>
      </c>
      <c r="U2936" s="5">
        <f t="shared" si="2524"/>
        <v>0</v>
      </c>
      <c r="V2936" s="42">
        <f t="shared" si="2524"/>
        <v>0</v>
      </c>
      <c r="W2936" s="5">
        <f t="shared" si="2496"/>
        <v>99.999049157533122</v>
      </c>
      <c r="X2936" s="27"/>
    </row>
    <row r="2937" spans="1:25" ht="63" customHeight="1" x14ac:dyDescent="0.3">
      <c r="A2937" s="4" t="s">
        <v>238</v>
      </c>
      <c r="B2937" s="4" t="s">
        <v>1766</v>
      </c>
      <c r="C2937" s="4" t="s">
        <v>1473</v>
      </c>
      <c r="D2937" s="4"/>
      <c r="E2937" s="14" t="s">
        <v>1474</v>
      </c>
      <c r="F2937" s="5">
        <f>F2938</f>
        <v>846.2</v>
      </c>
      <c r="G2937" s="5">
        <f t="shared" si="2522"/>
        <v>864</v>
      </c>
      <c r="H2937" s="5">
        <f t="shared" si="2522"/>
        <v>864.7</v>
      </c>
      <c r="I2937" s="5">
        <f t="shared" si="2522"/>
        <v>0</v>
      </c>
      <c r="J2937" s="5">
        <f t="shared" si="2522"/>
        <v>0</v>
      </c>
      <c r="K2937" s="5">
        <f t="shared" si="2522"/>
        <v>0</v>
      </c>
      <c r="L2937" s="5">
        <f t="shared" si="2522"/>
        <v>-686.16800000000001</v>
      </c>
      <c r="M2937" s="5">
        <f t="shared" si="2469"/>
        <v>160.03200000000004</v>
      </c>
      <c r="N2937" s="5">
        <f t="shared" si="2523"/>
        <v>97.808000000000007</v>
      </c>
      <c r="O2937" s="5">
        <f t="shared" si="2523"/>
        <v>0</v>
      </c>
      <c r="P2937" s="5">
        <f t="shared" si="2524"/>
        <v>0</v>
      </c>
      <c r="Q2937" s="5">
        <f t="shared" si="2524"/>
        <v>0</v>
      </c>
      <c r="R2937" s="5">
        <f t="shared" si="2524"/>
        <v>0</v>
      </c>
      <c r="S2937" s="5">
        <f t="shared" si="2524"/>
        <v>0</v>
      </c>
      <c r="T2937" s="5">
        <f t="shared" si="2524"/>
        <v>97.807069999999996</v>
      </c>
      <c r="U2937" s="5">
        <f t="shared" si="2524"/>
        <v>0</v>
      </c>
      <c r="V2937" s="42">
        <f t="shared" si="2524"/>
        <v>0</v>
      </c>
      <c r="W2937" s="5">
        <f t="shared" si="2496"/>
        <v>99.999049157533122</v>
      </c>
      <c r="X2937" s="27"/>
    </row>
    <row r="2938" spans="1:25" ht="31.5" customHeight="1" x14ac:dyDescent="0.3">
      <c r="A2938" s="4" t="s">
        <v>238</v>
      </c>
      <c r="B2938" s="4" t="s">
        <v>1766</v>
      </c>
      <c r="C2938" s="4" t="s">
        <v>1473</v>
      </c>
      <c r="D2938" s="4" t="s">
        <v>11</v>
      </c>
      <c r="E2938" s="14" t="s">
        <v>531</v>
      </c>
      <c r="F2938" s="5">
        <f>F2939</f>
        <v>846.2</v>
      </c>
      <c r="G2938" s="5">
        <f t="shared" si="2522"/>
        <v>864</v>
      </c>
      <c r="H2938" s="5">
        <f t="shared" si="2522"/>
        <v>864.7</v>
      </c>
      <c r="I2938" s="5">
        <f t="shared" si="2522"/>
        <v>0</v>
      </c>
      <c r="J2938" s="5">
        <f t="shared" si="2522"/>
        <v>0</v>
      </c>
      <c r="K2938" s="5">
        <f t="shared" si="2522"/>
        <v>0</v>
      </c>
      <c r="L2938" s="5">
        <f t="shared" si="2522"/>
        <v>-686.16800000000001</v>
      </c>
      <c r="M2938" s="5">
        <f t="shared" si="2469"/>
        <v>160.03200000000004</v>
      </c>
      <c r="N2938" s="5">
        <f t="shared" si="2523"/>
        <v>97.808000000000007</v>
      </c>
      <c r="O2938" s="5">
        <f t="shared" si="2523"/>
        <v>0</v>
      </c>
      <c r="P2938" s="5">
        <f t="shared" si="2524"/>
        <v>0</v>
      </c>
      <c r="Q2938" s="5">
        <f t="shared" si="2524"/>
        <v>0</v>
      </c>
      <c r="R2938" s="5">
        <f t="shared" si="2524"/>
        <v>0</v>
      </c>
      <c r="S2938" s="5">
        <f t="shared" si="2524"/>
        <v>0</v>
      </c>
      <c r="T2938" s="5">
        <f t="shared" si="2524"/>
        <v>97.807069999999996</v>
      </c>
      <c r="U2938" s="5">
        <f t="shared" si="2524"/>
        <v>0</v>
      </c>
      <c r="V2938" s="42">
        <f t="shared" si="2524"/>
        <v>0</v>
      </c>
      <c r="W2938" s="5">
        <f t="shared" si="2496"/>
        <v>99.999049157533122</v>
      </c>
      <c r="X2938" s="27"/>
    </row>
    <row r="2939" spans="1:25" ht="31.5" customHeight="1" x14ac:dyDescent="0.3">
      <c r="A2939" s="4" t="s">
        <v>238</v>
      </c>
      <c r="B2939" s="4" t="s">
        <v>1766</v>
      </c>
      <c r="C2939" s="4" t="s">
        <v>1473</v>
      </c>
      <c r="D2939" s="4" t="s">
        <v>12</v>
      </c>
      <c r="E2939" s="14" t="s">
        <v>532</v>
      </c>
      <c r="F2939" s="5">
        <v>846.2</v>
      </c>
      <c r="G2939" s="5">
        <v>864</v>
      </c>
      <c r="H2939" s="5">
        <v>864.7</v>
      </c>
      <c r="I2939" s="5"/>
      <c r="J2939" s="5"/>
      <c r="K2939" s="5"/>
      <c r="L2939" s="5">
        <f>-838.333+270.971-118.806</f>
        <v>-686.16800000000001</v>
      </c>
      <c r="M2939" s="5">
        <f t="shared" si="2469"/>
        <v>160.03200000000004</v>
      </c>
      <c r="N2939" s="5">
        <v>97.808000000000007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97.807069999999996</v>
      </c>
      <c r="U2939" s="5">
        <v>0</v>
      </c>
      <c r="V2939" s="42">
        <v>0</v>
      </c>
      <c r="W2939" s="5">
        <f t="shared" si="2496"/>
        <v>99.999049157533122</v>
      </c>
      <c r="X2939" s="27"/>
    </row>
    <row r="2940" spans="1:25" ht="31.5" customHeight="1" x14ac:dyDescent="0.3">
      <c r="A2940" s="4" t="s">
        <v>238</v>
      </c>
      <c r="B2940" s="4" t="s">
        <v>1766</v>
      </c>
      <c r="C2940" s="4" t="s">
        <v>51</v>
      </c>
      <c r="D2940" s="4"/>
      <c r="E2940" s="14" t="s">
        <v>1237</v>
      </c>
      <c r="F2940" s="5">
        <f t="shared" ref="F2940:L2943" si="2525">F2941</f>
        <v>56.3</v>
      </c>
      <c r="G2940" s="5">
        <f t="shared" si="2525"/>
        <v>0</v>
      </c>
      <c r="H2940" s="5">
        <f t="shared" si="2525"/>
        <v>162.69999999999999</v>
      </c>
      <c r="I2940" s="5">
        <f t="shared" si="2525"/>
        <v>-6</v>
      </c>
      <c r="J2940" s="5">
        <f t="shared" si="2525"/>
        <v>0</v>
      </c>
      <c r="K2940" s="5">
        <f t="shared" si="2525"/>
        <v>-11.699999999999989</v>
      </c>
      <c r="L2940" s="5">
        <f t="shared" si="2525"/>
        <v>0</v>
      </c>
      <c r="M2940" s="5">
        <f t="shared" si="2469"/>
        <v>50.3</v>
      </c>
      <c r="N2940" s="5">
        <f t="shared" ref="N2940:O2943" si="2526">N2941</f>
        <v>95</v>
      </c>
      <c r="O2940" s="5">
        <f t="shared" si="2526"/>
        <v>0</v>
      </c>
      <c r="P2940" s="5">
        <f t="shared" ref="P2940:V2943" si="2527">P2941</f>
        <v>0</v>
      </c>
      <c r="Q2940" s="5">
        <f t="shared" si="2527"/>
        <v>0</v>
      </c>
      <c r="R2940" s="5">
        <f t="shared" si="2527"/>
        <v>0</v>
      </c>
      <c r="S2940" s="5">
        <f t="shared" si="2527"/>
        <v>0</v>
      </c>
      <c r="T2940" s="5">
        <f t="shared" si="2527"/>
        <v>85</v>
      </c>
      <c r="U2940" s="5">
        <f t="shared" si="2527"/>
        <v>0</v>
      </c>
      <c r="V2940" s="42">
        <f t="shared" si="2527"/>
        <v>0</v>
      </c>
      <c r="W2940" s="5">
        <f t="shared" si="2496"/>
        <v>89.473684210526315</v>
      </c>
      <c r="X2940" s="27"/>
    </row>
    <row r="2941" spans="1:25" ht="31.5" customHeight="1" x14ac:dyDescent="0.3">
      <c r="A2941" s="4" t="s">
        <v>238</v>
      </c>
      <c r="B2941" s="4" t="s">
        <v>1766</v>
      </c>
      <c r="C2941" s="4" t="s">
        <v>60</v>
      </c>
      <c r="D2941" s="4"/>
      <c r="E2941" s="14" t="s">
        <v>1242</v>
      </c>
      <c r="F2941" s="5">
        <f t="shared" si="2525"/>
        <v>56.3</v>
      </c>
      <c r="G2941" s="5">
        <f t="shared" si="2525"/>
        <v>0</v>
      </c>
      <c r="H2941" s="5">
        <f t="shared" si="2525"/>
        <v>162.69999999999999</v>
      </c>
      <c r="I2941" s="5">
        <f t="shared" si="2525"/>
        <v>-6</v>
      </c>
      <c r="J2941" s="5">
        <f t="shared" si="2525"/>
        <v>0</v>
      </c>
      <c r="K2941" s="5">
        <f t="shared" si="2525"/>
        <v>-11.699999999999989</v>
      </c>
      <c r="L2941" s="5">
        <f t="shared" si="2525"/>
        <v>0</v>
      </c>
      <c r="M2941" s="5">
        <f t="shared" si="2469"/>
        <v>50.3</v>
      </c>
      <c r="N2941" s="5">
        <f>N2942</f>
        <v>95</v>
      </c>
      <c r="O2941" s="5">
        <f t="shared" si="2526"/>
        <v>0</v>
      </c>
      <c r="P2941" s="5">
        <f t="shared" si="2527"/>
        <v>0</v>
      </c>
      <c r="Q2941" s="5">
        <f t="shared" si="2527"/>
        <v>0</v>
      </c>
      <c r="R2941" s="5">
        <f t="shared" si="2527"/>
        <v>0</v>
      </c>
      <c r="S2941" s="5">
        <f t="shared" si="2527"/>
        <v>0</v>
      </c>
      <c r="T2941" s="5">
        <f t="shared" si="2527"/>
        <v>85</v>
      </c>
      <c r="U2941" s="5">
        <f t="shared" si="2527"/>
        <v>0</v>
      </c>
      <c r="V2941" s="42">
        <f t="shared" si="2527"/>
        <v>0</v>
      </c>
      <c r="W2941" s="5">
        <f t="shared" si="2496"/>
        <v>89.473684210526315</v>
      </c>
      <c r="X2941" s="27"/>
    </row>
    <row r="2942" spans="1:25" ht="63" customHeight="1" x14ac:dyDescent="0.3">
      <c r="A2942" s="4" t="s">
        <v>238</v>
      </c>
      <c r="B2942" s="4" t="s">
        <v>1766</v>
      </c>
      <c r="C2942" s="4" t="s">
        <v>209</v>
      </c>
      <c r="D2942" s="4"/>
      <c r="E2942" s="14" t="s">
        <v>1589</v>
      </c>
      <c r="F2942" s="5">
        <f t="shared" si="2525"/>
        <v>56.3</v>
      </c>
      <c r="G2942" s="5">
        <f t="shared" si="2525"/>
        <v>0</v>
      </c>
      <c r="H2942" s="5">
        <f t="shared" si="2525"/>
        <v>162.69999999999999</v>
      </c>
      <c r="I2942" s="5">
        <f>I2943+I2945</f>
        <v>-6</v>
      </c>
      <c r="J2942" s="5">
        <f>J2943+J2945</f>
        <v>0</v>
      </c>
      <c r="K2942" s="5">
        <f>K2943+K2945</f>
        <v>-11.699999999999989</v>
      </c>
      <c r="L2942" s="5">
        <f t="shared" si="2525"/>
        <v>0</v>
      </c>
      <c r="M2942" s="5">
        <f t="shared" si="2469"/>
        <v>50.3</v>
      </c>
      <c r="N2942" s="5">
        <f>N2945</f>
        <v>95</v>
      </c>
      <c r="O2942" s="5">
        <f t="shared" ref="O2942:V2942" si="2528">O2945</f>
        <v>0</v>
      </c>
      <c r="P2942" s="5">
        <f t="shared" si="2528"/>
        <v>0</v>
      </c>
      <c r="Q2942" s="5">
        <f t="shared" si="2528"/>
        <v>0</v>
      </c>
      <c r="R2942" s="5">
        <f t="shared" si="2528"/>
        <v>0</v>
      </c>
      <c r="S2942" s="5">
        <f t="shared" si="2528"/>
        <v>0</v>
      </c>
      <c r="T2942" s="5">
        <f t="shared" si="2528"/>
        <v>85</v>
      </c>
      <c r="U2942" s="5">
        <f t="shared" si="2528"/>
        <v>0</v>
      </c>
      <c r="V2942" s="42">
        <f t="shared" si="2528"/>
        <v>0</v>
      </c>
      <c r="W2942" s="5">
        <f t="shared" si="2496"/>
        <v>89.473684210526315</v>
      </c>
      <c r="X2942" s="27"/>
    </row>
    <row r="2943" spans="1:25" ht="31.5" hidden="1" customHeight="1" x14ac:dyDescent="0.3">
      <c r="A2943" s="4" t="s">
        <v>238</v>
      </c>
      <c r="B2943" s="4" t="s">
        <v>1766</v>
      </c>
      <c r="C2943" s="4" t="s">
        <v>209</v>
      </c>
      <c r="D2943" s="4" t="s">
        <v>11</v>
      </c>
      <c r="E2943" s="14" t="s">
        <v>531</v>
      </c>
      <c r="F2943" s="5">
        <f t="shared" si="2525"/>
        <v>56.3</v>
      </c>
      <c r="G2943" s="5">
        <f t="shared" si="2525"/>
        <v>0</v>
      </c>
      <c r="H2943" s="5">
        <f t="shared" si="2525"/>
        <v>162.69999999999999</v>
      </c>
      <c r="I2943" s="5">
        <f t="shared" si="2525"/>
        <v>-56.3</v>
      </c>
      <c r="J2943" s="5">
        <f t="shared" si="2525"/>
        <v>0</v>
      </c>
      <c r="K2943" s="5">
        <f t="shared" si="2525"/>
        <v>-162.69999999999999</v>
      </c>
      <c r="L2943" s="5">
        <f t="shared" si="2525"/>
        <v>0</v>
      </c>
      <c r="M2943" s="5">
        <f t="shared" si="2469"/>
        <v>0</v>
      </c>
      <c r="N2943" s="5">
        <f t="shared" si="2526"/>
        <v>0</v>
      </c>
      <c r="O2943" s="5">
        <f t="shared" si="2526"/>
        <v>0</v>
      </c>
      <c r="P2943" s="5">
        <f t="shared" si="2527"/>
        <v>0</v>
      </c>
      <c r="Q2943" s="5">
        <f t="shared" si="2527"/>
        <v>0</v>
      </c>
      <c r="R2943" s="5">
        <f t="shared" si="2527"/>
        <v>0</v>
      </c>
      <c r="S2943" s="5">
        <f t="shared" si="2527"/>
        <v>0</v>
      </c>
      <c r="T2943" s="5">
        <f t="shared" si="2527"/>
        <v>0</v>
      </c>
      <c r="U2943" s="5">
        <f t="shared" si="2527"/>
        <v>0</v>
      </c>
      <c r="V2943" s="42">
        <f t="shared" si="2527"/>
        <v>0</v>
      </c>
      <c r="W2943" s="5" t="e">
        <f t="shared" si="2496"/>
        <v>#DIV/0!</v>
      </c>
      <c r="X2943" s="27" t="s">
        <v>1591</v>
      </c>
      <c r="Y2943" s="2" t="s">
        <v>1630</v>
      </c>
    </row>
    <row r="2944" spans="1:25" ht="31.5" hidden="1" customHeight="1" x14ac:dyDescent="0.3">
      <c r="A2944" s="4" t="s">
        <v>238</v>
      </c>
      <c r="B2944" s="4" t="s">
        <v>1766</v>
      </c>
      <c r="C2944" s="4" t="s">
        <v>209</v>
      </c>
      <c r="D2944" s="4" t="s">
        <v>12</v>
      </c>
      <c r="E2944" s="14" t="s">
        <v>532</v>
      </c>
      <c r="F2944" s="5">
        <v>56.3</v>
      </c>
      <c r="G2944" s="5"/>
      <c r="H2944" s="5">
        <v>162.69999999999999</v>
      </c>
      <c r="I2944" s="5">
        <f>-6-50.3</f>
        <v>-56.3</v>
      </c>
      <c r="J2944" s="5"/>
      <c r="K2944" s="5">
        <f>-11.7-151</f>
        <v>-162.69999999999999</v>
      </c>
      <c r="L2944" s="5"/>
      <c r="M2944" s="5">
        <f t="shared" si="2469"/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42">
        <v>0</v>
      </c>
      <c r="W2944" s="5" t="e">
        <f t="shared" si="2496"/>
        <v>#DIV/0!</v>
      </c>
      <c r="X2944" s="27" t="s">
        <v>1591</v>
      </c>
      <c r="Y2944" s="2" t="s">
        <v>1630</v>
      </c>
    </row>
    <row r="2945" spans="1:25" ht="63" customHeight="1" x14ac:dyDescent="0.3">
      <c r="A2945" s="4" t="s">
        <v>238</v>
      </c>
      <c r="B2945" s="4" t="s">
        <v>1766</v>
      </c>
      <c r="C2945" s="24" t="s">
        <v>1563</v>
      </c>
      <c r="D2945" s="4"/>
      <c r="E2945" s="14" t="s">
        <v>1564</v>
      </c>
      <c r="F2945" s="5"/>
      <c r="G2945" s="5"/>
      <c r="H2945" s="5"/>
      <c r="I2945" s="5">
        <f t="shared" ref="I2945:K2946" si="2529">I2946</f>
        <v>50.3</v>
      </c>
      <c r="J2945" s="5">
        <f t="shared" si="2529"/>
        <v>0</v>
      </c>
      <c r="K2945" s="5">
        <f t="shared" si="2529"/>
        <v>151</v>
      </c>
      <c r="L2945" s="5"/>
      <c r="M2945" s="5">
        <f t="shared" si="2469"/>
        <v>50.3</v>
      </c>
      <c r="N2945" s="5">
        <f>N2946</f>
        <v>95</v>
      </c>
      <c r="O2945" s="5">
        <f>O2946</f>
        <v>0</v>
      </c>
      <c r="P2945" s="5">
        <f t="shared" ref="P2945:V2946" si="2530">P2946</f>
        <v>0</v>
      </c>
      <c r="Q2945" s="5">
        <f t="shared" si="2530"/>
        <v>0</v>
      </c>
      <c r="R2945" s="5">
        <f t="shared" si="2530"/>
        <v>0</v>
      </c>
      <c r="S2945" s="5">
        <f t="shared" si="2530"/>
        <v>0</v>
      </c>
      <c r="T2945" s="5">
        <f>T2946</f>
        <v>85</v>
      </c>
      <c r="U2945" s="5">
        <f t="shared" si="2530"/>
        <v>0</v>
      </c>
      <c r="V2945" s="42">
        <f t="shared" si="2530"/>
        <v>0</v>
      </c>
      <c r="W2945" s="5">
        <f t="shared" si="2496"/>
        <v>89.473684210526315</v>
      </c>
      <c r="X2945" s="27"/>
    </row>
    <row r="2946" spans="1:25" ht="15.75" customHeight="1" x14ac:dyDescent="0.3">
      <c r="A2946" s="4" t="s">
        <v>238</v>
      </c>
      <c r="B2946" s="4" t="s">
        <v>1766</v>
      </c>
      <c r="C2946" s="24" t="s">
        <v>1563</v>
      </c>
      <c r="D2946" s="4" t="s">
        <v>13</v>
      </c>
      <c r="E2946" s="14" t="s">
        <v>547</v>
      </c>
      <c r="F2946" s="5"/>
      <c r="G2946" s="5"/>
      <c r="H2946" s="5"/>
      <c r="I2946" s="5">
        <f t="shared" si="2529"/>
        <v>50.3</v>
      </c>
      <c r="J2946" s="5">
        <f t="shared" si="2529"/>
        <v>0</v>
      </c>
      <c r="K2946" s="5">
        <f t="shared" si="2529"/>
        <v>151</v>
      </c>
      <c r="L2946" s="5"/>
      <c r="M2946" s="5">
        <f t="shared" si="2469"/>
        <v>50.3</v>
      </c>
      <c r="N2946" s="5">
        <f>N2947</f>
        <v>95</v>
      </c>
      <c r="O2946" s="5">
        <f>O2947</f>
        <v>0</v>
      </c>
      <c r="P2946" s="5">
        <f t="shared" si="2530"/>
        <v>0</v>
      </c>
      <c r="Q2946" s="5">
        <f t="shared" si="2530"/>
        <v>0</v>
      </c>
      <c r="R2946" s="5">
        <f t="shared" si="2530"/>
        <v>0</v>
      </c>
      <c r="S2946" s="5">
        <f t="shared" si="2530"/>
        <v>0</v>
      </c>
      <c r="T2946" s="5">
        <f>T2947</f>
        <v>85</v>
      </c>
      <c r="U2946" s="5">
        <f t="shared" si="2530"/>
        <v>0</v>
      </c>
      <c r="V2946" s="42">
        <f t="shared" si="2530"/>
        <v>0</v>
      </c>
      <c r="W2946" s="5">
        <f t="shared" si="2496"/>
        <v>89.473684210526315</v>
      </c>
      <c r="X2946" s="27"/>
    </row>
    <row r="2947" spans="1:25" ht="15.75" customHeight="1" x14ac:dyDescent="0.3">
      <c r="A2947" s="4" t="s">
        <v>238</v>
      </c>
      <c r="B2947" s="4" t="s">
        <v>1766</v>
      </c>
      <c r="C2947" s="24" t="s">
        <v>1563</v>
      </c>
      <c r="D2947" s="4" t="s">
        <v>14</v>
      </c>
      <c r="E2947" s="14" t="s">
        <v>549</v>
      </c>
      <c r="F2947" s="5"/>
      <c r="G2947" s="5"/>
      <c r="H2947" s="5"/>
      <c r="I2947" s="5">
        <v>50.3</v>
      </c>
      <c r="J2947" s="5"/>
      <c r="K2947" s="5">
        <v>151</v>
      </c>
      <c r="L2947" s="5"/>
      <c r="M2947" s="5">
        <f t="shared" si="2469"/>
        <v>50.3</v>
      </c>
      <c r="N2947" s="5">
        <v>95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85</v>
      </c>
      <c r="U2947" s="5">
        <v>0</v>
      </c>
      <c r="V2947" s="42">
        <v>0</v>
      </c>
      <c r="W2947" s="5">
        <f t="shared" si="2496"/>
        <v>89.473684210526315</v>
      </c>
      <c r="X2947" s="27"/>
    </row>
    <row r="2948" spans="1:25" ht="31.5" hidden="1" customHeight="1" x14ac:dyDescent="0.25">
      <c r="A2948" s="4" t="s">
        <v>238</v>
      </c>
      <c r="B2948" s="4" t="s">
        <v>1766</v>
      </c>
      <c r="C2948" s="4" t="s">
        <v>214</v>
      </c>
      <c r="D2948" s="4"/>
      <c r="E2948" s="14" t="s">
        <v>1247</v>
      </c>
      <c r="F2948" s="5">
        <f t="shared" ref="F2948:L2952" si="2531">F2949</f>
        <v>0</v>
      </c>
      <c r="G2948" s="5">
        <f t="shared" si="2531"/>
        <v>0</v>
      </c>
      <c r="H2948" s="5">
        <f t="shared" si="2531"/>
        <v>0</v>
      </c>
      <c r="I2948" s="5">
        <f t="shared" si="2531"/>
        <v>0</v>
      </c>
      <c r="J2948" s="5">
        <f t="shared" si="2531"/>
        <v>0</v>
      </c>
      <c r="K2948" s="5">
        <f t="shared" si="2531"/>
        <v>0</v>
      </c>
      <c r="L2948" s="5">
        <f t="shared" si="2531"/>
        <v>0</v>
      </c>
      <c r="M2948" s="5">
        <f t="shared" si="2469"/>
        <v>0</v>
      </c>
      <c r="N2948" s="5">
        <f t="shared" ref="N2948:O2952" si="2532">N2949</f>
        <v>0</v>
      </c>
      <c r="O2948" s="5">
        <f t="shared" si="2532"/>
        <v>0</v>
      </c>
      <c r="P2948" s="5">
        <f t="shared" ref="P2948:V2952" si="2533">P2949</f>
        <v>0</v>
      </c>
      <c r="Q2948" s="5">
        <f t="shared" si="2533"/>
        <v>0</v>
      </c>
      <c r="R2948" s="5">
        <f t="shared" si="2533"/>
        <v>0</v>
      </c>
      <c r="S2948" s="5">
        <f t="shared" si="2533"/>
        <v>0</v>
      </c>
      <c r="T2948" s="5">
        <f t="shared" si="2533"/>
        <v>0</v>
      </c>
      <c r="U2948" s="5">
        <f t="shared" si="2533"/>
        <v>0</v>
      </c>
      <c r="V2948" s="42">
        <f t="shared" si="2533"/>
        <v>0</v>
      </c>
      <c r="W2948" s="5" t="e">
        <f t="shared" si="2496"/>
        <v>#DIV/0!</v>
      </c>
      <c r="X2948" s="27" t="s">
        <v>1591</v>
      </c>
      <c r="Y2948" s="2" t="s">
        <v>1630</v>
      </c>
    </row>
    <row r="2949" spans="1:25" ht="47.25" hidden="1" customHeight="1" x14ac:dyDescent="0.25">
      <c r="A2949" s="4" t="s">
        <v>238</v>
      </c>
      <c r="B2949" s="4" t="s">
        <v>1766</v>
      </c>
      <c r="C2949" s="4" t="s">
        <v>215</v>
      </c>
      <c r="D2949" s="4"/>
      <c r="E2949" s="14" t="s">
        <v>1248</v>
      </c>
      <c r="F2949" s="5">
        <f t="shared" si="2531"/>
        <v>0</v>
      </c>
      <c r="G2949" s="5">
        <f t="shared" si="2531"/>
        <v>0</v>
      </c>
      <c r="H2949" s="5">
        <f t="shared" si="2531"/>
        <v>0</v>
      </c>
      <c r="I2949" s="5">
        <f t="shared" si="2531"/>
        <v>0</v>
      </c>
      <c r="J2949" s="5">
        <f t="shared" si="2531"/>
        <v>0</v>
      </c>
      <c r="K2949" s="5">
        <f t="shared" si="2531"/>
        <v>0</v>
      </c>
      <c r="L2949" s="5">
        <f t="shared" si="2531"/>
        <v>0</v>
      </c>
      <c r="M2949" s="5">
        <f t="shared" si="2469"/>
        <v>0</v>
      </c>
      <c r="N2949" s="5">
        <f t="shared" si="2532"/>
        <v>0</v>
      </c>
      <c r="O2949" s="5">
        <f t="shared" si="2532"/>
        <v>0</v>
      </c>
      <c r="P2949" s="5">
        <f t="shared" si="2533"/>
        <v>0</v>
      </c>
      <c r="Q2949" s="5">
        <f t="shared" si="2533"/>
        <v>0</v>
      </c>
      <c r="R2949" s="5">
        <f t="shared" si="2533"/>
        <v>0</v>
      </c>
      <c r="S2949" s="5">
        <f t="shared" si="2533"/>
        <v>0</v>
      </c>
      <c r="T2949" s="5">
        <f t="shared" si="2533"/>
        <v>0</v>
      </c>
      <c r="U2949" s="5">
        <f t="shared" si="2533"/>
        <v>0</v>
      </c>
      <c r="V2949" s="42">
        <f t="shared" si="2533"/>
        <v>0</v>
      </c>
      <c r="W2949" s="5" t="e">
        <f t="shared" si="2496"/>
        <v>#DIV/0!</v>
      </c>
      <c r="X2949" s="27" t="s">
        <v>1591</v>
      </c>
      <c r="Y2949" s="2" t="s">
        <v>1630</v>
      </c>
    </row>
    <row r="2950" spans="1:25" ht="31.5" hidden="1" customHeight="1" x14ac:dyDescent="0.25">
      <c r="A2950" s="4" t="s">
        <v>238</v>
      </c>
      <c r="B2950" s="4" t="s">
        <v>1766</v>
      </c>
      <c r="C2950" s="4" t="s">
        <v>216</v>
      </c>
      <c r="D2950" s="4"/>
      <c r="E2950" s="14" t="s">
        <v>1249</v>
      </c>
      <c r="F2950" s="5">
        <f t="shared" si="2531"/>
        <v>0</v>
      </c>
      <c r="G2950" s="5">
        <f t="shared" si="2531"/>
        <v>0</v>
      </c>
      <c r="H2950" s="5">
        <f t="shared" si="2531"/>
        <v>0</v>
      </c>
      <c r="I2950" s="5">
        <f t="shared" si="2531"/>
        <v>0</v>
      </c>
      <c r="J2950" s="5">
        <f t="shared" si="2531"/>
        <v>0</v>
      </c>
      <c r="K2950" s="5">
        <f t="shared" si="2531"/>
        <v>0</v>
      </c>
      <c r="L2950" s="5">
        <f t="shared" si="2531"/>
        <v>0</v>
      </c>
      <c r="M2950" s="5">
        <f t="shared" si="2469"/>
        <v>0</v>
      </c>
      <c r="N2950" s="5">
        <f t="shared" si="2532"/>
        <v>0</v>
      </c>
      <c r="O2950" s="5">
        <f t="shared" si="2532"/>
        <v>0</v>
      </c>
      <c r="P2950" s="5">
        <f t="shared" si="2533"/>
        <v>0</v>
      </c>
      <c r="Q2950" s="5">
        <f t="shared" si="2533"/>
        <v>0</v>
      </c>
      <c r="R2950" s="5">
        <f t="shared" si="2533"/>
        <v>0</v>
      </c>
      <c r="S2950" s="5">
        <f t="shared" si="2533"/>
        <v>0</v>
      </c>
      <c r="T2950" s="5">
        <f t="shared" si="2533"/>
        <v>0</v>
      </c>
      <c r="U2950" s="5">
        <f t="shared" si="2533"/>
        <v>0</v>
      </c>
      <c r="V2950" s="42">
        <f t="shared" si="2533"/>
        <v>0</v>
      </c>
      <c r="W2950" s="5" t="e">
        <f t="shared" si="2496"/>
        <v>#DIV/0!</v>
      </c>
      <c r="X2950" s="27" t="s">
        <v>1591</v>
      </c>
      <c r="Y2950" s="2" t="s">
        <v>1630</v>
      </c>
    </row>
    <row r="2951" spans="1:25" ht="31.5" hidden="1" customHeight="1" x14ac:dyDescent="0.25">
      <c r="A2951" s="4" t="s">
        <v>238</v>
      </c>
      <c r="B2951" s="4" t="s">
        <v>1766</v>
      </c>
      <c r="C2951" s="4" t="s">
        <v>210</v>
      </c>
      <c r="D2951" s="4"/>
      <c r="E2951" s="14" t="s">
        <v>799</v>
      </c>
      <c r="F2951" s="5">
        <f t="shared" si="2531"/>
        <v>0</v>
      </c>
      <c r="G2951" s="5">
        <f t="shared" si="2531"/>
        <v>0</v>
      </c>
      <c r="H2951" s="5">
        <f t="shared" si="2531"/>
        <v>0</v>
      </c>
      <c r="I2951" s="5">
        <f t="shared" si="2531"/>
        <v>0</v>
      </c>
      <c r="J2951" s="5">
        <f t="shared" si="2531"/>
        <v>0</v>
      </c>
      <c r="K2951" s="5">
        <f t="shared" si="2531"/>
        <v>0</v>
      </c>
      <c r="L2951" s="5">
        <f t="shared" si="2531"/>
        <v>0</v>
      </c>
      <c r="M2951" s="5">
        <f t="shared" si="2469"/>
        <v>0</v>
      </c>
      <c r="N2951" s="5">
        <f t="shared" si="2532"/>
        <v>0</v>
      </c>
      <c r="O2951" s="5">
        <f t="shared" si="2532"/>
        <v>0</v>
      </c>
      <c r="P2951" s="5">
        <f t="shared" si="2533"/>
        <v>0</v>
      </c>
      <c r="Q2951" s="5">
        <f t="shared" si="2533"/>
        <v>0</v>
      </c>
      <c r="R2951" s="5">
        <f t="shared" si="2533"/>
        <v>0</v>
      </c>
      <c r="S2951" s="5">
        <f t="shared" si="2533"/>
        <v>0</v>
      </c>
      <c r="T2951" s="5">
        <f t="shared" si="2533"/>
        <v>0</v>
      </c>
      <c r="U2951" s="5">
        <f t="shared" si="2533"/>
        <v>0</v>
      </c>
      <c r="V2951" s="42">
        <f t="shared" si="2533"/>
        <v>0</v>
      </c>
      <c r="W2951" s="5" t="e">
        <f t="shared" si="2496"/>
        <v>#DIV/0!</v>
      </c>
      <c r="X2951" s="27" t="s">
        <v>1591</v>
      </c>
      <c r="Y2951" s="2" t="s">
        <v>1630</v>
      </c>
    </row>
    <row r="2952" spans="1:25" ht="31.5" hidden="1" customHeight="1" x14ac:dyDescent="0.3">
      <c r="A2952" s="4" t="s">
        <v>238</v>
      </c>
      <c r="B2952" s="4" t="s">
        <v>1766</v>
      </c>
      <c r="C2952" s="4" t="s">
        <v>210</v>
      </c>
      <c r="D2952" s="4" t="s">
        <v>11</v>
      </c>
      <c r="E2952" s="14" t="s">
        <v>531</v>
      </c>
      <c r="F2952" s="5">
        <f t="shared" si="2531"/>
        <v>0</v>
      </c>
      <c r="G2952" s="5">
        <f t="shared" si="2531"/>
        <v>0</v>
      </c>
      <c r="H2952" s="5">
        <f t="shared" si="2531"/>
        <v>0</v>
      </c>
      <c r="I2952" s="5">
        <f t="shared" si="2531"/>
        <v>0</v>
      </c>
      <c r="J2952" s="5">
        <f t="shared" si="2531"/>
        <v>0</v>
      </c>
      <c r="K2952" s="5">
        <f t="shared" si="2531"/>
        <v>0</v>
      </c>
      <c r="L2952" s="5">
        <f t="shared" si="2531"/>
        <v>0</v>
      </c>
      <c r="M2952" s="5">
        <f t="shared" si="2469"/>
        <v>0</v>
      </c>
      <c r="N2952" s="5">
        <f t="shared" si="2532"/>
        <v>0</v>
      </c>
      <c r="O2952" s="5">
        <f t="shared" si="2532"/>
        <v>0</v>
      </c>
      <c r="P2952" s="5">
        <f t="shared" si="2533"/>
        <v>0</v>
      </c>
      <c r="Q2952" s="5">
        <f t="shared" si="2533"/>
        <v>0</v>
      </c>
      <c r="R2952" s="5">
        <f t="shared" si="2533"/>
        <v>0</v>
      </c>
      <c r="S2952" s="5">
        <f t="shared" si="2533"/>
        <v>0</v>
      </c>
      <c r="T2952" s="5">
        <f t="shared" si="2533"/>
        <v>0</v>
      </c>
      <c r="U2952" s="5">
        <f t="shared" si="2533"/>
        <v>0</v>
      </c>
      <c r="V2952" s="42">
        <f t="shared" si="2533"/>
        <v>0</v>
      </c>
      <c r="W2952" s="5" t="e">
        <f t="shared" si="2496"/>
        <v>#DIV/0!</v>
      </c>
      <c r="X2952" s="27" t="s">
        <v>1591</v>
      </c>
      <c r="Y2952" s="2" t="s">
        <v>1630</v>
      </c>
    </row>
    <row r="2953" spans="1:25" ht="31.5" hidden="1" customHeight="1" x14ac:dyDescent="0.3">
      <c r="A2953" s="4" t="s">
        <v>238</v>
      </c>
      <c r="B2953" s="4" t="s">
        <v>1766</v>
      </c>
      <c r="C2953" s="4" t="s">
        <v>210</v>
      </c>
      <c r="D2953" s="4" t="s">
        <v>12</v>
      </c>
      <c r="E2953" s="14" t="s">
        <v>532</v>
      </c>
      <c r="F2953" s="5"/>
      <c r="G2953" s="5"/>
      <c r="H2953" s="5"/>
      <c r="I2953" s="5"/>
      <c r="J2953" s="5"/>
      <c r="K2953" s="5"/>
      <c r="L2953" s="5"/>
      <c r="M2953" s="5">
        <f t="shared" si="2469"/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42">
        <v>0</v>
      </c>
      <c r="W2953" s="5" t="e">
        <f t="shared" si="2496"/>
        <v>#DIV/0!</v>
      </c>
      <c r="X2953" s="27" t="s">
        <v>1591</v>
      </c>
      <c r="Y2953" s="2" t="s">
        <v>1630</v>
      </c>
    </row>
    <row r="2954" spans="1:25" ht="47.25" customHeight="1" x14ac:dyDescent="0.3">
      <c r="A2954" s="4" t="s">
        <v>238</v>
      </c>
      <c r="B2954" s="4" t="s">
        <v>1766</v>
      </c>
      <c r="C2954" s="4" t="s">
        <v>38</v>
      </c>
      <c r="D2954" s="4"/>
      <c r="E2954" s="14" t="s">
        <v>838</v>
      </c>
      <c r="F2954" s="5"/>
      <c r="G2954" s="5"/>
      <c r="H2954" s="5"/>
      <c r="I2954" s="5"/>
      <c r="J2954" s="5"/>
      <c r="K2954" s="5"/>
      <c r="L2954" s="5"/>
      <c r="M2954" s="5">
        <f>M2955</f>
        <v>0</v>
      </c>
      <c r="N2954" s="5">
        <f t="shared" ref="N2954:V2957" si="2534">N2955</f>
        <v>3</v>
      </c>
      <c r="O2954" s="5">
        <f t="shared" si="2534"/>
        <v>3</v>
      </c>
      <c r="P2954" s="5">
        <f t="shared" si="2534"/>
        <v>0</v>
      </c>
      <c r="Q2954" s="5">
        <f t="shared" si="2534"/>
        <v>0</v>
      </c>
      <c r="R2954" s="5">
        <f t="shared" si="2534"/>
        <v>0</v>
      </c>
      <c r="S2954" s="5">
        <f t="shared" si="2534"/>
        <v>0</v>
      </c>
      <c r="T2954" s="5">
        <f t="shared" si="2534"/>
        <v>3</v>
      </c>
      <c r="U2954" s="5">
        <f t="shared" si="2534"/>
        <v>0</v>
      </c>
      <c r="V2954" s="42">
        <f t="shared" si="2534"/>
        <v>0</v>
      </c>
      <c r="W2954" s="5">
        <f t="shared" si="2496"/>
        <v>100</v>
      </c>
      <c r="X2954" s="27"/>
    </row>
    <row r="2955" spans="1:25" ht="31.5" customHeight="1" x14ac:dyDescent="0.3">
      <c r="A2955" s="4" t="s">
        <v>238</v>
      </c>
      <c r="B2955" s="4" t="s">
        <v>1766</v>
      </c>
      <c r="C2955" s="4" t="s">
        <v>45</v>
      </c>
      <c r="D2955" s="4"/>
      <c r="E2955" s="14" t="s">
        <v>839</v>
      </c>
      <c r="F2955" s="5"/>
      <c r="G2955" s="5"/>
      <c r="H2955" s="5"/>
      <c r="I2955" s="5"/>
      <c r="J2955" s="5"/>
      <c r="K2955" s="5"/>
      <c r="L2955" s="5"/>
      <c r="M2955" s="5">
        <f>M2956</f>
        <v>0</v>
      </c>
      <c r="N2955" s="5">
        <f t="shared" si="2534"/>
        <v>3</v>
      </c>
      <c r="O2955" s="5">
        <f t="shared" si="2534"/>
        <v>3</v>
      </c>
      <c r="P2955" s="5">
        <f t="shared" si="2534"/>
        <v>0</v>
      </c>
      <c r="Q2955" s="5">
        <f t="shared" si="2534"/>
        <v>0</v>
      </c>
      <c r="R2955" s="5">
        <f t="shared" si="2534"/>
        <v>0</v>
      </c>
      <c r="S2955" s="5">
        <f t="shared" si="2534"/>
        <v>0</v>
      </c>
      <c r="T2955" s="5">
        <f t="shared" si="2534"/>
        <v>3</v>
      </c>
      <c r="U2955" s="5">
        <f t="shared" si="2534"/>
        <v>0</v>
      </c>
      <c r="V2955" s="42">
        <f t="shared" si="2534"/>
        <v>0</v>
      </c>
      <c r="W2955" s="5">
        <f t="shared" si="2496"/>
        <v>100</v>
      </c>
      <c r="X2955" s="27"/>
    </row>
    <row r="2956" spans="1:25" ht="31.5" customHeight="1" x14ac:dyDescent="0.3">
      <c r="A2956" s="4" t="s">
        <v>238</v>
      </c>
      <c r="B2956" s="4" t="s">
        <v>1766</v>
      </c>
      <c r="C2956" s="4" t="s">
        <v>46</v>
      </c>
      <c r="D2956" s="4"/>
      <c r="E2956" s="14" t="s">
        <v>840</v>
      </c>
      <c r="F2956" s="5"/>
      <c r="G2956" s="5"/>
      <c r="H2956" s="5"/>
      <c r="I2956" s="5"/>
      <c r="J2956" s="5"/>
      <c r="K2956" s="5"/>
      <c r="L2956" s="5"/>
      <c r="M2956" s="5">
        <f>M2957</f>
        <v>0</v>
      </c>
      <c r="N2956" s="5">
        <f t="shared" si="2534"/>
        <v>3</v>
      </c>
      <c r="O2956" s="5">
        <f t="shared" si="2534"/>
        <v>3</v>
      </c>
      <c r="P2956" s="5">
        <f t="shared" si="2534"/>
        <v>0</v>
      </c>
      <c r="Q2956" s="5">
        <f t="shared" si="2534"/>
        <v>0</v>
      </c>
      <c r="R2956" s="5">
        <f t="shared" si="2534"/>
        <v>0</v>
      </c>
      <c r="S2956" s="5">
        <f t="shared" si="2534"/>
        <v>0</v>
      </c>
      <c r="T2956" s="5">
        <f t="shared" si="2534"/>
        <v>3</v>
      </c>
      <c r="U2956" s="5">
        <f t="shared" si="2534"/>
        <v>0</v>
      </c>
      <c r="V2956" s="42">
        <f t="shared" si="2534"/>
        <v>0</v>
      </c>
      <c r="W2956" s="5">
        <f t="shared" si="2496"/>
        <v>100</v>
      </c>
      <c r="X2956" s="27"/>
    </row>
    <row r="2957" spans="1:25" ht="15.75" customHeight="1" x14ac:dyDescent="0.3">
      <c r="A2957" s="4" t="s">
        <v>238</v>
      </c>
      <c r="B2957" s="4" t="s">
        <v>1766</v>
      </c>
      <c r="C2957" s="4" t="s">
        <v>46</v>
      </c>
      <c r="D2957" s="4" t="s">
        <v>13</v>
      </c>
      <c r="E2957" s="14" t="s">
        <v>547</v>
      </c>
      <c r="F2957" s="5"/>
      <c r="G2957" s="5"/>
      <c r="H2957" s="5"/>
      <c r="I2957" s="5"/>
      <c r="J2957" s="5"/>
      <c r="K2957" s="5"/>
      <c r="L2957" s="5"/>
      <c r="M2957" s="5">
        <f>M2958</f>
        <v>0</v>
      </c>
      <c r="N2957" s="5">
        <f t="shared" si="2534"/>
        <v>3</v>
      </c>
      <c r="O2957" s="5">
        <f t="shared" si="2534"/>
        <v>3</v>
      </c>
      <c r="P2957" s="5">
        <f t="shared" si="2534"/>
        <v>0</v>
      </c>
      <c r="Q2957" s="5">
        <f t="shared" si="2534"/>
        <v>0</v>
      </c>
      <c r="R2957" s="5">
        <f t="shared" si="2534"/>
        <v>0</v>
      </c>
      <c r="S2957" s="5">
        <f t="shared" si="2534"/>
        <v>0</v>
      </c>
      <c r="T2957" s="5">
        <f t="shared" si="2534"/>
        <v>3</v>
      </c>
      <c r="U2957" s="5">
        <f t="shared" si="2534"/>
        <v>0</v>
      </c>
      <c r="V2957" s="42">
        <f t="shared" si="2534"/>
        <v>0</v>
      </c>
      <c r="W2957" s="5">
        <f t="shared" ref="W2957:W3020" si="2535">T2957/N2957*100</f>
        <v>100</v>
      </c>
      <c r="X2957" s="27"/>
    </row>
    <row r="2958" spans="1:25" ht="15.75" customHeight="1" x14ac:dyDescent="0.3">
      <c r="A2958" s="4" t="s">
        <v>238</v>
      </c>
      <c r="B2958" s="4" t="s">
        <v>1766</v>
      </c>
      <c r="C2958" s="4" t="s">
        <v>46</v>
      </c>
      <c r="D2958" s="4" t="s">
        <v>14</v>
      </c>
      <c r="E2958" s="14" t="s">
        <v>549</v>
      </c>
      <c r="F2958" s="5"/>
      <c r="G2958" s="5"/>
      <c r="H2958" s="5"/>
      <c r="I2958" s="5"/>
      <c r="J2958" s="5"/>
      <c r="K2958" s="5"/>
      <c r="L2958" s="5"/>
      <c r="M2958" s="5">
        <v>0</v>
      </c>
      <c r="N2958" s="5">
        <v>3</v>
      </c>
      <c r="O2958" s="5">
        <v>3</v>
      </c>
      <c r="P2958" s="5">
        <v>0</v>
      </c>
      <c r="Q2958" s="5">
        <v>0</v>
      </c>
      <c r="R2958" s="5">
        <v>0</v>
      </c>
      <c r="S2958" s="5">
        <v>0</v>
      </c>
      <c r="T2958" s="5">
        <v>3</v>
      </c>
      <c r="U2958" s="5">
        <v>0</v>
      </c>
      <c r="V2958" s="42">
        <v>0</v>
      </c>
      <c r="W2958" s="5">
        <f t="shared" si="2535"/>
        <v>100</v>
      </c>
      <c r="X2958" s="27"/>
    </row>
    <row r="2959" spans="1:25" s="3" customFormat="1" ht="15.75" customHeight="1" x14ac:dyDescent="0.3">
      <c r="A2959" s="7" t="s">
        <v>238</v>
      </c>
      <c r="B2959" s="7" t="s">
        <v>91</v>
      </c>
      <c r="C2959" s="7"/>
      <c r="D2959" s="7"/>
      <c r="E2959" s="18" t="s">
        <v>494</v>
      </c>
      <c r="F2959" s="8">
        <f t="shared" ref="F2959:L2959" si="2536">F2967+F3023+F2960</f>
        <v>91270.399999999994</v>
      </c>
      <c r="G2959" s="8">
        <f t="shared" si="2536"/>
        <v>77947.399999999994</v>
      </c>
      <c r="H2959" s="8">
        <f t="shared" si="2536"/>
        <v>76903.399999999994</v>
      </c>
      <c r="I2959" s="8">
        <f t="shared" si="2536"/>
        <v>-5006.1000000000004</v>
      </c>
      <c r="J2959" s="8">
        <f t="shared" si="2536"/>
        <v>1241.2</v>
      </c>
      <c r="K2959" s="8">
        <f t="shared" si="2536"/>
        <v>3764.9</v>
      </c>
      <c r="L2959" s="8">
        <f t="shared" si="2536"/>
        <v>582.05599999999993</v>
      </c>
      <c r="M2959" s="8">
        <f t="shared" ref="M2959:M3045" si="2537">F2959+I2959+L2959</f>
        <v>86846.355999999985</v>
      </c>
      <c r="N2959" s="8">
        <f t="shared" ref="N2959:V2959" si="2538">N2967+N3023+N2960</f>
        <v>35621.06672000001</v>
      </c>
      <c r="O2959" s="8">
        <f>O2967+O3023+O2960</f>
        <v>28164.664629999999</v>
      </c>
      <c r="P2959" s="8">
        <f t="shared" si="2538"/>
        <v>392.46081000000004</v>
      </c>
      <c r="Q2959" s="8">
        <f t="shared" si="2538"/>
        <v>12.717840000000001</v>
      </c>
      <c r="R2959" s="8">
        <f t="shared" si="2538"/>
        <v>0</v>
      </c>
      <c r="S2959" s="8">
        <f t="shared" si="2538"/>
        <v>0</v>
      </c>
      <c r="T2959" s="8">
        <f>T2967+T3023+T2960</f>
        <v>35526.200720000001</v>
      </c>
      <c r="U2959" s="8">
        <f t="shared" si="2538"/>
        <v>392.46081000000004</v>
      </c>
      <c r="V2959" s="40">
        <f t="shared" si="2538"/>
        <v>0</v>
      </c>
      <c r="W2959" s="8">
        <f t="shared" si="2535"/>
        <v>99.733680069870729</v>
      </c>
      <c r="X2959" s="22"/>
    </row>
    <row r="2960" spans="1:25" s="10" customFormat="1" ht="15.75" customHeight="1" x14ac:dyDescent="0.3">
      <c r="A2960" s="9" t="s">
        <v>238</v>
      </c>
      <c r="B2960" s="9" t="s">
        <v>1788</v>
      </c>
      <c r="C2960" s="9"/>
      <c r="D2960" s="9"/>
      <c r="E2960" s="13" t="s">
        <v>513</v>
      </c>
      <c r="F2960" s="11">
        <f t="shared" ref="F2960:L2965" si="2539">F2961</f>
        <v>0</v>
      </c>
      <c r="G2960" s="11">
        <f t="shared" si="2539"/>
        <v>0</v>
      </c>
      <c r="H2960" s="11">
        <f t="shared" si="2539"/>
        <v>0</v>
      </c>
      <c r="I2960" s="11">
        <f t="shared" si="2539"/>
        <v>0</v>
      </c>
      <c r="J2960" s="11">
        <f t="shared" si="2539"/>
        <v>0</v>
      </c>
      <c r="K2960" s="11">
        <f t="shared" si="2539"/>
        <v>0</v>
      </c>
      <c r="L2960" s="11">
        <f t="shared" si="2539"/>
        <v>133.25200000000001</v>
      </c>
      <c r="M2960" s="11">
        <f t="shared" si="2537"/>
        <v>133.25200000000001</v>
      </c>
      <c r="N2960" s="11">
        <f t="shared" ref="N2960:O2965" si="2540">N2961</f>
        <v>133.25200000000001</v>
      </c>
      <c r="O2960" s="11">
        <f t="shared" si="2540"/>
        <v>0</v>
      </c>
      <c r="P2960" s="11">
        <f t="shared" ref="P2960:V2965" si="2541">P2961</f>
        <v>0</v>
      </c>
      <c r="Q2960" s="11">
        <f t="shared" si="2541"/>
        <v>0</v>
      </c>
      <c r="R2960" s="11">
        <f t="shared" si="2541"/>
        <v>0</v>
      </c>
      <c r="S2960" s="11">
        <f t="shared" si="2541"/>
        <v>0</v>
      </c>
      <c r="T2960" s="11">
        <f t="shared" si="2541"/>
        <v>133.25164000000001</v>
      </c>
      <c r="U2960" s="11">
        <f t="shared" si="2541"/>
        <v>0</v>
      </c>
      <c r="V2960" s="41">
        <f t="shared" si="2541"/>
        <v>0</v>
      </c>
      <c r="W2960" s="11">
        <f t="shared" si="2535"/>
        <v>99.999729835199474</v>
      </c>
      <c r="X2960" s="27"/>
    </row>
    <row r="2961" spans="1:24" ht="31.5" customHeight="1" x14ac:dyDescent="0.3">
      <c r="A2961" s="4" t="s">
        <v>238</v>
      </c>
      <c r="B2961" s="4" t="s">
        <v>1788</v>
      </c>
      <c r="C2961" s="4" t="s">
        <v>205</v>
      </c>
      <c r="D2961" s="4"/>
      <c r="E2961" s="14" t="s">
        <v>1210</v>
      </c>
      <c r="F2961" s="5">
        <f t="shared" si="2539"/>
        <v>0</v>
      </c>
      <c r="G2961" s="5">
        <f t="shared" si="2539"/>
        <v>0</v>
      </c>
      <c r="H2961" s="5">
        <f t="shared" si="2539"/>
        <v>0</v>
      </c>
      <c r="I2961" s="5">
        <f t="shared" si="2539"/>
        <v>0</v>
      </c>
      <c r="J2961" s="5">
        <f t="shared" si="2539"/>
        <v>0</v>
      </c>
      <c r="K2961" s="5">
        <f t="shared" si="2539"/>
        <v>0</v>
      </c>
      <c r="L2961" s="5">
        <f t="shared" si="2539"/>
        <v>133.25200000000001</v>
      </c>
      <c r="M2961" s="5">
        <f t="shared" si="2537"/>
        <v>133.25200000000001</v>
      </c>
      <c r="N2961" s="5">
        <f t="shared" si="2540"/>
        <v>133.25200000000001</v>
      </c>
      <c r="O2961" s="5">
        <f t="shared" si="2540"/>
        <v>0</v>
      </c>
      <c r="P2961" s="5">
        <f t="shared" si="2541"/>
        <v>0</v>
      </c>
      <c r="Q2961" s="5">
        <f t="shared" si="2541"/>
        <v>0</v>
      </c>
      <c r="R2961" s="5">
        <f t="shared" si="2541"/>
        <v>0</v>
      </c>
      <c r="S2961" s="5">
        <f t="shared" si="2541"/>
        <v>0</v>
      </c>
      <c r="T2961" s="5">
        <f t="shared" si="2541"/>
        <v>133.25164000000001</v>
      </c>
      <c r="U2961" s="5">
        <f t="shared" si="2541"/>
        <v>0</v>
      </c>
      <c r="V2961" s="42">
        <f t="shared" si="2541"/>
        <v>0</v>
      </c>
      <c r="W2961" s="5">
        <f t="shared" si="2535"/>
        <v>99.999729835199474</v>
      </c>
      <c r="X2961" s="27"/>
    </row>
    <row r="2962" spans="1:24" ht="31.5" customHeight="1" x14ac:dyDescent="0.3">
      <c r="A2962" s="4" t="s">
        <v>238</v>
      </c>
      <c r="B2962" s="4" t="s">
        <v>1788</v>
      </c>
      <c r="C2962" s="4" t="s">
        <v>253</v>
      </c>
      <c r="D2962" s="4"/>
      <c r="E2962" s="14" t="s">
        <v>1229</v>
      </c>
      <c r="F2962" s="5">
        <f t="shared" si="2539"/>
        <v>0</v>
      </c>
      <c r="G2962" s="5">
        <f t="shared" si="2539"/>
        <v>0</v>
      </c>
      <c r="H2962" s="5">
        <f t="shared" si="2539"/>
        <v>0</v>
      </c>
      <c r="I2962" s="5">
        <f t="shared" si="2539"/>
        <v>0</v>
      </c>
      <c r="J2962" s="5">
        <f t="shared" si="2539"/>
        <v>0</v>
      </c>
      <c r="K2962" s="5">
        <f t="shared" si="2539"/>
        <v>0</v>
      </c>
      <c r="L2962" s="5">
        <f t="shared" si="2539"/>
        <v>133.25200000000001</v>
      </c>
      <c r="M2962" s="5">
        <f t="shared" si="2537"/>
        <v>133.25200000000001</v>
      </c>
      <c r="N2962" s="5">
        <f t="shared" si="2540"/>
        <v>133.25200000000001</v>
      </c>
      <c r="O2962" s="5">
        <f t="shared" si="2540"/>
        <v>0</v>
      </c>
      <c r="P2962" s="5">
        <f t="shared" si="2541"/>
        <v>0</v>
      </c>
      <c r="Q2962" s="5">
        <f t="shared" si="2541"/>
        <v>0</v>
      </c>
      <c r="R2962" s="5">
        <f t="shared" si="2541"/>
        <v>0</v>
      </c>
      <c r="S2962" s="5">
        <f t="shared" si="2541"/>
        <v>0</v>
      </c>
      <c r="T2962" s="5">
        <f t="shared" si="2541"/>
        <v>133.25164000000001</v>
      </c>
      <c r="U2962" s="5">
        <f t="shared" si="2541"/>
        <v>0</v>
      </c>
      <c r="V2962" s="42">
        <f t="shared" si="2541"/>
        <v>0</v>
      </c>
      <c r="W2962" s="5">
        <f t="shared" si="2535"/>
        <v>99.999729835199474</v>
      </c>
      <c r="X2962" s="27"/>
    </row>
    <row r="2963" spans="1:24" ht="63" customHeight="1" x14ac:dyDescent="0.3">
      <c r="A2963" s="4" t="s">
        <v>238</v>
      </c>
      <c r="B2963" s="4" t="s">
        <v>1788</v>
      </c>
      <c r="C2963" s="4" t="s">
        <v>254</v>
      </c>
      <c r="D2963" s="4"/>
      <c r="E2963" s="14" t="s">
        <v>1230</v>
      </c>
      <c r="F2963" s="5">
        <f t="shared" si="2539"/>
        <v>0</v>
      </c>
      <c r="G2963" s="5">
        <f t="shared" si="2539"/>
        <v>0</v>
      </c>
      <c r="H2963" s="5">
        <f t="shared" si="2539"/>
        <v>0</v>
      </c>
      <c r="I2963" s="5">
        <f t="shared" si="2539"/>
        <v>0</v>
      </c>
      <c r="J2963" s="5">
        <f t="shared" si="2539"/>
        <v>0</v>
      </c>
      <c r="K2963" s="5">
        <f t="shared" si="2539"/>
        <v>0</v>
      </c>
      <c r="L2963" s="5">
        <f t="shared" si="2539"/>
        <v>133.25200000000001</v>
      </c>
      <c r="M2963" s="5">
        <f t="shared" si="2537"/>
        <v>133.25200000000001</v>
      </c>
      <c r="N2963" s="5">
        <f t="shared" si="2540"/>
        <v>133.25200000000001</v>
      </c>
      <c r="O2963" s="5">
        <f t="shared" si="2540"/>
        <v>0</v>
      </c>
      <c r="P2963" s="5">
        <f t="shared" si="2541"/>
        <v>0</v>
      </c>
      <c r="Q2963" s="5">
        <f t="shared" si="2541"/>
        <v>0</v>
      </c>
      <c r="R2963" s="5">
        <f t="shared" si="2541"/>
        <v>0</v>
      </c>
      <c r="S2963" s="5">
        <f t="shared" si="2541"/>
        <v>0</v>
      </c>
      <c r="T2963" s="5">
        <f t="shared" si="2541"/>
        <v>133.25164000000001</v>
      </c>
      <c r="U2963" s="5">
        <f t="shared" si="2541"/>
        <v>0</v>
      </c>
      <c r="V2963" s="42">
        <f t="shared" si="2541"/>
        <v>0</v>
      </c>
      <c r="W2963" s="5">
        <f t="shared" si="2535"/>
        <v>99.999729835199474</v>
      </c>
      <c r="X2963" s="27"/>
    </row>
    <row r="2964" spans="1:24" ht="31.5" customHeight="1" x14ac:dyDescent="0.3">
      <c r="A2964" s="4" t="s">
        <v>238</v>
      </c>
      <c r="B2964" s="4" t="s">
        <v>1788</v>
      </c>
      <c r="C2964" s="4" t="s">
        <v>1306</v>
      </c>
      <c r="D2964" s="4"/>
      <c r="E2964" s="14" t="s">
        <v>1307</v>
      </c>
      <c r="F2964" s="5">
        <f t="shared" si="2539"/>
        <v>0</v>
      </c>
      <c r="G2964" s="5">
        <f t="shared" si="2539"/>
        <v>0</v>
      </c>
      <c r="H2964" s="5">
        <f t="shared" si="2539"/>
        <v>0</v>
      </c>
      <c r="I2964" s="5">
        <f t="shared" si="2539"/>
        <v>0</v>
      </c>
      <c r="J2964" s="5">
        <f t="shared" si="2539"/>
        <v>0</v>
      </c>
      <c r="K2964" s="5">
        <f t="shared" si="2539"/>
        <v>0</v>
      </c>
      <c r="L2964" s="5">
        <f t="shared" si="2539"/>
        <v>133.25200000000001</v>
      </c>
      <c r="M2964" s="5">
        <f t="shared" si="2537"/>
        <v>133.25200000000001</v>
      </c>
      <c r="N2964" s="5">
        <f t="shared" si="2540"/>
        <v>133.25200000000001</v>
      </c>
      <c r="O2964" s="5">
        <f t="shared" si="2540"/>
        <v>0</v>
      </c>
      <c r="P2964" s="5">
        <f t="shared" si="2541"/>
        <v>0</v>
      </c>
      <c r="Q2964" s="5">
        <f t="shared" si="2541"/>
        <v>0</v>
      </c>
      <c r="R2964" s="5">
        <f t="shared" si="2541"/>
        <v>0</v>
      </c>
      <c r="S2964" s="5">
        <f t="shared" si="2541"/>
        <v>0</v>
      </c>
      <c r="T2964" s="5">
        <f t="shared" si="2541"/>
        <v>133.25164000000001</v>
      </c>
      <c r="U2964" s="5">
        <f t="shared" si="2541"/>
        <v>0</v>
      </c>
      <c r="V2964" s="42">
        <f t="shared" si="2541"/>
        <v>0</v>
      </c>
      <c r="W2964" s="5">
        <f t="shared" si="2535"/>
        <v>99.999729835199474</v>
      </c>
      <c r="X2964" s="27"/>
    </row>
    <row r="2965" spans="1:24" ht="31.5" customHeight="1" x14ac:dyDescent="0.3">
      <c r="A2965" s="4" t="s">
        <v>238</v>
      </c>
      <c r="B2965" s="4" t="s">
        <v>1788</v>
      </c>
      <c r="C2965" s="4" t="s">
        <v>1306</v>
      </c>
      <c r="D2965" s="4" t="s">
        <v>11</v>
      </c>
      <c r="E2965" s="14" t="s">
        <v>531</v>
      </c>
      <c r="F2965" s="5">
        <f t="shared" si="2539"/>
        <v>0</v>
      </c>
      <c r="G2965" s="5">
        <f t="shared" si="2539"/>
        <v>0</v>
      </c>
      <c r="H2965" s="5">
        <f t="shared" si="2539"/>
        <v>0</v>
      </c>
      <c r="I2965" s="5">
        <f t="shared" si="2539"/>
        <v>0</v>
      </c>
      <c r="J2965" s="5">
        <f t="shared" si="2539"/>
        <v>0</v>
      </c>
      <c r="K2965" s="5">
        <f t="shared" si="2539"/>
        <v>0</v>
      </c>
      <c r="L2965" s="5">
        <f t="shared" si="2539"/>
        <v>133.25200000000001</v>
      </c>
      <c r="M2965" s="5">
        <f t="shared" si="2537"/>
        <v>133.25200000000001</v>
      </c>
      <c r="N2965" s="5">
        <f t="shared" si="2540"/>
        <v>133.25200000000001</v>
      </c>
      <c r="O2965" s="5">
        <f t="shared" si="2540"/>
        <v>0</v>
      </c>
      <c r="P2965" s="5">
        <f t="shared" si="2541"/>
        <v>0</v>
      </c>
      <c r="Q2965" s="5">
        <f t="shared" si="2541"/>
        <v>0</v>
      </c>
      <c r="R2965" s="5">
        <f t="shared" si="2541"/>
        <v>0</v>
      </c>
      <c r="S2965" s="5">
        <f t="shared" si="2541"/>
        <v>0</v>
      </c>
      <c r="T2965" s="5">
        <f t="shared" si="2541"/>
        <v>133.25164000000001</v>
      </c>
      <c r="U2965" s="5">
        <f t="shared" si="2541"/>
        <v>0</v>
      </c>
      <c r="V2965" s="42">
        <f t="shared" si="2541"/>
        <v>0</v>
      </c>
      <c r="W2965" s="5">
        <f t="shared" si="2535"/>
        <v>99.999729835199474</v>
      </c>
      <c r="X2965" s="27"/>
    </row>
    <row r="2966" spans="1:24" ht="31.5" customHeight="1" x14ac:dyDescent="0.3">
      <c r="A2966" s="4" t="s">
        <v>238</v>
      </c>
      <c r="B2966" s="4" t="s">
        <v>1788</v>
      </c>
      <c r="C2966" s="4" t="s">
        <v>1306</v>
      </c>
      <c r="D2966" s="4" t="s">
        <v>12</v>
      </c>
      <c r="E2966" s="14" t="s">
        <v>532</v>
      </c>
      <c r="F2966" s="5"/>
      <c r="G2966" s="5"/>
      <c r="H2966" s="5"/>
      <c r="I2966" s="5"/>
      <c r="J2966" s="5"/>
      <c r="K2966" s="5"/>
      <c r="L2966" s="5">
        <f>208.158-31.641-20.354-22.911</f>
        <v>133.25200000000001</v>
      </c>
      <c r="M2966" s="5">
        <f t="shared" si="2537"/>
        <v>133.25200000000001</v>
      </c>
      <c r="N2966" s="5">
        <v>133.25200000000001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133.25164000000001</v>
      </c>
      <c r="U2966" s="5">
        <v>0</v>
      </c>
      <c r="V2966" s="42">
        <v>0</v>
      </c>
      <c r="W2966" s="5">
        <f t="shared" si="2535"/>
        <v>99.999729835199474</v>
      </c>
      <c r="X2966" s="27"/>
    </row>
    <row r="2967" spans="1:24" s="10" customFormat="1" ht="15.75" customHeight="1" x14ac:dyDescent="0.3">
      <c r="A2967" s="9" t="s">
        <v>238</v>
      </c>
      <c r="B2967" s="9" t="s">
        <v>1789</v>
      </c>
      <c r="C2967" s="9"/>
      <c r="D2967" s="9"/>
      <c r="E2967" s="13" t="s">
        <v>514</v>
      </c>
      <c r="F2967" s="11">
        <f t="shared" ref="F2967:K2967" si="2542">F2974+F2984+F2992</f>
        <v>81072.7</v>
      </c>
      <c r="G2967" s="11">
        <f t="shared" si="2542"/>
        <v>67749.7</v>
      </c>
      <c r="H2967" s="11">
        <f t="shared" si="2542"/>
        <v>66705.7</v>
      </c>
      <c r="I2967" s="11">
        <f t="shared" si="2542"/>
        <v>-5006.1000000000004</v>
      </c>
      <c r="J2967" s="11">
        <f t="shared" si="2542"/>
        <v>1241.2</v>
      </c>
      <c r="K2967" s="11">
        <f t="shared" si="2542"/>
        <v>3764.9</v>
      </c>
      <c r="L2967" s="11">
        <f>L2974+L2984+L2992+L3015</f>
        <v>369.50399999999991</v>
      </c>
      <c r="M2967" s="11">
        <f t="shared" si="2537"/>
        <v>76436.103999999992</v>
      </c>
      <c r="N2967" s="11">
        <f>N2974+N2984+N2992+N3015+N2968</f>
        <v>24545.108730000004</v>
      </c>
      <c r="O2967" s="11">
        <f>O2974+O2984+O2992+O3015+O2968</f>
        <v>20491.148639999999</v>
      </c>
      <c r="P2967" s="11">
        <f t="shared" ref="P2967:V2967" si="2543">P2974+P2984+P2992+P3015+P2968</f>
        <v>392.46081000000004</v>
      </c>
      <c r="Q2967" s="11">
        <f t="shared" si="2543"/>
        <v>12.717840000000001</v>
      </c>
      <c r="R2967" s="11">
        <f t="shared" si="2543"/>
        <v>0</v>
      </c>
      <c r="S2967" s="11">
        <f t="shared" si="2543"/>
        <v>0</v>
      </c>
      <c r="T2967" s="11">
        <f>T2974+T2984+T2992+T3015+T2968</f>
        <v>24455.644319999999</v>
      </c>
      <c r="U2967" s="11">
        <f t="shared" si="2543"/>
        <v>392.46081000000004</v>
      </c>
      <c r="V2967" s="41">
        <f t="shared" si="2543"/>
        <v>0</v>
      </c>
      <c r="W2967" s="11">
        <f t="shared" si="2535"/>
        <v>99.635510231451292</v>
      </c>
      <c r="X2967" s="26"/>
    </row>
    <row r="2968" spans="1:24" ht="15.75" customHeight="1" x14ac:dyDescent="0.3">
      <c r="A2968" s="4" t="s">
        <v>238</v>
      </c>
      <c r="B2968" s="4" t="s">
        <v>1789</v>
      </c>
      <c r="C2968" s="4" t="s">
        <v>122</v>
      </c>
      <c r="D2968" s="4"/>
      <c r="E2968" s="14" t="s">
        <v>1042</v>
      </c>
      <c r="F2968" s="5"/>
      <c r="G2968" s="5"/>
      <c r="H2968" s="5"/>
      <c r="I2968" s="5"/>
      <c r="J2968" s="5"/>
      <c r="K2968" s="5"/>
      <c r="L2968" s="5"/>
      <c r="M2968" s="5">
        <f>M2969</f>
        <v>0</v>
      </c>
      <c r="N2968" s="5">
        <f t="shared" ref="N2968:V2972" si="2544">N2969</f>
        <v>1785.6770100000001</v>
      </c>
      <c r="O2968" s="5">
        <f t="shared" si="2544"/>
        <v>1809.75001</v>
      </c>
      <c r="P2968" s="5">
        <f t="shared" si="2544"/>
        <v>0</v>
      </c>
      <c r="Q2968" s="5">
        <f t="shared" si="2544"/>
        <v>0</v>
      </c>
      <c r="R2968" s="5">
        <f t="shared" si="2544"/>
        <v>0</v>
      </c>
      <c r="S2968" s="5">
        <f t="shared" si="2544"/>
        <v>0</v>
      </c>
      <c r="T2968" s="5">
        <f t="shared" si="2544"/>
        <v>1785.6766</v>
      </c>
      <c r="U2968" s="5">
        <f t="shared" si="2544"/>
        <v>0</v>
      </c>
      <c r="V2968" s="42">
        <f t="shared" si="2544"/>
        <v>0</v>
      </c>
      <c r="W2968" s="5">
        <f t="shared" si="2535"/>
        <v>99.999977039520701</v>
      </c>
      <c r="X2968" s="27"/>
    </row>
    <row r="2969" spans="1:24" ht="31.5" customHeight="1" x14ac:dyDescent="0.3">
      <c r="A2969" s="4" t="s">
        <v>238</v>
      </c>
      <c r="B2969" s="4" t="s">
        <v>1789</v>
      </c>
      <c r="C2969" s="4" t="s">
        <v>183</v>
      </c>
      <c r="D2969" s="4"/>
      <c r="E2969" s="14" t="s">
        <v>1043</v>
      </c>
      <c r="F2969" s="5"/>
      <c r="G2969" s="5"/>
      <c r="H2969" s="5"/>
      <c r="I2969" s="5"/>
      <c r="J2969" s="5"/>
      <c r="K2969" s="5"/>
      <c r="L2969" s="5"/>
      <c r="M2969" s="5">
        <f>M2970</f>
        <v>0</v>
      </c>
      <c r="N2969" s="5">
        <f t="shared" si="2544"/>
        <v>1785.6770100000001</v>
      </c>
      <c r="O2969" s="5">
        <f t="shared" si="2544"/>
        <v>1809.75001</v>
      </c>
      <c r="P2969" s="5">
        <f t="shared" si="2544"/>
        <v>0</v>
      </c>
      <c r="Q2969" s="5">
        <f t="shared" si="2544"/>
        <v>0</v>
      </c>
      <c r="R2969" s="5">
        <f t="shared" si="2544"/>
        <v>0</v>
      </c>
      <c r="S2969" s="5">
        <f t="shared" si="2544"/>
        <v>0</v>
      </c>
      <c r="T2969" s="5">
        <f t="shared" si="2544"/>
        <v>1785.6766</v>
      </c>
      <c r="U2969" s="5">
        <f t="shared" si="2544"/>
        <v>0</v>
      </c>
      <c r="V2969" s="42">
        <f t="shared" si="2544"/>
        <v>0</v>
      </c>
      <c r="W2969" s="5">
        <f t="shared" si="2535"/>
        <v>99.999977039520701</v>
      </c>
      <c r="X2969" s="27"/>
    </row>
    <row r="2970" spans="1:24" ht="63" customHeight="1" x14ac:dyDescent="0.3">
      <c r="A2970" s="4" t="s">
        <v>238</v>
      </c>
      <c r="B2970" s="4" t="s">
        <v>1789</v>
      </c>
      <c r="C2970" s="4" t="s">
        <v>184</v>
      </c>
      <c r="D2970" s="4"/>
      <c r="E2970" s="14" t="s">
        <v>1044</v>
      </c>
      <c r="F2970" s="5"/>
      <c r="G2970" s="5"/>
      <c r="H2970" s="5"/>
      <c r="I2970" s="5"/>
      <c r="J2970" s="5"/>
      <c r="K2970" s="5"/>
      <c r="L2970" s="5"/>
      <c r="M2970" s="5">
        <f>M2971</f>
        <v>0</v>
      </c>
      <c r="N2970" s="5">
        <f t="shared" si="2544"/>
        <v>1785.6770100000001</v>
      </c>
      <c r="O2970" s="5">
        <f t="shared" si="2544"/>
        <v>1809.75001</v>
      </c>
      <c r="P2970" s="5">
        <f t="shared" si="2544"/>
        <v>0</v>
      </c>
      <c r="Q2970" s="5">
        <f t="shared" si="2544"/>
        <v>0</v>
      </c>
      <c r="R2970" s="5">
        <f t="shared" si="2544"/>
        <v>0</v>
      </c>
      <c r="S2970" s="5">
        <f t="shared" si="2544"/>
        <v>0</v>
      </c>
      <c r="T2970" s="5">
        <f t="shared" si="2544"/>
        <v>1785.6766</v>
      </c>
      <c r="U2970" s="5">
        <f t="shared" si="2544"/>
        <v>0</v>
      </c>
      <c r="V2970" s="42">
        <f t="shared" si="2544"/>
        <v>0</v>
      </c>
      <c r="W2970" s="5">
        <f t="shared" si="2535"/>
        <v>99.999977039520701</v>
      </c>
      <c r="X2970" s="27"/>
    </row>
    <row r="2971" spans="1:24" ht="31.5" customHeight="1" x14ac:dyDescent="0.3">
      <c r="A2971" s="4" t="s">
        <v>238</v>
      </c>
      <c r="B2971" s="4" t="s">
        <v>1789</v>
      </c>
      <c r="C2971" s="4" t="s">
        <v>1427</v>
      </c>
      <c r="D2971" s="4"/>
      <c r="E2971" s="14" t="s">
        <v>1428</v>
      </c>
      <c r="F2971" s="5"/>
      <c r="G2971" s="5"/>
      <c r="H2971" s="5"/>
      <c r="I2971" s="5"/>
      <c r="J2971" s="5"/>
      <c r="K2971" s="5"/>
      <c r="L2971" s="5"/>
      <c r="M2971" s="5">
        <f>M2972</f>
        <v>0</v>
      </c>
      <c r="N2971" s="5">
        <f t="shared" si="2544"/>
        <v>1785.6770100000001</v>
      </c>
      <c r="O2971" s="5">
        <f t="shared" si="2544"/>
        <v>1809.75001</v>
      </c>
      <c r="P2971" s="5">
        <f t="shared" si="2544"/>
        <v>0</v>
      </c>
      <c r="Q2971" s="5">
        <f t="shared" si="2544"/>
        <v>0</v>
      </c>
      <c r="R2971" s="5">
        <f t="shared" si="2544"/>
        <v>0</v>
      </c>
      <c r="S2971" s="5">
        <f t="shared" si="2544"/>
        <v>0</v>
      </c>
      <c r="T2971" s="5">
        <f t="shared" si="2544"/>
        <v>1785.6766</v>
      </c>
      <c r="U2971" s="5">
        <f t="shared" si="2544"/>
        <v>0</v>
      </c>
      <c r="V2971" s="42">
        <f t="shared" si="2544"/>
        <v>0</v>
      </c>
      <c r="W2971" s="5">
        <f t="shared" si="2535"/>
        <v>99.999977039520701</v>
      </c>
      <c r="X2971" s="27"/>
    </row>
    <row r="2972" spans="1:24" ht="31.5" customHeight="1" x14ac:dyDescent="0.3">
      <c r="A2972" s="4" t="s">
        <v>238</v>
      </c>
      <c r="B2972" s="4" t="s">
        <v>1789</v>
      </c>
      <c r="C2972" s="4" t="s">
        <v>1427</v>
      </c>
      <c r="D2972" s="4" t="s">
        <v>11</v>
      </c>
      <c r="E2972" s="14" t="s">
        <v>531</v>
      </c>
      <c r="F2972" s="5"/>
      <c r="G2972" s="5"/>
      <c r="H2972" s="5"/>
      <c r="I2972" s="5"/>
      <c r="J2972" s="5"/>
      <c r="K2972" s="5"/>
      <c r="L2972" s="5"/>
      <c r="M2972" s="5">
        <f>M2973</f>
        <v>0</v>
      </c>
      <c r="N2972" s="5">
        <f t="shared" si="2544"/>
        <v>1785.6770100000001</v>
      </c>
      <c r="O2972" s="5">
        <f t="shared" si="2544"/>
        <v>1809.75001</v>
      </c>
      <c r="P2972" s="5">
        <f t="shared" si="2544"/>
        <v>0</v>
      </c>
      <c r="Q2972" s="5">
        <f t="shared" si="2544"/>
        <v>0</v>
      </c>
      <c r="R2972" s="5">
        <f t="shared" si="2544"/>
        <v>0</v>
      </c>
      <c r="S2972" s="5">
        <f t="shared" si="2544"/>
        <v>0</v>
      </c>
      <c r="T2972" s="5">
        <f t="shared" si="2544"/>
        <v>1785.6766</v>
      </c>
      <c r="U2972" s="5">
        <f t="shared" si="2544"/>
        <v>0</v>
      </c>
      <c r="V2972" s="42">
        <f t="shared" si="2544"/>
        <v>0</v>
      </c>
      <c r="W2972" s="5">
        <f t="shared" si="2535"/>
        <v>99.999977039520701</v>
      </c>
      <c r="X2972" s="27"/>
    </row>
    <row r="2973" spans="1:24" ht="31.5" customHeight="1" x14ac:dyDescent="0.3">
      <c r="A2973" s="4" t="s">
        <v>238</v>
      </c>
      <c r="B2973" s="4" t="s">
        <v>1789</v>
      </c>
      <c r="C2973" s="4" t="s">
        <v>1427</v>
      </c>
      <c r="D2973" s="4" t="s">
        <v>12</v>
      </c>
      <c r="E2973" s="14" t="s">
        <v>532</v>
      </c>
      <c r="F2973" s="5"/>
      <c r="G2973" s="5"/>
      <c r="H2973" s="5"/>
      <c r="I2973" s="5"/>
      <c r="J2973" s="5"/>
      <c r="K2973" s="5"/>
      <c r="L2973" s="5"/>
      <c r="M2973" s="5">
        <v>0</v>
      </c>
      <c r="N2973" s="5">
        <v>1785.6770100000001</v>
      </c>
      <c r="O2973" s="5">
        <v>1809.75001</v>
      </c>
      <c r="P2973" s="5">
        <v>0</v>
      </c>
      <c r="Q2973" s="5">
        <v>0</v>
      </c>
      <c r="R2973" s="5">
        <v>0</v>
      </c>
      <c r="S2973" s="5">
        <v>0</v>
      </c>
      <c r="T2973" s="5">
        <v>1785.6766</v>
      </c>
      <c r="U2973" s="5">
        <v>0</v>
      </c>
      <c r="V2973" s="42">
        <v>0</v>
      </c>
      <c r="W2973" s="5">
        <f t="shared" si="2535"/>
        <v>99.999977039520701</v>
      </c>
      <c r="X2973" s="27"/>
    </row>
    <row r="2974" spans="1:24" ht="31.5" customHeight="1" x14ac:dyDescent="0.3">
      <c r="A2974" s="4" t="s">
        <v>238</v>
      </c>
      <c r="B2974" s="4" t="s">
        <v>1789</v>
      </c>
      <c r="C2974" s="4" t="s">
        <v>202</v>
      </c>
      <c r="D2974" s="4"/>
      <c r="E2974" s="14" t="s">
        <v>1156</v>
      </c>
      <c r="F2974" s="5">
        <f t="shared" ref="F2974:L2974" si="2545">F2975</f>
        <v>33904.199999999997</v>
      </c>
      <c r="G2974" s="5">
        <f t="shared" si="2545"/>
        <v>19667.599999999999</v>
      </c>
      <c r="H2974" s="5">
        <f t="shared" si="2545"/>
        <v>18623.599999999999</v>
      </c>
      <c r="I2974" s="5">
        <f t="shared" si="2545"/>
        <v>-5006.1000000000004</v>
      </c>
      <c r="J2974" s="5">
        <f t="shared" si="2545"/>
        <v>1241.2</v>
      </c>
      <c r="K2974" s="5">
        <f t="shared" si="2545"/>
        <v>3764.9</v>
      </c>
      <c r="L2974" s="5">
        <f t="shared" si="2545"/>
        <v>-761.41300000000001</v>
      </c>
      <c r="M2974" s="5">
        <f t="shared" si="2537"/>
        <v>28136.686999999998</v>
      </c>
      <c r="N2974" s="5">
        <f>N2975</f>
        <v>18897.187000000002</v>
      </c>
      <c r="O2974" s="5">
        <f>O2975</f>
        <v>15724.263000000001</v>
      </c>
      <c r="P2974" s="5">
        <f t="shared" ref="P2974:V2974" si="2546">P2975</f>
        <v>0</v>
      </c>
      <c r="Q2974" s="5">
        <f t="shared" si="2546"/>
        <v>0</v>
      </c>
      <c r="R2974" s="5">
        <f t="shared" si="2546"/>
        <v>0</v>
      </c>
      <c r="S2974" s="5">
        <f t="shared" si="2546"/>
        <v>0</v>
      </c>
      <c r="T2974" s="5">
        <f t="shared" si="2546"/>
        <v>18822.001059999999</v>
      </c>
      <c r="U2974" s="5">
        <f t="shared" si="2546"/>
        <v>0</v>
      </c>
      <c r="V2974" s="42">
        <f t="shared" si="2546"/>
        <v>0</v>
      </c>
      <c r="W2974" s="5">
        <f t="shared" si="2535"/>
        <v>99.602131576514523</v>
      </c>
      <c r="X2974" s="27"/>
    </row>
    <row r="2975" spans="1:24" ht="31.5" customHeight="1" x14ac:dyDescent="0.3">
      <c r="A2975" s="4" t="s">
        <v>238</v>
      </c>
      <c r="B2975" s="4" t="s">
        <v>1789</v>
      </c>
      <c r="C2975" s="4" t="s">
        <v>203</v>
      </c>
      <c r="D2975" s="4"/>
      <c r="E2975" s="14" t="s">
        <v>1157</v>
      </c>
      <c r="F2975" s="5">
        <f t="shared" ref="F2975:L2975" si="2547">F2976+F2980</f>
        <v>33904.199999999997</v>
      </c>
      <c r="G2975" s="5">
        <f t="shared" si="2547"/>
        <v>19667.599999999999</v>
      </c>
      <c r="H2975" s="5">
        <f t="shared" si="2547"/>
        <v>18623.599999999999</v>
      </c>
      <c r="I2975" s="5">
        <f t="shared" si="2547"/>
        <v>-5006.1000000000004</v>
      </c>
      <c r="J2975" s="5">
        <f t="shared" si="2547"/>
        <v>1241.2</v>
      </c>
      <c r="K2975" s="5">
        <f t="shared" si="2547"/>
        <v>3764.9</v>
      </c>
      <c r="L2975" s="5">
        <f t="shared" si="2547"/>
        <v>-761.41300000000001</v>
      </c>
      <c r="M2975" s="5">
        <f t="shared" si="2537"/>
        <v>28136.686999999998</v>
      </c>
      <c r="N2975" s="5">
        <f>N2976+N2980</f>
        <v>18897.187000000002</v>
      </c>
      <c r="O2975" s="5">
        <f>O2976+O2980</f>
        <v>15724.263000000001</v>
      </c>
      <c r="P2975" s="5">
        <f t="shared" ref="P2975:V2975" si="2548">P2976+P2980</f>
        <v>0</v>
      </c>
      <c r="Q2975" s="5">
        <f t="shared" si="2548"/>
        <v>0</v>
      </c>
      <c r="R2975" s="5">
        <f t="shared" si="2548"/>
        <v>0</v>
      </c>
      <c r="S2975" s="5">
        <f t="shared" si="2548"/>
        <v>0</v>
      </c>
      <c r="T2975" s="5">
        <f t="shared" si="2548"/>
        <v>18822.001059999999</v>
      </c>
      <c r="U2975" s="5">
        <f t="shared" si="2548"/>
        <v>0</v>
      </c>
      <c r="V2975" s="42">
        <f t="shared" si="2548"/>
        <v>0</v>
      </c>
      <c r="W2975" s="5">
        <f t="shared" si="2535"/>
        <v>99.602131576514523</v>
      </c>
      <c r="X2975" s="27"/>
    </row>
    <row r="2976" spans="1:24" ht="31.5" customHeight="1" x14ac:dyDescent="0.3">
      <c r="A2976" s="4" t="s">
        <v>238</v>
      </c>
      <c r="B2976" s="4" t="s">
        <v>1789</v>
      </c>
      <c r="C2976" s="4" t="s">
        <v>218</v>
      </c>
      <c r="D2976" s="4"/>
      <c r="E2976" s="14" t="s">
        <v>1158</v>
      </c>
      <c r="F2976" s="5">
        <f>F2977</f>
        <v>33188.699999999997</v>
      </c>
      <c r="G2976" s="5">
        <f t="shared" ref="G2976:L2978" si="2549">G2977</f>
        <v>18952.099999999999</v>
      </c>
      <c r="H2976" s="5">
        <f t="shared" si="2549"/>
        <v>17908.099999999999</v>
      </c>
      <c r="I2976" s="5">
        <f t="shared" si="2549"/>
        <v>-5006.1000000000004</v>
      </c>
      <c r="J2976" s="5">
        <f t="shared" si="2549"/>
        <v>1241.2</v>
      </c>
      <c r="K2976" s="5">
        <f t="shared" si="2549"/>
        <v>3764.9</v>
      </c>
      <c r="L2976" s="5">
        <f t="shared" si="2549"/>
        <v>-761.41300000000001</v>
      </c>
      <c r="M2976" s="5">
        <f t="shared" si="2537"/>
        <v>27421.186999999998</v>
      </c>
      <c r="N2976" s="5">
        <f t="shared" ref="N2976:O2978" si="2550">N2977</f>
        <v>18181.687000000002</v>
      </c>
      <c r="O2976" s="5">
        <f t="shared" si="2550"/>
        <v>15305.94607</v>
      </c>
      <c r="P2976" s="5">
        <f t="shared" ref="P2976:V2978" si="2551">P2977</f>
        <v>0</v>
      </c>
      <c r="Q2976" s="5">
        <f t="shared" si="2551"/>
        <v>0</v>
      </c>
      <c r="R2976" s="5">
        <f t="shared" si="2551"/>
        <v>0</v>
      </c>
      <c r="S2976" s="5">
        <f t="shared" si="2551"/>
        <v>0</v>
      </c>
      <c r="T2976" s="5">
        <f t="shared" si="2551"/>
        <v>18106.501059999999</v>
      </c>
      <c r="U2976" s="5">
        <f t="shared" si="2551"/>
        <v>0</v>
      </c>
      <c r="V2976" s="42">
        <f t="shared" si="2551"/>
        <v>0</v>
      </c>
      <c r="W2976" s="5">
        <f t="shared" si="2535"/>
        <v>99.586474346412388</v>
      </c>
      <c r="X2976" s="27"/>
    </row>
    <row r="2977" spans="1:24" ht="31.5" customHeight="1" x14ac:dyDescent="0.3">
      <c r="A2977" s="4" t="s">
        <v>238</v>
      </c>
      <c r="B2977" s="4" t="s">
        <v>1789</v>
      </c>
      <c r="C2977" s="4" t="s">
        <v>1462</v>
      </c>
      <c r="D2977" s="4"/>
      <c r="E2977" s="14" t="s">
        <v>1463</v>
      </c>
      <c r="F2977" s="5">
        <f>F2978</f>
        <v>33188.699999999997</v>
      </c>
      <c r="G2977" s="5">
        <f t="shared" si="2549"/>
        <v>18952.099999999999</v>
      </c>
      <c r="H2977" s="5">
        <f t="shared" si="2549"/>
        <v>17908.099999999999</v>
      </c>
      <c r="I2977" s="5">
        <f t="shared" si="2549"/>
        <v>-5006.1000000000004</v>
      </c>
      <c r="J2977" s="5">
        <f t="shared" si="2549"/>
        <v>1241.2</v>
      </c>
      <c r="K2977" s="5">
        <f t="shared" si="2549"/>
        <v>3764.9</v>
      </c>
      <c r="L2977" s="5">
        <f t="shared" si="2549"/>
        <v>-761.41300000000001</v>
      </c>
      <c r="M2977" s="5">
        <f t="shared" si="2537"/>
        <v>27421.186999999998</v>
      </c>
      <c r="N2977" s="5">
        <f t="shared" si="2550"/>
        <v>18181.687000000002</v>
      </c>
      <c r="O2977" s="5">
        <f t="shared" si="2550"/>
        <v>15305.94607</v>
      </c>
      <c r="P2977" s="5">
        <f t="shared" si="2551"/>
        <v>0</v>
      </c>
      <c r="Q2977" s="5">
        <f t="shared" si="2551"/>
        <v>0</v>
      </c>
      <c r="R2977" s="5">
        <f t="shared" si="2551"/>
        <v>0</v>
      </c>
      <c r="S2977" s="5">
        <f t="shared" si="2551"/>
        <v>0</v>
      </c>
      <c r="T2977" s="5">
        <f t="shared" si="2551"/>
        <v>18106.501059999999</v>
      </c>
      <c r="U2977" s="5">
        <f t="shared" si="2551"/>
        <v>0</v>
      </c>
      <c r="V2977" s="42">
        <f t="shared" si="2551"/>
        <v>0</v>
      </c>
      <c r="W2977" s="5">
        <f t="shared" si="2535"/>
        <v>99.586474346412388</v>
      </c>
      <c r="X2977" s="27"/>
    </row>
    <row r="2978" spans="1:24" ht="31.5" customHeight="1" x14ac:dyDescent="0.3">
      <c r="A2978" s="4" t="s">
        <v>238</v>
      </c>
      <c r="B2978" s="4" t="s">
        <v>1789</v>
      </c>
      <c r="C2978" s="4" t="s">
        <v>1462</v>
      </c>
      <c r="D2978" s="4" t="s">
        <v>11</v>
      </c>
      <c r="E2978" s="14" t="s">
        <v>531</v>
      </c>
      <c r="F2978" s="5">
        <f>F2979</f>
        <v>33188.699999999997</v>
      </c>
      <c r="G2978" s="5">
        <f t="shared" si="2549"/>
        <v>18952.099999999999</v>
      </c>
      <c r="H2978" s="5">
        <f t="shared" si="2549"/>
        <v>17908.099999999999</v>
      </c>
      <c r="I2978" s="5">
        <f t="shared" si="2549"/>
        <v>-5006.1000000000004</v>
      </c>
      <c r="J2978" s="5">
        <f t="shared" si="2549"/>
        <v>1241.2</v>
      </c>
      <c r="K2978" s="5">
        <f t="shared" si="2549"/>
        <v>3764.9</v>
      </c>
      <c r="L2978" s="5">
        <f t="shared" si="2549"/>
        <v>-761.41300000000001</v>
      </c>
      <c r="M2978" s="5">
        <f t="shared" si="2537"/>
        <v>27421.186999999998</v>
      </c>
      <c r="N2978" s="5">
        <f t="shared" si="2550"/>
        <v>18181.687000000002</v>
      </c>
      <c r="O2978" s="5">
        <f t="shared" si="2550"/>
        <v>15305.94607</v>
      </c>
      <c r="P2978" s="5">
        <f t="shared" si="2551"/>
        <v>0</v>
      </c>
      <c r="Q2978" s="5">
        <f t="shared" si="2551"/>
        <v>0</v>
      </c>
      <c r="R2978" s="5">
        <f t="shared" si="2551"/>
        <v>0</v>
      </c>
      <c r="S2978" s="5">
        <f t="shared" si="2551"/>
        <v>0</v>
      </c>
      <c r="T2978" s="5">
        <f t="shared" si="2551"/>
        <v>18106.501059999999</v>
      </c>
      <c r="U2978" s="5">
        <f t="shared" si="2551"/>
        <v>0</v>
      </c>
      <c r="V2978" s="42">
        <f t="shared" si="2551"/>
        <v>0</v>
      </c>
      <c r="W2978" s="5">
        <f t="shared" si="2535"/>
        <v>99.586474346412388</v>
      </c>
      <c r="X2978" s="27"/>
    </row>
    <row r="2979" spans="1:24" ht="31.5" customHeight="1" x14ac:dyDescent="0.3">
      <c r="A2979" s="4" t="s">
        <v>238</v>
      </c>
      <c r="B2979" s="4" t="s">
        <v>1789</v>
      </c>
      <c r="C2979" s="4" t="s">
        <v>1462</v>
      </c>
      <c r="D2979" s="4" t="s">
        <v>12</v>
      </c>
      <c r="E2979" s="14" t="s">
        <v>532</v>
      </c>
      <c r="F2979" s="5">
        <v>33188.699999999997</v>
      </c>
      <c r="G2979" s="5">
        <v>18952.099999999999</v>
      </c>
      <c r="H2979" s="5">
        <v>17908.099999999999</v>
      </c>
      <c r="I2979" s="5">
        <v>-5006.1000000000004</v>
      </c>
      <c r="J2979" s="5">
        <v>1241.2</v>
      </c>
      <c r="K2979" s="5">
        <v>3764.9</v>
      </c>
      <c r="L2979" s="5">
        <f>-381.06-270.971-83.955-25.427</f>
        <v>-761.41300000000001</v>
      </c>
      <c r="M2979" s="5">
        <f t="shared" si="2537"/>
        <v>27421.186999999998</v>
      </c>
      <c r="N2979" s="5">
        <v>18181.687000000002</v>
      </c>
      <c r="O2979" s="5">
        <v>15305.94607</v>
      </c>
      <c r="P2979" s="5">
        <v>0</v>
      </c>
      <c r="Q2979" s="5">
        <v>0</v>
      </c>
      <c r="R2979" s="5">
        <v>0</v>
      </c>
      <c r="S2979" s="5">
        <v>0</v>
      </c>
      <c r="T2979" s="5">
        <v>18106.501059999999</v>
      </c>
      <c r="U2979" s="5">
        <v>0</v>
      </c>
      <c r="V2979" s="42">
        <v>0</v>
      </c>
      <c r="W2979" s="5">
        <f t="shared" si="2535"/>
        <v>99.586474346412388</v>
      </c>
      <c r="X2979" s="27"/>
    </row>
    <row r="2980" spans="1:24" ht="31.5" customHeight="1" x14ac:dyDescent="0.3">
      <c r="A2980" s="4" t="s">
        <v>238</v>
      </c>
      <c r="B2980" s="4" t="s">
        <v>1789</v>
      </c>
      <c r="C2980" s="4" t="s">
        <v>219</v>
      </c>
      <c r="D2980" s="4"/>
      <c r="E2980" s="14" t="s">
        <v>1159</v>
      </c>
      <c r="F2980" s="5">
        <f>F2981</f>
        <v>715.5</v>
      </c>
      <c r="G2980" s="5">
        <f t="shared" ref="G2980:L2982" si="2552">G2981</f>
        <v>715.5</v>
      </c>
      <c r="H2980" s="5">
        <f t="shared" si="2552"/>
        <v>715.5</v>
      </c>
      <c r="I2980" s="5">
        <f t="shared" si="2552"/>
        <v>0</v>
      </c>
      <c r="J2980" s="5">
        <f t="shared" si="2552"/>
        <v>0</v>
      </c>
      <c r="K2980" s="5">
        <f t="shared" si="2552"/>
        <v>0</v>
      </c>
      <c r="L2980" s="5">
        <f t="shared" si="2552"/>
        <v>0</v>
      </c>
      <c r="M2980" s="5">
        <f t="shared" si="2537"/>
        <v>715.5</v>
      </c>
      <c r="N2980" s="5">
        <f t="shared" ref="N2980:O2982" si="2553">N2981</f>
        <v>715.5</v>
      </c>
      <c r="O2980" s="5">
        <f t="shared" si="2553"/>
        <v>418.31693000000001</v>
      </c>
      <c r="P2980" s="5">
        <f t="shared" ref="P2980:V2982" si="2554">P2981</f>
        <v>0</v>
      </c>
      <c r="Q2980" s="5">
        <f t="shared" si="2554"/>
        <v>0</v>
      </c>
      <c r="R2980" s="5">
        <f t="shared" si="2554"/>
        <v>0</v>
      </c>
      <c r="S2980" s="5">
        <f t="shared" si="2554"/>
        <v>0</v>
      </c>
      <c r="T2980" s="5">
        <f t="shared" si="2554"/>
        <v>715.5</v>
      </c>
      <c r="U2980" s="5">
        <f t="shared" si="2554"/>
        <v>0</v>
      </c>
      <c r="V2980" s="42">
        <f t="shared" si="2554"/>
        <v>0</v>
      </c>
      <c r="W2980" s="5">
        <f t="shared" si="2535"/>
        <v>100</v>
      </c>
      <c r="X2980" s="27"/>
    </row>
    <row r="2981" spans="1:24" ht="15.75" customHeight="1" x14ac:dyDescent="0.3">
      <c r="A2981" s="4" t="s">
        <v>238</v>
      </c>
      <c r="B2981" s="4" t="s">
        <v>1789</v>
      </c>
      <c r="C2981" s="4" t="s">
        <v>1464</v>
      </c>
      <c r="D2981" s="4"/>
      <c r="E2981" s="14" t="s">
        <v>1465</v>
      </c>
      <c r="F2981" s="5">
        <f>F2982</f>
        <v>715.5</v>
      </c>
      <c r="G2981" s="5">
        <f t="shared" si="2552"/>
        <v>715.5</v>
      </c>
      <c r="H2981" s="5">
        <f t="shared" si="2552"/>
        <v>715.5</v>
      </c>
      <c r="I2981" s="5">
        <f t="shared" si="2552"/>
        <v>0</v>
      </c>
      <c r="J2981" s="5">
        <f t="shared" si="2552"/>
        <v>0</v>
      </c>
      <c r="K2981" s="5">
        <f t="shared" si="2552"/>
        <v>0</v>
      </c>
      <c r="L2981" s="5">
        <f t="shared" si="2552"/>
        <v>0</v>
      </c>
      <c r="M2981" s="5">
        <f t="shared" si="2537"/>
        <v>715.5</v>
      </c>
      <c r="N2981" s="5">
        <f t="shared" si="2553"/>
        <v>715.5</v>
      </c>
      <c r="O2981" s="5">
        <f t="shared" si="2553"/>
        <v>418.31693000000001</v>
      </c>
      <c r="P2981" s="5">
        <f t="shared" si="2554"/>
        <v>0</v>
      </c>
      <c r="Q2981" s="5">
        <f t="shared" si="2554"/>
        <v>0</v>
      </c>
      <c r="R2981" s="5">
        <f t="shared" si="2554"/>
        <v>0</v>
      </c>
      <c r="S2981" s="5">
        <f t="shared" si="2554"/>
        <v>0</v>
      </c>
      <c r="T2981" s="5">
        <f t="shared" si="2554"/>
        <v>715.5</v>
      </c>
      <c r="U2981" s="5">
        <f t="shared" si="2554"/>
        <v>0</v>
      </c>
      <c r="V2981" s="42">
        <f t="shared" si="2554"/>
        <v>0</v>
      </c>
      <c r="W2981" s="5">
        <f t="shared" si="2535"/>
        <v>100</v>
      </c>
      <c r="X2981" s="27"/>
    </row>
    <row r="2982" spans="1:24" ht="31.5" customHeight="1" x14ac:dyDescent="0.3">
      <c r="A2982" s="4" t="s">
        <v>238</v>
      </c>
      <c r="B2982" s="4" t="s">
        <v>1789</v>
      </c>
      <c r="C2982" s="4" t="s">
        <v>1464</v>
      </c>
      <c r="D2982" s="4" t="s">
        <v>11</v>
      </c>
      <c r="E2982" s="14" t="s">
        <v>531</v>
      </c>
      <c r="F2982" s="5">
        <f>F2983</f>
        <v>715.5</v>
      </c>
      <c r="G2982" s="5">
        <f t="shared" si="2552"/>
        <v>715.5</v>
      </c>
      <c r="H2982" s="5">
        <f t="shared" si="2552"/>
        <v>715.5</v>
      </c>
      <c r="I2982" s="5">
        <f t="shared" si="2552"/>
        <v>0</v>
      </c>
      <c r="J2982" s="5">
        <f t="shared" si="2552"/>
        <v>0</v>
      </c>
      <c r="K2982" s="5">
        <f t="shared" si="2552"/>
        <v>0</v>
      </c>
      <c r="L2982" s="5">
        <f t="shared" si="2552"/>
        <v>0</v>
      </c>
      <c r="M2982" s="5">
        <f t="shared" si="2537"/>
        <v>715.5</v>
      </c>
      <c r="N2982" s="5">
        <f t="shared" si="2553"/>
        <v>715.5</v>
      </c>
      <c r="O2982" s="5">
        <f t="shared" si="2553"/>
        <v>418.31693000000001</v>
      </c>
      <c r="P2982" s="5">
        <f t="shared" si="2554"/>
        <v>0</v>
      </c>
      <c r="Q2982" s="5">
        <f t="shared" si="2554"/>
        <v>0</v>
      </c>
      <c r="R2982" s="5">
        <f t="shared" si="2554"/>
        <v>0</v>
      </c>
      <c r="S2982" s="5">
        <f t="shared" si="2554"/>
        <v>0</v>
      </c>
      <c r="T2982" s="5">
        <f t="shared" si="2554"/>
        <v>715.5</v>
      </c>
      <c r="U2982" s="5">
        <f t="shared" si="2554"/>
        <v>0</v>
      </c>
      <c r="V2982" s="42">
        <f t="shared" si="2554"/>
        <v>0</v>
      </c>
      <c r="W2982" s="5">
        <f t="shared" si="2535"/>
        <v>100</v>
      </c>
      <c r="X2982" s="27"/>
    </row>
    <row r="2983" spans="1:24" ht="31.5" customHeight="1" x14ac:dyDescent="0.3">
      <c r="A2983" s="4" t="s">
        <v>238</v>
      </c>
      <c r="B2983" s="4" t="s">
        <v>1789</v>
      </c>
      <c r="C2983" s="4" t="s">
        <v>1464</v>
      </c>
      <c r="D2983" s="4" t="s">
        <v>12</v>
      </c>
      <c r="E2983" s="14" t="s">
        <v>532</v>
      </c>
      <c r="F2983" s="5">
        <v>715.5</v>
      </c>
      <c r="G2983" s="5">
        <v>715.5</v>
      </c>
      <c r="H2983" s="5">
        <v>715.5</v>
      </c>
      <c r="I2983" s="5"/>
      <c r="J2983" s="5"/>
      <c r="K2983" s="5"/>
      <c r="L2983" s="5"/>
      <c r="M2983" s="5">
        <f t="shared" si="2537"/>
        <v>715.5</v>
      </c>
      <c r="N2983" s="5">
        <v>715.5</v>
      </c>
      <c r="O2983" s="5">
        <v>418.31693000000001</v>
      </c>
      <c r="P2983" s="5">
        <v>0</v>
      </c>
      <c r="Q2983" s="5">
        <v>0</v>
      </c>
      <c r="R2983" s="5">
        <v>0</v>
      </c>
      <c r="S2983" s="5">
        <v>0</v>
      </c>
      <c r="T2983" s="5">
        <v>715.5</v>
      </c>
      <c r="U2983" s="5">
        <v>0</v>
      </c>
      <c r="V2983" s="42">
        <v>0</v>
      </c>
      <c r="W2983" s="5">
        <f t="shared" si="2535"/>
        <v>100</v>
      </c>
      <c r="X2983" s="27"/>
    </row>
    <row r="2984" spans="1:24" ht="31.5" customHeight="1" x14ac:dyDescent="0.3">
      <c r="A2984" s="4" t="s">
        <v>238</v>
      </c>
      <c r="B2984" s="4" t="s">
        <v>1789</v>
      </c>
      <c r="C2984" s="4" t="s">
        <v>222</v>
      </c>
      <c r="D2984" s="4"/>
      <c r="E2984" s="14" t="s">
        <v>1179</v>
      </c>
      <c r="F2984" s="5">
        <f t="shared" ref="F2984:L2990" si="2555">F2985</f>
        <v>38855.800000000003</v>
      </c>
      <c r="G2984" s="5">
        <f t="shared" si="2555"/>
        <v>44969.4</v>
      </c>
      <c r="H2984" s="5">
        <f t="shared" si="2555"/>
        <v>44969.4</v>
      </c>
      <c r="I2984" s="5">
        <f t="shared" si="2555"/>
        <v>0</v>
      </c>
      <c r="J2984" s="5">
        <f t="shared" si="2555"/>
        <v>0</v>
      </c>
      <c r="K2984" s="5">
        <f t="shared" si="2555"/>
        <v>0</v>
      </c>
      <c r="L2984" s="5">
        <f t="shared" si="2555"/>
        <v>1101.9649999999999</v>
      </c>
      <c r="M2984" s="5">
        <f t="shared" si="2537"/>
        <v>39957.764999999999</v>
      </c>
      <c r="N2984" s="5">
        <f t="shared" ref="N2984:O2990" si="2556">N2985</f>
        <v>490.57601</v>
      </c>
      <c r="O2984" s="5">
        <f t="shared" si="2556"/>
        <v>110.83304</v>
      </c>
      <c r="P2984" s="5">
        <f t="shared" ref="P2984:V2990" si="2557">P2985</f>
        <v>392.46081000000004</v>
      </c>
      <c r="Q2984" s="5">
        <f t="shared" si="2557"/>
        <v>12.717840000000001</v>
      </c>
      <c r="R2984" s="5">
        <f t="shared" si="2557"/>
        <v>0</v>
      </c>
      <c r="S2984" s="5">
        <f t="shared" si="2557"/>
        <v>0</v>
      </c>
      <c r="T2984" s="5">
        <f t="shared" si="2557"/>
        <v>490.57601</v>
      </c>
      <c r="U2984" s="5">
        <f t="shared" si="2557"/>
        <v>392.46081000000004</v>
      </c>
      <c r="V2984" s="42">
        <f t="shared" si="2557"/>
        <v>0</v>
      </c>
      <c r="W2984" s="5">
        <f t="shared" si="2535"/>
        <v>100</v>
      </c>
      <c r="X2984" s="27"/>
    </row>
    <row r="2985" spans="1:24" ht="47.25" customHeight="1" x14ac:dyDescent="0.3">
      <c r="A2985" s="4" t="s">
        <v>238</v>
      </c>
      <c r="B2985" s="4" t="s">
        <v>1789</v>
      </c>
      <c r="C2985" s="4" t="s">
        <v>223</v>
      </c>
      <c r="D2985" s="4"/>
      <c r="E2985" s="14" t="s">
        <v>1180</v>
      </c>
      <c r="F2985" s="5">
        <f t="shared" si="2555"/>
        <v>38855.800000000003</v>
      </c>
      <c r="G2985" s="5">
        <f t="shared" si="2555"/>
        <v>44969.4</v>
      </c>
      <c r="H2985" s="5">
        <f t="shared" si="2555"/>
        <v>44969.4</v>
      </c>
      <c r="I2985" s="5">
        <f t="shared" si="2555"/>
        <v>0</v>
      </c>
      <c r="J2985" s="5">
        <f t="shared" si="2555"/>
        <v>0</v>
      </c>
      <c r="K2985" s="5">
        <f t="shared" si="2555"/>
        <v>0</v>
      </c>
      <c r="L2985" s="5">
        <f t="shared" si="2555"/>
        <v>1101.9649999999999</v>
      </c>
      <c r="M2985" s="5">
        <f t="shared" si="2537"/>
        <v>39957.764999999999</v>
      </c>
      <c r="N2985" s="5">
        <f t="shared" si="2556"/>
        <v>490.57601</v>
      </c>
      <c r="O2985" s="5">
        <f t="shared" si="2556"/>
        <v>110.83304</v>
      </c>
      <c r="P2985" s="5">
        <f t="shared" si="2557"/>
        <v>392.46081000000004</v>
      </c>
      <c r="Q2985" s="5">
        <f t="shared" si="2557"/>
        <v>12.717840000000001</v>
      </c>
      <c r="R2985" s="5">
        <f t="shared" si="2557"/>
        <v>0</v>
      </c>
      <c r="S2985" s="5">
        <f t="shared" si="2557"/>
        <v>0</v>
      </c>
      <c r="T2985" s="5">
        <f t="shared" si="2557"/>
        <v>490.57601</v>
      </c>
      <c r="U2985" s="5">
        <f t="shared" si="2557"/>
        <v>392.46081000000004</v>
      </c>
      <c r="V2985" s="42">
        <f t="shared" si="2557"/>
        <v>0</v>
      </c>
      <c r="W2985" s="5">
        <f t="shared" si="2535"/>
        <v>100</v>
      </c>
      <c r="X2985" s="27"/>
    </row>
    <row r="2986" spans="1:24" ht="31.5" customHeight="1" x14ac:dyDescent="0.3">
      <c r="A2986" s="4" t="s">
        <v>238</v>
      </c>
      <c r="B2986" s="4" t="s">
        <v>1789</v>
      </c>
      <c r="C2986" s="4" t="s">
        <v>948</v>
      </c>
      <c r="D2986" s="4"/>
      <c r="E2986" s="14" t="s">
        <v>949</v>
      </c>
      <c r="F2986" s="5">
        <f t="shared" si="2555"/>
        <v>38855.800000000003</v>
      </c>
      <c r="G2986" s="5">
        <f t="shared" si="2555"/>
        <v>44969.4</v>
      </c>
      <c r="H2986" s="5">
        <f t="shared" si="2555"/>
        <v>44969.4</v>
      </c>
      <c r="I2986" s="5">
        <f t="shared" si="2555"/>
        <v>0</v>
      </c>
      <c r="J2986" s="5">
        <f t="shared" si="2555"/>
        <v>0</v>
      </c>
      <c r="K2986" s="5">
        <f t="shared" si="2555"/>
        <v>0</v>
      </c>
      <c r="L2986" s="5">
        <f t="shared" si="2555"/>
        <v>1101.9649999999999</v>
      </c>
      <c r="M2986" s="5">
        <f t="shared" si="2537"/>
        <v>39957.764999999999</v>
      </c>
      <c r="N2986" s="5">
        <f t="shared" si="2556"/>
        <v>490.57601</v>
      </c>
      <c r="O2986" s="5">
        <f t="shared" si="2556"/>
        <v>110.83304</v>
      </c>
      <c r="P2986" s="5">
        <f t="shared" si="2557"/>
        <v>392.46081000000004</v>
      </c>
      <c r="Q2986" s="5">
        <f t="shared" si="2557"/>
        <v>12.717840000000001</v>
      </c>
      <c r="R2986" s="5">
        <f t="shared" si="2557"/>
        <v>0</v>
      </c>
      <c r="S2986" s="5">
        <f t="shared" si="2557"/>
        <v>0</v>
      </c>
      <c r="T2986" s="5">
        <f t="shared" si="2557"/>
        <v>490.57601</v>
      </c>
      <c r="U2986" s="5">
        <f t="shared" si="2557"/>
        <v>392.46081000000004</v>
      </c>
      <c r="V2986" s="42">
        <f t="shared" si="2557"/>
        <v>0</v>
      </c>
      <c r="W2986" s="5">
        <f t="shared" si="2535"/>
        <v>100</v>
      </c>
      <c r="X2986" s="27"/>
    </row>
    <row r="2987" spans="1:24" ht="31.5" customHeight="1" x14ac:dyDescent="0.3">
      <c r="A2987" s="4" t="s">
        <v>238</v>
      </c>
      <c r="B2987" s="4" t="s">
        <v>1789</v>
      </c>
      <c r="C2987" s="4" t="s">
        <v>951</v>
      </c>
      <c r="D2987" s="4"/>
      <c r="E2987" s="14" t="s">
        <v>950</v>
      </c>
      <c r="F2987" s="5">
        <f t="shared" ref="F2987:L2987" si="2558">F2990</f>
        <v>38855.800000000003</v>
      </c>
      <c r="G2987" s="5">
        <f t="shared" si="2558"/>
        <v>44969.4</v>
      </c>
      <c r="H2987" s="5">
        <f t="shared" si="2558"/>
        <v>44969.4</v>
      </c>
      <c r="I2987" s="5">
        <f t="shared" si="2558"/>
        <v>0</v>
      </c>
      <c r="J2987" s="5">
        <f t="shared" si="2558"/>
        <v>0</v>
      </c>
      <c r="K2987" s="5">
        <f t="shared" si="2558"/>
        <v>0</v>
      </c>
      <c r="L2987" s="5">
        <f t="shared" si="2558"/>
        <v>1101.9649999999999</v>
      </c>
      <c r="M2987" s="5">
        <f t="shared" si="2537"/>
        <v>39957.764999999999</v>
      </c>
      <c r="N2987" s="5">
        <f>N2990+N2988</f>
        <v>490.57601</v>
      </c>
      <c r="O2987" s="5">
        <f t="shared" ref="O2987:V2987" si="2559">O2990+O2988</f>
        <v>110.83304</v>
      </c>
      <c r="P2987" s="5">
        <f t="shared" si="2559"/>
        <v>392.46081000000004</v>
      </c>
      <c r="Q2987" s="5">
        <f t="shared" si="2559"/>
        <v>12.717840000000001</v>
      </c>
      <c r="R2987" s="5">
        <f t="shared" si="2559"/>
        <v>0</v>
      </c>
      <c r="S2987" s="5">
        <f t="shared" si="2559"/>
        <v>0</v>
      </c>
      <c r="T2987" s="5">
        <f t="shared" si="2559"/>
        <v>490.57601</v>
      </c>
      <c r="U2987" s="5">
        <f t="shared" si="2559"/>
        <v>392.46081000000004</v>
      </c>
      <c r="V2987" s="42">
        <f t="shared" si="2559"/>
        <v>0</v>
      </c>
      <c r="W2987" s="5">
        <f t="shared" si="2535"/>
        <v>100</v>
      </c>
      <c r="X2987" s="27"/>
    </row>
    <row r="2988" spans="1:24" ht="31.5" customHeight="1" x14ac:dyDescent="0.3">
      <c r="A2988" s="4" t="s">
        <v>238</v>
      </c>
      <c r="B2988" s="4" t="s">
        <v>1789</v>
      </c>
      <c r="C2988" s="4" t="s">
        <v>951</v>
      </c>
      <c r="D2988" s="4" t="s">
        <v>87</v>
      </c>
      <c r="E2988" s="14" t="s">
        <v>541</v>
      </c>
      <c r="F2988" s="5"/>
      <c r="G2988" s="5"/>
      <c r="H2988" s="5"/>
      <c r="I2988" s="5"/>
      <c r="J2988" s="5"/>
      <c r="K2988" s="5"/>
      <c r="L2988" s="5"/>
      <c r="M2988" s="5">
        <v>0</v>
      </c>
      <c r="N2988" s="5">
        <f>N2989</f>
        <v>15.8973</v>
      </c>
      <c r="O2988" s="5">
        <f t="shared" ref="O2988:V2988" si="2560">O2989</f>
        <v>15.897300000000001</v>
      </c>
      <c r="P2988" s="5">
        <f t="shared" si="2560"/>
        <v>12.717840000000001</v>
      </c>
      <c r="Q2988" s="5">
        <f t="shared" si="2560"/>
        <v>12.717840000000001</v>
      </c>
      <c r="R2988" s="5">
        <f t="shared" si="2560"/>
        <v>0</v>
      </c>
      <c r="S2988" s="5">
        <f t="shared" si="2560"/>
        <v>0</v>
      </c>
      <c r="T2988" s="5">
        <f t="shared" si="2560"/>
        <v>15.8973</v>
      </c>
      <c r="U2988" s="5">
        <f t="shared" si="2560"/>
        <v>12.717840000000001</v>
      </c>
      <c r="V2988" s="42">
        <f t="shared" si="2560"/>
        <v>0</v>
      </c>
      <c r="W2988" s="5">
        <f t="shared" si="2535"/>
        <v>100</v>
      </c>
      <c r="X2988" s="27"/>
    </row>
    <row r="2989" spans="1:24" ht="63" customHeight="1" x14ac:dyDescent="0.3">
      <c r="A2989" s="4" t="s">
        <v>238</v>
      </c>
      <c r="B2989" s="4" t="s">
        <v>1789</v>
      </c>
      <c r="C2989" s="4" t="s">
        <v>951</v>
      </c>
      <c r="D2989" s="4" t="s">
        <v>84</v>
      </c>
      <c r="E2989" s="14" t="s">
        <v>1552</v>
      </c>
      <c r="F2989" s="5"/>
      <c r="G2989" s="5"/>
      <c r="H2989" s="5"/>
      <c r="I2989" s="5"/>
      <c r="J2989" s="5"/>
      <c r="K2989" s="5"/>
      <c r="L2989" s="5"/>
      <c r="M2989" s="5">
        <v>0</v>
      </c>
      <c r="N2989" s="5">
        <v>15.8973</v>
      </c>
      <c r="O2989" s="5">
        <f>3.17946+12.71784</f>
        <v>15.897300000000001</v>
      </c>
      <c r="P2989" s="5">
        <v>12.717840000000001</v>
      </c>
      <c r="Q2989" s="5">
        <v>12.717840000000001</v>
      </c>
      <c r="R2989" s="5">
        <v>0</v>
      </c>
      <c r="S2989" s="5">
        <v>0</v>
      </c>
      <c r="T2989" s="5">
        <v>15.8973</v>
      </c>
      <c r="U2989" s="5">
        <v>12.717840000000001</v>
      </c>
      <c r="V2989" s="42">
        <v>0</v>
      </c>
      <c r="W2989" s="5">
        <f t="shared" si="2535"/>
        <v>100</v>
      </c>
      <c r="X2989" s="27"/>
    </row>
    <row r="2990" spans="1:24" ht="15.75" customHeight="1" x14ac:dyDescent="0.3">
      <c r="A2990" s="4" t="s">
        <v>238</v>
      </c>
      <c r="B2990" s="4" t="s">
        <v>1789</v>
      </c>
      <c r="C2990" s="4" t="s">
        <v>951</v>
      </c>
      <c r="D2990" s="4" t="s">
        <v>13</v>
      </c>
      <c r="E2990" s="14" t="s">
        <v>547</v>
      </c>
      <c r="F2990" s="5">
        <f t="shared" si="2555"/>
        <v>38855.800000000003</v>
      </c>
      <c r="G2990" s="5">
        <f t="shared" si="2555"/>
        <v>44969.4</v>
      </c>
      <c r="H2990" s="5">
        <f t="shared" si="2555"/>
        <v>44969.4</v>
      </c>
      <c r="I2990" s="5">
        <f t="shared" si="2555"/>
        <v>0</v>
      </c>
      <c r="J2990" s="5">
        <f t="shared" si="2555"/>
        <v>0</v>
      </c>
      <c r="K2990" s="5">
        <f t="shared" si="2555"/>
        <v>0</v>
      </c>
      <c r="L2990" s="5">
        <f t="shared" si="2555"/>
        <v>1101.9649999999999</v>
      </c>
      <c r="M2990" s="5">
        <f t="shared" si="2537"/>
        <v>39957.764999999999</v>
      </c>
      <c r="N2990" s="5">
        <f t="shared" si="2556"/>
        <v>474.67871000000002</v>
      </c>
      <c r="O2990" s="5">
        <f t="shared" si="2556"/>
        <v>94.935739999999996</v>
      </c>
      <c r="P2990" s="5">
        <f t="shared" si="2557"/>
        <v>379.74297000000001</v>
      </c>
      <c r="Q2990" s="5">
        <f t="shared" si="2557"/>
        <v>0</v>
      </c>
      <c r="R2990" s="5">
        <f t="shared" si="2557"/>
        <v>0</v>
      </c>
      <c r="S2990" s="5">
        <f t="shared" si="2557"/>
        <v>0</v>
      </c>
      <c r="T2990" s="5">
        <f t="shared" si="2557"/>
        <v>474.67871000000002</v>
      </c>
      <c r="U2990" s="5">
        <f t="shared" si="2557"/>
        <v>379.74297000000001</v>
      </c>
      <c r="V2990" s="42">
        <f t="shared" si="2557"/>
        <v>0</v>
      </c>
      <c r="W2990" s="5">
        <f t="shared" si="2535"/>
        <v>100</v>
      </c>
      <c r="X2990" s="27"/>
    </row>
    <row r="2991" spans="1:24" ht="63" customHeight="1" x14ac:dyDescent="0.3">
      <c r="A2991" s="4" t="s">
        <v>238</v>
      </c>
      <c r="B2991" s="4" t="s">
        <v>1789</v>
      </c>
      <c r="C2991" s="4" t="s">
        <v>951</v>
      </c>
      <c r="D2991" s="4" t="s">
        <v>198</v>
      </c>
      <c r="E2991" s="14" t="s">
        <v>548</v>
      </c>
      <c r="F2991" s="5">
        <v>38855.800000000003</v>
      </c>
      <c r="G2991" s="5">
        <v>44969.4</v>
      </c>
      <c r="H2991" s="5">
        <v>44969.4</v>
      </c>
      <c r="I2991" s="5"/>
      <c r="J2991" s="5"/>
      <c r="K2991" s="5"/>
      <c r="L2991" s="5">
        <v>1101.9649999999999</v>
      </c>
      <c r="M2991" s="5">
        <f t="shared" si="2537"/>
        <v>39957.764999999999</v>
      </c>
      <c r="N2991" s="5">
        <v>474.67871000000002</v>
      </c>
      <c r="O2991" s="5">
        <v>94.935739999999996</v>
      </c>
      <c r="P2991" s="5">
        <v>379.74297000000001</v>
      </c>
      <c r="Q2991" s="5">
        <v>0</v>
      </c>
      <c r="R2991" s="5">
        <v>0</v>
      </c>
      <c r="S2991" s="5">
        <v>0</v>
      </c>
      <c r="T2991" s="5">
        <v>474.67871000000002</v>
      </c>
      <c r="U2991" s="5">
        <v>379.74297000000001</v>
      </c>
      <c r="V2991" s="42">
        <v>0</v>
      </c>
      <c r="W2991" s="5">
        <f t="shared" si="2535"/>
        <v>100</v>
      </c>
      <c r="X2991" s="27"/>
    </row>
    <row r="2992" spans="1:24" ht="31.5" customHeight="1" x14ac:dyDescent="0.3">
      <c r="A2992" s="4" t="s">
        <v>238</v>
      </c>
      <c r="B2992" s="4" t="s">
        <v>1789</v>
      </c>
      <c r="C2992" s="4" t="s">
        <v>205</v>
      </c>
      <c r="D2992" s="4"/>
      <c r="E2992" s="14" t="s">
        <v>1210</v>
      </c>
      <c r="F2992" s="5">
        <f t="shared" ref="F2992:L2992" si="2561">F2993+F3010</f>
        <v>8312.7000000000007</v>
      </c>
      <c r="G2992" s="5">
        <f t="shared" si="2561"/>
        <v>3112.7</v>
      </c>
      <c r="H2992" s="5">
        <f t="shared" si="2561"/>
        <v>3112.7</v>
      </c>
      <c r="I2992" s="5">
        <f t="shared" si="2561"/>
        <v>0</v>
      </c>
      <c r="J2992" s="5">
        <f t="shared" si="2561"/>
        <v>0</v>
      </c>
      <c r="K2992" s="5">
        <f t="shared" si="2561"/>
        <v>0</v>
      </c>
      <c r="L2992" s="5">
        <f t="shared" si="2561"/>
        <v>-1.6830000000000211</v>
      </c>
      <c r="M2992" s="5">
        <f t="shared" si="2537"/>
        <v>8311.0169999999998</v>
      </c>
      <c r="N2992" s="5">
        <f>N2993+N3010+N3005</f>
        <v>3258.8323599999994</v>
      </c>
      <c r="O2992" s="5">
        <f t="shared" ref="O2992:V2992" si="2562">O2993+O3010+O3005</f>
        <v>2733.4662399999997</v>
      </c>
      <c r="P2992" s="5">
        <f t="shared" si="2562"/>
        <v>0</v>
      </c>
      <c r="Q2992" s="5">
        <f t="shared" si="2562"/>
        <v>0</v>
      </c>
      <c r="R2992" s="5">
        <f t="shared" si="2562"/>
        <v>0</v>
      </c>
      <c r="S2992" s="5">
        <f t="shared" si="2562"/>
        <v>0</v>
      </c>
      <c r="T2992" s="5">
        <f t="shared" si="2562"/>
        <v>3244.5542999999998</v>
      </c>
      <c r="U2992" s="5">
        <f t="shared" si="2562"/>
        <v>0</v>
      </c>
      <c r="V2992" s="42">
        <f t="shared" si="2562"/>
        <v>0</v>
      </c>
      <c r="W2992" s="5">
        <f t="shared" si="2535"/>
        <v>99.56186577207059</v>
      </c>
      <c r="X2992" s="27"/>
    </row>
    <row r="2993" spans="1:24" ht="31.5" customHeight="1" x14ac:dyDescent="0.3">
      <c r="A2993" s="4" t="s">
        <v>238</v>
      </c>
      <c r="B2993" s="4" t="s">
        <v>1789</v>
      </c>
      <c r="C2993" s="4" t="s">
        <v>224</v>
      </c>
      <c r="D2993" s="4"/>
      <c r="E2993" s="14" t="s">
        <v>1222</v>
      </c>
      <c r="F2993" s="5">
        <f t="shared" ref="F2993:L2993" si="2563">F2994+F2998</f>
        <v>3112.7</v>
      </c>
      <c r="G2993" s="5">
        <f t="shared" si="2563"/>
        <v>3112.7</v>
      </c>
      <c r="H2993" s="5">
        <f t="shared" si="2563"/>
        <v>3112.7</v>
      </c>
      <c r="I2993" s="5">
        <f t="shared" si="2563"/>
        <v>0</v>
      </c>
      <c r="J2993" s="5">
        <f t="shared" si="2563"/>
        <v>0</v>
      </c>
      <c r="K2993" s="5">
        <f t="shared" si="2563"/>
        <v>0</v>
      </c>
      <c r="L2993" s="5">
        <f t="shared" si="2563"/>
        <v>93.779999999999973</v>
      </c>
      <c r="M2993" s="5">
        <f t="shared" si="2537"/>
        <v>3206.4799999999996</v>
      </c>
      <c r="N2993" s="5">
        <f>N2994+N2998</f>
        <v>3206.4799999999996</v>
      </c>
      <c r="O2993" s="5">
        <f>O2994+O2998</f>
        <v>2681.1138799999999</v>
      </c>
      <c r="P2993" s="5">
        <f t="shared" ref="P2993:V2993" si="2564">P2994+P2998</f>
        <v>0</v>
      </c>
      <c r="Q2993" s="5">
        <f t="shared" si="2564"/>
        <v>0</v>
      </c>
      <c r="R2993" s="5">
        <f t="shared" si="2564"/>
        <v>0</v>
      </c>
      <c r="S2993" s="5">
        <f t="shared" si="2564"/>
        <v>0</v>
      </c>
      <c r="T2993" s="5">
        <f t="shared" si="2564"/>
        <v>3192.2019399999999</v>
      </c>
      <c r="U2993" s="5">
        <f t="shared" si="2564"/>
        <v>0</v>
      </c>
      <c r="V2993" s="42">
        <f t="shared" si="2564"/>
        <v>0</v>
      </c>
      <c r="W2993" s="5">
        <f t="shared" si="2535"/>
        <v>99.554712332526634</v>
      </c>
      <c r="X2993" s="27"/>
    </row>
    <row r="2994" spans="1:24" ht="47.25" customHeight="1" x14ac:dyDescent="0.3">
      <c r="A2994" s="4" t="s">
        <v>238</v>
      </c>
      <c r="B2994" s="4" t="s">
        <v>1789</v>
      </c>
      <c r="C2994" s="4" t="s">
        <v>225</v>
      </c>
      <c r="D2994" s="4"/>
      <c r="E2994" s="14" t="s">
        <v>1223</v>
      </c>
      <c r="F2994" s="5">
        <f t="shared" ref="F2994:L2996" si="2565">F2995</f>
        <v>2190.5</v>
      </c>
      <c r="G2994" s="5">
        <f t="shared" si="2565"/>
        <v>2190.5</v>
      </c>
      <c r="H2994" s="5">
        <f t="shared" si="2565"/>
        <v>2190.5</v>
      </c>
      <c r="I2994" s="5">
        <f t="shared" si="2565"/>
        <v>0</v>
      </c>
      <c r="J2994" s="5">
        <f t="shared" si="2565"/>
        <v>0</v>
      </c>
      <c r="K2994" s="5">
        <f t="shared" si="2565"/>
        <v>0</v>
      </c>
      <c r="L2994" s="5">
        <f t="shared" si="2565"/>
        <v>-10.952</v>
      </c>
      <c r="M2994" s="5">
        <f t="shared" si="2537"/>
        <v>2179.5479999999998</v>
      </c>
      <c r="N2994" s="5">
        <f t="shared" ref="N2994:O2996" si="2566">N2995</f>
        <v>2179.5479999999998</v>
      </c>
      <c r="O2994" s="5">
        <f t="shared" si="2566"/>
        <v>2102.09</v>
      </c>
      <c r="P2994" s="5">
        <f t="shared" ref="P2994:V2996" si="2567">P2995</f>
        <v>0</v>
      </c>
      <c r="Q2994" s="5">
        <f t="shared" si="2567"/>
        <v>0</v>
      </c>
      <c r="R2994" s="5">
        <f t="shared" si="2567"/>
        <v>0</v>
      </c>
      <c r="S2994" s="5">
        <f t="shared" si="2567"/>
        <v>0</v>
      </c>
      <c r="T2994" s="5">
        <f t="shared" si="2567"/>
        <v>2179.5466999999999</v>
      </c>
      <c r="U2994" s="5">
        <f t="shared" si="2567"/>
        <v>0</v>
      </c>
      <c r="V2994" s="42">
        <f t="shared" si="2567"/>
        <v>0</v>
      </c>
      <c r="W2994" s="5">
        <f t="shared" si="2535"/>
        <v>99.999940354605641</v>
      </c>
      <c r="X2994" s="27"/>
    </row>
    <row r="2995" spans="1:24" ht="31.5" customHeight="1" x14ac:dyDescent="0.3">
      <c r="A2995" s="4" t="s">
        <v>238</v>
      </c>
      <c r="B2995" s="4" t="s">
        <v>1789</v>
      </c>
      <c r="C2995" s="4" t="s">
        <v>220</v>
      </c>
      <c r="D2995" s="4"/>
      <c r="E2995" s="14" t="s">
        <v>786</v>
      </c>
      <c r="F2995" s="5">
        <f t="shared" si="2565"/>
        <v>2190.5</v>
      </c>
      <c r="G2995" s="5">
        <f t="shared" si="2565"/>
        <v>2190.5</v>
      </c>
      <c r="H2995" s="5">
        <f t="shared" si="2565"/>
        <v>2190.5</v>
      </c>
      <c r="I2995" s="5">
        <f t="shared" si="2565"/>
        <v>0</v>
      </c>
      <c r="J2995" s="5">
        <f t="shared" si="2565"/>
        <v>0</v>
      </c>
      <c r="K2995" s="5">
        <f t="shared" si="2565"/>
        <v>0</v>
      </c>
      <c r="L2995" s="5">
        <f t="shared" si="2565"/>
        <v>-10.952</v>
      </c>
      <c r="M2995" s="5">
        <f t="shared" si="2537"/>
        <v>2179.5479999999998</v>
      </c>
      <c r="N2995" s="5">
        <f t="shared" si="2566"/>
        <v>2179.5479999999998</v>
      </c>
      <c r="O2995" s="5">
        <f t="shared" si="2566"/>
        <v>2102.09</v>
      </c>
      <c r="P2995" s="5">
        <f t="shared" si="2567"/>
        <v>0</v>
      </c>
      <c r="Q2995" s="5">
        <f t="shared" si="2567"/>
        <v>0</v>
      </c>
      <c r="R2995" s="5">
        <f t="shared" si="2567"/>
        <v>0</v>
      </c>
      <c r="S2995" s="5">
        <f t="shared" si="2567"/>
        <v>0</v>
      </c>
      <c r="T2995" s="5">
        <f t="shared" si="2567"/>
        <v>2179.5466999999999</v>
      </c>
      <c r="U2995" s="5">
        <f t="shared" si="2567"/>
        <v>0</v>
      </c>
      <c r="V2995" s="42">
        <f t="shared" si="2567"/>
        <v>0</v>
      </c>
      <c r="W2995" s="5">
        <f t="shared" si="2535"/>
        <v>99.999940354605641</v>
      </c>
      <c r="X2995" s="27"/>
    </row>
    <row r="2996" spans="1:24" ht="31.5" customHeight="1" x14ac:dyDescent="0.3">
      <c r="A2996" s="4" t="s">
        <v>238</v>
      </c>
      <c r="B2996" s="4" t="s">
        <v>1789</v>
      </c>
      <c r="C2996" s="4" t="s">
        <v>220</v>
      </c>
      <c r="D2996" s="4" t="s">
        <v>11</v>
      </c>
      <c r="E2996" s="14" t="s">
        <v>531</v>
      </c>
      <c r="F2996" s="5">
        <f t="shared" si="2565"/>
        <v>2190.5</v>
      </c>
      <c r="G2996" s="5">
        <f t="shared" si="2565"/>
        <v>2190.5</v>
      </c>
      <c r="H2996" s="5">
        <f t="shared" si="2565"/>
        <v>2190.5</v>
      </c>
      <c r="I2996" s="5">
        <f t="shared" si="2565"/>
        <v>0</v>
      </c>
      <c r="J2996" s="5">
        <f t="shared" si="2565"/>
        <v>0</v>
      </c>
      <c r="K2996" s="5">
        <f t="shared" si="2565"/>
        <v>0</v>
      </c>
      <c r="L2996" s="5">
        <f t="shared" si="2565"/>
        <v>-10.952</v>
      </c>
      <c r="M2996" s="5">
        <f t="shared" si="2537"/>
        <v>2179.5479999999998</v>
      </c>
      <c r="N2996" s="5">
        <f t="shared" si="2566"/>
        <v>2179.5479999999998</v>
      </c>
      <c r="O2996" s="5">
        <f t="shared" si="2566"/>
        <v>2102.09</v>
      </c>
      <c r="P2996" s="5">
        <f t="shared" si="2567"/>
        <v>0</v>
      </c>
      <c r="Q2996" s="5">
        <f t="shared" si="2567"/>
        <v>0</v>
      </c>
      <c r="R2996" s="5">
        <f t="shared" si="2567"/>
        <v>0</v>
      </c>
      <c r="S2996" s="5">
        <f t="shared" si="2567"/>
        <v>0</v>
      </c>
      <c r="T2996" s="5">
        <f t="shared" si="2567"/>
        <v>2179.5466999999999</v>
      </c>
      <c r="U2996" s="5">
        <f t="shared" si="2567"/>
        <v>0</v>
      </c>
      <c r="V2996" s="42">
        <f t="shared" si="2567"/>
        <v>0</v>
      </c>
      <c r="W2996" s="5">
        <f t="shared" si="2535"/>
        <v>99.999940354605641</v>
      </c>
      <c r="X2996" s="27"/>
    </row>
    <row r="2997" spans="1:24" ht="31.5" customHeight="1" x14ac:dyDescent="0.3">
      <c r="A2997" s="4" t="s">
        <v>238</v>
      </c>
      <c r="B2997" s="4" t="s">
        <v>1789</v>
      </c>
      <c r="C2997" s="4" t="s">
        <v>220</v>
      </c>
      <c r="D2997" s="4" t="s">
        <v>12</v>
      </c>
      <c r="E2997" s="14" t="s">
        <v>532</v>
      </c>
      <c r="F2997" s="5">
        <v>2190.5</v>
      </c>
      <c r="G2997" s="5">
        <v>2190.5</v>
      </c>
      <c r="H2997" s="5">
        <v>2190.5</v>
      </c>
      <c r="I2997" s="5"/>
      <c r="J2997" s="5"/>
      <c r="K2997" s="5"/>
      <c r="L2997" s="5">
        <v>-10.952</v>
      </c>
      <c r="M2997" s="5">
        <f t="shared" si="2537"/>
        <v>2179.5479999999998</v>
      </c>
      <c r="N2997" s="5">
        <v>2179.5479999999998</v>
      </c>
      <c r="O2997" s="5">
        <v>2102.09</v>
      </c>
      <c r="P2997" s="5">
        <v>0</v>
      </c>
      <c r="Q2997" s="5">
        <v>0</v>
      </c>
      <c r="R2997" s="5">
        <v>0</v>
      </c>
      <c r="S2997" s="5">
        <v>0</v>
      </c>
      <c r="T2997" s="5">
        <v>2179.5466999999999</v>
      </c>
      <c r="U2997" s="5">
        <v>0</v>
      </c>
      <c r="V2997" s="42">
        <v>0</v>
      </c>
      <c r="W2997" s="5">
        <f t="shared" si="2535"/>
        <v>99.999940354605641</v>
      </c>
      <c r="X2997" s="27"/>
    </row>
    <row r="2998" spans="1:24" ht="47.25" customHeight="1" x14ac:dyDescent="0.3">
      <c r="A2998" s="4" t="s">
        <v>238</v>
      </c>
      <c r="B2998" s="4" t="s">
        <v>1789</v>
      </c>
      <c r="C2998" s="4" t="s">
        <v>902</v>
      </c>
      <c r="D2998" s="4"/>
      <c r="E2998" s="14" t="s">
        <v>956</v>
      </c>
      <c r="F2998" s="5">
        <f t="shared" ref="F2998:K2998" si="2568">F3002</f>
        <v>922.2</v>
      </c>
      <c r="G2998" s="5">
        <f t="shared" si="2568"/>
        <v>922.2</v>
      </c>
      <c r="H2998" s="5">
        <f t="shared" si="2568"/>
        <v>922.2</v>
      </c>
      <c r="I2998" s="5">
        <f t="shared" si="2568"/>
        <v>0</v>
      </c>
      <c r="J2998" s="5">
        <f t="shared" si="2568"/>
        <v>0</v>
      </c>
      <c r="K2998" s="5">
        <f t="shared" si="2568"/>
        <v>0</v>
      </c>
      <c r="L2998" s="5">
        <f>L3002+L2999</f>
        <v>104.73199999999997</v>
      </c>
      <c r="M2998" s="5">
        <f t="shared" si="2537"/>
        <v>1026.932</v>
      </c>
      <c r="N2998" s="5">
        <f>N3002+N2999</f>
        <v>1026.932</v>
      </c>
      <c r="O2998" s="5">
        <f t="shared" ref="O2998:V2998" si="2569">O3002+O2999</f>
        <v>579.02387999999996</v>
      </c>
      <c r="P2998" s="5">
        <f t="shared" si="2569"/>
        <v>0</v>
      </c>
      <c r="Q2998" s="5">
        <f t="shared" si="2569"/>
        <v>0</v>
      </c>
      <c r="R2998" s="5">
        <f t="shared" si="2569"/>
        <v>0</v>
      </c>
      <c r="S2998" s="5">
        <f t="shared" si="2569"/>
        <v>0</v>
      </c>
      <c r="T2998" s="5">
        <f t="shared" si="2569"/>
        <v>1012.65524</v>
      </c>
      <c r="U2998" s="5">
        <f t="shared" si="2569"/>
        <v>0</v>
      </c>
      <c r="V2998" s="42">
        <f t="shared" si="2569"/>
        <v>0</v>
      </c>
      <c r="W2998" s="5">
        <f t="shared" si="2535"/>
        <v>98.6097657878029</v>
      </c>
      <c r="X2998" s="27"/>
    </row>
    <row r="2999" spans="1:24" ht="31.5" customHeight="1" x14ac:dyDescent="0.3">
      <c r="A2999" s="4" t="s">
        <v>238</v>
      </c>
      <c r="B2999" s="4" t="s">
        <v>1789</v>
      </c>
      <c r="C2999" s="4" t="s">
        <v>1668</v>
      </c>
      <c r="D2999" s="4"/>
      <c r="E2999" s="14" t="s">
        <v>1669</v>
      </c>
      <c r="F2999" s="5"/>
      <c r="G2999" s="5"/>
      <c r="H2999" s="5"/>
      <c r="I2999" s="5"/>
      <c r="J2999" s="5"/>
      <c r="K2999" s="5"/>
      <c r="L2999" s="5">
        <f>L3000</f>
        <v>409.12399999999997</v>
      </c>
      <c r="M2999" s="5">
        <f>L2999</f>
        <v>409.12399999999997</v>
      </c>
      <c r="N2999" s="5">
        <f t="shared" ref="N2999:V3000" si="2570">N3000</f>
        <v>409.12400000000002</v>
      </c>
      <c r="O2999" s="5">
        <f t="shared" si="2570"/>
        <v>0</v>
      </c>
      <c r="P2999" s="5">
        <f t="shared" si="2570"/>
        <v>0</v>
      </c>
      <c r="Q2999" s="5">
        <f t="shared" si="2570"/>
        <v>0</v>
      </c>
      <c r="R2999" s="5">
        <f t="shared" si="2570"/>
        <v>0</v>
      </c>
      <c r="S2999" s="5">
        <f t="shared" si="2570"/>
        <v>0</v>
      </c>
      <c r="T2999" s="5">
        <f t="shared" si="2570"/>
        <v>409.12378000000001</v>
      </c>
      <c r="U2999" s="5">
        <f t="shared" si="2570"/>
        <v>0</v>
      </c>
      <c r="V2999" s="42">
        <f t="shared" si="2570"/>
        <v>0</v>
      </c>
      <c r="W2999" s="5">
        <f t="shared" si="2535"/>
        <v>99.999946226571893</v>
      </c>
      <c r="X2999" s="27"/>
    </row>
    <row r="3000" spans="1:24" ht="31.5" customHeight="1" x14ac:dyDescent="0.3">
      <c r="A3000" s="4" t="s">
        <v>238</v>
      </c>
      <c r="B3000" s="4" t="s">
        <v>1789</v>
      </c>
      <c r="C3000" s="4" t="s">
        <v>1668</v>
      </c>
      <c r="D3000" s="4" t="s">
        <v>11</v>
      </c>
      <c r="E3000" s="14" t="s">
        <v>531</v>
      </c>
      <c r="F3000" s="5"/>
      <c r="G3000" s="5"/>
      <c r="H3000" s="5"/>
      <c r="I3000" s="5"/>
      <c r="J3000" s="5"/>
      <c r="K3000" s="5"/>
      <c r="L3000" s="5">
        <f>L3001</f>
        <v>409.12399999999997</v>
      </c>
      <c r="M3000" s="5">
        <f>L3000</f>
        <v>409.12399999999997</v>
      </c>
      <c r="N3000" s="5">
        <f t="shared" si="2570"/>
        <v>409.12400000000002</v>
      </c>
      <c r="O3000" s="5">
        <f t="shared" si="2570"/>
        <v>0</v>
      </c>
      <c r="P3000" s="5">
        <f t="shared" si="2570"/>
        <v>0</v>
      </c>
      <c r="Q3000" s="5">
        <f t="shared" si="2570"/>
        <v>0</v>
      </c>
      <c r="R3000" s="5">
        <f t="shared" si="2570"/>
        <v>0</v>
      </c>
      <c r="S3000" s="5">
        <f t="shared" si="2570"/>
        <v>0</v>
      </c>
      <c r="T3000" s="5">
        <f t="shared" si="2570"/>
        <v>409.12378000000001</v>
      </c>
      <c r="U3000" s="5">
        <f t="shared" si="2570"/>
        <v>0</v>
      </c>
      <c r="V3000" s="42">
        <f t="shared" si="2570"/>
        <v>0</v>
      </c>
      <c r="W3000" s="5">
        <f t="shared" si="2535"/>
        <v>99.999946226571893</v>
      </c>
      <c r="X3000" s="27"/>
    </row>
    <row r="3001" spans="1:24" ht="31.5" customHeight="1" x14ac:dyDescent="0.3">
      <c r="A3001" s="4" t="s">
        <v>238</v>
      </c>
      <c r="B3001" s="4" t="s">
        <v>1789</v>
      </c>
      <c r="C3001" s="4" t="s">
        <v>1668</v>
      </c>
      <c r="D3001" s="4" t="s">
        <v>12</v>
      </c>
      <c r="E3001" s="14" t="s">
        <v>532</v>
      </c>
      <c r="F3001" s="5"/>
      <c r="G3001" s="5"/>
      <c r="H3001" s="5"/>
      <c r="I3001" s="5"/>
      <c r="J3001" s="5"/>
      <c r="K3001" s="5"/>
      <c r="L3001" s="5">
        <f>474.167-65.043</f>
        <v>409.12399999999997</v>
      </c>
      <c r="M3001" s="5">
        <f>L3001</f>
        <v>409.12399999999997</v>
      </c>
      <c r="N3001" s="5">
        <v>409.12400000000002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409.12378000000001</v>
      </c>
      <c r="U3001" s="5">
        <v>0</v>
      </c>
      <c r="V3001" s="42">
        <v>0</v>
      </c>
      <c r="W3001" s="5">
        <f t="shared" si="2535"/>
        <v>99.999946226571893</v>
      </c>
      <c r="X3001" s="27"/>
    </row>
    <row r="3002" spans="1:24" ht="31.5" customHeight="1" x14ac:dyDescent="0.3">
      <c r="A3002" s="4" t="s">
        <v>238</v>
      </c>
      <c r="B3002" s="4" t="s">
        <v>1789</v>
      </c>
      <c r="C3002" s="4" t="s">
        <v>903</v>
      </c>
      <c r="D3002" s="4"/>
      <c r="E3002" s="14" t="s">
        <v>1658</v>
      </c>
      <c r="F3002" s="5">
        <f t="shared" ref="F3002:L3003" si="2571">F3003</f>
        <v>922.2</v>
      </c>
      <c r="G3002" s="5">
        <f t="shared" si="2571"/>
        <v>922.2</v>
      </c>
      <c r="H3002" s="5">
        <f t="shared" si="2571"/>
        <v>922.2</v>
      </c>
      <c r="I3002" s="5">
        <f t="shared" si="2571"/>
        <v>0</v>
      </c>
      <c r="J3002" s="5">
        <f t="shared" si="2571"/>
        <v>0</v>
      </c>
      <c r="K3002" s="5">
        <f t="shared" si="2571"/>
        <v>0</v>
      </c>
      <c r="L3002" s="5">
        <f t="shared" si="2571"/>
        <v>-304.392</v>
      </c>
      <c r="M3002" s="5">
        <f t="shared" si="2537"/>
        <v>617.80799999999999</v>
      </c>
      <c r="N3002" s="5">
        <f>N3003</f>
        <v>617.80799999999999</v>
      </c>
      <c r="O3002" s="5">
        <f>O3003</f>
        <v>579.02387999999996</v>
      </c>
      <c r="P3002" s="5">
        <f t="shared" ref="P3002:V3003" si="2572">P3003</f>
        <v>0</v>
      </c>
      <c r="Q3002" s="5">
        <f t="shared" si="2572"/>
        <v>0</v>
      </c>
      <c r="R3002" s="5">
        <f t="shared" si="2572"/>
        <v>0</v>
      </c>
      <c r="S3002" s="5">
        <f t="shared" si="2572"/>
        <v>0</v>
      </c>
      <c r="T3002" s="5">
        <f t="shared" si="2572"/>
        <v>603.53146000000004</v>
      </c>
      <c r="U3002" s="5">
        <f t="shared" si="2572"/>
        <v>0</v>
      </c>
      <c r="V3002" s="42">
        <f t="shared" si="2572"/>
        <v>0</v>
      </c>
      <c r="W3002" s="5">
        <f t="shared" si="2535"/>
        <v>97.68916232874939</v>
      </c>
      <c r="X3002" s="27"/>
    </row>
    <row r="3003" spans="1:24" ht="31.5" customHeight="1" x14ac:dyDescent="0.3">
      <c r="A3003" s="4" t="s">
        <v>238</v>
      </c>
      <c r="B3003" s="4" t="s">
        <v>1789</v>
      </c>
      <c r="C3003" s="4" t="s">
        <v>903</v>
      </c>
      <c r="D3003" s="4" t="s">
        <v>11</v>
      </c>
      <c r="E3003" s="14" t="s">
        <v>531</v>
      </c>
      <c r="F3003" s="5">
        <f t="shared" si="2571"/>
        <v>922.2</v>
      </c>
      <c r="G3003" s="5">
        <f t="shared" si="2571"/>
        <v>922.2</v>
      </c>
      <c r="H3003" s="5">
        <f t="shared" si="2571"/>
        <v>922.2</v>
      </c>
      <c r="I3003" s="5">
        <f t="shared" si="2571"/>
        <v>0</v>
      </c>
      <c r="J3003" s="5">
        <f t="shared" si="2571"/>
        <v>0</v>
      </c>
      <c r="K3003" s="5">
        <f t="shared" si="2571"/>
        <v>0</v>
      </c>
      <c r="L3003" s="5">
        <f t="shared" si="2571"/>
        <v>-304.392</v>
      </c>
      <c r="M3003" s="5">
        <f t="shared" si="2537"/>
        <v>617.80799999999999</v>
      </c>
      <c r="N3003" s="5">
        <f>N3004</f>
        <v>617.80799999999999</v>
      </c>
      <c r="O3003" s="5">
        <f>O3004</f>
        <v>579.02387999999996</v>
      </c>
      <c r="P3003" s="5">
        <f t="shared" si="2572"/>
        <v>0</v>
      </c>
      <c r="Q3003" s="5">
        <f t="shared" si="2572"/>
        <v>0</v>
      </c>
      <c r="R3003" s="5">
        <f t="shared" si="2572"/>
        <v>0</v>
      </c>
      <c r="S3003" s="5">
        <f t="shared" si="2572"/>
        <v>0</v>
      </c>
      <c r="T3003" s="5">
        <f t="shared" si="2572"/>
        <v>603.53146000000004</v>
      </c>
      <c r="U3003" s="5">
        <f t="shared" si="2572"/>
        <v>0</v>
      </c>
      <c r="V3003" s="42">
        <f t="shared" si="2572"/>
        <v>0</v>
      </c>
      <c r="W3003" s="5">
        <f t="shared" si="2535"/>
        <v>97.68916232874939</v>
      </c>
      <c r="X3003" s="27"/>
    </row>
    <row r="3004" spans="1:24" ht="31.5" customHeight="1" x14ac:dyDescent="0.3">
      <c r="A3004" s="4" t="s">
        <v>238</v>
      </c>
      <c r="B3004" s="4" t="s">
        <v>1789</v>
      </c>
      <c r="C3004" s="4" t="s">
        <v>903</v>
      </c>
      <c r="D3004" s="4" t="s">
        <v>12</v>
      </c>
      <c r="E3004" s="14" t="s">
        <v>532</v>
      </c>
      <c r="F3004" s="5">
        <v>922.2</v>
      </c>
      <c r="G3004" s="5">
        <v>922.2</v>
      </c>
      <c r="H3004" s="5">
        <v>922.2</v>
      </c>
      <c r="I3004" s="5"/>
      <c r="J3004" s="5"/>
      <c r="K3004" s="5"/>
      <c r="L3004" s="5">
        <f>-89.821+48.3-262.871</f>
        <v>-304.392</v>
      </c>
      <c r="M3004" s="5">
        <f t="shared" si="2537"/>
        <v>617.80799999999999</v>
      </c>
      <c r="N3004" s="5">
        <v>617.80799999999999</v>
      </c>
      <c r="O3004" s="5">
        <v>579.02387999999996</v>
      </c>
      <c r="P3004" s="5">
        <v>0</v>
      </c>
      <c r="Q3004" s="5">
        <v>0</v>
      </c>
      <c r="R3004" s="5">
        <v>0</v>
      </c>
      <c r="S3004" s="5">
        <v>0</v>
      </c>
      <c r="T3004" s="5">
        <v>603.53146000000004</v>
      </c>
      <c r="U3004" s="5">
        <v>0</v>
      </c>
      <c r="V3004" s="42">
        <v>0</v>
      </c>
      <c r="W3004" s="5">
        <f t="shared" si="2535"/>
        <v>97.68916232874939</v>
      </c>
      <c r="X3004" s="27"/>
    </row>
    <row r="3005" spans="1:24" ht="47.25" customHeight="1" x14ac:dyDescent="0.3">
      <c r="A3005" s="4" t="s">
        <v>238</v>
      </c>
      <c r="B3005" s="4" t="s">
        <v>1789</v>
      </c>
      <c r="C3005" s="4" t="s">
        <v>206</v>
      </c>
      <c r="D3005" s="4"/>
      <c r="E3005" s="14" t="s">
        <v>1224</v>
      </c>
      <c r="F3005" s="5"/>
      <c r="G3005" s="5"/>
      <c r="H3005" s="5"/>
      <c r="I3005" s="5"/>
      <c r="J3005" s="5"/>
      <c r="K3005" s="5"/>
      <c r="L3005" s="5"/>
      <c r="M3005" s="5">
        <v>0</v>
      </c>
      <c r="N3005" s="5">
        <f>N3006</f>
        <v>52.352359999999997</v>
      </c>
      <c r="O3005" s="5">
        <f t="shared" ref="O3005:V3008" si="2573">O3006</f>
        <v>52.352359999999997</v>
      </c>
      <c r="P3005" s="5">
        <f t="shared" si="2573"/>
        <v>0</v>
      </c>
      <c r="Q3005" s="5">
        <f t="shared" si="2573"/>
        <v>0</v>
      </c>
      <c r="R3005" s="5">
        <f t="shared" si="2573"/>
        <v>0</v>
      </c>
      <c r="S3005" s="5">
        <f t="shared" si="2573"/>
        <v>0</v>
      </c>
      <c r="T3005" s="5">
        <f t="shared" si="2573"/>
        <v>52.352359999999997</v>
      </c>
      <c r="U3005" s="5">
        <f t="shared" si="2573"/>
        <v>0</v>
      </c>
      <c r="V3005" s="42">
        <f t="shared" si="2573"/>
        <v>0</v>
      </c>
      <c r="W3005" s="5">
        <f t="shared" si="2535"/>
        <v>100</v>
      </c>
      <c r="X3005" s="27"/>
    </row>
    <row r="3006" spans="1:24" ht="47.25" customHeight="1" x14ac:dyDescent="0.3">
      <c r="A3006" s="4" t="s">
        <v>238</v>
      </c>
      <c r="B3006" s="4" t="s">
        <v>1789</v>
      </c>
      <c r="C3006" s="4" t="s">
        <v>207</v>
      </c>
      <c r="D3006" s="4"/>
      <c r="E3006" s="14" t="s">
        <v>1227</v>
      </c>
      <c r="F3006" s="5"/>
      <c r="G3006" s="5"/>
      <c r="H3006" s="5"/>
      <c r="I3006" s="5"/>
      <c r="J3006" s="5"/>
      <c r="K3006" s="5"/>
      <c r="L3006" s="5"/>
      <c r="M3006" s="5">
        <v>0</v>
      </c>
      <c r="N3006" s="5">
        <f>N3007</f>
        <v>52.352359999999997</v>
      </c>
      <c r="O3006" s="5">
        <f t="shared" si="2573"/>
        <v>52.352359999999997</v>
      </c>
      <c r="P3006" s="5">
        <f t="shared" si="2573"/>
        <v>0</v>
      </c>
      <c r="Q3006" s="5">
        <f t="shared" si="2573"/>
        <v>0</v>
      </c>
      <c r="R3006" s="5">
        <f t="shared" si="2573"/>
        <v>0</v>
      </c>
      <c r="S3006" s="5">
        <f t="shared" si="2573"/>
        <v>0</v>
      </c>
      <c r="T3006" s="5">
        <f t="shared" si="2573"/>
        <v>52.352359999999997</v>
      </c>
      <c r="U3006" s="5">
        <f t="shared" si="2573"/>
        <v>0</v>
      </c>
      <c r="V3006" s="42">
        <f t="shared" si="2573"/>
        <v>0</v>
      </c>
      <c r="W3006" s="5">
        <f t="shared" si="2535"/>
        <v>100</v>
      </c>
      <c r="X3006" s="27"/>
    </row>
    <row r="3007" spans="1:24" ht="31.5" customHeight="1" x14ac:dyDescent="0.3">
      <c r="A3007" s="4" t="s">
        <v>238</v>
      </c>
      <c r="B3007" s="4" t="s">
        <v>1789</v>
      </c>
      <c r="C3007" s="4" t="s">
        <v>197</v>
      </c>
      <c r="D3007" s="4"/>
      <c r="E3007" s="14" t="s">
        <v>920</v>
      </c>
      <c r="F3007" s="5"/>
      <c r="G3007" s="5"/>
      <c r="H3007" s="5"/>
      <c r="I3007" s="5"/>
      <c r="J3007" s="5"/>
      <c r="K3007" s="5"/>
      <c r="L3007" s="5"/>
      <c r="M3007" s="5">
        <v>0</v>
      </c>
      <c r="N3007" s="5">
        <f>N3008</f>
        <v>52.352359999999997</v>
      </c>
      <c r="O3007" s="5">
        <f t="shared" si="2573"/>
        <v>52.352359999999997</v>
      </c>
      <c r="P3007" s="5">
        <f t="shared" si="2573"/>
        <v>0</v>
      </c>
      <c r="Q3007" s="5">
        <f t="shared" si="2573"/>
        <v>0</v>
      </c>
      <c r="R3007" s="5">
        <f t="shared" si="2573"/>
        <v>0</v>
      </c>
      <c r="S3007" s="5">
        <f t="shared" si="2573"/>
        <v>0</v>
      </c>
      <c r="T3007" s="5">
        <f t="shared" si="2573"/>
        <v>52.352359999999997</v>
      </c>
      <c r="U3007" s="5">
        <f t="shared" si="2573"/>
        <v>0</v>
      </c>
      <c r="V3007" s="42">
        <f t="shared" si="2573"/>
        <v>0</v>
      </c>
      <c r="W3007" s="5">
        <f t="shared" si="2535"/>
        <v>100</v>
      </c>
      <c r="X3007" s="27"/>
    </row>
    <row r="3008" spans="1:24" ht="15.75" customHeight="1" x14ac:dyDescent="0.3">
      <c r="A3008" s="4" t="s">
        <v>238</v>
      </c>
      <c r="B3008" s="4" t="s">
        <v>1789</v>
      </c>
      <c r="C3008" s="4" t="s">
        <v>197</v>
      </c>
      <c r="D3008" s="4" t="s">
        <v>13</v>
      </c>
      <c r="E3008" s="14" t="s">
        <v>547</v>
      </c>
      <c r="F3008" s="5"/>
      <c r="G3008" s="5"/>
      <c r="H3008" s="5"/>
      <c r="I3008" s="5"/>
      <c r="J3008" s="5"/>
      <c r="K3008" s="5"/>
      <c r="L3008" s="5"/>
      <c r="M3008" s="5">
        <v>0</v>
      </c>
      <c r="N3008" s="5">
        <f>N3009</f>
        <v>52.352359999999997</v>
      </c>
      <c r="O3008" s="5">
        <f t="shared" si="2573"/>
        <v>52.352359999999997</v>
      </c>
      <c r="P3008" s="5">
        <f t="shared" si="2573"/>
        <v>0</v>
      </c>
      <c r="Q3008" s="5">
        <f t="shared" si="2573"/>
        <v>0</v>
      </c>
      <c r="R3008" s="5">
        <f t="shared" si="2573"/>
        <v>0</v>
      </c>
      <c r="S3008" s="5">
        <f t="shared" si="2573"/>
        <v>0</v>
      </c>
      <c r="T3008" s="5">
        <f t="shared" si="2573"/>
        <v>52.352359999999997</v>
      </c>
      <c r="U3008" s="5">
        <f t="shared" si="2573"/>
        <v>0</v>
      </c>
      <c r="V3008" s="42">
        <f t="shared" si="2573"/>
        <v>0</v>
      </c>
      <c r="W3008" s="5">
        <f t="shared" si="2535"/>
        <v>100</v>
      </c>
      <c r="X3008" s="27"/>
    </row>
    <row r="3009" spans="1:24" ht="63" customHeight="1" x14ac:dyDescent="0.3">
      <c r="A3009" s="4" t="s">
        <v>238</v>
      </c>
      <c r="B3009" s="4" t="s">
        <v>1789</v>
      </c>
      <c r="C3009" s="4" t="s">
        <v>197</v>
      </c>
      <c r="D3009" s="4" t="s">
        <v>198</v>
      </c>
      <c r="E3009" s="14" t="s">
        <v>548</v>
      </c>
      <c r="F3009" s="5"/>
      <c r="G3009" s="5"/>
      <c r="H3009" s="5"/>
      <c r="I3009" s="5"/>
      <c r="J3009" s="5"/>
      <c r="K3009" s="5"/>
      <c r="L3009" s="5"/>
      <c r="M3009" s="5">
        <v>0</v>
      </c>
      <c r="N3009" s="5">
        <v>52.352359999999997</v>
      </c>
      <c r="O3009" s="5">
        <v>52.352359999999997</v>
      </c>
      <c r="P3009" s="5">
        <v>0</v>
      </c>
      <c r="Q3009" s="5">
        <v>0</v>
      </c>
      <c r="R3009" s="5">
        <v>0</v>
      </c>
      <c r="S3009" s="5">
        <v>0</v>
      </c>
      <c r="T3009" s="5">
        <v>52.352359999999997</v>
      </c>
      <c r="U3009" s="5">
        <v>0</v>
      </c>
      <c r="V3009" s="42">
        <v>0</v>
      </c>
      <c r="W3009" s="5">
        <f t="shared" si="2535"/>
        <v>100</v>
      </c>
      <c r="X3009" s="27"/>
    </row>
    <row r="3010" spans="1:24" ht="47.25" hidden="1" customHeight="1" x14ac:dyDescent="0.25">
      <c r="A3010" s="4" t="s">
        <v>238</v>
      </c>
      <c r="B3010" s="4" t="s">
        <v>1789</v>
      </c>
      <c r="C3010" s="4" t="s">
        <v>293</v>
      </c>
      <c r="D3010" s="4"/>
      <c r="E3010" s="14" t="s">
        <v>1234</v>
      </c>
      <c r="F3010" s="5">
        <f>F3011</f>
        <v>5200</v>
      </c>
      <c r="G3010" s="5">
        <f t="shared" ref="G3010:L3013" si="2574">G3011</f>
        <v>0</v>
      </c>
      <c r="H3010" s="5">
        <f t="shared" si="2574"/>
        <v>0</v>
      </c>
      <c r="I3010" s="5">
        <f t="shared" si="2574"/>
        <v>0</v>
      </c>
      <c r="J3010" s="5">
        <f t="shared" si="2574"/>
        <v>0</v>
      </c>
      <c r="K3010" s="5">
        <f t="shared" si="2574"/>
        <v>0</v>
      </c>
      <c r="L3010" s="5">
        <f t="shared" si="2574"/>
        <v>-95.462999999999994</v>
      </c>
      <c r="M3010" s="5">
        <f t="shared" si="2537"/>
        <v>5104.5370000000003</v>
      </c>
      <c r="N3010" s="5">
        <f t="shared" ref="N3010:O3013" si="2575">N3011</f>
        <v>0</v>
      </c>
      <c r="O3010" s="5">
        <f t="shared" si="2575"/>
        <v>0</v>
      </c>
      <c r="P3010" s="5">
        <f t="shared" ref="P3010:V3013" si="2576">P3011</f>
        <v>0</v>
      </c>
      <c r="Q3010" s="5">
        <f t="shared" si="2576"/>
        <v>0</v>
      </c>
      <c r="R3010" s="5">
        <f t="shared" si="2576"/>
        <v>0</v>
      </c>
      <c r="S3010" s="5">
        <f t="shared" si="2576"/>
        <v>0</v>
      </c>
      <c r="T3010" s="5">
        <f t="shared" si="2576"/>
        <v>0</v>
      </c>
      <c r="U3010" s="5">
        <f t="shared" si="2576"/>
        <v>0</v>
      </c>
      <c r="V3010" s="42">
        <f t="shared" si="2576"/>
        <v>0</v>
      </c>
      <c r="W3010" s="5" t="e">
        <f t="shared" si="2535"/>
        <v>#DIV/0!</v>
      </c>
      <c r="X3010" s="25" t="s">
        <v>1591</v>
      </c>
    </row>
    <row r="3011" spans="1:24" ht="63" hidden="1" customHeight="1" x14ac:dyDescent="0.25">
      <c r="A3011" s="4" t="s">
        <v>238</v>
      </c>
      <c r="B3011" s="4" t="s">
        <v>1789</v>
      </c>
      <c r="C3011" s="4" t="s">
        <v>859</v>
      </c>
      <c r="D3011" s="4"/>
      <c r="E3011" s="14" t="s">
        <v>1236</v>
      </c>
      <c r="F3011" s="5">
        <f>F3012</f>
        <v>5200</v>
      </c>
      <c r="G3011" s="5">
        <f t="shared" si="2574"/>
        <v>0</v>
      </c>
      <c r="H3011" s="5">
        <f t="shared" si="2574"/>
        <v>0</v>
      </c>
      <c r="I3011" s="5">
        <f t="shared" si="2574"/>
        <v>0</v>
      </c>
      <c r="J3011" s="5">
        <f t="shared" si="2574"/>
        <v>0</v>
      </c>
      <c r="K3011" s="5">
        <f t="shared" si="2574"/>
        <v>0</v>
      </c>
      <c r="L3011" s="5">
        <f t="shared" si="2574"/>
        <v>-95.462999999999994</v>
      </c>
      <c r="M3011" s="5">
        <f t="shared" si="2537"/>
        <v>5104.5370000000003</v>
      </c>
      <c r="N3011" s="5">
        <f t="shared" si="2575"/>
        <v>0</v>
      </c>
      <c r="O3011" s="5">
        <f t="shared" si="2575"/>
        <v>0</v>
      </c>
      <c r="P3011" s="5">
        <f t="shared" si="2576"/>
        <v>0</v>
      </c>
      <c r="Q3011" s="5">
        <f t="shared" si="2576"/>
        <v>0</v>
      </c>
      <c r="R3011" s="5">
        <f t="shared" si="2576"/>
        <v>0</v>
      </c>
      <c r="S3011" s="5">
        <f t="shared" si="2576"/>
        <v>0</v>
      </c>
      <c r="T3011" s="5">
        <f t="shared" si="2576"/>
        <v>0</v>
      </c>
      <c r="U3011" s="5">
        <f t="shared" si="2576"/>
        <v>0</v>
      </c>
      <c r="V3011" s="42">
        <f t="shared" si="2576"/>
        <v>0</v>
      </c>
      <c r="W3011" s="5" t="e">
        <f t="shared" si="2535"/>
        <v>#DIV/0!</v>
      </c>
      <c r="X3011" s="25" t="s">
        <v>1591</v>
      </c>
    </row>
    <row r="3012" spans="1:24" ht="31.5" hidden="1" customHeight="1" x14ac:dyDescent="0.25">
      <c r="A3012" s="4" t="s">
        <v>238</v>
      </c>
      <c r="B3012" s="4" t="s">
        <v>1789</v>
      </c>
      <c r="C3012" s="4" t="s">
        <v>858</v>
      </c>
      <c r="D3012" s="4"/>
      <c r="E3012" s="14" t="s">
        <v>862</v>
      </c>
      <c r="F3012" s="5">
        <f>F3013</f>
        <v>5200</v>
      </c>
      <c r="G3012" s="5">
        <f t="shared" si="2574"/>
        <v>0</v>
      </c>
      <c r="H3012" s="5">
        <f t="shared" si="2574"/>
        <v>0</v>
      </c>
      <c r="I3012" s="5">
        <f t="shared" si="2574"/>
        <v>0</v>
      </c>
      <c r="J3012" s="5">
        <f t="shared" si="2574"/>
        <v>0</v>
      </c>
      <c r="K3012" s="5">
        <f t="shared" si="2574"/>
        <v>0</v>
      </c>
      <c r="L3012" s="5">
        <f t="shared" si="2574"/>
        <v>-95.462999999999994</v>
      </c>
      <c r="M3012" s="5">
        <f t="shared" si="2537"/>
        <v>5104.5370000000003</v>
      </c>
      <c r="N3012" s="5">
        <f t="shared" si="2575"/>
        <v>0</v>
      </c>
      <c r="O3012" s="5">
        <f t="shared" si="2575"/>
        <v>0</v>
      </c>
      <c r="P3012" s="5">
        <f t="shared" si="2576"/>
        <v>0</v>
      </c>
      <c r="Q3012" s="5">
        <f t="shared" si="2576"/>
        <v>0</v>
      </c>
      <c r="R3012" s="5">
        <f t="shared" si="2576"/>
        <v>0</v>
      </c>
      <c r="S3012" s="5">
        <f t="shared" si="2576"/>
        <v>0</v>
      </c>
      <c r="T3012" s="5">
        <f t="shared" si="2576"/>
        <v>0</v>
      </c>
      <c r="U3012" s="5">
        <f t="shared" si="2576"/>
        <v>0</v>
      </c>
      <c r="V3012" s="42">
        <f t="shared" si="2576"/>
        <v>0</v>
      </c>
      <c r="W3012" s="5" t="e">
        <f t="shared" si="2535"/>
        <v>#DIV/0!</v>
      </c>
      <c r="X3012" s="25" t="s">
        <v>1591</v>
      </c>
    </row>
    <row r="3013" spans="1:24" ht="31.5" hidden="1" customHeight="1" x14ac:dyDescent="0.3">
      <c r="A3013" s="4" t="s">
        <v>238</v>
      </c>
      <c r="B3013" s="4" t="s">
        <v>1789</v>
      </c>
      <c r="C3013" s="4" t="s">
        <v>858</v>
      </c>
      <c r="D3013" s="4" t="s">
        <v>11</v>
      </c>
      <c r="E3013" s="14" t="s">
        <v>531</v>
      </c>
      <c r="F3013" s="5">
        <f>F3014</f>
        <v>5200</v>
      </c>
      <c r="G3013" s="5">
        <f t="shared" si="2574"/>
        <v>0</v>
      </c>
      <c r="H3013" s="5">
        <f t="shared" si="2574"/>
        <v>0</v>
      </c>
      <c r="I3013" s="5">
        <f t="shared" si="2574"/>
        <v>0</v>
      </c>
      <c r="J3013" s="5">
        <f t="shared" si="2574"/>
        <v>0</v>
      </c>
      <c r="K3013" s="5">
        <f t="shared" si="2574"/>
        <v>0</v>
      </c>
      <c r="L3013" s="5">
        <f t="shared" si="2574"/>
        <v>-95.462999999999994</v>
      </c>
      <c r="M3013" s="5">
        <f t="shared" si="2537"/>
        <v>5104.5370000000003</v>
      </c>
      <c r="N3013" s="5">
        <f t="shared" si="2575"/>
        <v>0</v>
      </c>
      <c r="O3013" s="5">
        <f t="shared" si="2575"/>
        <v>0</v>
      </c>
      <c r="P3013" s="5">
        <f t="shared" si="2576"/>
        <v>0</v>
      </c>
      <c r="Q3013" s="5">
        <f t="shared" si="2576"/>
        <v>0</v>
      </c>
      <c r="R3013" s="5">
        <f t="shared" si="2576"/>
        <v>0</v>
      </c>
      <c r="S3013" s="5">
        <f t="shared" si="2576"/>
        <v>0</v>
      </c>
      <c r="T3013" s="5">
        <f t="shared" si="2576"/>
        <v>0</v>
      </c>
      <c r="U3013" s="5">
        <f t="shared" si="2576"/>
        <v>0</v>
      </c>
      <c r="V3013" s="42">
        <f t="shared" si="2576"/>
        <v>0</v>
      </c>
      <c r="W3013" s="5" t="e">
        <f t="shared" si="2535"/>
        <v>#DIV/0!</v>
      </c>
      <c r="X3013" s="25" t="s">
        <v>1591</v>
      </c>
    </row>
    <row r="3014" spans="1:24" ht="31.5" hidden="1" customHeight="1" x14ac:dyDescent="0.3">
      <c r="A3014" s="4" t="s">
        <v>238</v>
      </c>
      <c r="B3014" s="4" t="s">
        <v>1789</v>
      </c>
      <c r="C3014" s="4" t="s">
        <v>858</v>
      </c>
      <c r="D3014" s="4" t="s">
        <v>12</v>
      </c>
      <c r="E3014" s="14" t="s">
        <v>532</v>
      </c>
      <c r="F3014" s="5">
        <v>5200</v>
      </c>
      <c r="G3014" s="5"/>
      <c r="H3014" s="5"/>
      <c r="I3014" s="5"/>
      <c r="J3014" s="5"/>
      <c r="K3014" s="5"/>
      <c r="L3014" s="5">
        <v>-95.462999999999994</v>
      </c>
      <c r="M3014" s="5">
        <f t="shared" si="2537"/>
        <v>5104.5370000000003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42">
        <v>0</v>
      </c>
      <c r="W3014" s="5" t="e">
        <f t="shared" si="2535"/>
        <v>#DIV/0!</v>
      </c>
      <c r="X3014" s="25" t="s">
        <v>1591</v>
      </c>
    </row>
    <row r="3015" spans="1:24" ht="31.5" customHeight="1" x14ac:dyDescent="0.3">
      <c r="A3015" s="4" t="s">
        <v>238</v>
      </c>
      <c r="B3015" s="4" t="s">
        <v>1789</v>
      </c>
      <c r="C3015" s="4" t="s">
        <v>22</v>
      </c>
      <c r="D3015" s="4"/>
      <c r="E3015" s="14" t="s">
        <v>802</v>
      </c>
      <c r="F3015" s="5"/>
      <c r="G3015" s="5"/>
      <c r="H3015" s="5"/>
      <c r="I3015" s="5"/>
      <c r="J3015" s="5"/>
      <c r="K3015" s="5"/>
      <c r="L3015" s="5">
        <f>L3016</f>
        <v>30.635000000000002</v>
      </c>
      <c r="M3015" s="5">
        <f t="shared" si="2537"/>
        <v>30.635000000000002</v>
      </c>
      <c r="N3015" s="5">
        <f>N3016</f>
        <v>112.83635</v>
      </c>
      <c r="O3015" s="5">
        <f>O3016</f>
        <v>112.83635</v>
      </c>
      <c r="P3015" s="5">
        <f t="shared" ref="P3015:V3015" si="2577">P3016</f>
        <v>0</v>
      </c>
      <c r="Q3015" s="5">
        <f t="shared" si="2577"/>
        <v>0</v>
      </c>
      <c r="R3015" s="5">
        <f t="shared" si="2577"/>
        <v>0</v>
      </c>
      <c r="S3015" s="5">
        <f t="shared" si="2577"/>
        <v>0</v>
      </c>
      <c r="T3015" s="5">
        <f>T3016</f>
        <v>112.83635</v>
      </c>
      <c r="U3015" s="5">
        <f t="shared" si="2577"/>
        <v>0</v>
      </c>
      <c r="V3015" s="42">
        <f t="shared" si="2577"/>
        <v>0</v>
      </c>
      <c r="W3015" s="5">
        <f t="shared" si="2535"/>
        <v>100</v>
      </c>
      <c r="X3015" s="27"/>
    </row>
    <row r="3016" spans="1:24" ht="47.25" customHeight="1" x14ac:dyDescent="0.3">
      <c r="A3016" s="4" t="s">
        <v>238</v>
      </c>
      <c r="B3016" s="4" t="s">
        <v>1789</v>
      </c>
      <c r="C3016" s="4" t="s">
        <v>406</v>
      </c>
      <c r="D3016" s="4"/>
      <c r="E3016" s="14" t="s">
        <v>808</v>
      </c>
      <c r="F3016" s="5"/>
      <c r="G3016" s="5"/>
      <c r="H3016" s="5"/>
      <c r="I3016" s="5"/>
      <c r="J3016" s="5"/>
      <c r="K3016" s="5"/>
      <c r="L3016" s="5">
        <f>L3017</f>
        <v>30.635000000000002</v>
      </c>
      <c r="M3016" s="5">
        <f t="shared" si="2537"/>
        <v>30.635000000000002</v>
      </c>
      <c r="N3016" s="5">
        <f>N3017+N3021+N3019</f>
        <v>112.83635</v>
      </c>
      <c r="O3016" s="5">
        <f t="shared" ref="O3016:V3016" si="2578">O3017+O3021+O3019</f>
        <v>112.83635</v>
      </c>
      <c r="P3016" s="5">
        <f t="shared" si="2578"/>
        <v>0</v>
      </c>
      <c r="Q3016" s="5">
        <f t="shared" si="2578"/>
        <v>0</v>
      </c>
      <c r="R3016" s="5">
        <f t="shared" si="2578"/>
        <v>0</v>
      </c>
      <c r="S3016" s="5">
        <f t="shared" si="2578"/>
        <v>0</v>
      </c>
      <c r="T3016" s="5">
        <f t="shared" si="2578"/>
        <v>112.83635</v>
      </c>
      <c r="U3016" s="5">
        <f t="shared" si="2578"/>
        <v>0</v>
      </c>
      <c r="V3016" s="42">
        <f t="shared" si="2578"/>
        <v>0</v>
      </c>
      <c r="W3016" s="5">
        <f t="shared" si="2535"/>
        <v>100</v>
      </c>
      <c r="X3016" s="27"/>
    </row>
    <row r="3017" spans="1:24" ht="31.5" hidden="1" customHeight="1" x14ac:dyDescent="0.3">
      <c r="A3017" s="4" t="s">
        <v>238</v>
      </c>
      <c r="B3017" s="4" t="s">
        <v>1789</v>
      </c>
      <c r="C3017" s="4" t="s">
        <v>406</v>
      </c>
      <c r="D3017" s="4" t="s">
        <v>11</v>
      </c>
      <c r="E3017" s="14" t="s">
        <v>531</v>
      </c>
      <c r="F3017" s="5"/>
      <c r="G3017" s="5"/>
      <c r="H3017" s="5"/>
      <c r="I3017" s="5"/>
      <c r="J3017" s="5"/>
      <c r="K3017" s="5"/>
      <c r="L3017" s="5">
        <f>L3018</f>
        <v>30.635000000000002</v>
      </c>
      <c r="M3017" s="5">
        <f t="shared" si="2537"/>
        <v>30.635000000000002</v>
      </c>
      <c r="N3017" s="5">
        <f>N3018</f>
        <v>0</v>
      </c>
      <c r="O3017" s="5">
        <f>O3018</f>
        <v>0</v>
      </c>
      <c r="P3017" s="5">
        <f t="shared" ref="P3017:V3017" si="2579">P3018</f>
        <v>0</v>
      </c>
      <c r="Q3017" s="5">
        <f t="shared" si="2579"/>
        <v>0</v>
      </c>
      <c r="R3017" s="5">
        <f t="shared" si="2579"/>
        <v>0</v>
      </c>
      <c r="S3017" s="5">
        <f t="shared" si="2579"/>
        <v>0</v>
      </c>
      <c r="T3017" s="5">
        <f>T3018</f>
        <v>0</v>
      </c>
      <c r="U3017" s="5">
        <f t="shared" si="2579"/>
        <v>0</v>
      </c>
      <c r="V3017" s="42">
        <f t="shared" si="2579"/>
        <v>0</v>
      </c>
      <c r="W3017" s="5" t="e">
        <f t="shared" si="2535"/>
        <v>#DIV/0!</v>
      </c>
      <c r="X3017" s="25" t="s">
        <v>1591</v>
      </c>
    </row>
    <row r="3018" spans="1:24" ht="31.5" hidden="1" customHeight="1" x14ac:dyDescent="0.3">
      <c r="A3018" s="4" t="s">
        <v>238</v>
      </c>
      <c r="B3018" s="4" t="s">
        <v>1789</v>
      </c>
      <c r="C3018" s="4" t="s">
        <v>406</v>
      </c>
      <c r="D3018" s="4" t="s">
        <v>12</v>
      </c>
      <c r="E3018" s="14" t="s">
        <v>532</v>
      </c>
      <c r="F3018" s="5"/>
      <c r="G3018" s="5"/>
      <c r="H3018" s="5"/>
      <c r="I3018" s="5"/>
      <c r="J3018" s="5"/>
      <c r="K3018" s="5"/>
      <c r="L3018" s="5">
        <v>30.635000000000002</v>
      </c>
      <c r="M3018" s="5">
        <f t="shared" si="2537"/>
        <v>30.635000000000002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42">
        <v>0</v>
      </c>
      <c r="W3018" s="5" t="e">
        <f t="shared" si="2535"/>
        <v>#DIV/0!</v>
      </c>
      <c r="X3018" s="25" t="s">
        <v>1591</v>
      </c>
    </row>
    <row r="3019" spans="1:24" ht="31.5" customHeight="1" x14ac:dyDescent="0.3">
      <c r="A3019" s="4" t="s">
        <v>238</v>
      </c>
      <c r="B3019" s="4" t="s">
        <v>1789</v>
      </c>
      <c r="C3019" s="4" t="s">
        <v>406</v>
      </c>
      <c r="D3019" s="4" t="s">
        <v>87</v>
      </c>
      <c r="E3019" s="14" t="s">
        <v>541</v>
      </c>
      <c r="F3019" s="5"/>
      <c r="G3019" s="5"/>
      <c r="H3019" s="5"/>
      <c r="I3019" s="5"/>
      <c r="J3019" s="5"/>
      <c r="K3019" s="5"/>
      <c r="L3019" s="5"/>
      <c r="M3019" s="5">
        <v>0</v>
      </c>
      <c r="N3019" s="5">
        <f>N3020</f>
        <v>44.999960000000002</v>
      </c>
      <c r="O3019" s="5">
        <f t="shared" ref="O3019:V3019" si="2580">O3020</f>
        <v>44.999960000000002</v>
      </c>
      <c r="P3019" s="5">
        <f t="shared" si="2580"/>
        <v>0</v>
      </c>
      <c r="Q3019" s="5">
        <f t="shared" si="2580"/>
        <v>0</v>
      </c>
      <c r="R3019" s="5">
        <f t="shared" si="2580"/>
        <v>0</v>
      </c>
      <c r="S3019" s="5">
        <f t="shared" si="2580"/>
        <v>0</v>
      </c>
      <c r="T3019" s="5">
        <f t="shared" si="2580"/>
        <v>44.999960000000002</v>
      </c>
      <c r="U3019" s="5">
        <f t="shared" si="2580"/>
        <v>0</v>
      </c>
      <c r="V3019" s="42">
        <f t="shared" si="2580"/>
        <v>0</v>
      </c>
      <c r="W3019" s="5">
        <f t="shared" si="2535"/>
        <v>100</v>
      </c>
      <c r="X3019" s="27"/>
    </row>
    <row r="3020" spans="1:24" ht="63" customHeight="1" x14ac:dyDescent="0.3">
      <c r="A3020" s="4" t="s">
        <v>238</v>
      </c>
      <c r="B3020" s="4" t="s">
        <v>1789</v>
      </c>
      <c r="C3020" s="4" t="s">
        <v>406</v>
      </c>
      <c r="D3020" s="4" t="s">
        <v>84</v>
      </c>
      <c r="E3020" s="14" t="s">
        <v>1552</v>
      </c>
      <c r="F3020" s="5"/>
      <c r="G3020" s="5"/>
      <c r="H3020" s="5"/>
      <c r="I3020" s="5"/>
      <c r="J3020" s="5"/>
      <c r="K3020" s="5"/>
      <c r="L3020" s="5"/>
      <c r="M3020" s="5">
        <v>0</v>
      </c>
      <c r="N3020" s="5">
        <v>44.999960000000002</v>
      </c>
      <c r="O3020" s="5">
        <v>44.999960000000002</v>
      </c>
      <c r="P3020" s="5">
        <v>0</v>
      </c>
      <c r="Q3020" s="5">
        <v>0</v>
      </c>
      <c r="R3020" s="5">
        <v>0</v>
      </c>
      <c r="S3020" s="5">
        <v>0</v>
      </c>
      <c r="T3020" s="5">
        <v>44.999960000000002</v>
      </c>
      <c r="U3020" s="5">
        <v>0</v>
      </c>
      <c r="V3020" s="42">
        <v>0</v>
      </c>
      <c r="W3020" s="5">
        <f t="shared" si="2535"/>
        <v>100</v>
      </c>
      <c r="X3020" s="27"/>
    </row>
    <row r="3021" spans="1:24" ht="15.75" customHeight="1" x14ac:dyDescent="0.3">
      <c r="A3021" s="4" t="s">
        <v>238</v>
      </c>
      <c r="B3021" s="4" t="s">
        <v>1789</v>
      </c>
      <c r="C3021" s="4" t="s">
        <v>406</v>
      </c>
      <c r="D3021" s="4" t="s">
        <v>13</v>
      </c>
      <c r="E3021" s="14" t="s">
        <v>547</v>
      </c>
      <c r="F3021" s="5"/>
      <c r="G3021" s="5"/>
      <c r="H3021" s="5"/>
      <c r="I3021" s="5"/>
      <c r="J3021" s="5"/>
      <c r="K3021" s="5"/>
      <c r="L3021" s="5"/>
      <c r="M3021" s="5">
        <f t="shared" si="2537"/>
        <v>0</v>
      </c>
      <c r="N3021" s="5">
        <f>N3022</f>
        <v>67.836389999999994</v>
      </c>
      <c r="O3021" s="5">
        <f>O3022</f>
        <v>67.836389999999994</v>
      </c>
      <c r="P3021" s="5">
        <f t="shared" ref="P3021:V3021" si="2581">P3022</f>
        <v>0</v>
      </c>
      <c r="Q3021" s="5">
        <f t="shared" si="2581"/>
        <v>0</v>
      </c>
      <c r="R3021" s="5">
        <f t="shared" si="2581"/>
        <v>0</v>
      </c>
      <c r="S3021" s="5">
        <f t="shared" si="2581"/>
        <v>0</v>
      </c>
      <c r="T3021" s="5">
        <f>T3022</f>
        <v>67.836389999999994</v>
      </c>
      <c r="U3021" s="5">
        <f t="shared" si="2581"/>
        <v>0</v>
      </c>
      <c r="V3021" s="42">
        <f t="shared" si="2581"/>
        <v>0</v>
      </c>
      <c r="W3021" s="5">
        <f t="shared" ref="W3021:W3084" si="2582">T3021/N3021*100</f>
        <v>100</v>
      </c>
      <c r="X3021" s="27"/>
    </row>
    <row r="3022" spans="1:24" ht="63" customHeight="1" x14ac:dyDescent="0.3">
      <c r="A3022" s="4" t="s">
        <v>238</v>
      </c>
      <c r="B3022" s="4" t="s">
        <v>1789</v>
      </c>
      <c r="C3022" s="4" t="s">
        <v>406</v>
      </c>
      <c r="D3022" s="4" t="s">
        <v>198</v>
      </c>
      <c r="E3022" s="14" t="s">
        <v>548</v>
      </c>
      <c r="F3022" s="5"/>
      <c r="G3022" s="5"/>
      <c r="H3022" s="5"/>
      <c r="I3022" s="5"/>
      <c r="J3022" s="5"/>
      <c r="K3022" s="5"/>
      <c r="L3022" s="5"/>
      <c r="M3022" s="5">
        <f t="shared" si="2537"/>
        <v>0</v>
      </c>
      <c r="N3022" s="5">
        <v>67.836389999999994</v>
      </c>
      <c r="O3022" s="5">
        <v>67.836389999999994</v>
      </c>
      <c r="P3022" s="5">
        <v>0</v>
      </c>
      <c r="Q3022" s="5">
        <v>0</v>
      </c>
      <c r="R3022" s="5">
        <v>0</v>
      </c>
      <c r="S3022" s="5">
        <v>0</v>
      </c>
      <c r="T3022" s="5">
        <v>67.836389999999994</v>
      </c>
      <c r="U3022" s="5">
        <v>0</v>
      </c>
      <c r="V3022" s="42">
        <v>0</v>
      </c>
      <c r="W3022" s="5">
        <f t="shared" si="2582"/>
        <v>100</v>
      </c>
      <c r="X3022" s="27"/>
    </row>
    <row r="3023" spans="1:24" s="10" customFormat="1" ht="31.5" customHeight="1" x14ac:dyDescent="0.3">
      <c r="A3023" s="9" t="s">
        <v>238</v>
      </c>
      <c r="B3023" s="9" t="s">
        <v>1790</v>
      </c>
      <c r="C3023" s="9"/>
      <c r="D3023" s="9"/>
      <c r="E3023" s="13" t="s">
        <v>515</v>
      </c>
      <c r="F3023" s="11">
        <f t="shared" ref="F3023:L3026" si="2583">F3024</f>
        <v>10197.700000000001</v>
      </c>
      <c r="G3023" s="11">
        <f t="shared" si="2583"/>
        <v>10197.700000000001</v>
      </c>
      <c r="H3023" s="11">
        <f t="shared" si="2583"/>
        <v>10197.700000000001</v>
      </c>
      <c r="I3023" s="11">
        <f t="shared" si="2583"/>
        <v>0</v>
      </c>
      <c r="J3023" s="11">
        <f t="shared" si="2583"/>
        <v>0</v>
      </c>
      <c r="K3023" s="11">
        <f t="shared" si="2583"/>
        <v>0</v>
      </c>
      <c r="L3023" s="11">
        <f t="shared" si="2583"/>
        <v>79.3</v>
      </c>
      <c r="M3023" s="11">
        <f t="shared" si="2537"/>
        <v>10277</v>
      </c>
      <c r="N3023" s="11">
        <f>N3024+N3034</f>
        <v>10942.705990000002</v>
      </c>
      <c r="O3023" s="11">
        <f t="shared" ref="O3023:V3023" si="2584">O3024+O3034</f>
        <v>7673.5159899999999</v>
      </c>
      <c r="P3023" s="11">
        <f t="shared" si="2584"/>
        <v>0</v>
      </c>
      <c r="Q3023" s="11">
        <f t="shared" si="2584"/>
        <v>0</v>
      </c>
      <c r="R3023" s="11">
        <f t="shared" si="2584"/>
        <v>0</v>
      </c>
      <c r="S3023" s="11">
        <f t="shared" si="2584"/>
        <v>0</v>
      </c>
      <c r="T3023" s="11">
        <f t="shared" si="2584"/>
        <v>10937.304760000001</v>
      </c>
      <c r="U3023" s="11">
        <f t="shared" si="2584"/>
        <v>0</v>
      </c>
      <c r="V3023" s="41">
        <f t="shared" si="2584"/>
        <v>0</v>
      </c>
      <c r="W3023" s="11">
        <f t="shared" si="2582"/>
        <v>99.950640819510852</v>
      </c>
      <c r="X3023" s="26"/>
    </row>
    <row r="3024" spans="1:24" ht="31.5" customHeight="1" x14ac:dyDescent="0.3">
      <c r="A3024" s="4" t="s">
        <v>238</v>
      </c>
      <c r="B3024" s="4" t="s">
        <v>1790</v>
      </c>
      <c r="C3024" s="4" t="s">
        <v>199</v>
      </c>
      <c r="D3024" s="4"/>
      <c r="E3024" s="14" t="s">
        <v>979</v>
      </c>
      <c r="F3024" s="5">
        <f t="shared" si="2583"/>
        <v>10197.700000000001</v>
      </c>
      <c r="G3024" s="5">
        <f t="shared" si="2583"/>
        <v>10197.700000000001</v>
      </c>
      <c r="H3024" s="5">
        <f t="shared" si="2583"/>
        <v>10197.700000000001</v>
      </c>
      <c r="I3024" s="5">
        <f t="shared" si="2583"/>
        <v>0</v>
      </c>
      <c r="J3024" s="5">
        <f t="shared" si="2583"/>
        <v>0</v>
      </c>
      <c r="K3024" s="5">
        <f t="shared" si="2583"/>
        <v>0</v>
      </c>
      <c r="L3024" s="5">
        <f t="shared" si="2583"/>
        <v>79.3</v>
      </c>
      <c r="M3024" s="5">
        <f t="shared" si="2537"/>
        <v>10277</v>
      </c>
      <c r="N3024" s="5">
        <f t="shared" ref="N3024:O3026" si="2585">N3025</f>
        <v>10277.000000000002</v>
      </c>
      <c r="O3024" s="5">
        <f t="shared" si="2585"/>
        <v>7164.8099999999995</v>
      </c>
      <c r="P3024" s="5">
        <f t="shared" ref="P3024:V3026" si="2586">P3025</f>
        <v>0</v>
      </c>
      <c r="Q3024" s="5">
        <f t="shared" si="2586"/>
        <v>0</v>
      </c>
      <c r="R3024" s="5">
        <f t="shared" si="2586"/>
        <v>0</v>
      </c>
      <c r="S3024" s="5">
        <f t="shared" si="2586"/>
        <v>0</v>
      </c>
      <c r="T3024" s="5">
        <f t="shared" si="2586"/>
        <v>10271.598770000001</v>
      </c>
      <c r="U3024" s="5">
        <f t="shared" si="2586"/>
        <v>0</v>
      </c>
      <c r="V3024" s="42">
        <f t="shared" si="2586"/>
        <v>0</v>
      </c>
      <c r="W3024" s="5">
        <f t="shared" si="2582"/>
        <v>99.947443514644334</v>
      </c>
      <c r="X3024" s="27"/>
    </row>
    <row r="3025" spans="1:24" ht="31.5" customHeight="1" x14ac:dyDescent="0.3">
      <c r="A3025" s="4" t="s">
        <v>238</v>
      </c>
      <c r="B3025" s="4" t="s">
        <v>1790</v>
      </c>
      <c r="C3025" s="4" t="s">
        <v>227</v>
      </c>
      <c r="D3025" s="4"/>
      <c r="E3025" s="14" t="s">
        <v>1258</v>
      </c>
      <c r="F3025" s="5">
        <f t="shared" si="2583"/>
        <v>10197.700000000001</v>
      </c>
      <c r="G3025" s="5">
        <f t="shared" si="2583"/>
        <v>10197.700000000001</v>
      </c>
      <c r="H3025" s="5">
        <f t="shared" si="2583"/>
        <v>10197.700000000001</v>
      </c>
      <c r="I3025" s="5">
        <f t="shared" si="2583"/>
        <v>0</v>
      </c>
      <c r="J3025" s="5">
        <f t="shared" si="2583"/>
        <v>0</v>
      </c>
      <c r="K3025" s="5">
        <f t="shared" si="2583"/>
        <v>0</v>
      </c>
      <c r="L3025" s="5">
        <f t="shared" si="2583"/>
        <v>79.3</v>
      </c>
      <c r="M3025" s="5">
        <f t="shared" si="2537"/>
        <v>10277</v>
      </c>
      <c r="N3025" s="5">
        <f t="shared" si="2585"/>
        <v>10277.000000000002</v>
      </c>
      <c r="O3025" s="5">
        <f t="shared" si="2585"/>
        <v>7164.8099999999995</v>
      </c>
      <c r="P3025" s="5">
        <f t="shared" si="2586"/>
        <v>0</v>
      </c>
      <c r="Q3025" s="5">
        <f t="shared" si="2586"/>
        <v>0</v>
      </c>
      <c r="R3025" s="5">
        <f t="shared" si="2586"/>
        <v>0</v>
      </c>
      <c r="S3025" s="5">
        <f t="shared" si="2586"/>
        <v>0</v>
      </c>
      <c r="T3025" s="5">
        <f t="shared" si="2586"/>
        <v>10271.598770000001</v>
      </c>
      <c r="U3025" s="5">
        <f t="shared" si="2586"/>
        <v>0</v>
      </c>
      <c r="V3025" s="42">
        <f t="shared" si="2586"/>
        <v>0</v>
      </c>
      <c r="W3025" s="5">
        <f t="shared" si="2582"/>
        <v>99.947443514644334</v>
      </c>
      <c r="X3025" s="27"/>
    </row>
    <row r="3026" spans="1:24" ht="31.5" customHeight="1" x14ac:dyDescent="0.3">
      <c r="A3026" s="4" t="s">
        <v>238</v>
      </c>
      <c r="B3026" s="4" t="s">
        <v>1790</v>
      </c>
      <c r="C3026" s="4" t="s">
        <v>228</v>
      </c>
      <c r="D3026" s="4"/>
      <c r="E3026" s="14" t="s">
        <v>1259</v>
      </c>
      <c r="F3026" s="5">
        <f t="shared" si="2583"/>
        <v>10197.700000000001</v>
      </c>
      <c r="G3026" s="5">
        <f t="shared" si="2583"/>
        <v>10197.700000000001</v>
      </c>
      <c r="H3026" s="5">
        <f t="shared" si="2583"/>
        <v>10197.700000000001</v>
      </c>
      <c r="I3026" s="5">
        <f t="shared" si="2583"/>
        <v>0</v>
      </c>
      <c r="J3026" s="5">
        <f t="shared" si="2583"/>
        <v>0</v>
      </c>
      <c r="K3026" s="5">
        <f t="shared" si="2583"/>
        <v>0</v>
      </c>
      <c r="L3026" s="5">
        <f t="shared" si="2583"/>
        <v>79.3</v>
      </c>
      <c r="M3026" s="5">
        <f t="shared" si="2537"/>
        <v>10277</v>
      </c>
      <c r="N3026" s="5">
        <f t="shared" si="2585"/>
        <v>10277.000000000002</v>
      </c>
      <c r="O3026" s="5">
        <f t="shared" si="2585"/>
        <v>7164.8099999999995</v>
      </c>
      <c r="P3026" s="5">
        <f t="shared" si="2586"/>
        <v>0</v>
      </c>
      <c r="Q3026" s="5">
        <f t="shared" si="2586"/>
        <v>0</v>
      </c>
      <c r="R3026" s="5">
        <f t="shared" si="2586"/>
        <v>0</v>
      </c>
      <c r="S3026" s="5">
        <f t="shared" si="2586"/>
        <v>0</v>
      </c>
      <c r="T3026" s="5">
        <f t="shared" si="2586"/>
        <v>10271.598770000001</v>
      </c>
      <c r="U3026" s="5">
        <f t="shared" si="2586"/>
        <v>0</v>
      </c>
      <c r="V3026" s="42">
        <f t="shared" si="2586"/>
        <v>0</v>
      </c>
      <c r="W3026" s="5">
        <f t="shared" si="2582"/>
        <v>99.947443514644334</v>
      </c>
      <c r="X3026" s="27"/>
    </row>
    <row r="3027" spans="1:24" ht="47.25" customHeight="1" x14ac:dyDescent="0.3">
      <c r="A3027" s="4" t="s">
        <v>238</v>
      </c>
      <c r="B3027" s="4" t="s">
        <v>1790</v>
      </c>
      <c r="C3027" s="4" t="s">
        <v>226</v>
      </c>
      <c r="D3027" s="4"/>
      <c r="E3027" s="14" t="s">
        <v>565</v>
      </c>
      <c r="F3027" s="5">
        <f t="shared" ref="F3027:L3027" si="2587">F3028+F3030+F3032</f>
        <v>10197.700000000001</v>
      </c>
      <c r="G3027" s="5">
        <f t="shared" si="2587"/>
        <v>10197.700000000001</v>
      </c>
      <c r="H3027" s="5">
        <f t="shared" si="2587"/>
        <v>10197.700000000001</v>
      </c>
      <c r="I3027" s="5">
        <f t="shared" si="2587"/>
        <v>0</v>
      </c>
      <c r="J3027" s="5">
        <f t="shared" si="2587"/>
        <v>0</v>
      </c>
      <c r="K3027" s="5">
        <f t="shared" si="2587"/>
        <v>0</v>
      </c>
      <c r="L3027" s="5">
        <f t="shared" si="2587"/>
        <v>79.3</v>
      </c>
      <c r="M3027" s="5">
        <f t="shared" si="2537"/>
        <v>10277</v>
      </c>
      <c r="N3027" s="5">
        <f>N3028+N3030+N3032</f>
        <v>10277.000000000002</v>
      </c>
      <c r="O3027" s="5">
        <f>O3028+O3030+O3032</f>
        <v>7164.8099999999995</v>
      </c>
      <c r="P3027" s="5">
        <f t="shared" ref="P3027:V3027" si="2588">P3028+P3030+P3032</f>
        <v>0</v>
      </c>
      <c r="Q3027" s="5">
        <f t="shared" si="2588"/>
        <v>0</v>
      </c>
      <c r="R3027" s="5">
        <f t="shared" si="2588"/>
        <v>0</v>
      </c>
      <c r="S3027" s="5">
        <f t="shared" si="2588"/>
        <v>0</v>
      </c>
      <c r="T3027" s="5">
        <f t="shared" si="2588"/>
        <v>10271.598770000001</v>
      </c>
      <c r="U3027" s="5">
        <f t="shared" si="2588"/>
        <v>0</v>
      </c>
      <c r="V3027" s="42">
        <f t="shared" si="2588"/>
        <v>0</v>
      </c>
      <c r="W3027" s="5">
        <f t="shared" si="2582"/>
        <v>99.947443514644334</v>
      </c>
      <c r="X3027" s="27"/>
    </row>
    <row r="3028" spans="1:24" ht="78.75" customHeight="1" x14ac:dyDescent="0.3">
      <c r="A3028" s="4" t="s">
        <v>238</v>
      </c>
      <c r="B3028" s="4" t="s">
        <v>1790</v>
      </c>
      <c r="C3028" s="4" t="s">
        <v>226</v>
      </c>
      <c r="D3028" s="4" t="s">
        <v>18</v>
      </c>
      <c r="E3028" s="14" t="s">
        <v>528</v>
      </c>
      <c r="F3028" s="5">
        <f t="shared" ref="F3028:L3028" si="2589">F3029</f>
        <v>7551.3</v>
      </c>
      <c r="G3028" s="5">
        <f t="shared" si="2589"/>
        <v>7551.3</v>
      </c>
      <c r="H3028" s="5">
        <f t="shared" si="2589"/>
        <v>7551.3</v>
      </c>
      <c r="I3028" s="5">
        <f t="shared" si="2589"/>
        <v>0</v>
      </c>
      <c r="J3028" s="5">
        <f t="shared" si="2589"/>
        <v>0</v>
      </c>
      <c r="K3028" s="5">
        <f t="shared" si="2589"/>
        <v>0</v>
      </c>
      <c r="L3028" s="5">
        <f t="shared" si="2589"/>
        <v>79.3</v>
      </c>
      <c r="M3028" s="5">
        <f t="shared" si="2537"/>
        <v>7630.6</v>
      </c>
      <c r="N3028" s="5">
        <f>N3029</f>
        <v>7921.7074300000004</v>
      </c>
      <c r="O3028" s="5">
        <f>O3029</f>
        <v>5468.4</v>
      </c>
      <c r="P3028" s="5">
        <f t="shared" ref="P3028:V3028" si="2590">P3029</f>
        <v>0</v>
      </c>
      <c r="Q3028" s="5">
        <f t="shared" si="2590"/>
        <v>0</v>
      </c>
      <c r="R3028" s="5">
        <f t="shared" si="2590"/>
        <v>0</v>
      </c>
      <c r="S3028" s="5">
        <f t="shared" si="2590"/>
        <v>0</v>
      </c>
      <c r="T3028" s="5">
        <f t="shared" si="2590"/>
        <v>7921.5632999999998</v>
      </c>
      <c r="U3028" s="5">
        <f t="shared" si="2590"/>
        <v>0</v>
      </c>
      <c r="V3028" s="42">
        <f t="shared" si="2590"/>
        <v>0</v>
      </c>
      <c r="W3028" s="5">
        <f t="shared" si="2582"/>
        <v>99.998180569008966</v>
      </c>
      <c r="X3028" s="27"/>
    </row>
    <row r="3029" spans="1:24" ht="15.75" customHeight="1" x14ac:dyDescent="0.3">
      <c r="A3029" s="4" t="s">
        <v>238</v>
      </c>
      <c r="B3029" s="4" t="s">
        <v>1790</v>
      </c>
      <c r="C3029" s="4" t="s">
        <v>226</v>
      </c>
      <c r="D3029" s="4" t="s">
        <v>19</v>
      </c>
      <c r="E3029" s="14" t="s">
        <v>529</v>
      </c>
      <c r="F3029" s="5">
        <v>7551.3</v>
      </c>
      <c r="G3029" s="5">
        <v>7551.3</v>
      </c>
      <c r="H3029" s="5">
        <v>7551.3</v>
      </c>
      <c r="I3029" s="5"/>
      <c r="J3029" s="5"/>
      <c r="K3029" s="5"/>
      <c r="L3029" s="5">
        <v>79.3</v>
      </c>
      <c r="M3029" s="5">
        <f t="shared" si="2537"/>
        <v>7630.6</v>
      </c>
      <c r="N3029" s="5">
        <v>7921.7074300000004</v>
      </c>
      <c r="O3029" s="5">
        <v>5468.4</v>
      </c>
      <c r="P3029" s="5">
        <v>0</v>
      </c>
      <c r="Q3029" s="5">
        <v>0</v>
      </c>
      <c r="R3029" s="5">
        <v>0</v>
      </c>
      <c r="S3029" s="5">
        <v>0</v>
      </c>
      <c r="T3029" s="5">
        <v>7921.5632999999998</v>
      </c>
      <c r="U3029" s="5">
        <v>0</v>
      </c>
      <c r="V3029" s="42">
        <v>0</v>
      </c>
      <c r="W3029" s="5">
        <f t="shared" si="2582"/>
        <v>99.998180569008966</v>
      </c>
      <c r="X3029" s="27"/>
    </row>
    <row r="3030" spans="1:24" ht="31.5" customHeight="1" x14ac:dyDescent="0.3">
      <c r="A3030" s="4" t="s">
        <v>238</v>
      </c>
      <c r="B3030" s="4" t="s">
        <v>1790</v>
      </c>
      <c r="C3030" s="4" t="s">
        <v>226</v>
      </c>
      <c r="D3030" s="4" t="s">
        <v>11</v>
      </c>
      <c r="E3030" s="14" t="s">
        <v>531</v>
      </c>
      <c r="F3030" s="5">
        <f t="shared" ref="F3030:L3030" si="2591">F3031</f>
        <v>2641.7</v>
      </c>
      <c r="G3030" s="5">
        <f t="shared" si="2591"/>
        <v>2641.7</v>
      </c>
      <c r="H3030" s="5">
        <f t="shared" si="2591"/>
        <v>2641.7</v>
      </c>
      <c r="I3030" s="5">
        <f t="shared" si="2591"/>
        <v>0</v>
      </c>
      <c r="J3030" s="5">
        <f t="shared" si="2591"/>
        <v>0</v>
      </c>
      <c r="K3030" s="5">
        <f t="shared" si="2591"/>
        <v>0</v>
      </c>
      <c r="L3030" s="5">
        <f t="shared" si="2591"/>
        <v>0</v>
      </c>
      <c r="M3030" s="5">
        <f t="shared" si="2537"/>
        <v>2641.7</v>
      </c>
      <c r="N3030" s="5">
        <f>N3031</f>
        <v>2351.1455700000001</v>
      </c>
      <c r="O3030" s="5">
        <f>O3031</f>
        <v>1692.51</v>
      </c>
      <c r="P3030" s="5">
        <f t="shared" ref="P3030:V3030" si="2592">P3031</f>
        <v>0</v>
      </c>
      <c r="Q3030" s="5">
        <f t="shared" si="2592"/>
        <v>0</v>
      </c>
      <c r="R3030" s="5">
        <f t="shared" si="2592"/>
        <v>0</v>
      </c>
      <c r="S3030" s="5">
        <f t="shared" si="2592"/>
        <v>0</v>
      </c>
      <c r="T3030" s="5">
        <f t="shared" si="2592"/>
        <v>2346.0884700000001</v>
      </c>
      <c r="U3030" s="5">
        <f t="shared" si="2592"/>
        <v>0</v>
      </c>
      <c r="V3030" s="42">
        <f t="shared" si="2592"/>
        <v>0</v>
      </c>
      <c r="W3030" s="5">
        <f t="shared" si="2582"/>
        <v>99.784909107095402</v>
      </c>
      <c r="X3030" s="27"/>
    </row>
    <row r="3031" spans="1:24" ht="31.5" customHeight="1" x14ac:dyDescent="0.3">
      <c r="A3031" s="4" t="s">
        <v>238</v>
      </c>
      <c r="B3031" s="4" t="s">
        <v>1790</v>
      </c>
      <c r="C3031" s="4" t="s">
        <v>226</v>
      </c>
      <c r="D3031" s="4" t="s">
        <v>12</v>
      </c>
      <c r="E3031" s="14" t="s">
        <v>532</v>
      </c>
      <c r="F3031" s="5">
        <v>2641.7</v>
      </c>
      <c r="G3031" s="5">
        <v>2641.7</v>
      </c>
      <c r="H3031" s="5">
        <v>2641.7</v>
      </c>
      <c r="I3031" s="5"/>
      <c r="J3031" s="5"/>
      <c r="K3031" s="5"/>
      <c r="L3031" s="5"/>
      <c r="M3031" s="5">
        <f t="shared" si="2537"/>
        <v>2641.7</v>
      </c>
      <c r="N3031" s="5">
        <v>2351.1455700000001</v>
      </c>
      <c r="O3031" s="5">
        <v>1692.51</v>
      </c>
      <c r="P3031" s="5">
        <v>0</v>
      </c>
      <c r="Q3031" s="5">
        <v>0</v>
      </c>
      <c r="R3031" s="5">
        <v>0</v>
      </c>
      <c r="S3031" s="5">
        <v>0</v>
      </c>
      <c r="T3031" s="5">
        <v>2346.0884700000001</v>
      </c>
      <c r="U3031" s="5">
        <v>0</v>
      </c>
      <c r="V3031" s="42">
        <v>0</v>
      </c>
      <c r="W3031" s="5">
        <f t="shared" si="2582"/>
        <v>99.784909107095402</v>
      </c>
      <c r="X3031" s="27"/>
    </row>
    <row r="3032" spans="1:24" ht="15.75" customHeight="1" x14ac:dyDescent="0.3">
      <c r="A3032" s="4" t="s">
        <v>238</v>
      </c>
      <c r="B3032" s="4" t="s">
        <v>1790</v>
      </c>
      <c r="C3032" s="4" t="s">
        <v>226</v>
      </c>
      <c r="D3032" s="4" t="s">
        <v>13</v>
      </c>
      <c r="E3032" s="14" t="s">
        <v>547</v>
      </c>
      <c r="F3032" s="5">
        <f t="shared" ref="F3032:L3032" si="2593">F3033</f>
        <v>4.7</v>
      </c>
      <c r="G3032" s="5">
        <f t="shared" si="2593"/>
        <v>4.7</v>
      </c>
      <c r="H3032" s="5">
        <f t="shared" si="2593"/>
        <v>4.7</v>
      </c>
      <c r="I3032" s="5">
        <f t="shared" si="2593"/>
        <v>0</v>
      </c>
      <c r="J3032" s="5">
        <f t="shared" si="2593"/>
        <v>0</v>
      </c>
      <c r="K3032" s="5">
        <f t="shared" si="2593"/>
        <v>0</v>
      </c>
      <c r="L3032" s="5">
        <f t="shared" si="2593"/>
        <v>0</v>
      </c>
      <c r="M3032" s="5">
        <f t="shared" si="2537"/>
        <v>4.7</v>
      </c>
      <c r="N3032" s="5">
        <f>N3033</f>
        <v>4.1470000000000002</v>
      </c>
      <c r="O3032" s="5">
        <f>O3033</f>
        <v>3.9</v>
      </c>
      <c r="P3032" s="5">
        <f t="shared" ref="P3032:V3032" si="2594">P3033</f>
        <v>0</v>
      </c>
      <c r="Q3032" s="5">
        <f t="shared" si="2594"/>
        <v>0</v>
      </c>
      <c r="R3032" s="5">
        <f t="shared" si="2594"/>
        <v>0</v>
      </c>
      <c r="S3032" s="5">
        <f t="shared" si="2594"/>
        <v>0</v>
      </c>
      <c r="T3032" s="5">
        <f t="shared" si="2594"/>
        <v>3.9470000000000001</v>
      </c>
      <c r="U3032" s="5">
        <f t="shared" si="2594"/>
        <v>0</v>
      </c>
      <c r="V3032" s="42">
        <f t="shared" si="2594"/>
        <v>0</v>
      </c>
      <c r="W3032" s="5">
        <f t="shared" si="2582"/>
        <v>95.177236556546902</v>
      </c>
      <c r="X3032" s="27"/>
    </row>
    <row r="3033" spans="1:24" ht="15.75" customHeight="1" x14ac:dyDescent="0.3">
      <c r="A3033" s="4" t="s">
        <v>238</v>
      </c>
      <c r="B3033" s="4" t="s">
        <v>1790</v>
      </c>
      <c r="C3033" s="4" t="s">
        <v>226</v>
      </c>
      <c r="D3033" s="4" t="s">
        <v>20</v>
      </c>
      <c r="E3033" s="14" t="s">
        <v>550</v>
      </c>
      <c r="F3033" s="5">
        <v>4.7</v>
      </c>
      <c r="G3033" s="5">
        <v>4.7</v>
      </c>
      <c r="H3033" s="5">
        <v>4.7</v>
      </c>
      <c r="I3033" s="5"/>
      <c r="J3033" s="5"/>
      <c r="K3033" s="5"/>
      <c r="L3033" s="5"/>
      <c r="M3033" s="5">
        <f t="shared" si="2537"/>
        <v>4.7</v>
      </c>
      <c r="N3033" s="5">
        <v>4.1470000000000002</v>
      </c>
      <c r="O3033" s="5">
        <v>3.9</v>
      </c>
      <c r="P3033" s="5">
        <v>0</v>
      </c>
      <c r="Q3033" s="5">
        <v>0</v>
      </c>
      <c r="R3033" s="5">
        <v>0</v>
      </c>
      <c r="S3033" s="5">
        <v>0</v>
      </c>
      <c r="T3033" s="5">
        <v>3.9470000000000001</v>
      </c>
      <c r="U3033" s="5">
        <v>0</v>
      </c>
      <c r="V3033" s="42">
        <v>0</v>
      </c>
      <c r="W3033" s="5">
        <f t="shared" si="2582"/>
        <v>95.177236556546902</v>
      </c>
      <c r="X3033" s="27"/>
    </row>
    <row r="3034" spans="1:24" ht="47.25" customHeight="1" x14ac:dyDescent="0.3">
      <c r="A3034" s="4" t="s">
        <v>238</v>
      </c>
      <c r="B3034" s="4" t="s">
        <v>1790</v>
      </c>
      <c r="C3034" s="4" t="s">
        <v>38</v>
      </c>
      <c r="D3034" s="4"/>
      <c r="E3034" s="14" t="s">
        <v>838</v>
      </c>
      <c r="F3034" s="5"/>
      <c r="G3034" s="5"/>
      <c r="H3034" s="5"/>
      <c r="I3034" s="5"/>
      <c r="J3034" s="5"/>
      <c r="K3034" s="5"/>
      <c r="L3034" s="5"/>
      <c r="M3034" s="5">
        <v>0</v>
      </c>
      <c r="N3034" s="5">
        <f>N3035</f>
        <v>665.70599000000004</v>
      </c>
      <c r="O3034" s="5">
        <f t="shared" ref="O3034:V3037" si="2595">O3035</f>
        <v>508.70598999999999</v>
      </c>
      <c r="P3034" s="5">
        <f t="shared" si="2595"/>
        <v>0</v>
      </c>
      <c r="Q3034" s="5">
        <f t="shared" si="2595"/>
        <v>0</v>
      </c>
      <c r="R3034" s="5">
        <f t="shared" si="2595"/>
        <v>0</v>
      </c>
      <c r="S3034" s="5">
        <f t="shared" si="2595"/>
        <v>0</v>
      </c>
      <c r="T3034" s="5">
        <f t="shared" si="2595"/>
        <v>665.70599000000004</v>
      </c>
      <c r="U3034" s="5">
        <f t="shared" si="2595"/>
        <v>0</v>
      </c>
      <c r="V3034" s="42">
        <f t="shared" si="2595"/>
        <v>0</v>
      </c>
      <c r="W3034" s="5">
        <f t="shared" si="2582"/>
        <v>100</v>
      </c>
      <c r="X3034" s="27"/>
    </row>
    <row r="3035" spans="1:24" ht="31.5" customHeight="1" x14ac:dyDescent="0.3">
      <c r="A3035" s="4" t="s">
        <v>238</v>
      </c>
      <c r="B3035" s="4" t="s">
        <v>1790</v>
      </c>
      <c r="C3035" s="4" t="s">
        <v>45</v>
      </c>
      <c r="D3035" s="4"/>
      <c r="E3035" s="14" t="s">
        <v>839</v>
      </c>
      <c r="F3035" s="5"/>
      <c r="G3035" s="5"/>
      <c r="H3035" s="5"/>
      <c r="I3035" s="5"/>
      <c r="J3035" s="5"/>
      <c r="K3035" s="5"/>
      <c r="L3035" s="5"/>
      <c r="M3035" s="5">
        <v>0</v>
      </c>
      <c r="N3035" s="5">
        <f>N3036</f>
        <v>665.70599000000004</v>
      </c>
      <c r="O3035" s="5">
        <f t="shared" si="2595"/>
        <v>508.70598999999999</v>
      </c>
      <c r="P3035" s="5">
        <f t="shared" si="2595"/>
        <v>0</v>
      </c>
      <c r="Q3035" s="5">
        <f t="shared" si="2595"/>
        <v>0</v>
      </c>
      <c r="R3035" s="5">
        <f t="shared" si="2595"/>
        <v>0</v>
      </c>
      <c r="S3035" s="5">
        <f t="shared" si="2595"/>
        <v>0</v>
      </c>
      <c r="T3035" s="5">
        <f t="shared" si="2595"/>
        <v>665.70599000000004</v>
      </c>
      <c r="U3035" s="5">
        <f t="shared" si="2595"/>
        <v>0</v>
      </c>
      <c r="V3035" s="42">
        <f t="shared" si="2595"/>
        <v>0</v>
      </c>
      <c r="W3035" s="5">
        <f t="shared" si="2582"/>
        <v>100</v>
      </c>
      <c r="X3035" s="27"/>
    </row>
    <row r="3036" spans="1:24" ht="31.5" customHeight="1" x14ac:dyDescent="0.3">
      <c r="A3036" s="4" t="s">
        <v>238</v>
      </c>
      <c r="B3036" s="4" t="s">
        <v>1790</v>
      </c>
      <c r="C3036" s="4" t="s">
        <v>46</v>
      </c>
      <c r="D3036" s="4"/>
      <c r="E3036" s="14" t="s">
        <v>840</v>
      </c>
      <c r="F3036" s="5"/>
      <c r="G3036" s="5"/>
      <c r="H3036" s="5"/>
      <c r="I3036" s="5"/>
      <c r="J3036" s="5"/>
      <c r="K3036" s="5"/>
      <c r="L3036" s="5"/>
      <c r="M3036" s="5">
        <v>0</v>
      </c>
      <c r="N3036" s="5">
        <f>N3037</f>
        <v>665.70599000000004</v>
      </c>
      <c r="O3036" s="5">
        <f t="shared" si="2595"/>
        <v>508.70598999999999</v>
      </c>
      <c r="P3036" s="5">
        <f t="shared" si="2595"/>
        <v>0</v>
      </c>
      <c r="Q3036" s="5">
        <f t="shared" si="2595"/>
        <v>0</v>
      </c>
      <c r="R3036" s="5">
        <f t="shared" si="2595"/>
        <v>0</v>
      </c>
      <c r="S3036" s="5">
        <f t="shared" si="2595"/>
        <v>0</v>
      </c>
      <c r="T3036" s="5">
        <f t="shared" si="2595"/>
        <v>665.70599000000004</v>
      </c>
      <c r="U3036" s="5">
        <f t="shared" si="2595"/>
        <v>0</v>
      </c>
      <c r="V3036" s="42">
        <f t="shared" si="2595"/>
        <v>0</v>
      </c>
      <c r="W3036" s="5">
        <f t="shared" si="2582"/>
        <v>100</v>
      </c>
      <c r="X3036" s="27"/>
    </row>
    <row r="3037" spans="1:24" ht="15.75" customHeight="1" x14ac:dyDescent="0.3">
      <c r="A3037" s="4" t="s">
        <v>238</v>
      </c>
      <c r="B3037" s="4" t="s">
        <v>1790</v>
      </c>
      <c r="C3037" s="4" t="s">
        <v>46</v>
      </c>
      <c r="D3037" s="4" t="s">
        <v>13</v>
      </c>
      <c r="E3037" s="14" t="s">
        <v>547</v>
      </c>
      <c r="F3037" s="5"/>
      <c r="G3037" s="5"/>
      <c r="H3037" s="5"/>
      <c r="I3037" s="5"/>
      <c r="J3037" s="5"/>
      <c r="K3037" s="5"/>
      <c r="L3037" s="5"/>
      <c r="M3037" s="5">
        <v>0</v>
      </c>
      <c r="N3037" s="5">
        <f>N3038</f>
        <v>665.70599000000004</v>
      </c>
      <c r="O3037" s="5">
        <f t="shared" si="2595"/>
        <v>508.70598999999999</v>
      </c>
      <c r="P3037" s="5">
        <f t="shared" si="2595"/>
        <v>0</v>
      </c>
      <c r="Q3037" s="5">
        <f t="shared" si="2595"/>
        <v>0</v>
      </c>
      <c r="R3037" s="5">
        <f t="shared" si="2595"/>
        <v>0</v>
      </c>
      <c r="S3037" s="5">
        <f t="shared" si="2595"/>
        <v>0</v>
      </c>
      <c r="T3037" s="5">
        <f t="shared" si="2595"/>
        <v>665.70599000000004</v>
      </c>
      <c r="U3037" s="5">
        <f t="shared" si="2595"/>
        <v>0</v>
      </c>
      <c r="V3037" s="42">
        <f t="shared" si="2595"/>
        <v>0</v>
      </c>
      <c r="W3037" s="5">
        <f t="shared" si="2582"/>
        <v>100</v>
      </c>
      <c r="X3037" s="27"/>
    </row>
    <row r="3038" spans="1:24" ht="15.75" customHeight="1" x14ac:dyDescent="0.3">
      <c r="A3038" s="4" t="s">
        <v>238</v>
      </c>
      <c r="B3038" s="4" t="s">
        <v>1790</v>
      </c>
      <c r="C3038" s="4" t="s">
        <v>46</v>
      </c>
      <c r="D3038" s="4" t="s">
        <v>14</v>
      </c>
      <c r="E3038" s="14" t="s">
        <v>549</v>
      </c>
      <c r="F3038" s="5"/>
      <c r="G3038" s="5"/>
      <c r="H3038" s="5"/>
      <c r="I3038" s="5"/>
      <c r="J3038" s="5"/>
      <c r="K3038" s="5"/>
      <c r="L3038" s="5"/>
      <c r="M3038" s="5">
        <v>0</v>
      </c>
      <c r="N3038" s="5">
        <v>665.70599000000004</v>
      </c>
      <c r="O3038" s="5">
        <v>508.70598999999999</v>
      </c>
      <c r="P3038" s="5">
        <v>0</v>
      </c>
      <c r="Q3038" s="5">
        <v>0</v>
      </c>
      <c r="R3038" s="5">
        <v>0</v>
      </c>
      <c r="S3038" s="5">
        <v>0</v>
      </c>
      <c r="T3038" s="5">
        <v>665.70599000000004</v>
      </c>
      <c r="U3038" s="5">
        <v>0</v>
      </c>
      <c r="V3038" s="42">
        <v>0</v>
      </c>
      <c r="W3038" s="5">
        <f t="shared" si="2582"/>
        <v>100</v>
      </c>
      <c r="X3038" s="27"/>
    </row>
    <row r="3039" spans="1:24" s="3" customFormat="1" ht="15.75" customHeight="1" x14ac:dyDescent="0.3">
      <c r="A3039" s="7" t="s">
        <v>238</v>
      </c>
      <c r="B3039" s="7" t="s">
        <v>36</v>
      </c>
      <c r="C3039" s="7"/>
      <c r="D3039" s="7"/>
      <c r="E3039" s="18" t="s">
        <v>495</v>
      </c>
      <c r="F3039" s="8">
        <f t="shared" ref="F3039:L3041" si="2596">F3040</f>
        <v>9977.5</v>
      </c>
      <c r="G3039" s="8">
        <f t="shared" si="2596"/>
        <v>1972.5</v>
      </c>
      <c r="H3039" s="8">
        <f t="shared" si="2596"/>
        <v>1972.5</v>
      </c>
      <c r="I3039" s="8">
        <f t="shared" si="2596"/>
        <v>0</v>
      </c>
      <c r="J3039" s="8">
        <f t="shared" si="2596"/>
        <v>0</v>
      </c>
      <c r="K3039" s="8">
        <f t="shared" si="2596"/>
        <v>0</v>
      </c>
      <c r="L3039" s="8">
        <f t="shared" si="2596"/>
        <v>-4818.7039999999997</v>
      </c>
      <c r="M3039" s="8">
        <f t="shared" si="2537"/>
        <v>5158.7960000000003</v>
      </c>
      <c r="N3039" s="8">
        <f t="shared" ref="N3039:V3041" si="2597">N3040</f>
        <v>5141.2960000000003</v>
      </c>
      <c r="O3039" s="8">
        <f t="shared" si="2597"/>
        <v>2716.5573800000002</v>
      </c>
      <c r="P3039" s="8">
        <f t="shared" si="2597"/>
        <v>0</v>
      </c>
      <c r="Q3039" s="8">
        <f t="shared" si="2597"/>
        <v>0</v>
      </c>
      <c r="R3039" s="8">
        <f t="shared" si="2597"/>
        <v>0</v>
      </c>
      <c r="S3039" s="8">
        <f t="shared" si="2597"/>
        <v>0</v>
      </c>
      <c r="T3039" s="8">
        <f t="shared" si="2597"/>
        <v>4719.1932299999999</v>
      </c>
      <c r="U3039" s="8">
        <f t="shared" si="2597"/>
        <v>0</v>
      </c>
      <c r="V3039" s="40">
        <f t="shared" si="2597"/>
        <v>0</v>
      </c>
      <c r="W3039" s="8">
        <f t="shared" si="2582"/>
        <v>91.789953933794123</v>
      </c>
      <c r="X3039" s="22"/>
    </row>
    <row r="3040" spans="1:24" s="10" customFormat="1" ht="31.5" customHeight="1" x14ac:dyDescent="0.3">
      <c r="A3040" s="9" t="s">
        <v>238</v>
      </c>
      <c r="B3040" s="9" t="s">
        <v>1769</v>
      </c>
      <c r="C3040" s="9"/>
      <c r="D3040" s="9"/>
      <c r="E3040" s="13" t="s">
        <v>516</v>
      </c>
      <c r="F3040" s="11">
        <f t="shared" si="2596"/>
        <v>9977.5</v>
      </c>
      <c r="G3040" s="11">
        <f t="shared" si="2596"/>
        <v>1972.5</v>
      </c>
      <c r="H3040" s="11">
        <f t="shared" si="2596"/>
        <v>1972.5</v>
      </c>
      <c r="I3040" s="11">
        <f t="shared" si="2596"/>
        <v>0</v>
      </c>
      <c r="J3040" s="11">
        <f t="shared" si="2596"/>
        <v>0</v>
      </c>
      <c r="K3040" s="11">
        <f t="shared" si="2596"/>
        <v>0</v>
      </c>
      <c r="L3040" s="11">
        <f t="shared" si="2596"/>
        <v>-4818.7039999999997</v>
      </c>
      <c r="M3040" s="11">
        <f t="shared" si="2537"/>
        <v>5158.7960000000003</v>
      </c>
      <c r="N3040" s="11">
        <f t="shared" si="2597"/>
        <v>5141.2960000000003</v>
      </c>
      <c r="O3040" s="11">
        <f t="shared" si="2597"/>
        <v>2716.5573800000002</v>
      </c>
      <c r="P3040" s="11">
        <f t="shared" si="2597"/>
        <v>0</v>
      </c>
      <c r="Q3040" s="11">
        <f t="shared" si="2597"/>
        <v>0</v>
      </c>
      <c r="R3040" s="11">
        <f t="shared" si="2597"/>
        <v>0</v>
      </c>
      <c r="S3040" s="11">
        <f t="shared" si="2597"/>
        <v>0</v>
      </c>
      <c r="T3040" s="11">
        <f t="shared" si="2597"/>
        <v>4719.1932299999999</v>
      </c>
      <c r="U3040" s="11">
        <f t="shared" si="2597"/>
        <v>0</v>
      </c>
      <c r="V3040" s="41">
        <f t="shared" si="2597"/>
        <v>0</v>
      </c>
      <c r="W3040" s="11">
        <f t="shared" si="2582"/>
        <v>91.789953933794123</v>
      </c>
      <c r="X3040" s="26"/>
    </row>
    <row r="3041" spans="1:24" ht="31.5" customHeight="1" x14ac:dyDescent="0.3">
      <c r="A3041" s="4" t="s">
        <v>238</v>
      </c>
      <c r="B3041" s="4" t="s">
        <v>1769</v>
      </c>
      <c r="C3041" s="4" t="s">
        <v>70</v>
      </c>
      <c r="D3041" s="4"/>
      <c r="E3041" s="14" t="s">
        <v>1183</v>
      </c>
      <c r="F3041" s="5">
        <f t="shared" si="2596"/>
        <v>9977.5</v>
      </c>
      <c r="G3041" s="5">
        <f t="shared" si="2596"/>
        <v>1972.5</v>
      </c>
      <c r="H3041" s="5">
        <f t="shared" si="2596"/>
        <v>1972.5</v>
      </c>
      <c r="I3041" s="5">
        <f t="shared" si="2596"/>
        <v>0</v>
      </c>
      <c r="J3041" s="5">
        <f t="shared" si="2596"/>
        <v>0</v>
      </c>
      <c r="K3041" s="5">
        <f t="shared" si="2596"/>
        <v>0</v>
      </c>
      <c r="L3041" s="5">
        <f t="shared" si="2596"/>
        <v>-4818.7039999999997</v>
      </c>
      <c r="M3041" s="5">
        <f t="shared" si="2537"/>
        <v>5158.7960000000003</v>
      </c>
      <c r="N3041" s="5">
        <f t="shared" si="2597"/>
        <v>5141.2960000000003</v>
      </c>
      <c r="O3041" s="5">
        <f t="shared" si="2597"/>
        <v>2716.5573800000002</v>
      </c>
      <c r="P3041" s="5">
        <f t="shared" si="2597"/>
        <v>0</v>
      </c>
      <c r="Q3041" s="5">
        <f t="shared" si="2597"/>
        <v>0</v>
      </c>
      <c r="R3041" s="5">
        <f t="shared" si="2597"/>
        <v>0</v>
      </c>
      <c r="S3041" s="5">
        <f t="shared" si="2597"/>
        <v>0</v>
      </c>
      <c r="T3041" s="5">
        <f t="shared" si="2597"/>
        <v>4719.1932299999999</v>
      </c>
      <c r="U3041" s="5">
        <f t="shared" si="2597"/>
        <v>0</v>
      </c>
      <c r="V3041" s="42">
        <f t="shared" si="2597"/>
        <v>0</v>
      </c>
      <c r="W3041" s="5">
        <f t="shared" si="2582"/>
        <v>91.789953933794123</v>
      </c>
      <c r="X3041" s="27"/>
    </row>
    <row r="3042" spans="1:24" ht="31.5" customHeight="1" x14ac:dyDescent="0.3">
      <c r="A3042" s="4" t="s">
        <v>238</v>
      </c>
      <c r="B3042" s="4" t="s">
        <v>1769</v>
      </c>
      <c r="C3042" s="4" t="s">
        <v>77</v>
      </c>
      <c r="D3042" s="4"/>
      <c r="E3042" s="14" t="s">
        <v>1184</v>
      </c>
      <c r="F3042" s="5">
        <f t="shared" ref="F3042:L3042" si="2598">F3051+F3043+F3047</f>
        <v>9977.5</v>
      </c>
      <c r="G3042" s="5">
        <f t="shared" si="2598"/>
        <v>1972.5</v>
      </c>
      <c r="H3042" s="5">
        <f t="shared" si="2598"/>
        <v>1972.5</v>
      </c>
      <c r="I3042" s="5">
        <f t="shared" si="2598"/>
        <v>0</v>
      </c>
      <c r="J3042" s="5">
        <f t="shared" si="2598"/>
        <v>0</v>
      </c>
      <c r="K3042" s="5">
        <f t="shared" si="2598"/>
        <v>0</v>
      </c>
      <c r="L3042" s="5">
        <f t="shared" si="2598"/>
        <v>-4818.7039999999997</v>
      </c>
      <c r="M3042" s="5">
        <f t="shared" si="2537"/>
        <v>5158.7960000000003</v>
      </c>
      <c r="N3042" s="5">
        <f>N3051+N3043+N3047</f>
        <v>5141.2960000000003</v>
      </c>
      <c r="O3042" s="5">
        <f>O3051+O3043+O3047</f>
        <v>2716.5573800000002</v>
      </c>
      <c r="P3042" s="5">
        <f t="shared" ref="P3042:V3042" si="2599">P3051+P3043+P3047</f>
        <v>0</v>
      </c>
      <c r="Q3042" s="5">
        <f t="shared" si="2599"/>
        <v>0</v>
      </c>
      <c r="R3042" s="5">
        <f t="shared" si="2599"/>
        <v>0</v>
      </c>
      <c r="S3042" s="5">
        <f t="shared" si="2599"/>
        <v>0</v>
      </c>
      <c r="T3042" s="5">
        <f t="shared" si="2599"/>
        <v>4719.1932299999999</v>
      </c>
      <c r="U3042" s="5">
        <f t="shared" si="2599"/>
        <v>0</v>
      </c>
      <c r="V3042" s="42">
        <f t="shared" si="2599"/>
        <v>0</v>
      </c>
      <c r="W3042" s="5">
        <f t="shared" si="2582"/>
        <v>91.789953933794123</v>
      </c>
      <c r="X3042" s="27"/>
    </row>
    <row r="3043" spans="1:24" ht="47.25" customHeight="1" x14ac:dyDescent="0.3">
      <c r="A3043" s="4" t="s">
        <v>238</v>
      </c>
      <c r="B3043" s="4" t="s">
        <v>1769</v>
      </c>
      <c r="C3043" s="4" t="s">
        <v>78</v>
      </c>
      <c r="D3043" s="4"/>
      <c r="E3043" s="14" t="s">
        <v>1185</v>
      </c>
      <c r="F3043" s="5">
        <f t="shared" ref="F3043:L3045" si="2600">F3044</f>
        <v>3097.5</v>
      </c>
      <c r="G3043" s="5">
        <f t="shared" si="2600"/>
        <v>885</v>
      </c>
      <c r="H3043" s="5">
        <f t="shared" si="2600"/>
        <v>885</v>
      </c>
      <c r="I3043" s="5">
        <f t="shared" si="2600"/>
        <v>0</v>
      </c>
      <c r="J3043" s="5">
        <f t="shared" si="2600"/>
        <v>0</v>
      </c>
      <c r="K3043" s="5">
        <f t="shared" si="2600"/>
        <v>0</v>
      </c>
      <c r="L3043" s="5">
        <f t="shared" si="2600"/>
        <v>0</v>
      </c>
      <c r="M3043" s="5">
        <f t="shared" si="2537"/>
        <v>3097.5</v>
      </c>
      <c r="N3043" s="5">
        <f t="shared" ref="N3043:O3045" si="2601">N3044</f>
        <v>3097.5</v>
      </c>
      <c r="O3043" s="5">
        <f t="shared" si="2601"/>
        <v>2716.5573800000002</v>
      </c>
      <c r="P3043" s="5">
        <f t="shared" ref="P3043:V3045" si="2602">P3044</f>
        <v>0</v>
      </c>
      <c r="Q3043" s="5">
        <f t="shared" si="2602"/>
        <v>0</v>
      </c>
      <c r="R3043" s="5">
        <f t="shared" si="2602"/>
        <v>0</v>
      </c>
      <c r="S3043" s="5">
        <f t="shared" si="2602"/>
        <v>0</v>
      </c>
      <c r="T3043" s="5">
        <f t="shared" si="2602"/>
        <v>3097.5</v>
      </c>
      <c r="U3043" s="5">
        <f t="shared" si="2602"/>
        <v>0</v>
      </c>
      <c r="V3043" s="42">
        <f t="shared" si="2602"/>
        <v>0</v>
      </c>
      <c r="W3043" s="5">
        <f t="shared" si="2582"/>
        <v>100</v>
      </c>
      <c r="X3043" s="27"/>
    </row>
    <row r="3044" spans="1:24" ht="31.5" customHeight="1" x14ac:dyDescent="0.3">
      <c r="A3044" s="4" t="s">
        <v>238</v>
      </c>
      <c r="B3044" s="4" t="s">
        <v>1769</v>
      </c>
      <c r="C3044" s="4" t="s">
        <v>83</v>
      </c>
      <c r="D3044" s="4"/>
      <c r="E3044" s="14" t="s">
        <v>627</v>
      </c>
      <c r="F3044" s="5">
        <f t="shared" si="2600"/>
        <v>3097.5</v>
      </c>
      <c r="G3044" s="5">
        <f t="shared" si="2600"/>
        <v>885</v>
      </c>
      <c r="H3044" s="5">
        <f t="shared" si="2600"/>
        <v>885</v>
      </c>
      <c r="I3044" s="5">
        <f t="shared" si="2600"/>
        <v>0</v>
      </c>
      <c r="J3044" s="5">
        <f t="shared" si="2600"/>
        <v>0</v>
      </c>
      <c r="K3044" s="5">
        <f t="shared" si="2600"/>
        <v>0</v>
      </c>
      <c r="L3044" s="5">
        <f t="shared" si="2600"/>
        <v>0</v>
      </c>
      <c r="M3044" s="5">
        <f t="shared" si="2537"/>
        <v>3097.5</v>
      </c>
      <c r="N3044" s="5">
        <f t="shared" si="2601"/>
        <v>3097.5</v>
      </c>
      <c r="O3044" s="5">
        <f t="shared" si="2601"/>
        <v>2716.5573800000002</v>
      </c>
      <c r="P3044" s="5">
        <f t="shared" si="2602"/>
        <v>0</v>
      </c>
      <c r="Q3044" s="5">
        <f t="shared" si="2602"/>
        <v>0</v>
      </c>
      <c r="R3044" s="5">
        <f t="shared" si="2602"/>
        <v>0</v>
      </c>
      <c r="S3044" s="5">
        <f t="shared" si="2602"/>
        <v>0</v>
      </c>
      <c r="T3044" s="5">
        <f t="shared" si="2602"/>
        <v>3097.5</v>
      </c>
      <c r="U3044" s="5">
        <f t="shared" si="2602"/>
        <v>0</v>
      </c>
      <c r="V3044" s="42">
        <f t="shared" si="2602"/>
        <v>0</v>
      </c>
      <c r="W3044" s="5">
        <f t="shared" si="2582"/>
        <v>100</v>
      </c>
      <c r="X3044" s="27"/>
    </row>
    <row r="3045" spans="1:24" ht="31.5" customHeight="1" x14ac:dyDescent="0.3">
      <c r="A3045" s="4" t="s">
        <v>238</v>
      </c>
      <c r="B3045" s="4" t="s">
        <v>1769</v>
      </c>
      <c r="C3045" s="4" t="s">
        <v>83</v>
      </c>
      <c r="D3045" s="4" t="s">
        <v>11</v>
      </c>
      <c r="E3045" s="14" t="s">
        <v>531</v>
      </c>
      <c r="F3045" s="5">
        <f t="shared" si="2600"/>
        <v>3097.5</v>
      </c>
      <c r="G3045" s="5">
        <f t="shared" si="2600"/>
        <v>885</v>
      </c>
      <c r="H3045" s="5">
        <f t="shared" si="2600"/>
        <v>885</v>
      </c>
      <c r="I3045" s="5">
        <f t="shared" si="2600"/>
        <v>0</v>
      </c>
      <c r="J3045" s="5">
        <f t="shared" si="2600"/>
        <v>0</v>
      </c>
      <c r="K3045" s="5">
        <f t="shared" si="2600"/>
        <v>0</v>
      </c>
      <c r="L3045" s="5">
        <f t="shared" si="2600"/>
        <v>0</v>
      </c>
      <c r="M3045" s="5">
        <f t="shared" si="2537"/>
        <v>3097.5</v>
      </c>
      <c r="N3045" s="5">
        <f t="shared" si="2601"/>
        <v>3097.5</v>
      </c>
      <c r="O3045" s="5">
        <f t="shared" si="2601"/>
        <v>2716.5573800000002</v>
      </c>
      <c r="P3045" s="5">
        <f t="shared" si="2602"/>
        <v>0</v>
      </c>
      <c r="Q3045" s="5">
        <f t="shared" si="2602"/>
        <v>0</v>
      </c>
      <c r="R3045" s="5">
        <f t="shared" si="2602"/>
        <v>0</v>
      </c>
      <c r="S3045" s="5">
        <f t="shared" si="2602"/>
        <v>0</v>
      </c>
      <c r="T3045" s="5">
        <f t="shared" si="2602"/>
        <v>3097.5</v>
      </c>
      <c r="U3045" s="5">
        <f t="shared" si="2602"/>
        <v>0</v>
      </c>
      <c r="V3045" s="42">
        <f t="shared" si="2602"/>
        <v>0</v>
      </c>
      <c r="W3045" s="5">
        <f t="shared" si="2582"/>
        <v>100</v>
      </c>
      <c r="X3045" s="27"/>
    </row>
    <row r="3046" spans="1:24" ht="31.5" customHeight="1" x14ac:dyDescent="0.3">
      <c r="A3046" s="4" t="s">
        <v>238</v>
      </c>
      <c r="B3046" s="4" t="s">
        <v>1769</v>
      </c>
      <c r="C3046" s="4" t="s">
        <v>83</v>
      </c>
      <c r="D3046" s="4" t="s">
        <v>12</v>
      </c>
      <c r="E3046" s="14" t="s">
        <v>532</v>
      </c>
      <c r="F3046" s="5">
        <v>3097.5</v>
      </c>
      <c r="G3046" s="5">
        <v>885</v>
      </c>
      <c r="H3046" s="5">
        <v>885</v>
      </c>
      <c r="I3046" s="5"/>
      <c r="J3046" s="5"/>
      <c r="K3046" s="5"/>
      <c r="L3046" s="5"/>
      <c r="M3046" s="5">
        <f t="shared" ref="M3046:M3116" si="2603">F3046+I3046+L3046</f>
        <v>3097.5</v>
      </c>
      <c r="N3046" s="5">
        <v>3097.5</v>
      </c>
      <c r="O3046" s="5">
        <v>2716.5573800000002</v>
      </c>
      <c r="P3046" s="5">
        <v>0</v>
      </c>
      <c r="Q3046" s="5">
        <v>0</v>
      </c>
      <c r="R3046" s="5">
        <v>0</v>
      </c>
      <c r="S3046" s="5">
        <v>0</v>
      </c>
      <c r="T3046" s="5">
        <v>3097.5</v>
      </c>
      <c r="U3046" s="5">
        <v>0</v>
      </c>
      <c r="V3046" s="42">
        <v>0</v>
      </c>
      <c r="W3046" s="5">
        <f t="shared" si="2582"/>
        <v>100</v>
      </c>
      <c r="X3046" s="27"/>
    </row>
    <row r="3047" spans="1:24" ht="31.5" hidden="1" customHeight="1" x14ac:dyDescent="0.25">
      <c r="A3047" s="4" t="s">
        <v>238</v>
      </c>
      <c r="B3047" s="4" t="s">
        <v>1769</v>
      </c>
      <c r="C3047" s="4" t="s">
        <v>89</v>
      </c>
      <c r="D3047" s="4"/>
      <c r="E3047" s="14" t="s">
        <v>1004</v>
      </c>
      <c r="F3047" s="5">
        <f t="shared" ref="F3047:L3049" si="2604">F3048</f>
        <v>17.5</v>
      </c>
      <c r="G3047" s="5">
        <f t="shared" si="2604"/>
        <v>20</v>
      </c>
      <c r="H3047" s="5">
        <f t="shared" si="2604"/>
        <v>20</v>
      </c>
      <c r="I3047" s="5">
        <f t="shared" si="2604"/>
        <v>0</v>
      </c>
      <c r="J3047" s="5">
        <f t="shared" si="2604"/>
        <v>0</v>
      </c>
      <c r="K3047" s="5">
        <f t="shared" si="2604"/>
        <v>0</v>
      </c>
      <c r="L3047" s="5">
        <f t="shared" si="2604"/>
        <v>0</v>
      </c>
      <c r="M3047" s="5">
        <f t="shared" si="2603"/>
        <v>17.5</v>
      </c>
      <c r="N3047" s="5">
        <f t="shared" ref="N3047:O3049" si="2605">N3048</f>
        <v>0</v>
      </c>
      <c r="O3047" s="5">
        <f t="shared" si="2605"/>
        <v>0</v>
      </c>
      <c r="P3047" s="5">
        <f t="shared" ref="P3047:V3049" si="2606">P3048</f>
        <v>0</v>
      </c>
      <c r="Q3047" s="5">
        <f t="shared" si="2606"/>
        <v>0</v>
      </c>
      <c r="R3047" s="5">
        <f t="shared" si="2606"/>
        <v>0</v>
      </c>
      <c r="S3047" s="5">
        <f t="shared" si="2606"/>
        <v>0</v>
      </c>
      <c r="T3047" s="5">
        <f t="shared" si="2606"/>
        <v>0</v>
      </c>
      <c r="U3047" s="5">
        <f t="shared" si="2606"/>
        <v>0</v>
      </c>
      <c r="V3047" s="42">
        <f t="shared" si="2606"/>
        <v>0</v>
      </c>
      <c r="W3047" s="5" t="e">
        <f t="shared" si="2582"/>
        <v>#DIV/0!</v>
      </c>
      <c r="X3047" s="25" t="s">
        <v>1591</v>
      </c>
    </row>
    <row r="3048" spans="1:24" ht="63" hidden="1" customHeight="1" x14ac:dyDescent="0.25">
      <c r="A3048" s="4" t="s">
        <v>238</v>
      </c>
      <c r="B3048" s="4" t="s">
        <v>1769</v>
      </c>
      <c r="C3048" s="4" t="s">
        <v>1532</v>
      </c>
      <c r="D3048" s="4"/>
      <c r="E3048" s="14" t="s">
        <v>1531</v>
      </c>
      <c r="F3048" s="5">
        <f t="shared" si="2604"/>
        <v>17.5</v>
      </c>
      <c r="G3048" s="5">
        <f t="shared" si="2604"/>
        <v>20</v>
      </c>
      <c r="H3048" s="5">
        <f t="shared" si="2604"/>
        <v>20</v>
      </c>
      <c r="I3048" s="5">
        <f t="shared" si="2604"/>
        <v>0</v>
      </c>
      <c r="J3048" s="5">
        <f t="shared" si="2604"/>
        <v>0</v>
      </c>
      <c r="K3048" s="5">
        <f t="shared" si="2604"/>
        <v>0</v>
      </c>
      <c r="L3048" s="5">
        <f t="shared" si="2604"/>
        <v>0</v>
      </c>
      <c r="M3048" s="5">
        <f t="shared" si="2603"/>
        <v>17.5</v>
      </c>
      <c r="N3048" s="5">
        <f t="shared" si="2605"/>
        <v>0</v>
      </c>
      <c r="O3048" s="5">
        <f t="shared" si="2605"/>
        <v>0</v>
      </c>
      <c r="P3048" s="5">
        <f t="shared" si="2606"/>
        <v>0</v>
      </c>
      <c r="Q3048" s="5">
        <f t="shared" si="2606"/>
        <v>0</v>
      </c>
      <c r="R3048" s="5">
        <f t="shared" si="2606"/>
        <v>0</v>
      </c>
      <c r="S3048" s="5">
        <f t="shared" si="2606"/>
        <v>0</v>
      </c>
      <c r="T3048" s="5">
        <f t="shared" si="2606"/>
        <v>0</v>
      </c>
      <c r="U3048" s="5">
        <f t="shared" si="2606"/>
        <v>0</v>
      </c>
      <c r="V3048" s="42">
        <f t="shared" si="2606"/>
        <v>0</v>
      </c>
      <c r="W3048" s="5" t="e">
        <f t="shared" si="2582"/>
        <v>#DIV/0!</v>
      </c>
      <c r="X3048" s="25" t="s">
        <v>1591</v>
      </c>
    </row>
    <row r="3049" spans="1:24" ht="31.5" hidden="1" customHeight="1" x14ac:dyDescent="0.3">
      <c r="A3049" s="4" t="s">
        <v>238</v>
      </c>
      <c r="B3049" s="4" t="s">
        <v>1769</v>
      </c>
      <c r="C3049" s="4" t="s">
        <v>1532</v>
      </c>
      <c r="D3049" s="4" t="s">
        <v>11</v>
      </c>
      <c r="E3049" s="14" t="s">
        <v>531</v>
      </c>
      <c r="F3049" s="5">
        <f t="shared" si="2604"/>
        <v>17.5</v>
      </c>
      <c r="G3049" s="5">
        <f t="shared" si="2604"/>
        <v>20</v>
      </c>
      <c r="H3049" s="5">
        <f t="shared" si="2604"/>
        <v>20</v>
      </c>
      <c r="I3049" s="5">
        <f t="shared" si="2604"/>
        <v>0</v>
      </c>
      <c r="J3049" s="5">
        <f t="shared" si="2604"/>
        <v>0</v>
      </c>
      <c r="K3049" s="5">
        <f t="shared" si="2604"/>
        <v>0</v>
      </c>
      <c r="L3049" s="5">
        <f t="shared" si="2604"/>
        <v>0</v>
      </c>
      <c r="M3049" s="5">
        <f t="shared" si="2603"/>
        <v>17.5</v>
      </c>
      <c r="N3049" s="5">
        <f t="shared" si="2605"/>
        <v>0</v>
      </c>
      <c r="O3049" s="5">
        <f t="shared" si="2605"/>
        <v>0</v>
      </c>
      <c r="P3049" s="5">
        <f t="shared" si="2606"/>
        <v>0</v>
      </c>
      <c r="Q3049" s="5">
        <f t="shared" si="2606"/>
        <v>0</v>
      </c>
      <c r="R3049" s="5">
        <f t="shared" si="2606"/>
        <v>0</v>
      </c>
      <c r="S3049" s="5">
        <f t="shared" si="2606"/>
        <v>0</v>
      </c>
      <c r="T3049" s="5">
        <f t="shared" si="2606"/>
        <v>0</v>
      </c>
      <c r="U3049" s="5">
        <f t="shared" si="2606"/>
        <v>0</v>
      </c>
      <c r="V3049" s="42">
        <f t="shared" si="2606"/>
        <v>0</v>
      </c>
      <c r="W3049" s="5" t="e">
        <f t="shared" si="2582"/>
        <v>#DIV/0!</v>
      </c>
      <c r="X3049" s="25" t="s">
        <v>1591</v>
      </c>
    </row>
    <row r="3050" spans="1:24" ht="31.5" hidden="1" customHeight="1" x14ac:dyDescent="0.3">
      <c r="A3050" s="4" t="s">
        <v>238</v>
      </c>
      <c r="B3050" s="4" t="s">
        <v>1769</v>
      </c>
      <c r="C3050" s="4" t="s">
        <v>1532</v>
      </c>
      <c r="D3050" s="4" t="s">
        <v>12</v>
      </c>
      <c r="E3050" s="14" t="s">
        <v>532</v>
      </c>
      <c r="F3050" s="5">
        <v>17.5</v>
      </c>
      <c r="G3050" s="5">
        <v>20</v>
      </c>
      <c r="H3050" s="5">
        <v>20</v>
      </c>
      <c r="I3050" s="5"/>
      <c r="J3050" s="5"/>
      <c r="K3050" s="5"/>
      <c r="L3050" s="5"/>
      <c r="M3050" s="5">
        <f t="shared" si="2603"/>
        <v>17.5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42">
        <v>0</v>
      </c>
      <c r="W3050" s="5" t="e">
        <f t="shared" si="2582"/>
        <v>#DIV/0!</v>
      </c>
      <c r="X3050" s="25" t="s">
        <v>1591</v>
      </c>
    </row>
    <row r="3051" spans="1:24" ht="31.5" customHeight="1" x14ac:dyDescent="0.3">
      <c r="A3051" s="4" t="s">
        <v>238</v>
      </c>
      <c r="B3051" s="4" t="s">
        <v>1769</v>
      </c>
      <c r="C3051" s="4" t="s">
        <v>230</v>
      </c>
      <c r="D3051" s="4"/>
      <c r="E3051" s="14" t="s">
        <v>1187</v>
      </c>
      <c r="F3051" s="5">
        <f t="shared" ref="F3051:L3053" si="2607">F3052</f>
        <v>6862.5</v>
      </c>
      <c r="G3051" s="5">
        <f t="shared" si="2607"/>
        <v>1067.5</v>
      </c>
      <c r="H3051" s="5">
        <f t="shared" si="2607"/>
        <v>1067.5</v>
      </c>
      <c r="I3051" s="5">
        <f t="shared" si="2607"/>
        <v>0</v>
      </c>
      <c r="J3051" s="5">
        <f t="shared" si="2607"/>
        <v>0</v>
      </c>
      <c r="K3051" s="5">
        <f t="shared" si="2607"/>
        <v>0</v>
      </c>
      <c r="L3051" s="5">
        <f t="shared" si="2607"/>
        <v>-4818.7039999999997</v>
      </c>
      <c r="M3051" s="5">
        <f t="shared" si="2603"/>
        <v>2043.7960000000003</v>
      </c>
      <c r="N3051" s="5">
        <f t="shared" ref="N3051:V3053" si="2608">N3052</f>
        <v>2043.796</v>
      </c>
      <c r="O3051" s="5">
        <f t="shared" si="2608"/>
        <v>0</v>
      </c>
      <c r="P3051" s="5">
        <f t="shared" si="2608"/>
        <v>0</v>
      </c>
      <c r="Q3051" s="5">
        <f t="shared" si="2608"/>
        <v>0</v>
      </c>
      <c r="R3051" s="5">
        <f t="shared" si="2608"/>
        <v>0</v>
      </c>
      <c r="S3051" s="5">
        <f t="shared" si="2608"/>
        <v>0</v>
      </c>
      <c r="T3051" s="5">
        <f t="shared" si="2608"/>
        <v>1621.6932300000001</v>
      </c>
      <c r="U3051" s="5">
        <f t="shared" si="2608"/>
        <v>0</v>
      </c>
      <c r="V3051" s="42">
        <f t="shared" si="2608"/>
        <v>0</v>
      </c>
      <c r="W3051" s="5">
        <f t="shared" si="2582"/>
        <v>79.347118303392321</v>
      </c>
      <c r="X3051" s="27"/>
    </row>
    <row r="3052" spans="1:24" ht="15.75" customHeight="1" x14ac:dyDescent="0.3">
      <c r="A3052" s="4" t="s">
        <v>238</v>
      </c>
      <c r="B3052" s="4" t="s">
        <v>1769</v>
      </c>
      <c r="C3052" s="4" t="s">
        <v>229</v>
      </c>
      <c r="D3052" s="4"/>
      <c r="E3052" s="14" t="s">
        <v>631</v>
      </c>
      <c r="F3052" s="5">
        <f t="shared" si="2607"/>
        <v>6862.5</v>
      </c>
      <c r="G3052" s="5">
        <f t="shared" si="2607"/>
        <v>1067.5</v>
      </c>
      <c r="H3052" s="5">
        <f t="shared" si="2607"/>
        <v>1067.5</v>
      </c>
      <c r="I3052" s="5">
        <f t="shared" si="2607"/>
        <v>0</v>
      </c>
      <c r="J3052" s="5">
        <f t="shared" si="2607"/>
        <v>0</v>
      </c>
      <c r="K3052" s="5">
        <f t="shared" si="2607"/>
        <v>0</v>
      </c>
      <c r="L3052" s="5">
        <f t="shared" si="2607"/>
        <v>-4818.7039999999997</v>
      </c>
      <c r="M3052" s="5">
        <f t="shared" si="2603"/>
        <v>2043.7960000000003</v>
      </c>
      <c r="N3052" s="5">
        <f t="shared" si="2608"/>
        <v>2043.796</v>
      </c>
      <c r="O3052" s="5">
        <f t="shared" si="2608"/>
        <v>0</v>
      </c>
      <c r="P3052" s="5">
        <f t="shared" si="2608"/>
        <v>0</v>
      </c>
      <c r="Q3052" s="5">
        <f t="shared" si="2608"/>
        <v>0</v>
      </c>
      <c r="R3052" s="5">
        <f t="shared" si="2608"/>
        <v>0</v>
      </c>
      <c r="S3052" s="5">
        <f t="shared" si="2608"/>
        <v>0</v>
      </c>
      <c r="T3052" s="5">
        <f t="shared" si="2608"/>
        <v>1621.6932300000001</v>
      </c>
      <c r="U3052" s="5">
        <f t="shared" si="2608"/>
        <v>0</v>
      </c>
      <c r="V3052" s="42">
        <f t="shared" si="2608"/>
        <v>0</v>
      </c>
      <c r="W3052" s="5">
        <f t="shared" si="2582"/>
        <v>79.347118303392321</v>
      </c>
      <c r="X3052" s="27"/>
    </row>
    <row r="3053" spans="1:24" ht="31.5" customHeight="1" x14ac:dyDescent="0.3">
      <c r="A3053" s="4" t="s">
        <v>238</v>
      </c>
      <c r="B3053" s="4" t="s">
        <v>1769</v>
      </c>
      <c r="C3053" s="4" t="s">
        <v>229</v>
      </c>
      <c r="D3053" s="4" t="s">
        <v>11</v>
      </c>
      <c r="E3053" s="14" t="s">
        <v>531</v>
      </c>
      <c r="F3053" s="5">
        <f t="shared" si="2607"/>
        <v>6862.5</v>
      </c>
      <c r="G3053" s="5">
        <f t="shared" si="2607"/>
        <v>1067.5</v>
      </c>
      <c r="H3053" s="5">
        <f t="shared" si="2607"/>
        <v>1067.5</v>
      </c>
      <c r="I3053" s="5">
        <f t="shared" si="2607"/>
        <v>0</v>
      </c>
      <c r="J3053" s="5">
        <f t="shared" si="2607"/>
        <v>0</v>
      </c>
      <c r="K3053" s="5">
        <f t="shared" si="2607"/>
        <v>0</v>
      </c>
      <c r="L3053" s="5">
        <f t="shared" si="2607"/>
        <v>-4818.7039999999997</v>
      </c>
      <c r="M3053" s="5">
        <f t="shared" si="2603"/>
        <v>2043.7960000000003</v>
      </c>
      <c r="N3053" s="5">
        <f t="shared" si="2608"/>
        <v>2043.796</v>
      </c>
      <c r="O3053" s="5">
        <f t="shared" si="2608"/>
        <v>0</v>
      </c>
      <c r="P3053" s="5">
        <f t="shared" si="2608"/>
        <v>0</v>
      </c>
      <c r="Q3053" s="5">
        <f t="shared" si="2608"/>
        <v>0</v>
      </c>
      <c r="R3053" s="5">
        <f t="shared" si="2608"/>
        <v>0</v>
      </c>
      <c r="S3053" s="5">
        <f t="shared" si="2608"/>
        <v>0</v>
      </c>
      <c r="T3053" s="5">
        <f t="shared" si="2608"/>
        <v>1621.6932300000001</v>
      </c>
      <c r="U3053" s="5">
        <f t="shared" si="2608"/>
        <v>0</v>
      </c>
      <c r="V3053" s="42">
        <f t="shared" si="2608"/>
        <v>0</v>
      </c>
      <c r="W3053" s="5">
        <f t="shared" si="2582"/>
        <v>79.347118303392321</v>
      </c>
      <c r="X3053" s="27"/>
    </row>
    <row r="3054" spans="1:24" ht="31.5" customHeight="1" x14ac:dyDescent="0.3">
      <c r="A3054" s="4" t="s">
        <v>238</v>
      </c>
      <c r="B3054" s="4" t="s">
        <v>1769</v>
      </c>
      <c r="C3054" s="4" t="s">
        <v>229</v>
      </c>
      <c r="D3054" s="4" t="s">
        <v>12</v>
      </c>
      <c r="E3054" s="14" t="s">
        <v>532</v>
      </c>
      <c r="F3054" s="5">
        <v>6862.5</v>
      </c>
      <c r="G3054" s="5">
        <v>1067.5</v>
      </c>
      <c r="H3054" s="5">
        <v>1067.5</v>
      </c>
      <c r="I3054" s="5"/>
      <c r="J3054" s="5"/>
      <c r="K3054" s="5"/>
      <c r="L3054" s="5">
        <f>-3862.5-956.204</f>
        <v>-4818.7039999999997</v>
      </c>
      <c r="M3054" s="5">
        <f t="shared" si="2603"/>
        <v>2043.7960000000003</v>
      </c>
      <c r="N3054" s="5">
        <v>2043.796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1621.6932300000001</v>
      </c>
      <c r="U3054" s="5">
        <v>0</v>
      </c>
      <c r="V3054" s="42">
        <v>0</v>
      </c>
      <c r="W3054" s="5">
        <f t="shared" si="2582"/>
        <v>79.347118303392321</v>
      </c>
      <c r="X3054" s="27"/>
    </row>
    <row r="3055" spans="1:24" s="3" customFormat="1" ht="15.75" customHeight="1" x14ac:dyDescent="0.3">
      <c r="A3055" s="7" t="s">
        <v>238</v>
      </c>
      <c r="B3055" s="7" t="s">
        <v>69</v>
      </c>
      <c r="C3055" s="7"/>
      <c r="D3055" s="7"/>
      <c r="E3055" s="18" t="s">
        <v>496</v>
      </c>
      <c r="F3055" s="8">
        <f t="shared" ref="F3055:L3055" si="2609">F3056</f>
        <v>3469.3</v>
      </c>
      <c r="G3055" s="8">
        <f t="shared" si="2609"/>
        <v>3469.3</v>
      </c>
      <c r="H3055" s="8">
        <f t="shared" si="2609"/>
        <v>3469.3</v>
      </c>
      <c r="I3055" s="8">
        <f t="shared" si="2609"/>
        <v>0</v>
      </c>
      <c r="J3055" s="8">
        <f t="shared" si="2609"/>
        <v>0</v>
      </c>
      <c r="K3055" s="8">
        <f t="shared" si="2609"/>
        <v>0</v>
      </c>
      <c r="L3055" s="8">
        <f t="shared" si="2609"/>
        <v>0</v>
      </c>
      <c r="M3055" s="8">
        <f t="shared" si="2603"/>
        <v>3469.3</v>
      </c>
      <c r="N3055" s="8">
        <f>N3056</f>
        <v>3469.3</v>
      </c>
      <c r="O3055" s="8">
        <f>O3056</f>
        <v>3469.3</v>
      </c>
      <c r="P3055" s="8">
        <f t="shared" ref="P3055:V3055" si="2610">P3056</f>
        <v>0</v>
      </c>
      <c r="Q3055" s="8">
        <f t="shared" si="2610"/>
        <v>0</v>
      </c>
      <c r="R3055" s="8">
        <f t="shared" si="2610"/>
        <v>0</v>
      </c>
      <c r="S3055" s="8">
        <f t="shared" si="2610"/>
        <v>0</v>
      </c>
      <c r="T3055" s="8">
        <f t="shared" si="2610"/>
        <v>3469.3</v>
      </c>
      <c r="U3055" s="8">
        <f t="shared" si="2610"/>
        <v>0</v>
      </c>
      <c r="V3055" s="40">
        <f t="shared" si="2610"/>
        <v>0</v>
      </c>
      <c r="W3055" s="8">
        <f t="shared" si="2582"/>
        <v>100</v>
      </c>
      <c r="X3055" s="22"/>
    </row>
    <row r="3056" spans="1:24" s="10" customFormat="1" ht="15.75" customHeight="1" x14ac:dyDescent="0.3">
      <c r="A3056" s="9" t="s">
        <v>238</v>
      </c>
      <c r="B3056" s="9" t="s">
        <v>1773</v>
      </c>
      <c r="C3056" s="9"/>
      <c r="D3056" s="9"/>
      <c r="E3056" s="13" t="s">
        <v>519</v>
      </c>
      <c r="F3056" s="11">
        <f t="shared" ref="F3056:L3056" si="2611">F3057+F3063</f>
        <v>3469.3</v>
      </c>
      <c r="G3056" s="11">
        <f t="shared" si="2611"/>
        <v>3469.3</v>
      </c>
      <c r="H3056" s="11">
        <f t="shared" si="2611"/>
        <v>3469.3</v>
      </c>
      <c r="I3056" s="11">
        <f t="shared" si="2611"/>
        <v>0</v>
      </c>
      <c r="J3056" s="11">
        <f t="shared" si="2611"/>
        <v>0</v>
      </c>
      <c r="K3056" s="11">
        <f t="shared" si="2611"/>
        <v>0</v>
      </c>
      <c r="L3056" s="11">
        <f t="shared" si="2611"/>
        <v>0</v>
      </c>
      <c r="M3056" s="11">
        <f t="shared" si="2603"/>
        <v>3469.3</v>
      </c>
      <c r="N3056" s="11">
        <f>N3057+N3063</f>
        <v>3469.3</v>
      </c>
      <c r="O3056" s="11">
        <f>O3057+O3063</f>
        <v>3469.3</v>
      </c>
      <c r="P3056" s="11">
        <f t="shared" ref="P3056:V3056" si="2612">P3057+P3063</f>
        <v>0</v>
      </c>
      <c r="Q3056" s="11">
        <f t="shared" si="2612"/>
        <v>0</v>
      </c>
      <c r="R3056" s="11">
        <f t="shared" si="2612"/>
        <v>0</v>
      </c>
      <c r="S3056" s="11">
        <f t="shared" si="2612"/>
        <v>0</v>
      </c>
      <c r="T3056" s="11">
        <f t="shared" si="2612"/>
        <v>3469.3</v>
      </c>
      <c r="U3056" s="11">
        <f t="shared" si="2612"/>
        <v>0</v>
      </c>
      <c r="V3056" s="41">
        <f t="shared" si="2612"/>
        <v>0</v>
      </c>
      <c r="W3056" s="11">
        <f t="shared" si="2582"/>
        <v>100</v>
      </c>
      <c r="X3056" s="26"/>
    </row>
    <row r="3057" spans="1:24" ht="15.75" customHeight="1" x14ac:dyDescent="0.3">
      <c r="A3057" s="4" t="s">
        <v>238</v>
      </c>
      <c r="B3057" s="4" t="s">
        <v>1773</v>
      </c>
      <c r="C3057" s="4" t="s">
        <v>128</v>
      </c>
      <c r="D3057" s="4"/>
      <c r="E3057" s="14" t="s">
        <v>1075</v>
      </c>
      <c r="F3057" s="5">
        <f t="shared" ref="F3057:L3061" si="2613">F3058</f>
        <v>3221.3</v>
      </c>
      <c r="G3057" s="5">
        <f t="shared" si="2613"/>
        <v>3221.3</v>
      </c>
      <c r="H3057" s="5">
        <f t="shared" si="2613"/>
        <v>3221.3</v>
      </c>
      <c r="I3057" s="5">
        <f t="shared" si="2613"/>
        <v>0</v>
      </c>
      <c r="J3057" s="5">
        <f t="shared" si="2613"/>
        <v>0</v>
      </c>
      <c r="K3057" s="5">
        <f t="shared" si="2613"/>
        <v>0</v>
      </c>
      <c r="L3057" s="5">
        <f t="shared" si="2613"/>
        <v>0</v>
      </c>
      <c r="M3057" s="5">
        <f t="shared" si="2603"/>
        <v>3221.3</v>
      </c>
      <c r="N3057" s="5">
        <f t="shared" ref="N3057:O3061" si="2614">N3058</f>
        <v>3221.3</v>
      </c>
      <c r="O3057" s="5">
        <f t="shared" si="2614"/>
        <v>3221.3</v>
      </c>
      <c r="P3057" s="5">
        <f t="shared" ref="P3057:V3061" si="2615">P3058</f>
        <v>0</v>
      </c>
      <c r="Q3057" s="5">
        <f t="shared" si="2615"/>
        <v>0</v>
      </c>
      <c r="R3057" s="5">
        <f t="shared" si="2615"/>
        <v>0</v>
      </c>
      <c r="S3057" s="5">
        <f t="shared" si="2615"/>
        <v>0</v>
      </c>
      <c r="T3057" s="5">
        <f t="shared" si="2615"/>
        <v>3221.3</v>
      </c>
      <c r="U3057" s="5">
        <f t="shared" si="2615"/>
        <v>0</v>
      </c>
      <c r="V3057" s="42">
        <f t="shared" si="2615"/>
        <v>0</v>
      </c>
      <c r="W3057" s="5">
        <f t="shared" si="2582"/>
        <v>100</v>
      </c>
      <c r="X3057" s="27"/>
    </row>
    <row r="3058" spans="1:24" ht="47.25" customHeight="1" x14ac:dyDescent="0.3">
      <c r="A3058" s="4" t="s">
        <v>238</v>
      </c>
      <c r="B3058" s="4" t="s">
        <v>1773</v>
      </c>
      <c r="C3058" s="4" t="s">
        <v>132</v>
      </c>
      <c r="D3058" s="4"/>
      <c r="E3058" s="14" t="s">
        <v>1433</v>
      </c>
      <c r="F3058" s="5">
        <f t="shared" si="2613"/>
        <v>3221.3</v>
      </c>
      <c r="G3058" s="5">
        <f t="shared" si="2613"/>
        <v>3221.3</v>
      </c>
      <c r="H3058" s="5">
        <f t="shared" si="2613"/>
        <v>3221.3</v>
      </c>
      <c r="I3058" s="5">
        <f t="shared" si="2613"/>
        <v>0</v>
      </c>
      <c r="J3058" s="5">
        <f t="shared" si="2613"/>
        <v>0</v>
      </c>
      <c r="K3058" s="5">
        <f t="shared" si="2613"/>
        <v>0</v>
      </c>
      <c r="L3058" s="5">
        <f t="shared" si="2613"/>
        <v>0</v>
      </c>
      <c r="M3058" s="5">
        <f t="shared" si="2603"/>
        <v>3221.3</v>
      </c>
      <c r="N3058" s="5">
        <f t="shared" si="2614"/>
        <v>3221.3</v>
      </c>
      <c r="O3058" s="5">
        <f t="shared" si="2614"/>
        <v>3221.3</v>
      </c>
      <c r="P3058" s="5">
        <f t="shared" si="2615"/>
        <v>0</v>
      </c>
      <c r="Q3058" s="5">
        <f t="shared" si="2615"/>
        <v>0</v>
      </c>
      <c r="R3058" s="5">
        <f t="shared" si="2615"/>
        <v>0</v>
      </c>
      <c r="S3058" s="5">
        <f t="shared" si="2615"/>
        <v>0</v>
      </c>
      <c r="T3058" s="5">
        <f t="shared" si="2615"/>
        <v>3221.3</v>
      </c>
      <c r="U3058" s="5">
        <f t="shared" si="2615"/>
        <v>0</v>
      </c>
      <c r="V3058" s="42">
        <f t="shared" si="2615"/>
        <v>0</v>
      </c>
      <c r="W3058" s="5">
        <f t="shared" si="2582"/>
        <v>100</v>
      </c>
      <c r="X3058" s="27"/>
    </row>
    <row r="3059" spans="1:24" ht="31.5" customHeight="1" x14ac:dyDescent="0.3">
      <c r="A3059" s="4" t="s">
        <v>238</v>
      </c>
      <c r="B3059" s="4" t="s">
        <v>1773</v>
      </c>
      <c r="C3059" s="4" t="s">
        <v>133</v>
      </c>
      <c r="D3059" s="4"/>
      <c r="E3059" s="14" t="s">
        <v>1080</v>
      </c>
      <c r="F3059" s="5">
        <f t="shared" si="2613"/>
        <v>3221.3</v>
      </c>
      <c r="G3059" s="5">
        <f t="shared" si="2613"/>
        <v>3221.3</v>
      </c>
      <c r="H3059" s="5">
        <f t="shared" si="2613"/>
        <v>3221.3</v>
      </c>
      <c r="I3059" s="5">
        <f t="shared" si="2613"/>
        <v>0</v>
      </c>
      <c r="J3059" s="5">
        <f t="shared" si="2613"/>
        <v>0</v>
      </c>
      <c r="K3059" s="5">
        <f t="shared" si="2613"/>
        <v>0</v>
      </c>
      <c r="L3059" s="5">
        <f t="shared" si="2613"/>
        <v>0</v>
      </c>
      <c r="M3059" s="5">
        <f t="shared" si="2603"/>
        <v>3221.3</v>
      </c>
      <c r="N3059" s="5">
        <f t="shared" si="2614"/>
        <v>3221.3</v>
      </c>
      <c r="O3059" s="5">
        <f t="shared" si="2614"/>
        <v>3221.3</v>
      </c>
      <c r="P3059" s="5">
        <f t="shared" si="2615"/>
        <v>0</v>
      </c>
      <c r="Q3059" s="5">
        <f t="shared" si="2615"/>
        <v>0</v>
      </c>
      <c r="R3059" s="5">
        <f t="shared" si="2615"/>
        <v>0</v>
      </c>
      <c r="S3059" s="5">
        <f t="shared" si="2615"/>
        <v>0</v>
      </c>
      <c r="T3059" s="5">
        <f t="shared" si="2615"/>
        <v>3221.3</v>
      </c>
      <c r="U3059" s="5">
        <f t="shared" si="2615"/>
        <v>0</v>
      </c>
      <c r="V3059" s="42">
        <f t="shared" si="2615"/>
        <v>0</v>
      </c>
      <c r="W3059" s="5">
        <f t="shared" si="2582"/>
        <v>100</v>
      </c>
      <c r="X3059" s="27"/>
    </row>
    <row r="3060" spans="1:24" ht="63" customHeight="1" x14ac:dyDescent="0.3">
      <c r="A3060" s="4" t="s">
        <v>238</v>
      </c>
      <c r="B3060" s="4" t="s">
        <v>1773</v>
      </c>
      <c r="C3060" s="4" t="s">
        <v>231</v>
      </c>
      <c r="D3060" s="4"/>
      <c r="E3060" s="14" t="s">
        <v>590</v>
      </c>
      <c r="F3060" s="5">
        <f t="shared" si="2613"/>
        <v>3221.3</v>
      </c>
      <c r="G3060" s="5">
        <f t="shared" si="2613"/>
        <v>3221.3</v>
      </c>
      <c r="H3060" s="5">
        <f t="shared" si="2613"/>
        <v>3221.3</v>
      </c>
      <c r="I3060" s="5">
        <f t="shared" si="2613"/>
        <v>0</v>
      </c>
      <c r="J3060" s="5">
        <f t="shared" si="2613"/>
        <v>0</v>
      </c>
      <c r="K3060" s="5">
        <f t="shared" si="2613"/>
        <v>0</v>
      </c>
      <c r="L3060" s="5">
        <f t="shared" si="2613"/>
        <v>0</v>
      </c>
      <c r="M3060" s="5">
        <f t="shared" si="2603"/>
        <v>3221.3</v>
      </c>
      <c r="N3060" s="5">
        <f t="shared" si="2614"/>
        <v>3221.3</v>
      </c>
      <c r="O3060" s="5">
        <f t="shared" si="2614"/>
        <v>3221.3</v>
      </c>
      <c r="P3060" s="5">
        <f t="shared" si="2615"/>
        <v>0</v>
      </c>
      <c r="Q3060" s="5">
        <f t="shared" si="2615"/>
        <v>0</v>
      </c>
      <c r="R3060" s="5">
        <f t="shared" si="2615"/>
        <v>0</v>
      </c>
      <c r="S3060" s="5">
        <f t="shared" si="2615"/>
        <v>0</v>
      </c>
      <c r="T3060" s="5">
        <f t="shared" si="2615"/>
        <v>3221.3</v>
      </c>
      <c r="U3060" s="5">
        <f t="shared" si="2615"/>
        <v>0</v>
      </c>
      <c r="V3060" s="42">
        <f t="shared" si="2615"/>
        <v>0</v>
      </c>
      <c r="W3060" s="5">
        <f t="shared" si="2582"/>
        <v>100</v>
      </c>
      <c r="X3060" s="27"/>
    </row>
    <row r="3061" spans="1:24" ht="31.5" customHeight="1" x14ac:dyDescent="0.3">
      <c r="A3061" s="4" t="s">
        <v>238</v>
      </c>
      <c r="B3061" s="4" t="s">
        <v>1773</v>
      </c>
      <c r="C3061" s="4" t="s">
        <v>231</v>
      </c>
      <c r="D3061" s="4" t="s">
        <v>87</v>
      </c>
      <c r="E3061" s="14" t="s">
        <v>541</v>
      </c>
      <c r="F3061" s="5">
        <f t="shared" si="2613"/>
        <v>3221.3</v>
      </c>
      <c r="G3061" s="5">
        <f t="shared" si="2613"/>
        <v>3221.3</v>
      </c>
      <c r="H3061" s="5">
        <f t="shared" si="2613"/>
        <v>3221.3</v>
      </c>
      <c r="I3061" s="5">
        <f t="shared" si="2613"/>
        <v>0</v>
      </c>
      <c r="J3061" s="5">
        <f t="shared" si="2613"/>
        <v>0</v>
      </c>
      <c r="K3061" s="5">
        <f t="shared" si="2613"/>
        <v>0</v>
      </c>
      <c r="L3061" s="5">
        <f t="shared" si="2613"/>
        <v>0</v>
      </c>
      <c r="M3061" s="5">
        <f t="shared" si="2603"/>
        <v>3221.3</v>
      </c>
      <c r="N3061" s="5">
        <f t="shared" si="2614"/>
        <v>3221.3</v>
      </c>
      <c r="O3061" s="5">
        <f t="shared" si="2614"/>
        <v>3221.3</v>
      </c>
      <c r="P3061" s="5">
        <f t="shared" si="2615"/>
        <v>0</v>
      </c>
      <c r="Q3061" s="5">
        <f t="shared" si="2615"/>
        <v>0</v>
      </c>
      <c r="R3061" s="5">
        <f t="shared" si="2615"/>
        <v>0</v>
      </c>
      <c r="S3061" s="5">
        <f t="shared" si="2615"/>
        <v>0</v>
      </c>
      <c r="T3061" s="5">
        <f t="shared" si="2615"/>
        <v>3221.3</v>
      </c>
      <c r="U3061" s="5">
        <f t="shared" si="2615"/>
        <v>0</v>
      </c>
      <c r="V3061" s="42">
        <f t="shared" si="2615"/>
        <v>0</v>
      </c>
      <c r="W3061" s="5">
        <f t="shared" si="2582"/>
        <v>100</v>
      </c>
      <c r="X3061" s="27"/>
    </row>
    <row r="3062" spans="1:24" ht="63" customHeight="1" x14ac:dyDescent="0.3">
      <c r="A3062" s="4" t="s">
        <v>238</v>
      </c>
      <c r="B3062" s="4" t="s">
        <v>1773</v>
      </c>
      <c r="C3062" s="4" t="s">
        <v>231</v>
      </c>
      <c r="D3062" s="4" t="s">
        <v>84</v>
      </c>
      <c r="E3062" s="14" t="s">
        <v>1552</v>
      </c>
      <c r="F3062" s="5">
        <v>3221.3</v>
      </c>
      <c r="G3062" s="5">
        <v>3221.3</v>
      </c>
      <c r="H3062" s="5">
        <v>3221.3</v>
      </c>
      <c r="I3062" s="5"/>
      <c r="J3062" s="5"/>
      <c r="K3062" s="5"/>
      <c r="L3062" s="5"/>
      <c r="M3062" s="5">
        <f t="shared" si="2603"/>
        <v>3221.3</v>
      </c>
      <c r="N3062" s="5">
        <v>3221.3</v>
      </c>
      <c r="O3062" s="5">
        <v>3221.3</v>
      </c>
      <c r="P3062" s="5">
        <v>0</v>
      </c>
      <c r="Q3062" s="5">
        <v>0</v>
      </c>
      <c r="R3062" s="5">
        <v>0</v>
      </c>
      <c r="S3062" s="5">
        <v>0</v>
      </c>
      <c r="T3062" s="5">
        <v>3221.3</v>
      </c>
      <c r="U3062" s="5">
        <v>0</v>
      </c>
      <c r="V3062" s="42">
        <v>0</v>
      </c>
      <c r="W3062" s="5">
        <f t="shared" si="2582"/>
        <v>100</v>
      </c>
      <c r="X3062" s="27"/>
    </row>
    <row r="3063" spans="1:24" ht="47.25" customHeight="1" x14ac:dyDescent="0.3">
      <c r="A3063" s="4" t="s">
        <v>238</v>
      </c>
      <c r="B3063" s="4" t="s">
        <v>1773</v>
      </c>
      <c r="C3063" s="4" t="s">
        <v>110</v>
      </c>
      <c r="D3063" s="4"/>
      <c r="E3063" s="14" t="s">
        <v>1092</v>
      </c>
      <c r="F3063" s="5">
        <f t="shared" ref="F3063:L3067" si="2616">F3064</f>
        <v>248</v>
      </c>
      <c r="G3063" s="5">
        <f t="shared" si="2616"/>
        <v>248</v>
      </c>
      <c r="H3063" s="5">
        <f t="shared" si="2616"/>
        <v>248</v>
      </c>
      <c r="I3063" s="5">
        <f t="shared" si="2616"/>
        <v>0</v>
      </c>
      <c r="J3063" s="5">
        <f t="shared" si="2616"/>
        <v>0</v>
      </c>
      <c r="K3063" s="5">
        <f t="shared" si="2616"/>
        <v>0</v>
      </c>
      <c r="L3063" s="5">
        <f t="shared" si="2616"/>
        <v>0</v>
      </c>
      <c r="M3063" s="5">
        <f t="shared" si="2603"/>
        <v>248</v>
      </c>
      <c r="N3063" s="5">
        <f t="shared" ref="N3063:O3067" si="2617">N3064</f>
        <v>248</v>
      </c>
      <c r="O3063" s="5">
        <f t="shared" si="2617"/>
        <v>248</v>
      </c>
      <c r="P3063" s="5">
        <f t="shared" ref="P3063:V3067" si="2618">P3064</f>
        <v>0</v>
      </c>
      <c r="Q3063" s="5">
        <f t="shared" si="2618"/>
        <v>0</v>
      </c>
      <c r="R3063" s="5">
        <f t="shared" si="2618"/>
        <v>0</v>
      </c>
      <c r="S3063" s="5">
        <f t="shared" si="2618"/>
        <v>0</v>
      </c>
      <c r="T3063" s="5">
        <f t="shared" si="2618"/>
        <v>248</v>
      </c>
      <c r="U3063" s="5">
        <f t="shared" si="2618"/>
        <v>0</v>
      </c>
      <c r="V3063" s="42">
        <f t="shared" si="2618"/>
        <v>0</v>
      </c>
      <c r="W3063" s="5">
        <f t="shared" si="2582"/>
        <v>100</v>
      </c>
      <c r="X3063" s="27"/>
    </row>
    <row r="3064" spans="1:24" ht="31.5" customHeight="1" x14ac:dyDescent="0.3">
      <c r="A3064" s="4" t="s">
        <v>238</v>
      </c>
      <c r="B3064" s="4" t="s">
        <v>1773</v>
      </c>
      <c r="C3064" s="4" t="s">
        <v>134</v>
      </c>
      <c r="D3064" s="4"/>
      <c r="E3064" s="14" t="s">
        <v>1102</v>
      </c>
      <c r="F3064" s="5">
        <f t="shared" si="2616"/>
        <v>248</v>
      </c>
      <c r="G3064" s="5">
        <f t="shared" si="2616"/>
        <v>248</v>
      </c>
      <c r="H3064" s="5">
        <f t="shared" si="2616"/>
        <v>248</v>
      </c>
      <c r="I3064" s="5">
        <f t="shared" si="2616"/>
        <v>0</v>
      </c>
      <c r="J3064" s="5">
        <f t="shared" si="2616"/>
        <v>0</v>
      </c>
      <c r="K3064" s="5">
        <f t="shared" si="2616"/>
        <v>0</v>
      </c>
      <c r="L3064" s="5">
        <f t="shared" si="2616"/>
        <v>0</v>
      </c>
      <c r="M3064" s="5">
        <f t="shared" si="2603"/>
        <v>248</v>
      </c>
      <c r="N3064" s="5">
        <f t="shared" si="2617"/>
        <v>248</v>
      </c>
      <c r="O3064" s="5">
        <f t="shared" si="2617"/>
        <v>248</v>
      </c>
      <c r="P3064" s="5">
        <f t="shared" si="2618"/>
        <v>0</v>
      </c>
      <c r="Q3064" s="5">
        <f t="shared" si="2618"/>
        <v>0</v>
      </c>
      <c r="R3064" s="5">
        <f t="shared" si="2618"/>
        <v>0</v>
      </c>
      <c r="S3064" s="5">
        <f t="shared" si="2618"/>
        <v>0</v>
      </c>
      <c r="T3064" s="5">
        <f t="shared" si="2618"/>
        <v>248</v>
      </c>
      <c r="U3064" s="5">
        <f t="shared" si="2618"/>
        <v>0</v>
      </c>
      <c r="V3064" s="42">
        <f t="shared" si="2618"/>
        <v>0</v>
      </c>
      <c r="W3064" s="5">
        <f t="shared" si="2582"/>
        <v>100</v>
      </c>
      <c r="X3064" s="27"/>
    </row>
    <row r="3065" spans="1:24" ht="47.25" customHeight="1" x14ac:dyDescent="0.3">
      <c r="A3065" s="4" t="s">
        <v>238</v>
      </c>
      <c r="B3065" s="4" t="s">
        <v>1773</v>
      </c>
      <c r="C3065" s="4" t="s">
        <v>233</v>
      </c>
      <c r="D3065" s="4"/>
      <c r="E3065" s="14" t="s">
        <v>1104</v>
      </c>
      <c r="F3065" s="5">
        <f t="shared" si="2616"/>
        <v>248</v>
      </c>
      <c r="G3065" s="5">
        <f t="shared" si="2616"/>
        <v>248</v>
      </c>
      <c r="H3065" s="5">
        <f t="shared" si="2616"/>
        <v>248</v>
      </c>
      <c r="I3065" s="5">
        <f t="shared" si="2616"/>
        <v>0</v>
      </c>
      <c r="J3065" s="5">
        <f t="shared" si="2616"/>
        <v>0</v>
      </c>
      <c r="K3065" s="5">
        <f t="shared" si="2616"/>
        <v>0</v>
      </c>
      <c r="L3065" s="5">
        <f t="shared" si="2616"/>
        <v>0</v>
      </c>
      <c r="M3065" s="5">
        <f t="shared" si="2603"/>
        <v>248</v>
      </c>
      <c r="N3065" s="5">
        <f t="shared" si="2617"/>
        <v>248</v>
      </c>
      <c r="O3065" s="5">
        <f t="shared" si="2617"/>
        <v>248</v>
      </c>
      <c r="P3065" s="5">
        <f t="shared" si="2618"/>
        <v>0</v>
      </c>
      <c r="Q3065" s="5">
        <f t="shared" si="2618"/>
        <v>0</v>
      </c>
      <c r="R3065" s="5">
        <f t="shared" si="2618"/>
        <v>0</v>
      </c>
      <c r="S3065" s="5">
        <f t="shared" si="2618"/>
        <v>0</v>
      </c>
      <c r="T3065" s="5">
        <f t="shared" si="2618"/>
        <v>248</v>
      </c>
      <c r="U3065" s="5">
        <f t="shared" si="2618"/>
        <v>0</v>
      </c>
      <c r="V3065" s="42">
        <f t="shared" si="2618"/>
        <v>0</v>
      </c>
      <c r="W3065" s="5">
        <f t="shared" si="2582"/>
        <v>100</v>
      </c>
      <c r="X3065" s="27"/>
    </row>
    <row r="3066" spans="1:24" ht="31.5" customHeight="1" x14ac:dyDescent="0.3">
      <c r="A3066" s="4" t="s">
        <v>238</v>
      </c>
      <c r="B3066" s="4" t="s">
        <v>1773</v>
      </c>
      <c r="C3066" s="4" t="s">
        <v>232</v>
      </c>
      <c r="D3066" s="4"/>
      <c r="E3066" s="14" t="s">
        <v>601</v>
      </c>
      <c r="F3066" s="5">
        <f t="shared" si="2616"/>
        <v>248</v>
      </c>
      <c r="G3066" s="5">
        <f t="shared" si="2616"/>
        <v>248</v>
      </c>
      <c r="H3066" s="5">
        <f t="shared" si="2616"/>
        <v>248</v>
      </c>
      <c r="I3066" s="5">
        <f t="shared" si="2616"/>
        <v>0</v>
      </c>
      <c r="J3066" s="5">
        <f t="shared" si="2616"/>
        <v>0</v>
      </c>
      <c r="K3066" s="5">
        <f t="shared" si="2616"/>
        <v>0</v>
      </c>
      <c r="L3066" s="5">
        <f t="shared" si="2616"/>
        <v>0</v>
      </c>
      <c r="M3066" s="5">
        <f t="shared" si="2603"/>
        <v>248</v>
      </c>
      <c r="N3066" s="5">
        <f t="shared" si="2617"/>
        <v>248</v>
      </c>
      <c r="O3066" s="5">
        <f t="shared" si="2617"/>
        <v>248</v>
      </c>
      <c r="P3066" s="5">
        <f t="shared" si="2618"/>
        <v>0</v>
      </c>
      <c r="Q3066" s="5">
        <f t="shared" si="2618"/>
        <v>0</v>
      </c>
      <c r="R3066" s="5">
        <f t="shared" si="2618"/>
        <v>0</v>
      </c>
      <c r="S3066" s="5">
        <f t="shared" si="2618"/>
        <v>0</v>
      </c>
      <c r="T3066" s="5">
        <f t="shared" si="2618"/>
        <v>248</v>
      </c>
      <c r="U3066" s="5">
        <f t="shared" si="2618"/>
        <v>0</v>
      </c>
      <c r="V3066" s="42">
        <f t="shared" si="2618"/>
        <v>0</v>
      </c>
      <c r="W3066" s="5">
        <f t="shared" si="2582"/>
        <v>100</v>
      </c>
      <c r="X3066" s="27"/>
    </row>
    <row r="3067" spans="1:24" ht="31.5" customHeight="1" x14ac:dyDescent="0.3">
      <c r="A3067" s="4" t="s">
        <v>238</v>
      </c>
      <c r="B3067" s="4" t="s">
        <v>1773</v>
      </c>
      <c r="C3067" s="4" t="s">
        <v>232</v>
      </c>
      <c r="D3067" s="4" t="s">
        <v>11</v>
      </c>
      <c r="E3067" s="14" t="s">
        <v>531</v>
      </c>
      <c r="F3067" s="5">
        <f t="shared" si="2616"/>
        <v>248</v>
      </c>
      <c r="G3067" s="5">
        <f t="shared" si="2616"/>
        <v>248</v>
      </c>
      <c r="H3067" s="5">
        <f t="shared" si="2616"/>
        <v>248</v>
      </c>
      <c r="I3067" s="5">
        <f t="shared" si="2616"/>
        <v>0</v>
      </c>
      <c r="J3067" s="5">
        <f t="shared" si="2616"/>
        <v>0</v>
      </c>
      <c r="K3067" s="5">
        <f t="shared" si="2616"/>
        <v>0</v>
      </c>
      <c r="L3067" s="5">
        <f t="shared" si="2616"/>
        <v>0</v>
      </c>
      <c r="M3067" s="5">
        <f t="shared" si="2603"/>
        <v>248</v>
      </c>
      <c r="N3067" s="5">
        <f t="shared" si="2617"/>
        <v>248</v>
      </c>
      <c r="O3067" s="5">
        <f t="shared" si="2617"/>
        <v>248</v>
      </c>
      <c r="P3067" s="5">
        <f t="shared" si="2618"/>
        <v>0</v>
      </c>
      <c r="Q3067" s="5">
        <f t="shared" si="2618"/>
        <v>0</v>
      </c>
      <c r="R3067" s="5">
        <f t="shared" si="2618"/>
        <v>0</v>
      </c>
      <c r="S3067" s="5">
        <f t="shared" si="2618"/>
        <v>0</v>
      </c>
      <c r="T3067" s="5">
        <f t="shared" si="2618"/>
        <v>248</v>
      </c>
      <c r="U3067" s="5">
        <f t="shared" si="2618"/>
        <v>0</v>
      </c>
      <c r="V3067" s="42">
        <f t="shared" si="2618"/>
        <v>0</v>
      </c>
      <c r="W3067" s="5">
        <f t="shared" si="2582"/>
        <v>100</v>
      </c>
      <c r="X3067" s="27"/>
    </row>
    <row r="3068" spans="1:24" ht="31.5" customHeight="1" x14ac:dyDescent="0.3">
      <c r="A3068" s="4" t="s">
        <v>238</v>
      </c>
      <c r="B3068" s="4" t="s">
        <v>1773</v>
      </c>
      <c r="C3068" s="4" t="s">
        <v>232</v>
      </c>
      <c r="D3068" s="4" t="s">
        <v>12</v>
      </c>
      <c r="E3068" s="14" t="s">
        <v>532</v>
      </c>
      <c r="F3068" s="5">
        <v>248</v>
      </c>
      <c r="G3068" s="5">
        <v>248</v>
      </c>
      <c r="H3068" s="5">
        <v>248</v>
      </c>
      <c r="I3068" s="5"/>
      <c r="J3068" s="5"/>
      <c r="K3068" s="5"/>
      <c r="L3068" s="5"/>
      <c r="M3068" s="5">
        <f t="shared" si="2603"/>
        <v>248</v>
      </c>
      <c r="N3068" s="5">
        <v>248</v>
      </c>
      <c r="O3068" s="5">
        <v>248</v>
      </c>
      <c r="P3068" s="5">
        <v>0</v>
      </c>
      <c r="Q3068" s="5">
        <v>0</v>
      </c>
      <c r="R3068" s="5">
        <v>0</v>
      </c>
      <c r="S3068" s="5">
        <v>0</v>
      </c>
      <c r="T3068" s="5">
        <v>248</v>
      </c>
      <c r="U3068" s="5">
        <v>0</v>
      </c>
      <c r="V3068" s="42">
        <v>0</v>
      </c>
      <c r="W3068" s="5">
        <f t="shared" si="2582"/>
        <v>100</v>
      </c>
      <c r="X3068" s="27"/>
    </row>
    <row r="3069" spans="1:24" s="3" customFormat="1" ht="15.75" customHeight="1" x14ac:dyDescent="0.3">
      <c r="A3069" s="7" t="s">
        <v>238</v>
      </c>
      <c r="B3069" s="7" t="s">
        <v>31</v>
      </c>
      <c r="C3069" s="7"/>
      <c r="D3069" s="7"/>
      <c r="E3069" s="18" t="s">
        <v>497</v>
      </c>
      <c r="F3069" s="8">
        <f t="shared" ref="F3069:L3075" si="2619">F3070</f>
        <v>560.9</v>
      </c>
      <c r="G3069" s="8">
        <f t="shared" si="2619"/>
        <v>560.9</v>
      </c>
      <c r="H3069" s="8">
        <f t="shared" si="2619"/>
        <v>560.9</v>
      </c>
      <c r="I3069" s="8">
        <f t="shared" si="2619"/>
        <v>0</v>
      </c>
      <c r="J3069" s="8">
        <f t="shared" si="2619"/>
        <v>0</v>
      </c>
      <c r="K3069" s="8">
        <f t="shared" si="2619"/>
        <v>0</v>
      </c>
      <c r="L3069" s="8">
        <f t="shared" si="2619"/>
        <v>796.43399999999997</v>
      </c>
      <c r="M3069" s="8">
        <f t="shared" si="2603"/>
        <v>1357.3339999999998</v>
      </c>
      <c r="N3069" s="8">
        <f t="shared" ref="N3069:O3075" si="2620">N3070</f>
        <v>4796.2802199999996</v>
      </c>
      <c r="O3069" s="8">
        <f t="shared" si="2620"/>
        <v>2366.9259699999998</v>
      </c>
      <c r="P3069" s="8">
        <f t="shared" ref="P3069:V3075" si="2621">P3070</f>
        <v>0</v>
      </c>
      <c r="Q3069" s="8">
        <f t="shared" si="2621"/>
        <v>0</v>
      </c>
      <c r="R3069" s="8">
        <f t="shared" si="2621"/>
        <v>0</v>
      </c>
      <c r="S3069" s="8">
        <f t="shared" si="2621"/>
        <v>0</v>
      </c>
      <c r="T3069" s="8">
        <f t="shared" si="2621"/>
        <v>4139.02826</v>
      </c>
      <c r="U3069" s="8">
        <f t="shared" si="2621"/>
        <v>0</v>
      </c>
      <c r="V3069" s="40">
        <f t="shared" si="2621"/>
        <v>0</v>
      </c>
      <c r="W3069" s="8">
        <f t="shared" si="2582"/>
        <v>86.29663135070119</v>
      </c>
      <c r="X3069" s="22"/>
    </row>
    <row r="3070" spans="1:24" s="10" customFormat="1" ht="15.75" customHeight="1" x14ac:dyDescent="0.3">
      <c r="A3070" s="9" t="s">
        <v>238</v>
      </c>
      <c r="B3070" s="9" t="s">
        <v>1775</v>
      </c>
      <c r="C3070" s="9"/>
      <c r="D3070" s="9"/>
      <c r="E3070" s="13" t="s">
        <v>521</v>
      </c>
      <c r="F3070" s="11">
        <f t="shared" ref="F3070:L3070" si="2622">F3071+F3082</f>
        <v>560.9</v>
      </c>
      <c r="G3070" s="11">
        <f t="shared" si="2622"/>
        <v>560.9</v>
      </c>
      <c r="H3070" s="11">
        <f t="shared" si="2622"/>
        <v>560.9</v>
      </c>
      <c r="I3070" s="11">
        <f t="shared" si="2622"/>
        <v>0</v>
      </c>
      <c r="J3070" s="11">
        <f t="shared" si="2622"/>
        <v>0</v>
      </c>
      <c r="K3070" s="11">
        <f t="shared" si="2622"/>
        <v>0</v>
      </c>
      <c r="L3070" s="11">
        <f t="shared" si="2622"/>
        <v>796.43399999999997</v>
      </c>
      <c r="M3070" s="11">
        <f t="shared" si="2603"/>
        <v>1357.3339999999998</v>
      </c>
      <c r="N3070" s="11">
        <f>N3071+N3082</f>
        <v>4796.2802199999996</v>
      </c>
      <c r="O3070" s="11">
        <f>O3071+O3082</f>
        <v>2366.9259699999998</v>
      </c>
      <c r="P3070" s="11">
        <f t="shared" ref="P3070:V3070" si="2623">P3071+P3082</f>
        <v>0</v>
      </c>
      <c r="Q3070" s="11">
        <f t="shared" si="2623"/>
        <v>0</v>
      </c>
      <c r="R3070" s="11">
        <f t="shared" si="2623"/>
        <v>0</v>
      </c>
      <c r="S3070" s="11">
        <f t="shared" si="2623"/>
        <v>0</v>
      </c>
      <c r="T3070" s="11">
        <f t="shared" si="2623"/>
        <v>4139.02826</v>
      </c>
      <c r="U3070" s="11">
        <f t="shared" si="2623"/>
        <v>0</v>
      </c>
      <c r="V3070" s="41">
        <f t="shared" si="2623"/>
        <v>0</v>
      </c>
      <c r="W3070" s="11">
        <f t="shared" si="2582"/>
        <v>86.29663135070119</v>
      </c>
      <c r="X3070" s="26"/>
    </row>
    <row r="3071" spans="1:24" ht="15.75" customHeight="1" x14ac:dyDescent="0.3">
      <c r="A3071" s="4" t="s">
        <v>238</v>
      </c>
      <c r="B3071" s="4" t="s">
        <v>1775</v>
      </c>
      <c r="C3071" s="4" t="s">
        <v>105</v>
      </c>
      <c r="D3071" s="4"/>
      <c r="E3071" s="14" t="s">
        <v>1063</v>
      </c>
      <c r="F3071" s="5">
        <f t="shared" si="2619"/>
        <v>560.9</v>
      </c>
      <c r="G3071" s="5">
        <f t="shared" si="2619"/>
        <v>560.9</v>
      </c>
      <c r="H3071" s="5">
        <f t="shared" si="2619"/>
        <v>560.9</v>
      </c>
      <c r="I3071" s="5">
        <f t="shared" si="2619"/>
        <v>0</v>
      </c>
      <c r="J3071" s="5">
        <f t="shared" si="2619"/>
        <v>0</v>
      </c>
      <c r="K3071" s="5">
        <f t="shared" si="2619"/>
        <v>0</v>
      </c>
      <c r="L3071" s="5">
        <f>L3072+L3077</f>
        <v>13.515000000000001</v>
      </c>
      <c r="M3071" s="5">
        <f t="shared" si="2603"/>
        <v>574.41499999999996</v>
      </c>
      <c r="N3071" s="5">
        <f>N3072+N3077</f>
        <v>574.41499999999996</v>
      </c>
      <c r="O3071" s="5">
        <f t="shared" ref="O3071:V3071" si="2624">O3072+O3077</f>
        <v>389.30399999999997</v>
      </c>
      <c r="P3071" s="5">
        <f t="shared" si="2624"/>
        <v>0</v>
      </c>
      <c r="Q3071" s="5">
        <f t="shared" si="2624"/>
        <v>0</v>
      </c>
      <c r="R3071" s="5">
        <f t="shared" si="2624"/>
        <v>0</v>
      </c>
      <c r="S3071" s="5">
        <f t="shared" si="2624"/>
        <v>0</v>
      </c>
      <c r="T3071" s="5">
        <f t="shared" si="2624"/>
        <v>544.00599999999997</v>
      </c>
      <c r="U3071" s="5">
        <f t="shared" si="2624"/>
        <v>0</v>
      </c>
      <c r="V3071" s="5">
        <f t="shared" si="2624"/>
        <v>0</v>
      </c>
      <c r="W3071" s="5">
        <f t="shared" si="2582"/>
        <v>94.706092285194501</v>
      </c>
      <c r="X3071" s="27"/>
    </row>
    <row r="3072" spans="1:24" ht="31.5" customHeight="1" x14ac:dyDescent="0.3">
      <c r="A3072" s="4" t="s">
        <v>238</v>
      </c>
      <c r="B3072" s="4" t="s">
        <v>1775</v>
      </c>
      <c r="C3072" s="4" t="s">
        <v>151</v>
      </c>
      <c r="D3072" s="4"/>
      <c r="E3072" s="14" t="s">
        <v>1064</v>
      </c>
      <c r="F3072" s="5">
        <f t="shared" si="2619"/>
        <v>560.9</v>
      </c>
      <c r="G3072" s="5">
        <f t="shared" si="2619"/>
        <v>560.9</v>
      </c>
      <c r="H3072" s="5">
        <f t="shared" si="2619"/>
        <v>560.9</v>
      </c>
      <c r="I3072" s="5">
        <f t="shared" si="2619"/>
        <v>0</v>
      </c>
      <c r="J3072" s="5">
        <f t="shared" si="2619"/>
        <v>0</v>
      </c>
      <c r="K3072" s="5">
        <f t="shared" si="2619"/>
        <v>0</v>
      </c>
      <c r="L3072" s="5">
        <f t="shared" si="2619"/>
        <v>0</v>
      </c>
      <c r="M3072" s="5">
        <f t="shared" si="2603"/>
        <v>560.9</v>
      </c>
      <c r="N3072" s="5">
        <f t="shared" si="2620"/>
        <v>560.9</v>
      </c>
      <c r="O3072" s="5">
        <f t="shared" si="2620"/>
        <v>389.30399999999997</v>
      </c>
      <c r="P3072" s="5">
        <f t="shared" si="2621"/>
        <v>0</v>
      </c>
      <c r="Q3072" s="5">
        <f t="shared" si="2621"/>
        <v>0</v>
      </c>
      <c r="R3072" s="5">
        <f t="shared" si="2621"/>
        <v>0</v>
      </c>
      <c r="S3072" s="5">
        <f t="shared" si="2621"/>
        <v>0</v>
      </c>
      <c r="T3072" s="5">
        <f t="shared" si="2621"/>
        <v>530.49099999999999</v>
      </c>
      <c r="U3072" s="5">
        <f t="shared" si="2621"/>
        <v>0</v>
      </c>
      <c r="V3072" s="42">
        <f t="shared" si="2621"/>
        <v>0</v>
      </c>
      <c r="W3072" s="5">
        <f t="shared" si="2582"/>
        <v>94.578534498128008</v>
      </c>
      <c r="X3072" s="27"/>
    </row>
    <row r="3073" spans="1:25" ht="31.5" customHeight="1" x14ac:dyDescent="0.3">
      <c r="A3073" s="4" t="s">
        <v>238</v>
      </c>
      <c r="B3073" s="4" t="s">
        <v>1775</v>
      </c>
      <c r="C3073" s="4" t="s">
        <v>152</v>
      </c>
      <c r="D3073" s="4"/>
      <c r="E3073" s="14" t="s">
        <v>1065</v>
      </c>
      <c r="F3073" s="5">
        <f t="shared" si="2619"/>
        <v>560.9</v>
      </c>
      <c r="G3073" s="5">
        <f t="shared" si="2619"/>
        <v>560.9</v>
      </c>
      <c r="H3073" s="5">
        <f t="shared" si="2619"/>
        <v>560.9</v>
      </c>
      <c r="I3073" s="5">
        <f t="shared" si="2619"/>
        <v>0</v>
      </c>
      <c r="J3073" s="5">
        <f t="shared" si="2619"/>
        <v>0</v>
      </c>
      <c r="K3073" s="5">
        <f t="shared" si="2619"/>
        <v>0</v>
      </c>
      <c r="L3073" s="5">
        <f t="shared" si="2619"/>
        <v>0</v>
      </c>
      <c r="M3073" s="5">
        <f t="shared" si="2603"/>
        <v>560.9</v>
      </c>
      <c r="N3073" s="5">
        <f t="shared" si="2620"/>
        <v>560.9</v>
      </c>
      <c r="O3073" s="5">
        <f t="shared" si="2620"/>
        <v>389.30399999999997</v>
      </c>
      <c r="P3073" s="5">
        <f t="shared" si="2621"/>
        <v>0</v>
      </c>
      <c r="Q3073" s="5">
        <f t="shared" si="2621"/>
        <v>0</v>
      </c>
      <c r="R3073" s="5">
        <f t="shared" si="2621"/>
        <v>0</v>
      </c>
      <c r="S3073" s="5">
        <f t="shared" si="2621"/>
        <v>0</v>
      </c>
      <c r="T3073" s="5">
        <f t="shared" si="2621"/>
        <v>530.49099999999999</v>
      </c>
      <c r="U3073" s="5">
        <f t="shared" si="2621"/>
        <v>0</v>
      </c>
      <c r="V3073" s="42">
        <f t="shared" si="2621"/>
        <v>0</v>
      </c>
      <c r="W3073" s="5">
        <f t="shared" si="2582"/>
        <v>94.578534498128008</v>
      </c>
      <c r="X3073" s="27"/>
    </row>
    <row r="3074" spans="1:25" ht="47.25" customHeight="1" x14ac:dyDescent="0.3">
      <c r="A3074" s="4" t="s">
        <v>238</v>
      </c>
      <c r="B3074" s="4" t="s">
        <v>1775</v>
      </c>
      <c r="C3074" s="4" t="s">
        <v>142</v>
      </c>
      <c r="D3074" s="4"/>
      <c r="E3074" s="14" t="s">
        <v>578</v>
      </c>
      <c r="F3074" s="5">
        <f t="shared" si="2619"/>
        <v>560.9</v>
      </c>
      <c r="G3074" s="5">
        <f t="shared" si="2619"/>
        <v>560.9</v>
      </c>
      <c r="H3074" s="5">
        <f t="shared" si="2619"/>
        <v>560.9</v>
      </c>
      <c r="I3074" s="5">
        <f t="shared" si="2619"/>
        <v>0</v>
      </c>
      <c r="J3074" s="5">
        <f t="shared" si="2619"/>
        <v>0</v>
      </c>
      <c r="K3074" s="5">
        <f t="shared" si="2619"/>
        <v>0</v>
      </c>
      <c r="L3074" s="5">
        <f t="shared" si="2619"/>
        <v>0</v>
      </c>
      <c r="M3074" s="5">
        <f t="shared" si="2603"/>
        <v>560.9</v>
      </c>
      <c r="N3074" s="5">
        <f t="shared" si="2620"/>
        <v>560.9</v>
      </c>
      <c r="O3074" s="5">
        <f t="shared" si="2620"/>
        <v>389.30399999999997</v>
      </c>
      <c r="P3074" s="5">
        <f t="shared" si="2621"/>
        <v>0</v>
      </c>
      <c r="Q3074" s="5">
        <f t="shared" si="2621"/>
        <v>0</v>
      </c>
      <c r="R3074" s="5">
        <f t="shared" si="2621"/>
        <v>0</v>
      </c>
      <c r="S3074" s="5">
        <f t="shared" si="2621"/>
        <v>0</v>
      </c>
      <c r="T3074" s="5">
        <f t="shared" si="2621"/>
        <v>530.49099999999999</v>
      </c>
      <c r="U3074" s="5">
        <f t="shared" si="2621"/>
        <v>0</v>
      </c>
      <c r="V3074" s="42">
        <f t="shared" si="2621"/>
        <v>0</v>
      </c>
      <c r="W3074" s="5">
        <f t="shared" si="2582"/>
        <v>94.578534498128008</v>
      </c>
      <c r="X3074" s="27"/>
    </row>
    <row r="3075" spans="1:25" ht="31.5" customHeight="1" x14ac:dyDescent="0.3">
      <c r="A3075" s="4" t="s">
        <v>238</v>
      </c>
      <c r="B3075" s="4" t="s">
        <v>1775</v>
      </c>
      <c r="C3075" s="4" t="s">
        <v>142</v>
      </c>
      <c r="D3075" s="4" t="s">
        <v>11</v>
      </c>
      <c r="E3075" s="14" t="s">
        <v>531</v>
      </c>
      <c r="F3075" s="5">
        <f t="shared" si="2619"/>
        <v>560.9</v>
      </c>
      <c r="G3075" s="5">
        <f t="shared" si="2619"/>
        <v>560.9</v>
      </c>
      <c r="H3075" s="5">
        <f t="shared" si="2619"/>
        <v>560.9</v>
      </c>
      <c r="I3075" s="5">
        <f t="shared" si="2619"/>
        <v>0</v>
      </c>
      <c r="J3075" s="5">
        <f t="shared" si="2619"/>
        <v>0</v>
      </c>
      <c r="K3075" s="5">
        <f t="shared" si="2619"/>
        <v>0</v>
      </c>
      <c r="L3075" s="5">
        <f t="shared" si="2619"/>
        <v>0</v>
      </c>
      <c r="M3075" s="5">
        <f t="shared" si="2603"/>
        <v>560.9</v>
      </c>
      <c r="N3075" s="5">
        <f t="shared" si="2620"/>
        <v>560.9</v>
      </c>
      <c r="O3075" s="5">
        <f t="shared" si="2620"/>
        <v>389.30399999999997</v>
      </c>
      <c r="P3075" s="5">
        <f t="shared" si="2621"/>
        <v>0</v>
      </c>
      <c r="Q3075" s="5">
        <f t="shared" si="2621"/>
        <v>0</v>
      </c>
      <c r="R3075" s="5">
        <f t="shared" si="2621"/>
        <v>0</v>
      </c>
      <c r="S3075" s="5">
        <f t="shared" si="2621"/>
        <v>0</v>
      </c>
      <c r="T3075" s="5">
        <f t="shared" si="2621"/>
        <v>530.49099999999999</v>
      </c>
      <c r="U3075" s="5">
        <f t="shared" si="2621"/>
        <v>0</v>
      </c>
      <c r="V3075" s="42">
        <f t="shared" si="2621"/>
        <v>0</v>
      </c>
      <c r="W3075" s="5">
        <f t="shared" si="2582"/>
        <v>94.578534498128008</v>
      </c>
      <c r="X3075" s="27"/>
    </row>
    <row r="3076" spans="1:25" ht="31.5" customHeight="1" x14ac:dyDescent="0.3">
      <c r="A3076" s="4" t="s">
        <v>238</v>
      </c>
      <c r="B3076" s="4" t="s">
        <v>1775</v>
      </c>
      <c r="C3076" s="4" t="s">
        <v>142</v>
      </c>
      <c r="D3076" s="4" t="s">
        <v>12</v>
      </c>
      <c r="E3076" s="14" t="s">
        <v>532</v>
      </c>
      <c r="F3076" s="5">
        <v>560.9</v>
      </c>
      <c r="G3076" s="5">
        <v>560.9</v>
      </c>
      <c r="H3076" s="5">
        <v>560.9</v>
      </c>
      <c r="I3076" s="5"/>
      <c r="J3076" s="5"/>
      <c r="K3076" s="5"/>
      <c r="L3076" s="5">
        <v>0</v>
      </c>
      <c r="M3076" s="5">
        <f t="shared" si="2603"/>
        <v>560.9</v>
      </c>
      <c r="N3076" s="5">
        <v>560.9</v>
      </c>
      <c r="O3076" s="5">
        <v>389.30399999999997</v>
      </c>
      <c r="P3076" s="5">
        <v>0</v>
      </c>
      <c r="Q3076" s="5">
        <v>0</v>
      </c>
      <c r="R3076" s="5">
        <v>0</v>
      </c>
      <c r="S3076" s="5">
        <v>0</v>
      </c>
      <c r="T3076" s="5">
        <v>530.49099999999999</v>
      </c>
      <c r="U3076" s="5">
        <v>0</v>
      </c>
      <c r="V3076" s="42">
        <v>0</v>
      </c>
      <c r="W3076" s="5">
        <f t="shared" si="2582"/>
        <v>94.578534498128008</v>
      </c>
      <c r="X3076" s="27"/>
    </row>
    <row r="3077" spans="1:25" ht="31.5" customHeight="1" x14ac:dyDescent="0.3">
      <c r="A3077" s="48" t="s">
        <v>238</v>
      </c>
      <c r="B3077" s="48" t="s">
        <v>1775</v>
      </c>
      <c r="C3077" s="48" t="s">
        <v>156</v>
      </c>
      <c r="D3077" s="48"/>
      <c r="E3077" s="49" t="s">
        <v>1073</v>
      </c>
      <c r="F3077" s="5"/>
      <c r="G3077" s="5"/>
      <c r="H3077" s="5"/>
      <c r="I3077" s="5"/>
      <c r="J3077" s="5"/>
      <c r="K3077" s="5"/>
      <c r="L3077" s="5">
        <f>L3078</f>
        <v>13.515000000000001</v>
      </c>
      <c r="M3077" s="5">
        <f>L3077</f>
        <v>13.515000000000001</v>
      </c>
      <c r="N3077" s="5">
        <f>N3078</f>
        <v>13.515000000000001</v>
      </c>
      <c r="O3077" s="5">
        <f t="shared" ref="O3077:V3080" si="2625">O3078</f>
        <v>0</v>
      </c>
      <c r="P3077" s="5">
        <f t="shared" si="2625"/>
        <v>0</v>
      </c>
      <c r="Q3077" s="5">
        <f t="shared" si="2625"/>
        <v>0</v>
      </c>
      <c r="R3077" s="5">
        <f t="shared" si="2625"/>
        <v>0</v>
      </c>
      <c r="S3077" s="5">
        <f t="shared" si="2625"/>
        <v>0</v>
      </c>
      <c r="T3077" s="5">
        <f t="shared" si="2625"/>
        <v>13.515000000000001</v>
      </c>
      <c r="U3077" s="5">
        <f t="shared" si="2625"/>
        <v>0</v>
      </c>
      <c r="V3077" s="5">
        <f t="shared" si="2625"/>
        <v>0</v>
      </c>
      <c r="W3077" s="5">
        <f t="shared" si="2582"/>
        <v>100</v>
      </c>
      <c r="X3077" s="27"/>
    </row>
    <row r="3078" spans="1:25" ht="31.5" customHeight="1" x14ac:dyDescent="0.3">
      <c r="A3078" s="48" t="s">
        <v>238</v>
      </c>
      <c r="B3078" s="48" t="s">
        <v>1775</v>
      </c>
      <c r="C3078" s="48" t="s">
        <v>157</v>
      </c>
      <c r="D3078" s="48"/>
      <c r="E3078" s="49" t="s">
        <v>1074</v>
      </c>
      <c r="F3078" s="5"/>
      <c r="G3078" s="5"/>
      <c r="H3078" s="5"/>
      <c r="I3078" s="5"/>
      <c r="J3078" s="5"/>
      <c r="K3078" s="5"/>
      <c r="L3078" s="5">
        <f>L3079</f>
        <v>13.515000000000001</v>
      </c>
      <c r="M3078" s="5">
        <f t="shared" ref="M3078:M3081" si="2626">L3078</f>
        <v>13.515000000000001</v>
      </c>
      <c r="N3078" s="5">
        <f>N3079</f>
        <v>13.515000000000001</v>
      </c>
      <c r="O3078" s="5">
        <f t="shared" si="2625"/>
        <v>0</v>
      </c>
      <c r="P3078" s="5">
        <f t="shared" si="2625"/>
        <v>0</v>
      </c>
      <c r="Q3078" s="5">
        <f t="shared" si="2625"/>
        <v>0</v>
      </c>
      <c r="R3078" s="5">
        <f t="shared" si="2625"/>
        <v>0</v>
      </c>
      <c r="S3078" s="5">
        <f t="shared" si="2625"/>
        <v>0</v>
      </c>
      <c r="T3078" s="5">
        <f t="shared" si="2625"/>
        <v>13.515000000000001</v>
      </c>
      <c r="U3078" s="5">
        <f t="shared" si="2625"/>
        <v>0</v>
      </c>
      <c r="V3078" s="5">
        <f t="shared" si="2625"/>
        <v>0</v>
      </c>
      <c r="W3078" s="5">
        <f t="shared" si="2582"/>
        <v>100</v>
      </c>
      <c r="X3078" s="27"/>
    </row>
    <row r="3079" spans="1:25" ht="31.5" customHeight="1" x14ac:dyDescent="0.3">
      <c r="A3079" s="48" t="s">
        <v>238</v>
      </c>
      <c r="B3079" s="48" t="s">
        <v>1775</v>
      </c>
      <c r="C3079" s="48" t="s">
        <v>1739</v>
      </c>
      <c r="D3079" s="48"/>
      <c r="E3079" s="49" t="s">
        <v>1740</v>
      </c>
      <c r="F3079" s="5"/>
      <c r="G3079" s="5"/>
      <c r="H3079" s="5"/>
      <c r="I3079" s="5"/>
      <c r="J3079" s="5"/>
      <c r="K3079" s="5"/>
      <c r="L3079" s="5">
        <f>L3080</f>
        <v>13.515000000000001</v>
      </c>
      <c r="M3079" s="5">
        <f t="shared" si="2626"/>
        <v>13.515000000000001</v>
      </c>
      <c r="N3079" s="5">
        <f>N3080</f>
        <v>13.515000000000001</v>
      </c>
      <c r="O3079" s="5">
        <f t="shared" si="2625"/>
        <v>0</v>
      </c>
      <c r="P3079" s="5">
        <f t="shared" si="2625"/>
        <v>0</v>
      </c>
      <c r="Q3079" s="5">
        <f t="shared" si="2625"/>
        <v>0</v>
      </c>
      <c r="R3079" s="5">
        <f t="shared" si="2625"/>
        <v>0</v>
      </c>
      <c r="S3079" s="5">
        <f t="shared" si="2625"/>
        <v>0</v>
      </c>
      <c r="T3079" s="5">
        <f t="shared" si="2625"/>
        <v>13.515000000000001</v>
      </c>
      <c r="U3079" s="5">
        <f t="shared" si="2625"/>
        <v>0</v>
      </c>
      <c r="V3079" s="5">
        <f t="shared" si="2625"/>
        <v>0</v>
      </c>
      <c r="W3079" s="5">
        <f t="shared" si="2582"/>
        <v>100</v>
      </c>
      <c r="X3079" s="27"/>
    </row>
    <row r="3080" spans="1:25" ht="31.5" customHeight="1" x14ac:dyDescent="0.3">
      <c r="A3080" s="48" t="s">
        <v>238</v>
      </c>
      <c r="B3080" s="48" t="s">
        <v>1775</v>
      </c>
      <c r="C3080" s="48" t="s">
        <v>1739</v>
      </c>
      <c r="D3080" s="48" t="s">
        <v>11</v>
      </c>
      <c r="E3080" s="49" t="s">
        <v>531</v>
      </c>
      <c r="F3080" s="5"/>
      <c r="G3080" s="5"/>
      <c r="H3080" s="5"/>
      <c r="I3080" s="5"/>
      <c r="J3080" s="5"/>
      <c r="K3080" s="5"/>
      <c r="L3080" s="5">
        <f>L3081</f>
        <v>13.515000000000001</v>
      </c>
      <c r="M3080" s="5">
        <f t="shared" si="2626"/>
        <v>13.515000000000001</v>
      </c>
      <c r="N3080" s="5">
        <f>N3081</f>
        <v>13.515000000000001</v>
      </c>
      <c r="O3080" s="5">
        <f t="shared" si="2625"/>
        <v>0</v>
      </c>
      <c r="P3080" s="5">
        <f t="shared" si="2625"/>
        <v>0</v>
      </c>
      <c r="Q3080" s="5">
        <f t="shared" si="2625"/>
        <v>0</v>
      </c>
      <c r="R3080" s="5">
        <f t="shared" si="2625"/>
        <v>0</v>
      </c>
      <c r="S3080" s="5">
        <f t="shared" si="2625"/>
        <v>0</v>
      </c>
      <c r="T3080" s="5">
        <f t="shared" si="2625"/>
        <v>13.515000000000001</v>
      </c>
      <c r="U3080" s="5">
        <f t="shared" si="2625"/>
        <v>0</v>
      </c>
      <c r="V3080" s="5">
        <f t="shared" si="2625"/>
        <v>0</v>
      </c>
      <c r="W3080" s="5">
        <f t="shared" si="2582"/>
        <v>100</v>
      </c>
      <c r="X3080" s="27"/>
    </row>
    <row r="3081" spans="1:25" ht="31.5" customHeight="1" x14ac:dyDescent="0.3">
      <c r="A3081" s="48" t="s">
        <v>238</v>
      </c>
      <c r="B3081" s="48" t="s">
        <v>1775</v>
      </c>
      <c r="C3081" s="48" t="s">
        <v>1739</v>
      </c>
      <c r="D3081" s="48" t="s">
        <v>12</v>
      </c>
      <c r="E3081" s="49" t="s">
        <v>532</v>
      </c>
      <c r="F3081" s="5"/>
      <c r="G3081" s="5"/>
      <c r="H3081" s="5"/>
      <c r="I3081" s="5"/>
      <c r="J3081" s="5"/>
      <c r="K3081" s="5"/>
      <c r="L3081" s="5">
        <v>13.515000000000001</v>
      </c>
      <c r="M3081" s="5">
        <f t="shared" si="2626"/>
        <v>13.515000000000001</v>
      </c>
      <c r="N3081" s="5">
        <v>13.515000000000001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13.515000000000001</v>
      </c>
      <c r="U3081" s="5">
        <v>0</v>
      </c>
      <c r="V3081" s="5">
        <v>0</v>
      </c>
      <c r="W3081" s="5">
        <f t="shared" si="2582"/>
        <v>100</v>
      </c>
      <c r="X3081" s="27"/>
    </row>
    <row r="3082" spans="1:25" ht="31.5" customHeight="1" x14ac:dyDescent="0.3">
      <c r="A3082" s="4" t="s">
        <v>238</v>
      </c>
      <c r="B3082" s="4" t="s">
        <v>1775</v>
      </c>
      <c r="C3082" s="4" t="s">
        <v>22</v>
      </c>
      <c r="D3082" s="4"/>
      <c r="E3082" s="14" t="s">
        <v>802</v>
      </c>
      <c r="F3082" s="5">
        <f t="shared" ref="F3082:L3084" si="2627">F3083</f>
        <v>0</v>
      </c>
      <c r="G3082" s="5">
        <f t="shared" si="2627"/>
        <v>0</v>
      </c>
      <c r="H3082" s="5">
        <f t="shared" si="2627"/>
        <v>0</v>
      </c>
      <c r="I3082" s="5">
        <f t="shared" si="2627"/>
        <v>0</v>
      </c>
      <c r="J3082" s="5">
        <f t="shared" si="2627"/>
        <v>0</v>
      </c>
      <c r="K3082" s="5">
        <f t="shared" si="2627"/>
        <v>0</v>
      </c>
      <c r="L3082" s="5">
        <f t="shared" si="2627"/>
        <v>782.91899999999998</v>
      </c>
      <c r="M3082" s="5">
        <f t="shared" si="2603"/>
        <v>782.91899999999998</v>
      </c>
      <c r="N3082" s="5">
        <f t="shared" ref="N3082:O3084" si="2628">N3083</f>
        <v>4221.8652199999997</v>
      </c>
      <c r="O3082" s="5">
        <f t="shared" si="2628"/>
        <v>1977.6219699999999</v>
      </c>
      <c r="P3082" s="5">
        <f t="shared" ref="P3082:V3084" si="2629">P3083</f>
        <v>0</v>
      </c>
      <c r="Q3082" s="5">
        <f t="shared" si="2629"/>
        <v>0</v>
      </c>
      <c r="R3082" s="5">
        <f t="shared" si="2629"/>
        <v>0</v>
      </c>
      <c r="S3082" s="5">
        <f t="shared" si="2629"/>
        <v>0</v>
      </c>
      <c r="T3082" s="5">
        <f t="shared" si="2629"/>
        <v>3595.0222599999997</v>
      </c>
      <c r="U3082" s="5">
        <f t="shared" si="2629"/>
        <v>0</v>
      </c>
      <c r="V3082" s="42">
        <f t="shared" si="2629"/>
        <v>0</v>
      </c>
      <c r="W3082" s="5">
        <f t="shared" si="2582"/>
        <v>85.152463962362106</v>
      </c>
      <c r="X3082" s="27"/>
    </row>
    <row r="3083" spans="1:25" ht="47.25" customHeight="1" x14ac:dyDescent="0.3">
      <c r="A3083" s="4" t="s">
        <v>238</v>
      </c>
      <c r="B3083" s="4" t="s">
        <v>1775</v>
      </c>
      <c r="C3083" s="4" t="s">
        <v>406</v>
      </c>
      <c r="D3083" s="4"/>
      <c r="E3083" s="14" t="s">
        <v>808</v>
      </c>
      <c r="F3083" s="5">
        <f t="shared" si="2627"/>
        <v>0</v>
      </c>
      <c r="G3083" s="5">
        <f t="shared" si="2627"/>
        <v>0</v>
      </c>
      <c r="H3083" s="5">
        <f t="shared" si="2627"/>
        <v>0</v>
      </c>
      <c r="I3083" s="5">
        <f t="shared" si="2627"/>
        <v>0</v>
      </c>
      <c r="J3083" s="5">
        <f t="shared" si="2627"/>
        <v>0</v>
      </c>
      <c r="K3083" s="5">
        <f t="shared" si="2627"/>
        <v>0</v>
      </c>
      <c r="L3083" s="5">
        <f t="shared" si="2627"/>
        <v>782.91899999999998</v>
      </c>
      <c r="M3083" s="5">
        <f t="shared" si="2603"/>
        <v>782.91899999999998</v>
      </c>
      <c r="N3083" s="5">
        <f>N3084+N3086</f>
        <v>4221.8652199999997</v>
      </c>
      <c r="O3083" s="5">
        <f>O3084+O3086</f>
        <v>1977.6219699999999</v>
      </c>
      <c r="P3083" s="5">
        <f t="shared" ref="P3083:V3083" si="2630">P3084+P3086</f>
        <v>0</v>
      </c>
      <c r="Q3083" s="5">
        <f t="shared" si="2630"/>
        <v>0</v>
      </c>
      <c r="R3083" s="5">
        <f t="shared" si="2630"/>
        <v>0</v>
      </c>
      <c r="S3083" s="5">
        <f t="shared" si="2630"/>
        <v>0</v>
      </c>
      <c r="T3083" s="5">
        <f>T3084+T3086</f>
        <v>3595.0222599999997</v>
      </c>
      <c r="U3083" s="5">
        <f t="shared" si="2630"/>
        <v>0</v>
      </c>
      <c r="V3083" s="42">
        <f t="shared" si="2630"/>
        <v>0</v>
      </c>
      <c r="W3083" s="5">
        <f t="shared" si="2582"/>
        <v>85.152463962362106</v>
      </c>
      <c r="X3083" s="27"/>
    </row>
    <row r="3084" spans="1:25" ht="31.5" customHeight="1" x14ac:dyDescent="0.3">
      <c r="A3084" s="4" t="s">
        <v>238</v>
      </c>
      <c r="B3084" s="4" t="s">
        <v>1775</v>
      </c>
      <c r="C3084" s="4" t="s">
        <v>406</v>
      </c>
      <c r="D3084" s="4" t="s">
        <v>11</v>
      </c>
      <c r="E3084" s="14" t="s">
        <v>531</v>
      </c>
      <c r="F3084" s="5">
        <f t="shared" si="2627"/>
        <v>0</v>
      </c>
      <c r="G3084" s="5">
        <f t="shared" si="2627"/>
        <v>0</v>
      </c>
      <c r="H3084" s="5">
        <f t="shared" si="2627"/>
        <v>0</v>
      </c>
      <c r="I3084" s="5">
        <f t="shared" si="2627"/>
        <v>0</v>
      </c>
      <c r="J3084" s="5">
        <f t="shared" si="2627"/>
        <v>0</v>
      </c>
      <c r="K3084" s="5">
        <f t="shared" si="2627"/>
        <v>0</v>
      </c>
      <c r="L3084" s="5">
        <f t="shared" si="2627"/>
        <v>782.91899999999998</v>
      </c>
      <c r="M3084" s="5">
        <f t="shared" si="2603"/>
        <v>782.91899999999998</v>
      </c>
      <c r="N3084" s="5">
        <f t="shared" si="2628"/>
        <v>2356.50225</v>
      </c>
      <c r="O3084" s="5">
        <f t="shared" si="2628"/>
        <v>730</v>
      </c>
      <c r="P3084" s="5">
        <f t="shared" si="2629"/>
        <v>0</v>
      </c>
      <c r="Q3084" s="5">
        <f t="shared" si="2629"/>
        <v>0</v>
      </c>
      <c r="R3084" s="5">
        <f t="shared" si="2629"/>
        <v>0</v>
      </c>
      <c r="S3084" s="5">
        <f t="shared" si="2629"/>
        <v>0</v>
      </c>
      <c r="T3084" s="5">
        <f t="shared" si="2629"/>
        <v>1908.752</v>
      </c>
      <c r="U3084" s="5">
        <f t="shared" si="2629"/>
        <v>0</v>
      </c>
      <c r="V3084" s="42">
        <f t="shared" si="2629"/>
        <v>0</v>
      </c>
      <c r="W3084" s="5">
        <f t="shared" si="2582"/>
        <v>80.999370995720454</v>
      </c>
      <c r="X3084" s="27"/>
    </row>
    <row r="3085" spans="1:25" ht="31.5" customHeight="1" x14ac:dyDescent="0.3">
      <c r="A3085" s="4" t="s">
        <v>238</v>
      </c>
      <c r="B3085" s="4" t="s">
        <v>1775</v>
      </c>
      <c r="C3085" s="4" t="s">
        <v>406</v>
      </c>
      <c r="D3085" s="4" t="s">
        <v>12</v>
      </c>
      <c r="E3085" s="14" t="s">
        <v>532</v>
      </c>
      <c r="F3085" s="5"/>
      <c r="G3085" s="5"/>
      <c r="H3085" s="5"/>
      <c r="I3085" s="5"/>
      <c r="J3085" s="5"/>
      <c r="K3085" s="5"/>
      <c r="L3085" s="5">
        <v>782.91899999999998</v>
      </c>
      <c r="M3085" s="5">
        <f t="shared" si="2603"/>
        <v>782.91899999999998</v>
      </c>
      <c r="N3085" s="5">
        <v>2356.50225</v>
      </c>
      <c r="O3085" s="5">
        <v>730</v>
      </c>
      <c r="P3085" s="5">
        <v>0</v>
      </c>
      <c r="Q3085" s="5">
        <v>0</v>
      </c>
      <c r="R3085" s="5">
        <v>0</v>
      </c>
      <c r="S3085" s="5">
        <v>0</v>
      </c>
      <c r="T3085" s="5">
        <v>1908.752</v>
      </c>
      <c r="U3085" s="5">
        <v>0</v>
      </c>
      <c r="V3085" s="42">
        <v>0</v>
      </c>
      <c r="W3085" s="5">
        <f t="shared" ref="W3085:W3148" si="2631">T3085/N3085*100</f>
        <v>80.999370995720454</v>
      </c>
      <c r="X3085" s="27"/>
    </row>
    <row r="3086" spans="1:25" ht="31.5" customHeight="1" x14ac:dyDescent="0.3">
      <c r="A3086" s="4" t="s">
        <v>238</v>
      </c>
      <c r="B3086" s="4" t="s">
        <v>1775</v>
      </c>
      <c r="C3086" s="4" t="s">
        <v>406</v>
      </c>
      <c r="D3086" s="4" t="s">
        <v>87</v>
      </c>
      <c r="E3086" s="14" t="s">
        <v>541</v>
      </c>
      <c r="F3086" s="5"/>
      <c r="G3086" s="5"/>
      <c r="H3086" s="5"/>
      <c r="I3086" s="5"/>
      <c r="J3086" s="5"/>
      <c r="K3086" s="5"/>
      <c r="L3086" s="5"/>
      <c r="M3086" s="5">
        <f>M3087</f>
        <v>0</v>
      </c>
      <c r="N3086" s="5">
        <f>N3087</f>
        <v>1865.3629699999999</v>
      </c>
      <c r="O3086" s="5">
        <f>O3087</f>
        <v>1247.6219699999999</v>
      </c>
      <c r="P3086" s="5">
        <f t="shared" ref="P3086:V3086" si="2632">P3087</f>
        <v>0</v>
      </c>
      <c r="Q3086" s="5">
        <f t="shared" si="2632"/>
        <v>0</v>
      </c>
      <c r="R3086" s="5">
        <f t="shared" si="2632"/>
        <v>0</v>
      </c>
      <c r="S3086" s="5">
        <f t="shared" si="2632"/>
        <v>0</v>
      </c>
      <c r="T3086" s="5">
        <f t="shared" si="2632"/>
        <v>1686.27026</v>
      </c>
      <c r="U3086" s="5">
        <f t="shared" si="2632"/>
        <v>0</v>
      </c>
      <c r="V3086" s="42">
        <f t="shared" si="2632"/>
        <v>0</v>
      </c>
      <c r="W3086" s="5">
        <f t="shared" si="2631"/>
        <v>90.399042283979725</v>
      </c>
      <c r="X3086" s="27"/>
    </row>
    <row r="3087" spans="1:25" ht="63" customHeight="1" x14ac:dyDescent="0.3">
      <c r="A3087" s="4" t="s">
        <v>238</v>
      </c>
      <c r="B3087" s="4" t="s">
        <v>1775</v>
      </c>
      <c r="C3087" s="4" t="s">
        <v>406</v>
      </c>
      <c r="D3087" s="4" t="s">
        <v>84</v>
      </c>
      <c r="E3087" s="14" t="s">
        <v>1552</v>
      </c>
      <c r="F3087" s="5"/>
      <c r="G3087" s="5"/>
      <c r="H3087" s="5"/>
      <c r="I3087" s="5"/>
      <c r="J3087" s="5"/>
      <c r="K3087" s="5"/>
      <c r="L3087" s="5"/>
      <c r="M3087" s="5">
        <v>0</v>
      </c>
      <c r="N3087" s="5">
        <v>1865.3629699999999</v>
      </c>
      <c r="O3087" s="5">
        <v>1247.6219699999999</v>
      </c>
      <c r="P3087" s="5">
        <v>0</v>
      </c>
      <c r="Q3087" s="5">
        <v>0</v>
      </c>
      <c r="R3087" s="5">
        <v>0</v>
      </c>
      <c r="S3087" s="5">
        <v>0</v>
      </c>
      <c r="T3087" s="5">
        <v>1686.27026</v>
      </c>
      <c r="U3087" s="5">
        <v>0</v>
      </c>
      <c r="V3087" s="42">
        <v>0</v>
      </c>
      <c r="W3087" s="5">
        <f t="shared" si="2631"/>
        <v>90.399042283979725</v>
      </c>
      <c r="X3087" s="27"/>
    </row>
    <row r="3088" spans="1:25" ht="15.75" hidden="1" customHeight="1" x14ac:dyDescent="0.25">
      <c r="A3088" s="7" t="s">
        <v>238</v>
      </c>
      <c r="B3088" s="7" t="s">
        <v>92</v>
      </c>
      <c r="C3088" s="7"/>
      <c r="D3088" s="7"/>
      <c r="E3088" s="12" t="s">
        <v>498</v>
      </c>
      <c r="F3088" s="8">
        <f t="shared" ref="F3088:L3093" si="2633">F3089</f>
        <v>0</v>
      </c>
      <c r="G3088" s="8">
        <f t="shared" si="2633"/>
        <v>0</v>
      </c>
      <c r="H3088" s="8">
        <f t="shared" si="2633"/>
        <v>0</v>
      </c>
      <c r="I3088" s="8">
        <f t="shared" si="2633"/>
        <v>0</v>
      </c>
      <c r="J3088" s="8">
        <f t="shared" si="2633"/>
        <v>0</v>
      </c>
      <c r="K3088" s="8">
        <f t="shared" si="2633"/>
        <v>0</v>
      </c>
      <c r="L3088" s="8">
        <f t="shared" si="2633"/>
        <v>0</v>
      </c>
      <c r="M3088" s="8">
        <f t="shared" si="2603"/>
        <v>0</v>
      </c>
      <c r="N3088" s="8">
        <f t="shared" ref="N3088:O3093" si="2634">N3089</f>
        <v>0</v>
      </c>
      <c r="O3088" s="8">
        <f t="shared" si="2634"/>
        <v>0</v>
      </c>
      <c r="P3088" s="8">
        <f t="shared" ref="P3088:V3093" si="2635">P3089</f>
        <v>0</v>
      </c>
      <c r="Q3088" s="8">
        <f t="shared" si="2635"/>
        <v>0</v>
      </c>
      <c r="R3088" s="8">
        <f t="shared" si="2635"/>
        <v>0</v>
      </c>
      <c r="S3088" s="8">
        <f t="shared" si="2635"/>
        <v>0</v>
      </c>
      <c r="T3088" s="8">
        <f t="shared" si="2635"/>
        <v>0</v>
      </c>
      <c r="U3088" s="8">
        <f t="shared" si="2635"/>
        <v>0</v>
      </c>
      <c r="V3088" s="40">
        <f t="shared" si="2635"/>
        <v>0</v>
      </c>
      <c r="W3088" s="8" t="e">
        <f t="shared" si="2631"/>
        <v>#DIV/0!</v>
      </c>
      <c r="X3088" s="27" t="s">
        <v>1591</v>
      </c>
      <c r="Y3088" s="2" t="s">
        <v>1630</v>
      </c>
    </row>
    <row r="3089" spans="1:25" ht="15.75" hidden="1" customHeight="1" x14ac:dyDescent="0.25">
      <c r="A3089" s="9" t="s">
        <v>238</v>
      </c>
      <c r="B3089" s="9" t="s">
        <v>1791</v>
      </c>
      <c r="C3089" s="9"/>
      <c r="D3089" s="9"/>
      <c r="E3089" s="13" t="s">
        <v>523</v>
      </c>
      <c r="F3089" s="11">
        <f t="shared" si="2633"/>
        <v>0</v>
      </c>
      <c r="G3089" s="11">
        <f t="shared" si="2633"/>
        <v>0</v>
      </c>
      <c r="H3089" s="11">
        <f t="shared" si="2633"/>
        <v>0</v>
      </c>
      <c r="I3089" s="11">
        <f t="shared" si="2633"/>
        <v>0</v>
      </c>
      <c r="J3089" s="11">
        <f t="shared" si="2633"/>
        <v>0</v>
      </c>
      <c r="K3089" s="11">
        <f t="shared" si="2633"/>
        <v>0</v>
      </c>
      <c r="L3089" s="11">
        <f t="shared" si="2633"/>
        <v>0</v>
      </c>
      <c r="M3089" s="11">
        <f t="shared" si="2603"/>
        <v>0</v>
      </c>
      <c r="N3089" s="11">
        <f t="shared" si="2634"/>
        <v>0</v>
      </c>
      <c r="O3089" s="11">
        <f t="shared" si="2634"/>
        <v>0</v>
      </c>
      <c r="P3089" s="11">
        <f t="shared" si="2635"/>
        <v>0</v>
      </c>
      <c r="Q3089" s="11">
        <f t="shared" si="2635"/>
        <v>0</v>
      </c>
      <c r="R3089" s="11">
        <f t="shared" si="2635"/>
        <v>0</v>
      </c>
      <c r="S3089" s="11">
        <f t="shared" si="2635"/>
        <v>0</v>
      </c>
      <c r="T3089" s="11">
        <f t="shared" si="2635"/>
        <v>0</v>
      </c>
      <c r="U3089" s="11">
        <f t="shared" si="2635"/>
        <v>0</v>
      </c>
      <c r="V3089" s="41">
        <f t="shared" si="2635"/>
        <v>0</v>
      </c>
      <c r="W3089" s="11" t="e">
        <f t="shared" si="2631"/>
        <v>#DIV/0!</v>
      </c>
      <c r="X3089" s="27" t="s">
        <v>1591</v>
      </c>
      <c r="Y3089" s="2" t="s">
        <v>1630</v>
      </c>
    </row>
    <row r="3090" spans="1:25" ht="31.5" hidden="1" customHeight="1" x14ac:dyDescent="0.25">
      <c r="A3090" s="4" t="s">
        <v>238</v>
      </c>
      <c r="B3090" s="4" t="s">
        <v>1791</v>
      </c>
      <c r="C3090" s="4" t="s">
        <v>22</v>
      </c>
      <c r="D3090" s="4"/>
      <c r="E3090" s="14" t="s">
        <v>802</v>
      </c>
      <c r="F3090" s="5">
        <f t="shared" si="2633"/>
        <v>0</v>
      </c>
      <c r="G3090" s="5">
        <f t="shared" si="2633"/>
        <v>0</v>
      </c>
      <c r="H3090" s="5">
        <f t="shared" si="2633"/>
        <v>0</v>
      </c>
      <c r="I3090" s="5">
        <f t="shared" si="2633"/>
        <v>0</v>
      </c>
      <c r="J3090" s="5">
        <f t="shared" si="2633"/>
        <v>0</v>
      </c>
      <c r="K3090" s="5">
        <f t="shared" si="2633"/>
        <v>0</v>
      </c>
      <c r="L3090" s="5">
        <f t="shared" si="2633"/>
        <v>0</v>
      </c>
      <c r="M3090" s="5">
        <f t="shared" si="2603"/>
        <v>0</v>
      </c>
      <c r="N3090" s="5">
        <f t="shared" si="2634"/>
        <v>0</v>
      </c>
      <c r="O3090" s="5">
        <f t="shared" si="2634"/>
        <v>0</v>
      </c>
      <c r="P3090" s="5">
        <f t="shared" si="2635"/>
        <v>0</v>
      </c>
      <c r="Q3090" s="5">
        <f t="shared" si="2635"/>
        <v>0</v>
      </c>
      <c r="R3090" s="5">
        <f t="shared" si="2635"/>
        <v>0</v>
      </c>
      <c r="S3090" s="5">
        <f t="shared" si="2635"/>
        <v>0</v>
      </c>
      <c r="T3090" s="5">
        <f t="shared" si="2635"/>
        <v>0</v>
      </c>
      <c r="U3090" s="5">
        <f t="shared" si="2635"/>
        <v>0</v>
      </c>
      <c r="V3090" s="42">
        <f t="shared" si="2635"/>
        <v>0</v>
      </c>
      <c r="W3090" s="5" t="e">
        <f t="shared" si="2631"/>
        <v>#DIV/0!</v>
      </c>
      <c r="X3090" s="27" t="s">
        <v>1591</v>
      </c>
      <c r="Y3090" s="2" t="s">
        <v>1630</v>
      </c>
    </row>
    <row r="3091" spans="1:25" ht="47.25" hidden="1" customHeight="1" x14ac:dyDescent="0.25">
      <c r="A3091" s="4" t="s">
        <v>238</v>
      </c>
      <c r="B3091" s="4" t="s">
        <v>1791</v>
      </c>
      <c r="C3091" s="4" t="s">
        <v>96</v>
      </c>
      <c r="D3091" s="4"/>
      <c r="E3091" s="14" t="s">
        <v>1038</v>
      </c>
      <c r="F3091" s="5">
        <f t="shared" ref="F3091:L3091" si="2636">F3092+F3095</f>
        <v>0</v>
      </c>
      <c r="G3091" s="5">
        <f t="shared" si="2636"/>
        <v>0</v>
      </c>
      <c r="H3091" s="5">
        <f t="shared" si="2636"/>
        <v>0</v>
      </c>
      <c r="I3091" s="5">
        <f t="shared" si="2636"/>
        <v>0</v>
      </c>
      <c r="J3091" s="5">
        <f t="shared" si="2636"/>
        <v>0</v>
      </c>
      <c r="K3091" s="5">
        <f t="shared" si="2636"/>
        <v>0</v>
      </c>
      <c r="L3091" s="5">
        <f t="shared" si="2636"/>
        <v>0</v>
      </c>
      <c r="M3091" s="5">
        <f t="shared" si="2603"/>
        <v>0</v>
      </c>
      <c r="N3091" s="5">
        <f>N3092+N3095</f>
        <v>0</v>
      </c>
      <c r="O3091" s="5">
        <f>O3092+O3095</f>
        <v>0</v>
      </c>
      <c r="P3091" s="5">
        <f t="shared" ref="P3091:V3091" si="2637">P3092+P3095</f>
        <v>0</v>
      </c>
      <c r="Q3091" s="5">
        <f t="shared" si="2637"/>
        <v>0</v>
      </c>
      <c r="R3091" s="5">
        <f t="shared" si="2637"/>
        <v>0</v>
      </c>
      <c r="S3091" s="5">
        <f t="shared" si="2637"/>
        <v>0</v>
      </c>
      <c r="T3091" s="5">
        <f t="shared" si="2637"/>
        <v>0</v>
      </c>
      <c r="U3091" s="5">
        <f t="shared" si="2637"/>
        <v>0</v>
      </c>
      <c r="V3091" s="42">
        <f t="shared" si="2637"/>
        <v>0</v>
      </c>
      <c r="W3091" s="5" t="e">
        <f t="shared" si="2631"/>
        <v>#DIV/0!</v>
      </c>
      <c r="X3091" s="27" t="s">
        <v>1591</v>
      </c>
      <c r="Y3091" s="2" t="s">
        <v>1630</v>
      </c>
    </row>
    <row r="3092" spans="1:25" ht="47.25" hidden="1" customHeight="1" x14ac:dyDescent="0.25">
      <c r="A3092" s="4" t="s">
        <v>238</v>
      </c>
      <c r="B3092" s="4" t="s">
        <v>1791</v>
      </c>
      <c r="C3092" s="4" t="s">
        <v>93</v>
      </c>
      <c r="D3092" s="4"/>
      <c r="E3092" s="14" t="s">
        <v>565</v>
      </c>
      <c r="F3092" s="5">
        <f t="shared" si="2633"/>
        <v>0</v>
      </c>
      <c r="G3092" s="5">
        <f t="shared" si="2633"/>
        <v>0</v>
      </c>
      <c r="H3092" s="5">
        <f t="shared" si="2633"/>
        <v>0</v>
      </c>
      <c r="I3092" s="5">
        <f t="shared" si="2633"/>
        <v>0</v>
      </c>
      <c r="J3092" s="5">
        <f t="shared" si="2633"/>
        <v>0</v>
      </c>
      <c r="K3092" s="5">
        <f t="shared" si="2633"/>
        <v>0</v>
      </c>
      <c r="L3092" s="5">
        <f t="shared" si="2633"/>
        <v>0</v>
      </c>
      <c r="M3092" s="5">
        <f t="shared" si="2603"/>
        <v>0</v>
      </c>
      <c r="N3092" s="5">
        <f t="shared" si="2634"/>
        <v>0</v>
      </c>
      <c r="O3092" s="5">
        <f t="shared" si="2634"/>
        <v>0</v>
      </c>
      <c r="P3092" s="5">
        <f t="shared" si="2635"/>
        <v>0</v>
      </c>
      <c r="Q3092" s="5">
        <f t="shared" si="2635"/>
        <v>0</v>
      </c>
      <c r="R3092" s="5">
        <f t="shared" si="2635"/>
        <v>0</v>
      </c>
      <c r="S3092" s="5">
        <f t="shared" si="2635"/>
        <v>0</v>
      </c>
      <c r="T3092" s="5">
        <f t="shared" si="2635"/>
        <v>0</v>
      </c>
      <c r="U3092" s="5">
        <f t="shared" si="2635"/>
        <v>0</v>
      </c>
      <c r="V3092" s="42">
        <f t="shared" si="2635"/>
        <v>0</v>
      </c>
      <c r="W3092" s="5" t="e">
        <f t="shared" si="2631"/>
        <v>#DIV/0!</v>
      </c>
      <c r="X3092" s="27" t="s">
        <v>1591</v>
      </c>
      <c r="Y3092" s="2" t="s">
        <v>1630</v>
      </c>
    </row>
    <row r="3093" spans="1:25" ht="31.5" hidden="1" customHeight="1" x14ac:dyDescent="0.25">
      <c r="A3093" s="4" t="s">
        <v>238</v>
      </c>
      <c r="B3093" s="4" t="s">
        <v>1791</v>
      </c>
      <c r="C3093" s="4" t="s">
        <v>93</v>
      </c>
      <c r="D3093" s="4" t="s">
        <v>11</v>
      </c>
      <c r="E3093" s="14" t="s">
        <v>531</v>
      </c>
      <c r="F3093" s="5">
        <f t="shared" si="2633"/>
        <v>0</v>
      </c>
      <c r="G3093" s="5">
        <f t="shared" si="2633"/>
        <v>0</v>
      </c>
      <c r="H3093" s="5">
        <f t="shared" si="2633"/>
        <v>0</v>
      </c>
      <c r="I3093" s="5">
        <f t="shared" si="2633"/>
        <v>0</v>
      </c>
      <c r="J3093" s="5">
        <f t="shared" si="2633"/>
        <v>0</v>
      </c>
      <c r="K3093" s="5">
        <f t="shared" si="2633"/>
        <v>0</v>
      </c>
      <c r="L3093" s="5">
        <f t="shared" si="2633"/>
        <v>0</v>
      </c>
      <c r="M3093" s="5">
        <f t="shared" si="2603"/>
        <v>0</v>
      </c>
      <c r="N3093" s="5">
        <f t="shared" si="2634"/>
        <v>0</v>
      </c>
      <c r="O3093" s="5">
        <f t="shared" si="2634"/>
        <v>0</v>
      </c>
      <c r="P3093" s="5">
        <f t="shared" si="2635"/>
        <v>0</v>
      </c>
      <c r="Q3093" s="5">
        <f t="shared" si="2635"/>
        <v>0</v>
      </c>
      <c r="R3093" s="5">
        <f t="shared" si="2635"/>
        <v>0</v>
      </c>
      <c r="S3093" s="5">
        <f t="shared" si="2635"/>
        <v>0</v>
      </c>
      <c r="T3093" s="5">
        <f t="shared" si="2635"/>
        <v>0</v>
      </c>
      <c r="U3093" s="5">
        <f t="shared" si="2635"/>
        <v>0</v>
      </c>
      <c r="V3093" s="42">
        <f t="shared" si="2635"/>
        <v>0</v>
      </c>
      <c r="W3093" s="5" t="e">
        <f t="shared" si="2631"/>
        <v>#DIV/0!</v>
      </c>
      <c r="X3093" s="27" t="s">
        <v>1591</v>
      </c>
      <c r="Y3093" s="2" t="s">
        <v>1630</v>
      </c>
    </row>
    <row r="3094" spans="1:25" ht="31.5" hidden="1" customHeight="1" x14ac:dyDescent="0.25">
      <c r="A3094" s="4" t="s">
        <v>238</v>
      </c>
      <c r="B3094" s="4" t="s">
        <v>1791</v>
      </c>
      <c r="C3094" s="4" t="s">
        <v>93</v>
      </c>
      <c r="D3094" s="4" t="s">
        <v>12</v>
      </c>
      <c r="E3094" s="14" t="s">
        <v>532</v>
      </c>
      <c r="F3094" s="5"/>
      <c r="G3094" s="5"/>
      <c r="H3094" s="5"/>
      <c r="I3094" s="5"/>
      <c r="J3094" s="5"/>
      <c r="K3094" s="5"/>
      <c r="L3094" s="5"/>
      <c r="M3094" s="5">
        <f t="shared" si="2603"/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42">
        <v>0</v>
      </c>
      <c r="W3094" s="5" t="e">
        <f t="shared" si="2631"/>
        <v>#DIV/0!</v>
      </c>
      <c r="X3094" s="27" t="s">
        <v>1591</v>
      </c>
      <c r="Y3094" s="2" t="s">
        <v>1630</v>
      </c>
    </row>
    <row r="3095" spans="1:25" ht="31.5" hidden="1" customHeight="1" x14ac:dyDescent="0.25">
      <c r="A3095" s="4" t="s">
        <v>238</v>
      </c>
      <c r="B3095" s="4" t="s">
        <v>1791</v>
      </c>
      <c r="C3095" s="4" t="s">
        <v>1278</v>
      </c>
      <c r="D3095" s="4"/>
      <c r="E3095" s="14" t="s">
        <v>1279</v>
      </c>
      <c r="F3095" s="5">
        <f t="shared" ref="F3095:L3096" si="2638">F3096</f>
        <v>0</v>
      </c>
      <c r="G3095" s="5">
        <f t="shared" si="2638"/>
        <v>0</v>
      </c>
      <c r="H3095" s="5">
        <f t="shared" si="2638"/>
        <v>0</v>
      </c>
      <c r="I3095" s="5">
        <f t="shared" si="2638"/>
        <v>0</v>
      </c>
      <c r="J3095" s="5">
        <f t="shared" si="2638"/>
        <v>0</v>
      </c>
      <c r="K3095" s="5">
        <f t="shared" si="2638"/>
        <v>0</v>
      </c>
      <c r="L3095" s="5">
        <f t="shared" si="2638"/>
        <v>0</v>
      </c>
      <c r="M3095" s="5">
        <f t="shared" si="2603"/>
        <v>0</v>
      </c>
      <c r="N3095" s="5">
        <f>N3096</f>
        <v>0</v>
      </c>
      <c r="O3095" s="5">
        <f>O3096</f>
        <v>0</v>
      </c>
      <c r="P3095" s="5">
        <f t="shared" ref="P3095:V3096" si="2639">P3096</f>
        <v>0</v>
      </c>
      <c r="Q3095" s="5">
        <f t="shared" si="2639"/>
        <v>0</v>
      </c>
      <c r="R3095" s="5">
        <f t="shared" si="2639"/>
        <v>0</v>
      </c>
      <c r="S3095" s="5">
        <f t="shared" si="2639"/>
        <v>0</v>
      </c>
      <c r="T3095" s="5">
        <f t="shared" si="2639"/>
        <v>0</v>
      </c>
      <c r="U3095" s="5">
        <f t="shared" si="2639"/>
        <v>0</v>
      </c>
      <c r="V3095" s="42">
        <f t="shared" si="2639"/>
        <v>0</v>
      </c>
      <c r="W3095" s="5" t="e">
        <f t="shared" si="2631"/>
        <v>#DIV/0!</v>
      </c>
      <c r="X3095" s="27" t="s">
        <v>1591</v>
      </c>
      <c r="Y3095" s="2" t="s">
        <v>1630</v>
      </c>
    </row>
    <row r="3096" spans="1:25" ht="31.5" hidden="1" customHeight="1" x14ac:dyDescent="0.3">
      <c r="A3096" s="4" t="s">
        <v>238</v>
      </c>
      <c r="B3096" s="4" t="s">
        <v>1791</v>
      </c>
      <c r="C3096" s="4" t="s">
        <v>1278</v>
      </c>
      <c r="D3096" s="4" t="s">
        <v>11</v>
      </c>
      <c r="E3096" s="14" t="s">
        <v>531</v>
      </c>
      <c r="F3096" s="5">
        <f t="shared" si="2638"/>
        <v>0</v>
      </c>
      <c r="G3096" s="5">
        <f t="shared" si="2638"/>
        <v>0</v>
      </c>
      <c r="H3096" s="5">
        <f t="shared" si="2638"/>
        <v>0</v>
      </c>
      <c r="I3096" s="5">
        <f t="shared" si="2638"/>
        <v>0</v>
      </c>
      <c r="J3096" s="5">
        <f t="shared" si="2638"/>
        <v>0</v>
      </c>
      <c r="K3096" s="5">
        <f t="shared" si="2638"/>
        <v>0</v>
      </c>
      <c r="L3096" s="5">
        <f t="shared" si="2638"/>
        <v>0</v>
      </c>
      <c r="M3096" s="5">
        <f t="shared" si="2603"/>
        <v>0</v>
      </c>
      <c r="N3096" s="5">
        <f>N3097</f>
        <v>0</v>
      </c>
      <c r="O3096" s="5">
        <f>O3097</f>
        <v>0</v>
      </c>
      <c r="P3096" s="5">
        <f t="shared" si="2639"/>
        <v>0</v>
      </c>
      <c r="Q3096" s="5">
        <f t="shared" si="2639"/>
        <v>0</v>
      </c>
      <c r="R3096" s="5">
        <f t="shared" si="2639"/>
        <v>0</v>
      </c>
      <c r="S3096" s="5">
        <f t="shared" si="2639"/>
        <v>0</v>
      </c>
      <c r="T3096" s="5">
        <f t="shared" si="2639"/>
        <v>0</v>
      </c>
      <c r="U3096" s="5">
        <f t="shared" si="2639"/>
        <v>0</v>
      </c>
      <c r="V3096" s="42">
        <f t="shared" si="2639"/>
        <v>0</v>
      </c>
      <c r="W3096" s="5" t="e">
        <f t="shared" si="2631"/>
        <v>#DIV/0!</v>
      </c>
      <c r="X3096" s="27" t="s">
        <v>1591</v>
      </c>
      <c r="Y3096" s="2" t="s">
        <v>1630</v>
      </c>
    </row>
    <row r="3097" spans="1:25" ht="31.5" hidden="1" customHeight="1" x14ac:dyDescent="0.3">
      <c r="A3097" s="4" t="s">
        <v>238</v>
      </c>
      <c r="B3097" s="4" t="s">
        <v>1791</v>
      </c>
      <c r="C3097" s="4" t="s">
        <v>1278</v>
      </c>
      <c r="D3097" s="4" t="s">
        <v>12</v>
      </c>
      <c r="E3097" s="14" t="s">
        <v>532</v>
      </c>
      <c r="F3097" s="5"/>
      <c r="G3097" s="5"/>
      <c r="H3097" s="5"/>
      <c r="I3097" s="5"/>
      <c r="J3097" s="5"/>
      <c r="K3097" s="5"/>
      <c r="L3097" s="5"/>
      <c r="M3097" s="5">
        <f t="shared" si="2603"/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42">
        <v>0</v>
      </c>
      <c r="W3097" s="5" t="e">
        <f t="shared" si="2631"/>
        <v>#DIV/0!</v>
      </c>
      <c r="X3097" s="27" t="s">
        <v>1591</v>
      </c>
      <c r="Y3097" s="2" t="s">
        <v>1630</v>
      </c>
    </row>
    <row r="3098" spans="1:25" s="3" customFormat="1" ht="15.75" customHeight="1" x14ac:dyDescent="0.3">
      <c r="A3098" s="7" t="s">
        <v>238</v>
      </c>
      <c r="B3098" s="7" t="s">
        <v>37</v>
      </c>
      <c r="C3098" s="7"/>
      <c r="D3098" s="7"/>
      <c r="E3098" s="18" t="s">
        <v>894</v>
      </c>
      <c r="F3098" s="8">
        <f t="shared" ref="F3098:L3104" si="2640">F3099</f>
        <v>1544.1</v>
      </c>
      <c r="G3098" s="8">
        <f t="shared" si="2640"/>
        <v>1544.1</v>
      </c>
      <c r="H3098" s="8">
        <f t="shared" si="2640"/>
        <v>1544.1</v>
      </c>
      <c r="I3098" s="8">
        <f t="shared" si="2640"/>
        <v>0</v>
      </c>
      <c r="J3098" s="8">
        <f t="shared" si="2640"/>
        <v>0</v>
      </c>
      <c r="K3098" s="8">
        <f t="shared" si="2640"/>
        <v>0</v>
      </c>
      <c r="L3098" s="8">
        <f t="shared" si="2640"/>
        <v>-170.9</v>
      </c>
      <c r="M3098" s="8">
        <f t="shared" si="2603"/>
        <v>1373.1999999999998</v>
      </c>
      <c r="N3098" s="8">
        <f t="shared" ref="N3098:O3104" si="2641">N3099</f>
        <v>1373.2</v>
      </c>
      <c r="O3098" s="8">
        <f t="shared" si="2641"/>
        <v>1091.49288</v>
      </c>
      <c r="P3098" s="8">
        <f t="shared" ref="P3098:V3104" si="2642">P3099</f>
        <v>0</v>
      </c>
      <c r="Q3098" s="8">
        <f t="shared" si="2642"/>
        <v>0</v>
      </c>
      <c r="R3098" s="8">
        <f t="shared" si="2642"/>
        <v>0</v>
      </c>
      <c r="S3098" s="8">
        <f t="shared" si="2642"/>
        <v>0</v>
      </c>
      <c r="T3098" s="8">
        <f t="shared" si="2642"/>
        <v>1247.1500000000001</v>
      </c>
      <c r="U3098" s="8">
        <f t="shared" si="2642"/>
        <v>0</v>
      </c>
      <c r="V3098" s="40">
        <f t="shared" si="2642"/>
        <v>0</v>
      </c>
      <c r="W3098" s="8">
        <f t="shared" si="2631"/>
        <v>90.820710748616378</v>
      </c>
      <c r="X3098" s="22"/>
    </row>
    <row r="3099" spans="1:25" s="10" customFormat="1" ht="15.75" customHeight="1" x14ac:dyDescent="0.3">
      <c r="A3099" s="9" t="s">
        <v>238</v>
      </c>
      <c r="B3099" s="9" t="s">
        <v>1783</v>
      </c>
      <c r="C3099" s="9"/>
      <c r="D3099" s="9"/>
      <c r="E3099" s="13" t="s">
        <v>740</v>
      </c>
      <c r="F3099" s="11">
        <f t="shared" si="2640"/>
        <v>1544.1</v>
      </c>
      <c r="G3099" s="11">
        <f t="shared" si="2640"/>
        <v>1544.1</v>
      </c>
      <c r="H3099" s="11">
        <f t="shared" si="2640"/>
        <v>1544.1</v>
      </c>
      <c r="I3099" s="11">
        <f t="shared" si="2640"/>
        <v>0</v>
      </c>
      <c r="J3099" s="11">
        <f t="shared" si="2640"/>
        <v>0</v>
      </c>
      <c r="K3099" s="11">
        <f t="shared" si="2640"/>
        <v>0</v>
      </c>
      <c r="L3099" s="11">
        <f t="shared" si="2640"/>
        <v>-170.9</v>
      </c>
      <c r="M3099" s="11">
        <f t="shared" si="2603"/>
        <v>1373.1999999999998</v>
      </c>
      <c r="N3099" s="11">
        <f t="shared" si="2641"/>
        <v>1373.2</v>
      </c>
      <c r="O3099" s="11">
        <f t="shared" si="2641"/>
        <v>1091.49288</v>
      </c>
      <c r="P3099" s="11">
        <f t="shared" si="2642"/>
        <v>0</v>
      </c>
      <c r="Q3099" s="11">
        <f t="shared" si="2642"/>
        <v>0</v>
      </c>
      <c r="R3099" s="11">
        <f t="shared" si="2642"/>
        <v>0</v>
      </c>
      <c r="S3099" s="11">
        <f t="shared" si="2642"/>
        <v>0</v>
      </c>
      <c r="T3099" s="11">
        <f t="shared" si="2642"/>
        <v>1247.1500000000001</v>
      </c>
      <c r="U3099" s="11">
        <f t="shared" si="2642"/>
        <v>0</v>
      </c>
      <c r="V3099" s="41">
        <f t="shared" si="2642"/>
        <v>0</v>
      </c>
      <c r="W3099" s="11">
        <f t="shared" si="2631"/>
        <v>90.820710748616378</v>
      </c>
      <c r="X3099" s="26"/>
    </row>
    <row r="3100" spans="1:25" ht="31.5" customHeight="1" x14ac:dyDescent="0.3">
      <c r="A3100" s="4" t="s">
        <v>238</v>
      </c>
      <c r="B3100" s="4" t="s">
        <v>1783</v>
      </c>
      <c r="C3100" s="4" t="s">
        <v>635</v>
      </c>
      <c r="D3100" s="4"/>
      <c r="E3100" s="14" t="s">
        <v>1081</v>
      </c>
      <c r="F3100" s="5">
        <f t="shared" si="2640"/>
        <v>1544.1</v>
      </c>
      <c r="G3100" s="5">
        <f t="shared" si="2640"/>
        <v>1544.1</v>
      </c>
      <c r="H3100" s="5">
        <f t="shared" si="2640"/>
        <v>1544.1</v>
      </c>
      <c r="I3100" s="5">
        <f t="shared" si="2640"/>
        <v>0</v>
      </c>
      <c r="J3100" s="5">
        <f t="shared" si="2640"/>
        <v>0</v>
      </c>
      <c r="K3100" s="5">
        <f t="shared" si="2640"/>
        <v>0</v>
      </c>
      <c r="L3100" s="5">
        <f t="shared" si="2640"/>
        <v>-170.9</v>
      </c>
      <c r="M3100" s="5">
        <f t="shared" si="2603"/>
        <v>1373.1999999999998</v>
      </c>
      <c r="N3100" s="5">
        <f t="shared" si="2641"/>
        <v>1373.2</v>
      </c>
      <c r="O3100" s="5">
        <f t="shared" si="2641"/>
        <v>1091.49288</v>
      </c>
      <c r="P3100" s="5">
        <f t="shared" si="2642"/>
        <v>0</v>
      </c>
      <c r="Q3100" s="5">
        <f t="shared" si="2642"/>
        <v>0</v>
      </c>
      <c r="R3100" s="5">
        <f t="shared" si="2642"/>
        <v>0</v>
      </c>
      <c r="S3100" s="5">
        <f t="shared" si="2642"/>
        <v>0</v>
      </c>
      <c r="T3100" s="5">
        <f t="shared" si="2642"/>
        <v>1247.1500000000001</v>
      </c>
      <c r="U3100" s="5">
        <f t="shared" si="2642"/>
        <v>0</v>
      </c>
      <c r="V3100" s="42">
        <f t="shared" si="2642"/>
        <v>0</v>
      </c>
      <c r="W3100" s="5">
        <f t="shared" si="2631"/>
        <v>90.820710748616378</v>
      </c>
      <c r="X3100" s="27"/>
    </row>
    <row r="3101" spans="1:25" ht="31.5" customHeight="1" x14ac:dyDescent="0.3">
      <c r="A3101" s="4" t="s">
        <v>238</v>
      </c>
      <c r="B3101" s="4" t="s">
        <v>1783</v>
      </c>
      <c r="C3101" s="4" t="s">
        <v>639</v>
      </c>
      <c r="D3101" s="4"/>
      <c r="E3101" s="14" t="s">
        <v>1087</v>
      </c>
      <c r="F3101" s="5">
        <f t="shared" si="2640"/>
        <v>1544.1</v>
      </c>
      <c r="G3101" s="5">
        <f t="shared" si="2640"/>
        <v>1544.1</v>
      </c>
      <c r="H3101" s="5">
        <f t="shared" si="2640"/>
        <v>1544.1</v>
      </c>
      <c r="I3101" s="5">
        <f t="shared" si="2640"/>
        <v>0</v>
      </c>
      <c r="J3101" s="5">
        <f t="shared" si="2640"/>
        <v>0</v>
      </c>
      <c r="K3101" s="5">
        <f t="shared" si="2640"/>
        <v>0</v>
      </c>
      <c r="L3101" s="5">
        <f t="shared" si="2640"/>
        <v>-170.9</v>
      </c>
      <c r="M3101" s="5">
        <f t="shared" si="2603"/>
        <v>1373.1999999999998</v>
      </c>
      <c r="N3101" s="5">
        <f t="shared" si="2641"/>
        <v>1373.2</v>
      </c>
      <c r="O3101" s="5">
        <f t="shared" si="2641"/>
        <v>1091.49288</v>
      </c>
      <c r="P3101" s="5">
        <f t="shared" si="2642"/>
        <v>0</v>
      </c>
      <c r="Q3101" s="5">
        <f t="shared" si="2642"/>
        <v>0</v>
      </c>
      <c r="R3101" s="5">
        <f t="shared" si="2642"/>
        <v>0</v>
      </c>
      <c r="S3101" s="5">
        <f t="shared" si="2642"/>
        <v>0</v>
      </c>
      <c r="T3101" s="5">
        <f t="shared" si="2642"/>
        <v>1247.1500000000001</v>
      </c>
      <c r="U3101" s="5">
        <f t="shared" si="2642"/>
        <v>0</v>
      </c>
      <c r="V3101" s="42">
        <f t="shared" si="2642"/>
        <v>0</v>
      </c>
      <c r="W3101" s="5">
        <f t="shared" si="2631"/>
        <v>90.820710748616378</v>
      </c>
      <c r="X3101" s="27"/>
    </row>
    <row r="3102" spans="1:25" ht="63" customHeight="1" x14ac:dyDescent="0.3">
      <c r="A3102" s="4" t="s">
        <v>238</v>
      </c>
      <c r="B3102" s="4" t="s">
        <v>1783</v>
      </c>
      <c r="C3102" s="4" t="s">
        <v>640</v>
      </c>
      <c r="D3102" s="4"/>
      <c r="E3102" s="14" t="s">
        <v>1088</v>
      </c>
      <c r="F3102" s="5">
        <f t="shared" si="2640"/>
        <v>1544.1</v>
      </c>
      <c r="G3102" s="5">
        <f t="shared" si="2640"/>
        <v>1544.1</v>
      </c>
      <c r="H3102" s="5">
        <f t="shared" si="2640"/>
        <v>1544.1</v>
      </c>
      <c r="I3102" s="5">
        <f t="shared" si="2640"/>
        <v>0</v>
      </c>
      <c r="J3102" s="5">
        <f t="shared" si="2640"/>
        <v>0</v>
      </c>
      <c r="K3102" s="5">
        <f t="shared" si="2640"/>
        <v>0</v>
      </c>
      <c r="L3102" s="5">
        <f t="shared" si="2640"/>
        <v>-170.9</v>
      </c>
      <c r="M3102" s="5">
        <f t="shared" si="2603"/>
        <v>1373.1999999999998</v>
      </c>
      <c r="N3102" s="5">
        <f t="shared" si="2641"/>
        <v>1373.2</v>
      </c>
      <c r="O3102" s="5">
        <f t="shared" si="2641"/>
        <v>1091.49288</v>
      </c>
      <c r="P3102" s="5">
        <f t="shared" si="2642"/>
        <v>0</v>
      </c>
      <c r="Q3102" s="5">
        <f t="shared" si="2642"/>
        <v>0</v>
      </c>
      <c r="R3102" s="5">
        <f t="shared" si="2642"/>
        <v>0</v>
      </c>
      <c r="S3102" s="5">
        <f t="shared" si="2642"/>
        <v>0</v>
      </c>
      <c r="T3102" s="5">
        <f t="shared" si="2642"/>
        <v>1247.1500000000001</v>
      </c>
      <c r="U3102" s="5">
        <f t="shared" si="2642"/>
        <v>0</v>
      </c>
      <c r="V3102" s="42">
        <f t="shared" si="2642"/>
        <v>0</v>
      </c>
      <c r="W3102" s="5">
        <f t="shared" si="2631"/>
        <v>90.820710748616378</v>
      </c>
      <c r="X3102" s="27"/>
    </row>
    <row r="3103" spans="1:25" ht="31.5" customHeight="1" x14ac:dyDescent="0.3">
      <c r="A3103" s="4" t="s">
        <v>238</v>
      </c>
      <c r="B3103" s="4" t="s">
        <v>1783</v>
      </c>
      <c r="C3103" s="4" t="s">
        <v>638</v>
      </c>
      <c r="D3103" s="4"/>
      <c r="E3103" s="14" t="s">
        <v>751</v>
      </c>
      <c r="F3103" s="5">
        <f t="shared" si="2640"/>
        <v>1544.1</v>
      </c>
      <c r="G3103" s="5">
        <f t="shared" si="2640"/>
        <v>1544.1</v>
      </c>
      <c r="H3103" s="5">
        <f t="shared" si="2640"/>
        <v>1544.1</v>
      </c>
      <c r="I3103" s="5">
        <f t="shared" si="2640"/>
        <v>0</v>
      </c>
      <c r="J3103" s="5">
        <f t="shared" si="2640"/>
        <v>0</v>
      </c>
      <c r="K3103" s="5">
        <f t="shared" si="2640"/>
        <v>0</v>
      </c>
      <c r="L3103" s="5">
        <f t="shared" si="2640"/>
        <v>-170.9</v>
      </c>
      <c r="M3103" s="5">
        <f t="shared" si="2603"/>
        <v>1373.1999999999998</v>
      </c>
      <c r="N3103" s="5">
        <f t="shared" si="2641"/>
        <v>1373.2</v>
      </c>
      <c r="O3103" s="5">
        <f t="shared" si="2641"/>
        <v>1091.49288</v>
      </c>
      <c r="P3103" s="5">
        <f t="shared" si="2642"/>
        <v>0</v>
      </c>
      <c r="Q3103" s="5">
        <f t="shared" si="2642"/>
        <v>0</v>
      </c>
      <c r="R3103" s="5">
        <f t="shared" si="2642"/>
        <v>0</v>
      </c>
      <c r="S3103" s="5">
        <f t="shared" si="2642"/>
        <v>0</v>
      </c>
      <c r="T3103" s="5">
        <f t="shared" si="2642"/>
        <v>1247.1500000000001</v>
      </c>
      <c r="U3103" s="5">
        <f t="shared" si="2642"/>
        <v>0</v>
      </c>
      <c r="V3103" s="42">
        <f t="shared" si="2642"/>
        <v>0</v>
      </c>
      <c r="W3103" s="5">
        <f t="shared" si="2631"/>
        <v>90.820710748616378</v>
      </c>
      <c r="X3103" s="27"/>
    </row>
    <row r="3104" spans="1:25" ht="31.5" customHeight="1" x14ac:dyDescent="0.3">
      <c r="A3104" s="4" t="s">
        <v>238</v>
      </c>
      <c r="B3104" s="4" t="s">
        <v>1783</v>
      </c>
      <c r="C3104" s="4" t="s">
        <v>638</v>
      </c>
      <c r="D3104" s="4" t="s">
        <v>11</v>
      </c>
      <c r="E3104" s="14" t="s">
        <v>531</v>
      </c>
      <c r="F3104" s="5">
        <f t="shared" si="2640"/>
        <v>1544.1</v>
      </c>
      <c r="G3104" s="5">
        <f t="shared" si="2640"/>
        <v>1544.1</v>
      </c>
      <c r="H3104" s="5">
        <f t="shared" si="2640"/>
        <v>1544.1</v>
      </c>
      <c r="I3104" s="5">
        <f t="shared" si="2640"/>
        <v>0</v>
      </c>
      <c r="J3104" s="5">
        <f t="shared" si="2640"/>
        <v>0</v>
      </c>
      <c r="K3104" s="5">
        <f t="shared" si="2640"/>
        <v>0</v>
      </c>
      <c r="L3104" s="5">
        <f t="shared" si="2640"/>
        <v>-170.9</v>
      </c>
      <c r="M3104" s="5">
        <f t="shared" si="2603"/>
        <v>1373.1999999999998</v>
      </c>
      <c r="N3104" s="5">
        <f t="shared" si="2641"/>
        <v>1373.2</v>
      </c>
      <c r="O3104" s="5">
        <f t="shared" si="2641"/>
        <v>1091.49288</v>
      </c>
      <c r="P3104" s="5">
        <f t="shared" si="2642"/>
        <v>0</v>
      </c>
      <c r="Q3104" s="5">
        <f t="shared" si="2642"/>
        <v>0</v>
      </c>
      <c r="R3104" s="5">
        <f t="shared" si="2642"/>
        <v>0</v>
      </c>
      <c r="S3104" s="5">
        <f t="shared" si="2642"/>
        <v>0</v>
      </c>
      <c r="T3104" s="5">
        <f t="shared" si="2642"/>
        <v>1247.1500000000001</v>
      </c>
      <c r="U3104" s="5">
        <f t="shared" si="2642"/>
        <v>0</v>
      </c>
      <c r="V3104" s="42">
        <f t="shared" si="2642"/>
        <v>0</v>
      </c>
      <c r="W3104" s="5">
        <f t="shared" si="2631"/>
        <v>90.820710748616378</v>
      </c>
      <c r="X3104" s="27"/>
    </row>
    <row r="3105" spans="1:24" ht="31.5" customHeight="1" x14ac:dyDescent="0.3">
      <c r="A3105" s="4" t="s">
        <v>238</v>
      </c>
      <c r="B3105" s="4" t="s">
        <v>1783</v>
      </c>
      <c r="C3105" s="4" t="s">
        <v>638</v>
      </c>
      <c r="D3105" s="4" t="s">
        <v>12</v>
      </c>
      <c r="E3105" s="14" t="s">
        <v>532</v>
      </c>
      <c r="F3105" s="5">
        <v>1544.1</v>
      </c>
      <c r="G3105" s="5">
        <v>1544.1</v>
      </c>
      <c r="H3105" s="5">
        <v>1544.1</v>
      </c>
      <c r="I3105" s="5"/>
      <c r="J3105" s="5"/>
      <c r="K3105" s="5"/>
      <c r="L3105" s="5">
        <v>-170.9</v>
      </c>
      <c r="M3105" s="5">
        <f t="shared" si="2603"/>
        <v>1373.1999999999998</v>
      </c>
      <c r="N3105" s="5">
        <v>1373.2</v>
      </c>
      <c r="O3105" s="5">
        <v>1091.49288</v>
      </c>
      <c r="P3105" s="5">
        <v>0</v>
      </c>
      <c r="Q3105" s="5">
        <v>0</v>
      </c>
      <c r="R3105" s="5">
        <v>0</v>
      </c>
      <c r="S3105" s="5">
        <v>0</v>
      </c>
      <c r="T3105" s="5">
        <v>1247.1500000000001</v>
      </c>
      <c r="U3105" s="5">
        <v>0</v>
      </c>
      <c r="V3105" s="42">
        <v>0</v>
      </c>
      <c r="W3105" s="5">
        <f t="shared" si="2631"/>
        <v>90.820710748616378</v>
      </c>
      <c r="X3105" s="27"/>
    </row>
    <row r="3106" spans="1:24" s="3" customFormat="1" ht="19.5" customHeight="1" x14ac:dyDescent="0.3">
      <c r="A3106" s="7" t="s">
        <v>239</v>
      </c>
      <c r="B3106" s="7" t="s">
        <v>1759</v>
      </c>
      <c r="C3106" s="7"/>
      <c r="D3106" s="7"/>
      <c r="E3106" s="18" t="s">
        <v>478</v>
      </c>
      <c r="F3106" s="8">
        <f t="shared" ref="F3106:L3106" si="2643">F3107+F3179+F3225+F3327+F3403+F3415+F3429+F3453+F3443</f>
        <v>443035.2</v>
      </c>
      <c r="G3106" s="8">
        <f t="shared" si="2643"/>
        <v>337230.6</v>
      </c>
      <c r="H3106" s="8">
        <f t="shared" si="2643"/>
        <v>416290.69999999995</v>
      </c>
      <c r="I3106" s="8">
        <f t="shared" si="2643"/>
        <v>0</v>
      </c>
      <c r="J3106" s="8">
        <f t="shared" si="2643"/>
        <v>0</v>
      </c>
      <c r="K3106" s="8">
        <f t="shared" si="2643"/>
        <v>-10229.299999999999</v>
      </c>
      <c r="L3106" s="8">
        <f t="shared" si="2643"/>
        <v>24405.425999999999</v>
      </c>
      <c r="M3106" s="8">
        <f t="shared" si="2603"/>
        <v>467440.62599999999</v>
      </c>
      <c r="N3106" s="8">
        <f t="shared" ref="N3106:V3106" si="2644">N3107+N3179+N3225+N3327+N3403+N3415+N3429+N3453+N3443</f>
        <v>498538.06427000009</v>
      </c>
      <c r="O3106" s="8">
        <f>O3107+O3179+O3225+O3327+O3403+O3415+O3429+O3453+O3443</f>
        <v>334349.47078999999</v>
      </c>
      <c r="P3106" s="8">
        <f t="shared" si="2644"/>
        <v>138093.37473000001</v>
      </c>
      <c r="Q3106" s="8">
        <f t="shared" si="2644"/>
        <v>87988.483019999985</v>
      </c>
      <c r="R3106" s="8">
        <f t="shared" si="2644"/>
        <v>0</v>
      </c>
      <c r="S3106" s="8">
        <f t="shared" si="2644"/>
        <v>0</v>
      </c>
      <c r="T3106" s="8">
        <f>T3107+T3179+T3225+T3327+T3403+T3415+T3429+T3453+T3443</f>
        <v>495295.33781000006</v>
      </c>
      <c r="U3106" s="8">
        <f t="shared" si="2644"/>
        <v>135951.25882000002</v>
      </c>
      <c r="V3106" s="40">
        <f t="shared" si="2644"/>
        <v>0</v>
      </c>
      <c r="W3106" s="8">
        <f t="shared" si="2631"/>
        <v>99.349552884241987</v>
      </c>
      <c r="X3106" s="22"/>
    </row>
    <row r="3107" spans="1:24" s="3" customFormat="1" ht="15.75" customHeight="1" x14ac:dyDescent="0.3">
      <c r="A3107" s="7" t="s">
        <v>239</v>
      </c>
      <c r="B3107" s="7" t="s">
        <v>5</v>
      </c>
      <c r="C3107" s="7"/>
      <c r="D3107" s="7"/>
      <c r="E3107" s="18" t="s">
        <v>491</v>
      </c>
      <c r="F3107" s="8">
        <f t="shared" ref="F3107:L3107" si="2645">F3108+F3134</f>
        <v>56185.100000000006</v>
      </c>
      <c r="G3107" s="8">
        <f t="shared" si="2645"/>
        <v>53347.100000000006</v>
      </c>
      <c r="H3107" s="8">
        <f t="shared" si="2645"/>
        <v>53347.100000000006</v>
      </c>
      <c r="I3107" s="8">
        <f t="shared" si="2645"/>
        <v>0</v>
      </c>
      <c r="J3107" s="8">
        <f t="shared" si="2645"/>
        <v>0</v>
      </c>
      <c r="K3107" s="8">
        <f t="shared" si="2645"/>
        <v>0</v>
      </c>
      <c r="L3107" s="8">
        <f t="shared" si="2645"/>
        <v>416.6</v>
      </c>
      <c r="M3107" s="8">
        <f t="shared" si="2603"/>
        <v>56601.700000000004</v>
      </c>
      <c r="N3107" s="8">
        <f>N3108+N3134</f>
        <v>56364.638999999996</v>
      </c>
      <c r="O3107" s="8">
        <f>O3108+O3134</f>
        <v>38328.86</v>
      </c>
      <c r="P3107" s="8">
        <f t="shared" ref="P3107:V3107" si="2646">P3108+P3134</f>
        <v>8087.3389999999999</v>
      </c>
      <c r="Q3107" s="8">
        <f t="shared" si="2646"/>
        <v>4102.05</v>
      </c>
      <c r="R3107" s="8">
        <f t="shared" si="2646"/>
        <v>0</v>
      </c>
      <c r="S3107" s="8">
        <f t="shared" si="2646"/>
        <v>0</v>
      </c>
      <c r="T3107" s="8">
        <f t="shared" si="2646"/>
        <v>54229.057670000002</v>
      </c>
      <c r="U3107" s="8">
        <f t="shared" si="2646"/>
        <v>5959.3246000000008</v>
      </c>
      <c r="V3107" s="40">
        <f t="shared" si="2646"/>
        <v>0</v>
      </c>
      <c r="W3107" s="8">
        <f t="shared" si="2631"/>
        <v>96.211132781317033</v>
      </c>
      <c r="X3107" s="22"/>
    </row>
    <row r="3108" spans="1:24" s="10" customFormat="1" ht="63" customHeight="1" x14ac:dyDescent="0.3">
      <c r="A3108" s="9" t="s">
        <v>239</v>
      </c>
      <c r="B3108" s="9" t="s">
        <v>1785</v>
      </c>
      <c r="C3108" s="9"/>
      <c r="D3108" s="9"/>
      <c r="E3108" s="13" t="s">
        <v>502</v>
      </c>
      <c r="F3108" s="11">
        <f t="shared" ref="F3108:L3108" si="2647">F3109+F3117+F3129</f>
        <v>47061.9</v>
      </c>
      <c r="G3108" s="11">
        <f t="shared" si="2647"/>
        <v>47061.9</v>
      </c>
      <c r="H3108" s="11">
        <f t="shared" si="2647"/>
        <v>47061.9</v>
      </c>
      <c r="I3108" s="11">
        <f t="shared" si="2647"/>
        <v>0</v>
      </c>
      <c r="J3108" s="11">
        <f t="shared" si="2647"/>
        <v>0</v>
      </c>
      <c r="K3108" s="11">
        <f t="shared" si="2647"/>
        <v>0</v>
      </c>
      <c r="L3108" s="11">
        <f t="shared" si="2647"/>
        <v>401.6</v>
      </c>
      <c r="M3108" s="11">
        <f t="shared" si="2603"/>
        <v>47463.5</v>
      </c>
      <c r="N3108" s="11">
        <f>N3109+N3117+N3129</f>
        <v>47617.799999999996</v>
      </c>
      <c r="O3108" s="11">
        <f>O3109+O3117+O3129</f>
        <v>33739.824000000001</v>
      </c>
      <c r="P3108" s="11">
        <f t="shared" ref="P3108:V3108" si="2648">P3109+P3117+P3129</f>
        <v>5523.7</v>
      </c>
      <c r="Q3108" s="11">
        <f t="shared" si="2648"/>
        <v>4102.05</v>
      </c>
      <c r="R3108" s="11">
        <f t="shared" si="2648"/>
        <v>0</v>
      </c>
      <c r="S3108" s="11">
        <f t="shared" si="2648"/>
        <v>0</v>
      </c>
      <c r="T3108" s="11">
        <f t="shared" si="2648"/>
        <v>47597.00056</v>
      </c>
      <c r="U3108" s="11">
        <f t="shared" si="2648"/>
        <v>5510.2173200000007</v>
      </c>
      <c r="V3108" s="41">
        <f t="shared" si="2648"/>
        <v>0</v>
      </c>
      <c r="W3108" s="11">
        <f t="shared" si="2631"/>
        <v>99.956320031584838</v>
      </c>
      <c r="X3108" s="26"/>
    </row>
    <row r="3109" spans="1:24" ht="47.25" customHeight="1" x14ac:dyDescent="0.3">
      <c r="A3109" s="4" t="s">
        <v>239</v>
      </c>
      <c r="B3109" s="4" t="s">
        <v>1785</v>
      </c>
      <c r="C3109" s="4" t="s">
        <v>110</v>
      </c>
      <c r="D3109" s="4"/>
      <c r="E3109" s="14" t="s">
        <v>1092</v>
      </c>
      <c r="F3109" s="5">
        <f t="shared" ref="F3109:L3111" si="2649">F3110</f>
        <v>5469.4</v>
      </c>
      <c r="G3109" s="5">
        <f t="shared" si="2649"/>
        <v>5469.4</v>
      </c>
      <c r="H3109" s="5">
        <f t="shared" si="2649"/>
        <v>5469.4</v>
      </c>
      <c r="I3109" s="5">
        <f t="shared" si="2649"/>
        <v>0</v>
      </c>
      <c r="J3109" s="5">
        <f t="shared" si="2649"/>
        <v>0</v>
      </c>
      <c r="K3109" s="5">
        <f t="shared" si="2649"/>
        <v>0</v>
      </c>
      <c r="L3109" s="5">
        <f t="shared" si="2649"/>
        <v>0</v>
      </c>
      <c r="M3109" s="5">
        <f t="shared" si="2603"/>
        <v>5469.4</v>
      </c>
      <c r="N3109" s="5">
        <f t="shared" ref="N3109:O3111" si="2650">N3110</f>
        <v>5523.7</v>
      </c>
      <c r="O3109" s="5">
        <f t="shared" si="2650"/>
        <v>4102.05</v>
      </c>
      <c r="P3109" s="5">
        <f t="shared" ref="P3109:V3111" si="2651">P3110</f>
        <v>5523.7</v>
      </c>
      <c r="Q3109" s="5">
        <f t="shared" si="2651"/>
        <v>4102.05</v>
      </c>
      <c r="R3109" s="5">
        <f t="shared" si="2651"/>
        <v>0</v>
      </c>
      <c r="S3109" s="5">
        <f t="shared" si="2651"/>
        <v>0</v>
      </c>
      <c r="T3109" s="5">
        <f t="shared" si="2651"/>
        <v>5510.2173200000007</v>
      </c>
      <c r="U3109" s="5">
        <f t="shared" si="2651"/>
        <v>5510.2173200000007</v>
      </c>
      <c r="V3109" s="42">
        <f t="shared" si="2651"/>
        <v>0</v>
      </c>
      <c r="W3109" s="5">
        <f t="shared" si="2631"/>
        <v>99.755912160327327</v>
      </c>
      <c r="X3109" s="27"/>
    </row>
    <row r="3110" spans="1:24" ht="31.5" customHeight="1" x14ac:dyDescent="0.3">
      <c r="A3110" s="4" t="s">
        <v>239</v>
      </c>
      <c r="B3110" s="4" t="s">
        <v>1785</v>
      </c>
      <c r="C3110" s="4" t="s">
        <v>166</v>
      </c>
      <c r="D3110" s="4"/>
      <c r="E3110" s="14" t="s">
        <v>1100</v>
      </c>
      <c r="F3110" s="5">
        <f t="shared" si="2649"/>
        <v>5469.4</v>
      </c>
      <c r="G3110" s="5">
        <f t="shared" si="2649"/>
        <v>5469.4</v>
      </c>
      <c r="H3110" s="5">
        <f t="shared" si="2649"/>
        <v>5469.4</v>
      </c>
      <c r="I3110" s="5">
        <f t="shared" si="2649"/>
        <v>0</v>
      </c>
      <c r="J3110" s="5">
        <f t="shared" si="2649"/>
        <v>0</v>
      </c>
      <c r="K3110" s="5">
        <f t="shared" si="2649"/>
        <v>0</v>
      </c>
      <c r="L3110" s="5">
        <f t="shared" si="2649"/>
        <v>0</v>
      </c>
      <c r="M3110" s="5">
        <f t="shared" si="2603"/>
        <v>5469.4</v>
      </c>
      <c r="N3110" s="5">
        <f t="shared" si="2650"/>
        <v>5523.7</v>
      </c>
      <c r="O3110" s="5">
        <f t="shared" si="2650"/>
        <v>4102.05</v>
      </c>
      <c r="P3110" s="5">
        <f t="shared" si="2651"/>
        <v>5523.7</v>
      </c>
      <c r="Q3110" s="5">
        <f t="shared" si="2651"/>
        <v>4102.05</v>
      </c>
      <c r="R3110" s="5">
        <f t="shared" si="2651"/>
        <v>0</v>
      </c>
      <c r="S3110" s="5">
        <f t="shared" si="2651"/>
        <v>0</v>
      </c>
      <c r="T3110" s="5">
        <f t="shared" si="2651"/>
        <v>5510.2173200000007</v>
      </c>
      <c r="U3110" s="5">
        <f t="shared" si="2651"/>
        <v>5510.2173200000007</v>
      </c>
      <c r="V3110" s="42">
        <f t="shared" si="2651"/>
        <v>0</v>
      </c>
      <c r="W3110" s="5">
        <f t="shared" si="2631"/>
        <v>99.755912160327327</v>
      </c>
      <c r="X3110" s="27"/>
    </row>
    <row r="3111" spans="1:24" ht="63" customHeight="1" x14ac:dyDescent="0.3">
      <c r="A3111" s="4" t="s">
        <v>239</v>
      </c>
      <c r="B3111" s="4" t="s">
        <v>1785</v>
      </c>
      <c r="C3111" s="4" t="s">
        <v>175</v>
      </c>
      <c r="D3111" s="4"/>
      <c r="E3111" s="14" t="s">
        <v>959</v>
      </c>
      <c r="F3111" s="5">
        <f t="shared" si="2649"/>
        <v>5469.4</v>
      </c>
      <c r="G3111" s="5">
        <f t="shared" si="2649"/>
        <v>5469.4</v>
      </c>
      <c r="H3111" s="5">
        <f t="shared" si="2649"/>
        <v>5469.4</v>
      </c>
      <c r="I3111" s="5">
        <f t="shared" si="2649"/>
        <v>0</v>
      </c>
      <c r="J3111" s="5">
        <f t="shared" si="2649"/>
        <v>0</v>
      </c>
      <c r="K3111" s="5">
        <f t="shared" si="2649"/>
        <v>0</v>
      </c>
      <c r="L3111" s="5">
        <f t="shared" si="2649"/>
        <v>0</v>
      </c>
      <c r="M3111" s="5">
        <f t="shared" si="2603"/>
        <v>5469.4</v>
      </c>
      <c r="N3111" s="5">
        <f t="shared" si="2650"/>
        <v>5523.7</v>
      </c>
      <c r="O3111" s="5">
        <f t="shared" si="2650"/>
        <v>4102.05</v>
      </c>
      <c r="P3111" s="5">
        <f t="shared" si="2651"/>
        <v>5523.7</v>
      </c>
      <c r="Q3111" s="5">
        <f t="shared" si="2651"/>
        <v>4102.05</v>
      </c>
      <c r="R3111" s="5">
        <f t="shared" si="2651"/>
        <v>0</v>
      </c>
      <c r="S3111" s="5">
        <f t="shared" si="2651"/>
        <v>0</v>
      </c>
      <c r="T3111" s="5">
        <f t="shared" si="2651"/>
        <v>5510.2173200000007</v>
      </c>
      <c r="U3111" s="5">
        <f t="shared" si="2651"/>
        <v>5510.2173200000007</v>
      </c>
      <c r="V3111" s="42">
        <f t="shared" si="2651"/>
        <v>0</v>
      </c>
      <c r="W3111" s="5">
        <f t="shared" si="2631"/>
        <v>99.755912160327327</v>
      </c>
      <c r="X3111" s="27"/>
    </row>
    <row r="3112" spans="1:24" ht="31.5" customHeight="1" x14ac:dyDescent="0.3">
      <c r="A3112" s="4" t="s">
        <v>239</v>
      </c>
      <c r="B3112" s="4" t="s">
        <v>1785</v>
      </c>
      <c r="C3112" s="4" t="s">
        <v>172</v>
      </c>
      <c r="D3112" s="4"/>
      <c r="E3112" s="14" t="s">
        <v>598</v>
      </c>
      <c r="F3112" s="5">
        <f t="shared" ref="F3112:L3112" si="2652">F3113+F3115</f>
        <v>5469.4</v>
      </c>
      <c r="G3112" s="5">
        <f t="shared" si="2652"/>
        <v>5469.4</v>
      </c>
      <c r="H3112" s="5">
        <f t="shared" si="2652"/>
        <v>5469.4</v>
      </c>
      <c r="I3112" s="5">
        <f t="shared" si="2652"/>
        <v>0</v>
      </c>
      <c r="J3112" s="5">
        <f t="shared" si="2652"/>
        <v>0</v>
      </c>
      <c r="K3112" s="5">
        <f t="shared" si="2652"/>
        <v>0</v>
      </c>
      <c r="L3112" s="5">
        <f t="shared" si="2652"/>
        <v>0</v>
      </c>
      <c r="M3112" s="5">
        <f t="shared" si="2603"/>
        <v>5469.4</v>
      </c>
      <c r="N3112" s="5">
        <f>N3113+N3115</f>
        <v>5523.7</v>
      </c>
      <c r="O3112" s="5">
        <f>O3113+O3115</f>
        <v>4102.05</v>
      </c>
      <c r="P3112" s="5">
        <f t="shared" ref="P3112:V3112" si="2653">P3113+P3115</f>
        <v>5523.7</v>
      </c>
      <c r="Q3112" s="5">
        <f t="shared" si="2653"/>
        <v>4102.05</v>
      </c>
      <c r="R3112" s="5">
        <f t="shared" si="2653"/>
        <v>0</v>
      </c>
      <c r="S3112" s="5">
        <f t="shared" si="2653"/>
        <v>0</v>
      </c>
      <c r="T3112" s="5">
        <f t="shared" si="2653"/>
        <v>5510.2173200000007</v>
      </c>
      <c r="U3112" s="5">
        <f t="shared" si="2653"/>
        <v>5510.2173200000007</v>
      </c>
      <c r="V3112" s="42">
        <f t="shared" si="2653"/>
        <v>0</v>
      </c>
      <c r="W3112" s="5">
        <f t="shared" si="2631"/>
        <v>99.755912160327327</v>
      </c>
      <c r="X3112" s="27"/>
    </row>
    <row r="3113" spans="1:24" ht="78.75" customHeight="1" x14ac:dyDescent="0.3">
      <c r="A3113" s="4" t="s">
        <v>239</v>
      </c>
      <c r="B3113" s="4" t="s">
        <v>1785</v>
      </c>
      <c r="C3113" s="4" t="s">
        <v>172</v>
      </c>
      <c r="D3113" s="4" t="s">
        <v>18</v>
      </c>
      <c r="E3113" s="14" t="s">
        <v>528</v>
      </c>
      <c r="F3113" s="5">
        <f t="shared" ref="F3113:L3113" si="2654">F3114</f>
        <v>5108</v>
      </c>
      <c r="G3113" s="5">
        <f t="shared" si="2654"/>
        <v>5108</v>
      </c>
      <c r="H3113" s="5">
        <f t="shared" si="2654"/>
        <v>5108</v>
      </c>
      <c r="I3113" s="5">
        <f t="shared" si="2654"/>
        <v>0</v>
      </c>
      <c r="J3113" s="5">
        <f t="shared" si="2654"/>
        <v>0</v>
      </c>
      <c r="K3113" s="5">
        <f t="shared" si="2654"/>
        <v>0</v>
      </c>
      <c r="L3113" s="5">
        <f t="shared" si="2654"/>
        <v>0</v>
      </c>
      <c r="M3113" s="5">
        <f t="shared" si="2603"/>
        <v>5108</v>
      </c>
      <c r="N3113" s="5">
        <f>N3114</f>
        <v>5169.0402800000002</v>
      </c>
      <c r="O3113" s="5">
        <f>O3114</f>
        <v>3783.5949999999998</v>
      </c>
      <c r="P3113" s="5">
        <f t="shared" ref="P3113:V3113" si="2655">P3114</f>
        <v>5169.0402800000002</v>
      </c>
      <c r="Q3113" s="5">
        <f t="shared" si="2655"/>
        <v>3783.5949999999998</v>
      </c>
      <c r="R3113" s="5">
        <f t="shared" si="2655"/>
        <v>0</v>
      </c>
      <c r="S3113" s="5">
        <f t="shared" si="2655"/>
        <v>0</v>
      </c>
      <c r="T3113" s="5">
        <f t="shared" si="2655"/>
        <v>5155.5896700000003</v>
      </c>
      <c r="U3113" s="5">
        <f t="shared" si="2655"/>
        <v>5155.5896700000003</v>
      </c>
      <c r="V3113" s="42">
        <f t="shared" si="2655"/>
        <v>0</v>
      </c>
      <c r="W3113" s="5">
        <f t="shared" si="2631"/>
        <v>99.739785157951985</v>
      </c>
      <c r="X3113" s="27"/>
    </row>
    <row r="3114" spans="1:24" ht="31.5" customHeight="1" x14ac:dyDescent="0.3">
      <c r="A3114" s="4" t="s">
        <v>239</v>
      </c>
      <c r="B3114" s="4" t="s">
        <v>1785</v>
      </c>
      <c r="C3114" s="4" t="s">
        <v>172</v>
      </c>
      <c r="D3114" s="4" t="s">
        <v>28</v>
      </c>
      <c r="E3114" s="14" t="s">
        <v>530</v>
      </c>
      <c r="F3114" s="5">
        <v>5108</v>
      </c>
      <c r="G3114" s="5">
        <v>5108</v>
      </c>
      <c r="H3114" s="5">
        <v>5108</v>
      </c>
      <c r="I3114" s="5"/>
      <c r="J3114" s="5"/>
      <c r="K3114" s="5"/>
      <c r="L3114" s="5"/>
      <c r="M3114" s="5">
        <f t="shared" si="2603"/>
        <v>5108</v>
      </c>
      <c r="N3114" s="5">
        <v>5169.0402800000002</v>
      </c>
      <c r="O3114" s="5">
        <v>3783.5949999999998</v>
      </c>
      <c r="P3114" s="5">
        <f>N3114</f>
        <v>5169.0402800000002</v>
      </c>
      <c r="Q3114" s="5">
        <f>O3114</f>
        <v>3783.5949999999998</v>
      </c>
      <c r="R3114" s="5">
        <v>0</v>
      </c>
      <c r="S3114" s="5">
        <v>0</v>
      </c>
      <c r="T3114" s="5">
        <v>5155.5896700000003</v>
      </c>
      <c r="U3114" s="5">
        <f>T3114</f>
        <v>5155.5896700000003</v>
      </c>
      <c r="V3114" s="42">
        <v>0</v>
      </c>
      <c r="W3114" s="5">
        <f t="shared" si="2631"/>
        <v>99.739785157951985</v>
      </c>
      <c r="X3114" s="27"/>
    </row>
    <row r="3115" spans="1:24" ht="31.5" customHeight="1" x14ac:dyDescent="0.3">
      <c r="A3115" s="4" t="s">
        <v>239</v>
      </c>
      <c r="B3115" s="4" t="s">
        <v>1785</v>
      </c>
      <c r="C3115" s="4" t="s">
        <v>172</v>
      </c>
      <c r="D3115" s="4" t="s">
        <v>11</v>
      </c>
      <c r="E3115" s="14" t="s">
        <v>531</v>
      </c>
      <c r="F3115" s="5">
        <f t="shared" ref="F3115:L3115" si="2656">F3116</f>
        <v>361.4</v>
      </c>
      <c r="G3115" s="5">
        <f t="shared" si="2656"/>
        <v>361.4</v>
      </c>
      <c r="H3115" s="5">
        <f t="shared" si="2656"/>
        <v>361.4</v>
      </c>
      <c r="I3115" s="5">
        <f t="shared" si="2656"/>
        <v>0</v>
      </c>
      <c r="J3115" s="5">
        <f t="shared" si="2656"/>
        <v>0</v>
      </c>
      <c r="K3115" s="5">
        <f t="shared" si="2656"/>
        <v>0</v>
      </c>
      <c r="L3115" s="5">
        <f t="shared" si="2656"/>
        <v>0</v>
      </c>
      <c r="M3115" s="5">
        <f t="shared" si="2603"/>
        <v>361.4</v>
      </c>
      <c r="N3115" s="5">
        <f>N3116</f>
        <v>354.65971999999999</v>
      </c>
      <c r="O3115" s="5">
        <f>O3116</f>
        <v>318.45499999999998</v>
      </c>
      <c r="P3115" s="5">
        <f t="shared" ref="P3115:V3115" si="2657">P3116</f>
        <v>354.65971999999999</v>
      </c>
      <c r="Q3115" s="5">
        <f t="shared" si="2657"/>
        <v>318.45499999999998</v>
      </c>
      <c r="R3115" s="5">
        <f t="shared" si="2657"/>
        <v>0</v>
      </c>
      <c r="S3115" s="5">
        <f t="shared" si="2657"/>
        <v>0</v>
      </c>
      <c r="T3115" s="5">
        <f t="shared" si="2657"/>
        <v>354.62765000000002</v>
      </c>
      <c r="U3115" s="5">
        <f t="shared" si="2657"/>
        <v>354.62765000000002</v>
      </c>
      <c r="V3115" s="42">
        <f t="shared" si="2657"/>
        <v>0</v>
      </c>
      <c r="W3115" s="5">
        <f t="shared" si="2631"/>
        <v>99.990957529656882</v>
      </c>
      <c r="X3115" s="27"/>
    </row>
    <row r="3116" spans="1:24" ht="31.5" customHeight="1" x14ac:dyDescent="0.3">
      <c r="A3116" s="4" t="s">
        <v>239</v>
      </c>
      <c r="B3116" s="4" t="s">
        <v>1785</v>
      </c>
      <c r="C3116" s="4" t="s">
        <v>172</v>
      </c>
      <c r="D3116" s="4" t="s">
        <v>12</v>
      </c>
      <c r="E3116" s="14" t="s">
        <v>532</v>
      </c>
      <c r="F3116" s="5">
        <v>361.4</v>
      </c>
      <c r="G3116" s="5">
        <v>361.4</v>
      </c>
      <c r="H3116" s="5">
        <v>361.4</v>
      </c>
      <c r="I3116" s="5"/>
      <c r="J3116" s="5"/>
      <c r="K3116" s="5"/>
      <c r="L3116" s="5"/>
      <c r="M3116" s="5">
        <f t="shared" si="2603"/>
        <v>361.4</v>
      </c>
      <c r="N3116" s="5">
        <v>354.65971999999999</v>
      </c>
      <c r="O3116" s="5">
        <v>318.45499999999998</v>
      </c>
      <c r="P3116" s="5">
        <f>N3116</f>
        <v>354.65971999999999</v>
      </c>
      <c r="Q3116" s="5">
        <f>O3116</f>
        <v>318.45499999999998</v>
      </c>
      <c r="R3116" s="5">
        <v>0</v>
      </c>
      <c r="S3116" s="5">
        <v>0</v>
      </c>
      <c r="T3116" s="5">
        <v>354.62765000000002</v>
      </c>
      <c r="U3116" s="5">
        <f>T3116</f>
        <v>354.62765000000002</v>
      </c>
      <c r="V3116" s="42">
        <v>0</v>
      </c>
      <c r="W3116" s="5">
        <f t="shared" si="2631"/>
        <v>99.990957529656882</v>
      </c>
      <c r="X3116" s="27"/>
    </row>
    <row r="3117" spans="1:24" ht="31.5" customHeight="1" x14ac:dyDescent="0.3">
      <c r="A3117" s="4" t="s">
        <v>239</v>
      </c>
      <c r="B3117" s="4" t="s">
        <v>1785</v>
      </c>
      <c r="C3117" s="4" t="s">
        <v>25</v>
      </c>
      <c r="D3117" s="4"/>
      <c r="E3117" s="14" t="s">
        <v>834</v>
      </c>
      <c r="F3117" s="5">
        <f t="shared" ref="F3117:L3117" si="2658">F3118</f>
        <v>41592.5</v>
      </c>
      <c r="G3117" s="5">
        <f t="shared" si="2658"/>
        <v>41592.5</v>
      </c>
      <c r="H3117" s="5">
        <f t="shared" si="2658"/>
        <v>41592.5</v>
      </c>
      <c r="I3117" s="5">
        <f t="shared" si="2658"/>
        <v>0</v>
      </c>
      <c r="J3117" s="5">
        <f t="shared" si="2658"/>
        <v>0</v>
      </c>
      <c r="K3117" s="5">
        <f t="shared" si="2658"/>
        <v>0</v>
      </c>
      <c r="L3117" s="5">
        <f t="shared" si="2658"/>
        <v>401.6</v>
      </c>
      <c r="M3117" s="5">
        <f t="shared" ref="M3117:M3206" si="2659">F3117+I3117+L3117</f>
        <v>41994.1</v>
      </c>
      <c r="N3117" s="5">
        <f>N3118</f>
        <v>42090.14</v>
      </c>
      <c r="O3117" s="5">
        <f>O3118</f>
        <v>29633.813999999998</v>
      </c>
      <c r="P3117" s="5">
        <f t="shared" ref="P3117:V3117" si="2660">P3118</f>
        <v>0</v>
      </c>
      <c r="Q3117" s="5">
        <f t="shared" si="2660"/>
        <v>0</v>
      </c>
      <c r="R3117" s="5">
        <f t="shared" si="2660"/>
        <v>0</v>
      </c>
      <c r="S3117" s="5">
        <f t="shared" si="2660"/>
        <v>0</v>
      </c>
      <c r="T3117" s="5">
        <f t="shared" si="2660"/>
        <v>42082.823239999998</v>
      </c>
      <c r="U3117" s="5">
        <f t="shared" si="2660"/>
        <v>0</v>
      </c>
      <c r="V3117" s="42">
        <f t="shared" si="2660"/>
        <v>0</v>
      </c>
      <c r="W3117" s="5">
        <f t="shared" si="2631"/>
        <v>99.98261645126388</v>
      </c>
      <c r="X3117" s="27"/>
    </row>
    <row r="3118" spans="1:24" ht="31.5" customHeight="1" x14ac:dyDescent="0.3">
      <c r="A3118" s="4" t="s">
        <v>239</v>
      </c>
      <c r="B3118" s="4" t="s">
        <v>1785</v>
      </c>
      <c r="C3118" s="4" t="s">
        <v>176</v>
      </c>
      <c r="D3118" s="4"/>
      <c r="E3118" s="14" t="s">
        <v>836</v>
      </c>
      <c r="F3118" s="5">
        <f t="shared" ref="F3118:L3118" si="2661">F3119+F3122</f>
        <v>41592.5</v>
      </c>
      <c r="G3118" s="5">
        <f t="shared" si="2661"/>
        <v>41592.5</v>
      </c>
      <c r="H3118" s="5">
        <f t="shared" si="2661"/>
        <v>41592.5</v>
      </c>
      <c r="I3118" s="5">
        <f t="shared" si="2661"/>
        <v>0</v>
      </c>
      <c r="J3118" s="5">
        <f t="shared" si="2661"/>
        <v>0</v>
      </c>
      <c r="K3118" s="5">
        <f t="shared" si="2661"/>
        <v>0</v>
      </c>
      <c r="L3118" s="5">
        <f t="shared" si="2661"/>
        <v>401.6</v>
      </c>
      <c r="M3118" s="5">
        <f t="shared" si="2659"/>
        <v>41994.1</v>
      </c>
      <c r="N3118" s="5">
        <f>N3119+N3122</f>
        <v>42090.14</v>
      </c>
      <c r="O3118" s="5">
        <f>O3119+O3122</f>
        <v>29633.813999999998</v>
      </c>
      <c r="P3118" s="5">
        <f t="shared" ref="P3118:V3118" si="2662">P3119+P3122</f>
        <v>0</v>
      </c>
      <c r="Q3118" s="5">
        <f t="shared" si="2662"/>
        <v>0</v>
      </c>
      <c r="R3118" s="5">
        <f t="shared" si="2662"/>
        <v>0</v>
      </c>
      <c r="S3118" s="5">
        <f t="shared" si="2662"/>
        <v>0</v>
      </c>
      <c r="T3118" s="5">
        <f t="shared" si="2662"/>
        <v>42082.823239999998</v>
      </c>
      <c r="U3118" s="5">
        <f t="shared" si="2662"/>
        <v>0</v>
      </c>
      <c r="V3118" s="42">
        <f t="shared" si="2662"/>
        <v>0</v>
      </c>
      <c r="W3118" s="5">
        <f t="shared" si="2631"/>
        <v>99.98261645126388</v>
      </c>
      <c r="X3118" s="27"/>
    </row>
    <row r="3119" spans="1:24" ht="31.5" customHeight="1" x14ac:dyDescent="0.3">
      <c r="A3119" s="4" t="s">
        <v>239</v>
      </c>
      <c r="B3119" s="4" t="s">
        <v>1785</v>
      </c>
      <c r="C3119" s="4" t="s">
        <v>173</v>
      </c>
      <c r="D3119" s="4"/>
      <c r="E3119" s="14" t="s">
        <v>827</v>
      </c>
      <c r="F3119" s="5">
        <f t="shared" ref="F3119:L3120" si="2663">F3120</f>
        <v>38278.5</v>
      </c>
      <c r="G3119" s="5">
        <f t="shared" si="2663"/>
        <v>38278.5</v>
      </c>
      <c r="H3119" s="5">
        <f t="shared" si="2663"/>
        <v>38278.5</v>
      </c>
      <c r="I3119" s="5">
        <f t="shared" si="2663"/>
        <v>0</v>
      </c>
      <c r="J3119" s="5">
        <f t="shared" si="2663"/>
        <v>0</v>
      </c>
      <c r="K3119" s="5">
        <f t="shared" si="2663"/>
        <v>0</v>
      </c>
      <c r="L3119" s="5">
        <f t="shared" si="2663"/>
        <v>401.6</v>
      </c>
      <c r="M3119" s="5">
        <f t="shared" si="2659"/>
        <v>38680.1</v>
      </c>
      <c r="N3119" s="5">
        <f>N3120</f>
        <v>38779.834860000003</v>
      </c>
      <c r="O3119" s="5">
        <f>O3120</f>
        <v>27113.42</v>
      </c>
      <c r="P3119" s="5">
        <f t="shared" ref="P3119:V3120" si="2664">P3120</f>
        <v>0</v>
      </c>
      <c r="Q3119" s="5">
        <f t="shared" si="2664"/>
        <v>0</v>
      </c>
      <c r="R3119" s="5">
        <f t="shared" si="2664"/>
        <v>0</v>
      </c>
      <c r="S3119" s="5">
        <f t="shared" si="2664"/>
        <v>0</v>
      </c>
      <c r="T3119" s="5">
        <f t="shared" si="2664"/>
        <v>38779.455439999998</v>
      </c>
      <c r="U3119" s="5">
        <f t="shared" si="2664"/>
        <v>0</v>
      </c>
      <c r="V3119" s="42">
        <f t="shared" si="2664"/>
        <v>0</v>
      </c>
      <c r="W3119" s="5">
        <f t="shared" si="2631"/>
        <v>99.999021604910453</v>
      </c>
      <c r="X3119" s="27"/>
    </row>
    <row r="3120" spans="1:24" ht="78.75" customHeight="1" x14ac:dyDescent="0.3">
      <c r="A3120" s="4" t="s">
        <v>239</v>
      </c>
      <c r="B3120" s="4" t="s">
        <v>1785</v>
      </c>
      <c r="C3120" s="4" t="s">
        <v>173</v>
      </c>
      <c r="D3120" s="4" t="s">
        <v>18</v>
      </c>
      <c r="E3120" s="14" t="s">
        <v>528</v>
      </c>
      <c r="F3120" s="5">
        <f t="shared" si="2663"/>
        <v>38278.5</v>
      </c>
      <c r="G3120" s="5">
        <f t="shared" si="2663"/>
        <v>38278.5</v>
      </c>
      <c r="H3120" s="5">
        <f t="shared" si="2663"/>
        <v>38278.5</v>
      </c>
      <c r="I3120" s="5">
        <f t="shared" si="2663"/>
        <v>0</v>
      </c>
      <c r="J3120" s="5">
        <f t="shared" si="2663"/>
        <v>0</v>
      </c>
      <c r="K3120" s="5">
        <f t="shared" si="2663"/>
        <v>0</v>
      </c>
      <c r="L3120" s="5">
        <f t="shared" si="2663"/>
        <v>401.6</v>
      </c>
      <c r="M3120" s="5">
        <f t="shared" si="2659"/>
        <v>38680.1</v>
      </c>
      <c r="N3120" s="5">
        <f>N3121</f>
        <v>38779.834860000003</v>
      </c>
      <c r="O3120" s="5">
        <f>O3121</f>
        <v>27113.42</v>
      </c>
      <c r="P3120" s="5">
        <f t="shared" si="2664"/>
        <v>0</v>
      </c>
      <c r="Q3120" s="5">
        <f t="shared" si="2664"/>
        <v>0</v>
      </c>
      <c r="R3120" s="5">
        <f t="shared" si="2664"/>
        <v>0</v>
      </c>
      <c r="S3120" s="5">
        <f t="shared" si="2664"/>
        <v>0</v>
      </c>
      <c r="T3120" s="5">
        <f t="shared" si="2664"/>
        <v>38779.455439999998</v>
      </c>
      <c r="U3120" s="5">
        <f t="shared" si="2664"/>
        <v>0</v>
      </c>
      <c r="V3120" s="42">
        <f t="shared" si="2664"/>
        <v>0</v>
      </c>
      <c r="W3120" s="5">
        <f t="shared" si="2631"/>
        <v>99.999021604910453</v>
      </c>
      <c r="X3120" s="27"/>
    </row>
    <row r="3121" spans="1:24" ht="31.5" customHeight="1" x14ac:dyDescent="0.3">
      <c r="A3121" s="4" t="s">
        <v>239</v>
      </c>
      <c r="B3121" s="4" t="s">
        <v>1785</v>
      </c>
      <c r="C3121" s="4" t="s">
        <v>173</v>
      </c>
      <c r="D3121" s="4" t="s">
        <v>28</v>
      </c>
      <c r="E3121" s="14" t="s">
        <v>530</v>
      </c>
      <c r="F3121" s="5">
        <v>38278.5</v>
      </c>
      <c r="G3121" s="5">
        <v>38278.5</v>
      </c>
      <c r="H3121" s="5">
        <v>38278.5</v>
      </c>
      <c r="I3121" s="5"/>
      <c r="J3121" s="5"/>
      <c r="K3121" s="5"/>
      <c r="L3121" s="5">
        <v>401.6</v>
      </c>
      <c r="M3121" s="5">
        <f t="shared" si="2659"/>
        <v>38680.1</v>
      </c>
      <c r="N3121" s="5">
        <v>38779.834860000003</v>
      </c>
      <c r="O3121" s="5">
        <v>27113.42</v>
      </c>
      <c r="P3121" s="5">
        <v>0</v>
      </c>
      <c r="Q3121" s="5">
        <v>0</v>
      </c>
      <c r="R3121" s="5">
        <v>0</v>
      </c>
      <c r="S3121" s="5">
        <v>0</v>
      </c>
      <c r="T3121" s="5">
        <v>38779.455439999998</v>
      </c>
      <c r="U3121" s="5">
        <v>0</v>
      </c>
      <c r="V3121" s="42">
        <v>0</v>
      </c>
      <c r="W3121" s="5">
        <f t="shared" si="2631"/>
        <v>99.999021604910453</v>
      </c>
      <c r="X3121" s="27"/>
    </row>
    <row r="3122" spans="1:24" ht="31.5" customHeight="1" x14ac:dyDescent="0.3">
      <c r="A3122" s="4" t="s">
        <v>239</v>
      </c>
      <c r="B3122" s="4" t="s">
        <v>1785</v>
      </c>
      <c r="C3122" s="4" t="s">
        <v>174</v>
      </c>
      <c r="D3122" s="4"/>
      <c r="E3122" s="14" t="s">
        <v>828</v>
      </c>
      <c r="F3122" s="5">
        <f t="shared" ref="F3122:L3122" si="2665">F3125+F3123</f>
        <v>3314</v>
      </c>
      <c r="G3122" s="5">
        <f t="shared" si="2665"/>
        <v>3314</v>
      </c>
      <c r="H3122" s="5">
        <f t="shared" si="2665"/>
        <v>3314</v>
      </c>
      <c r="I3122" s="5">
        <f t="shared" si="2665"/>
        <v>0</v>
      </c>
      <c r="J3122" s="5">
        <f t="shared" si="2665"/>
        <v>0</v>
      </c>
      <c r="K3122" s="5">
        <f t="shared" si="2665"/>
        <v>0</v>
      </c>
      <c r="L3122" s="5">
        <f t="shared" si="2665"/>
        <v>0</v>
      </c>
      <c r="M3122" s="5">
        <f t="shared" si="2659"/>
        <v>3314</v>
      </c>
      <c r="N3122" s="5">
        <f>N3125+N3123+N3127</f>
        <v>3310.3051400000004</v>
      </c>
      <c r="O3122" s="5">
        <f t="shared" ref="O3122:V3122" si="2666">O3125+O3123+O3127</f>
        <v>2520.3940000000002</v>
      </c>
      <c r="P3122" s="5">
        <f t="shared" si="2666"/>
        <v>0</v>
      </c>
      <c r="Q3122" s="5">
        <f t="shared" si="2666"/>
        <v>0</v>
      </c>
      <c r="R3122" s="5">
        <f t="shared" si="2666"/>
        <v>0</v>
      </c>
      <c r="S3122" s="5">
        <f t="shared" si="2666"/>
        <v>0</v>
      </c>
      <c r="T3122" s="5">
        <f t="shared" si="2666"/>
        <v>3303.3678000000004</v>
      </c>
      <c r="U3122" s="5">
        <f t="shared" si="2666"/>
        <v>0</v>
      </c>
      <c r="V3122" s="42">
        <f t="shared" si="2666"/>
        <v>0</v>
      </c>
      <c r="W3122" s="5">
        <f t="shared" si="2631"/>
        <v>99.790432008331422</v>
      </c>
      <c r="X3122" s="27"/>
    </row>
    <row r="3123" spans="1:24" ht="78.75" customHeight="1" x14ac:dyDescent="0.3">
      <c r="A3123" s="4" t="s">
        <v>239</v>
      </c>
      <c r="B3123" s="4" t="s">
        <v>1785</v>
      </c>
      <c r="C3123" s="4" t="s">
        <v>174</v>
      </c>
      <c r="D3123" s="4" t="s">
        <v>18</v>
      </c>
      <c r="E3123" s="14" t="s">
        <v>528</v>
      </c>
      <c r="F3123" s="5">
        <f t="shared" ref="F3123:L3123" si="2667">F3124</f>
        <v>4.5</v>
      </c>
      <c r="G3123" s="5">
        <f t="shared" si="2667"/>
        <v>4.5</v>
      </c>
      <c r="H3123" s="5">
        <f t="shared" si="2667"/>
        <v>4.5</v>
      </c>
      <c r="I3123" s="5">
        <f t="shared" si="2667"/>
        <v>0</v>
      </c>
      <c r="J3123" s="5">
        <f t="shared" si="2667"/>
        <v>0</v>
      </c>
      <c r="K3123" s="5">
        <f t="shared" si="2667"/>
        <v>0</v>
      </c>
      <c r="L3123" s="5">
        <f t="shared" si="2667"/>
        <v>0</v>
      </c>
      <c r="M3123" s="5">
        <f t="shared" si="2659"/>
        <v>4.5</v>
      </c>
      <c r="N3123" s="5">
        <f>N3124</f>
        <v>33.082599999999999</v>
      </c>
      <c r="O3123" s="5">
        <f>O3124</f>
        <v>31.957599999999999</v>
      </c>
      <c r="P3123" s="5">
        <f t="shared" ref="P3123:V3123" si="2668">P3124</f>
        <v>0</v>
      </c>
      <c r="Q3123" s="5">
        <f t="shared" si="2668"/>
        <v>0</v>
      </c>
      <c r="R3123" s="5">
        <f t="shared" si="2668"/>
        <v>0</v>
      </c>
      <c r="S3123" s="5">
        <f t="shared" si="2668"/>
        <v>0</v>
      </c>
      <c r="T3123" s="5">
        <f t="shared" si="2668"/>
        <v>30.01126</v>
      </c>
      <c r="U3123" s="5">
        <f t="shared" si="2668"/>
        <v>0</v>
      </c>
      <c r="V3123" s="42">
        <f t="shared" si="2668"/>
        <v>0</v>
      </c>
      <c r="W3123" s="5">
        <f t="shared" si="2631"/>
        <v>90.716146856655769</v>
      </c>
      <c r="X3123" s="27"/>
    </row>
    <row r="3124" spans="1:24" ht="31.5" customHeight="1" x14ac:dyDescent="0.3">
      <c r="A3124" s="4" t="s">
        <v>239</v>
      </c>
      <c r="B3124" s="4" t="s">
        <v>1785</v>
      </c>
      <c r="C3124" s="4" t="s">
        <v>174</v>
      </c>
      <c r="D3124" s="4" t="s">
        <v>28</v>
      </c>
      <c r="E3124" s="14" t="s">
        <v>530</v>
      </c>
      <c r="F3124" s="5">
        <v>4.5</v>
      </c>
      <c r="G3124" s="5">
        <v>4.5</v>
      </c>
      <c r="H3124" s="5">
        <v>4.5</v>
      </c>
      <c r="I3124" s="5"/>
      <c r="J3124" s="5"/>
      <c r="K3124" s="5"/>
      <c r="L3124" s="5"/>
      <c r="M3124" s="5">
        <f t="shared" si="2659"/>
        <v>4.5</v>
      </c>
      <c r="N3124" s="5">
        <v>33.082599999999999</v>
      </c>
      <c r="O3124" s="5">
        <v>31.957599999999999</v>
      </c>
      <c r="P3124" s="5">
        <v>0</v>
      </c>
      <c r="Q3124" s="5">
        <v>0</v>
      </c>
      <c r="R3124" s="5">
        <v>0</v>
      </c>
      <c r="S3124" s="5">
        <v>0</v>
      </c>
      <c r="T3124" s="5">
        <v>30.01126</v>
      </c>
      <c r="U3124" s="5">
        <v>0</v>
      </c>
      <c r="V3124" s="42">
        <v>0</v>
      </c>
      <c r="W3124" s="5">
        <f t="shared" si="2631"/>
        <v>90.716146856655769</v>
      </c>
      <c r="X3124" s="27"/>
    </row>
    <row r="3125" spans="1:24" ht="31.5" customHeight="1" x14ac:dyDescent="0.3">
      <c r="A3125" s="4" t="s">
        <v>239</v>
      </c>
      <c r="B3125" s="4" t="s">
        <v>1785</v>
      </c>
      <c r="C3125" s="4" t="s">
        <v>174</v>
      </c>
      <c r="D3125" s="4" t="s">
        <v>11</v>
      </c>
      <c r="E3125" s="14" t="s">
        <v>531</v>
      </c>
      <c r="F3125" s="5">
        <f t="shared" ref="F3125:L3125" si="2669">F3126</f>
        <v>3309.5</v>
      </c>
      <c r="G3125" s="5">
        <f t="shared" si="2669"/>
        <v>3309.5</v>
      </c>
      <c r="H3125" s="5">
        <f t="shared" si="2669"/>
        <v>3309.5</v>
      </c>
      <c r="I3125" s="5">
        <f t="shared" si="2669"/>
        <v>0</v>
      </c>
      <c r="J3125" s="5">
        <f t="shared" si="2669"/>
        <v>0</v>
      </c>
      <c r="K3125" s="5">
        <f t="shared" si="2669"/>
        <v>0</v>
      </c>
      <c r="L3125" s="5">
        <f t="shared" si="2669"/>
        <v>0</v>
      </c>
      <c r="M3125" s="5">
        <f t="shared" si="2659"/>
        <v>3309.5</v>
      </c>
      <c r="N3125" s="5">
        <f>N3126</f>
        <v>3177.2225400000002</v>
      </c>
      <c r="O3125" s="5">
        <f>O3126</f>
        <v>2438.4364</v>
      </c>
      <c r="P3125" s="5">
        <f t="shared" ref="P3125:V3125" si="2670">P3126</f>
        <v>0</v>
      </c>
      <c r="Q3125" s="5">
        <f t="shared" si="2670"/>
        <v>0</v>
      </c>
      <c r="R3125" s="5">
        <f t="shared" si="2670"/>
        <v>0</v>
      </c>
      <c r="S3125" s="5">
        <f t="shared" si="2670"/>
        <v>0</v>
      </c>
      <c r="T3125" s="5">
        <f t="shared" si="2670"/>
        <v>3173.3565400000002</v>
      </c>
      <c r="U3125" s="5">
        <f t="shared" si="2670"/>
        <v>0</v>
      </c>
      <c r="V3125" s="42">
        <f t="shared" si="2670"/>
        <v>0</v>
      </c>
      <c r="W3125" s="5">
        <f t="shared" si="2631"/>
        <v>99.878321397027477</v>
      </c>
      <c r="X3125" s="27"/>
    </row>
    <row r="3126" spans="1:24" ht="31.5" customHeight="1" x14ac:dyDescent="0.3">
      <c r="A3126" s="4" t="s">
        <v>239</v>
      </c>
      <c r="B3126" s="4" t="s">
        <v>1785</v>
      </c>
      <c r="C3126" s="4" t="s">
        <v>174</v>
      </c>
      <c r="D3126" s="4" t="s">
        <v>12</v>
      </c>
      <c r="E3126" s="14" t="s">
        <v>532</v>
      </c>
      <c r="F3126" s="5">
        <v>3309.5</v>
      </c>
      <c r="G3126" s="5">
        <v>3309.5</v>
      </c>
      <c r="H3126" s="5">
        <v>3309.5</v>
      </c>
      <c r="I3126" s="5"/>
      <c r="J3126" s="5"/>
      <c r="K3126" s="5"/>
      <c r="L3126" s="5"/>
      <c r="M3126" s="5">
        <f t="shared" si="2659"/>
        <v>3309.5</v>
      </c>
      <c r="N3126" s="5">
        <v>3177.2225400000002</v>
      </c>
      <c r="O3126" s="5">
        <v>2438.4364</v>
      </c>
      <c r="P3126" s="5">
        <v>0</v>
      </c>
      <c r="Q3126" s="5">
        <v>0</v>
      </c>
      <c r="R3126" s="5">
        <v>0</v>
      </c>
      <c r="S3126" s="5">
        <v>0</v>
      </c>
      <c r="T3126" s="5">
        <v>3173.3565400000002</v>
      </c>
      <c r="U3126" s="5">
        <v>0</v>
      </c>
      <c r="V3126" s="42">
        <v>0</v>
      </c>
      <c r="W3126" s="5">
        <f t="shared" si="2631"/>
        <v>99.878321397027477</v>
      </c>
      <c r="X3126" s="27"/>
    </row>
    <row r="3127" spans="1:24" ht="15.75" customHeight="1" x14ac:dyDescent="0.3">
      <c r="A3127" s="4" t="s">
        <v>239</v>
      </c>
      <c r="B3127" s="4" t="s">
        <v>1785</v>
      </c>
      <c r="C3127" s="4" t="s">
        <v>174</v>
      </c>
      <c r="D3127" s="4" t="s">
        <v>13</v>
      </c>
      <c r="E3127" s="14" t="s">
        <v>547</v>
      </c>
      <c r="F3127" s="5"/>
      <c r="G3127" s="5"/>
      <c r="H3127" s="5"/>
      <c r="I3127" s="5"/>
      <c r="J3127" s="5"/>
      <c r="K3127" s="5"/>
      <c r="L3127" s="5"/>
      <c r="M3127" s="5">
        <f>M3128</f>
        <v>0</v>
      </c>
      <c r="N3127" s="5">
        <f t="shared" ref="N3127:V3127" si="2671">N3128</f>
        <v>100</v>
      </c>
      <c r="O3127" s="5">
        <f t="shared" si="2671"/>
        <v>50</v>
      </c>
      <c r="P3127" s="5">
        <f t="shared" si="2671"/>
        <v>0</v>
      </c>
      <c r="Q3127" s="5">
        <f t="shared" si="2671"/>
        <v>0</v>
      </c>
      <c r="R3127" s="5">
        <f t="shared" si="2671"/>
        <v>0</v>
      </c>
      <c r="S3127" s="5">
        <f t="shared" si="2671"/>
        <v>0</v>
      </c>
      <c r="T3127" s="5">
        <f t="shared" si="2671"/>
        <v>100</v>
      </c>
      <c r="U3127" s="5">
        <f t="shared" si="2671"/>
        <v>0</v>
      </c>
      <c r="V3127" s="42">
        <f t="shared" si="2671"/>
        <v>0</v>
      </c>
      <c r="W3127" s="5">
        <f t="shared" si="2631"/>
        <v>100</v>
      </c>
      <c r="X3127" s="27"/>
    </row>
    <row r="3128" spans="1:24" ht="15.75" customHeight="1" x14ac:dyDescent="0.3">
      <c r="A3128" s="4" t="s">
        <v>239</v>
      </c>
      <c r="B3128" s="4" t="s">
        <v>1785</v>
      </c>
      <c r="C3128" s="4" t="s">
        <v>174</v>
      </c>
      <c r="D3128" s="4" t="s">
        <v>20</v>
      </c>
      <c r="E3128" s="14" t="s">
        <v>550</v>
      </c>
      <c r="F3128" s="5"/>
      <c r="G3128" s="5"/>
      <c r="H3128" s="5"/>
      <c r="I3128" s="5"/>
      <c r="J3128" s="5"/>
      <c r="K3128" s="5"/>
      <c r="L3128" s="5"/>
      <c r="M3128" s="5">
        <v>0</v>
      </c>
      <c r="N3128" s="5">
        <v>100</v>
      </c>
      <c r="O3128" s="5">
        <v>50</v>
      </c>
      <c r="P3128" s="5">
        <v>0</v>
      </c>
      <c r="Q3128" s="5">
        <v>0</v>
      </c>
      <c r="R3128" s="5">
        <v>0</v>
      </c>
      <c r="S3128" s="5">
        <v>0</v>
      </c>
      <c r="T3128" s="5">
        <v>100</v>
      </c>
      <c r="U3128" s="5">
        <v>0</v>
      </c>
      <c r="V3128" s="42">
        <v>0</v>
      </c>
      <c r="W3128" s="5">
        <f t="shared" si="2631"/>
        <v>100</v>
      </c>
      <c r="X3128" s="27"/>
    </row>
    <row r="3129" spans="1:24" ht="47.25" customHeight="1" x14ac:dyDescent="0.3">
      <c r="A3129" s="4" t="s">
        <v>239</v>
      </c>
      <c r="B3129" s="4" t="s">
        <v>1785</v>
      </c>
      <c r="C3129" s="4" t="s">
        <v>38</v>
      </c>
      <c r="D3129" s="4"/>
      <c r="E3129" s="14" t="s">
        <v>838</v>
      </c>
      <c r="F3129" s="5">
        <f t="shared" ref="F3129:L3132" si="2672">F3130</f>
        <v>0</v>
      </c>
      <c r="G3129" s="5">
        <f t="shared" si="2672"/>
        <v>0</v>
      </c>
      <c r="H3129" s="5">
        <f t="shared" si="2672"/>
        <v>0</v>
      </c>
      <c r="I3129" s="5">
        <f t="shared" si="2672"/>
        <v>0</v>
      </c>
      <c r="J3129" s="5">
        <f t="shared" si="2672"/>
        <v>0</v>
      </c>
      <c r="K3129" s="5">
        <f t="shared" si="2672"/>
        <v>0</v>
      </c>
      <c r="L3129" s="5">
        <f t="shared" si="2672"/>
        <v>0</v>
      </c>
      <c r="M3129" s="5">
        <f t="shared" si="2659"/>
        <v>0</v>
      </c>
      <c r="N3129" s="5">
        <f t="shared" ref="N3129:O3132" si="2673">N3130</f>
        <v>3.96</v>
      </c>
      <c r="O3129" s="5">
        <f t="shared" si="2673"/>
        <v>3.96</v>
      </c>
      <c r="P3129" s="5">
        <f t="shared" ref="P3129:V3132" si="2674">P3130</f>
        <v>0</v>
      </c>
      <c r="Q3129" s="5">
        <f t="shared" si="2674"/>
        <v>0</v>
      </c>
      <c r="R3129" s="5">
        <f t="shared" si="2674"/>
        <v>0</v>
      </c>
      <c r="S3129" s="5">
        <f t="shared" si="2674"/>
        <v>0</v>
      </c>
      <c r="T3129" s="5">
        <f t="shared" si="2674"/>
        <v>3.96</v>
      </c>
      <c r="U3129" s="5">
        <f t="shared" si="2674"/>
        <v>0</v>
      </c>
      <c r="V3129" s="42">
        <f t="shared" si="2674"/>
        <v>0</v>
      </c>
      <c r="W3129" s="5">
        <f t="shared" si="2631"/>
        <v>100</v>
      </c>
      <c r="X3129" s="27"/>
    </row>
    <row r="3130" spans="1:24" ht="47.25" customHeight="1" x14ac:dyDescent="0.3">
      <c r="A3130" s="4" t="s">
        <v>239</v>
      </c>
      <c r="B3130" s="4" t="s">
        <v>1785</v>
      </c>
      <c r="C3130" s="4" t="s">
        <v>1355</v>
      </c>
      <c r="D3130" s="4"/>
      <c r="E3130" s="14" t="s">
        <v>1357</v>
      </c>
      <c r="F3130" s="5">
        <f t="shared" si="2672"/>
        <v>0</v>
      </c>
      <c r="G3130" s="5">
        <f t="shared" si="2672"/>
        <v>0</v>
      </c>
      <c r="H3130" s="5">
        <f t="shared" si="2672"/>
        <v>0</v>
      </c>
      <c r="I3130" s="5">
        <f t="shared" si="2672"/>
        <v>0</v>
      </c>
      <c r="J3130" s="5">
        <f t="shared" si="2672"/>
        <v>0</v>
      </c>
      <c r="K3130" s="5">
        <f t="shared" si="2672"/>
        <v>0</v>
      </c>
      <c r="L3130" s="5">
        <f t="shared" si="2672"/>
        <v>0</v>
      </c>
      <c r="M3130" s="5">
        <f t="shared" si="2659"/>
        <v>0</v>
      </c>
      <c r="N3130" s="5">
        <f t="shared" si="2673"/>
        <v>3.96</v>
      </c>
      <c r="O3130" s="5">
        <f t="shared" si="2673"/>
        <v>3.96</v>
      </c>
      <c r="P3130" s="5">
        <f t="shared" si="2674"/>
        <v>0</v>
      </c>
      <c r="Q3130" s="5">
        <f t="shared" si="2674"/>
        <v>0</v>
      </c>
      <c r="R3130" s="5">
        <f t="shared" si="2674"/>
        <v>0</v>
      </c>
      <c r="S3130" s="5">
        <f t="shared" si="2674"/>
        <v>0</v>
      </c>
      <c r="T3130" s="5">
        <f t="shared" si="2674"/>
        <v>3.96</v>
      </c>
      <c r="U3130" s="5">
        <f t="shared" si="2674"/>
        <v>0</v>
      </c>
      <c r="V3130" s="42">
        <f t="shared" si="2674"/>
        <v>0</v>
      </c>
      <c r="W3130" s="5">
        <f t="shared" si="2631"/>
        <v>100</v>
      </c>
      <c r="X3130" s="27"/>
    </row>
    <row r="3131" spans="1:24" ht="31.5" customHeight="1" x14ac:dyDescent="0.3">
      <c r="A3131" s="4" t="s">
        <v>239</v>
      </c>
      <c r="B3131" s="4" t="s">
        <v>1785</v>
      </c>
      <c r="C3131" s="4" t="s">
        <v>1356</v>
      </c>
      <c r="D3131" s="4"/>
      <c r="E3131" s="14" t="s">
        <v>1358</v>
      </c>
      <c r="F3131" s="5">
        <f t="shared" si="2672"/>
        <v>0</v>
      </c>
      <c r="G3131" s="5">
        <f t="shared" si="2672"/>
        <v>0</v>
      </c>
      <c r="H3131" s="5">
        <f t="shared" si="2672"/>
        <v>0</v>
      </c>
      <c r="I3131" s="5">
        <f t="shared" si="2672"/>
        <v>0</v>
      </c>
      <c r="J3131" s="5">
        <f t="shared" si="2672"/>
        <v>0</v>
      </c>
      <c r="K3131" s="5">
        <f t="shared" si="2672"/>
        <v>0</v>
      </c>
      <c r="L3131" s="5">
        <f t="shared" si="2672"/>
        <v>0</v>
      </c>
      <c r="M3131" s="5">
        <f t="shared" si="2659"/>
        <v>0</v>
      </c>
      <c r="N3131" s="5">
        <f t="shared" si="2673"/>
        <v>3.96</v>
      </c>
      <c r="O3131" s="5">
        <f t="shared" si="2673"/>
        <v>3.96</v>
      </c>
      <c r="P3131" s="5">
        <f t="shared" si="2674"/>
        <v>0</v>
      </c>
      <c r="Q3131" s="5">
        <f t="shared" si="2674"/>
        <v>0</v>
      </c>
      <c r="R3131" s="5">
        <f t="shared" si="2674"/>
        <v>0</v>
      </c>
      <c r="S3131" s="5">
        <f t="shared" si="2674"/>
        <v>0</v>
      </c>
      <c r="T3131" s="5">
        <f t="shared" si="2674"/>
        <v>3.96</v>
      </c>
      <c r="U3131" s="5">
        <f t="shared" si="2674"/>
        <v>0</v>
      </c>
      <c r="V3131" s="42">
        <f t="shared" si="2674"/>
        <v>0</v>
      </c>
      <c r="W3131" s="5">
        <f t="shared" si="2631"/>
        <v>100</v>
      </c>
      <c r="X3131" s="27"/>
    </row>
    <row r="3132" spans="1:24" ht="31.5" customHeight="1" x14ac:dyDescent="0.3">
      <c r="A3132" s="4" t="s">
        <v>239</v>
      </c>
      <c r="B3132" s="4" t="s">
        <v>1785</v>
      </c>
      <c r="C3132" s="4" t="s">
        <v>1356</v>
      </c>
      <c r="D3132" s="4" t="s">
        <v>11</v>
      </c>
      <c r="E3132" s="14" t="s">
        <v>531</v>
      </c>
      <c r="F3132" s="5">
        <f t="shared" si="2672"/>
        <v>0</v>
      </c>
      <c r="G3132" s="5">
        <f t="shared" si="2672"/>
        <v>0</v>
      </c>
      <c r="H3132" s="5">
        <f t="shared" si="2672"/>
        <v>0</v>
      </c>
      <c r="I3132" s="5">
        <f t="shared" si="2672"/>
        <v>0</v>
      </c>
      <c r="J3132" s="5">
        <f t="shared" si="2672"/>
        <v>0</v>
      </c>
      <c r="K3132" s="5">
        <f t="shared" si="2672"/>
        <v>0</v>
      </c>
      <c r="L3132" s="5">
        <f t="shared" si="2672"/>
        <v>0</v>
      </c>
      <c r="M3132" s="5">
        <f t="shared" si="2659"/>
        <v>0</v>
      </c>
      <c r="N3132" s="5">
        <f t="shared" si="2673"/>
        <v>3.96</v>
      </c>
      <c r="O3132" s="5">
        <f t="shared" si="2673"/>
        <v>3.96</v>
      </c>
      <c r="P3132" s="5">
        <f t="shared" si="2674"/>
        <v>0</v>
      </c>
      <c r="Q3132" s="5">
        <f t="shared" si="2674"/>
        <v>0</v>
      </c>
      <c r="R3132" s="5">
        <f t="shared" si="2674"/>
        <v>0</v>
      </c>
      <c r="S3132" s="5">
        <f t="shared" si="2674"/>
        <v>0</v>
      </c>
      <c r="T3132" s="5">
        <f t="shared" si="2674"/>
        <v>3.96</v>
      </c>
      <c r="U3132" s="5">
        <f t="shared" si="2674"/>
        <v>0</v>
      </c>
      <c r="V3132" s="42">
        <f t="shared" si="2674"/>
        <v>0</v>
      </c>
      <c r="W3132" s="5">
        <f t="shared" si="2631"/>
        <v>100</v>
      </c>
      <c r="X3132" s="27"/>
    </row>
    <row r="3133" spans="1:24" ht="31.5" customHeight="1" x14ac:dyDescent="0.3">
      <c r="A3133" s="4" t="s">
        <v>239</v>
      </c>
      <c r="B3133" s="4" t="s">
        <v>1785</v>
      </c>
      <c r="C3133" s="4" t="s">
        <v>1356</v>
      </c>
      <c r="D3133" s="4" t="s">
        <v>12</v>
      </c>
      <c r="E3133" s="14" t="s">
        <v>532</v>
      </c>
      <c r="F3133" s="5"/>
      <c r="G3133" s="5"/>
      <c r="H3133" s="5"/>
      <c r="I3133" s="5"/>
      <c r="J3133" s="5"/>
      <c r="K3133" s="5"/>
      <c r="L3133" s="5"/>
      <c r="M3133" s="5">
        <f t="shared" si="2659"/>
        <v>0</v>
      </c>
      <c r="N3133" s="5">
        <v>3.96</v>
      </c>
      <c r="O3133" s="5">
        <v>3.96</v>
      </c>
      <c r="P3133" s="5">
        <v>0</v>
      </c>
      <c r="Q3133" s="5">
        <v>0</v>
      </c>
      <c r="R3133" s="5">
        <v>0</v>
      </c>
      <c r="S3133" s="5">
        <v>0</v>
      </c>
      <c r="T3133" s="5">
        <v>3.96</v>
      </c>
      <c r="U3133" s="5">
        <v>0</v>
      </c>
      <c r="V3133" s="42">
        <v>0</v>
      </c>
      <c r="W3133" s="5">
        <f t="shared" si="2631"/>
        <v>100</v>
      </c>
      <c r="X3133" s="27"/>
    </row>
    <row r="3134" spans="1:24" s="10" customFormat="1" ht="15.75" customHeight="1" x14ac:dyDescent="0.3">
      <c r="A3134" s="9" t="s">
        <v>239</v>
      </c>
      <c r="B3134" s="9" t="s">
        <v>1760</v>
      </c>
      <c r="C3134" s="9"/>
      <c r="D3134" s="9"/>
      <c r="E3134" s="13" t="s">
        <v>506</v>
      </c>
      <c r="F3134" s="11">
        <f t="shared" ref="F3134:L3134" si="2675">F3135</f>
        <v>9123.2000000000007</v>
      </c>
      <c r="G3134" s="11">
        <f t="shared" si="2675"/>
        <v>6285.2000000000007</v>
      </c>
      <c r="H3134" s="11">
        <f t="shared" si="2675"/>
        <v>6285.2000000000007</v>
      </c>
      <c r="I3134" s="11">
        <f t="shared" si="2675"/>
        <v>0</v>
      </c>
      <c r="J3134" s="11">
        <f t="shared" si="2675"/>
        <v>0</v>
      </c>
      <c r="K3134" s="11">
        <f t="shared" si="2675"/>
        <v>0</v>
      </c>
      <c r="L3134" s="11">
        <f t="shared" si="2675"/>
        <v>15</v>
      </c>
      <c r="M3134" s="11">
        <f t="shared" si="2659"/>
        <v>9138.2000000000007</v>
      </c>
      <c r="N3134" s="11">
        <f>N3135+N3174+N3169</f>
        <v>8746.8389999999999</v>
      </c>
      <c r="O3134" s="11">
        <f t="shared" ref="O3134:V3134" si="2676">O3135+O3174+O3169</f>
        <v>4589.0360000000001</v>
      </c>
      <c r="P3134" s="11">
        <f t="shared" si="2676"/>
        <v>2563.6390000000001</v>
      </c>
      <c r="Q3134" s="11">
        <f t="shared" si="2676"/>
        <v>0</v>
      </c>
      <c r="R3134" s="11">
        <f t="shared" si="2676"/>
        <v>0</v>
      </c>
      <c r="S3134" s="11">
        <f t="shared" si="2676"/>
        <v>0</v>
      </c>
      <c r="T3134" s="11">
        <f t="shared" si="2676"/>
        <v>6632.0571100000006</v>
      </c>
      <c r="U3134" s="11">
        <f t="shared" si="2676"/>
        <v>449.10728</v>
      </c>
      <c r="V3134" s="41">
        <f t="shared" si="2676"/>
        <v>0</v>
      </c>
      <c r="W3134" s="11">
        <f t="shared" si="2631"/>
        <v>75.822329758213243</v>
      </c>
      <c r="X3134" s="26"/>
    </row>
    <row r="3135" spans="1:24" ht="15.75" customHeight="1" x14ac:dyDescent="0.3">
      <c r="A3135" s="4" t="s">
        <v>239</v>
      </c>
      <c r="B3135" s="4" t="s">
        <v>1760</v>
      </c>
      <c r="C3135" s="4" t="s">
        <v>122</v>
      </c>
      <c r="D3135" s="4"/>
      <c r="E3135" s="14" t="s">
        <v>1042</v>
      </c>
      <c r="F3135" s="5">
        <f t="shared" ref="F3135:L3135" si="2677">F3136+F3161</f>
        <v>9123.2000000000007</v>
      </c>
      <c r="G3135" s="5">
        <f t="shared" si="2677"/>
        <v>6285.2000000000007</v>
      </c>
      <c r="H3135" s="5">
        <f t="shared" si="2677"/>
        <v>6285.2000000000007</v>
      </c>
      <c r="I3135" s="5">
        <f t="shared" si="2677"/>
        <v>0</v>
      </c>
      <c r="J3135" s="5">
        <f t="shared" si="2677"/>
        <v>0</v>
      </c>
      <c r="K3135" s="5">
        <f t="shared" si="2677"/>
        <v>0</v>
      </c>
      <c r="L3135" s="5">
        <f t="shared" si="2677"/>
        <v>15</v>
      </c>
      <c r="M3135" s="5">
        <f t="shared" si="2659"/>
        <v>9138.2000000000007</v>
      </c>
      <c r="N3135" s="5">
        <f>N3136+N3161</f>
        <v>6138.2000000000007</v>
      </c>
      <c r="O3135" s="5">
        <f>O3136+O3161</f>
        <v>4544.0360000000001</v>
      </c>
      <c r="P3135" s="5">
        <f t="shared" ref="P3135:V3135" si="2678">P3136+P3161</f>
        <v>0</v>
      </c>
      <c r="Q3135" s="5">
        <f t="shared" si="2678"/>
        <v>0</v>
      </c>
      <c r="R3135" s="5">
        <f t="shared" si="2678"/>
        <v>0</v>
      </c>
      <c r="S3135" s="5">
        <f t="shared" si="2678"/>
        <v>0</v>
      </c>
      <c r="T3135" s="5">
        <f t="shared" si="2678"/>
        <v>6137.9498300000005</v>
      </c>
      <c r="U3135" s="5">
        <f t="shared" si="2678"/>
        <v>0</v>
      </c>
      <c r="V3135" s="42">
        <f t="shared" si="2678"/>
        <v>0</v>
      </c>
      <c r="W3135" s="5">
        <f t="shared" si="2631"/>
        <v>99.995924375223993</v>
      </c>
      <c r="X3135" s="27"/>
    </row>
    <row r="3136" spans="1:24" ht="31.5" customHeight="1" x14ac:dyDescent="0.3">
      <c r="A3136" s="4" t="s">
        <v>239</v>
      </c>
      <c r="B3136" s="4" t="s">
        <v>1760</v>
      </c>
      <c r="C3136" s="4" t="s">
        <v>183</v>
      </c>
      <c r="D3136" s="4"/>
      <c r="E3136" s="14" t="s">
        <v>1043</v>
      </c>
      <c r="F3136" s="5">
        <f t="shared" ref="F3136:L3136" si="2679">F3137+F3150+F3157</f>
        <v>9003.2000000000007</v>
      </c>
      <c r="G3136" s="5">
        <f t="shared" si="2679"/>
        <v>6165.2000000000007</v>
      </c>
      <c r="H3136" s="5">
        <f t="shared" si="2679"/>
        <v>6165.2000000000007</v>
      </c>
      <c r="I3136" s="5">
        <f t="shared" si="2679"/>
        <v>0</v>
      </c>
      <c r="J3136" s="5">
        <f t="shared" si="2679"/>
        <v>0</v>
      </c>
      <c r="K3136" s="5">
        <f t="shared" si="2679"/>
        <v>0</v>
      </c>
      <c r="L3136" s="5">
        <f t="shared" si="2679"/>
        <v>15</v>
      </c>
      <c r="M3136" s="5">
        <f t="shared" si="2659"/>
        <v>9018.2000000000007</v>
      </c>
      <c r="N3136" s="5">
        <f>N3137+N3150+N3157</f>
        <v>6018.2000000000007</v>
      </c>
      <c r="O3136" s="5">
        <f>O3137+O3150+O3157</f>
        <v>4544.0360000000001</v>
      </c>
      <c r="P3136" s="5">
        <f t="shared" ref="P3136:V3136" si="2680">P3137+P3150+P3157</f>
        <v>0</v>
      </c>
      <c r="Q3136" s="5">
        <f t="shared" si="2680"/>
        <v>0</v>
      </c>
      <c r="R3136" s="5">
        <f t="shared" si="2680"/>
        <v>0</v>
      </c>
      <c r="S3136" s="5">
        <f t="shared" si="2680"/>
        <v>0</v>
      </c>
      <c r="T3136" s="5">
        <f t="shared" si="2680"/>
        <v>6017.9498300000005</v>
      </c>
      <c r="U3136" s="5">
        <f t="shared" si="2680"/>
        <v>0</v>
      </c>
      <c r="V3136" s="42">
        <f t="shared" si="2680"/>
        <v>0</v>
      </c>
      <c r="W3136" s="5">
        <f t="shared" si="2631"/>
        <v>99.995843109235309</v>
      </c>
      <c r="X3136" s="27"/>
    </row>
    <row r="3137" spans="1:24" ht="63" customHeight="1" x14ac:dyDescent="0.3">
      <c r="A3137" s="4" t="s">
        <v>239</v>
      </c>
      <c r="B3137" s="4" t="s">
        <v>1760</v>
      </c>
      <c r="C3137" s="4" t="s">
        <v>184</v>
      </c>
      <c r="D3137" s="4"/>
      <c r="E3137" s="14" t="s">
        <v>1044</v>
      </c>
      <c r="F3137" s="5">
        <f t="shared" ref="F3137:L3137" si="2681">F3138+F3144+F3147+F3141</f>
        <v>3768</v>
      </c>
      <c r="G3137" s="5">
        <f t="shared" si="2681"/>
        <v>768</v>
      </c>
      <c r="H3137" s="5">
        <f t="shared" si="2681"/>
        <v>768</v>
      </c>
      <c r="I3137" s="5">
        <f t="shared" si="2681"/>
        <v>0</v>
      </c>
      <c r="J3137" s="5">
        <f t="shared" si="2681"/>
        <v>0</v>
      </c>
      <c r="K3137" s="5">
        <f t="shared" si="2681"/>
        <v>0</v>
      </c>
      <c r="L3137" s="5">
        <f t="shared" si="2681"/>
        <v>15</v>
      </c>
      <c r="M3137" s="5">
        <f t="shared" si="2659"/>
        <v>3783</v>
      </c>
      <c r="N3137" s="5">
        <f>N3138+N3144+N3147+N3141</f>
        <v>783</v>
      </c>
      <c r="O3137" s="5">
        <f>O3138+O3144+O3147+O3141</f>
        <v>614.39800000000002</v>
      </c>
      <c r="P3137" s="5">
        <f t="shared" ref="P3137:V3137" si="2682">P3138+P3144+P3147+P3141</f>
        <v>0</v>
      </c>
      <c r="Q3137" s="5">
        <f t="shared" si="2682"/>
        <v>0</v>
      </c>
      <c r="R3137" s="5">
        <f t="shared" si="2682"/>
        <v>0</v>
      </c>
      <c r="S3137" s="5">
        <f t="shared" si="2682"/>
        <v>0</v>
      </c>
      <c r="T3137" s="5">
        <f>T3138+T3144+T3147+T3141</f>
        <v>783</v>
      </c>
      <c r="U3137" s="5">
        <f t="shared" si="2682"/>
        <v>0</v>
      </c>
      <c r="V3137" s="42">
        <f t="shared" si="2682"/>
        <v>0</v>
      </c>
      <c r="W3137" s="5">
        <f t="shared" si="2631"/>
        <v>100</v>
      </c>
      <c r="X3137" s="27"/>
    </row>
    <row r="3138" spans="1:24" ht="63" customHeight="1" x14ac:dyDescent="0.3">
      <c r="A3138" s="4" t="s">
        <v>239</v>
      </c>
      <c r="B3138" s="4" t="s">
        <v>1760</v>
      </c>
      <c r="C3138" s="4" t="s">
        <v>177</v>
      </c>
      <c r="D3138" s="4"/>
      <c r="E3138" s="14" t="s">
        <v>866</v>
      </c>
      <c r="F3138" s="5">
        <f t="shared" ref="F3138:L3139" si="2683">F3139</f>
        <v>221.5</v>
      </c>
      <c r="G3138" s="5">
        <f t="shared" si="2683"/>
        <v>221.5</v>
      </c>
      <c r="H3138" s="5">
        <f t="shared" si="2683"/>
        <v>221.5</v>
      </c>
      <c r="I3138" s="5">
        <f t="shared" si="2683"/>
        <v>0</v>
      </c>
      <c r="J3138" s="5">
        <f t="shared" si="2683"/>
        <v>0</v>
      </c>
      <c r="K3138" s="5">
        <f t="shared" si="2683"/>
        <v>0</v>
      </c>
      <c r="L3138" s="5">
        <f t="shared" si="2683"/>
        <v>0</v>
      </c>
      <c r="M3138" s="5">
        <f t="shared" si="2659"/>
        <v>221.5</v>
      </c>
      <c r="N3138" s="5">
        <f>N3139</f>
        <v>221.5</v>
      </c>
      <c r="O3138" s="5">
        <f>O3139</f>
        <v>120.001</v>
      </c>
      <c r="P3138" s="5">
        <f t="shared" ref="P3138:V3139" si="2684">P3139</f>
        <v>0</v>
      </c>
      <c r="Q3138" s="5">
        <f t="shared" si="2684"/>
        <v>0</v>
      </c>
      <c r="R3138" s="5">
        <f t="shared" si="2684"/>
        <v>0</v>
      </c>
      <c r="S3138" s="5">
        <f t="shared" si="2684"/>
        <v>0</v>
      </c>
      <c r="T3138" s="5">
        <f t="shared" si="2684"/>
        <v>221.5</v>
      </c>
      <c r="U3138" s="5">
        <f t="shared" si="2684"/>
        <v>0</v>
      </c>
      <c r="V3138" s="42">
        <f t="shared" si="2684"/>
        <v>0</v>
      </c>
      <c r="W3138" s="5">
        <f t="shared" si="2631"/>
        <v>100</v>
      </c>
      <c r="X3138" s="27"/>
    </row>
    <row r="3139" spans="1:24" ht="31.5" customHeight="1" x14ac:dyDescent="0.3">
      <c r="A3139" s="4" t="s">
        <v>239</v>
      </c>
      <c r="B3139" s="4" t="s">
        <v>1760</v>
      </c>
      <c r="C3139" s="4" t="s">
        <v>177</v>
      </c>
      <c r="D3139" s="4" t="s">
        <v>11</v>
      </c>
      <c r="E3139" s="14" t="s">
        <v>531</v>
      </c>
      <c r="F3139" s="5">
        <f t="shared" si="2683"/>
        <v>221.5</v>
      </c>
      <c r="G3139" s="5">
        <f t="shared" si="2683"/>
        <v>221.5</v>
      </c>
      <c r="H3139" s="5">
        <f t="shared" si="2683"/>
        <v>221.5</v>
      </c>
      <c r="I3139" s="5">
        <f t="shared" si="2683"/>
        <v>0</v>
      </c>
      <c r="J3139" s="5">
        <f t="shared" si="2683"/>
        <v>0</v>
      </c>
      <c r="K3139" s="5">
        <f t="shared" si="2683"/>
        <v>0</v>
      </c>
      <c r="L3139" s="5">
        <f t="shared" si="2683"/>
        <v>0</v>
      </c>
      <c r="M3139" s="5">
        <f t="shared" si="2659"/>
        <v>221.5</v>
      </c>
      <c r="N3139" s="5">
        <f>N3140</f>
        <v>221.5</v>
      </c>
      <c r="O3139" s="5">
        <f>O3140</f>
        <v>120.001</v>
      </c>
      <c r="P3139" s="5">
        <f t="shared" si="2684"/>
        <v>0</v>
      </c>
      <c r="Q3139" s="5">
        <f t="shared" si="2684"/>
        <v>0</v>
      </c>
      <c r="R3139" s="5">
        <f t="shared" si="2684"/>
        <v>0</v>
      </c>
      <c r="S3139" s="5">
        <f t="shared" si="2684"/>
        <v>0</v>
      </c>
      <c r="T3139" s="5">
        <f t="shared" si="2684"/>
        <v>221.5</v>
      </c>
      <c r="U3139" s="5">
        <f t="shared" si="2684"/>
        <v>0</v>
      </c>
      <c r="V3139" s="42">
        <f t="shared" si="2684"/>
        <v>0</v>
      </c>
      <c r="W3139" s="5">
        <f t="shared" si="2631"/>
        <v>100</v>
      </c>
      <c r="X3139" s="27"/>
    </row>
    <row r="3140" spans="1:24" ht="31.5" customHeight="1" x14ac:dyDescent="0.3">
      <c r="A3140" s="4" t="s">
        <v>239</v>
      </c>
      <c r="B3140" s="4" t="s">
        <v>1760</v>
      </c>
      <c r="C3140" s="4" t="s">
        <v>177</v>
      </c>
      <c r="D3140" s="4" t="s">
        <v>12</v>
      </c>
      <c r="E3140" s="14" t="s">
        <v>532</v>
      </c>
      <c r="F3140" s="5">
        <v>221.5</v>
      </c>
      <c r="G3140" s="5">
        <v>221.5</v>
      </c>
      <c r="H3140" s="5">
        <v>221.5</v>
      </c>
      <c r="I3140" s="5"/>
      <c r="J3140" s="5"/>
      <c r="K3140" s="5"/>
      <c r="L3140" s="5"/>
      <c r="M3140" s="5">
        <f t="shared" si="2659"/>
        <v>221.5</v>
      </c>
      <c r="N3140" s="5">
        <v>221.5</v>
      </c>
      <c r="O3140" s="5">
        <v>120.001</v>
      </c>
      <c r="P3140" s="5">
        <v>0</v>
      </c>
      <c r="Q3140" s="5">
        <v>0</v>
      </c>
      <c r="R3140" s="5">
        <v>0</v>
      </c>
      <c r="S3140" s="5">
        <v>0</v>
      </c>
      <c r="T3140" s="5">
        <v>221.5</v>
      </c>
      <c r="U3140" s="5">
        <v>0</v>
      </c>
      <c r="V3140" s="42">
        <v>0</v>
      </c>
      <c r="W3140" s="5">
        <f t="shared" si="2631"/>
        <v>100</v>
      </c>
      <c r="X3140" s="27"/>
    </row>
    <row r="3141" spans="1:24" ht="31.5" hidden="1" customHeight="1" x14ac:dyDescent="0.25">
      <c r="A3141" s="4" t="s">
        <v>239</v>
      </c>
      <c r="B3141" s="4" t="s">
        <v>1760</v>
      </c>
      <c r="C3141" s="4" t="s">
        <v>1427</v>
      </c>
      <c r="D3141" s="4"/>
      <c r="E3141" s="14" t="s">
        <v>1428</v>
      </c>
      <c r="F3141" s="5">
        <f>F3142</f>
        <v>3000</v>
      </c>
      <c r="G3141" s="5">
        <f t="shared" ref="G3141:L3142" si="2685">G3142</f>
        <v>0</v>
      </c>
      <c r="H3141" s="5">
        <f t="shared" si="2685"/>
        <v>0</v>
      </c>
      <c r="I3141" s="5">
        <f t="shared" si="2685"/>
        <v>0</v>
      </c>
      <c r="J3141" s="5">
        <f t="shared" si="2685"/>
        <v>0</v>
      </c>
      <c r="K3141" s="5">
        <f t="shared" si="2685"/>
        <v>0</v>
      </c>
      <c r="L3141" s="5">
        <f t="shared" si="2685"/>
        <v>0</v>
      </c>
      <c r="M3141" s="5">
        <f t="shared" si="2659"/>
        <v>3000</v>
      </c>
      <c r="N3141" s="5">
        <f>N3142</f>
        <v>0</v>
      </c>
      <c r="O3141" s="5">
        <f>O3142</f>
        <v>0</v>
      </c>
      <c r="P3141" s="5">
        <f t="shared" ref="P3141:V3142" si="2686">P3142</f>
        <v>0</v>
      </c>
      <c r="Q3141" s="5">
        <f t="shared" si="2686"/>
        <v>0</v>
      </c>
      <c r="R3141" s="5">
        <f t="shared" si="2686"/>
        <v>0</v>
      </c>
      <c r="S3141" s="5">
        <f t="shared" si="2686"/>
        <v>0</v>
      </c>
      <c r="T3141" s="5">
        <f t="shared" si="2686"/>
        <v>0</v>
      </c>
      <c r="U3141" s="5">
        <f t="shared" si="2686"/>
        <v>0</v>
      </c>
      <c r="V3141" s="42">
        <f t="shared" si="2686"/>
        <v>0</v>
      </c>
      <c r="W3141" s="5" t="e">
        <f t="shared" si="2631"/>
        <v>#DIV/0!</v>
      </c>
      <c r="X3141" s="25" t="s">
        <v>1591</v>
      </c>
    </row>
    <row r="3142" spans="1:24" ht="31.5" hidden="1" customHeight="1" x14ac:dyDescent="0.3">
      <c r="A3142" s="4" t="s">
        <v>239</v>
      </c>
      <c r="B3142" s="4" t="s">
        <v>1760</v>
      </c>
      <c r="C3142" s="4" t="s">
        <v>1427</v>
      </c>
      <c r="D3142" s="4" t="s">
        <v>11</v>
      </c>
      <c r="E3142" s="14" t="s">
        <v>531</v>
      </c>
      <c r="F3142" s="5">
        <f>F3143</f>
        <v>3000</v>
      </c>
      <c r="G3142" s="5">
        <f t="shared" si="2685"/>
        <v>0</v>
      </c>
      <c r="H3142" s="5">
        <f t="shared" si="2685"/>
        <v>0</v>
      </c>
      <c r="I3142" s="5">
        <f t="shared" si="2685"/>
        <v>0</v>
      </c>
      <c r="J3142" s="5">
        <f t="shared" si="2685"/>
        <v>0</v>
      </c>
      <c r="K3142" s="5">
        <f t="shared" si="2685"/>
        <v>0</v>
      </c>
      <c r="L3142" s="5">
        <f t="shared" si="2685"/>
        <v>0</v>
      </c>
      <c r="M3142" s="5">
        <f t="shared" si="2659"/>
        <v>3000</v>
      </c>
      <c r="N3142" s="5">
        <f>N3143</f>
        <v>0</v>
      </c>
      <c r="O3142" s="5">
        <f>O3143</f>
        <v>0</v>
      </c>
      <c r="P3142" s="5">
        <f t="shared" si="2686"/>
        <v>0</v>
      </c>
      <c r="Q3142" s="5">
        <f t="shared" si="2686"/>
        <v>0</v>
      </c>
      <c r="R3142" s="5">
        <f t="shared" si="2686"/>
        <v>0</v>
      </c>
      <c r="S3142" s="5">
        <f t="shared" si="2686"/>
        <v>0</v>
      </c>
      <c r="T3142" s="5">
        <f t="shared" si="2686"/>
        <v>0</v>
      </c>
      <c r="U3142" s="5">
        <f t="shared" si="2686"/>
        <v>0</v>
      </c>
      <c r="V3142" s="42">
        <f t="shared" si="2686"/>
        <v>0</v>
      </c>
      <c r="W3142" s="5" t="e">
        <f t="shared" si="2631"/>
        <v>#DIV/0!</v>
      </c>
      <c r="X3142" s="25" t="s">
        <v>1591</v>
      </c>
    </row>
    <row r="3143" spans="1:24" ht="31.5" hidden="1" customHeight="1" x14ac:dyDescent="0.3">
      <c r="A3143" s="4" t="s">
        <v>239</v>
      </c>
      <c r="B3143" s="4" t="s">
        <v>1760</v>
      </c>
      <c r="C3143" s="4" t="s">
        <v>1427</v>
      </c>
      <c r="D3143" s="4" t="s">
        <v>12</v>
      </c>
      <c r="E3143" s="14" t="s">
        <v>532</v>
      </c>
      <c r="F3143" s="5">
        <v>3000</v>
      </c>
      <c r="G3143" s="5"/>
      <c r="H3143" s="5"/>
      <c r="I3143" s="5"/>
      <c r="J3143" s="5"/>
      <c r="K3143" s="5"/>
      <c r="L3143" s="5"/>
      <c r="M3143" s="5">
        <f t="shared" si="2659"/>
        <v>3000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42">
        <v>0</v>
      </c>
      <c r="W3143" s="5" t="e">
        <f t="shared" si="2631"/>
        <v>#DIV/0!</v>
      </c>
      <c r="X3143" s="25" t="s">
        <v>1591</v>
      </c>
    </row>
    <row r="3144" spans="1:24" ht="47.25" customHeight="1" x14ac:dyDescent="0.3">
      <c r="A3144" s="4" t="s">
        <v>239</v>
      </c>
      <c r="B3144" s="4" t="s">
        <v>1760</v>
      </c>
      <c r="C3144" s="4" t="s">
        <v>178</v>
      </c>
      <c r="D3144" s="4"/>
      <c r="E3144" s="14" t="s">
        <v>554</v>
      </c>
      <c r="F3144" s="5">
        <f t="shared" ref="F3144:L3145" si="2687">F3145</f>
        <v>418.5</v>
      </c>
      <c r="G3144" s="5">
        <f t="shared" si="2687"/>
        <v>418.5</v>
      </c>
      <c r="H3144" s="5">
        <f t="shared" si="2687"/>
        <v>418.5</v>
      </c>
      <c r="I3144" s="5">
        <f t="shared" si="2687"/>
        <v>0</v>
      </c>
      <c r="J3144" s="5">
        <f t="shared" si="2687"/>
        <v>0</v>
      </c>
      <c r="K3144" s="5">
        <f t="shared" si="2687"/>
        <v>0</v>
      </c>
      <c r="L3144" s="5">
        <f t="shared" si="2687"/>
        <v>15</v>
      </c>
      <c r="M3144" s="5">
        <f t="shared" si="2659"/>
        <v>433.5</v>
      </c>
      <c r="N3144" s="5">
        <f>N3145</f>
        <v>433.5</v>
      </c>
      <c r="O3144" s="5">
        <f>O3145</f>
        <v>366.39699999999999</v>
      </c>
      <c r="P3144" s="5">
        <f t="shared" ref="P3144:V3145" si="2688">P3145</f>
        <v>0</v>
      </c>
      <c r="Q3144" s="5">
        <f t="shared" si="2688"/>
        <v>0</v>
      </c>
      <c r="R3144" s="5">
        <f t="shared" si="2688"/>
        <v>0</v>
      </c>
      <c r="S3144" s="5">
        <f t="shared" si="2688"/>
        <v>0</v>
      </c>
      <c r="T3144" s="5">
        <f t="shared" si="2688"/>
        <v>433.5</v>
      </c>
      <c r="U3144" s="5">
        <f t="shared" si="2688"/>
        <v>0</v>
      </c>
      <c r="V3144" s="42">
        <f t="shared" si="2688"/>
        <v>0</v>
      </c>
      <c r="W3144" s="5">
        <f t="shared" si="2631"/>
        <v>100</v>
      </c>
      <c r="X3144" s="27"/>
    </row>
    <row r="3145" spans="1:24" ht="31.5" customHeight="1" x14ac:dyDescent="0.3">
      <c r="A3145" s="4" t="s">
        <v>239</v>
      </c>
      <c r="B3145" s="4" t="s">
        <v>1760</v>
      </c>
      <c r="C3145" s="4" t="s">
        <v>178</v>
      </c>
      <c r="D3145" s="4" t="s">
        <v>87</v>
      </c>
      <c r="E3145" s="14" t="s">
        <v>541</v>
      </c>
      <c r="F3145" s="5">
        <f t="shared" si="2687"/>
        <v>418.5</v>
      </c>
      <c r="G3145" s="5">
        <f t="shared" si="2687"/>
        <v>418.5</v>
      </c>
      <c r="H3145" s="5">
        <f t="shared" si="2687"/>
        <v>418.5</v>
      </c>
      <c r="I3145" s="5">
        <f t="shared" si="2687"/>
        <v>0</v>
      </c>
      <c r="J3145" s="5">
        <f t="shared" si="2687"/>
        <v>0</v>
      </c>
      <c r="K3145" s="5">
        <f t="shared" si="2687"/>
        <v>0</v>
      </c>
      <c r="L3145" s="5">
        <f t="shared" si="2687"/>
        <v>15</v>
      </c>
      <c r="M3145" s="5">
        <f t="shared" si="2659"/>
        <v>433.5</v>
      </c>
      <c r="N3145" s="5">
        <f>N3146</f>
        <v>433.5</v>
      </c>
      <c r="O3145" s="5">
        <f>O3146</f>
        <v>366.39699999999999</v>
      </c>
      <c r="P3145" s="5">
        <f t="shared" si="2688"/>
        <v>0</v>
      </c>
      <c r="Q3145" s="5">
        <f t="shared" si="2688"/>
        <v>0</v>
      </c>
      <c r="R3145" s="5">
        <f t="shared" si="2688"/>
        <v>0</v>
      </c>
      <c r="S3145" s="5">
        <f t="shared" si="2688"/>
        <v>0</v>
      </c>
      <c r="T3145" s="5">
        <f t="shared" si="2688"/>
        <v>433.5</v>
      </c>
      <c r="U3145" s="5">
        <f t="shared" si="2688"/>
        <v>0</v>
      </c>
      <c r="V3145" s="42">
        <f t="shared" si="2688"/>
        <v>0</v>
      </c>
      <c r="W3145" s="5">
        <f t="shared" si="2631"/>
        <v>100</v>
      </c>
      <c r="X3145" s="27"/>
    </row>
    <row r="3146" spans="1:24" ht="63" customHeight="1" x14ac:dyDescent="0.3">
      <c r="A3146" s="4" t="s">
        <v>239</v>
      </c>
      <c r="B3146" s="4" t="s">
        <v>1760</v>
      </c>
      <c r="C3146" s="4" t="s">
        <v>178</v>
      </c>
      <c r="D3146" s="4" t="s">
        <v>84</v>
      </c>
      <c r="E3146" s="14" t="s">
        <v>1552</v>
      </c>
      <c r="F3146" s="5">
        <v>418.5</v>
      </c>
      <c r="G3146" s="5">
        <v>418.5</v>
      </c>
      <c r="H3146" s="5">
        <v>418.5</v>
      </c>
      <c r="I3146" s="5"/>
      <c r="J3146" s="5"/>
      <c r="K3146" s="5"/>
      <c r="L3146" s="5">
        <v>15</v>
      </c>
      <c r="M3146" s="5">
        <f t="shared" si="2659"/>
        <v>433.5</v>
      </c>
      <c r="N3146" s="5">
        <v>433.5</v>
      </c>
      <c r="O3146" s="5">
        <v>366.39699999999999</v>
      </c>
      <c r="P3146" s="5">
        <v>0</v>
      </c>
      <c r="Q3146" s="5">
        <v>0</v>
      </c>
      <c r="R3146" s="5">
        <v>0</v>
      </c>
      <c r="S3146" s="5">
        <v>0</v>
      </c>
      <c r="T3146" s="5">
        <v>433.5</v>
      </c>
      <c r="U3146" s="5">
        <v>0</v>
      </c>
      <c r="V3146" s="42">
        <v>0</v>
      </c>
      <c r="W3146" s="5">
        <f t="shared" si="2631"/>
        <v>100</v>
      </c>
      <c r="X3146" s="27"/>
    </row>
    <row r="3147" spans="1:24" ht="63" customHeight="1" x14ac:dyDescent="0.3">
      <c r="A3147" s="4" t="s">
        <v>239</v>
      </c>
      <c r="B3147" s="4" t="s">
        <v>1760</v>
      </c>
      <c r="C3147" s="4" t="s">
        <v>179</v>
      </c>
      <c r="D3147" s="4"/>
      <c r="E3147" s="14" t="s">
        <v>555</v>
      </c>
      <c r="F3147" s="5">
        <f t="shared" ref="F3147:L3148" si="2689">F3148</f>
        <v>128</v>
      </c>
      <c r="G3147" s="5">
        <f t="shared" si="2689"/>
        <v>128</v>
      </c>
      <c r="H3147" s="5">
        <f t="shared" si="2689"/>
        <v>128</v>
      </c>
      <c r="I3147" s="5">
        <f t="shared" si="2689"/>
        <v>0</v>
      </c>
      <c r="J3147" s="5">
        <f t="shared" si="2689"/>
        <v>0</v>
      </c>
      <c r="K3147" s="5">
        <f t="shared" si="2689"/>
        <v>0</v>
      </c>
      <c r="L3147" s="5">
        <f t="shared" si="2689"/>
        <v>0</v>
      </c>
      <c r="M3147" s="5">
        <f t="shared" si="2659"/>
        <v>128</v>
      </c>
      <c r="N3147" s="5">
        <f>N3148</f>
        <v>128</v>
      </c>
      <c r="O3147" s="5">
        <f>O3148</f>
        <v>128</v>
      </c>
      <c r="P3147" s="5">
        <f t="shared" ref="P3147:V3148" si="2690">P3148</f>
        <v>0</v>
      </c>
      <c r="Q3147" s="5">
        <f t="shared" si="2690"/>
        <v>0</v>
      </c>
      <c r="R3147" s="5">
        <f t="shared" si="2690"/>
        <v>0</v>
      </c>
      <c r="S3147" s="5">
        <f t="shared" si="2690"/>
        <v>0</v>
      </c>
      <c r="T3147" s="5">
        <f t="shared" si="2690"/>
        <v>128</v>
      </c>
      <c r="U3147" s="5">
        <f t="shared" si="2690"/>
        <v>0</v>
      </c>
      <c r="V3147" s="42">
        <f t="shared" si="2690"/>
        <v>0</v>
      </c>
      <c r="W3147" s="5">
        <f t="shared" si="2631"/>
        <v>100</v>
      </c>
      <c r="X3147" s="27"/>
    </row>
    <row r="3148" spans="1:24" ht="31.5" customHeight="1" x14ac:dyDescent="0.3">
      <c r="A3148" s="4" t="s">
        <v>239</v>
      </c>
      <c r="B3148" s="4" t="s">
        <v>1760</v>
      </c>
      <c r="C3148" s="4" t="s">
        <v>179</v>
      </c>
      <c r="D3148" s="4" t="s">
        <v>87</v>
      </c>
      <c r="E3148" s="14" t="s">
        <v>541</v>
      </c>
      <c r="F3148" s="5">
        <f t="shared" si="2689"/>
        <v>128</v>
      </c>
      <c r="G3148" s="5">
        <f t="shared" si="2689"/>
        <v>128</v>
      </c>
      <c r="H3148" s="5">
        <f t="shared" si="2689"/>
        <v>128</v>
      </c>
      <c r="I3148" s="5">
        <f t="shared" si="2689"/>
        <v>0</v>
      </c>
      <c r="J3148" s="5">
        <f t="shared" si="2689"/>
        <v>0</v>
      </c>
      <c r="K3148" s="5">
        <f t="shared" si="2689"/>
        <v>0</v>
      </c>
      <c r="L3148" s="5">
        <f t="shared" si="2689"/>
        <v>0</v>
      </c>
      <c r="M3148" s="5">
        <f t="shared" si="2659"/>
        <v>128</v>
      </c>
      <c r="N3148" s="5">
        <f>N3149</f>
        <v>128</v>
      </c>
      <c r="O3148" s="5">
        <f>O3149</f>
        <v>128</v>
      </c>
      <c r="P3148" s="5">
        <f t="shared" si="2690"/>
        <v>0</v>
      </c>
      <c r="Q3148" s="5">
        <f t="shared" si="2690"/>
        <v>0</v>
      </c>
      <c r="R3148" s="5">
        <f t="shared" si="2690"/>
        <v>0</v>
      </c>
      <c r="S3148" s="5">
        <f t="shared" si="2690"/>
        <v>0</v>
      </c>
      <c r="T3148" s="5">
        <f t="shared" si="2690"/>
        <v>128</v>
      </c>
      <c r="U3148" s="5">
        <f t="shared" si="2690"/>
        <v>0</v>
      </c>
      <c r="V3148" s="42">
        <f t="shared" si="2690"/>
        <v>0</v>
      </c>
      <c r="W3148" s="5">
        <f t="shared" si="2631"/>
        <v>100</v>
      </c>
      <c r="X3148" s="27"/>
    </row>
    <row r="3149" spans="1:24" ht="63" customHeight="1" x14ac:dyDescent="0.3">
      <c r="A3149" s="4" t="s">
        <v>239</v>
      </c>
      <c r="B3149" s="4" t="s">
        <v>1760</v>
      </c>
      <c r="C3149" s="4" t="s">
        <v>179</v>
      </c>
      <c r="D3149" s="4" t="s">
        <v>84</v>
      </c>
      <c r="E3149" s="14" t="s">
        <v>1552</v>
      </c>
      <c r="F3149" s="5">
        <v>128</v>
      </c>
      <c r="G3149" s="5">
        <v>128</v>
      </c>
      <c r="H3149" s="5">
        <v>128</v>
      </c>
      <c r="I3149" s="5"/>
      <c r="J3149" s="5"/>
      <c r="K3149" s="5"/>
      <c r="L3149" s="5"/>
      <c r="M3149" s="5">
        <f t="shared" si="2659"/>
        <v>128</v>
      </c>
      <c r="N3149" s="5">
        <v>128</v>
      </c>
      <c r="O3149" s="5">
        <v>128</v>
      </c>
      <c r="P3149" s="5">
        <v>0</v>
      </c>
      <c r="Q3149" s="5">
        <v>0</v>
      </c>
      <c r="R3149" s="5">
        <v>0</v>
      </c>
      <c r="S3149" s="5">
        <v>0</v>
      </c>
      <c r="T3149" s="5">
        <v>128</v>
      </c>
      <c r="U3149" s="5">
        <v>0</v>
      </c>
      <c r="V3149" s="42">
        <v>0</v>
      </c>
      <c r="W3149" s="5">
        <f t="shared" ref="W3149:W3212" si="2691">T3149/N3149*100</f>
        <v>100</v>
      </c>
      <c r="X3149" s="27"/>
    </row>
    <row r="3150" spans="1:24" ht="63" customHeight="1" x14ac:dyDescent="0.3">
      <c r="A3150" s="4" t="s">
        <v>239</v>
      </c>
      <c r="B3150" s="4" t="s">
        <v>1760</v>
      </c>
      <c r="C3150" s="4" t="s">
        <v>185</v>
      </c>
      <c r="D3150" s="4"/>
      <c r="E3150" s="14" t="s">
        <v>1045</v>
      </c>
      <c r="F3150" s="5">
        <f t="shared" ref="F3150:L3150" si="2692">F3151+F3154</f>
        <v>3894.8</v>
      </c>
      <c r="G3150" s="5">
        <f t="shared" si="2692"/>
        <v>4056.8</v>
      </c>
      <c r="H3150" s="5">
        <f t="shared" si="2692"/>
        <v>4056.8</v>
      </c>
      <c r="I3150" s="5">
        <f t="shared" si="2692"/>
        <v>0</v>
      </c>
      <c r="J3150" s="5">
        <f t="shared" si="2692"/>
        <v>0</v>
      </c>
      <c r="K3150" s="5">
        <f t="shared" si="2692"/>
        <v>0</v>
      </c>
      <c r="L3150" s="5">
        <f t="shared" si="2692"/>
        <v>0</v>
      </c>
      <c r="M3150" s="5">
        <f t="shared" si="2659"/>
        <v>3894.8</v>
      </c>
      <c r="N3150" s="5">
        <f>N3151+N3154</f>
        <v>3894.8</v>
      </c>
      <c r="O3150" s="5">
        <f>O3151+O3154</f>
        <v>2921.0909999999999</v>
      </c>
      <c r="P3150" s="5">
        <f t="shared" ref="P3150:V3150" si="2693">P3151+P3154</f>
        <v>0</v>
      </c>
      <c r="Q3150" s="5">
        <f t="shared" si="2693"/>
        <v>0</v>
      </c>
      <c r="R3150" s="5">
        <f t="shared" si="2693"/>
        <v>0</v>
      </c>
      <c r="S3150" s="5">
        <f t="shared" si="2693"/>
        <v>0</v>
      </c>
      <c r="T3150" s="5">
        <f t="shared" si="2693"/>
        <v>3894.8</v>
      </c>
      <c r="U3150" s="5">
        <f t="shared" si="2693"/>
        <v>0</v>
      </c>
      <c r="V3150" s="42">
        <f t="shared" si="2693"/>
        <v>0</v>
      </c>
      <c r="W3150" s="5">
        <f t="shared" si="2691"/>
        <v>100</v>
      </c>
      <c r="X3150" s="27"/>
    </row>
    <row r="3151" spans="1:24" ht="31.5" customHeight="1" x14ac:dyDescent="0.3">
      <c r="A3151" s="4" t="s">
        <v>239</v>
      </c>
      <c r="B3151" s="4" t="s">
        <v>1760</v>
      </c>
      <c r="C3151" s="4" t="s">
        <v>180</v>
      </c>
      <c r="D3151" s="4"/>
      <c r="E3151" s="14" t="s">
        <v>557</v>
      </c>
      <c r="F3151" s="5">
        <f t="shared" ref="F3151:L3152" si="2694">F3152</f>
        <v>3894.8</v>
      </c>
      <c r="G3151" s="5">
        <f t="shared" si="2694"/>
        <v>3894.8</v>
      </c>
      <c r="H3151" s="5">
        <f t="shared" si="2694"/>
        <v>3894.8</v>
      </c>
      <c r="I3151" s="5">
        <f t="shared" si="2694"/>
        <v>0</v>
      </c>
      <c r="J3151" s="5">
        <f t="shared" si="2694"/>
        <v>0</v>
      </c>
      <c r="K3151" s="5">
        <f t="shared" si="2694"/>
        <v>0</v>
      </c>
      <c r="L3151" s="5">
        <f t="shared" si="2694"/>
        <v>0</v>
      </c>
      <c r="M3151" s="5">
        <f t="shared" si="2659"/>
        <v>3894.8</v>
      </c>
      <c r="N3151" s="5">
        <f>N3152</f>
        <v>3894.8</v>
      </c>
      <c r="O3151" s="5">
        <f>O3152</f>
        <v>2921.0909999999999</v>
      </c>
      <c r="P3151" s="5">
        <f t="shared" ref="P3151:V3152" si="2695">P3152</f>
        <v>0</v>
      </c>
      <c r="Q3151" s="5">
        <f t="shared" si="2695"/>
        <v>0</v>
      </c>
      <c r="R3151" s="5">
        <f t="shared" si="2695"/>
        <v>0</v>
      </c>
      <c r="S3151" s="5">
        <f t="shared" si="2695"/>
        <v>0</v>
      </c>
      <c r="T3151" s="5">
        <f t="shared" si="2695"/>
        <v>3894.8</v>
      </c>
      <c r="U3151" s="5">
        <f t="shared" si="2695"/>
        <v>0</v>
      </c>
      <c r="V3151" s="42">
        <f t="shared" si="2695"/>
        <v>0</v>
      </c>
      <c r="W3151" s="5">
        <f t="shared" si="2691"/>
        <v>100</v>
      </c>
      <c r="X3151" s="27"/>
    </row>
    <row r="3152" spans="1:24" ht="31.5" customHeight="1" x14ac:dyDescent="0.3">
      <c r="A3152" s="4" t="s">
        <v>239</v>
      </c>
      <c r="B3152" s="4" t="s">
        <v>1760</v>
      </c>
      <c r="C3152" s="4" t="s">
        <v>180</v>
      </c>
      <c r="D3152" s="4" t="s">
        <v>87</v>
      </c>
      <c r="E3152" s="14" t="s">
        <v>541</v>
      </c>
      <c r="F3152" s="5">
        <f t="shared" si="2694"/>
        <v>3894.8</v>
      </c>
      <c r="G3152" s="5">
        <f t="shared" si="2694"/>
        <v>3894.8</v>
      </c>
      <c r="H3152" s="5">
        <f t="shared" si="2694"/>
        <v>3894.8</v>
      </c>
      <c r="I3152" s="5">
        <f t="shared" si="2694"/>
        <v>0</v>
      </c>
      <c r="J3152" s="5">
        <f t="shared" si="2694"/>
        <v>0</v>
      </c>
      <c r="K3152" s="5">
        <f t="shared" si="2694"/>
        <v>0</v>
      </c>
      <c r="L3152" s="5">
        <f t="shared" si="2694"/>
        <v>0</v>
      </c>
      <c r="M3152" s="5">
        <f t="shared" si="2659"/>
        <v>3894.8</v>
      </c>
      <c r="N3152" s="5">
        <f>N3153</f>
        <v>3894.8</v>
      </c>
      <c r="O3152" s="5">
        <f>O3153</f>
        <v>2921.0909999999999</v>
      </c>
      <c r="P3152" s="5">
        <f t="shared" si="2695"/>
        <v>0</v>
      </c>
      <c r="Q3152" s="5">
        <f t="shared" si="2695"/>
        <v>0</v>
      </c>
      <c r="R3152" s="5">
        <f t="shared" si="2695"/>
        <v>0</v>
      </c>
      <c r="S3152" s="5">
        <f t="shared" si="2695"/>
        <v>0</v>
      </c>
      <c r="T3152" s="5">
        <f t="shared" si="2695"/>
        <v>3894.8</v>
      </c>
      <c r="U3152" s="5">
        <f t="shared" si="2695"/>
        <v>0</v>
      </c>
      <c r="V3152" s="42">
        <f t="shared" si="2695"/>
        <v>0</v>
      </c>
      <c r="W3152" s="5">
        <f t="shared" si="2691"/>
        <v>100</v>
      </c>
      <c r="X3152" s="27"/>
    </row>
    <row r="3153" spans="1:25" ht="63" customHeight="1" x14ac:dyDescent="0.3">
      <c r="A3153" s="4" t="s">
        <v>239</v>
      </c>
      <c r="B3153" s="4" t="s">
        <v>1760</v>
      </c>
      <c r="C3153" s="4" t="s">
        <v>180</v>
      </c>
      <c r="D3153" s="4" t="s">
        <v>84</v>
      </c>
      <c r="E3153" s="14" t="s">
        <v>1552</v>
      </c>
      <c r="F3153" s="5">
        <v>3894.8</v>
      </c>
      <c r="G3153" s="5">
        <v>3894.8</v>
      </c>
      <c r="H3153" s="5">
        <v>3894.8</v>
      </c>
      <c r="I3153" s="5"/>
      <c r="J3153" s="5"/>
      <c r="K3153" s="5"/>
      <c r="L3153" s="5"/>
      <c r="M3153" s="5">
        <f t="shared" si="2659"/>
        <v>3894.8</v>
      </c>
      <c r="N3153" s="5">
        <v>3894.8</v>
      </c>
      <c r="O3153" s="5">
        <v>2921.0909999999999</v>
      </c>
      <c r="P3153" s="5">
        <v>0</v>
      </c>
      <c r="Q3153" s="5">
        <v>0</v>
      </c>
      <c r="R3153" s="5">
        <v>0</v>
      </c>
      <c r="S3153" s="5">
        <v>0</v>
      </c>
      <c r="T3153" s="5">
        <v>3894.8</v>
      </c>
      <c r="U3153" s="5">
        <v>0</v>
      </c>
      <c r="V3153" s="42">
        <v>0</v>
      </c>
      <c r="W3153" s="5">
        <f t="shared" si="2691"/>
        <v>100</v>
      </c>
      <c r="X3153" s="27"/>
    </row>
    <row r="3154" spans="1:25" ht="31.5" hidden="1" customHeight="1" x14ac:dyDescent="0.25">
      <c r="A3154" s="4" t="s">
        <v>239</v>
      </c>
      <c r="B3154" s="4" t="s">
        <v>1760</v>
      </c>
      <c r="C3154" s="4" t="s">
        <v>181</v>
      </c>
      <c r="D3154" s="4"/>
      <c r="E3154" s="14" t="s">
        <v>908</v>
      </c>
      <c r="F3154" s="5">
        <f t="shared" ref="F3154:L3155" si="2696">F3155</f>
        <v>0</v>
      </c>
      <c r="G3154" s="5">
        <f t="shared" si="2696"/>
        <v>162</v>
      </c>
      <c r="H3154" s="5">
        <f t="shared" si="2696"/>
        <v>162</v>
      </c>
      <c r="I3154" s="5">
        <f t="shared" si="2696"/>
        <v>0</v>
      </c>
      <c r="J3154" s="5">
        <f t="shared" si="2696"/>
        <v>0</v>
      </c>
      <c r="K3154" s="5">
        <f t="shared" si="2696"/>
        <v>0</v>
      </c>
      <c r="L3154" s="5">
        <f t="shared" si="2696"/>
        <v>0</v>
      </c>
      <c r="M3154" s="5">
        <f t="shared" si="2659"/>
        <v>0</v>
      </c>
      <c r="N3154" s="5">
        <f>N3155</f>
        <v>0</v>
      </c>
      <c r="O3154" s="5">
        <f>O3155</f>
        <v>0</v>
      </c>
      <c r="P3154" s="5">
        <f t="shared" ref="P3154:V3155" si="2697">P3155</f>
        <v>0</v>
      </c>
      <c r="Q3154" s="5">
        <f t="shared" si="2697"/>
        <v>0</v>
      </c>
      <c r="R3154" s="5">
        <f t="shared" si="2697"/>
        <v>0</v>
      </c>
      <c r="S3154" s="5">
        <f t="shared" si="2697"/>
        <v>0</v>
      </c>
      <c r="T3154" s="5">
        <f t="shared" si="2697"/>
        <v>0</v>
      </c>
      <c r="U3154" s="5">
        <f t="shared" si="2697"/>
        <v>0</v>
      </c>
      <c r="V3154" s="42">
        <f t="shared" si="2697"/>
        <v>0</v>
      </c>
      <c r="W3154" s="5" t="e">
        <f t="shared" si="2691"/>
        <v>#DIV/0!</v>
      </c>
      <c r="X3154" s="25" t="s">
        <v>1591</v>
      </c>
      <c r="Y3154" s="2" t="s">
        <v>1630</v>
      </c>
    </row>
    <row r="3155" spans="1:25" ht="31.5" hidden="1" customHeight="1" x14ac:dyDescent="0.3">
      <c r="A3155" s="4" t="s">
        <v>239</v>
      </c>
      <c r="B3155" s="4" t="s">
        <v>1760</v>
      </c>
      <c r="C3155" s="4" t="s">
        <v>181</v>
      </c>
      <c r="D3155" s="4" t="s">
        <v>87</v>
      </c>
      <c r="E3155" s="14" t="s">
        <v>541</v>
      </c>
      <c r="F3155" s="5">
        <f t="shared" si="2696"/>
        <v>0</v>
      </c>
      <c r="G3155" s="5">
        <f t="shared" si="2696"/>
        <v>162</v>
      </c>
      <c r="H3155" s="5">
        <f t="shared" si="2696"/>
        <v>162</v>
      </c>
      <c r="I3155" s="5">
        <f t="shared" si="2696"/>
        <v>0</v>
      </c>
      <c r="J3155" s="5">
        <f t="shared" si="2696"/>
        <v>0</v>
      </c>
      <c r="K3155" s="5">
        <f t="shared" si="2696"/>
        <v>0</v>
      </c>
      <c r="L3155" s="5">
        <f t="shared" si="2696"/>
        <v>0</v>
      </c>
      <c r="M3155" s="5">
        <f t="shared" si="2659"/>
        <v>0</v>
      </c>
      <c r="N3155" s="5">
        <f>N3156</f>
        <v>0</v>
      </c>
      <c r="O3155" s="5">
        <f>O3156</f>
        <v>0</v>
      </c>
      <c r="P3155" s="5">
        <f t="shared" si="2697"/>
        <v>0</v>
      </c>
      <c r="Q3155" s="5">
        <f t="shared" si="2697"/>
        <v>0</v>
      </c>
      <c r="R3155" s="5">
        <f t="shared" si="2697"/>
        <v>0</v>
      </c>
      <c r="S3155" s="5">
        <f t="shared" si="2697"/>
        <v>0</v>
      </c>
      <c r="T3155" s="5">
        <f t="shared" si="2697"/>
        <v>0</v>
      </c>
      <c r="U3155" s="5">
        <f t="shared" si="2697"/>
        <v>0</v>
      </c>
      <c r="V3155" s="42">
        <f t="shared" si="2697"/>
        <v>0</v>
      </c>
      <c r="W3155" s="5" t="e">
        <f t="shared" si="2691"/>
        <v>#DIV/0!</v>
      </c>
      <c r="X3155" s="25" t="s">
        <v>1591</v>
      </c>
      <c r="Y3155" s="2" t="s">
        <v>1630</v>
      </c>
    </row>
    <row r="3156" spans="1:25" ht="63" hidden="1" customHeight="1" x14ac:dyDescent="0.3">
      <c r="A3156" s="4" t="s">
        <v>239</v>
      </c>
      <c r="B3156" s="4" t="s">
        <v>1760</v>
      </c>
      <c r="C3156" s="4" t="s">
        <v>181</v>
      </c>
      <c r="D3156" s="4" t="s">
        <v>84</v>
      </c>
      <c r="E3156" s="14" t="s">
        <v>1552</v>
      </c>
      <c r="F3156" s="5"/>
      <c r="G3156" s="5">
        <v>162</v>
      </c>
      <c r="H3156" s="5">
        <v>162</v>
      </c>
      <c r="I3156" s="5"/>
      <c r="J3156" s="5"/>
      <c r="K3156" s="5"/>
      <c r="L3156" s="5"/>
      <c r="M3156" s="5">
        <f t="shared" si="2659"/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42">
        <v>0</v>
      </c>
      <c r="W3156" s="5" t="e">
        <f t="shared" si="2691"/>
        <v>#DIV/0!</v>
      </c>
      <c r="X3156" s="25" t="s">
        <v>1591</v>
      </c>
      <c r="Y3156" s="2" t="s">
        <v>1630</v>
      </c>
    </row>
    <row r="3157" spans="1:25" ht="47.25" customHeight="1" x14ac:dyDescent="0.3">
      <c r="A3157" s="4" t="s">
        <v>239</v>
      </c>
      <c r="B3157" s="4" t="s">
        <v>1760</v>
      </c>
      <c r="C3157" s="4" t="s">
        <v>186</v>
      </c>
      <c r="D3157" s="4"/>
      <c r="E3157" s="14" t="s">
        <v>1046</v>
      </c>
      <c r="F3157" s="5">
        <f t="shared" ref="F3157:L3159" si="2698">F3158</f>
        <v>1340.4</v>
      </c>
      <c r="G3157" s="5">
        <f t="shared" si="2698"/>
        <v>1340.4</v>
      </c>
      <c r="H3157" s="5">
        <f t="shared" si="2698"/>
        <v>1340.4</v>
      </c>
      <c r="I3157" s="5">
        <f t="shared" si="2698"/>
        <v>0</v>
      </c>
      <c r="J3157" s="5">
        <f t="shared" si="2698"/>
        <v>0</v>
      </c>
      <c r="K3157" s="5">
        <f t="shared" si="2698"/>
        <v>0</v>
      </c>
      <c r="L3157" s="5">
        <f t="shared" si="2698"/>
        <v>0</v>
      </c>
      <c r="M3157" s="5">
        <f t="shared" si="2659"/>
        <v>1340.4</v>
      </c>
      <c r="N3157" s="5">
        <f t="shared" ref="N3157:O3159" si="2699">N3158</f>
        <v>1340.4</v>
      </c>
      <c r="O3157" s="5">
        <f t="shared" si="2699"/>
        <v>1008.547</v>
      </c>
      <c r="P3157" s="5">
        <f t="shared" ref="P3157:V3159" si="2700">P3158</f>
        <v>0</v>
      </c>
      <c r="Q3157" s="5">
        <f t="shared" si="2700"/>
        <v>0</v>
      </c>
      <c r="R3157" s="5">
        <f t="shared" si="2700"/>
        <v>0</v>
      </c>
      <c r="S3157" s="5">
        <f t="shared" si="2700"/>
        <v>0</v>
      </c>
      <c r="T3157" s="5">
        <f t="shared" si="2700"/>
        <v>1340.1498300000001</v>
      </c>
      <c r="U3157" s="5">
        <f t="shared" si="2700"/>
        <v>0</v>
      </c>
      <c r="V3157" s="42">
        <f t="shared" si="2700"/>
        <v>0</v>
      </c>
      <c r="W3157" s="5">
        <f t="shared" si="2691"/>
        <v>99.981336168307962</v>
      </c>
      <c r="X3157" s="27"/>
    </row>
    <row r="3158" spans="1:25" ht="31.5" customHeight="1" x14ac:dyDescent="0.3">
      <c r="A3158" s="4" t="s">
        <v>239</v>
      </c>
      <c r="B3158" s="4" t="s">
        <v>1760</v>
      </c>
      <c r="C3158" s="4" t="s">
        <v>182</v>
      </c>
      <c r="D3158" s="4"/>
      <c r="E3158" s="14" t="s">
        <v>558</v>
      </c>
      <c r="F3158" s="5">
        <f t="shared" si="2698"/>
        <v>1340.4</v>
      </c>
      <c r="G3158" s="5">
        <f t="shared" si="2698"/>
        <v>1340.4</v>
      </c>
      <c r="H3158" s="5">
        <f t="shared" si="2698"/>
        <v>1340.4</v>
      </c>
      <c r="I3158" s="5">
        <f t="shared" si="2698"/>
        <v>0</v>
      </c>
      <c r="J3158" s="5">
        <f t="shared" si="2698"/>
        <v>0</v>
      </c>
      <c r="K3158" s="5">
        <f t="shared" si="2698"/>
        <v>0</v>
      </c>
      <c r="L3158" s="5">
        <f t="shared" si="2698"/>
        <v>0</v>
      </c>
      <c r="M3158" s="5">
        <f t="shared" si="2659"/>
        <v>1340.4</v>
      </c>
      <c r="N3158" s="5">
        <f t="shared" si="2699"/>
        <v>1340.4</v>
      </c>
      <c r="O3158" s="5">
        <f t="shared" si="2699"/>
        <v>1008.547</v>
      </c>
      <c r="P3158" s="5">
        <f t="shared" si="2700"/>
        <v>0</v>
      </c>
      <c r="Q3158" s="5">
        <f t="shared" si="2700"/>
        <v>0</v>
      </c>
      <c r="R3158" s="5">
        <f t="shared" si="2700"/>
        <v>0</v>
      </c>
      <c r="S3158" s="5">
        <f t="shared" si="2700"/>
        <v>0</v>
      </c>
      <c r="T3158" s="5">
        <f t="shared" si="2700"/>
        <v>1340.1498300000001</v>
      </c>
      <c r="U3158" s="5">
        <f t="shared" si="2700"/>
        <v>0</v>
      </c>
      <c r="V3158" s="42">
        <f t="shared" si="2700"/>
        <v>0</v>
      </c>
      <c r="W3158" s="5">
        <f t="shared" si="2691"/>
        <v>99.981336168307962</v>
      </c>
      <c r="X3158" s="27"/>
    </row>
    <row r="3159" spans="1:25" ht="31.5" customHeight="1" x14ac:dyDescent="0.3">
      <c r="A3159" s="4" t="s">
        <v>239</v>
      </c>
      <c r="B3159" s="4" t="s">
        <v>1760</v>
      </c>
      <c r="C3159" s="4" t="s">
        <v>182</v>
      </c>
      <c r="D3159" s="4" t="s">
        <v>11</v>
      </c>
      <c r="E3159" s="14" t="s">
        <v>531</v>
      </c>
      <c r="F3159" s="5">
        <f t="shared" si="2698"/>
        <v>1340.4</v>
      </c>
      <c r="G3159" s="5">
        <f t="shared" si="2698"/>
        <v>1340.4</v>
      </c>
      <c r="H3159" s="5">
        <f t="shared" si="2698"/>
        <v>1340.4</v>
      </c>
      <c r="I3159" s="5">
        <f t="shared" si="2698"/>
        <v>0</v>
      </c>
      <c r="J3159" s="5">
        <f t="shared" si="2698"/>
        <v>0</v>
      </c>
      <c r="K3159" s="5">
        <f t="shared" si="2698"/>
        <v>0</v>
      </c>
      <c r="L3159" s="5">
        <f t="shared" si="2698"/>
        <v>0</v>
      </c>
      <c r="M3159" s="5">
        <f t="shared" si="2659"/>
        <v>1340.4</v>
      </c>
      <c r="N3159" s="5">
        <f t="shared" si="2699"/>
        <v>1340.4</v>
      </c>
      <c r="O3159" s="5">
        <f t="shared" si="2699"/>
        <v>1008.547</v>
      </c>
      <c r="P3159" s="5">
        <f t="shared" si="2700"/>
        <v>0</v>
      </c>
      <c r="Q3159" s="5">
        <f t="shared" si="2700"/>
        <v>0</v>
      </c>
      <c r="R3159" s="5">
        <f t="shared" si="2700"/>
        <v>0</v>
      </c>
      <c r="S3159" s="5">
        <f t="shared" si="2700"/>
        <v>0</v>
      </c>
      <c r="T3159" s="5">
        <f t="shared" si="2700"/>
        <v>1340.1498300000001</v>
      </c>
      <c r="U3159" s="5">
        <f t="shared" si="2700"/>
        <v>0</v>
      </c>
      <c r="V3159" s="42">
        <f t="shared" si="2700"/>
        <v>0</v>
      </c>
      <c r="W3159" s="5">
        <f t="shared" si="2691"/>
        <v>99.981336168307962</v>
      </c>
      <c r="X3159" s="27"/>
    </row>
    <row r="3160" spans="1:25" ht="31.5" customHeight="1" x14ac:dyDescent="0.3">
      <c r="A3160" s="4" t="s">
        <v>239</v>
      </c>
      <c r="B3160" s="4" t="s">
        <v>1760</v>
      </c>
      <c r="C3160" s="4" t="s">
        <v>182</v>
      </c>
      <c r="D3160" s="4" t="s">
        <v>12</v>
      </c>
      <c r="E3160" s="14" t="s">
        <v>532</v>
      </c>
      <c r="F3160" s="5">
        <v>1340.4</v>
      </c>
      <c r="G3160" s="5">
        <v>1340.4</v>
      </c>
      <c r="H3160" s="5">
        <v>1340.4</v>
      </c>
      <c r="I3160" s="5"/>
      <c r="J3160" s="5"/>
      <c r="K3160" s="5"/>
      <c r="L3160" s="5"/>
      <c r="M3160" s="5">
        <f t="shared" si="2659"/>
        <v>1340.4</v>
      </c>
      <c r="N3160" s="5">
        <f>956.4+384</f>
        <v>1340.4</v>
      </c>
      <c r="O3160" s="5">
        <v>1008.547</v>
      </c>
      <c r="P3160" s="5">
        <v>0</v>
      </c>
      <c r="Q3160" s="5">
        <v>0</v>
      </c>
      <c r="R3160" s="5">
        <v>0</v>
      </c>
      <c r="S3160" s="5">
        <v>0</v>
      </c>
      <c r="T3160" s="5">
        <v>1340.1498300000001</v>
      </c>
      <c r="U3160" s="5">
        <v>0</v>
      </c>
      <c r="V3160" s="42">
        <v>0</v>
      </c>
      <c r="W3160" s="5">
        <f t="shared" si="2691"/>
        <v>99.981336168307962</v>
      </c>
      <c r="X3160" s="27"/>
    </row>
    <row r="3161" spans="1:25" ht="31.5" customHeight="1" x14ac:dyDescent="0.3">
      <c r="A3161" s="4" t="s">
        <v>239</v>
      </c>
      <c r="B3161" s="4" t="s">
        <v>1760</v>
      </c>
      <c r="C3161" s="4" t="s">
        <v>123</v>
      </c>
      <c r="D3161" s="4"/>
      <c r="E3161" s="14" t="s">
        <v>1047</v>
      </c>
      <c r="F3161" s="5">
        <f t="shared" ref="F3161:L3161" si="2701">F3162</f>
        <v>120</v>
      </c>
      <c r="G3161" s="5">
        <f t="shared" si="2701"/>
        <v>120</v>
      </c>
      <c r="H3161" s="5">
        <f t="shared" si="2701"/>
        <v>120</v>
      </c>
      <c r="I3161" s="5">
        <f t="shared" si="2701"/>
        <v>0</v>
      </c>
      <c r="J3161" s="5">
        <f t="shared" si="2701"/>
        <v>0</v>
      </c>
      <c r="K3161" s="5">
        <f t="shared" si="2701"/>
        <v>0</v>
      </c>
      <c r="L3161" s="5">
        <f t="shared" si="2701"/>
        <v>0</v>
      </c>
      <c r="M3161" s="5">
        <f t="shared" si="2659"/>
        <v>120</v>
      </c>
      <c r="N3161" s="5">
        <f>N3162</f>
        <v>120</v>
      </c>
      <c r="O3161" s="5">
        <f>O3162</f>
        <v>0</v>
      </c>
      <c r="P3161" s="5">
        <f t="shared" ref="P3161:V3161" si="2702">P3162</f>
        <v>0</v>
      </c>
      <c r="Q3161" s="5">
        <f t="shared" si="2702"/>
        <v>0</v>
      </c>
      <c r="R3161" s="5">
        <f t="shared" si="2702"/>
        <v>0</v>
      </c>
      <c r="S3161" s="5">
        <f t="shared" si="2702"/>
        <v>0</v>
      </c>
      <c r="T3161" s="5">
        <f t="shared" si="2702"/>
        <v>120</v>
      </c>
      <c r="U3161" s="5">
        <f t="shared" si="2702"/>
        <v>0</v>
      </c>
      <c r="V3161" s="42">
        <f t="shared" si="2702"/>
        <v>0</v>
      </c>
      <c r="W3161" s="5">
        <f t="shared" si="2691"/>
        <v>100</v>
      </c>
      <c r="X3161" s="27"/>
    </row>
    <row r="3162" spans="1:25" ht="63" customHeight="1" x14ac:dyDescent="0.3">
      <c r="A3162" s="4" t="s">
        <v>239</v>
      </c>
      <c r="B3162" s="4" t="s">
        <v>1760</v>
      </c>
      <c r="C3162" s="4" t="s">
        <v>124</v>
      </c>
      <c r="D3162" s="4"/>
      <c r="E3162" s="14" t="s">
        <v>1048</v>
      </c>
      <c r="F3162" s="5">
        <f t="shared" ref="F3162:L3162" si="2703">F3163+F3166</f>
        <v>120</v>
      </c>
      <c r="G3162" s="5">
        <f t="shared" si="2703"/>
        <v>120</v>
      </c>
      <c r="H3162" s="5">
        <f t="shared" si="2703"/>
        <v>120</v>
      </c>
      <c r="I3162" s="5">
        <f t="shared" si="2703"/>
        <v>0</v>
      </c>
      <c r="J3162" s="5">
        <f t="shared" si="2703"/>
        <v>0</v>
      </c>
      <c r="K3162" s="5">
        <f t="shared" si="2703"/>
        <v>0</v>
      </c>
      <c r="L3162" s="5">
        <f t="shared" si="2703"/>
        <v>0</v>
      </c>
      <c r="M3162" s="5">
        <f t="shared" si="2659"/>
        <v>120</v>
      </c>
      <c r="N3162" s="5">
        <f>N3163+N3166</f>
        <v>120</v>
      </c>
      <c r="O3162" s="5">
        <f>O3163+O3166</f>
        <v>0</v>
      </c>
      <c r="P3162" s="5">
        <f t="shared" ref="P3162:V3162" si="2704">P3163+P3166</f>
        <v>0</v>
      </c>
      <c r="Q3162" s="5">
        <f t="shared" si="2704"/>
        <v>0</v>
      </c>
      <c r="R3162" s="5">
        <f t="shared" si="2704"/>
        <v>0</v>
      </c>
      <c r="S3162" s="5">
        <f t="shared" si="2704"/>
        <v>0</v>
      </c>
      <c r="T3162" s="5">
        <f t="shared" si="2704"/>
        <v>120</v>
      </c>
      <c r="U3162" s="5">
        <f t="shared" si="2704"/>
        <v>0</v>
      </c>
      <c r="V3162" s="42">
        <f t="shared" si="2704"/>
        <v>0</v>
      </c>
      <c r="W3162" s="5">
        <f t="shared" si="2691"/>
        <v>100</v>
      </c>
      <c r="X3162" s="27"/>
    </row>
    <row r="3163" spans="1:25" ht="78.75" customHeight="1" x14ac:dyDescent="0.3">
      <c r="A3163" s="4" t="s">
        <v>239</v>
      </c>
      <c r="B3163" s="4" t="s">
        <v>1760</v>
      </c>
      <c r="C3163" s="4" t="s">
        <v>139</v>
      </c>
      <c r="D3163" s="4"/>
      <c r="E3163" s="14" t="s">
        <v>559</v>
      </c>
      <c r="F3163" s="5">
        <f t="shared" ref="F3163:L3164" si="2705">F3164</f>
        <v>25</v>
      </c>
      <c r="G3163" s="5">
        <f t="shared" si="2705"/>
        <v>25</v>
      </c>
      <c r="H3163" s="5">
        <f t="shared" si="2705"/>
        <v>25</v>
      </c>
      <c r="I3163" s="5">
        <f t="shared" si="2705"/>
        <v>0</v>
      </c>
      <c r="J3163" s="5">
        <f t="shared" si="2705"/>
        <v>0</v>
      </c>
      <c r="K3163" s="5">
        <f t="shared" si="2705"/>
        <v>0</v>
      </c>
      <c r="L3163" s="5">
        <f t="shared" si="2705"/>
        <v>0</v>
      </c>
      <c r="M3163" s="5">
        <f t="shared" si="2659"/>
        <v>25</v>
      </c>
      <c r="N3163" s="5">
        <f>N3164</f>
        <v>25</v>
      </c>
      <c r="O3163" s="5">
        <f>O3164</f>
        <v>0</v>
      </c>
      <c r="P3163" s="5">
        <f t="shared" ref="P3163:V3164" si="2706">P3164</f>
        <v>0</v>
      </c>
      <c r="Q3163" s="5">
        <f t="shared" si="2706"/>
        <v>0</v>
      </c>
      <c r="R3163" s="5">
        <f t="shared" si="2706"/>
        <v>0</v>
      </c>
      <c r="S3163" s="5">
        <f t="shared" si="2706"/>
        <v>0</v>
      </c>
      <c r="T3163" s="5">
        <f t="shared" si="2706"/>
        <v>25</v>
      </c>
      <c r="U3163" s="5">
        <f t="shared" si="2706"/>
        <v>0</v>
      </c>
      <c r="V3163" s="42">
        <f t="shared" si="2706"/>
        <v>0</v>
      </c>
      <c r="W3163" s="5">
        <f t="shared" si="2691"/>
        <v>100</v>
      </c>
      <c r="X3163" s="27"/>
    </row>
    <row r="3164" spans="1:25" ht="31.5" customHeight="1" x14ac:dyDescent="0.3">
      <c r="A3164" s="4" t="s">
        <v>239</v>
      </c>
      <c r="B3164" s="4" t="s">
        <v>1760</v>
      </c>
      <c r="C3164" s="4" t="s">
        <v>139</v>
      </c>
      <c r="D3164" s="4" t="s">
        <v>87</v>
      </c>
      <c r="E3164" s="14" t="s">
        <v>541</v>
      </c>
      <c r="F3164" s="5">
        <f t="shared" si="2705"/>
        <v>25</v>
      </c>
      <c r="G3164" s="5">
        <f t="shared" si="2705"/>
        <v>25</v>
      </c>
      <c r="H3164" s="5">
        <f t="shared" si="2705"/>
        <v>25</v>
      </c>
      <c r="I3164" s="5">
        <f t="shared" si="2705"/>
        <v>0</v>
      </c>
      <c r="J3164" s="5">
        <f t="shared" si="2705"/>
        <v>0</v>
      </c>
      <c r="K3164" s="5">
        <f t="shared" si="2705"/>
        <v>0</v>
      </c>
      <c r="L3164" s="5">
        <f t="shared" si="2705"/>
        <v>0</v>
      </c>
      <c r="M3164" s="5">
        <f t="shared" si="2659"/>
        <v>25</v>
      </c>
      <c r="N3164" s="5">
        <f>N3165</f>
        <v>25</v>
      </c>
      <c r="O3164" s="5">
        <f>O3165</f>
        <v>0</v>
      </c>
      <c r="P3164" s="5">
        <f t="shared" si="2706"/>
        <v>0</v>
      </c>
      <c r="Q3164" s="5">
        <f t="shared" si="2706"/>
        <v>0</v>
      </c>
      <c r="R3164" s="5">
        <f t="shared" si="2706"/>
        <v>0</v>
      </c>
      <c r="S3164" s="5">
        <f t="shared" si="2706"/>
        <v>0</v>
      </c>
      <c r="T3164" s="5">
        <f t="shared" si="2706"/>
        <v>25</v>
      </c>
      <c r="U3164" s="5">
        <f t="shared" si="2706"/>
        <v>0</v>
      </c>
      <c r="V3164" s="42">
        <f t="shared" si="2706"/>
        <v>0</v>
      </c>
      <c r="W3164" s="5">
        <f t="shared" si="2691"/>
        <v>100</v>
      </c>
      <c r="X3164" s="27"/>
    </row>
    <row r="3165" spans="1:25" ht="63" customHeight="1" x14ac:dyDescent="0.3">
      <c r="A3165" s="4" t="s">
        <v>239</v>
      </c>
      <c r="B3165" s="4" t="s">
        <v>1760</v>
      </c>
      <c r="C3165" s="4" t="s">
        <v>139</v>
      </c>
      <c r="D3165" s="4" t="s">
        <v>84</v>
      </c>
      <c r="E3165" s="14" t="s">
        <v>1552</v>
      </c>
      <c r="F3165" s="5">
        <v>25</v>
      </c>
      <c r="G3165" s="5">
        <v>25</v>
      </c>
      <c r="H3165" s="5">
        <v>25</v>
      </c>
      <c r="I3165" s="5"/>
      <c r="J3165" s="5"/>
      <c r="K3165" s="5"/>
      <c r="L3165" s="5"/>
      <c r="M3165" s="5">
        <f t="shared" si="2659"/>
        <v>25</v>
      </c>
      <c r="N3165" s="5">
        <v>25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25</v>
      </c>
      <c r="U3165" s="5">
        <v>0</v>
      </c>
      <c r="V3165" s="42">
        <v>0</v>
      </c>
      <c r="W3165" s="5">
        <f t="shared" si="2691"/>
        <v>100</v>
      </c>
      <c r="X3165" s="27"/>
    </row>
    <row r="3166" spans="1:25" ht="63" customHeight="1" x14ac:dyDescent="0.3">
      <c r="A3166" s="4" t="s">
        <v>239</v>
      </c>
      <c r="B3166" s="4" t="s">
        <v>1760</v>
      </c>
      <c r="C3166" s="4" t="s">
        <v>113</v>
      </c>
      <c r="D3166" s="4"/>
      <c r="E3166" s="14" t="s">
        <v>560</v>
      </c>
      <c r="F3166" s="5">
        <f t="shared" ref="F3166:L3167" si="2707">F3167</f>
        <v>95</v>
      </c>
      <c r="G3166" s="5">
        <f t="shared" si="2707"/>
        <v>95</v>
      </c>
      <c r="H3166" s="5">
        <f t="shared" si="2707"/>
        <v>95</v>
      </c>
      <c r="I3166" s="5">
        <f t="shared" si="2707"/>
        <v>0</v>
      </c>
      <c r="J3166" s="5">
        <f t="shared" si="2707"/>
        <v>0</v>
      </c>
      <c r="K3166" s="5">
        <f t="shared" si="2707"/>
        <v>0</v>
      </c>
      <c r="L3166" s="5">
        <f t="shared" si="2707"/>
        <v>0</v>
      </c>
      <c r="M3166" s="5">
        <f t="shared" si="2659"/>
        <v>95</v>
      </c>
      <c r="N3166" s="5">
        <f>N3167</f>
        <v>95</v>
      </c>
      <c r="O3166" s="5">
        <f>O3167</f>
        <v>0</v>
      </c>
      <c r="P3166" s="5">
        <f t="shared" ref="P3166:V3167" si="2708">P3167</f>
        <v>0</v>
      </c>
      <c r="Q3166" s="5">
        <f t="shared" si="2708"/>
        <v>0</v>
      </c>
      <c r="R3166" s="5">
        <f t="shared" si="2708"/>
        <v>0</v>
      </c>
      <c r="S3166" s="5">
        <f t="shared" si="2708"/>
        <v>0</v>
      </c>
      <c r="T3166" s="5">
        <f t="shared" si="2708"/>
        <v>95</v>
      </c>
      <c r="U3166" s="5">
        <f t="shared" si="2708"/>
        <v>0</v>
      </c>
      <c r="V3166" s="42">
        <f t="shared" si="2708"/>
        <v>0</v>
      </c>
      <c r="W3166" s="5">
        <f t="shared" si="2691"/>
        <v>100</v>
      </c>
      <c r="X3166" s="27"/>
    </row>
    <row r="3167" spans="1:25" ht="31.5" customHeight="1" x14ac:dyDescent="0.3">
      <c r="A3167" s="4" t="s">
        <v>239</v>
      </c>
      <c r="B3167" s="4" t="s">
        <v>1760</v>
      </c>
      <c r="C3167" s="4" t="s">
        <v>113</v>
      </c>
      <c r="D3167" s="4" t="s">
        <v>87</v>
      </c>
      <c r="E3167" s="14" t="s">
        <v>541</v>
      </c>
      <c r="F3167" s="5">
        <f t="shared" si="2707"/>
        <v>95</v>
      </c>
      <c r="G3167" s="5">
        <f t="shared" si="2707"/>
        <v>95</v>
      </c>
      <c r="H3167" s="5">
        <f t="shared" si="2707"/>
        <v>95</v>
      </c>
      <c r="I3167" s="5">
        <f t="shared" si="2707"/>
        <v>0</v>
      </c>
      <c r="J3167" s="5">
        <f t="shared" si="2707"/>
        <v>0</v>
      </c>
      <c r="K3167" s="5">
        <f t="shared" si="2707"/>
        <v>0</v>
      </c>
      <c r="L3167" s="5">
        <f t="shared" si="2707"/>
        <v>0</v>
      </c>
      <c r="M3167" s="5">
        <f t="shared" si="2659"/>
        <v>95</v>
      </c>
      <c r="N3167" s="5">
        <f>N3168</f>
        <v>95</v>
      </c>
      <c r="O3167" s="5">
        <f>O3168</f>
        <v>0</v>
      </c>
      <c r="P3167" s="5">
        <f t="shared" si="2708"/>
        <v>0</v>
      </c>
      <c r="Q3167" s="5">
        <f t="shared" si="2708"/>
        <v>0</v>
      </c>
      <c r="R3167" s="5">
        <f t="shared" si="2708"/>
        <v>0</v>
      </c>
      <c r="S3167" s="5">
        <f t="shared" si="2708"/>
        <v>0</v>
      </c>
      <c r="T3167" s="5">
        <f t="shared" si="2708"/>
        <v>95</v>
      </c>
      <c r="U3167" s="5">
        <f t="shared" si="2708"/>
        <v>0</v>
      </c>
      <c r="V3167" s="42">
        <f t="shared" si="2708"/>
        <v>0</v>
      </c>
      <c r="W3167" s="5">
        <f t="shared" si="2691"/>
        <v>100</v>
      </c>
      <c r="X3167" s="27"/>
    </row>
    <row r="3168" spans="1:25" ht="63" customHeight="1" x14ac:dyDescent="0.3">
      <c r="A3168" s="4" t="s">
        <v>239</v>
      </c>
      <c r="B3168" s="4" t="s">
        <v>1760</v>
      </c>
      <c r="C3168" s="4" t="s">
        <v>113</v>
      </c>
      <c r="D3168" s="4" t="s">
        <v>84</v>
      </c>
      <c r="E3168" s="14" t="s">
        <v>1552</v>
      </c>
      <c r="F3168" s="5">
        <v>95</v>
      </c>
      <c r="G3168" s="5">
        <v>95</v>
      </c>
      <c r="H3168" s="5">
        <v>95</v>
      </c>
      <c r="I3168" s="5"/>
      <c r="J3168" s="5"/>
      <c r="K3168" s="5"/>
      <c r="L3168" s="5"/>
      <c r="M3168" s="5">
        <f t="shared" si="2659"/>
        <v>95</v>
      </c>
      <c r="N3168" s="5">
        <v>95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95</v>
      </c>
      <c r="U3168" s="5">
        <v>0</v>
      </c>
      <c r="V3168" s="42">
        <v>0</v>
      </c>
      <c r="W3168" s="5">
        <f t="shared" si="2691"/>
        <v>100</v>
      </c>
      <c r="X3168" s="27"/>
    </row>
    <row r="3169" spans="1:24" ht="31.5" customHeight="1" x14ac:dyDescent="0.3">
      <c r="A3169" s="4" t="s">
        <v>239</v>
      </c>
      <c r="B3169" s="4" t="s">
        <v>1760</v>
      </c>
      <c r="C3169" s="4" t="s">
        <v>22</v>
      </c>
      <c r="D3169" s="4"/>
      <c r="E3169" s="14" t="s">
        <v>802</v>
      </c>
      <c r="F3169" s="5"/>
      <c r="G3169" s="5"/>
      <c r="H3169" s="5"/>
      <c r="I3169" s="5"/>
      <c r="J3169" s="5"/>
      <c r="K3169" s="5"/>
      <c r="L3169" s="5"/>
      <c r="M3169" s="5">
        <v>0</v>
      </c>
      <c r="N3169" s="5">
        <f>N3170</f>
        <v>2563.6390000000001</v>
      </c>
      <c r="O3169" s="5">
        <f t="shared" ref="O3169:V3172" si="2709">O3170</f>
        <v>0</v>
      </c>
      <c r="P3169" s="5">
        <f t="shared" si="2709"/>
        <v>2563.6390000000001</v>
      </c>
      <c r="Q3169" s="5">
        <f t="shared" si="2709"/>
        <v>0</v>
      </c>
      <c r="R3169" s="5">
        <f t="shared" si="2709"/>
        <v>0</v>
      </c>
      <c r="S3169" s="5">
        <f t="shared" si="2709"/>
        <v>0</v>
      </c>
      <c r="T3169" s="5">
        <f t="shared" si="2709"/>
        <v>449.10728</v>
      </c>
      <c r="U3169" s="5">
        <f t="shared" si="2709"/>
        <v>449.10728</v>
      </c>
      <c r="V3169" s="42">
        <f t="shared" si="2709"/>
        <v>0</v>
      </c>
      <c r="W3169" s="5">
        <f t="shared" si="2691"/>
        <v>17.518351062688623</v>
      </c>
      <c r="X3169" s="27"/>
    </row>
    <row r="3170" spans="1:24" ht="15.75" customHeight="1" x14ac:dyDescent="0.3">
      <c r="A3170" s="4" t="s">
        <v>239</v>
      </c>
      <c r="B3170" s="4" t="s">
        <v>1760</v>
      </c>
      <c r="C3170" s="4" t="s">
        <v>23</v>
      </c>
      <c r="D3170" s="4"/>
      <c r="E3170" s="14" t="s">
        <v>809</v>
      </c>
      <c r="F3170" s="5"/>
      <c r="G3170" s="5"/>
      <c r="H3170" s="5"/>
      <c r="I3170" s="5"/>
      <c r="J3170" s="5"/>
      <c r="K3170" s="5"/>
      <c r="L3170" s="5"/>
      <c r="M3170" s="5">
        <v>0</v>
      </c>
      <c r="N3170" s="5">
        <f>N3171</f>
        <v>2563.6390000000001</v>
      </c>
      <c r="O3170" s="5">
        <f t="shared" si="2709"/>
        <v>0</v>
      </c>
      <c r="P3170" s="5">
        <f t="shared" si="2709"/>
        <v>2563.6390000000001</v>
      </c>
      <c r="Q3170" s="5">
        <f t="shared" si="2709"/>
        <v>0</v>
      </c>
      <c r="R3170" s="5">
        <f t="shared" si="2709"/>
        <v>0</v>
      </c>
      <c r="S3170" s="5">
        <f t="shared" si="2709"/>
        <v>0</v>
      </c>
      <c r="T3170" s="5">
        <f t="shared" si="2709"/>
        <v>449.10728</v>
      </c>
      <c r="U3170" s="5">
        <f t="shared" si="2709"/>
        <v>449.10728</v>
      </c>
      <c r="V3170" s="42">
        <f t="shared" si="2709"/>
        <v>0</v>
      </c>
      <c r="W3170" s="5">
        <f t="shared" si="2691"/>
        <v>17.518351062688623</v>
      </c>
      <c r="X3170" s="27"/>
    </row>
    <row r="3171" spans="1:24" ht="31.5" customHeight="1" x14ac:dyDescent="0.3">
      <c r="A3171" s="4" t="s">
        <v>239</v>
      </c>
      <c r="B3171" s="4" t="s">
        <v>1760</v>
      </c>
      <c r="C3171" s="4" t="s">
        <v>1676</v>
      </c>
      <c r="D3171" s="4"/>
      <c r="E3171" s="33" t="s">
        <v>1677</v>
      </c>
      <c r="F3171" s="5"/>
      <c r="G3171" s="5"/>
      <c r="H3171" s="5"/>
      <c r="I3171" s="5"/>
      <c r="J3171" s="5"/>
      <c r="K3171" s="5"/>
      <c r="L3171" s="5"/>
      <c r="M3171" s="5">
        <v>0</v>
      </c>
      <c r="N3171" s="5">
        <f>N3172</f>
        <v>2563.6390000000001</v>
      </c>
      <c r="O3171" s="5">
        <f t="shared" si="2709"/>
        <v>0</v>
      </c>
      <c r="P3171" s="5">
        <f t="shared" si="2709"/>
        <v>2563.6390000000001</v>
      </c>
      <c r="Q3171" s="5">
        <f t="shared" si="2709"/>
        <v>0</v>
      </c>
      <c r="R3171" s="5">
        <f t="shared" si="2709"/>
        <v>0</v>
      </c>
      <c r="S3171" s="5">
        <f t="shared" si="2709"/>
        <v>0</v>
      </c>
      <c r="T3171" s="5">
        <f t="shared" si="2709"/>
        <v>449.10728</v>
      </c>
      <c r="U3171" s="5">
        <f t="shared" si="2709"/>
        <v>449.10728</v>
      </c>
      <c r="V3171" s="42">
        <f t="shared" si="2709"/>
        <v>0</v>
      </c>
      <c r="W3171" s="5">
        <f t="shared" si="2691"/>
        <v>17.518351062688623</v>
      </c>
      <c r="X3171" s="27"/>
    </row>
    <row r="3172" spans="1:24" ht="31.5" customHeight="1" x14ac:dyDescent="0.3">
      <c r="A3172" s="4" t="s">
        <v>239</v>
      </c>
      <c r="B3172" s="4" t="s">
        <v>1760</v>
      </c>
      <c r="C3172" s="4" t="s">
        <v>1676</v>
      </c>
      <c r="D3172" s="4" t="s">
        <v>11</v>
      </c>
      <c r="E3172" s="14" t="s">
        <v>531</v>
      </c>
      <c r="F3172" s="5"/>
      <c r="G3172" s="5"/>
      <c r="H3172" s="5"/>
      <c r="I3172" s="5"/>
      <c r="J3172" s="5"/>
      <c r="K3172" s="5"/>
      <c r="L3172" s="5"/>
      <c r="M3172" s="5">
        <v>0</v>
      </c>
      <c r="N3172" s="5">
        <f>N3173</f>
        <v>2563.6390000000001</v>
      </c>
      <c r="O3172" s="5">
        <f t="shared" si="2709"/>
        <v>0</v>
      </c>
      <c r="P3172" s="5">
        <f t="shared" si="2709"/>
        <v>2563.6390000000001</v>
      </c>
      <c r="Q3172" s="5">
        <f t="shared" si="2709"/>
        <v>0</v>
      </c>
      <c r="R3172" s="5">
        <f t="shared" si="2709"/>
        <v>0</v>
      </c>
      <c r="S3172" s="5">
        <f t="shared" si="2709"/>
        <v>0</v>
      </c>
      <c r="T3172" s="5">
        <f t="shared" si="2709"/>
        <v>449.10728</v>
      </c>
      <c r="U3172" s="5">
        <f>U3173</f>
        <v>449.10728</v>
      </c>
      <c r="V3172" s="42">
        <f t="shared" si="2709"/>
        <v>0</v>
      </c>
      <c r="W3172" s="5">
        <f t="shared" si="2691"/>
        <v>17.518351062688623</v>
      </c>
      <c r="X3172" s="27"/>
    </row>
    <row r="3173" spans="1:24" ht="31.5" customHeight="1" x14ac:dyDescent="0.3">
      <c r="A3173" s="4" t="s">
        <v>239</v>
      </c>
      <c r="B3173" s="4" t="s">
        <v>1760</v>
      </c>
      <c r="C3173" s="4" t="s">
        <v>1676</v>
      </c>
      <c r="D3173" s="4" t="s">
        <v>12</v>
      </c>
      <c r="E3173" s="14" t="s">
        <v>532</v>
      </c>
      <c r="F3173" s="5"/>
      <c r="G3173" s="5"/>
      <c r="H3173" s="5"/>
      <c r="I3173" s="5"/>
      <c r="J3173" s="5"/>
      <c r="K3173" s="5"/>
      <c r="L3173" s="5"/>
      <c r="M3173" s="5">
        <v>0</v>
      </c>
      <c r="N3173" s="5">
        <v>2563.6390000000001</v>
      </c>
      <c r="O3173" s="5">
        <v>0</v>
      </c>
      <c r="P3173" s="5">
        <f>N3173</f>
        <v>2563.6390000000001</v>
      </c>
      <c r="Q3173" s="5">
        <f>O3173</f>
        <v>0</v>
      </c>
      <c r="R3173" s="5">
        <v>0</v>
      </c>
      <c r="S3173" s="5">
        <v>0</v>
      </c>
      <c r="T3173" s="5">
        <v>449.10728</v>
      </c>
      <c r="U3173" s="5">
        <f>T3173</f>
        <v>449.10728</v>
      </c>
      <c r="V3173" s="42">
        <v>0</v>
      </c>
      <c r="W3173" s="5">
        <f t="shared" si="2691"/>
        <v>17.518351062688623</v>
      </c>
      <c r="X3173" s="27"/>
    </row>
    <row r="3174" spans="1:24" ht="47.25" customHeight="1" x14ac:dyDescent="0.3">
      <c r="A3174" s="4" t="s">
        <v>239</v>
      </c>
      <c r="B3174" s="4" t="s">
        <v>1760</v>
      </c>
      <c r="C3174" s="4" t="s">
        <v>38</v>
      </c>
      <c r="D3174" s="4"/>
      <c r="E3174" s="14" t="s">
        <v>838</v>
      </c>
      <c r="F3174" s="5"/>
      <c r="G3174" s="5"/>
      <c r="H3174" s="5"/>
      <c r="I3174" s="5"/>
      <c r="J3174" s="5"/>
      <c r="K3174" s="5"/>
      <c r="L3174" s="5"/>
      <c r="M3174" s="5">
        <f>M3175</f>
        <v>0</v>
      </c>
      <c r="N3174" s="5">
        <f t="shared" ref="N3174:V3177" si="2710">N3175</f>
        <v>45</v>
      </c>
      <c r="O3174" s="5">
        <f t="shared" si="2710"/>
        <v>45</v>
      </c>
      <c r="P3174" s="5">
        <f t="shared" si="2710"/>
        <v>0</v>
      </c>
      <c r="Q3174" s="5">
        <f t="shared" si="2710"/>
        <v>0</v>
      </c>
      <c r="R3174" s="5">
        <f t="shared" si="2710"/>
        <v>0</v>
      </c>
      <c r="S3174" s="5">
        <f t="shared" si="2710"/>
        <v>0</v>
      </c>
      <c r="T3174" s="5">
        <f t="shared" si="2710"/>
        <v>45</v>
      </c>
      <c r="U3174" s="5">
        <f t="shared" si="2710"/>
        <v>0</v>
      </c>
      <c r="V3174" s="42">
        <f t="shared" si="2710"/>
        <v>0</v>
      </c>
      <c r="W3174" s="5">
        <f t="shared" si="2691"/>
        <v>100</v>
      </c>
      <c r="X3174" s="27"/>
    </row>
    <row r="3175" spans="1:24" ht="31.5" customHeight="1" x14ac:dyDescent="0.3">
      <c r="A3175" s="4" t="s">
        <v>239</v>
      </c>
      <c r="B3175" s="4" t="s">
        <v>1760</v>
      </c>
      <c r="C3175" s="4" t="s">
        <v>45</v>
      </c>
      <c r="D3175" s="4"/>
      <c r="E3175" s="14" t="s">
        <v>839</v>
      </c>
      <c r="F3175" s="5"/>
      <c r="G3175" s="5"/>
      <c r="H3175" s="5"/>
      <c r="I3175" s="5"/>
      <c r="J3175" s="5"/>
      <c r="K3175" s="5"/>
      <c r="L3175" s="5"/>
      <c r="M3175" s="5">
        <f>M3176</f>
        <v>0</v>
      </c>
      <c r="N3175" s="5">
        <f t="shared" si="2710"/>
        <v>45</v>
      </c>
      <c r="O3175" s="5">
        <f t="shared" si="2710"/>
        <v>45</v>
      </c>
      <c r="P3175" s="5">
        <f t="shared" si="2710"/>
        <v>0</v>
      </c>
      <c r="Q3175" s="5">
        <f t="shared" si="2710"/>
        <v>0</v>
      </c>
      <c r="R3175" s="5">
        <f t="shared" si="2710"/>
        <v>0</v>
      </c>
      <c r="S3175" s="5">
        <f t="shared" si="2710"/>
        <v>0</v>
      </c>
      <c r="T3175" s="5">
        <f t="shared" si="2710"/>
        <v>45</v>
      </c>
      <c r="U3175" s="5">
        <f t="shared" si="2710"/>
        <v>0</v>
      </c>
      <c r="V3175" s="42">
        <f t="shared" si="2710"/>
        <v>0</v>
      </c>
      <c r="W3175" s="5">
        <f t="shared" si="2691"/>
        <v>100</v>
      </c>
      <c r="X3175" s="27"/>
    </row>
    <row r="3176" spans="1:24" ht="31.5" customHeight="1" x14ac:dyDescent="0.3">
      <c r="A3176" s="4" t="s">
        <v>239</v>
      </c>
      <c r="B3176" s="4" t="s">
        <v>1760</v>
      </c>
      <c r="C3176" s="4" t="s">
        <v>46</v>
      </c>
      <c r="D3176" s="4"/>
      <c r="E3176" s="14" t="s">
        <v>840</v>
      </c>
      <c r="F3176" s="5"/>
      <c r="G3176" s="5"/>
      <c r="H3176" s="5"/>
      <c r="I3176" s="5"/>
      <c r="J3176" s="5"/>
      <c r="K3176" s="5"/>
      <c r="L3176" s="5"/>
      <c r="M3176" s="5">
        <f>M3177</f>
        <v>0</v>
      </c>
      <c r="N3176" s="5">
        <f t="shared" si="2710"/>
        <v>45</v>
      </c>
      <c r="O3176" s="5">
        <f t="shared" si="2710"/>
        <v>45</v>
      </c>
      <c r="P3176" s="5">
        <f t="shared" si="2710"/>
        <v>0</v>
      </c>
      <c r="Q3176" s="5">
        <f t="shared" si="2710"/>
        <v>0</v>
      </c>
      <c r="R3176" s="5">
        <f t="shared" si="2710"/>
        <v>0</v>
      </c>
      <c r="S3176" s="5">
        <f t="shared" si="2710"/>
        <v>0</v>
      </c>
      <c r="T3176" s="5">
        <f t="shared" si="2710"/>
        <v>45</v>
      </c>
      <c r="U3176" s="5">
        <f t="shared" si="2710"/>
        <v>0</v>
      </c>
      <c r="V3176" s="42">
        <f t="shared" si="2710"/>
        <v>0</v>
      </c>
      <c r="W3176" s="5">
        <f t="shared" si="2691"/>
        <v>100</v>
      </c>
      <c r="X3176" s="27"/>
    </row>
    <row r="3177" spans="1:24" ht="15.75" customHeight="1" x14ac:dyDescent="0.3">
      <c r="A3177" s="4" t="s">
        <v>239</v>
      </c>
      <c r="B3177" s="4" t="s">
        <v>1760</v>
      </c>
      <c r="C3177" s="4" t="s">
        <v>46</v>
      </c>
      <c r="D3177" s="4" t="s">
        <v>13</v>
      </c>
      <c r="E3177" s="14" t="s">
        <v>547</v>
      </c>
      <c r="F3177" s="5"/>
      <c r="G3177" s="5"/>
      <c r="H3177" s="5"/>
      <c r="I3177" s="5"/>
      <c r="J3177" s="5"/>
      <c r="K3177" s="5"/>
      <c r="L3177" s="5"/>
      <c r="M3177" s="5">
        <f>M3178</f>
        <v>0</v>
      </c>
      <c r="N3177" s="5">
        <f t="shared" si="2710"/>
        <v>45</v>
      </c>
      <c r="O3177" s="5">
        <f t="shared" si="2710"/>
        <v>45</v>
      </c>
      <c r="P3177" s="5">
        <f t="shared" si="2710"/>
        <v>0</v>
      </c>
      <c r="Q3177" s="5">
        <f t="shared" si="2710"/>
        <v>0</v>
      </c>
      <c r="R3177" s="5">
        <f t="shared" si="2710"/>
        <v>0</v>
      </c>
      <c r="S3177" s="5">
        <f t="shared" si="2710"/>
        <v>0</v>
      </c>
      <c r="T3177" s="5">
        <f t="shared" si="2710"/>
        <v>45</v>
      </c>
      <c r="U3177" s="5">
        <f t="shared" si="2710"/>
        <v>0</v>
      </c>
      <c r="V3177" s="42">
        <f t="shared" si="2710"/>
        <v>0</v>
      </c>
      <c r="W3177" s="5">
        <f t="shared" si="2691"/>
        <v>100</v>
      </c>
      <c r="X3177" s="27"/>
    </row>
    <row r="3178" spans="1:24" ht="15.75" customHeight="1" x14ac:dyDescent="0.3">
      <c r="A3178" s="4" t="s">
        <v>239</v>
      </c>
      <c r="B3178" s="4" t="s">
        <v>1760</v>
      </c>
      <c r="C3178" s="4" t="s">
        <v>46</v>
      </c>
      <c r="D3178" s="4" t="s">
        <v>14</v>
      </c>
      <c r="E3178" s="14" t="s">
        <v>549</v>
      </c>
      <c r="F3178" s="5"/>
      <c r="G3178" s="5"/>
      <c r="H3178" s="5"/>
      <c r="I3178" s="5"/>
      <c r="J3178" s="5"/>
      <c r="K3178" s="5"/>
      <c r="L3178" s="5"/>
      <c r="M3178" s="5">
        <v>0</v>
      </c>
      <c r="N3178" s="5">
        <v>45</v>
      </c>
      <c r="O3178" s="5">
        <v>45</v>
      </c>
      <c r="P3178" s="5">
        <v>0</v>
      </c>
      <c r="Q3178" s="5">
        <v>0</v>
      </c>
      <c r="R3178" s="5">
        <v>0</v>
      </c>
      <c r="S3178" s="5">
        <v>0</v>
      </c>
      <c r="T3178" s="5">
        <v>45</v>
      </c>
      <c r="U3178" s="5">
        <v>0</v>
      </c>
      <c r="V3178" s="42">
        <v>0</v>
      </c>
      <c r="W3178" s="5">
        <f t="shared" si="2691"/>
        <v>100</v>
      </c>
      <c r="X3178" s="27"/>
    </row>
    <row r="3179" spans="1:24" s="3" customFormat="1" ht="31.5" customHeight="1" x14ac:dyDescent="0.3">
      <c r="A3179" s="7" t="s">
        <v>239</v>
      </c>
      <c r="B3179" s="7" t="s">
        <v>76</v>
      </c>
      <c r="C3179" s="7"/>
      <c r="D3179" s="7"/>
      <c r="E3179" s="18" t="s">
        <v>492</v>
      </c>
      <c r="F3179" s="8">
        <f t="shared" ref="F3179:L3179" si="2711">F3180+F3206</f>
        <v>1093.5999999999999</v>
      </c>
      <c r="G3179" s="8">
        <f t="shared" si="2711"/>
        <v>1076.8000000000002</v>
      </c>
      <c r="H3179" s="8">
        <f t="shared" si="2711"/>
        <v>1076.9000000000001</v>
      </c>
      <c r="I3179" s="8">
        <f t="shared" si="2711"/>
        <v>0</v>
      </c>
      <c r="J3179" s="8">
        <f t="shared" si="2711"/>
        <v>0</v>
      </c>
      <c r="K3179" s="8">
        <f t="shared" si="2711"/>
        <v>0</v>
      </c>
      <c r="L3179" s="8">
        <f t="shared" si="2711"/>
        <v>-100.83599999999998</v>
      </c>
      <c r="M3179" s="8">
        <f t="shared" si="2659"/>
        <v>992.7639999999999</v>
      </c>
      <c r="N3179" s="8">
        <f>N3180+N3206+N3192</f>
        <v>949.39296999999999</v>
      </c>
      <c r="O3179" s="8">
        <f t="shared" ref="O3179:V3179" si="2712">O3180+O3206+O3192</f>
        <v>664.71399999999994</v>
      </c>
      <c r="P3179" s="8">
        <f t="shared" si="2712"/>
        <v>264.3</v>
      </c>
      <c r="Q3179" s="8">
        <f t="shared" si="2712"/>
        <v>189.846</v>
      </c>
      <c r="R3179" s="8">
        <f t="shared" si="2712"/>
        <v>0</v>
      </c>
      <c r="S3179" s="8">
        <f t="shared" si="2712"/>
        <v>0</v>
      </c>
      <c r="T3179" s="8">
        <f t="shared" si="2712"/>
        <v>949.28990999999996</v>
      </c>
      <c r="U3179" s="8">
        <f t="shared" si="2712"/>
        <v>264.19848999999999</v>
      </c>
      <c r="V3179" s="8">
        <f t="shared" si="2712"/>
        <v>0</v>
      </c>
      <c r="W3179" s="8">
        <f t="shared" si="2691"/>
        <v>99.989144642602525</v>
      </c>
      <c r="X3179" s="22"/>
    </row>
    <row r="3180" spans="1:24" s="10" customFormat="1" ht="15.75" customHeight="1" x14ac:dyDescent="0.3">
      <c r="A3180" s="9" t="s">
        <v>239</v>
      </c>
      <c r="B3180" s="9" t="s">
        <v>1761</v>
      </c>
      <c r="C3180" s="9"/>
      <c r="D3180" s="9"/>
      <c r="E3180" s="13" t="s">
        <v>1550</v>
      </c>
      <c r="F3180" s="11">
        <f t="shared" ref="F3180:L3180" si="2713">F3181+F3187</f>
        <v>254.89999999999998</v>
      </c>
      <c r="G3180" s="11">
        <f t="shared" si="2713"/>
        <v>146.89999999999998</v>
      </c>
      <c r="H3180" s="11">
        <f t="shared" si="2713"/>
        <v>146.89999999999998</v>
      </c>
      <c r="I3180" s="11">
        <f t="shared" si="2713"/>
        <v>0</v>
      </c>
      <c r="J3180" s="11">
        <f t="shared" si="2713"/>
        <v>0</v>
      </c>
      <c r="K3180" s="11">
        <f t="shared" si="2713"/>
        <v>0</v>
      </c>
      <c r="L3180" s="11">
        <f t="shared" si="2713"/>
        <v>-11.439</v>
      </c>
      <c r="M3180" s="11">
        <f t="shared" si="2659"/>
        <v>243.46099999999998</v>
      </c>
      <c r="N3180" s="11">
        <f>N3181+N3187</f>
        <v>206.661</v>
      </c>
      <c r="O3180" s="11">
        <f>O3181+O3187</f>
        <v>216.161</v>
      </c>
      <c r="P3180" s="11">
        <f t="shared" ref="P3180:V3180" si="2714">P3181+P3187</f>
        <v>0</v>
      </c>
      <c r="Q3180" s="11">
        <f t="shared" si="2714"/>
        <v>0</v>
      </c>
      <c r="R3180" s="11">
        <f t="shared" si="2714"/>
        <v>0</v>
      </c>
      <c r="S3180" s="11">
        <f t="shared" si="2714"/>
        <v>0</v>
      </c>
      <c r="T3180" s="11">
        <f t="shared" si="2714"/>
        <v>206.65987999999999</v>
      </c>
      <c r="U3180" s="11">
        <f t="shared" si="2714"/>
        <v>0</v>
      </c>
      <c r="V3180" s="41">
        <f t="shared" si="2714"/>
        <v>0</v>
      </c>
      <c r="W3180" s="11">
        <f t="shared" si="2691"/>
        <v>99.999458049656198</v>
      </c>
      <c r="X3180" s="26"/>
    </row>
    <row r="3181" spans="1:24" ht="15.75" hidden="1" customHeight="1" x14ac:dyDescent="0.25">
      <c r="A3181" s="4" t="s">
        <v>239</v>
      </c>
      <c r="B3181" s="4" t="s">
        <v>1761</v>
      </c>
      <c r="C3181" s="4" t="s">
        <v>125</v>
      </c>
      <c r="D3181" s="4"/>
      <c r="E3181" s="14" t="s">
        <v>1049</v>
      </c>
      <c r="F3181" s="5">
        <f t="shared" ref="F3181:L3185" si="2715">F3182</f>
        <v>36.799999999999997</v>
      </c>
      <c r="G3181" s="5">
        <f t="shared" si="2715"/>
        <v>36.799999999999997</v>
      </c>
      <c r="H3181" s="5">
        <f t="shared" si="2715"/>
        <v>36.799999999999997</v>
      </c>
      <c r="I3181" s="5">
        <f t="shared" si="2715"/>
        <v>0</v>
      </c>
      <c r="J3181" s="5">
        <f t="shared" si="2715"/>
        <v>0</v>
      </c>
      <c r="K3181" s="5">
        <f t="shared" si="2715"/>
        <v>0</v>
      </c>
      <c r="L3181" s="5">
        <f t="shared" si="2715"/>
        <v>0</v>
      </c>
      <c r="M3181" s="5">
        <f t="shared" si="2659"/>
        <v>36.799999999999997</v>
      </c>
      <c r="N3181" s="5">
        <f t="shared" ref="N3181:O3185" si="2716">N3182</f>
        <v>0</v>
      </c>
      <c r="O3181" s="5">
        <f t="shared" si="2716"/>
        <v>36.799999999999997</v>
      </c>
      <c r="P3181" s="5">
        <f t="shared" ref="P3181:V3185" si="2717">P3182</f>
        <v>0</v>
      </c>
      <c r="Q3181" s="5">
        <f t="shared" si="2717"/>
        <v>0</v>
      </c>
      <c r="R3181" s="5">
        <f t="shared" si="2717"/>
        <v>0</v>
      </c>
      <c r="S3181" s="5">
        <f t="shared" si="2717"/>
        <v>0</v>
      </c>
      <c r="T3181" s="5">
        <f t="shared" si="2717"/>
        <v>0</v>
      </c>
      <c r="U3181" s="5">
        <f t="shared" si="2717"/>
        <v>0</v>
      </c>
      <c r="V3181" s="42">
        <f t="shared" si="2717"/>
        <v>0</v>
      </c>
      <c r="W3181" s="5" t="e">
        <f t="shared" si="2691"/>
        <v>#DIV/0!</v>
      </c>
      <c r="X3181" s="25" t="s">
        <v>1591</v>
      </c>
    </row>
    <row r="3182" spans="1:24" ht="63" hidden="1" customHeight="1" x14ac:dyDescent="0.25">
      <c r="A3182" s="4" t="s">
        <v>239</v>
      </c>
      <c r="B3182" s="4" t="s">
        <v>1761</v>
      </c>
      <c r="C3182" s="4" t="s">
        <v>188</v>
      </c>
      <c r="D3182" s="4"/>
      <c r="E3182" s="14" t="s">
        <v>1054</v>
      </c>
      <c r="F3182" s="5">
        <f t="shared" si="2715"/>
        <v>36.799999999999997</v>
      </c>
      <c r="G3182" s="5">
        <f t="shared" si="2715"/>
        <v>36.799999999999997</v>
      </c>
      <c r="H3182" s="5">
        <f t="shared" si="2715"/>
        <v>36.799999999999997</v>
      </c>
      <c r="I3182" s="5">
        <f t="shared" si="2715"/>
        <v>0</v>
      </c>
      <c r="J3182" s="5">
        <f t="shared" si="2715"/>
        <v>0</v>
      </c>
      <c r="K3182" s="5">
        <f t="shared" si="2715"/>
        <v>0</v>
      </c>
      <c r="L3182" s="5">
        <f t="shared" si="2715"/>
        <v>0</v>
      </c>
      <c r="M3182" s="5">
        <f t="shared" si="2659"/>
        <v>36.799999999999997</v>
      </c>
      <c r="N3182" s="5">
        <f t="shared" si="2716"/>
        <v>0</v>
      </c>
      <c r="O3182" s="5">
        <f t="shared" si="2716"/>
        <v>36.799999999999997</v>
      </c>
      <c r="P3182" s="5">
        <f t="shared" si="2717"/>
        <v>0</v>
      </c>
      <c r="Q3182" s="5">
        <f t="shared" si="2717"/>
        <v>0</v>
      </c>
      <c r="R3182" s="5">
        <f t="shared" si="2717"/>
        <v>0</v>
      </c>
      <c r="S3182" s="5">
        <f t="shared" si="2717"/>
        <v>0</v>
      </c>
      <c r="T3182" s="5">
        <f t="shared" si="2717"/>
        <v>0</v>
      </c>
      <c r="U3182" s="5">
        <f t="shared" si="2717"/>
        <v>0</v>
      </c>
      <c r="V3182" s="42">
        <f t="shared" si="2717"/>
        <v>0</v>
      </c>
      <c r="W3182" s="5" t="e">
        <f t="shared" si="2691"/>
        <v>#DIV/0!</v>
      </c>
      <c r="X3182" s="25" t="s">
        <v>1591</v>
      </c>
    </row>
    <row r="3183" spans="1:24" ht="47.25" hidden="1" customHeight="1" x14ac:dyDescent="0.25">
      <c r="A3183" s="4" t="s">
        <v>239</v>
      </c>
      <c r="B3183" s="4" t="s">
        <v>1761</v>
      </c>
      <c r="C3183" s="4" t="s">
        <v>189</v>
      </c>
      <c r="D3183" s="4"/>
      <c r="E3183" s="14" t="s">
        <v>1057</v>
      </c>
      <c r="F3183" s="5">
        <f t="shared" si="2715"/>
        <v>36.799999999999997</v>
      </c>
      <c r="G3183" s="5">
        <f t="shared" si="2715"/>
        <v>36.799999999999997</v>
      </c>
      <c r="H3183" s="5">
        <f t="shared" si="2715"/>
        <v>36.799999999999997</v>
      </c>
      <c r="I3183" s="5">
        <f t="shared" si="2715"/>
        <v>0</v>
      </c>
      <c r="J3183" s="5">
        <f t="shared" si="2715"/>
        <v>0</v>
      </c>
      <c r="K3183" s="5">
        <f t="shared" si="2715"/>
        <v>0</v>
      </c>
      <c r="L3183" s="5">
        <f t="shared" si="2715"/>
        <v>0</v>
      </c>
      <c r="M3183" s="5">
        <f t="shared" si="2659"/>
        <v>36.799999999999997</v>
      </c>
      <c r="N3183" s="5">
        <f t="shared" si="2716"/>
        <v>0</v>
      </c>
      <c r="O3183" s="5">
        <f t="shared" si="2716"/>
        <v>36.799999999999997</v>
      </c>
      <c r="P3183" s="5">
        <f t="shared" si="2717"/>
        <v>0</v>
      </c>
      <c r="Q3183" s="5">
        <f t="shared" si="2717"/>
        <v>0</v>
      </c>
      <c r="R3183" s="5">
        <f t="shared" si="2717"/>
        <v>0</v>
      </c>
      <c r="S3183" s="5">
        <f t="shared" si="2717"/>
        <v>0</v>
      </c>
      <c r="T3183" s="5">
        <f t="shared" si="2717"/>
        <v>0</v>
      </c>
      <c r="U3183" s="5">
        <f t="shared" si="2717"/>
        <v>0</v>
      </c>
      <c r="V3183" s="42">
        <f t="shared" si="2717"/>
        <v>0</v>
      </c>
      <c r="W3183" s="5" t="e">
        <f t="shared" si="2691"/>
        <v>#DIV/0!</v>
      </c>
      <c r="X3183" s="25" t="s">
        <v>1591</v>
      </c>
    </row>
    <row r="3184" spans="1:24" ht="31.5" hidden="1" customHeight="1" x14ac:dyDescent="0.25">
      <c r="A3184" s="4" t="s">
        <v>239</v>
      </c>
      <c r="B3184" s="4" t="s">
        <v>1761</v>
      </c>
      <c r="C3184" s="4" t="s">
        <v>187</v>
      </c>
      <c r="D3184" s="4"/>
      <c r="E3184" s="14" t="s">
        <v>570</v>
      </c>
      <c r="F3184" s="5">
        <f t="shared" si="2715"/>
        <v>36.799999999999997</v>
      </c>
      <c r="G3184" s="5">
        <f t="shared" si="2715"/>
        <v>36.799999999999997</v>
      </c>
      <c r="H3184" s="5">
        <f t="shared" si="2715"/>
        <v>36.799999999999997</v>
      </c>
      <c r="I3184" s="5">
        <f t="shared" si="2715"/>
        <v>0</v>
      </c>
      <c r="J3184" s="5">
        <f t="shared" si="2715"/>
        <v>0</v>
      </c>
      <c r="K3184" s="5">
        <f t="shared" si="2715"/>
        <v>0</v>
      </c>
      <c r="L3184" s="5">
        <f t="shared" si="2715"/>
        <v>0</v>
      </c>
      <c r="M3184" s="5">
        <f t="shared" si="2659"/>
        <v>36.799999999999997</v>
      </c>
      <c r="N3184" s="5">
        <f t="shared" si="2716"/>
        <v>0</v>
      </c>
      <c r="O3184" s="5">
        <f t="shared" si="2716"/>
        <v>36.799999999999997</v>
      </c>
      <c r="P3184" s="5">
        <f t="shared" si="2717"/>
        <v>0</v>
      </c>
      <c r="Q3184" s="5">
        <f t="shared" si="2717"/>
        <v>0</v>
      </c>
      <c r="R3184" s="5">
        <f t="shared" si="2717"/>
        <v>0</v>
      </c>
      <c r="S3184" s="5">
        <f t="shared" si="2717"/>
        <v>0</v>
      </c>
      <c r="T3184" s="5">
        <f t="shared" si="2717"/>
        <v>0</v>
      </c>
      <c r="U3184" s="5">
        <f t="shared" si="2717"/>
        <v>0</v>
      </c>
      <c r="V3184" s="42">
        <f t="shared" si="2717"/>
        <v>0</v>
      </c>
      <c r="W3184" s="5" t="e">
        <f t="shared" si="2691"/>
        <v>#DIV/0!</v>
      </c>
      <c r="X3184" s="25" t="s">
        <v>1591</v>
      </c>
    </row>
    <row r="3185" spans="1:24" ht="31.5" hidden="1" customHeight="1" x14ac:dyDescent="0.3">
      <c r="A3185" s="4" t="s">
        <v>239</v>
      </c>
      <c r="B3185" s="4" t="s">
        <v>1761</v>
      </c>
      <c r="C3185" s="4" t="s">
        <v>187</v>
      </c>
      <c r="D3185" s="4" t="s">
        <v>11</v>
      </c>
      <c r="E3185" s="14" t="s">
        <v>531</v>
      </c>
      <c r="F3185" s="5">
        <f t="shared" si="2715"/>
        <v>36.799999999999997</v>
      </c>
      <c r="G3185" s="5">
        <f t="shared" si="2715"/>
        <v>36.799999999999997</v>
      </c>
      <c r="H3185" s="5">
        <f t="shared" si="2715"/>
        <v>36.799999999999997</v>
      </c>
      <c r="I3185" s="5">
        <f t="shared" si="2715"/>
        <v>0</v>
      </c>
      <c r="J3185" s="5">
        <f t="shared" si="2715"/>
        <v>0</v>
      </c>
      <c r="K3185" s="5">
        <f t="shared" si="2715"/>
        <v>0</v>
      </c>
      <c r="L3185" s="5">
        <f t="shared" si="2715"/>
        <v>0</v>
      </c>
      <c r="M3185" s="5">
        <f t="shared" si="2659"/>
        <v>36.799999999999997</v>
      </c>
      <c r="N3185" s="5">
        <f t="shared" si="2716"/>
        <v>0</v>
      </c>
      <c r="O3185" s="5">
        <f t="shared" si="2716"/>
        <v>36.799999999999997</v>
      </c>
      <c r="P3185" s="5">
        <f t="shared" si="2717"/>
        <v>0</v>
      </c>
      <c r="Q3185" s="5">
        <f t="shared" si="2717"/>
        <v>0</v>
      </c>
      <c r="R3185" s="5">
        <f t="shared" si="2717"/>
        <v>0</v>
      </c>
      <c r="S3185" s="5">
        <f t="shared" si="2717"/>
        <v>0</v>
      </c>
      <c r="T3185" s="5">
        <f t="shared" si="2717"/>
        <v>0</v>
      </c>
      <c r="U3185" s="5">
        <f t="shared" si="2717"/>
        <v>0</v>
      </c>
      <c r="V3185" s="42">
        <f t="shared" si="2717"/>
        <v>0</v>
      </c>
      <c r="W3185" s="5" t="e">
        <f t="shared" si="2691"/>
        <v>#DIV/0!</v>
      </c>
      <c r="X3185" s="25" t="s">
        <v>1591</v>
      </c>
    </row>
    <row r="3186" spans="1:24" ht="31.5" hidden="1" customHeight="1" x14ac:dyDescent="0.3">
      <c r="A3186" s="4" t="s">
        <v>239</v>
      </c>
      <c r="B3186" s="4" t="s">
        <v>1761</v>
      </c>
      <c r="C3186" s="4" t="s">
        <v>187</v>
      </c>
      <c r="D3186" s="4" t="s">
        <v>12</v>
      </c>
      <c r="E3186" s="14" t="s">
        <v>532</v>
      </c>
      <c r="F3186" s="5">
        <v>36.799999999999997</v>
      </c>
      <c r="G3186" s="5">
        <v>36.799999999999997</v>
      </c>
      <c r="H3186" s="5">
        <v>36.799999999999997</v>
      </c>
      <c r="I3186" s="5"/>
      <c r="J3186" s="5"/>
      <c r="K3186" s="5"/>
      <c r="L3186" s="5"/>
      <c r="M3186" s="5">
        <f t="shared" si="2659"/>
        <v>36.799999999999997</v>
      </c>
      <c r="N3186" s="5">
        <v>0</v>
      </c>
      <c r="O3186" s="5">
        <v>36.799999999999997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42">
        <v>0</v>
      </c>
      <c r="W3186" s="5" t="e">
        <f t="shared" si="2691"/>
        <v>#DIV/0!</v>
      </c>
      <c r="X3186" s="25" t="s">
        <v>1591</v>
      </c>
    </row>
    <row r="3187" spans="1:24" ht="31.5" customHeight="1" x14ac:dyDescent="0.3">
      <c r="A3187" s="4" t="s">
        <v>239</v>
      </c>
      <c r="B3187" s="4" t="s">
        <v>1761</v>
      </c>
      <c r="C3187" s="4" t="s">
        <v>22</v>
      </c>
      <c r="D3187" s="4"/>
      <c r="E3187" s="14" t="s">
        <v>802</v>
      </c>
      <c r="F3187" s="5">
        <f t="shared" ref="F3187:L3190" si="2718">F3188</f>
        <v>218.1</v>
      </c>
      <c r="G3187" s="5">
        <f t="shared" si="2718"/>
        <v>110.1</v>
      </c>
      <c r="H3187" s="5">
        <f t="shared" si="2718"/>
        <v>110.1</v>
      </c>
      <c r="I3187" s="5">
        <f t="shared" si="2718"/>
        <v>0</v>
      </c>
      <c r="J3187" s="5">
        <f t="shared" si="2718"/>
        <v>0</v>
      </c>
      <c r="K3187" s="5">
        <f t="shared" si="2718"/>
        <v>0</v>
      </c>
      <c r="L3187" s="5">
        <f t="shared" si="2718"/>
        <v>-11.439</v>
      </c>
      <c r="M3187" s="5">
        <f t="shared" si="2659"/>
        <v>206.661</v>
      </c>
      <c r="N3187" s="5">
        <f t="shared" ref="N3187:O3190" si="2719">N3188</f>
        <v>206.661</v>
      </c>
      <c r="O3187" s="5">
        <f t="shared" si="2719"/>
        <v>179.36099999999999</v>
      </c>
      <c r="P3187" s="5">
        <f t="shared" ref="P3187:V3190" si="2720">P3188</f>
        <v>0</v>
      </c>
      <c r="Q3187" s="5">
        <f t="shared" si="2720"/>
        <v>0</v>
      </c>
      <c r="R3187" s="5">
        <f t="shared" si="2720"/>
        <v>0</v>
      </c>
      <c r="S3187" s="5">
        <f t="shared" si="2720"/>
        <v>0</v>
      </c>
      <c r="T3187" s="5">
        <f t="shared" si="2720"/>
        <v>206.65987999999999</v>
      </c>
      <c r="U3187" s="5">
        <f t="shared" si="2720"/>
        <v>0</v>
      </c>
      <c r="V3187" s="42">
        <f t="shared" si="2720"/>
        <v>0</v>
      </c>
      <c r="W3187" s="5">
        <f t="shared" si="2691"/>
        <v>99.999458049656198</v>
      </c>
      <c r="X3187" s="27"/>
    </row>
    <row r="3188" spans="1:24" ht="15.75" customHeight="1" x14ac:dyDescent="0.3">
      <c r="A3188" s="4" t="s">
        <v>239</v>
      </c>
      <c r="B3188" s="4" t="s">
        <v>1761</v>
      </c>
      <c r="C3188" s="4" t="s">
        <v>23</v>
      </c>
      <c r="D3188" s="4"/>
      <c r="E3188" s="14" t="s">
        <v>809</v>
      </c>
      <c r="F3188" s="5">
        <f t="shared" si="2718"/>
        <v>218.1</v>
      </c>
      <c r="G3188" s="5">
        <f t="shared" si="2718"/>
        <v>110.1</v>
      </c>
      <c r="H3188" s="5">
        <f t="shared" si="2718"/>
        <v>110.1</v>
      </c>
      <c r="I3188" s="5">
        <f t="shared" si="2718"/>
        <v>0</v>
      </c>
      <c r="J3188" s="5">
        <f t="shared" si="2718"/>
        <v>0</v>
      </c>
      <c r="K3188" s="5">
        <f t="shared" si="2718"/>
        <v>0</v>
      </c>
      <c r="L3188" s="5">
        <f t="shared" si="2718"/>
        <v>-11.439</v>
      </c>
      <c r="M3188" s="5">
        <f t="shared" si="2659"/>
        <v>206.661</v>
      </c>
      <c r="N3188" s="5">
        <f t="shared" si="2719"/>
        <v>206.661</v>
      </c>
      <c r="O3188" s="5">
        <f t="shared" si="2719"/>
        <v>179.36099999999999</v>
      </c>
      <c r="P3188" s="5">
        <f t="shared" si="2720"/>
        <v>0</v>
      </c>
      <c r="Q3188" s="5">
        <f t="shared" si="2720"/>
        <v>0</v>
      </c>
      <c r="R3188" s="5">
        <f t="shared" si="2720"/>
        <v>0</v>
      </c>
      <c r="S3188" s="5">
        <f t="shared" si="2720"/>
        <v>0</v>
      </c>
      <c r="T3188" s="5">
        <f t="shared" si="2720"/>
        <v>206.65987999999999</v>
      </c>
      <c r="U3188" s="5">
        <f t="shared" si="2720"/>
        <v>0</v>
      </c>
      <c r="V3188" s="42">
        <f t="shared" si="2720"/>
        <v>0</v>
      </c>
      <c r="W3188" s="5">
        <f t="shared" si="2691"/>
        <v>99.999458049656198</v>
      </c>
      <c r="X3188" s="27"/>
    </row>
    <row r="3189" spans="1:24" ht="47.25" customHeight="1" x14ac:dyDescent="0.3">
      <c r="A3189" s="4" t="s">
        <v>239</v>
      </c>
      <c r="B3189" s="4" t="s">
        <v>1761</v>
      </c>
      <c r="C3189" s="4" t="s">
        <v>237</v>
      </c>
      <c r="D3189" s="4"/>
      <c r="E3189" s="14" t="s">
        <v>812</v>
      </c>
      <c r="F3189" s="5">
        <f t="shared" si="2718"/>
        <v>218.1</v>
      </c>
      <c r="G3189" s="5">
        <f t="shared" si="2718"/>
        <v>110.1</v>
      </c>
      <c r="H3189" s="5">
        <f t="shared" si="2718"/>
        <v>110.1</v>
      </c>
      <c r="I3189" s="5">
        <f t="shared" si="2718"/>
        <v>0</v>
      </c>
      <c r="J3189" s="5">
        <f t="shared" si="2718"/>
        <v>0</v>
      </c>
      <c r="K3189" s="5">
        <f t="shared" si="2718"/>
        <v>0</v>
      </c>
      <c r="L3189" s="5">
        <f t="shared" si="2718"/>
        <v>-11.439</v>
      </c>
      <c r="M3189" s="5">
        <f t="shared" si="2659"/>
        <v>206.661</v>
      </c>
      <c r="N3189" s="5">
        <f t="shared" si="2719"/>
        <v>206.661</v>
      </c>
      <c r="O3189" s="5">
        <f t="shared" si="2719"/>
        <v>179.36099999999999</v>
      </c>
      <c r="P3189" s="5">
        <f t="shared" si="2720"/>
        <v>0</v>
      </c>
      <c r="Q3189" s="5">
        <f t="shared" si="2720"/>
        <v>0</v>
      </c>
      <c r="R3189" s="5">
        <f t="shared" si="2720"/>
        <v>0</v>
      </c>
      <c r="S3189" s="5">
        <f t="shared" si="2720"/>
        <v>0</v>
      </c>
      <c r="T3189" s="5">
        <f t="shared" si="2720"/>
        <v>206.65987999999999</v>
      </c>
      <c r="U3189" s="5">
        <f t="shared" si="2720"/>
        <v>0</v>
      </c>
      <c r="V3189" s="42">
        <f t="shared" si="2720"/>
        <v>0</v>
      </c>
      <c r="W3189" s="5">
        <f t="shared" si="2691"/>
        <v>99.999458049656198</v>
      </c>
      <c r="X3189" s="27"/>
    </row>
    <row r="3190" spans="1:24" ht="31.5" customHeight="1" x14ac:dyDescent="0.3">
      <c r="A3190" s="4" t="s">
        <v>239</v>
      </c>
      <c r="B3190" s="4" t="s">
        <v>1761</v>
      </c>
      <c r="C3190" s="4" t="s">
        <v>237</v>
      </c>
      <c r="D3190" s="4" t="s">
        <v>11</v>
      </c>
      <c r="E3190" s="14" t="s">
        <v>531</v>
      </c>
      <c r="F3190" s="5">
        <f t="shared" si="2718"/>
        <v>218.1</v>
      </c>
      <c r="G3190" s="5">
        <f t="shared" si="2718"/>
        <v>110.1</v>
      </c>
      <c r="H3190" s="5">
        <f t="shared" si="2718"/>
        <v>110.1</v>
      </c>
      <c r="I3190" s="5">
        <f t="shared" si="2718"/>
        <v>0</v>
      </c>
      <c r="J3190" s="5">
        <f t="shared" si="2718"/>
        <v>0</v>
      </c>
      <c r="K3190" s="5">
        <f t="shared" si="2718"/>
        <v>0</v>
      </c>
      <c r="L3190" s="5">
        <f t="shared" si="2718"/>
        <v>-11.439</v>
      </c>
      <c r="M3190" s="5">
        <f t="shared" si="2659"/>
        <v>206.661</v>
      </c>
      <c r="N3190" s="5">
        <f t="shared" si="2719"/>
        <v>206.661</v>
      </c>
      <c r="O3190" s="5">
        <f t="shared" si="2719"/>
        <v>179.36099999999999</v>
      </c>
      <c r="P3190" s="5">
        <f t="shared" si="2720"/>
        <v>0</v>
      </c>
      <c r="Q3190" s="5">
        <f t="shared" si="2720"/>
        <v>0</v>
      </c>
      <c r="R3190" s="5">
        <f t="shared" si="2720"/>
        <v>0</v>
      </c>
      <c r="S3190" s="5">
        <f t="shared" si="2720"/>
        <v>0</v>
      </c>
      <c r="T3190" s="5">
        <f t="shared" si="2720"/>
        <v>206.65987999999999</v>
      </c>
      <c r="U3190" s="5">
        <f t="shared" si="2720"/>
        <v>0</v>
      </c>
      <c r="V3190" s="42">
        <f t="shared" si="2720"/>
        <v>0</v>
      </c>
      <c r="W3190" s="5">
        <f t="shared" si="2691"/>
        <v>99.999458049656198</v>
      </c>
      <c r="X3190" s="27"/>
    </row>
    <row r="3191" spans="1:24" ht="31.5" customHeight="1" x14ac:dyDescent="0.3">
      <c r="A3191" s="4" t="s">
        <v>239</v>
      </c>
      <c r="B3191" s="4" t="s">
        <v>1761</v>
      </c>
      <c r="C3191" s="4" t="s">
        <v>237</v>
      </c>
      <c r="D3191" s="4" t="s">
        <v>12</v>
      </c>
      <c r="E3191" s="14" t="s">
        <v>532</v>
      </c>
      <c r="F3191" s="5">
        <v>218.1</v>
      </c>
      <c r="G3191" s="5">
        <v>110.1</v>
      </c>
      <c r="H3191" s="5">
        <v>110.1</v>
      </c>
      <c r="I3191" s="5"/>
      <c r="J3191" s="5"/>
      <c r="K3191" s="5"/>
      <c r="L3191" s="5">
        <v>-11.439</v>
      </c>
      <c r="M3191" s="5">
        <f t="shared" si="2659"/>
        <v>206.661</v>
      </c>
      <c r="N3191" s="5">
        <v>206.661</v>
      </c>
      <c r="O3191" s="5">
        <v>179.36099999999999</v>
      </c>
      <c r="P3191" s="5">
        <v>0</v>
      </c>
      <c r="Q3191" s="5">
        <v>0</v>
      </c>
      <c r="R3191" s="5">
        <v>0</v>
      </c>
      <c r="S3191" s="5">
        <v>0</v>
      </c>
      <c r="T3191" s="5">
        <v>206.65987999999999</v>
      </c>
      <c r="U3191" s="5">
        <v>0</v>
      </c>
      <c r="V3191" s="42">
        <v>0</v>
      </c>
      <c r="W3191" s="5">
        <f t="shared" si="2691"/>
        <v>99.999458049656198</v>
      </c>
      <c r="X3191" s="27"/>
    </row>
    <row r="3192" spans="1:24" s="10" customFormat="1" ht="46.8" x14ac:dyDescent="0.3">
      <c r="A3192" s="9" t="s">
        <v>239</v>
      </c>
      <c r="B3192" s="9" t="s">
        <v>1786</v>
      </c>
      <c r="C3192" s="9"/>
      <c r="D3192" s="9"/>
      <c r="E3192" s="13" t="s">
        <v>1551</v>
      </c>
      <c r="F3192" s="5"/>
      <c r="G3192" s="5"/>
      <c r="H3192" s="5"/>
      <c r="I3192" s="5"/>
      <c r="J3192" s="5"/>
      <c r="K3192" s="5"/>
      <c r="L3192" s="5"/>
      <c r="M3192" s="11">
        <f>M3193</f>
        <v>0</v>
      </c>
      <c r="N3192" s="11">
        <f t="shared" ref="N3192:T3192" si="2721">N3193</f>
        <v>478.43196999999998</v>
      </c>
      <c r="O3192" s="11">
        <f t="shared" si="2721"/>
        <v>0</v>
      </c>
      <c r="P3192" s="11">
        <f t="shared" si="2721"/>
        <v>0</v>
      </c>
      <c r="Q3192" s="11">
        <f t="shared" si="2721"/>
        <v>0</v>
      </c>
      <c r="R3192" s="11">
        <f t="shared" si="2721"/>
        <v>0</v>
      </c>
      <c r="S3192" s="11">
        <f t="shared" si="2721"/>
        <v>0</v>
      </c>
      <c r="T3192" s="11">
        <f t="shared" si="2721"/>
        <v>478.43153999999998</v>
      </c>
      <c r="U3192" s="11">
        <f t="shared" ref="U3192" si="2722">U3193</f>
        <v>0</v>
      </c>
      <c r="V3192" s="11">
        <f t="shared" ref="V3192" si="2723">V3193</f>
        <v>0</v>
      </c>
      <c r="W3192" s="11">
        <f t="shared" si="2691"/>
        <v>99.999910123063046</v>
      </c>
      <c r="X3192" s="26"/>
    </row>
    <row r="3193" spans="1:24" x14ac:dyDescent="0.3">
      <c r="A3193" s="4" t="s">
        <v>239</v>
      </c>
      <c r="B3193" s="4" t="s">
        <v>1786</v>
      </c>
      <c r="C3193" s="4" t="s">
        <v>125</v>
      </c>
      <c r="D3193" s="4"/>
      <c r="E3193" s="14" t="s">
        <v>1049</v>
      </c>
      <c r="F3193" s="5"/>
      <c r="G3193" s="5"/>
      <c r="H3193" s="5"/>
      <c r="I3193" s="5"/>
      <c r="J3193" s="5"/>
      <c r="K3193" s="5"/>
      <c r="L3193" s="5"/>
      <c r="M3193" s="5">
        <f>M3194+M3199</f>
        <v>0</v>
      </c>
      <c r="N3193" s="5">
        <f t="shared" ref="N3193:T3193" si="2724">N3194+N3199</f>
        <v>478.43196999999998</v>
      </c>
      <c r="O3193" s="5">
        <f t="shared" si="2724"/>
        <v>0</v>
      </c>
      <c r="P3193" s="5">
        <f t="shared" si="2724"/>
        <v>0</v>
      </c>
      <c r="Q3193" s="5">
        <f t="shared" si="2724"/>
        <v>0</v>
      </c>
      <c r="R3193" s="5">
        <f t="shared" si="2724"/>
        <v>0</v>
      </c>
      <c r="S3193" s="5">
        <f t="shared" si="2724"/>
        <v>0</v>
      </c>
      <c r="T3193" s="5">
        <f t="shared" si="2724"/>
        <v>478.43153999999998</v>
      </c>
      <c r="U3193" s="5">
        <f t="shared" ref="U3193" si="2725">U3194+U3199</f>
        <v>0</v>
      </c>
      <c r="V3193" s="5">
        <f t="shared" ref="V3193" si="2726">V3194+V3199</f>
        <v>0</v>
      </c>
      <c r="W3193" s="5">
        <f t="shared" si="2691"/>
        <v>99.999910123063046</v>
      </c>
      <c r="X3193" s="27"/>
    </row>
    <row r="3194" spans="1:24" ht="31.5" customHeight="1" x14ac:dyDescent="0.3">
      <c r="A3194" s="4" t="s">
        <v>239</v>
      </c>
      <c r="B3194" s="4" t="s">
        <v>1786</v>
      </c>
      <c r="C3194" s="4" t="s">
        <v>188</v>
      </c>
      <c r="D3194" s="4"/>
      <c r="E3194" s="14" t="s">
        <v>1054</v>
      </c>
      <c r="F3194" s="5"/>
      <c r="G3194" s="5"/>
      <c r="H3194" s="5"/>
      <c r="I3194" s="5"/>
      <c r="J3194" s="5"/>
      <c r="K3194" s="5"/>
      <c r="L3194" s="5"/>
      <c r="M3194" s="5">
        <f>M3195</f>
        <v>0</v>
      </c>
      <c r="N3194" s="5">
        <f t="shared" ref="N3194:T3197" si="2727">N3195</f>
        <v>36.799999999999997</v>
      </c>
      <c r="O3194" s="5">
        <f t="shared" si="2727"/>
        <v>0</v>
      </c>
      <c r="P3194" s="5">
        <f t="shared" si="2727"/>
        <v>0</v>
      </c>
      <c r="Q3194" s="5">
        <f t="shared" si="2727"/>
        <v>0</v>
      </c>
      <c r="R3194" s="5">
        <f t="shared" si="2727"/>
        <v>0</v>
      </c>
      <c r="S3194" s="5">
        <f t="shared" si="2727"/>
        <v>0</v>
      </c>
      <c r="T3194" s="5">
        <f t="shared" si="2727"/>
        <v>36.799999999999997</v>
      </c>
      <c r="U3194" s="5">
        <f t="shared" ref="U3194:U3197" si="2728">U3195</f>
        <v>0</v>
      </c>
      <c r="V3194" s="5">
        <f t="shared" ref="V3194:V3197" si="2729">V3195</f>
        <v>0</v>
      </c>
      <c r="W3194" s="5">
        <f t="shared" si="2691"/>
        <v>100</v>
      </c>
      <c r="X3194" s="27"/>
    </row>
    <row r="3195" spans="1:24" ht="31.5" customHeight="1" x14ac:dyDescent="0.3">
      <c r="A3195" s="4" t="s">
        <v>239</v>
      </c>
      <c r="B3195" s="4" t="s">
        <v>1786</v>
      </c>
      <c r="C3195" s="4" t="s">
        <v>189</v>
      </c>
      <c r="D3195" s="4"/>
      <c r="E3195" s="14" t="s">
        <v>1057</v>
      </c>
      <c r="F3195" s="5"/>
      <c r="G3195" s="5"/>
      <c r="H3195" s="5"/>
      <c r="I3195" s="5"/>
      <c r="J3195" s="5"/>
      <c r="K3195" s="5"/>
      <c r="L3195" s="5"/>
      <c r="M3195" s="5">
        <f>M3196</f>
        <v>0</v>
      </c>
      <c r="N3195" s="5">
        <f t="shared" si="2727"/>
        <v>36.799999999999997</v>
      </c>
      <c r="O3195" s="5">
        <f t="shared" si="2727"/>
        <v>0</v>
      </c>
      <c r="P3195" s="5">
        <f t="shared" si="2727"/>
        <v>0</v>
      </c>
      <c r="Q3195" s="5">
        <f t="shared" si="2727"/>
        <v>0</v>
      </c>
      <c r="R3195" s="5">
        <f t="shared" si="2727"/>
        <v>0</v>
      </c>
      <c r="S3195" s="5">
        <f t="shared" si="2727"/>
        <v>0</v>
      </c>
      <c r="T3195" s="5">
        <f t="shared" si="2727"/>
        <v>36.799999999999997</v>
      </c>
      <c r="U3195" s="5">
        <f t="shared" si="2728"/>
        <v>0</v>
      </c>
      <c r="V3195" s="5">
        <f t="shared" si="2729"/>
        <v>0</v>
      </c>
      <c r="W3195" s="5">
        <f t="shared" si="2691"/>
        <v>100</v>
      </c>
      <c r="X3195" s="27"/>
    </row>
    <row r="3196" spans="1:24" ht="31.5" customHeight="1" x14ac:dyDescent="0.3">
      <c r="A3196" s="4" t="s">
        <v>239</v>
      </c>
      <c r="B3196" s="4" t="s">
        <v>1786</v>
      </c>
      <c r="C3196" s="4" t="s">
        <v>187</v>
      </c>
      <c r="D3196" s="4"/>
      <c r="E3196" s="14" t="s">
        <v>570</v>
      </c>
      <c r="F3196" s="5"/>
      <c r="G3196" s="5"/>
      <c r="H3196" s="5"/>
      <c r="I3196" s="5"/>
      <c r="J3196" s="5"/>
      <c r="K3196" s="5"/>
      <c r="L3196" s="5"/>
      <c r="M3196" s="5">
        <f>M3197</f>
        <v>0</v>
      </c>
      <c r="N3196" s="5">
        <f t="shared" si="2727"/>
        <v>36.799999999999997</v>
      </c>
      <c r="O3196" s="5">
        <f t="shared" si="2727"/>
        <v>0</v>
      </c>
      <c r="P3196" s="5">
        <f t="shared" si="2727"/>
        <v>0</v>
      </c>
      <c r="Q3196" s="5">
        <f t="shared" si="2727"/>
        <v>0</v>
      </c>
      <c r="R3196" s="5">
        <f t="shared" si="2727"/>
        <v>0</v>
      </c>
      <c r="S3196" s="5">
        <f t="shared" si="2727"/>
        <v>0</v>
      </c>
      <c r="T3196" s="5">
        <f t="shared" si="2727"/>
        <v>36.799999999999997</v>
      </c>
      <c r="U3196" s="5">
        <f t="shared" si="2728"/>
        <v>0</v>
      </c>
      <c r="V3196" s="5">
        <f t="shared" si="2729"/>
        <v>0</v>
      </c>
      <c r="W3196" s="5">
        <f t="shared" si="2691"/>
        <v>100</v>
      </c>
      <c r="X3196" s="27"/>
    </row>
    <row r="3197" spans="1:24" ht="31.5" customHeight="1" x14ac:dyDescent="0.3">
      <c r="A3197" s="4" t="s">
        <v>239</v>
      </c>
      <c r="B3197" s="4" t="s">
        <v>1786</v>
      </c>
      <c r="C3197" s="4" t="s">
        <v>187</v>
      </c>
      <c r="D3197" s="4" t="s">
        <v>11</v>
      </c>
      <c r="E3197" s="14" t="s">
        <v>531</v>
      </c>
      <c r="F3197" s="5"/>
      <c r="G3197" s="5"/>
      <c r="H3197" s="5"/>
      <c r="I3197" s="5"/>
      <c r="J3197" s="5"/>
      <c r="K3197" s="5"/>
      <c r="L3197" s="5"/>
      <c r="M3197" s="5">
        <f>M3198</f>
        <v>0</v>
      </c>
      <c r="N3197" s="5">
        <f t="shared" si="2727"/>
        <v>36.799999999999997</v>
      </c>
      <c r="O3197" s="5">
        <f t="shared" si="2727"/>
        <v>0</v>
      </c>
      <c r="P3197" s="5">
        <f t="shared" si="2727"/>
        <v>0</v>
      </c>
      <c r="Q3197" s="5">
        <f t="shared" si="2727"/>
        <v>0</v>
      </c>
      <c r="R3197" s="5">
        <f t="shared" si="2727"/>
        <v>0</v>
      </c>
      <c r="S3197" s="5">
        <f t="shared" si="2727"/>
        <v>0</v>
      </c>
      <c r="T3197" s="5">
        <f t="shared" si="2727"/>
        <v>36.799999999999997</v>
      </c>
      <c r="U3197" s="5">
        <f t="shared" si="2728"/>
        <v>0</v>
      </c>
      <c r="V3197" s="5">
        <f t="shared" si="2729"/>
        <v>0</v>
      </c>
      <c r="W3197" s="5">
        <f t="shared" si="2691"/>
        <v>100</v>
      </c>
      <c r="X3197" s="27"/>
    </row>
    <row r="3198" spans="1:24" ht="31.5" customHeight="1" x14ac:dyDescent="0.3">
      <c r="A3198" s="4" t="s">
        <v>239</v>
      </c>
      <c r="B3198" s="4" t="s">
        <v>1786</v>
      </c>
      <c r="C3198" s="4" t="s">
        <v>187</v>
      </c>
      <c r="D3198" s="4" t="s">
        <v>12</v>
      </c>
      <c r="E3198" s="14" t="s">
        <v>532</v>
      </c>
      <c r="F3198" s="5"/>
      <c r="G3198" s="5"/>
      <c r="H3198" s="5"/>
      <c r="I3198" s="5"/>
      <c r="J3198" s="5"/>
      <c r="K3198" s="5"/>
      <c r="L3198" s="5"/>
      <c r="M3198" s="5">
        <v>0</v>
      </c>
      <c r="N3198" s="5">
        <v>36.799999999999997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36.799999999999997</v>
      </c>
      <c r="U3198" s="5">
        <v>0</v>
      </c>
      <c r="V3198" s="5">
        <v>0</v>
      </c>
      <c r="W3198" s="5">
        <f t="shared" si="2691"/>
        <v>100</v>
      </c>
      <c r="X3198" s="27"/>
    </row>
    <row r="3199" spans="1:24" ht="31.5" customHeight="1" x14ac:dyDescent="0.3">
      <c r="A3199" s="4" t="s">
        <v>239</v>
      </c>
      <c r="B3199" s="4" t="s">
        <v>1786</v>
      </c>
      <c r="C3199" s="4" t="s">
        <v>191</v>
      </c>
      <c r="D3199" s="4"/>
      <c r="E3199" s="14" t="s">
        <v>1059</v>
      </c>
      <c r="F3199" s="5"/>
      <c r="G3199" s="5"/>
      <c r="H3199" s="5"/>
      <c r="I3199" s="5"/>
      <c r="J3199" s="5"/>
      <c r="K3199" s="5"/>
      <c r="L3199" s="5"/>
      <c r="M3199" s="5">
        <f>M3200</f>
        <v>0</v>
      </c>
      <c r="N3199" s="5">
        <f t="shared" ref="N3199:V3200" si="2730">N3200</f>
        <v>441.63196999999997</v>
      </c>
      <c r="O3199" s="5">
        <f t="shared" si="2730"/>
        <v>0</v>
      </c>
      <c r="P3199" s="5">
        <f t="shared" si="2730"/>
        <v>0</v>
      </c>
      <c r="Q3199" s="5">
        <f t="shared" si="2730"/>
        <v>0</v>
      </c>
      <c r="R3199" s="5">
        <f t="shared" si="2730"/>
        <v>0</v>
      </c>
      <c r="S3199" s="5">
        <f t="shared" si="2730"/>
        <v>0</v>
      </c>
      <c r="T3199" s="5">
        <f t="shared" si="2730"/>
        <v>441.63153999999997</v>
      </c>
      <c r="U3199" s="5">
        <f t="shared" si="2730"/>
        <v>0</v>
      </c>
      <c r="V3199" s="5">
        <f t="shared" si="2730"/>
        <v>0</v>
      </c>
      <c r="W3199" s="5">
        <f t="shared" si="2691"/>
        <v>99.999902633860501</v>
      </c>
      <c r="X3199" s="27"/>
    </row>
    <row r="3200" spans="1:24" ht="31.5" customHeight="1" x14ac:dyDescent="0.3">
      <c r="A3200" s="4" t="s">
        <v>239</v>
      </c>
      <c r="B3200" s="4" t="s">
        <v>1786</v>
      </c>
      <c r="C3200" s="4" t="s">
        <v>192</v>
      </c>
      <c r="D3200" s="4"/>
      <c r="E3200" s="14" t="s">
        <v>1060</v>
      </c>
      <c r="F3200" s="5"/>
      <c r="G3200" s="5"/>
      <c r="H3200" s="5"/>
      <c r="I3200" s="5"/>
      <c r="J3200" s="5"/>
      <c r="K3200" s="5"/>
      <c r="L3200" s="5"/>
      <c r="M3200" s="5">
        <f>M3201</f>
        <v>0</v>
      </c>
      <c r="N3200" s="5">
        <f t="shared" si="2730"/>
        <v>441.63196999999997</v>
      </c>
      <c r="O3200" s="5">
        <f t="shared" si="2730"/>
        <v>0</v>
      </c>
      <c r="P3200" s="5">
        <f t="shared" si="2730"/>
        <v>0</v>
      </c>
      <c r="Q3200" s="5">
        <f t="shared" si="2730"/>
        <v>0</v>
      </c>
      <c r="R3200" s="5">
        <f t="shared" si="2730"/>
        <v>0</v>
      </c>
      <c r="S3200" s="5">
        <f t="shared" si="2730"/>
        <v>0</v>
      </c>
      <c r="T3200" s="5">
        <f t="shared" si="2730"/>
        <v>441.63153999999997</v>
      </c>
      <c r="U3200" s="5">
        <f t="shared" si="2730"/>
        <v>0</v>
      </c>
      <c r="V3200" s="5">
        <f t="shared" si="2730"/>
        <v>0</v>
      </c>
      <c r="W3200" s="5">
        <f t="shared" si="2691"/>
        <v>99.999902633860501</v>
      </c>
      <c r="X3200" s="27"/>
    </row>
    <row r="3201" spans="1:24" ht="31.5" customHeight="1" x14ac:dyDescent="0.3">
      <c r="A3201" s="4" t="s">
        <v>239</v>
      </c>
      <c r="B3201" s="4" t="s">
        <v>1786</v>
      </c>
      <c r="C3201" s="4" t="s">
        <v>190</v>
      </c>
      <c r="D3201" s="4"/>
      <c r="E3201" s="14" t="s">
        <v>572</v>
      </c>
      <c r="F3201" s="5"/>
      <c r="G3201" s="5"/>
      <c r="H3201" s="5"/>
      <c r="I3201" s="5"/>
      <c r="J3201" s="5"/>
      <c r="K3201" s="5"/>
      <c r="L3201" s="5"/>
      <c r="M3201" s="5">
        <f>M3202+M3204</f>
        <v>0</v>
      </c>
      <c r="N3201" s="5">
        <f t="shared" ref="N3201:V3201" si="2731">N3202+N3204</f>
        <v>441.63196999999997</v>
      </c>
      <c r="O3201" s="5">
        <f t="shared" si="2731"/>
        <v>0</v>
      </c>
      <c r="P3201" s="5">
        <f t="shared" si="2731"/>
        <v>0</v>
      </c>
      <c r="Q3201" s="5">
        <f t="shared" si="2731"/>
        <v>0</v>
      </c>
      <c r="R3201" s="5">
        <f t="shared" si="2731"/>
        <v>0</v>
      </c>
      <c r="S3201" s="5">
        <f t="shared" si="2731"/>
        <v>0</v>
      </c>
      <c r="T3201" s="5">
        <f t="shared" si="2731"/>
        <v>441.63153999999997</v>
      </c>
      <c r="U3201" s="5">
        <f t="shared" si="2731"/>
        <v>0</v>
      </c>
      <c r="V3201" s="5">
        <f t="shared" si="2731"/>
        <v>0</v>
      </c>
      <c r="W3201" s="5">
        <f t="shared" si="2691"/>
        <v>99.999902633860501</v>
      </c>
      <c r="X3201" s="27"/>
    </row>
    <row r="3202" spans="1:24" ht="31.5" customHeight="1" x14ac:dyDescent="0.3">
      <c r="A3202" s="4" t="s">
        <v>239</v>
      </c>
      <c r="B3202" s="4" t="s">
        <v>1786</v>
      </c>
      <c r="C3202" s="4" t="s">
        <v>190</v>
      </c>
      <c r="D3202" s="4" t="s">
        <v>11</v>
      </c>
      <c r="E3202" s="14" t="s">
        <v>531</v>
      </c>
      <c r="F3202" s="5"/>
      <c r="G3202" s="5"/>
      <c r="H3202" s="5"/>
      <c r="I3202" s="5"/>
      <c r="J3202" s="5"/>
      <c r="K3202" s="5"/>
      <c r="L3202" s="5"/>
      <c r="M3202" s="5">
        <f>M3203</f>
        <v>0</v>
      </c>
      <c r="N3202" s="5">
        <f t="shared" ref="N3202:V3202" si="2732">N3203</f>
        <v>414.55396999999999</v>
      </c>
      <c r="O3202" s="5">
        <f t="shared" si="2732"/>
        <v>0</v>
      </c>
      <c r="P3202" s="5">
        <f t="shared" si="2732"/>
        <v>0</v>
      </c>
      <c r="Q3202" s="5">
        <f t="shared" si="2732"/>
        <v>0</v>
      </c>
      <c r="R3202" s="5">
        <f t="shared" si="2732"/>
        <v>0</v>
      </c>
      <c r="S3202" s="5">
        <f t="shared" si="2732"/>
        <v>0</v>
      </c>
      <c r="T3202" s="5">
        <f t="shared" si="2732"/>
        <v>414.55354</v>
      </c>
      <c r="U3202" s="5">
        <f t="shared" si="2732"/>
        <v>0</v>
      </c>
      <c r="V3202" s="5">
        <f t="shared" si="2732"/>
        <v>0</v>
      </c>
      <c r="W3202" s="5">
        <f t="shared" si="2691"/>
        <v>99.999896274060532</v>
      </c>
      <c r="X3202" s="27"/>
    </row>
    <row r="3203" spans="1:24" ht="31.5" customHeight="1" x14ac:dyDescent="0.3">
      <c r="A3203" s="4" t="s">
        <v>239</v>
      </c>
      <c r="B3203" s="4" t="s">
        <v>1786</v>
      </c>
      <c r="C3203" s="4" t="s">
        <v>190</v>
      </c>
      <c r="D3203" s="4" t="s">
        <v>12</v>
      </c>
      <c r="E3203" s="14" t="s">
        <v>532</v>
      </c>
      <c r="F3203" s="5"/>
      <c r="G3203" s="5"/>
      <c r="H3203" s="5"/>
      <c r="I3203" s="5"/>
      <c r="J3203" s="5"/>
      <c r="K3203" s="5"/>
      <c r="L3203" s="5"/>
      <c r="M3203" s="5">
        <v>0</v>
      </c>
      <c r="N3203" s="5">
        <v>414.55396999999999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414.55354</v>
      </c>
      <c r="U3203" s="5">
        <v>0</v>
      </c>
      <c r="V3203" s="5">
        <v>0</v>
      </c>
      <c r="W3203" s="5">
        <f t="shared" si="2691"/>
        <v>99.999896274060532</v>
      </c>
      <c r="X3203" s="27"/>
    </row>
    <row r="3204" spans="1:24" x14ac:dyDescent="0.3">
      <c r="A3204" s="4" t="s">
        <v>239</v>
      </c>
      <c r="B3204" s="4" t="s">
        <v>1786</v>
      </c>
      <c r="C3204" s="4" t="s">
        <v>190</v>
      </c>
      <c r="D3204" s="4" t="s">
        <v>13</v>
      </c>
      <c r="E3204" s="14" t="s">
        <v>547</v>
      </c>
      <c r="F3204" s="5"/>
      <c r="G3204" s="5"/>
      <c r="H3204" s="5"/>
      <c r="I3204" s="5"/>
      <c r="J3204" s="5"/>
      <c r="K3204" s="5"/>
      <c r="L3204" s="5"/>
      <c r="M3204" s="5">
        <f>M3205</f>
        <v>0</v>
      </c>
      <c r="N3204" s="5">
        <f t="shared" ref="N3204:V3204" si="2733">N3205</f>
        <v>27.077999999999999</v>
      </c>
      <c r="O3204" s="5">
        <f t="shared" si="2733"/>
        <v>0</v>
      </c>
      <c r="P3204" s="5">
        <f t="shared" si="2733"/>
        <v>0</v>
      </c>
      <c r="Q3204" s="5">
        <f t="shared" si="2733"/>
        <v>0</v>
      </c>
      <c r="R3204" s="5">
        <f t="shared" si="2733"/>
        <v>0</v>
      </c>
      <c r="S3204" s="5">
        <f t="shared" si="2733"/>
        <v>0</v>
      </c>
      <c r="T3204" s="5">
        <f t="shared" si="2733"/>
        <v>27.077999999999999</v>
      </c>
      <c r="U3204" s="5">
        <f t="shared" si="2733"/>
        <v>0</v>
      </c>
      <c r="V3204" s="5">
        <f t="shared" si="2733"/>
        <v>0</v>
      </c>
      <c r="W3204" s="5">
        <f t="shared" si="2691"/>
        <v>100</v>
      </c>
      <c r="X3204" s="27"/>
    </row>
    <row r="3205" spans="1:24" x14ac:dyDescent="0.3">
      <c r="A3205" s="4" t="s">
        <v>239</v>
      </c>
      <c r="B3205" s="4" t="s">
        <v>1786</v>
      </c>
      <c r="C3205" s="4" t="s">
        <v>190</v>
      </c>
      <c r="D3205" s="4" t="s">
        <v>20</v>
      </c>
      <c r="E3205" s="14" t="s">
        <v>550</v>
      </c>
      <c r="F3205" s="5"/>
      <c r="G3205" s="5"/>
      <c r="H3205" s="5"/>
      <c r="I3205" s="5"/>
      <c r="J3205" s="5"/>
      <c r="K3205" s="5"/>
      <c r="L3205" s="5"/>
      <c r="M3205" s="5">
        <v>0</v>
      </c>
      <c r="N3205" s="5">
        <v>27.077999999999999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27.077999999999999</v>
      </c>
      <c r="U3205" s="5">
        <v>0</v>
      </c>
      <c r="V3205" s="5">
        <v>0</v>
      </c>
      <c r="W3205" s="5">
        <f t="shared" si="2691"/>
        <v>100</v>
      </c>
      <c r="X3205" s="27"/>
    </row>
    <row r="3206" spans="1:24" s="10" customFormat="1" ht="31.5" customHeight="1" x14ac:dyDescent="0.3">
      <c r="A3206" s="9" t="s">
        <v>239</v>
      </c>
      <c r="B3206" s="9" t="s">
        <v>1762</v>
      </c>
      <c r="C3206" s="9"/>
      <c r="D3206" s="9"/>
      <c r="E3206" s="13" t="s">
        <v>507</v>
      </c>
      <c r="F3206" s="11">
        <f t="shared" ref="F3206:L3206" si="2734">F3207+F3215</f>
        <v>838.7</v>
      </c>
      <c r="G3206" s="11">
        <f t="shared" si="2734"/>
        <v>929.90000000000009</v>
      </c>
      <c r="H3206" s="11">
        <f t="shared" si="2734"/>
        <v>930</v>
      </c>
      <c r="I3206" s="11">
        <f t="shared" si="2734"/>
        <v>0</v>
      </c>
      <c r="J3206" s="11">
        <f t="shared" si="2734"/>
        <v>0</v>
      </c>
      <c r="K3206" s="11">
        <f t="shared" si="2734"/>
        <v>0</v>
      </c>
      <c r="L3206" s="11">
        <f t="shared" si="2734"/>
        <v>-89.396999999999991</v>
      </c>
      <c r="M3206" s="11">
        <f t="shared" si="2659"/>
        <v>749.30300000000011</v>
      </c>
      <c r="N3206" s="11">
        <f>N3207+N3215</f>
        <v>264.3</v>
      </c>
      <c r="O3206" s="11">
        <f>O3207+O3215</f>
        <v>448.553</v>
      </c>
      <c r="P3206" s="11">
        <f t="shared" ref="P3206:V3206" si="2735">P3207+P3215</f>
        <v>264.3</v>
      </c>
      <c r="Q3206" s="11">
        <f t="shared" si="2735"/>
        <v>189.846</v>
      </c>
      <c r="R3206" s="11">
        <f t="shared" si="2735"/>
        <v>0</v>
      </c>
      <c r="S3206" s="11">
        <f t="shared" si="2735"/>
        <v>0</v>
      </c>
      <c r="T3206" s="11">
        <f t="shared" si="2735"/>
        <v>264.19848999999999</v>
      </c>
      <c r="U3206" s="11">
        <f t="shared" si="2735"/>
        <v>264.19848999999999</v>
      </c>
      <c r="V3206" s="41">
        <f t="shared" si="2735"/>
        <v>0</v>
      </c>
      <c r="W3206" s="11">
        <f t="shared" si="2691"/>
        <v>99.961592886870974</v>
      </c>
      <c r="X3206" s="26"/>
    </row>
    <row r="3207" spans="1:24" ht="15.75" hidden="1" customHeight="1" x14ac:dyDescent="0.25">
      <c r="A3207" s="4" t="s">
        <v>239</v>
      </c>
      <c r="B3207" s="4" t="s">
        <v>1762</v>
      </c>
      <c r="C3207" s="4" t="s">
        <v>125</v>
      </c>
      <c r="D3207" s="4"/>
      <c r="E3207" s="14" t="s">
        <v>1049</v>
      </c>
      <c r="F3207" s="5">
        <f t="shared" ref="F3207:L3211" si="2736">F3208</f>
        <v>584.4</v>
      </c>
      <c r="G3207" s="5">
        <f t="shared" si="2736"/>
        <v>675.6</v>
      </c>
      <c r="H3207" s="5">
        <f t="shared" si="2736"/>
        <v>675.7</v>
      </c>
      <c r="I3207" s="5">
        <f t="shared" si="2736"/>
        <v>0</v>
      </c>
      <c r="J3207" s="5">
        <f t="shared" si="2736"/>
        <v>0</v>
      </c>
      <c r="K3207" s="5">
        <f t="shared" si="2736"/>
        <v>0</v>
      </c>
      <c r="L3207" s="5">
        <f t="shared" si="2736"/>
        <v>-89.396999999999991</v>
      </c>
      <c r="M3207" s="5">
        <f t="shared" ref="M3207:M3306" si="2737">F3207+I3207+L3207</f>
        <v>495.00299999999999</v>
      </c>
      <c r="N3207" s="5">
        <f t="shared" ref="N3207:O3211" si="2738">N3208</f>
        <v>0</v>
      </c>
      <c r="O3207" s="5">
        <f t="shared" si="2738"/>
        <v>258.70699999999999</v>
      </c>
      <c r="P3207" s="5">
        <f t="shared" ref="P3207:V3211" si="2739">P3208</f>
        <v>0</v>
      </c>
      <c r="Q3207" s="5">
        <f t="shared" si="2739"/>
        <v>0</v>
      </c>
      <c r="R3207" s="5">
        <f t="shared" si="2739"/>
        <v>0</v>
      </c>
      <c r="S3207" s="5">
        <f t="shared" si="2739"/>
        <v>0</v>
      </c>
      <c r="T3207" s="5">
        <f t="shared" si="2739"/>
        <v>0</v>
      </c>
      <c r="U3207" s="5">
        <f t="shared" si="2739"/>
        <v>0</v>
      </c>
      <c r="V3207" s="42">
        <f t="shared" si="2739"/>
        <v>0</v>
      </c>
      <c r="W3207" s="5" t="e">
        <f t="shared" si="2691"/>
        <v>#DIV/0!</v>
      </c>
      <c r="X3207" s="25" t="s">
        <v>1591</v>
      </c>
    </row>
    <row r="3208" spans="1:24" ht="31.5" hidden="1" customHeight="1" x14ac:dyDescent="0.25">
      <c r="A3208" s="4" t="s">
        <v>239</v>
      </c>
      <c r="B3208" s="4" t="s">
        <v>1762</v>
      </c>
      <c r="C3208" s="4" t="s">
        <v>191</v>
      </c>
      <c r="D3208" s="4"/>
      <c r="E3208" s="14" t="s">
        <v>1059</v>
      </c>
      <c r="F3208" s="5">
        <f t="shared" si="2736"/>
        <v>584.4</v>
      </c>
      <c r="G3208" s="5">
        <f t="shared" si="2736"/>
        <v>675.6</v>
      </c>
      <c r="H3208" s="5">
        <f t="shared" si="2736"/>
        <v>675.7</v>
      </c>
      <c r="I3208" s="5">
        <f t="shared" si="2736"/>
        <v>0</v>
      </c>
      <c r="J3208" s="5">
        <f t="shared" si="2736"/>
        <v>0</v>
      </c>
      <c r="K3208" s="5">
        <f t="shared" si="2736"/>
        <v>0</v>
      </c>
      <c r="L3208" s="5">
        <f t="shared" si="2736"/>
        <v>-89.396999999999991</v>
      </c>
      <c r="M3208" s="5">
        <f t="shared" si="2737"/>
        <v>495.00299999999999</v>
      </c>
      <c r="N3208" s="5">
        <f t="shared" si="2738"/>
        <v>0</v>
      </c>
      <c r="O3208" s="5">
        <f t="shared" si="2738"/>
        <v>258.70699999999999</v>
      </c>
      <c r="P3208" s="5">
        <f t="shared" si="2739"/>
        <v>0</v>
      </c>
      <c r="Q3208" s="5">
        <f t="shared" si="2739"/>
        <v>0</v>
      </c>
      <c r="R3208" s="5">
        <f t="shared" si="2739"/>
        <v>0</v>
      </c>
      <c r="S3208" s="5">
        <f t="shared" si="2739"/>
        <v>0</v>
      </c>
      <c r="T3208" s="5">
        <f t="shared" si="2739"/>
        <v>0</v>
      </c>
      <c r="U3208" s="5">
        <f t="shared" si="2739"/>
        <v>0</v>
      </c>
      <c r="V3208" s="42">
        <f t="shared" si="2739"/>
        <v>0</v>
      </c>
      <c r="W3208" s="5" t="e">
        <f t="shared" si="2691"/>
        <v>#DIV/0!</v>
      </c>
      <c r="X3208" s="25" t="s">
        <v>1591</v>
      </c>
    </row>
    <row r="3209" spans="1:24" ht="31.5" hidden="1" customHeight="1" x14ac:dyDescent="0.25">
      <c r="A3209" s="4" t="s">
        <v>239</v>
      </c>
      <c r="B3209" s="4" t="s">
        <v>1762</v>
      </c>
      <c r="C3209" s="4" t="s">
        <v>192</v>
      </c>
      <c r="D3209" s="4"/>
      <c r="E3209" s="14" t="s">
        <v>1060</v>
      </c>
      <c r="F3209" s="5">
        <f t="shared" si="2736"/>
        <v>584.4</v>
      </c>
      <c r="G3209" s="5">
        <f t="shared" si="2736"/>
        <v>675.6</v>
      </c>
      <c r="H3209" s="5">
        <f t="shared" si="2736"/>
        <v>675.7</v>
      </c>
      <c r="I3209" s="5">
        <f t="shared" si="2736"/>
        <v>0</v>
      </c>
      <c r="J3209" s="5">
        <f t="shared" si="2736"/>
        <v>0</v>
      </c>
      <c r="K3209" s="5">
        <f t="shared" si="2736"/>
        <v>0</v>
      </c>
      <c r="L3209" s="5">
        <f t="shared" si="2736"/>
        <v>-89.396999999999991</v>
      </c>
      <c r="M3209" s="5">
        <f t="shared" si="2737"/>
        <v>495.00299999999999</v>
      </c>
      <c r="N3209" s="5">
        <f t="shared" si="2738"/>
        <v>0</v>
      </c>
      <c r="O3209" s="5">
        <f t="shared" si="2738"/>
        <v>258.70699999999999</v>
      </c>
      <c r="P3209" s="5">
        <f t="shared" si="2739"/>
        <v>0</v>
      </c>
      <c r="Q3209" s="5">
        <f t="shared" si="2739"/>
        <v>0</v>
      </c>
      <c r="R3209" s="5">
        <f t="shared" si="2739"/>
        <v>0</v>
      </c>
      <c r="S3209" s="5">
        <f t="shared" si="2739"/>
        <v>0</v>
      </c>
      <c r="T3209" s="5">
        <f t="shared" si="2739"/>
        <v>0</v>
      </c>
      <c r="U3209" s="5">
        <f t="shared" si="2739"/>
        <v>0</v>
      </c>
      <c r="V3209" s="42">
        <f t="shared" si="2739"/>
        <v>0</v>
      </c>
      <c r="W3209" s="5" t="e">
        <f t="shared" si="2691"/>
        <v>#DIV/0!</v>
      </c>
      <c r="X3209" s="25" t="s">
        <v>1591</v>
      </c>
    </row>
    <row r="3210" spans="1:24" ht="31.5" hidden="1" customHeight="1" x14ac:dyDescent="0.25">
      <c r="A3210" s="4" t="s">
        <v>239</v>
      </c>
      <c r="B3210" s="4" t="s">
        <v>1762</v>
      </c>
      <c r="C3210" s="4" t="s">
        <v>190</v>
      </c>
      <c r="D3210" s="4"/>
      <c r="E3210" s="14" t="s">
        <v>572</v>
      </c>
      <c r="F3210" s="5">
        <f t="shared" si="2736"/>
        <v>584.4</v>
      </c>
      <c r="G3210" s="5">
        <f t="shared" si="2736"/>
        <v>675.6</v>
      </c>
      <c r="H3210" s="5">
        <f t="shared" si="2736"/>
        <v>675.7</v>
      </c>
      <c r="I3210" s="5">
        <f t="shared" si="2736"/>
        <v>0</v>
      </c>
      <c r="J3210" s="5">
        <f t="shared" si="2736"/>
        <v>0</v>
      </c>
      <c r="K3210" s="5">
        <f t="shared" si="2736"/>
        <v>0</v>
      </c>
      <c r="L3210" s="5">
        <f>L3211+L3213</f>
        <v>-89.396999999999991</v>
      </c>
      <c r="M3210" s="5">
        <f t="shared" si="2737"/>
        <v>495.00299999999999</v>
      </c>
      <c r="N3210" s="5">
        <f>N3211+N3213</f>
        <v>0</v>
      </c>
      <c r="O3210" s="5">
        <f t="shared" ref="O3210:V3210" si="2740">O3211+O3213</f>
        <v>258.70699999999999</v>
      </c>
      <c r="P3210" s="5">
        <f t="shared" si="2740"/>
        <v>0</v>
      </c>
      <c r="Q3210" s="5">
        <f t="shared" si="2740"/>
        <v>0</v>
      </c>
      <c r="R3210" s="5">
        <f t="shared" si="2740"/>
        <v>0</v>
      </c>
      <c r="S3210" s="5">
        <f t="shared" si="2740"/>
        <v>0</v>
      </c>
      <c r="T3210" s="5">
        <f t="shared" si="2740"/>
        <v>0</v>
      </c>
      <c r="U3210" s="5">
        <f t="shared" si="2740"/>
        <v>0</v>
      </c>
      <c r="V3210" s="42">
        <f t="shared" si="2740"/>
        <v>0</v>
      </c>
      <c r="W3210" s="5" t="e">
        <f t="shared" si="2691"/>
        <v>#DIV/0!</v>
      </c>
      <c r="X3210" s="25" t="s">
        <v>1591</v>
      </c>
    </row>
    <row r="3211" spans="1:24" ht="31.5" hidden="1" customHeight="1" x14ac:dyDescent="0.25">
      <c r="A3211" s="4" t="s">
        <v>239</v>
      </c>
      <c r="B3211" s="4" t="s">
        <v>1762</v>
      </c>
      <c r="C3211" s="4" t="s">
        <v>190</v>
      </c>
      <c r="D3211" s="4" t="s">
        <v>11</v>
      </c>
      <c r="E3211" s="14" t="s">
        <v>531</v>
      </c>
      <c r="F3211" s="5">
        <f t="shared" si="2736"/>
        <v>584.4</v>
      </c>
      <c r="G3211" s="5">
        <f t="shared" si="2736"/>
        <v>675.6</v>
      </c>
      <c r="H3211" s="5">
        <f t="shared" si="2736"/>
        <v>675.7</v>
      </c>
      <c r="I3211" s="5">
        <f t="shared" si="2736"/>
        <v>0</v>
      </c>
      <c r="J3211" s="5">
        <f t="shared" si="2736"/>
        <v>0</v>
      </c>
      <c r="K3211" s="5">
        <f t="shared" si="2736"/>
        <v>0</v>
      </c>
      <c r="L3211" s="5">
        <f t="shared" si="2736"/>
        <v>-116.47499999999999</v>
      </c>
      <c r="M3211" s="5">
        <f t="shared" si="2737"/>
        <v>467.92499999999995</v>
      </c>
      <c r="N3211" s="5">
        <f t="shared" si="2738"/>
        <v>0</v>
      </c>
      <c r="O3211" s="5">
        <f t="shared" si="2738"/>
        <v>240.655</v>
      </c>
      <c r="P3211" s="5">
        <f t="shared" si="2739"/>
        <v>0</v>
      </c>
      <c r="Q3211" s="5">
        <f t="shared" si="2739"/>
        <v>0</v>
      </c>
      <c r="R3211" s="5">
        <f t="shared" si="2739"/>
        <v>0</v>
      </c>
      <c r="S3211" s="5">
        <f t="shared" si="2739"/>
        <v>0</v>
      </c>
      <c r="T3211" s="5">
        <f t="shared" si="2739"/>
        <v>0</v>
      </c>
      <c r="U3211" s="5">
        <f t="shared" si="2739"/>
        <v>0</v>
      </c>
      <c r="V3211" s="42">
        <f t="shared" si="2739"/>
        <v>0</v>
      </c>
      <c r="W3211" s="5" t="e">
        <f t="shared" si="2691"/>
        <v>#DIV/0!</v>
      </c>
      <c r="X3211" s="25" t="s">
        <v>1591</v>
      </c>
    </row>
    <row r="3212" spans="1:24" ht="31.5" hidden="1" customHeight="1" x14ac:dyDescent="0.25">
      <c r="A3212" s="4" t="s">
        <v>239</v>
      </c>
      <c r="B3212" s="4" t="s">
        <v>1762</v>
      </c>
      <c r="C3212" s="4" t="s">
        <v>190</v>
      </c>
      <c r="D3212" s="4" t="s">
        <v>12</v>
      </c>
      <c r="E3212" s="14" t="s">
        <v>532</v>
      </c>
      <c r="F3212" s="5">
        <v>584.4</v>
      </c>
      <c r="G3212" s="5">
        <v>675.6</v>
      </c>
      <c r="H3212" s="5">
        <v>675.7</v>
      </c>
      <c r="I3212" s="5"/>
      <c r="J3212" s="5"/>
      <c r="K3212" s="5"/>
      <c r="L3212" s="5">
        <f>-114.475-2</f>
        <v>-116.47499999999999</v>
      </c>
      <c r="M3212" s="5">
        <f t="shared" si="2737"/>
        <v>467.92499999999995</v>
      </c>
      <c r="N3212" s="5">
        <v>0</v>
      </c>
      <c r="O3212" s="5">
        <v>240.655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42">
        <v>0</v>
      </c>
      <c r="W3212" s="5" t="e">
        <f t="shared" si="2691"/>
        <v>#DIV/0!</v>
      </c>
      <c r="X3212" s="25" t="s">
        <v>1591</v>
      </c>
    </row>
    <row r="3213" spans="1:24" ht="15.75" hidden="1" customHeight="1" x14ac:dyDescent="0.3">
      <c r="A3213" s="4" t="s">
        <v>239</v>
      </c>
      <c r="B3213" s="4" t="s">
        <v>1762</v>
      </c>
      <c r="C3213" s="4" t="s">
        <v>190</v>
      </c>
      <c r="D3213" s="4" t="s">
        <v>13</v>
      </c>
      <c r="E3213" s="14" t="s">
        <v>547</v>
      </c>
      <c r="F3213" s="5"/>
      <c r="G3213" s="5"/>
      <c r="H3213" s="5"/>
      <c r="I3213" s="5"/>
      <c r="J3213" s="5"/>
      <c r="K3213" s="5"/>
      <c r="L3213" s="5">
        <f>L3214</f>
        <v>27.077999999999999</v>
      </c>
      <c r="M3213" s="5">
        <f>L3213</f>
        <v>27.077999999999999</v>
      </c>
      <c r="N3213" s="5">
        <f>N3214</f>
        <v>0</v>
      </c>
      <c r="O3213" s="5">
        <f t="shared" ref="O3213:V3213" si="2741">O3214</f>
        <v>18.052</v>
      </c>
      <c r="P3213" s="5">
        <f t="shared" si="2741"/>
        <v>0</v>
      </c>
      <c r="Q3213" s="5">
        <f t="shared" si="2741"/>
        <v>0</v>
      </c>
      <c r="R3213" s="5">
        <f t="shared" si="2741"/>
        <v>0</v>
      </c>
      <c r="S3213" s="5">
        <f t="shared" si="2741"/>
        <v>0</v>
      </c>
      <c r="T3213" s="5">
        <f t="shared" si="2741"/>
        <v>0</v>
      </c>
      <c r="U3213" s="5">
        <f t="shared" si="2741"/>
        <v>0</v>
      </c>
      <c r="V3213" s="42">
        <f t="shared" si="2741"/>
        <v>0</v>
      </c>
      <c r="W3213" s="5" t="e">
        <f t="shared" ref="W3213:W3276" si="2742">T3213/N3213*100</f>
        <v>#DIV/0!</v>
      </c>
      <c r="X3213" s="25" t="s">
        <v>1591</v>
      </c>
    </row>
    <row r="3214" spans="1:24" ht="15.75" hidden="1" customHeight="1" x14ac:dyDescent="0.3">
      <c r="A3214" s="4" t="s">
        <v>239</v>
      </c>
      <c r="B3214" s="4" t="s">
        <v>1762</v>
      </c>
      <c r="C3214" s="4" t="s">
        <v>190</v>
      </c>
      <c r="D3214" s="4" t="s">
        <v>20</v>
      </c>
      <c r="E3214" s="14" t="s">
        <v>550</v>
      </c>
      <c r="F3214" s="5"/>
      <c r="G3214" s="5"/>
      <c r="H3214" s="5"/>
      <c r="I3214" s="5"/>
      <c r="J3214" s="5"/>
      <c r="K3214" s="5"/>
      <c r="L3214" s="5">
        <v>27.077999999999999</v>
      </c>
      <c r="M3214" s="5">
        <f>L3214</f>
        <v>27.077999999999999</v>
      </c>
      <c r="N3214" s="5">
        <v>0</v>
      </c>
      <c r="O3214" s="5">
        <v>18.052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42">
        <v>0</v>
      </c>
      <c r="W3214" s="5" t="e">
        <f t="shared" si="2742"/>
        <v>#DIV/0!</v>
      </c>
      <c r="X3214" s="25" t="s">
        <v>1591</v>
      </c>
    </row>
    <row r="3215" spans="1:24" ht="31.5" customHeight="1" x14ac:dyDescent="0.3">
      <c r="A3215" s="4" t="s">
        <v>239</v>
      </c>
      <c r="B3215" s="4" t="s">
        <v>1762</v>
      </c>
      <c r="C3215" s="4" t="s">
        <v>22</v>
      </c>
      <c r="D3215" s="4"/>
      <c r="E3215" s="14" t="s">
        <v>802</v>
      </c>
      <c r="F3215" s="5">
        <f t="shared" ref="F3215:L3215" si="2743">F3216</f>
        <v>254.3</v>
      </c>
      <c r="G3215" s="5">
        <f t="shared" si="2743"/>
        <v>254.3</v>
      </c>
      <c r="H3215" s="5">
        <f t="shared" si="2743"/>
        <v>254.3</v>
      </c>
      <c r="I3215" s="5">
        <f t="shared" si="2743"/>
        <v>0</v>
      </c>
      <c r="J3215" s="5">
        <f t="shared" si="2743"/>
        <v>0</v>
      </c>
      <c r="K3215" s="5">
        <f t="shared" si="2743"/>
        <v>0</v>
      </c>
      <c r="L3215" s="5">
        <f t="shared" si="2743"/>
        <v>0</v>
      </c>
      <c r="M3215" s="5">
        <f t="shared" si="2737"/>
        <v>254.3</v>
      </c>
      <c r="N3215" s="5">
        <f>N3216</f>
        <v>264.3</v>
      </c>
      <c r="O3215" s="5">
        <f>O3216</f>
        <v>189.846</v>
      </c>
      <c r="P3215" s="5">
        <f t="shared" ref="P3215:V3215" si="2744">P3216</f>
        <v>264.3</v>
      </c>
      <c r="Q3215" s="5">
        <f t="shared" si="2744"/>
        <v>189.846</v>
      </c>
      <c r="R3215" s="5">
        <f t="shared" si="2744"/>
        <v>0</v>
      </c>
      <c r="S3215" s="5">
        <f t="shared" si="2744"/>
        <v>0</v>
      </c>
      <c r="T3215" s="5">
        <f t="shared" si="2744"/>
        <v>264.19848999999999</v>
      </c>
      <c r="U3215" s="5">
        <f t="shared" si="2744"/>
        <v>264.19848999999999</v>
      </c>
      <c r="V3215" s="42">
        <f t="shared" si="2744"/>
        <v>0</v>
      </c>
      <c r="W3215" s="5">
        <f t="shared" si="2742"/>
        <v>99.961592886870974</v>
      </c>
      <c r="X3215" s="27"/>
    </row>
    <row r="3216" spans="1:24" ht="15.75" customHeight="1" x14ac:dyDescent="0.3">
      <c r="A3216" s="4" t="s">
        <v>239</v>
      </c>
      <c r="B3216" s="4" t="s">
        <v>1762</v>
      </c>
      <c r="C3216" s="4" t="s">
        <v>23</v>
      </c>
      <c r="D3216" s="4"/>
      <c r="E3216" s="14" t="s">
        <v>809</v>
      </c>
      <c r="F3216" s="5">
        <f t="shared" ref="F3216:L3216" si="2745">F3217+F3220</f>
        <v>254.3</v>
      </c>
      <c r="G3216" s="5">
        <f t="shared" si="2745"/>
        <v>254.3</v>
      </c>
      <c r="H3216" s="5">
        <f t="shared" si="2745"/>
        <v>254.3</v>
      </c>
      <c r="I3216" s="5">
        <f t="shared" si="2745"/>
        <v>0</v>
      </c>
      <c r="J3216" s="5">
        <f t="shared" si="2745"/>
        <v>0</v>
      </c>
      <c r="K3216" s="5">
        <f t="shared" si="2745"/>
        <v>0</v>
      </c>
      <c r="L3216" s="5">
        <f t="shared" si="2745"/>
        <v>0</v>
      </c>
      <c r="M3216" s="5">
        <f t="shared" si="2737"/>
        <v>254.3</v>
      </c>
      <c r="N3216" s="5">
        <f>N3217+N3220</f>
        <v>264.3</v>
      </c>
      <c r="O3216" s="5">
        <f>O3217+O3220</f>
        <v>189.846</v>
      </c>
      <c r="P3216" s="5">
        <f t="shared" ref="P3216:V3216" si="2746">P3217+P3220</f>
        <v>264.3</v>
      </c>
      <c r="Q3216" s="5">
        <f t="shared" si="2746"/>
        <v>189.846</v>
      </c>
      <c r="R3216" s="5">
        <f t="shared" si="2746"/>
        <v>0</v>
      </c>
      <c r="S3216" s="5">
        <f t="shared" si="2746"/>
        <v>0</v>
      </c>
      <c r="T3216" s="5">
        <f t="shared" si="2746"/>
        <v>264.19848999999999</v>
      </c>
      <c r="U3216" s="5">
        <f t="shared" si="2746"/>
        <v>264.19848999999999</v>
      </c>
      <c r="V3216" s="42">
        <f t="shared" si="2746"/>
        <v>0</v>
      </c>
      <c r="W3216" s="5">
        <f t="shared" si="2742"/>
        <v>99.961592886870974</v>
      </c>
      <c r="X3216" s="27"/>
    </row>
    <row r="3217" spans="1:24" ht="31.5" customHeight="1" x14ac:dyDescent="0.3">
      <c r="A3217" s="4" t="s">
        <v>239</v>
      </c>
      <c r="B3217" s="4" t="s">
        <v>1762</v>
      </c>
      <c r="C3217" s="4" t="s">
        <v>298</v>
      </c>
      <c r="D3217" s="4"/>
      <c r="E3217" s="14" t="s">
        <v>818</v>
      </c>
      <c r="F3217" s="5">
        <f t="shared" ref="F3217:L3218" si="2747">F3218</f>
        <v>72</v>
      </c>
      <c r="G3217" s="5">
        <f t="shared" si="2747"/>
        <v>72</v>
      </c>
      <c r="H3217" s="5">
        <f t="shared" si="2747"/>
        <v>72</v>
      </c>
      <c r="I3217" s="5">
        <f t="shared" si="2747"/>
        <v>0</v>
      </c>
      <c r="J3217" s="5">
        <f t="shared" si="2747"/>
        <v>0</v>
      </c>
      <c r="K3217" s="5">
        <f t="shared" si="2747"/>
        <v>0</v>
      </c>
      <c r="L3217" s="5">
        <f t="shared" si="2747"/>
        <v>0</v>
      </c>
      <c r="M3217" s="5">
        <f t="shared" si="2737"/>
        <v>72</v>
      </c>
      <c r="N3217" s="5">
        <f>N3218</f>
        <v>72</v>
      </c>
      <c r="O3217" s="5">
        <f>O3218</f>
        <v>53.121000000000002</v>
      </c>
      <c r="P3217" s="5">
        <f t="shared" ref="P3217:V3218" si="2748">P3218</f>
        <v>72</v>
      </c>
      <c r="Q3217" s="5">
        <f t="shared" si="2748"/>
        <v>53.121000000000002</v>
      </c>
      <c r="R3217" s="5">
        <f t="shared" si="2748"/>
        <v>0</v>
      </c>
      <c r="S3217" s="5">
        <f t="shared" si="2748"/>
        <v>0</v>
      </c>
      <c r="T3217" s="5">
        <f t="shared" si="2748"/>
        <v>71.902820000000006</v>
      </c>
      <c r="U3217" s="5">
        <f t="shared" si="2748"/>
        <v>71.902820000000006</v>
      </c>
      <c r="V3217" s="42">
        <f t="shared" si="2748"/>
        <v>0</v>
      </c>
      <c r="W3217" s="5">
        <f t="shared" si="2742"/>
        <v>99.865027777777783</v>
      </c>
      <c r="X3217" s="27"/>
    </row>
    <row r="3218" spans="1:24" ht="31.5" customHeight="1" x14ac:dyDescent="0.3">
      <c r="A3218" s="4" t="s">
        <v>239</v>
      </c>
      <c r="B3218" s="4" t="s">
        <v>1762</v>
      </c>
      <c r="C3218" s="4" t="s">
        <v>298</v>
      </c>
      <c r="D3218" s="4" t="s">
        <v>11</v>
      </c>
      <c r="E3218" s="14" t="s">
        <v>531</v>
      </c>
      <c r="F3218" s="5">
        <f t="shared" si="2747"/>
        <v>72</v>
      </c>
      <c r="G3218" s="5">
        <f t="shared" si="2747"/>
        <v>72</v>
      </c>
      <c r="H3218" s="5">
        <f t="shared" si="2747"/>
        <v>72</v>
      </c>
      <c r="I3218" s="5">
        <f t="shared" si="2747"/>
        <v>0</v>
      </c>
      <c r="J3218" s="5">
        <f t="shared" si="2747"/>
        <v>0</v>
      </c>
      <c r="K3218" s="5">
        <f t="shared" si="2747"/>
        <v>0</v>
      </c>
      <c r="L3218" s="5">
        <f t="shared" si="2747"/>
        <v>0</v>
      </c>
      <c r="M3218" s="5">
        <f t="shared" si="2737"/>
        <v>72</v>
      </c>
      <c r="N3218" s="5">
        <f>N3219</f>
        <v>72</v>
      </c>
      <c r="O3218" s="5">
        <f>O3219</f>
        <v>53.121000000000002</v>
      </c>
      <c r="P3218" s="5">
        <f t="shared" si="2748"/>
        <v>72</v>
      </c>
      <c r="Q3218" s="5">
        <f t="shared" si="2748"/>
        <v>53.121000000000002</v>
      </c>
      <c r="R3218" s="5">
        <f t="shared" si="2748"/>
        <v>0</v>
      </c>
      <c r="S3218" s="5">
        <f t="shared" si="2748"/>
        <v>0</v>
      </c>
      <c r="T3218" s="5">
        <f t="shared" si="2748"/>
        <v>71.902820000000006</v>
      </c>
      <c r="U3218" s="5">
        <f t="shared" si="2748"/>
        <v>71.902820000000006</v>
      </c>
      <c r="V3218" s="42">
        <f t="shared" si="2748"/>
        <v>0</v>
      </c>
      <c r="W3218" s="5">
        <f t="shared" si="2742"/>
        <v>99.865027777777783</v>
      </c>
      <c r="X3218" s="27"/>
    </row>
    <row r="3219" spans="1:24" ht="31.5" customHeight="1" x14ac:dyDescent="0.3">
      <c r="A3219" s="4" t="s">
        <v>239</v>
      </c>
      <c r="B3219" s="4" t="s">
        <v>1762</v>
      </c>
      <c r="C3219" s="4" t="s">
        <v>298</v>
      </c>
      <c r="D3219" s="4" t="s">
        <v>12</v>
      </c>
      <c r="E3219" s="14" t="s">
        <v>532</v>
      </c>
      <c r="F3219" s="5">
        <v>72</v>
      </c>
      <c r="G3219" s="5">
        <v>72</v>
      </c>
      <c r="H3219" s="5">
        <v>72</v>
      </c>
      <c r="I3219" s="5"/>
      <c r="J3219" s="5"/>
      <c r="K3219" s="5"/>
      <c r="L3219" s="5"/>
      <c r="M3219" s="5">
        <f t="shared" si="2737"/>
        <v>72</v>
      </c>
      <c r="N3219" s="5">
        <v>72</v>
      </c>
      <c r="O3219" s="5">
        <v>53.121000000000002</v>
      </c>
      <c r="P3219" s="5">
        <f>N3219</f>
        <v>72</v>
      </c>
      <c r="Q3219" s="5">
        <f>O3219</f>
        <v>53.121000000000002</v>
      </c>
      <c r="R3219" s="5">
        <v>0</v>
      </c>
      <c r="S3219" s="5">
        <v>0</v>
      </c>
      <c r="T3219" s="5">
        <v>71.902820000000006</v>
      </c>
      <c r="U3219" s="5">
        <f>T3219</f>
        <v>71.902820000000006</v>
      </c>
      <c r="V3219" s="42">
        <v>0</v>
      </c>
      <c r="W3219" s="5">
        <f t="shared" si="2742"/>
        <v>99.865027777777783</v>
      </c>
      <c r="X3219" s="27"/>
    </row>
    <row r="3220" spans="1:24" ht="47.25" customHeight="1" x14ac:dyDescent="0.3">
      <c r="A3220" s="4" t="s">
        <v>239</v>
      </c>
      <c r="B3220" s="4" t="s">
        <v>1762</v>
      </c>
      <c r="C3220" s="4" t="s">
        <v>299</v>
      </c>
      <c r="D3220" s="4"/>
      <c r="E3220" s="14" t="s">
        <v>819</v>
      </c>
      <c r="F3220" s="5">
        <f t="shared" ref="F3220:L3220" si="2749">F3223+F3221</f>
        <v>182.3</v>
      </c>
      <c r="G3220" s="5">
        <f t="shared" si="2749"/>
        <v>182.3</v>
      </c>
      <c r="H3220" s="5">
        <f t="shared" si="2749"/>
        <v>182.3</v>
      </c>
      <c r="I3220" s="5">
        <f t="shared" si="2749"/>
        <v>0</v>
      </c>
      <c r="J3220" s="5">
        <f t="shared" si="2749"/>
        <v>0</v>
      </c>
      <c r="K3220" s="5">
        <f t="shared" si="2749"/>
        <v>0</v>
      </c>
      <c r="L3220" s="5">
        <f t="shared" si="2749"/>
        <v>0</v>
      </c>
      <c r="M3220" s="5">
        <f t="shared" si="2737"/>
        <v>182.3</v>
      </c>
      <c r="N3220" s="5">
        <f>N3223+N3221</f>
        <v>192.3</v>
      </c>
      <c r="O3220" s="5">
        <f>O3223+O3221</f>
        <v>136.72499999999999</v>
      </c>
      <c r="P3220" s="5">
        <f t="shared" ref="P3220:V3220" si="2750">P3223+P3221</f>
        <v>192.3</v>
      </c>
      <c r="Q3220" s="5">
        <f t="shared" si="2750"/>
        <v>136.72499999999999</v>
      </c>
      <c r="R3220" s="5">
        <f t="shared" si="2750"/>
        <v>0</v>
      </c>
      <c r="S3220" s="5">
        <f t="shared" si="2750"/>
        <v>0</v>
      </c>
      <c r="T3220" s="5">
        <f>T3223+T3221</f>
        <v>192.29567</v>
      </c>
      <c r="U3220" s="5">
        <f t="shared" si="2750"/>
        <v>192.29567</v>
      </c>
      <c r="V3220" s="42">
        <f t="shared" si="2750"/>
        <v>0</v>
      </c>
      <c r="W3220" s="5">
        <f t="shared" si="2742"/>
        <v>99.99774830993239</v>
      </c>
      <c r="X3220" s="27"/>
    </row>
    <row r="3221" spans="1:24" ht="78.75" customHeight="1" x14ac:dyDescent="0.3">
      <c r="A3221" s="4" t="s">
        <v>239</v>
      </c>
      <c r="B3221" s="4" t="s">
        <v>1762</v>
      </c>
      <c r="C3221" s="4" t="s">
        <v>299</v>
      </c>
      <c r="D3221" s="4" t="s">
        <v>18</v>
      </c>
      <c r="E3221" s="14" t="s">
        <v>528</v>
      </c>
      <c r="F3221" s="5">
        <f t="shared" ref="F3221:L3221" si="2751">F3222</f>
        <v>138.4</v>
      </c>
      <c r="G3221" s="5">
        <f t="shared" si="2751"/>
        <v>138.4</v>
      </c>
      <c r="H3221" s="5">
        <f t="shared" si="2751"/>
        <v>138.4</v>
      </c>
      <c r="I3221" s="5">
        <f t="shared" si="2751"/>
        <v>0</v>
      </c>
      <c r="J3221" s="5">
        <f t="shared" si="2751"/>
        <v>0</v>
      </c>
      <c r="K3221" s="5">
        <f t="shared" si="2751"/>
        <v>0</v>
      </c>
      <c r="L3221" s="5">
        <f t="shared" si="2751"/>
        <v>0</v>
      </c>
      <c r="M3221" s="5">
        <f t="shared" si="2737"/>
        <v>138.4</v>
      </c>
      <c r="N3221" s="5">
        <f>N3222</f>
        <v>150.65331</v>
      </c>
      <c r="O3221" s="5">
        <f>O3222</f>
        <v>103.8</v>
      </c>
      <c r="P3221" s="5">
        <f t="shared" ref="P3221:V3221" si="2752">P3222</f>
        <v>150.65331</v>
      </c>
      <c r="Q3221" s="5">
        <f t="shared" si="2752"/>
        <v>103.8</v>
      </c>
      <c r="R3221" s="5">
        <f t="shared" si="2752"/>
        <v>0</v>
      </c>
      <c r="S3221" s="5">
        <f t="shared" si="2752"/>
        <v>0</v>
      </c>
      <c r="T3221" s="5">
        <f>T3222</f>
        <v>150.65224000000001</v>
      </c>
      <c r="U3221" s="5">
        <f t="shared" si="2752"/>
        <v>150.65224000000001</v>
      </c>
      <c r="V3221" s="42">
        <f t="shared" si="2752"/>
        <v>0</v>
      </c>
      <c r="W3221" s="5">
        <f t="shared" si="2742"/>
        <v>99.999289760045755</v>
      </c>
      <c r="X3221" s="27"/>
    </row>
    <row r="3222" spans="1:24" ht="31.5" customHeight="1" x14ac:dyDescent="0.3">
      <c r="A3222" s="4" t="s">
        <v>239</v>
      </c>
      <c r="B3222" s="4" t="s">
        <v>1762</v>
      </c>
      <c r="C3222" s="4" t="s">
        <v>299</v>
      </c>
      <c r="D3222" s="4" t="s">
        <v>28</v>
      </c>
      <c r="E3222" s="14" t="s">
        <v>530</v>
      </c>
      <c r="F3222" s="5">
        <v>138.4</v>
      </c>
      <c r="G3222" s="5">
        <v>138.4</v>
      </c>
      <c r="H3222" s="5">
        <v>138.4</v>
      </c>
      <c r="I3222" s="5"/>
      <c r="J3222" s="5"/>
      <c r="K3222" s="5"/>
      <c r="L3222" s="5"/>
      <c r="M3222" s="5">
        <f t="shared" si="2737"/>
        <v>138.4</v>
      </c>
      <c r="N3222" s="5">
        <v>150.65331</v>
      </c>
      <c r="O3222" s="5">
        <v>103.8</v>
      </c>
      <c r="P3222" s="5">
        <f>N3222</f>
        <v>150.65331</v>
      </c>
      <c r="Q3222" s="5">
        <f>O3222</f>
        <v>103.8</v>
      </c>
      <c r="R3222" s="5">
        <v>0</v>
      </c>
      <c r="S3222" s="5">
        <v>0</v>
      </c>
      <c r="T3222" s="5">
        <v>150.65224000000001</v>
      </c>
      <c r="U3222" s="5">
        <f>T3222</f>
        <v>150.65224000000001</v>
      </c>
      <c r="V3222" s="42">
        <v>0</v>
      </c>
      <c r="W3222" s="5">
        <f t="shared" si="2742"/>
        <v>99.999289760045755</v>
      </c>
      <c r="X3222" s="27"/>
    </row>
    <row r="3223" spans="1:24" ht="31.5" customHeight="1" x14ac:dyDescent="0.3">
      <c r="A3223" s="4" t="s">
        <v>239</v>
      </c>
      <c r="B3223" s="4" t="s">
        <v>1762</v>
      </c>
      <c r="C3223" s="4" t="s">
        <v>299</v>
      </c>
      <c r="D3223" s="4" t="s">
        <v>11</v>
      </c>
      <c r="E3223" s="14" t="s">
        <v>531</v>
      </c>
      <c r="F3223" s="5">
        <f t="shared" ref="F3223:L3223" si="2753">F3224</f>
        <v>43.9</v>
      </c>
      <c r="G3223" s="5">
        <f t="shared" si="2753"/>
        <v>43.9</v>
      </c>
      <c r="H3223" s="5">
        <f t="shared" si="2753"/>
        <v>43.9</v>
      </c>
      <c r="I3223" s="5">
        <f t="shared" si="2753"/>
        <v>0</v>
      </c>
      <c r="J3223" s="5">
        <f t="shared" si="2753"/>
        <v>0</v>
      </c>
      <c r="K3223" s="5">
        <f t="shared" si="2753"/>
        <v>0</v>
      </c>
      <c r="L3223" s="5">
        <f t="shared" si="2753"/>
        <v>0</v>
      </c>
      <c r="M3223" s="5">
        <f t="shared" si="2737"/>
        <v>43.9</v>
      </c>
      <c r="N3223" s="5">
        <f>N3224</f>
        <v>41.64669</v>
      </c>
      <c r="O3223" s="5">
        <f>O3224</f>
        <v>32.924999999999997</v>
      </c>
      <c r="P3223" s="5">
        <f t="shared" ref="P3223:V3223" si="2754">P3224</f>
        <v>41.64669</v>
      </c>
      <c r="Q3223" s="5">
        <f t="shared" si="2754"/>
        <v>32.924999999999997</v>
      </c>
      <c r="R3223" s="5">
        <f t="shared" si="2754"/>
        <v>0</v>
      </c>
      <c r="S3223" s="5">
        <f t="shared" si="2754"/>
        <v>0</v>
      </c>
      <c r="T3223" s="5">
        <f t="shared" si="2754"/>
        <v>41.643430000000002</v>
      </c>
      <c r="U3223" s="5">
        <f t="shared" si="2754"/>
        <v>41.643430000000002</v>
      </c>
      <c r="V3223" s="42">
        <f t="shared" si="2754"/>
        <v>0</v>
      </c>
      <c r="W3223" s="5">
        <f t="shared" si="2742"/>
        <v>99.992172247062143</v>
      </c>
      <c r="X3223" s="27"/>
    </row>
    <row r="3224" spans="1:24" ht="31.5" customHeight="1" x14ac:dyDescent="0.3">
      <c r="A3224" s="4" t="s">
        <v>239</v>
      </c>
      <c r="B3224" s="4" t="s">
        <v>1762</v>
      </c>
      <c r="C3224" s="4" t="s">
        <v>299</v>
      </c>
      <c r="D3224" s="4" t="s">
        <v>12</v>
      </c>
      <c r="E3224" s="14" t="s">
        <v>532</v>
      </c>
      <c r="F3224" s="5">
        <v>43.9</v>
      </c>
      <c r="G3224" s="5">
        <v>43.9</v>
      </c>
      <c r="H3224" s="5">
        <v>43.9</v>
      </c>
      <c r="I3224" s="5"/>
      <c r="J3224" s="5"/>
      <c r="K3224" s="5"/>
      <c r="L3224" s="5"/>
      <c r="M3224" s="5">
        <f t="shared" si="2737"/>
        <v>43.9</v>
      </c>
      <c r="N3224" s="5">
        <v>41.64669</v>
      </c>
      <c r="O3224" s="5">
        <v>32.924999999999997</v>
      </c>
      <c r="P3224" s="5">
        <f>N3224</f>
        <v>41.64669</v>
      </c>
      <c r="Q3224" s="5">
        <f>O3224</f>
        <v>32.924999999999997</v>
      </c>
      <c r="R3224" s="5">
        <v>0</v>
      </c>
      <c r="S3224" s="5">
        <v>0</v>
      </c>
      <c r="T3224" s="5">
        <v>41.643430000000002</v>
      </c>
      <c r="U3224" s="5">
        <f>T3224</f>
        <v>41.643430000000002</v>
      </c>
      <c r="V3224" s="42">
        <v>0</v>
      </c>
      <c r="W3224" s="5">
        <f t="shared" si="2742"/>
        <v>99.992172247062143</v>
      </c>
      <c r="X3224" s="27"/>
    </row>
    <row r="3225" spans="1:24" s="3" customFormat="1" ht="15.75" customHeight="1" x14ac:dyDescent="0.3">
      <c r="A3225" s="7" t="s">
        <v>239</v>
      </c>
      <c r="B3225" s="7" t="s">
        <v>30</v>
      </c>
      <c r="C3225" s="7"/>
      <c r="D3225" s="7"/>
      <c r="E3225" s="18" t="s">
        <v>493</v>
      </c>
      <c r="F3225" s="8">
        <f t="shared" ref="F3225:K3225" si="2755">F3245+F3308</f>
        <v>300843.80000000005</v>
      </c>
      <c r="G3225" s="8">
        <f t="shared" si="2755"/>
        <v>214619.7</v>
      </c>
      <c r="H3225" s="8">
        <f t="shared" si="2755"/>
        <v>250590.5</v>
      </c>
      <c r="I3225" s="8">
        <f t="shared" si="2755"/>
        <v>0</v>
      </c>
      <c r="J3225" s="8">
        <f t="shared" si="2755"/>
        <v>0</v>
      </c>
      <c r="K3225" s="8">
        <f t="shared" si="2755"/>
        <v>0</v>
      </c>
      <c r="L3225" s="8">
        <f>L3245+L3308+L3226+L3238</f>
        <v>30689.277000000002</v>
      </c>
      <c r="M3225" s="8">
        <f t="shared" si="2737"/>
        <v>331533.07700000005</v>
      </c>
      <c r="N3225" s="8">
        <f>N3245+N3308+N3226+N3238</f>
        <v>397669.85803000006</v>
      </c>
      <c r="O3225" s="8">
        <f t="shared" ref="O3225:V3225" si="2756">O3245+O3308+O3226+O3238</f>
        <v>259807.79269999996</v>
      </c>
      <c r="P3225" s="8">
        <f t="shared" si="2756"/>
        <v>128878.41489000001</v>
      </c>
      <c r="Q3225" s="8">
        <f t="shared" si="2756"/>
        <v>82833.266179999991</v>
      </c>
      <c r="R3225" s="8">
        <f t="shared" si="2756"/>
        <v>0</v>
      </c>
      <c r="S3225" s="8">
        <f t="shared" si="2756"/>
        <v>0</v>
      </c>
      <c r="T3225" s="8">
        <f t="shared" si="2756"/>
        <v>396567.68516000005</v>
      </c>
      <c r="U3225" s="8">
        <f t="shared" si="2756"/>
        <v>128864.41489000001</v>
      </c>
      <c r="V3225" s="40">
        <f t="shared" si="2756"/>
        <v>0</v>
      </c>
      <c r="W3225" s="8">
        <f t="shared" si="2742"/>
        <v>99.722842240178821</v>
      </c>
      <c r="X3225" s="22"/>
    </row>
    <row r="3226" spans="1:24" ht="15.75" customHeight="1" x14ac:dyDescent="0.3">
      <c r="A3226" s="9" t="s">
        <v>239</v>
      </c>
      <c r="B3226" s="9" t="s">
        <v>1767</v>
      </c>
      <c r="C3226" s="29"/>
      <c r="D3226" s="29"/>
      <c r="E3226" s="13" t="s">
        <v>1541</v>
      </c>
      <c r="F3226" s="8"/>
      <c r="G3226" s="8"/>
      <c r="H3226" s="8"/>
      <c r="I3226" s="8"/>
      <c r="J3226" s="8"/>
      <c r="K3226" s="8"/>
      <c r="L3226" s="11">
        <f>L3227+L3233</f>
        <v>185.93799999999999</v>
      </c>
      <c r="M3226" s="11">
        <f>M3227+M3233</f>
        <v>185.93799999999999</v>
      </c>
      <c r="N3226" s="11">
        <f>N3227+N3233</f>
        <v>269.43799999999999</v>
      </c>
      <c r="O3226" s="11">
        <f>O3227+O3233</f>
        <v>451.524</v>
      </c>
      <c r="P3226" s="11">
        <f t="shared" ref="P3226:V3226" si="2757">P3227+P3233</f>
        <v>66</v>
      </c>
      <c r="Q3226" s="11">
        <f t="shared" si="2757"/>
        <v>66</v>
      </c>
      <c r="R3226" s="11">
        <f t="shared" si="2757"/>
        <v>0</v>
      </c>
      <c r="S3226" s="11">
        <f t="shared" si="2757"/>
        <v>0</v>
      </c>
      <c r="T3226" s="11">
        <f t="shared" si="2757"/>
        <v>269.43794000000003</v>
      </c>
      <c r="U3226" s="11">
        <f t="shared" si="2757"/>
        <v>66</v>
      </c>
      <c r="V3226" s="40">
        <f t="shared" si="2757"/>
        <v>0</v>
      </c>
      <c r="W3226" s="11">
        <f t="shared" si="2742"/>
        <v>99.999977731426171</v>
      </c>
      <c r="X3226" s="22"/>
    </row>
    <row r="3227" spans="1:24" ht="31.5" customHeight="1" x14ac:dyDescent="0.3">
      <c r="A3227" s="4" t="s">
        <v>239</v>
      </c>
      <c r="B3227" s="4" t="s">
        <v>1767</v>
      </c>
      <c r="C3227" s="4" t="s">
        <v>70</v>
      </c>
      <c r="D3227" s="4"/>
      <c r="E3227" s="14" t="s">
        <v>1183</v>
      </c>
      <c r="F3227" s="8"/>
      <c r="G3227" s="8"/>
      <c r="H3227" s="8"/>
      <c r="I3227" s="8"/>
      <c r="J3227" s="8"/>
      <c r="K3227" s="8"/>
      <c r="L3227" s="5"/>
      <c r="M3227" s="5">
        <f>-M3228</f>
        <v>0</v>
      </c>
      <c r="N3227" s="5">
        <f>N3228</f>
        <v>83.5</v>
      </c>
      <c r="O3227" s="5">
        <f>O3228</f>
        <v>83.5</v>
      </c>
      <c r="P3227" s="5">
        <f>P3228</f>
        <v>66</v>
      </c>
      <c r="Q3227" s="5">
        <f>Q3228</f>
        <v>66</v>
      </c>
      <c r="R3227" s="5">
        <f t="shared" ref="R3227:V3227" si="2758">-R3228</f>
        <v>0</v>
      </c>
      <c r="S3227" s="5">
        <f t="shared" si="2758"/>
        <v>0</v>
      </c>
      <c r="T3227" s="5">
        <f>T3228</f>
        <v>83.5</v>
      </c>
      <c r="U3227" s="5">
        <f>U3228</f>
        <v>66</v>
      </c>
      <c r="V3227" s="42">
        <f t="shared" si="2758"/>
        <v>0</v>
      </c>
      <c r="W3227" s="5">
        <f t="shared" si="2742"/>
        <v>100</v>
      </c>
      <c r="X3227" s="27"/>
    </row>
    <row r="3228" spans="1:24" ht="31.5" customHeight="1" x14ac:dyDescent="0.3">
      <c r="A3228" s="4" t="s">
        <v>239</v>
      </c>
      <c r="B3228" s="4" t="s">
        <v>1767</v>
      </c>
      <c r="C3228" s="4" t="s">
        <v>77</v>
      </c>
      <c r="D3228" s="4"/>
      <c r="E3228" s="14" t="s">
        <v>1184</v>
      </c>
      <c r="F3228" s="8"/>
      <c r="G3228" s="8"/>
      <c r="H3228" s="8"/>
      <c r="I3228" s="8"/>
      <c r="J3228" s="8"/>
      <c r="K3228" s="8"/>
      <c r="L3228" s="5"/>
      <c r="M3228" s="5">
        <f>M3229</f>
        <v>0</v>
      </c>
      <c r="N3228" s="5">
        <f t="shared" ref="N3228:O3231" si="2759">N3229</f>
        <v>83.5</v>
      </c>
      <c r="O3228" s="5">
        <f t="shared" si="2759"/>
        <v>83.5</v>
      </c>
      <c r="P3228" s="5">
        <f t="shared" ref="P3228:V3231" si="2760">P3229</f>
        <v>66</v>
      </c>
      <c r="Q3228" s="5">
        <f t="shared" si="2760"/>
        <v>66</v>
      </c>
      <c r="R3228" s="5">
        <f t="shared" si="2760"/>
        <v>0</v>
      </c>
      <c r="S3228" s="5">
        <f t="shared" si="2760"/>
        <v>0</v>
      </c>
      <c r="T3228" s="5">
        <f t="shared" si="2760"/>
        <v>83.5</v>
      </c>
      <c r="U3228" s="5">
        <f t="shared" si="2760"/>
        <v>66</v>
      </c>
      <c r="V3228" s="42">
        <f t="shared" si="2760"/>
        <v>0</v>
      </c>
      <c r="W3228" s="5">
        <f t="shared" si="2742"/>
        <v>100</v>
      </c>
      <c r="X3228" s="27"/>
    </row>
    <row r="3229" spans="1:24" ht="31.5" customHeight="1" x14ac:dyDescent="0.3">
      <c r="A3229" s="4" t="s">
        <v>239</v>
      </c>
      <c r="B3229" s="4" t="s">
        <v>1767</v>
      </c>
      <c r="C3229" s="4" t="s">
        <v>89</v>
      </c>
      <c r="D3229" s="4"/>
      <c r="E3229" s="14" t="s">
        <v>1004</v>
      </c>
      <c r="F3229" s="8"/>
      <c r="G3229" s="8"/>
      <c r="H3229" s="8"/>
      <c r="I3229" s="8"/>
      <c r="J3229" s="8"/>
      <c r="K3229" s="8"/>
      <c r="L3229" s="5"/>
      <c r="M3229" s="5">
        <f>M3230</f>
        <v>0</v>
      </c>
      <c r="N3229" s="5">
        <f t="shared" si="2759"/>
        <v>83.5</v>
      </c>
      <c r="O3229" s="5">
        <f t="shared" si="2759"/>
        <v>83.5</v>
      </c>
      <c r="P3229" s="5">
        <f t="shared" si="2760"/>
        <v>66</v>
      </c>
      <c r="Q3229" s="5">
        <f t="shared" si="2760"/>
        <v>66</v>
      </c>
      <c r="R3229" s="5">
        <f t="shared" si="2760"/>
        <v>0</v>
      </c>
      <c r="S3229" s="5">
        <f t="shared" si="2760"/>
        <v>0</v>
      </c>
      <c r="T3229" s="5">
        <f t="shared" si="2760"/>
        <v>83.5</v>
      </c>
      <c r="U3229" s="5">
        <f t="shared" si="2760"/>
        <v>66</v>
      </c>
      <c r="V3229" s="42">
        <f t="shared" si="2760"/>
        <v>0</v>
      </c>
      <c r="W3229" s="5">
        <f t="shared" si="2742"/>
        <v>100</v>
      </c>
      <c r="X3229" s="27"/>
    </row>
    <row r="3230" spans="1:24" ht="63" customHeight="1" x14ac:dyDescent="0.3">
      <c r="A3230" s="4" t="s">
        <v>239</v>
      </c>
      <c r="B3230" s="4" t="s">
        <v>1767</v>
      </c>
      <c r="C3230" s="4" t="s">
        <v>1532</v>
      </c>
      <c r="D3230" s="4"/>
      <c r="E3230" s="14" t="s">
        <v>1531</v>
      </c>
      <c r="F3230" s="8"/>
      <c r="G3230" s="8"/>
      <c r="H3230" s="8"/>
      <c r="I3230" s="8"/>
      <c r="J3230" s="8"/>
      <c r="K3230" s="8"/>
      <c r="L3230" s="5"/>
      <c r="M3230" s="5">
        <f>M3231</f>
        <v>0</v>
      </c>
      <c r="N3230" s="5">
        <f t="shared" si="2759"/>
        <v>83.5</v>
      </c>
      <c r="O3230" s="5">
        <f t="shared" si="2759"/>
        <v>83.5</v>
      </c>
      <c r="P3230" s="5">
        <f t="shared" si="2760"/>
        <v>66</v>
      </c>
      <c r="Q3230" s="5">
        <f t="shared" si="2760"/>
        <v>66</v>
      </c>
      <c r="R3230" s="5">
        <f t="shared" si="2760"/>
        <v>0</v>
      </c>
      <c r="S3230" s="5">
        <f t="shared" si="2760"/>
        <v>0</v>
      </c>
      <c r="T3230" s="5">
        <f t="shared" si="2760"/>
        <v>83.5</v>
      </c>
      <c r="U3230" s="5">
        <f t="shared" si="2760"/>
        <v>66</v>
      </c>
      <c r="V3230" s="42">
        <f t="shared" si="2760"/>
        <v>0</v>
      </c>
      <c r="W3230" s="5">
        <f t="shared" si="2742"/>
        <v>100</v>
      </c>
      <c r="X3230" s="27"/>
    </row>
    <row r="3231" spans="1:24" ht="31.5" customHeight="1" x14ac:dyDescent="0.3">
      <c r="A3231" s="4" t="s">
        <v>239</v>
      </c>
      <c r="B3231" s="4" t="s">
        <v>1767</v>
      </c>
      <c r="C3231" s="4" t="s">
        <v>1532</v>
      </c>
      <c r="D3231" s="4" t="s">
        <v>11</v>
      </c>
      <c r="E3231" s="14" t="s">
        <v>531</v>
      </c>
      <c r="F3231" s="8"/>
      <c r="G3231" s="8"/>
      <c r="H3231" s="8"/>
      <c r="I3231" s="8"/>
      <c r="J3231" s="8"/>
      <c r="K3231" s="8"/>
      <c r="L3231" s="5"/>
      <c r="M3231" s="5">
        <f>M3232</f>
        <v>0</v>
      </c>
      <c r="N3231" s="5">
        <f t="shared" si="2759"/>
        <v>83.5</v>
      </c>
      <c r="O3231" s="5">
        <f t="shared" si="2759"/>
        <v>83.5</v>
      </c>
      <c r="P3231" s="5">
        <f t="shared" si="2760"/>
        <v>66</v>
      </c>
      <c r="Q3231" s="5">
        <f t="shared" si="2760"/>
        <v>66</v>
      </c>
      <c r="R3231" s="5">
        <f t="shared" si="2760"/>
        <v>0</v>
      </c>
      <c r="S3231" s="5">
        <f t="shared" si="2760"/>
        <v>0</v>
      </c>
      <c r="T3231" s="5">
        <f t="shared" si="2760"/>
        <v>83.5</v>
      </c>
      <c r="U3231" s="5">
        <f t="shared" si="2760"/>
        <v>66</v>
      </c>
      <c r="V3231" s="42">
        <f t="shared" si="2760"/>
        <v>0</v>
      </c>
      <c r="W3231" s="5">
        <f t="shared" si="2742"/>
        <v>100</v>
      </c>
      <c r="X3231" s="27"/>
    </row>
    <row r="3232" spans="1:24" ht="31.5" customHeight="1" x14ac:dyDescent="0.3">
      <c r="A3232" s="4" t="s">
        <v>239</v>
      </c>
      <c r="B3232" s="4" t="s">
        <v>1767</v>
      </c>
      <c r="C3232" s="4" t="s">
        <v>1532</v>
      </c>
      <c r="D3232" s="4" t="s">
        <v>12</v>
      </c>
      <c r="E3232" s="14" t="s">
        <v>532</v>
      </c>
      <c r="F3232" s="8"/>
      <c r="G3232" s="8"/>
      <c r="H3232" s="8"/>
      <c r="I3232" s="8"/>
      <c r="J3232" s="8"/>
      <c r="K3232" s="8"/>
      <c r="L3232" s="5"/>
      <c r="M3232" s="5">
        <v>0</v>
      </c>
      <c r="N3232" s="5">
        <v>83.5</v>
      </c>
      <c r="O3232" s="5">
        <f>17.5+66</f>
        <v>83.5</v>
      </c>
      <c r="P3232" s="5">
        <v>66</v>
      </c>
      <c r="Q3232" s="5">
        <v>66</v>
      </c>
      <c r="R3232" s="5">
        <v>0</v>
      </c>
      <c r="S3232" s="5">
        <v>0</v>
      </c>
      <c r="T3232" s="5">
        <v>83.5</v>
      </c>
      <c r="U3232" s="5">
        <v>66</v>
      </c>
      <c r="V3232" s="42">
        <v>0</v>
      </c>
      <c r="W3232" s="5">
        <f t="shared" si="2742"/>
        <v>100</v>
      </c>
      <c r="X3232" s="27"/>
    </row>
    <row r="3233" spans="1:24" ht="31.5" customHeight="1" x14ac:dyDescent="0.3">
      <c r="A3233" s="4" t="s">
        <v>239</v>
      </c>
      <c r="B3233" s="4" t="s">
        <v>1767</v>
      </c>
      <c r="C3233" s="4" t="s">
        <v>22</v>
      </c>
      <c r="D3233" s="4"/>
      <c r="E3233" s="14" t="s">
        <v>802</v>
      </c>
      <c r="F3233" s="8"/>
      <c r="G3233" s="8"/>
      <c r="H3233" s="8"/>
      <c r="I3233" s="8"/>
      <c r="J3233" s="8"/>
      <c r="K3233" s="8"/>
      <c r="L3233" s="5">
        <f>L3234</f>
        <v>185.93799999999999</v>
      </c>
      <c r="M3233" s="5">
        <f t="shared" ref="M3233:M3238" si="2761">L3233</f>
        <v>185.93799999999999</v>
      </c>
      <c r="N3233" s="5">
        <f t="shared" ref="N3233:O3236" si="2762">N3234</f>
        <v>185.93799999999999</v>
      </c>
      <c r="O3233" s="5">
        <f t="shared" si="2762"/>
        <v>368.024</v>
      </c>
      <c r="P3233" s="5">
        <f t="shared" ref="P3233:V3236" si="2763">P3234</f>
        <v>0</v>
      </c>
      <c r="Q3233" s="5">
        <f t="shared" si="2763"/>
        <v>0</v>
      </c>
      <c r="R3233" s="5">
        <f t="shared" si="2763"/>
        <v>0</v>
      </c>
      <c r="S3233" s="5">
        <f t="shared" si="2763"/>
        <v>0</v>
      </c>
      <c r="T3233" s="5">
        <f t="shared" si="2763"/>
        <v>185.93794</v>
      </c>
      <c r="U3233" s="5">
        <f t="shared" si="2763"/>
        <v>0</v>
      </c>
      <c r="V3233" s="42">
        <f t="shared" si="2763"/>
        <v>0</v>
      </c>
      <c r="W3233" s="5">
        <f t="shared" si="2742"/>
        <v>99.999967731179211</v>
      </c>
      <c r="X3233" s="25"/>
    </row>
    <row r="3234" spans="1:24" ht="47.25" customHeight="1" x14ac:dyDescent="0.3">
      <c r="A3234" s="4" t="s">
        <v>239</v>
      </c>
      <c r="B3234" s="4" t="s">
        <v>1767</v>
      </c>
      <c r="C3234" s="4" t="s">
        <v>96</v>
      </c>
      <c r="D3234" s="4"/>
      <c r="E3234" s="14" t="s">
        <v>1038</v>
      </c>
      <c r="F3234" s="8"/>
      <c r="G3234" s="8"/>
      <c r="H3234" s="8"/>
      <c r="I3234" s="8"/>
      <c r="J3234" s="8"/>
      <c r="K3234" s="8"/>
      <c r="L3234" s="5">
        <f>L3235</f>
        <v>185.93799999999999</v>
      </c>
      <c r="M3234" s="5">
        <f t="shared" si="2761"/>
        <v>185.93799999999999</v>
      </c>
      <c r="N3234" s="5">
        <f t="shared" si="2762"/>
        <v>185.93799999999999</v>
      </c>
      <c r="O3234" s="5">
        <f t="shared" si="2762"/>
        <v>368.024</v>
      </c>
      <c r="P3234" s="5">
        <f t="shared" si="2763"/>
        <v>0</v>
      </c>
      <c r="Q3234" s="5">
        <f t="shared" si="2763"/>
        <v>0</v>
      </c>
      <c r="R3234" s="5">
        <f t="shared" si="2763"/>
        <v>0</v>
      </c>
      <c r="S3234" s="5">
        <f t="shared" si="2763"/>
        <v>0</v>
      </c>
      <c r="T3234" s="5">
        <f t="shared" si="2763"/>
        <v>185.93794</v>
      </c>
      <c r="U3234" s="5">
        <f t="shared" si="2763"/>
        <v>0</v>
      </c>
      <c r="V3234" s="42">
        <f t="shared" si="2763"/>
        <v>0</v>
      </c>
      <c r="W3234" s="5">
        <f t="shared" si="2742"/>
        <v>99.999967731179211</v>
      </c>
      <c r="X3234" s="25"/>
    </row>
    <row r="3235" spans="1:24" ht="31.5" customHeight="1" x14ac:dyDescent="0.3">
      <c r="A3235" s="4" t="s">
        <v>239</v>
      </c>
      <c r="B3235" s="4" t="s">
        <v>1767</v>
      </c>
      <c r="C3235" s="4" t="s">
        <v>1278</v>
      </c>
      <c r="D3235" s="4"/>
      <c r="E3235" s="14" t="s">
        <v>1634</v>
      </c>
      <c r="F3235" s="8"/>
      <c r="G3235" s="8"/>
      <c r="H3235" s="8"/>
      <c r="I3235" s="8"/>
      <c r="J3235" s="8"/>
      <c r="K3235" s="8"/>
      <c r="L3235" s="5">
        <f>L3236</f>
        <v>185.93799999999999</v>
      </c>
      <c r="M3235" s="5">
        <f t="shared" si="2761"/>
        <v>185.93799999999999</v>
      </c>
      <c r="N3235" s="5">
        <f t="shared" si="2762"/>
        <v>185.93799999999999</v>
      </c>
      <c r="O3235" s="5">
        <f t="shared" si="2762"/>
        <v>368.024</v>
      </c>
      <c r="P3235" s="5">
        <f t="shared" si="2763"/>
        <v>0</v>
      </c>
      <c r="Q3235" s="5">
        <f t="shared" si="2763"/>
        <v>0</v>
      </c>
      <c r="R3235" s="5">
        <f t="shared" si="2763"/>
        <v>0</v>
      </c>
      <c r="S3235" s="5">
        <f t="shared" si="2763"/>
        <v>0</v>
      </c>
      <c r="T3235" s="5">
        <f t="shared" si="2763"/>
        <v>185.93794</v>
      </c>
      <c r="U3235" s="5">
        <f t="shared" si="2763"/>
        <v>0</v>
      </c>
      <c r="V3235" s="42">
        <f t="shared" si="2763"/>
        <v>0</v>
      </c>
      <c r="W3235" s="5">
        <f t="shared" si="2742"/>
        <v>99.999967731179211</v>
      </c>
      <c r="X3235" s="25"/>
    </row>
    <row r="3236" spans="1:24" ht="31.5" customHeight="1" x14ac:dyDescent="0.3">
      <c r="A3236" s="4" t="s">
        <v>239</v>
      </c>
      <c r="B3236" s="4" t="s">
        <v>1767</v>
      </c>
      <c r="C3236" s="4" t="s">
        <v>1278</v>
      </c>
      <c r="D3236" s="4" t="s">
        <v>11</v>
      </c>
      <c r="E3236" s="14" t="s">
        <v>531</v>
      </c>
      <c r="F3236" s="8"/>
      <c r="G3236" s="8"/>
      <c r="H3236" s="8"/>
      <c r="I3236" s="8"/>
      <c r="J3236" s="8"/>
      <c r="K3236" s="8"/>
      <c r="L3236" s="5">
        <f>L3237</f>
        <v>185.93799999999999</v>
      </c>
      <c r="M3236" s="5">
        <f t="shared" si="2761"/>
        <v>185.93799999999999</v>
      </c>
      <c r="N3236" s="5">
        <f t="shared" si="2762"/>
        <v>185.93799999999999</v>
      </c>
      <c r="O3236" s="5">
        <f t="shared" si="2762"/>
        <v>368.024</v>
      </c>
      <c r="P3236" s="5">
        <f t="shared" si="2763"/>
        <v>0</v>
      </c>
      <c r="Q3236" s="5">
        <f t="shared" si="2763"/>
        <v>0</v>
      </c>
      <c r="R3236" s="5">
        <f t="shared" si="2763"/>
        <v>0</v>
      </c>
      <c r="S3236" s="5">
        <f t="shared" si="2763"/>
        <v>0</v>
      </c>
      <c r="T3236" s="5">
        <f t="shared" si="2763"/>
        <v>185.93794</v>
      </c>
      <c r="U3236" s="5">
        <f t="shared" si="2763"/>
        <v>0</v>
      </c>
      <c r="V3236" s="42">
        <f t="shared" si="2763"/>
        <v>0</v>
      </c>
      <c r="W3236" s="5">
        <f t="shared" si="2742"/>
        <v>99.999967731179211</v>
      </c>
      <c r="X3236" s="25"/>
    </row>
    <row r="3237" spans="1:24" ht="31.5" customHeight="1" x14ac:dyDescent="0.3">
      <c r="A3237" s="4" t="s">
        <v>239</v>
      </c>
      <c r="B3237" s="4" t="s">
        <v>1767</v>
      </c>
      <c r="C3237" s="4" t="s">
        <v>1278</v>
      </c>
      <c r="D3237" s="4" t="s">
        <v>12</v>
      </c>
      <c r="E3237" s="14" t="s">
        <v>532</v>
      </c>
      <c r="F3237" s="8"/>
      <c r="G3237" s="8"/>
      <c r="H3237" s="8"/>
      <c r="I3237" s="8"/>
      <c r="J3237" s="8"/>
      <c r="K3237" s="8"/>
      <c r="L3237" s="5">
        <f>391.724-205.786</f>
        <v>185.93799999999999</v>
      </c>
      <c r="M3237" s="5">
        <f t="shared" si="2761"/>
        <v>185.93799999999999</v>
      </c>
      <c r="N3237" s="5">
        <v>185.93799999999999</v>
      </c>
      <c r="O3237" s="5">
        <v>368.024</v>
      </c>
      <c r="P3237" s="5">
        <v>0</v>
      </c>
      <c r="Q3237" s="5">
        <v>0</v>
      </c>
      <c r="R3237" s="5">
        <v>0</v>
      </c>
      <c r="S3237" s="5">
        <v>0</v>
      </c>
      <c r="T3237" s="5">
        <v>185.93794</v>
      </c>
      <c r="U3237" s="5">
        <v>0</v>
      </c>
      <c r="V3237" s="42">
        <v>0</v>
      </c>
      <c r="W3237" s="5">
        <f t="shared" si="2742"/>
        <v>99.999967731179211</v>
      </c>
      <c r="X3237" s="25"/>
    </row>
    <row r="3238" spans="1:24" ht="15.75" customHeight="1" x14ac:dyDescent="0.3">
      <c r="A3238" s="4" t="s">
        <v>239</v>
      </c>
      <c r="B3238" s="9" t="s">
        <v>1768</v>
      </c>
      <c r="C3238" s="9"/>
      <c r="D3238" s="9"/>
      <c r="E3238" s="13" t="s">
        <v>508</v>
      </c>
      <c r="F3238" s="8"/>
      <c r="G3238" s="8"/>
      <c r="H3238" s="8"/>
      <c r="I3238" s="8"/>
      <c r="J3238" s="8"/>
      <c r="K3238" s="8"/>
      <c r="L3238" s="11">
        <f t="shared" ref="L3238:L3243" si="2764">L3239</f>
        <v>34197.052000000003</v>
      </c>
      <c r="M3238" s="11">
        <f t="shared" si="2761"/>
        <v>34197.052000000003</v>
      </c>
      <c r="N3238" s="11">
        <f t="shared" ref="N3238:V3243" si="2765">N3239</f>
        <v>34197.052000000003</v>
      </c>
      <c r="O3238" s="11">
        <f t="shared" si="2765"/>
        <v>0</v>
      </c>
      <c r="P3238" s="11">
        <f t="shared" si="2765"/>
        <v>0</v>
      </c>
      <c r="Q3238" s="11">
        <f t="shared" si="2765"/>
        <v>0</v>
      </c>
      <c r="R3238" s="11">
        <f t="shared" si="2765"/>
        <v>0</v>
      </c>
      <c r="S3238" s="11">
        <f t="shared" si="2765"/>
        <v>0</v>
      </c>
      <c r="T3238" s="11">
        <f t="shared" si="2765"/>
        <v>34197.052000000003</v>
      </c>
      <c r="U3238" s="11">
        <f t="shared" si="2765"/>
        <v>0</v>
      </c>
      <c r="V3238" s="41">
        <f t="shared" si="2765"/>
        <v>0</v>
      </c>
      <c r="W3238" s="11">
        <f t="shared" si="2742"/>
        <v>100</v>
      </c>
      <c r="X3238" s="25"/>
    </row>
    <row r="3239" spans="1:24" ht="31.5" customHeight="1" x14ac:dyDescent="0.3">
      <c r="A3239" s="4" t="s">
        <v>239</v>
      </c>
      <c r="B3239" s="4" t="s">
        <v>1768</v>
      </c>
      <c r="C3239" s="4" t="s">
        <v>70</v>
      </c>
      <c r="D3239" s="4"/>
      <c r="E3239" s="14" t="s">
        <v>1183</v>
      </c>
      <c r="F3239" s="8"/>
      <c r="G3239" s="8"/>
      <c r="H3239" s="8"/>
      <c r="I3239" s="8"/>
      <c r="J3239" s="8"/>
      <c r="K3239" s="8"/>
      <c r="L3239" s="5">
        <f t="shared" si="2764"/>
        <v>34197.052000000003</v>
      </c>
      <c r="M3239" s="5">
        <f t="shared" ref="M3239:M3244" si="2766">L3239</f>
        <v>34197.052000000003</v>
      </c>
      <c r="N3239" s="5">
        <f t="shared" si="2765"/>
        <v>34197.052000000003</v>
      </c>
      <c r="O3239" s="5">
        <f t="shared" si="2765"/>
        <v>0</v>
      </c>
      <c r="P3239" s="5">
        <f t="shared" si="2765"/>
        <v>0</v>
      </c>
      <c r="Q3239" s="5">
        <f t="shared" si="2765"/>
        <v>0</v>
      </c>
      <c r="R3239" s="5">
        <f t="shared" si="2765"/>
        <v>0</v>
      </c>
      <c r="S3239" s="5">
        <f t="shared" si="2765"/>
        <v>0</v>
      </c>
      <c r="T3239" s="5">
        <f t="shared" si="2765"/>
        <v>34197.052000000003</v>
      </c>
      <c r="U3239" s="5">
        <f t="shared" si="2765"/>
        <v>0</v>
      </c>
      <c r="V3239" s="42">
        <f t="shared" si="2765"/>
        <v>0</v>
      </c>
      <c r="W3239" s="5">
        <f t="shared" si="2742"/>
        <v>100</v>
      </c>
      <c r="X3239" s="25"/>
    </row>
    <row r="3240" spans="1:24" ht="31.5" customHeight="1" x14ac:dyDescent="0.3">
      <c r="A3240" s="4" t="s">
        <v>239</v>
      </c>
      <c r="B3240" s="4" t="s">
        <v>1768</v>
      </c>
      <c r="C3240" s="4" t="s">
        <v>77</v>
      </c>
      <c r="D3240" s="4"/>
      <c r="E3240" s="14" t="s">
        <v>1184</v>
      </c>
      <c r="F3240" s="8"/>
      <c r="G3240" s="8"/>
      <c r="H3240" s="8"/>
      <c r="I3240" s="8"/>
      <c r="J3240" s="8"/>
      <c r="K3240" s="8"/>
      <c r="L3240" s="5">
        <f t="shared" si="2764"/>
        <v>34197.052000000003</v>
      </c>
      <c r="M3240" s="5">
        <f t="shared" si="2766"/>
        <v>34197.052000000003</v>
      </c>
      <c r="N3240" s="5">
        <f t="shared" si="2765"/>
        <v>34197.052000000003</v>
      </c>
      <c r="O3240" s="5">
        <f t="shared" si="2765"/>
        <v>0</v>
      </c>
      <c r="P3240" s="5">
        <f t="shared" si="2765"/>
        <v>0</v>
      </c>
      <c r="Q3240" s="5">
        <f t="shared" si="2765"/>
        <v>0</v>
      </c>
      <c r="R3240" s="5">
        <f t="shared" si="2765"/>
        <v>0</v>
      </c>
      <c r="S3240" s="5">
        <f t="shared" si="2765"/>
        <v>0</v>
      </c>
      <c r="T3240" s="5">
        <f t="shared" si="2765"/>
        <v>34197.052000000003</v>
      </c>
      <c r="U3240" s="5">
        <f t="shared" si="2765"/>
        <v>0</v>
      </c>
      <c r="V3240" s="42">
        <f t="shared" si="2765"/>
        <v>0</v>
      </c>
      <c r="W3240" s="5">
        <f t="shared" si="2742"/>
        <v>100</v>
      </c>
      <c r="X3240" s="25"/>
    </row>
    <row r="3241" spans="1:24" ht="47.25" customHeight="1" x14ac:dyDescent="0.3">
      <c r="A3241" s="4" t="s">
        <v>239</v>
      </c>
      <c r="B3241" s="4" t="s">
        <v>1768</v>
      </c>
      <c r="C3241" s="4" t="s">
        <v>78</v>
      </c>
      <c r="D3241" s="4"/>
      <c r="E3241" s="14" t="s">
        <v>1185</v>
      </c>
      <c r="F3241" s="8"/>
      <c r="G3241" s="8"/>
      <c r="H3241" s="8"/>
      <c r="I3241" s="8"/>
      <c r="J3241" s="8"/>
      <c r="K3241" s="8"/>
      <c r="L3241" s="5">
        <f t="shared" si="2764"/>
        <v>34197.052000000003</v>
      </c>
      <c r="M3241" s="5">
        <f t="shared" si="2766"/>
        <v>34197.052000000003</v>
      </c>
      <c r="N3241" s="5">
        <f t="shared" si="2765"/>
        <v>34197.052000000003</v>
      </c>
      <c r="O3241" s="5">
        <f t="shared" si="2765"/>
        <v>0</v>
      </c>
      <c r="P3241" s="5">
        <f t="shared" si="2765"/>
        <v>0</v>
      </c>
      <c r="Q3241" s="5">
        <f t="shared" si="2765"/>
        <v>0</v>
      </c>
      <c r="R3241" s="5">
        <f t="shared" si="2765"/>
        <v>0</v>
      </c>
      <c r="S3241" s="5">
        <f t="shared" si="2765"/>
        <v>0</v>
      </c>
      <c r="T3241" s="5">
        <f t="shared" si="2765"/>
        <v>34197.052000000003</v>
      </c>
      <c r="U3241" s="5">
        <f t="shared" si="2765"/>
        <v>0</v>
      </c>
      <c r="V3241" s="42">
        <f t="shared" si="2765"/>
        <v>0</v>
      </c>
      <c r="W3241" s="5">
        <f t="shared" si="2742"/>
        <v>100</v>
      </c>
      <c r="X3241" s="25"/>
    </row>
    <row r="3242" spans="1:24" ht="31.5" customHeight="1" x14ac:dyDescent="0.3">
      <c r="A3242" s="4" t="s">
        <v>239</v>
      </c>
      <c r="B3242" s="4" t="s">
        <v>1768</v>
      </c>
      <c r="C3242" s="4" t="s">
        <v>71</v>
      </c>
      <c r="D3242" s="4"/>
      <c r="E3242" s="14" t="s">
        <v>628</v>
      </c>
      <c r="F3242" s="8"/>
      <c r="G3242" s="8"/>
      <c r="H3242" s="8"/>
      <c r="I3242" s="8"/>
      <c r="J3242" s="8"/>
      <c r="K3242" s="8"/>
      <c r="L3242" s="5">
        <f t="shared" si="2764"/>
        <v>34197.052000000003</v>
      </c>
      <c r="M3242" s="5">
        <f t="shared" si="2766"/>
        <v>34197.052000000003</v>
      </c>
      <c r="N3242" s="5">
        <f t="shared" si="2765"/>
        <v>34197.052000000003</v>
      </c>
      <c r="O3242" s="5">
        <f t="shared" si="2765"/>
        <v>0</v>
      </c>
      <c r="P3242" s="5">
        <f t="shared" si="2765"/>
        <v>0</v>
      </c>
      <c r="Q3242" s="5">
        <f t="shared" si="2765"/>
        <v>0</v>
      </c>
      <c r="R3242" s="5">
        <f t="shared" si="2765"/>
        <v>0</v>
      </c>
      <c r="S3242" s="5">
        <f t="shared" si="2765"/>
        <v>0</v>
      </c>
      <c r="T3242" s="5">
        <f t="shared" si="2765"/>
        <v>34197.052000000003</v>
      </c>
      <c r="U3242" s="5">
        <f t="shared" si="2765"/>
        <v>0</v>
      </c>
      <c r="V3242" s="42">
        <f t="shared" si="2765"/>
        <v>0</v>
      </c>
      <c r="W3242" s="5">
        <f t="shared" si="2742"/>
        <v>100</v>
      </c>
      <c r="X3242" s="25"/>
    </row>
    <row r="3243" spans="1:24" ht="31.5" customHeight="1" x14ac:dyDescent="0.3">
      <c r="A3243" s="4" t="s">
        <v>239</v>
      </c>
      <c r="B3243" s="4" t="s">
        <v>1768</v>
      </c>
      <c r="C3243" s="4" t="s">
        <v>71</v>
      </c>
      <c r="D3243" s="4" t="s">
        <v>11</v>
      </c>
      <c r="E3243" s="14" t="s">
        <v>531</v>
      </c>
      <c r="F3243" s="8"/>
      <c r="G3243" s="8"/>
      <c r="H3243" s="8"/>
      <c r="I3243" s="8"/>
      <c r="J3243" s="8"/>
      <c r="K3243" s="8"/>
      <c r="L3243" s="5">
        <f t="shared" si="2764"/>
        <v>34197.052000000003</v>
      </c>
      <c r="M3243" s="5">
        <f t="shared" si="2766"/>
        <v>34197.052000000003</v>
      </c>
      <c r="N3243" s="5">
        <f t="shared" si="2765"/>
        <v>34197.052000000003</v>
      </c>
      <c r="O3243" s="5">
        <f t="shared" si="2765"/>
        <v>0</v>
      </c>
      <c r="P3243" s="5">
        <f t="shared" si="2765"/>
        <v>0</v>
      </c>
      <c r="Q3243" s="5">
        <f t="shared" si="2765"/>
        <v>0</v>
      </c>
      <c r="R3243" s="5">
        <f t="shared" si="2765"/>
        <v>0</v>
      </c>
      <c r="S3243" s="5">
        <f t="shared" si="2765"/>
        <v>0</v>
      </c>
      <c r="T3243" s="5">
        <f t="shared" si="2765"/>
        <v>34197.052000000003</v>
      </c>
      <c r="U3243" s="5">
        <f t="shared" si="2765"/>
        <v>0</v>
      </c>
      <c r="V3243" s="42">
        <f t="shared" si="2765"/>
        <v>0</v>
      </c>
      <c r="W3243" s="5">
        <f t="shared" si="2742"/>
        <v>100</v>
      </c>
      <c r="X3243" s="25"/>
    </row>
    <row r="3244" spans="1:24" ht="31.5" customHeight="1" x14ac:dyDescent="0.3">
      <c r="A3244" s="4" t="s">
        <v>239</v>
      </c>
      <c r="B3244" s="4" t="s">
        <v>1768</v>
      </c>
      <c r="C3244" s="4" t="s">
        <v>71</v>
      </c>
      <c r="D3244" s="4" t="s">
        <v>12</v>
      </c>
      <c r="E3244" s="14" t="s">
        <v>532</v>
      </c>
      <c r="F3244" s="8"/>
      <c r="G3244" s="8"/>
      <c r="H3244" s="8"/>
      <c r="I3244" s="8"/>
      <c r="J3244" s="8"/>
      <c r="K3244" s="8"/>
      <c r="L3244" s="5">
        <v>34197.052000000003</v>
      </c>
      <c r="M3244" s="5">
        <f t="shared" si="2766"/>
        <v>34197.052000000003</v>
      </c>
      <c r="N3244" s="5">
        <v>34197.052000000003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34197.052000000003</v>
      </c>
      <c r="U3244" s="5">
        <v>0</v>
      </c>
      <c r="V3244" s="42">
        <v>0</v>
      </c>
      <c r="W3244" s="5">
        <f t="shared" si="2742"/>
        <v>100</v>
      </c>
      <c r="X3244" s="25"/>
    </row>
    <row r="3245" spans="1:24" s="10" customFormat="1" ht="15.75" customHeight="1" x14ac:dyDescent="0.3">
      <c r="A3245" s="9" t="s">
        <v>239</v>
      </c>
      <c r="B3245" s="9" t="s">
        <v>1787</v>
      </c>
      <c r="C3245" s="9"/>
      <c r="D3245" s="9"/>
      <c r="E3245" s="13" t="s">
        <v>510</v>
      </c>
      <c r="F3245" s="11">
        <f t="shared" ref="F3245:L3245" si="2767">F3246+F3268+F3274+F3291+F3304</f>
        <v>300732.60000000003</v>
      </c>
      <c r="G3245" s="11">
        <f t="shared" si="2767"/>
        <v>214266</v>
      </c>
      <c r="H3245" s="11">
        <f t="shared" si="2767"/>
        <v>250503.4</v>
      </c>
      <c r="I3245" s="11">
        <f t="shared" si="2767"/>
        <v>0</v>
      </c>
      <c r="J3245" s="11">
        <f t="shared" si="2767"/>
        <v>0</v>
      </c>
      <c r="K3245" s="11">
        <f t="shared" si="2767"/>
        <v>0</v>
      </c>
      <c r="L3245" s="11">
        <f t="shared" si="2767"/>
        <v>-3682.4130000000005</v>
      </c>
      <c r="M3245" s="11">
        <f t="shared" si="2737"/>
        <v>297050.18700000003</v>
      </c>
      <c r="N3245" s="11">
        <f>N3246+N3268+N3274+N3291+N3304+N3283</f>
        <v>363103.46802999999</v>
      </c>
      <c r="O3245" s="11">
        <f t="shared" ref="O3245:V3245" si="2768">O3246+O3268+O3274+O3291+O3304+O3283</f>
        <v>259338.56869999995</v>
      </c>
      <c r="P3245" s="11">
        <f t="shared" si="2768"/>
        <v>128812.41489000001</v>
      </c>
      <c r="Q3245" s="11">
        <f t="shared" si="2768"/>
        <v>82767.266179999991</v>
      </c>
      <c r="R3245" s="11">
        <f t="shared" si="2768"/>
        <v>0</v>
      </c>
      <c r="S3245" s="11">
        <f t="shared" si="2768"/>
        <v>0</v>
      </c>
      <c r="T3245" s="11">
        <f t="shared" si="2768"/>
        <v>362001.58128000004</v>
      </c>
      <c r="U3245" s="11">
        <f t="shared" si="2768"/>
        <v>128798.41489000001</v>
      </c>
      <c r="V3245" s="41">
        <f t="shared" si="2768"/>
        <v>0</v>
      </c>
      <c r="W3245" s="11">
        <f t="shared" si="2742"/>
        <v>99.69653642914011</v>
      </c>
      <c r="X3245" s="26"/>
    </row>
    <row r="3246" spans="1:24" ht="31.5" customHeight="1" x14ac:dyDescent="0.3">
      <c r="A3246" s="4" t="s">
        <v>239</v>
      </c>
      <c r="B3246" s="4" t="s">
        <v>1787</v>
      </c>
      <c r="C3246" s="4" t="s">
        <v>199</v>
      </c>
      <c r="D3246" s="4"/>
      <c r="E3246" s="14" t="s">
        <v>979</v>
      </c>
      <c r="F3246" s="5">
        <f t="shared" ref="F3246:L3246" si="2769">F3247+F3263</f>
        <v>282934.60000000003</v>
      </c>
      <c r="G3246" s="5">
        <f t="shared" si="2769"/>
        <v>196468</v>
      </c>
      <c r="H3246" s="5">
        <f t="shared" si="2769"/>
        <v>232705.4</v>
      </c>
      <c r="I3246" s="5">
        <f t="shared" si="2769"/>
        <v>0</v>
      </c>
      <c r="J3246" s="5">
        <f t="shared" si="2769"/>
        <v>0</v>
      </c>
      <c r="K3246" s="5">
        <f t="shared" si="2769"/>
        <v>0</v>
      </c>
      <c r="L3246" s="5">
        <f t="shared" si="2769"/>
        <v>-3839.7990000000004</v>
      </c>
      <c r="M3246" s="5">
        <f t="shared" si="2737"/>
        <v>279094.80100000004</v>
      </c>
      <c r="N3246" s="5">
        <f>N3247+N3263</f>
        <v>299081.93855000002</v>
      </c>
      <c r="O3246" s="5">
        <f>O3247+O3263</f>
        <v>207555.21694999994</v>
      </c>
      <c r="P3246" s="5">
        <f t="shared" ref="P3246:V3246" si="2770">P3247+P3263</f>
        <v>105659.71655000001</v>
      </c>
      <c r="Q3246" s="5">
        <f t="shared" si="2770"/>
        <v>61871.278949999993</v>
      </c>
      <c r="R3246" s="5">
        <f t="shared" si="2770"/>
        <v>0</v>
      </c>
      <c r="S3246" s="5">
        <f t="shared" si="2770"/>
        <v>0</v>
      </c>
      <c r="T3246" s="5">
        <f>T3247+T3263</f>
        <v>297997.85541999998</v>
      </c>
      <c r="U3246" s="5">
        <f t="shared" si="2770"/>
        <v>105645.71655000001</v>
      </c>
      <c r="V3246" s="42">
        <f t="shared" si="2770"/>
        <v>0</v>
      </c>
      <c r="W3246" s="5">
        <f t="shared" si="2742"/>
        <v>99.637529723374186</v>
      </c>
      <c r="X3246" s="27"/>
    </row>
    <row r="3247" spans="1:24" ht="31.5" customHeight="1" x14ac:dyDescent="0.3">
      <c r="A3247" s="4" t="s">
        <v>239</v>
      </c>
      <c r="B3247" s="4" t="s">
        <v>1787</v>
      </c>
      <c r="C3247" s="4" t="s">
        <v>200</v>
      </c>
      <c r="D3247" s="4"/>
      <c r="E3247" s="14" t="s">
        <v>1257</v>
      </c>
      <c r="F3247" s="5">
        <f t="shared" ref="F3247:L3247" si="2771">F3248+F3255+F3259</f>
        <v>270523.90000000002</v>
      </c>
      <c r="G3247" s="5">
        <f t="shared" si="2771"/>
        <v>186924.9</v>
      </c>
      <c r="H3247" s="5">
        <f t="shared" si="2771"/>
        <v>221977.5</v>
      </c>
      <c r="I3247" s="5">
        <f t="shared" si="2771"/>
        <v>0</v>
      </c>
      <c r="J3247" s="5">
        <f t="shared" si="2771"/>
        <v>0</v>
      </c>
      <c r="K3247" s="5">
        <f t="shared" si="2771"/>
        <v>0</v>
      </c>
      <c r="L3247" s="5">
        <f t="shared" si="2771"/>
        <v>-2863.3790000000004</v>
      </c>
      <c r="M3247" s="5">
        <f t="shared" si="2737"/>
        <v>267660.52100000001</v>
      </c>
      <c r="N3247" s="5">
        <f>N3248+N3255+N3259</f>
        <v>291961.18455000001</v>
      </c>
      <c r="O3247" s="5">
        <f>O3248+O3255+O3259</f>
        <v>201165.81094999996</v>
      </c>
      <c r="P3247" s="5">
        <f t="shared" ref="P3247:V3247" si="2772">P3248+P3255+P3259</f>
        <v>105659.71655000001</v>
      </c>
      <c r="Q3247" s="5">
        <f t="shared" si="2772"/>
        <v>61871.278949999993</v>
      </c>
      <c r="R3247" s="5">
        <f t="shared" si="2772"/>
        <v>0</v>
      </c>
      <c r="S3247" s="5">
        <f t="shared" si="2772"/>
        <v>0</v>
      </c>
      <c r="T3247" s="5">
        <f t="shared" si="2772"/>
        <v>291128.48946999997</v>
      </c>
      <c r="U3247" s="5">
        <f t="shared" si="2772"/>
        <v>105645.71655000001</v>
      </c>
      <c r="V3247" s="42">
        <f t="shared" si="2772"/>
        <v>0</v>
      </c>
      <c r="W3247" s="5">
        <f t="shared" si="2742"/>
        <v>99.7147925395345</v>
      </c>
      <c r="X3247" s="27"/>
    </row>
    <row r="3248" spans="1:24" ht="47.25" customHeight="1" x14ac:dyDescent="0.3">
      <c r="A3248" s="4" t="s">
        <v>239</v>
      </c>
      <c r="B3248" s="4" t="s">
        <v>1787</v>
      </c>
      <c r="C3248" s="4" t="s">
        <v>201</v>
      </c>
      <c r="D3248" s="4"/>
      <c r="E3248" s="14" t="s">
        <v>1148</v>
      </c>
      <c r="F3248" s="5">
        <f t="shared" ref="F3248:L3248" si="2773">F3249+F3252</f>
        <v>186924.9</v>
      </c>
      <c r="G3248" s="5">
        <f t="shared" si="2773"/>
        <v>186924.9</v>
      </c>
      <c r="H3248" s="5">
        <f t="shared" si="2773"/>
        <v>186924.9</v>
      </c>
      <c r="I3248" s="5">
        <f t="shared" si="2773"/>
        <v>0</v>
      </c>
      <c r="J3248" s="5">
        <f t="shared" si="2773"/>
        <v>0</v>
      </c>
      <c r="K3248" s="5">
        <f t="shared" si="2773"/>
        <v>0</v>
      </c>
      <c r="L3248" s="5">
        <f t="shared" si="2773"/>
        <v>-2617.6350000000002</v>
      </c>
      <c r="M3248" s="5">
        <f t="shared" si="2737"/>
        <v>184307.26499999998</v>
      </c>
      <c r="N3248" s="5">
        <f>N3249+N3252</f>
        <v>179095.41899999999</v>
      </c>
      <c r="O3248" s="5">
        <f>O3249+O3252</f>
        <v>135607.84899999999</v>
      </c>
      <c r="P3248" s="5">
        <f t="shared" ref="P3248:V3248" si="2774">P3249+P3252</f>
        <v>0</v>
      </c>
      <c r="Q3248" s="5">
        <f t="shared" si="2774"/>
        <v>0</v>
      </c>
      <c r="R3248" s="5">
        <f t="shared" si="2774"/>
        <v>0</v>
      </c>
      <c r="S3248" s="5">
        <f t="shared" si="2774"/>
        <v>0</v>
      </c>
      <c r="T3248" s="5">
        <f t="shared" si="2774"/>
        <v>178276.72478999998</v>
      </c>
      <c r="U3248" s="5">
        <f t="shared" si="2774"/>
        <v>0</v>
      </c>
      <c r="V3248" s="42">
        <f t="shared" si="2774"/>
        <v>0</v>
      </c>
      <c r="W3248" s="5">
        <f t="shared" si="2742"/>
        <v>99.542872612503828</v>
      </c>
      <c r="X3248" s="27"/>
    </row>
    <row r="3249" spans="1:24" ht="15.75" customHeight="1" x14ac:dyDescent="0.3">
      <c r="A3249" s="4" t="s">
        <v>239</v>
      </c>
      <c r="B3249" s="4" t="s">
        <v>1787</v>
      </c>
      <c r="C3249" s="4" t="s">
        <v>193</v>
      </c>
      <c r="D3249" s="4"/>
      <c r="E3249" s="14" t="s">
        <v>608</v>
      </c>
      <c r="F3249" s="5">
        <f t="shared" ref="F3249:L3250" si="2775">F3250</f>
        <v>182865.5</v>
      </c>
      <c r="G3249" s="5">
        <f t="shared" si="2775"/>
        <v>182865.5</v>
      </c>
      <c r="H3249" s="5">
        <f t="shared" si="2775"/>
        <v>182865.5</v>
      </c>
      <c r="I3249" s="5">
        <f t="shared" si="2775"/>
        <v>0</v>
      </c>
      <c r="J3249" s="5">
        <f t="shared" si="2775"/>
        <v>0</v>
      </c>
      <c r="K3249" s="5">
        <f t="shared" si="2775"/>
        <v>0</v>
      </c>
      <c r="L3249" s="5">
        <f t="shared" si="2775"/>
        <v>-1234.287</v>
      </c>
      <c r="M3249" s="5">
        <f t="shared" si="2737"/>
        <v>181631.21299999999</v>
      </c>
      <c r="N3249" s="5">
        <f>N3250</f>
        <v>176789.367</v>
      </c>
      <c r="O3249" s="5">
        <f>O3250</f>
        <v>133301.79699999999</v>
      </c>
      <c r="P3249" s="5">
        <f t="shared" ref="P3249:V3250" si="2776">P3250</f>
        <v>0</v>
      </c>
      <c r="Q3249" s="5">
        <f t="shared" si="2776"/>
        <v>0</v>
      </c>
      <c r="R3249" s="5">
        <f t="shared" si="2776"/>
        <v>0</v>
      </c>
      <c r="S3249" s="5">
        <f t="shared" si="2776"/>
        <v>0</v>
      </c>
      <c r="T3249" s="5">
        <f t="shared" si="2776"/>
        <v>175970.67332999999</v>
      </c>
      <c r="U3249" s="5">
        <f t="shared" si="2776"/>
        <v>0</v>
      </c>
      <c r="V3249" s="42">
        <f t="shared" si="2776"/>
        <v>0</v>
      </c>
      <c r="W3249" s="5">
        <f t="shared" si="2742"/>
        <v>99.536910118581957</v>
      </c>
      <c r="X3249" s="27"/>
    </row>
    <row r="3250" spans="1:24" ht="31.5" customHeight="1" x14ac:dyDescent="0.3">
      <c r="A3250" s="4" t="s">
        <v>239</v>
      </c>
      <c r="B3250" s="4" t="s">
        <v>1787</v>
      </c>
      <c r="C3250" s="4" t="s">
        <v>193</v>
      </c>
      <c r="D3250" s="4" t="s">
        <v>11</v>
      </c>
      <c r="E3250" s="14" t="s">
        <v>531</v>
      </c>
      <c r="F3250" s="5">
        <f t="shared" si="2775"/>
        <v>182865.5</v>
      </c>
      <c r="G3250" s="5">
        <f t="shared" si="2775"/>
        <v>182865.5</v>
      </c>
      <c r="H3250" s="5">
        <f t="shared" si="2775"/>
        <v>182865.5</v>
      </c>
      <c r="I3250" s="5">
        <f t="shared" si="2775"/>
        <v>0</v>
      </c>
      <c r="J3250" s="5">
        <f t="shared" si="2775"/>
        <v>0</v>
      </c>
      <c r="K3250" s="5">
        <f t="shared" si="2775"/>
        <v>0</v>
      </c>
      <c r="L3250" s="5">
        <f t="shared" si="2775"/>
        <v>-1234.287</v>
      </c>
      <c r="M3250" s="5">
        <f t="shared" si="2737"/>
        <v>181631.21299999999</v>
      </c>
      <c r="N3250" s="5">
        <f>N3251</f>
        <v>176789.367</v>
      </c>
      <c r="O3250" s="5">
        <f>O3251</f>
        <v>133301.79699999999</v>
      </c>
      <c r="P3250" s="5">
        <f t="shared" si="2776"/>
        <v>0</v>
      </c>
      <c r="Q3250" s="5">
        <f t="shared" si="2776"/>
        <v>0</v>
      </c>
      <c r="R3250" s="5">
        <f t="shared" si="2776"/>
        <v>0</v>
      </c>
      <c r="S3250" s="5">
        <f t="shared" si="2776"/>
        <v>0</v>
      </c>
      <c r="T3250" s="5">
        <f t="shared" si="2776"/>
        <v>175970.67332999999</v>
      </c>
      <c r="U3250" s="5">
        <f t="shared" si="2776"/>
        <v>0</v>
      </c>
      <c r="V3250" s="42">
        <f t="shared" si="2776"/>
        <v>0</v>
      </c>
      <c r="W3250" s="5">
        <f t="shared" si="2742"/>
        <v>99.536910118581957</v>
      </c>
      <c r="X3250" s="27"/>
    </row>
    <row r="3251" spans="1:24" ht="31.5" customHeight="1" x14ac:dyDescent="0.3">
      <c r="A3251" s="4" t="s">
        <v>239</v>
      </c>
      <c r="B3251" s="4" t="s">
        <v>1787</v>
      </c>
      <c r="C3251" s="4" t="s">
        <v>193</v>
      </c>
      <c r="D3251" s="4" t="s">
        <v>12</v>
      </c>
      <c r="E3251" s="14" t="s">
        <v>532</v>
      </c>
      <c r="F3251" s="5">
        <v>182865.5</v>
      </c>
      <c r="G3251" s="5">
        <v>182865.5</v>
      </c>
      <c r="H3251" s="5">
        <v>182865.5</v>
      </c>
      <c r="I3251" s="5"/>
      <c r="J3251" s="5"/>
      <c r="K3251" s="5"/>
      <c r="L3251" s="5">
        <f>-1036.406-197.881</f>
        <v>-1234.287</v>
      </c>
      <c r="M3251" s="5">
        <f t="shared" si="2737"/>
        <v>181631.21299999999</v>
      </c>
      <c r="N3251" s="5">
        <v>176789.367</v>
      </c>
      <c r="O3251" s="5">
        <v>133301.79699999999</v>
      </c>
      <c r="P3251" s="5">
        <v>0</v>
      </c>
      <c r="Q3251" s="5">
        <v>0</v>
      </c>
      <c r="R3251" s="5">
        <v>0</v>
      </c>
      <c r="S3251" s="5">
        <v>0</v>
      </c>
      <c r="T3251" s="5">
        <v>175970.67332999999</v>
      </c>
      <c r="U3251" s="5">
        <v>0</v>
      </c>
      <c r="V3251" s="42">
        <v>0</v>
      </c>
      <c r="W3251" s="5">
        <f t="shared" si="2742"/>
        <v>99.536910118581957</v>
      </c>
      <c r="X3251" s="27"/>
    </row>
    <row r="3252" spans="1:24" ht="31.5" customHeight="1" x14ac:dyDescent="0.3">
      <c r="A3252" s="4" t="s">
        <v>239</v>
      </c>
      <c r="B3252" s="4" t="s">
        <v>1787</v>
      </c>
      <c r="C3252" s="4" t="s">
        <v>194</v>
      </c>
      <c r="D3252" s="4"/>
      <c r="E3252" s="14" t="s">
        <v>609</v>
      </c>
      <c r="F3252" s="5">
        <f t="shared" ref="F3252:L3253" si="2777">F3253</f>
        <v>4059.4</v>
      </c>
      <c r="G3252" s="5">
        <f t="shared" si="2777"/>
        <v>4059.4</v>
      </c>
      <c r="H3252" s="5">
        <f t="shared" si="2777"/>
        <v>4059.4</v>
      </c>
      <c r="I3252" s="5">
        <f t="shared" si="2777"/>
        <v>0</v>
      </c>
      <c r="J3252" s="5">
        <f t="shared" si="2777"/>
        <v>0</v>
      </c>
      <c r="K3252" s="5">
        <f t="shared" si="2777"/>
        <v>0</v>
      </c>
      <c r="L3252" s="5">
        <f t="shared" si="2777"/>
        <v>-1383.348</v>
      </c>
      <c r="M3252" s="5">
        <f t="shared" si="2737"/>
        <v>2676.0520000000001</v>
      </c>
      <c r="N3252" s="5">
        <f>N3253</f>
        <v>2306.0520000000001</v>
      </c>
      <c r="O3252" s="5">
        <f>O3253</f>
        <v>2306.0520000000001</v>
      </c>
      <c r="P3252" s="5">
        <f t="shared" ref="P3252:V3253" si="2778">P3253</f>
        <v>0</v>
      </c>
      <c r="Q3252" s="5">
        <f t="shared" si="2778"/>
        <v>0</v>
      </c>
      <c r="R3252" s="5">
        <f t="shared" si="2778"/>
        <v>0</v>
      </c>
      <c r="S3252" s="5">
        <f t="shared" si="2778"/>
        <v>0</v>
      </c>
      <c r="T3252" s="5">
        <f t="shared" si="2778"/>
        <v>2306.0514600000001</v>
      </c>
      <c r="U3252" s="5">
        <f t="shared" si="2778"/>
        <v>0</v>
      </c>
      <c r="V3252" s="42">
        <f t="shared" si="2778"/>
        <v>0</v>
      </c>
      <c r="W3252" s="5">
        <f t="shared" si="2742"/>
        <v>99.999976583355448</v>
      </c>
      <c r="X3252" s="27"/>
    </row>
    <row r="3253" spans="1:24" ht="31.5" customHeight="1" x14ac:dyDescent="0.3">
      <c r="A3253" s="4" t="s">
        <v>239</v>
      </c>
      <c r="B3253" s="4" t="s">
        <v>1787</v>
      </c>
      <c r="C3253" s="4" t="s">
        <v>194</v>
      </c>
      <c r="D3253" s="4" t="s">
        <v>11</v>
      </c>
      <c r="E3253" s="14" t="s">
        <v>531</v>
      </c>
      <c r="F3253" s="5">
        <f t="shared" si="2777"/>
        <v>4059.4</v>
      </c>
      <c r="G3253" s="5">
        <f t="shared" si="2777"/>
        <v>4059.4</v>
      </c>
      <c r="H3253" s="5">
        <f t="shared" si="2777"/>
        <v>4059.4</v>
      </c>
      <c r="I3253" s="5">
        <f t="shared" si="2777"/>
        <v>0</v>
      </c>
      <c r="J3253" s="5">
        <f t="shared" si="2777"/>
        <v>0</v>
      </c>
      <c r="K3253" s="5">
        <f t="shared" si="2777"/>
        <v>0</v>
      </c>
      <c r="L3253" s="5">
        <f t="shared" si="2777"/>
        <v>-1383.348</v>
      </c>
      <c r="M3253" s="5">
        <f t="shared" si="2737"/>
        <v>2676.0520000000001</v>
      </c>
      <c r="N3253" s="5">
        <f>N3254</f>
        <v>2306.0520000000001</v>
      </c>
      <c r="O3253" s="5">
        <f>O3254</f>
        <v>2306.0520000000001</v>
      </c>
      <c r="P3253" s="5">
        <f t="shared" si="2778"/>
        <v>0</v>
      </c>
      <c r="Q3253" s="5">
        <f t="shared" si="2778"/>
        <v>0</v>
      </c>
      <c r="R3253" s="5">
        <f t="shared" si="2778"/>
        <v>0</v>
      </c>
      <c r="S3253" s="5">
        <f t="shared" si="2778"/>
        <v>0</v>
      </c>
      <c r="T3253" s="5">
        <f t="shared" si="2778"/>
        <v>2306.0514600000001</v>
      </c>
      <c r="U3253" s="5">
        <f t="shared" si="2778"/>
        <v>0</v>
      </c>
      <c r="V3253" s="42">
        <f t="shared" si="2778"/>
        <v>0</v>
      </c>
      <c r="W3253" s="5">
        <f t="shared" si="2742"/>
        <v>99.999976583355448</v>
      </c>
      <c r="X3253" s="27"/>
    </row>
    <row r="3254" spans="1:24" ht="31.5" customHeight="1" x14ac:dyDescent="0.3">
      <c r="A3254" s="4" t="s">
        <v>239</v>
      </c>
      <c r="B3254" s="4" t="s">
        <v>1787</v>
      </c>
      <c r="C3254" s="4" t="s">
        <v>194</v>
      </c>
      <c r="D3254" s="4" t="s">
        <v>12</v>
      </c>
      <c r="E3254" s="14" t="s">
        <v>532</v>
      </c>
      <c r="F3254" s="5">
        <v>4059.4</v>
      </c>
      <c r="G3254" s="5">
        <v>4059.4</v>
      </c>
      <c r="H3254" s="5">
        <v>4059.4</v>
      </c>
      <c r="I3254" s="5"/>
      <c r="J3254" s="5"/>
      <c r="K3254" s="5"/>
      <c r="L3254" s="5">
        <v>-1383.348</v>
      </c>
      <c r="M3254" s="5">
        <f t="shared" si="2737"/>
        <v>2676.0520000000001</v>
      </c>
      <c r="N3254" s="5">
        <v>2306.0520000000001</v>
      </c>
      <c r="O3254" s="5">
        <v>2306.0520000000001</v>
      </c>
      <c r="P3254" s="5">
        <v>0</v>
      </c>
      <c r="Q3254" s="5">
        <v>0</v>
      </c>
      <c r="R3254" s="5">
        <v>0</v>
      </c>
      <c r="S3254" s="5">
        <v>0</v>
      </c>
      <c r="T3254" s="5">
        <v>2306.0514600000001</v>
      </c>
      <c r="U3254" s="5">
        <v>0</v>
      </c>
      <c r="V3254" s="42">
        <v>0</v>
      </c>
      <c r="W3254" s="5">
        <f t="shared" si="2742"/>
        <v>99.999976583355448</v>
      </c>
      <c r="X3254" s="27"/>
    </row>
    <row r="3255" spans="1:24" ht="63" customHeight="1" x14ac:dyDescent="0.3">
      <c r="A3255" s="4" t="s">
        <v>239</v>
      </c>
      <c r="B3255" s="4" t="s">
        <v>1787</v>
      </c>
      <c r="C3255" s="4" t="s">
        <v>857</v>
      </c>
      <c r="D3255" s="4"/>
      <c r="E3255" s="14" t="s">
        <v>1152</v>
      </c>
      <c r="F3255" s="5">
        <f t="shared" ref="F3255:L3257" si="2779">F3256</f>
        <v>22225</v>
      </c>
      <c r="G3255" s="5">
        <f t="shared" si="2779"/>
        <v>0</v>
      </c>
      <c r="H3255" s="5">
        <f t="shared" si="2779"/>
        <v>35052.6</v>
      </c>
      <c r="I3255" s="5">
        <f t="shared" si="2779"/>
        <v>0</v>
      </c>
      <c r="J3255" s="5">
        <f t="shared" si="2779"/>
        <v>0</v>
      </c>
      <c r="K3255" s="5">
        <f t="shared" si="2779"/>
        <v>0</v>
      </c>
      <c r="L3255" s="5">
        <f t="shared" si="2779"/>
        <v>-245.744</v>
      </c>
      <c r="M3255" s="5">
        <f t="shared" si="2737"/>
        <v>21979.256000000001</v>
      </c>
      <c r="N3255" s="5">
        <f t="shared" ref="N3255:O3257" si="2780">N3256</f>
        <v>55452.232510000002</v>
      </c>
      <c r="O3255" s="5">
        <f t="shared" si="2780"/>
        <v>13066.633040000001</v>
      </c>
      <c r="P3255" s="5">
        <f t="shared" ref="P3255:V3257" si="2781">P3256</f>
        <v>48246.183510000003</v>
      </c>
      <c r="Q3255" s="5">
        <f t="shared" si="2781"/>
        <v>9379.9500399999997</v>
      </c>
      <c r="R3255" s="5">
        <f t="shared" si="2781"/>
        <v>0</v>
      </c>
      <c r="S3255" s="5">
        <f t="shared" si="2781"/>
        <v>0</v>
      </c>
      <c r="T3255" s="5">
        <f t="shared" si="2781"/>
        <v>55438.231639999998</v>
      </c>
      <c r="U3255" s="5">
        <f t="shared" si="2781"/>
        <v>48232.183510000003</v>
      </c>
      <c r="V3255" s="42">
        <f t="shared" si="2781"/>
        <v>0</v>
      </c>
      <c r="W3255" s="5">
        <f t="shared" si="2742"/>
        <v>99.974751476421659</v>
      </c>
      <c r="X3255" s="27"/>
    </row>
    <row r="3256" spans="1:24" ht="63" customHeight="1" x14ac:dyDescent="0.3">
      <c r="A3256" s="4" t="s">
        <v>239</v>
      </c>
      <c r="B3256" s="4" t="s">
        <v>1787</v>
      </c>
      <c r="C3256" s="4" t="s">
        <v>971</v>
      </c>
      <c r="D3256" s="4"/>
      <c r="E3256" s="14" t="s">
        <v>611</v>
      </c>
      <c r="F3256" s="5">
        <f t="shared" si="2779"/>
        <v>22225</v>
      </c>
      <c r="G3256" s="5">
        <f t="shared" si="2779"/>
        <v>0</v>
      </c>
      <c r="H3256" s="5">
        <f t="shared" si="2779"/>
        <v>35052.6</v>
      </c>
      <c r="I3256" s="5">
        <f t="shared" si="2779"/>
        <v>0</v>
      </c>
      <c r="J3256" s="5">
        <f t="shared" si="2779"/>
        <v>0</v>
      </c>
      <c r="K3256" s="5">
        <f t="shared" si="2779"/>
        <v>0</v>
      </c>
      <c r="L3256" s="5">
        <f t="shared" si="2779"/>
        <v>-245.744</v>
      </c>
      <c r="M3256" s="5">
        <f t="shared" si="2737"/>
        <v>21979.256000000001</v>
      </c>
      <c r="N3256" s="5">
        <f t="shared" si="2780"/>
        <v>55452.232510000002</v>
      </c>
      <c r="O3256" s="5">
        <f t="shared" si="2780"/>
        <v>13066.633040000001</v>
      </c>
      <c r="P3256" s="5">
        <f t="shared" si="2781"/>
        <v>48246.183510000003</v>
      </c>
      <c r="Q3256" s="5">
        <f t="shared" si="2781"/>
        <v>9379.9500399999997</v>
      </c>
      <c r="R3256" s="5">
        <f t="shared" si="2781"/>
        <v>0</v>
      </c>
      <c r="S3256" s="5">
        <f t="shared" si="2781"/>
        <v>0</v>
      </c>
      <c r="T3256" s="5">
        <f t="shared" si="2781"/>
        <v>55438.231639999998</v>
      </c>
      <c r="U3256" s="5">
        <f t="shared" si="2781"/>
        <v>48232.183510000003</v>
      </c>
      <c r="V3256" s="42">
        <f t="shared" si="2781"/>
        <v>0</v>
      </c>
      <c r="W3256" s="5">
        <f t="shared" si="2742"/>
        <v>99.974751476421659</v>
      </c>
      <c r="X3256" s="27"/>
    </row>
    <row r="3257" spans="1:24" ht="31.5" customHeight="1" x14ac:dyDescent="0.3">
      <c r="A3257" s="4" t="s">
        <v>239</v>
      </c>
      <c r="B3257" s="4" t="s">
        <v>1787</v>
      </c>
      <c r="C3257" s="4" t="s">
        <v>971</v>
      </c>
      <c r="D3257" s="4" t="s">
        <v>11</v>
      </c>
      <c r="E3257" s="14" t="s">
        <v>531</v>
      </c>
      <c r="F3257" s="5">
        <f t="shared" si="2779"/>
        <v>22225</v>
      </c>
      <c r="G3257" s="5">
        <f t="shared" si="2779"/>
        <v>0</v>
      </c>
      <c r="H3257" s="5">
        <f t="shared" si="2779"/>
        <v>35052.6</v>
      </c>
      <c r="I3257" s="5">
        <f t="shared" si="2779"/>
        <v>0</v>
      </c>
      <c r="J3257" s="5">
        <f t="shared" si="2779"/>
        <v>0</v>
      </c>
      <c r="K3257" s="5">
        <f t="shared" si="2779"/>
        <v>0</v>
      </c>
      <c r="L3257" s="5">
        <f t="shared" si="2779"/>
        <v>-245.744</v>
      </c>
      <c r="M3257" s="5">
        <f t="shared" si="2737"/>
        <v>21979.256000000001</v>
      </c>
      <c r="N3257" s="5">
        <f t="shared" si="2780"/>
        <v>55452.232510000002</v>
      </c>
      <c r="O3257" s="5">
        <f t="shared" si="2780"/>
        <v>13066.633040000001</v>
      </c>
      <c r="P3257" s="5">
        <f t="shared" si="2781"/>
        <v>48246.183510000003</v>
      </c>
      <c r="Q3257" s="5">
        <f t="shared" si="2781"/>
        <v>9379.9500399999997</v>
      </c>
      <c r="R3257" s="5">
        <f t="shared" si="2781"/>
        <v>0</v>
      </c>
      <c r="S3257" s="5">
        <f t="shared" si="2781"/>
        <v>0</v>
      </c>
      <c r="T3257" s="5">
        <f t="shared" si="2781"/>
        <v>55438.231639999998</v>
      </c>
      <c r="U3257" s="5">
        <f t="shared" si="2781"/>
        <v>48232.183510000003</v>
      </c>
      <c r="V3257" s="42">
        <f t="shared" si="2781"/>
        <v>0</v>
      </c>
      <c r="W3257" s="5">
        <f t="shared" si="2742"/>
        <v>99.974751476421659</v>
      </c>
      <c r="X3257" s="27"/>
    </row>
    <row r="3258" spans="1:24" ht="31.5" customHeight="1" x14ac:dyDescent="0.3">
      <c r="A3258" s="4" t="s">
        <v>239</v>
      </c>
      <c r="B3258" s="4" t="s">
        <v>1787</v>
      </c>
      <c r="C3258" s="4" t="s">
        <v>971</v>
      </c>
      <c r="D3258" s="4" t="s">
        <v>12</v>
      </c>
      <c r="E3258" s="14" t="s">
        <v>532</v>
      </c>
      <c r="F3258" s="5">
        <v>22225</v>
      </c>
      <c r="G3258" s="5"/>
      <c r="H3258" s="5">
        <v>35052.6</v>
      </c>
      <c r="I3258" s="5"/>
      <c r="J3258" s="5"/>
      <c r="K3258" s="5"/>
      <c r="L3258" s="5">
        <v>-245.744</v>
      </c>
      <c r="M3258" s="5">
        <f t="shared" si="2737"/>
        <v>21979.256000000001</v>
      </c>
      <c r="N3258" s="5">
        <v>55452.232510000002</v>
      </c>
      <c r="O3258" s="5">
        <f>3686.683+9379.95004</f>
        <v>13066.633040000001</v>
      </c>
      <c r="P3258" s="5">
        <v>48246.183510000003</v>
      </c>
      <c r="Q3258" s="5">
        <v>9379.9500399999997</v>
      </c>
      <c r="R3258" s="5">
        <v>0</v>
      </c>
      <c r="S3258" s="5">
        <v>0</v>
      </c>
      <c r="T3258" s="5">
        <v>55438.231639999998</v>
      </c>
      <c r="U3258" s="5">
        <v>48232.183510000003</v>
      </c>
      <c r="V3258" s="42">
        <v>0</v>
      </c>
      <c r="W3258" s="5">
        <f t="shared" si="2742"/>
        <v>99.974751476421659</v>
      </c>
      <c r="X3258" s="27"/>
    </row>
    <row r="3259" spans="1:24" ht="94.5" customHeight="1" x14ac:dyDescent="0.3">
      <c r="A3259" s="4" t="s">
        <v>239</v>
      </c>
      <c r="B3259" s="4" t="s">
        <v>1787</v>
      </c>
      <c r="C3259" s="4" t="s">
        <v>945</v>
      </c>
      <c r="D3259" s="4"/>
      <c r="E3259" s="14" t="s">
        <v>1727</v>
      </c>
      <c r="F3259" s="5">
        <f t="shared" ref="F3259:L3261" si="2782">F3260</f>
        <v>61374</v>
      </c>
      <c r="G3259" s="5">
        <f t="shared" si="2782"/>
        <v>0</v>
      </c>
      <c r="H3259" s="5">
        <f t="shared" si="2782"/>
        <v>0</v>
      </c>
      <c r="I3259" s="5">
        <f t="shared" si="2782"/>
        <v>0</v>
      </c>
      <c r="J3259" s="5">
        <f t="shared" si="2782"/>
        <v>0</v>
      </c>
      <c r="K3259" s="5">
        <f t="shared" si="2782"/>
        <v>0</v>
      </c>
      <c r="L3259" s="5">
        <f t="shared" si="2782"/>
        <v>0</v>
      </c>
      <c r="M3259" s="5">
        <f t="shared" si="2737"/>
        <v>61374</v>
      </c>
      <c r="N3259" s="5">
        <f t="shared" ref="N3259:O3261" si="2783">N3260</f>
        <v>57413.533040000002</v>
      </c>
      <c r="O3259" s="5">
        <f t="shared" si="2783"/>
        <v>52491.328909999997</v>
      </c>
      <c r="P3259" s="5">
        <f t="shared" ref="P3259:V3261" si="2784">P3260</f>
        <v>57413.533040000002</v>
      </c>
      <c r="Q3259" s="5">
        <f t="shared" si="2784"/>
        <v>52491.328909999997</v>
      </c>
      <c r="R3259" s="5">
        <f t="shared" si="2784"/>
        <v>0</v>
      </c>
      <c r="S3259" s="5">
        <f t="shared" si="2784"/>
        <v>0</v>
      </c>
      <c r="T3259" s="5">
        <f t="shared" si="2784"/>
        <v>57413.533040000002</v>
      </c>
      <c r="U3259" s="5">
        <f t="shared" si="2784"/>
        <v>57413.533040000002</v>
      </c>
      <c r="V3259" s="42">
        <f t="shared" si="2784"/>
        <v>0</v>
      </c>
      <c r="W3259" s="5">
        <f t="shared" si="2742"/>
        <v>100</v>
      </c>
      <c r="X3259" s="27"/>
    </row>
    <row r="3260" spans="1:24" ht="78.75" customHeight="1" x14ac:dyDescent="0.3">
      <c r="A3260" s="4" t="s">
        <v>239</v>
      </c>
      <c r="B3260" s="4" t="s">
        <v>1787</v>
      </c>
      <c r="C3260" s="4" t="s">
        <v>947</v>
      </c>
      <c r="D3260" s="4"/>
      <c r="E3260" s="14" t="s">
        <v>946</v>
      </c>
      <c r="F3260" s="5">
        <f t="shared" si="2782"/>
        <v>61374</v>
      </c>
      <c r="G3260" s="5">
        <f t="shared" si="2782"/>
        <v>0</v>
      </c>
      <c r="H3260" s="5">
        <f t="shared" si="2782"/>
        <v>0</v>
      </c>
      <c r="I3260" s="5">
        <f t="shared" si="2782"/>
        <v>0</v>
      </c>
      <c r="J3260" s="5">
        <f t="shared" si="2782"/>
        <v>0</v>
      </c>
      <c r="K3260" s="5">
        <f t="shared" si="2782"/>
        <v>0</v>
      </c>
      <c r="L3260" s="5">
        <f t="shared" si="2782"/>
        <v>0</v>
      </c>
      <c r="M3260" s="5">
        <f t="shared" si="2737"/>
        <v>61374</v>
      </c>
      <c r="N3260" s="5">
        <f t="shared" si="2783"/>
        <v>57413.533040000002</v>
      </c>
      <c r="O3260" s="5">
        <f t="shared" si="2783"/>
        <v>52491.328909999997</v>
      </c>
      <c r="P3260" s="5">
        <f t="shared" si="2784"/>
        <v>57413.533040000002</v>
      </c>
      <c r="Q3260" s="5">
        <f t="shared" si="2784"/>
        <v>52491.328909999997</v>
      </c>
      <c r="R3260" s="5">
        <f t="shared" si="2784"/>
        <v>0</v>
      </c>
      <c r="S3260" s="5">
        <f t="shared" si="2784"/>
        <v>0</v>
      </c>
      <c r="T3260" s="5">
        <f t="shared" si="2784"/>
        <v>57413.533040000002</v>
      </c>
      <c r="U3260" s="5">
        <f t="shared" si="2784"/>
        <v>57413.533040000002</v>
      </c>
      <c r="V3260" s="42">
        <f t="shared" si="2784"/>
        <v>0</v>
      </c>
      <c r="W3260" s="5">
        <f t="shared" si="2742"/>
        <v>100</v>
      </c>
      <c r="X3260" s="27"/>
    </row>
    <row r="3261" spans="1:24" ht="31.5" customHeight="1" x14ac:dyDescent="0.3">
      <c r="A3261" s="4" t="s">
        <v>239</v>
      </c>
      <c r="B3261" s="4" t="s">
        <v>1787</v>
      </c>
      <c r="C3261" s="4" t="s">
        <v>947</v>
      </c>
      <c r="D3261" s="4" t="s">
        <v>11</v>
      </c>
      <c r="E3261" s="14" t="s">
        <v>531</v>
      </c>
      <c r="F3261" s="5">
        <f t="shared" si="2782"/>
        <v>61374</v>
      </c>
      <c r="G3261" s="5">
        <f t="shared" si="2782"/>
        <v>0</v>
      </c>
      <c r="H3261" s="5">
        <f t="shared" si="2782"/>
        <v>0</v>
      </c>
      <c r="I3261" s="5">
        <f t="shared" si="2782"/>
        <v>0</v>
      </c>
      <c r="J3261" s="5">
        <f t="shared" si="2782"/>
        <v>0</v>
      </c>
      <c r="K3261" s="5">
        <f t="shared" si="2782"/>
        <v>0</v>
      </c>
      <c r="L3261" s="5">
        <f t="shared" si="2782"/>
        <v>0</v>
      </c>
      <c r="M3261" s="5">
        <f t="shared" si="2737"/>
        <v>61374</v>
      </c>
      <c r="N3261" s="5">
        <f t="shared" si="2783"/>
        <v>57413.533040000002</v>
      </c>
      <c r="O3261" s="5">
        <f t="shared" si="2783"/>
        <v>52491.328909999997</v>
      </c>
      <c r="P3261" s="5">
        <f t="shared" si="2784"/>
        <v>57413.533040000002</v>
      </c>
      <c r="Q3261" s="5">
        <f t="shared" si="2784"/>
        <v>52491.328909999997</v>
      </c>
      <c r="R3261" s="5">
        <f t="shared" si="2784"/>
        <v>0</v>
      </c>
      <c r="S3261" s="5">
        <f t="shared" si="2784"/>
        <v>0</v>
      </c>
      <c r="T3261" s="5">
        <f t="shared" si="2784"/>
        <v>57413.533040000002</v>
      </c>
      <c r="U3261" s="5">
        <f t="shared" si="2784"/>
        <v>57413.533040000002</v>
      </c>
      <c r="V3261" s="42">
        <f t="shared" si="2784"/>
        <v>0</v>
      </c>
      <c r="W3261" s="5">
        <f t="shared" si="2742"/>
        <v>100</v>
      </c>
      <c r="X3261" s="27"/>
    </row>
    <row r="3262" spans="1:24" ht="31.5" customHeight="1" x14ac:dyDescent="0.3">
      <c r="A3262" s="4" t="s">
        <v>239</v>
      </c>
      <c r="B3262" s="4" t="s">
        <v>1787</v>
      </c>
      <c r="C3262" s="4" t="s">
        <v>947</v>
      </c>
      <c r="D3262" s="4" t="s">
        <v>12</v>
      </c>
      <c r="E3262" s="14" t="s">
        <v>532</v>
      </c>
      <c r="F3262" s="5">
        <v>61374</v>
      </c>
      <c r="G3262" s="5"/>
      <c r="H3262" s="5"/>
      <c r="I3262" s="5"/>
      <c r="J3262" s="5"/>
      <c r="K3262" s="5"/>
      <c r="L3262" s="5"/>
      <c r="M3262" s="5">
        <f t="shared" si="2737"/>
        <v>61374</v>
      </c>
      <c r="N3262" s="5">
        <v>57413.533040000002</v>
      </c>
      <c r="O3262" s="5">
        <v>52491.328909999997</v>
      </c>
      <c r="P3262" s="5">
        <f>N3262</f>
        <v>57413.533040000002</v>
      </c>
      <c r="Q3262" s="5">
        <f>O3262</f>
        <v>52491.328909999997</v>
      </c>
      <c r="R3262" s="5">
        <v>0</v>
      </c>
      <c r="S3262" s="5">
        <v>0</v>
      </c>
      <c r="T3262" s="5">
        <v>57413.533040000002</v>
      </c>
      <c r="U3262" s="5">
        <f>T3262</f>
        <v>57413.533040000002</v>
      </c>
      <c r="V3262" s="42">
        <v>0</v>
      </c>
      <c r="W3262" s="5">
        <f t="shared" si="2742"/>
        <v>100</v>
      </c>
      <c r="X3262" s="27"/>
    </row>
    <row r="3263" spans="1:24" ht="47.25" customHeight="1" x14ac:dyDescent="0.3">
      <c r="A3263" s="4" t="s">
        <v>239</v>
      </c>
      <c r="B3263" s="4" t="s">
        <v>1787</v>
      </c>
      <c r="C3263" s="4" t="s">
        <v>981</v>
      </c>
      <c r="D3263" s="4"/>
      <c r="E3263" s="14" t="s">
        <v>1030</v>
      </c>
      <c r="F3263" s="5">
        <f>F3264</f>
        <v>12410.7</v>
      </c>
      <c r="G3263" s="5">
        <f t="shared" ref="G3263:L3266" si="2785">G3264</f>
        <v>9543.1</v>
      </c>
      <c r="H3263" s="5">
        <f t="shared" si="2785"/>
        <v>10727.9</v>
      </c>
      <c r="I3263" s="5">
        <f t="shared" si="2785"/>
        <v>0</v>
      </c>
      <c r="J3263" s="5">
        <f t="shared" si="2785"/>
        <v>0</v>
      </c>
      <c r="K3263" s="5">
        <f t="shared" si="2785"/>
        <v>0</v>
      </c>
      <c r="L3263" s="5">
        <f t="shared" si="2785"/>
        <v>-976.42000000000007</v>
      </c>
      <c r="M3263" s="5">
        <f t="shared" si="2737"/>
        <v>11434.28</v>
      </c>
      <c r="N3263" s="5">
        <f t="shared" ref="N3263:O3266" si="2786">N3264</f>
        <v>7120.7539999999999</v>
      </c>
      <c r="O3263" s="5">
        <f t="shared" si="2786"/>
        <v>6389.4059999999999</v>
      </c>
      <c r="P3263" s="5">
        <f t="shared" ref="P3263:V3266" si="2787">P3264</f>
        <v>0</v>
      </c>
      <c r="Q3263" s="5">
        <f t="shared" si="2787"/>
        <v>0</v>
      </c>
      <c r="R3263" s="5">
        <f t="shared" si="2787"/>
        <v>0</v>
      </c>
      <c r="S3263" s="5">
        <f t="shared" si="2787"/>
        <v>0</v>
      </c>
      <c r="T3263" s="5">
        <f t="shared" si="2787"/>
        <v>6869.3659500000003</v>
      </c>
      <c r="U3263" s="5">
        <f t="shared" si="2787"/>
        <v>0</v>
      </c>
      <c r="V3263" s="42">
        <f t="shared" si="2787"/>
        <v>0</v>
      </c>
      <c r="W3263" s="5">
        <f t="shared" si="2742"/>
        <v>96.469642821532673</v>
      </c>
      <c r="X3263" s="27"/>
    </row>
    <row r="3264" spans="1:24" ht="63" customHeight="1" x14ac:dyDescent="0.3">
      <c r="A3264" s="4" t="s">
        <v>239</v>
      </c>
      <c r="B3264" s="4" t="s">
        <v>1787</v>
      </c>
      <c r="C3264" s="4" t="s">
        <v>982</v>
      </c>
      <c r="D3264" s="4"/>
      <c r="E3264" s="14" t="s">
        <v>1031</v>
      </c>
      <c r="F3264" s="5">
        <f>F3265</f>
        <v>12410.7</v>
      </c>
      <c r="G3264" s="5">
        <f t="shared" si="2785"/>
        <v>9543.1</v>
      </c>
      <c r="H3264" s="5">
        <f t="shared" si="2785"/>
        <v>10727.9</v>
      </c>
      <c r="I3264" s="5">
        <f t="shared" si="2785"/>
        <v>0</v>
      </c>
      <c r="J3264" s="5">
        <f t="shared" si="2785"/>
        <v>0</v>
      </c>
      <c r="K3264" s="5">
        <f t="shared" si="2785"/>
        <v>0</v>
      </c>
      <c r="L3264" s="5">
        <f t="shared" si="2785"/>
        <v>-976.42000000000007</v>
      </c>
      <c r="M3264" s="5">
        <f t="shared" si="2737"/>
        <v>11434.28</v>
      </c>
      <c r="N3264" s="5">
        <f t="shared" si="2786"/>
        <v>7120.7539999999999</v>
      </c>
      <c r="O3264" s="5">
        <f t="shared" si="2786"/>
        <v>6389.4059999999999</v>
      </c>
      <c r="P3264" s="5">
        <f t="shared" si="2787"/>
        <v>0</v>
      </c>
      <c r="Q3264" s="5">
        <f t="shared" si="2787"/>
        <v>0</v>
      </c>
      <c r="R3264" s="5">
        <f t="shared" si="2787"/>
        <v>0</v>
      </c>
      <c r="S3264" s="5">
        <f t="shared" si="2787"/>
        <v>0</v>
      </c>
      <c r="T3264" s="5">
        <f t="shared" si="2787"/>
        <v>6869.3659500000003</v>
      </c>
      <c r="U3264" s="5">
        <f t="shared" si="2787"/>
        <v>0</v>
      </c>
      <c r="V3264" s="42">
        <f t="shared" si="2787"/>
        <v>0</v>
      </c>
      <c r="W3264" s="5">
        <f t="shared" si="2742"/>
        <v>96.469642821532673</v>
      </c>
      <c r="X3264" s="27"/>
    </row>
    <row r="3265" spans="1:25" ht="47.25" customHeight="1" x14ac:dyDescent="0.3">
      <c r="A3265" s="4" t="s">
        <v>239</v>
      </c>
      <c r="B3265" s="4" t="s">
        <v>1787</v>
      </c>
      <c r="C3265" s="4" t="s">
        <v>983</v>
      </c>
      <c r="D3265" s="4"/>
      <c r="E3265" s="14" t="s">
        <v>1032</v>
      </c>
      <c r="F3265" s="5">
        <f>F3266</f>
        <v>12410.7</v>
      </c>
      <c r="G3265" s="5">
        <f t="shared" si="2785"/>
        <v>9543.1</v>
      </c>
      <c r="H3265" s="5">
        <f t="shared" si="2785"/>
        <v>10727.9</v>
      </c>
      <c r="I3265" s="5">
        <f t="shared" si="2785"/>
        <v>0</v>
      </c>
      <c r="J3265" s="5">
        <f t="shared" si="2785"/>
        <v>0</v>
      </c>
      <c r="K3265" s="5">
        <f t="shared" si="2785"/>
        <v>0</v>
      </c>
      <c r="L3265" s="5">
        <f t="shared" si="2785"/>
        <v>-976.42000000000007</v>
      </c>
      <c r="M3265" s="5">
        <f t="shared" si="2737"/>
        <v>11434.28</v>
      </c>
      <c r="N3265" s="5">
        <f t="shared" si="2786"/>
        <v>7120.7539999999999</v>
      </c>
      <c r="O3265" s="5">
        <f t="shared" si="2786"/>
        <v>6389.4059999999999</v>
      </c>
      <c r="P3265" s="5">
        <f t="shared" si="2787"/>
        <v>0</v>
      </c>
      <c r="Q3265" s="5">
        <f t="shared" si="2787"/>
        <v>0</v>
      </c>
      <c r="R3265" s="5">
        <f t="shared" si="2787"/>
        <v>0</v>
      </c>
      <c r="S3265" s="5">
        <f t="shared" si="2787"/>
        <v>0</v>
      </c>
      <c r="T3265" s="5">
        <f t="shared" si="2787"/>
        <v>6869.3659500000003</v>
      </c>
      <c r="U3265" s="5">
        <f t="shared" si="2787"/>
        <v>0</v>
      </c>
      <c r="V3265" s="42">
        <f t="shared" si="2787"/>
        <v>0</v>
      </c>
      <c r="W3265" s="5">
        <f t="shared" si="2742"/>
        <v>96.469642821532673</v>
      </c>
      <c r="X3265" s="27"/>
    </row>
    <row r="3266" spans="1:25" ht="31.5" customHeight="1" x14ac:dyDescent="0.3">
      <c r="A3266" s="4" t="s">
        <v>239</v>
      </c>
      <c r="B3266" s="4" t="s">
        <v>1787</v>
      </c>
      <c r="C3266" s="4" t="s">
        <v>983</v>
      </c>
      <c r="D3266" s="4" t="s">
        <v>11</v>
      </c>
      <c r="E3266" s="14" t="s">
        <v>531</v>
      </c>
      <c r="F3266" s="5">
        <f>F3267</f>
        <v>12410.7</v>
      </c>
      <c r="G3266" s="5">
        <f t="shared" si="2785"/>
        <v>9543.1</v>
      </c>
      <c r="H3266" s="5">
        <f t="shared" si="2785"/>
        <v>10727.9</v>
      </c>
      <c r="I3266" s="5">
        <f t="shared" si="2785"/>
        <v>0</v>
      </c>
      <c r="J3266" s="5">
        <f t="shared" si="2785"/>
        <v>0</v>
      </c>
      <c r="K3266" s="5">
        <f t="shared" si="2785"/>
        <v>0</v>
      </c>
      <c r="L3266" s="5">
        <f t="shared" si="2785"/>
        <v>-976.42000000000007</v>
      </c>
      <c r="M3266" s="5">
        <f t="shared" si="2737"/>
        <v>11434.28</v>
      </c>
      <c r="N3266" s="5">
        <f t="shared" si="2786"/>
        <v>7120.7539999999999</v>
      </c>
      <c r="O3266" s="5">
        <f t="shared" si="2786"/>
        <v>6389.4059999999999</v>
      </c>
      <c r="P3266" s="5">
        <f t="shared" si="2787"/>
        <v>0</v>
      </c>
      <c r="Q3266" s="5">
        <f t="shared" si="2787"/>
        <v>0</v>
      </c>
      <c r="R3266" s="5">
        <f t="shared" si="2787"/>
        <v>0</v>
      </c>
      <c r="S3266" s="5">
        <f t="shared" si="2787"/>
        <v>0</v>
      </c>
      <c r="T3266" s="5">
        <f t="shared" si="2787"/>
        <v>6869.3659500000003</v>
      </c>
      <c r="U3266" s="5">
        <f t="shared" si="2787"/>
        <v>0</v>
      </c>
      <c r="V3266" s="42">
        <f t="shared" si="2787"/>
        <v>0</v>
      </c>
      <c r="W3266" s="5">
        <f t="shared" si="2742"/>
        <v>96.469642821532673</v>
      </c>
      <c r="X3266" s="27"/>
    </row>
    <row r="3267" spans="1:25" ht="31.5" customHeight="1" x14ac:dyDescent="0.3">
      <c r="A3267" s="4" t="s">
        <v>239</v>
      </c>
      <c r="B3267" s="4" t="s">
        <v>1787</v>
      </c>
      <c r="C3267" s="4" t="s">
        <v>983</v>
      </c>
      <c r="D3267" s="4" t="s">
        <v>12</v>
      </c>
      <c r="E3267" s="14" t="s">
        <v>532</v>
      </c>
      <c r="F3267" s="5">
        <v>12410.7</v>
      </c>
      <c r="G3267" s="5">
        <v>9543.1</v>
      </c>
      <c r="H3267" s="5">
        <v>10727.9</v>
      </c>
      <c r="I3267" s="5"/>
      <c r="J3267" s="5"/>
      <c r="K3267" s="5"/>
      <c r="L3267" s="5">
        <f>-592.32-384.1</f>
        <v>-976.42000000000007</v>
      </c>
      <c r="M3267" s="5">
        <f t="shared" si="2737"/>
        <v>11434.28</v>
      </c>
      <c r="N3267" s="5">
        <v>7120.7539999999999</v>
      </c>
      <c r="O3267" s="5">
        <v>6389.4059999999999</v>
      </c>
      <c r="P3267" s="5">
        <v>0</v>
      </c>
      <c r="Q3267" s="5">
        <v>0</v>
      </c>
      <c r="R3267" s="5">
        <v>0</v>
      </c>
      <c r="S3267" s="5">
        <v>0</v>
      </c>
      <c r="T3267" s="5">
        <v>6869.3659500000003</v>
      </c>
      <c r="U3267" s="5">
        <v>0</v>
      </c>
      <c r="V3267" s="42">
        <v>0</v>
      </c>
      <c r="W3267" s="5">
        <f t="shared" si="2742"/>
        <v>96.469642821532673</v>
      </c>
      <c r="X3267" s="27"/>
    </row>
    <row r="3268" spans="1:25" ht="31.5" customHeight="1" x14ac:dyDescent="0.3">
      <c r="A3268" s="4" t="s">
        <v>239</v>
      </c>
      <c r="B3268" s="4" t="s">
        <v>1787</v>
      </c>
      <c r="C3268" s="4" t="s">
        <v>202</v>
      </c>
      <c r="D3268" s="4"/>
      <c r="E3268" s="14" t="s">
        <v>1156</v>
      </c>
      <c r="F3268" s="5">
        <f t="shared" ref="F3268:L3272" si="2788">F3269</f>
        <v>2314.6999999999998</v>
      </c>
      <c r="G3268" s="5">
        <f t="shared" si="2788"/>
        <v>2314.6999999999998</v>
      </c>
      <c r="H3268" s="5">
        <f t="shared" si="2788"/>
        <v>2314.6999999999998</v>
      </c>
      <c r="I3268" s="5">
        <f t="shared" si="2788"/>
        <v>0</v>
      </c>
      <c r="J3268" s="5">
        <f t="shared" si="2788"/>
        <v>0</v>
      </c>
      <c r="K3268" s="5">
        <f t="shared" si="2788"/>
        <v>0</v>
      </c>
      <c r="L3268" s="5">
        <f t="shared" si="2788"/>
        <v>-1002.693</v>
      </c>
      <c r="M3268" s="5">
        <f t="shared" si="2737"/>
        <v>1312.0069999999998</v>
      </c>
      <c r="N3268" s="5">
        <f t="shared" ref="N3268:O3272" si="2789">N3269</f>
        <v>913.47699999999998</v>
      </c>
      <c r="O3268" s="5">
        <f t="shared" si="2789"/>
        <v>642.29300000000001</v>
      </c>
      <c r="P3268" s="5">
        <f t="shared" ref="P3268:V3272" si="2790">P3269</f>
        <v>0</v>
      </c>
      <c r="Q3268" s="5">
        <f t="shared" si="2790"/>
        <v>0</v>
      </c>
      <c r="R3268" s="5">
        <f t="shared" si="2790"/>
        <v>0</v>
      </c>
      <c r="S3268" s="5">
        <f t="shared" si="2790"/>
        <v>0</v>
      </c>
      <c r="T3268" s="5">
        <f t="shared" si="2790"/>
        <v>913.47699999999998</v>
      </c>
      <c r="U3268" s="5">
        <f t="shared" si="2790"/>
        <v>0</v>
      </c>
      <c r="V3268" s="42">
        <f t="shared" si="2790"/>
        <v>0</v>
      </c>
      <c r="W3268" s="5">
        <f t="shared" si="2742"/>
        <v>100</v>
      </c>
      <c r="X3268" s="27"/>
    </row>
    <row r="3269" spans="1:25" ht="31.5" customHeight="1" x14ac:dyDescent="0.3">
      <c r="A3269" s="4" t="s">
        <v>239</v>
      </c>
      <c r="B3269" s="4" t="s">
        <v>1787</v>
      </c>
      <c r="C3269" s="4" t="s">
        <v>203</v>
      </c>
      <c r="D3269" s="4"/>
      <c r="E3269" s="14" t="s">
        <v>1157</v>
      </c>
      <c r="F3269" s="5">
        <f t="shared" si="2788"/>
        <v>2314.6999999999998</v>
      </c>
      <c r="G3269" s="5">
        <f t="shared" si="2788"/>
        <v>2314.6999999999998</v>
      </c>
      <c r="H3269" s="5">
        <f t="shared" si="2788"/>
        <v>2314.6999999999998</v>
      </c>
      <c r="I3269" s="5">
        <f t="shared" si="2788"/>
        <v>0</v>
      </c>
      <c r="J3269" s="5">
        <f t="shared" si="2788"/>
        <v>0</v>
      </c>
      <c r="K3269" s="5">
        <f t="shared" si="2788"/>
        <v>0</v>
      </c>
      <c r="L3269" s="5">
        <f t="shared" si="2788"/>
        <v>-1002.693</v>
      </c>
      <c r="M3269" s="5">
        <f t="shared" si="2737"/>
        <v>1312.0069999999998</v>
      </c>
      <c r="N3269" s="5">
        <f t="shared" si="2789"/>
        <v>913.47699999999998</v>
      </c>
      <c r="O3269" s="5">
        <f t="shared" si="2789"/>
        <v>642.29300000000001</v>
      </c>
      <c r="P3269" s="5">
        <f t="shared" si="2790"/>
        <v>0</v>
      </c>
      <c r="Q3269" s="5">
        <f t="shared" si="2790"/>
        <v>0</v>
      </c>
      <c r="R3269" s="5">
        <f t="shared" si="2790"/>
        <v>0</v>
      </c>
      <c r="S3269" s="5">
        <f t="shared" si="2790"/>
        <v>0</v>
      </c>
      <c r="T3269" s="5">
        <f t="shared" si="2790"/>
        <v>913.47699999999998</v>
      </c>
      <c r="U3269" s="5">
        <f t="shared" si="2790"/>
        <v>0</v>
      </c>
      <c r="V3269" s="42">
        <f t="shared" si="2790"/>
        <v>0</v>
      </c>
      <c r="W3269" s="5">
        <f t="shared" si="2742"/>
        <v>100</v>
      </c>
      <c r="X3269" s="27"/>
    </row>
    <row r="3270" spans="1:25" ht="47.25" customHeight="1" x14ac:dyDescent="0.3">
      <c r="A3270" s="4" t="s">
        <v>239</v>
      </c>
      <c r="B3270" s="4" t="s">
        <v>1787</v>
      </c>
      <c r="C3270" s="4" t="s">
        <v>195</v>
      </c>
      <c r="D3270" s="4"/>
      <c r="E3270" s="14" t="s">
        <v>1163</v>
      </c>
      <c r="F3270" s="5">
        <f>F3271</f>
        <v>2314.6999999999998</v>
      </c>
      <c r="G3270" s="5">
        <f t="shared" si="2788"/>
        <v>2314.6999999999998</v>
      </c>
      <c r="H3270" s="5">
        <f t="shared" si="2788"/>
        <v>2314.6999999999998</v>
      </c>
      <c r="I3270" s="5">
        <f t="shared" si="2788"/>
        <v>0</v>
      </c>
      <c r="J3270" s="5">
        <f t="shared" si="2788"/>
        <v>0</v>
      </c>
      <c r="K3270" s="5">
        <f t="shared" si="2788"/>
        <v>0</v>
      </c>
      <c r="L3270" s="5">
        <f t="shared" si="2788"/>
        <v>-1002.693</v>
      </c>
      <c r="M3270" s="5">
        <f t="shared" si="2737"/>
        <v>1312.0069999999998</v>
      </c>
      <c r="N3270" s="5">
        <f t="shared" si="2789"/>
        <v>913.47699999999998</v>
      </c>
      <c r="O3270" s="5">
        <f t="shared" si="2789"/>
        <v>642.29300000000001</v>
      </c>
      <c r="P3270" s="5">
        <f t="shared" si="2790"/>
        <v>0</v>
      </c>
      <c r="Q3270" s="5">
        <f t="shared" si="2790"/>
        <v>0</v>
      </c>
      <c r="R3270" s="5">
        <f t="shared" si="2790"/>
        <v>0</v>
      </c>
      <c r="S3270" s="5">
        <f t="shared" si="2790"/>
        <v>0</v>
      </c>
      <c r="T3270" s="5">
        <f t="shared" si="2790"/>
        <v>913.47699999999998</v>
      </c>
      <c r="U3270" s="5">
        <f t="shared" si="2790"/>
        <v>0</v>
      </c>
      <c r="V3270" s="42">
        <f t="shared" si="2790"/>
        <v>0</v>
      </c>
      <c r="W3270" s="5">
        <f t="shared" si="2742"/>
        <v>100</v>
      </c>
      <c r="X3270" s="27"/>
    </row>
    <row r="3271" spans="1:25" ht="47.25" customHeight="1" x14ac:dyDescent="0.3">
      <c r="A3271" s="4" t="s">
        <v>239</v>
      </c>
      <c r="B3271" s="4" t="s">
        <v>1787</v>
      </c>
      <c r="C3271" s="4" t="s">
        <v>1471</v>
      </c>
      <c r="D3271" s="4"/>
      <c r="E3271" s="14" t="s">
        <v>1472</v>
      </c>
      <c r="F3271" s="5">
        <f>F3272</f>
        <v>2314.6999999999998</v>
      </c>
      <c r="G3271" s="5">
        <f t="shared" si="2788"/>
        <v>2314.6999999999998</v>
      </c>
      <c r="H3271" s="5">
        <f t="shared" si="2788"/>
        <v>2314.6999999999998</v>
      </c>
      <c r="I3271" s="5">
        <f t="shared" si="2788"/>
        <v>0</v>
      </c>
      <c r="J3271" s="5">
        <f t="shared" si="2788"/>
        <v>0</v>
      </c>
      <c r="K3271" s="5">
        <f t="shared" si="2788"/>
        <v>0</v>
      </c>
      <c r="L3271" s="5">
        <f t="shared" si="2788"/>
        <v>-1002.693</v>
      </c>
      <c r="M3271" s="5">
        <f t="shared" si="2737"/>
        <v>1312.0069999999998</v>
      </c>
      <c r="N3271" s="5">
        <f t="shared" si="2789"/>
        <v>913.47699999999998</v>
      </c>
      <c r="O3271" s="5">
        <f t="shared" si="2789"/>
        <v>642.29300000000001</v>
      </c>
      <c r="P3271" s="5">
        <f t="shared" si="2790"/>
        <v>0</v>
      </c>
      <c r="Q3271" s="5">
        <f t="shared" si="2790"/>
        <v>0</v>
      </c>
      <c r="R3271" s="5">
        <f t="shared" si="2790"/>
        <v>0</v>
      </c>
      <c r="S3271" s="5">
        <f t="shared" si="2790"/>
        <v>0</v>
      </c>
      <c r="T3271" s="5">
        <f t="shared" si="2790"/>
        <v>913.47699999999998</v>
      </c>
      <c r="U3271" s="5">
        <f t="shared" si="2790"/>
        <v>0</v>
      </c>
      <c r="V3271" s="42">
        <f t="shared" si="2790"/>
        <v>0</v>
      </c>
      <c r="W3271" s="5">
        <f t="shared" si="2742"/>
        <v>100</v>
      </c>
      <c r="X3271" s="27"/>
    </row>
    <row r="3272" spans="1:25" ht="31.5" customHeight="1" x14ac:dyDescent="0.3">
      <c r="A3272" s="4" t="s">
        <v>239</v>
      </c>
      <c r="B3272" s="4" t="s">
        <v>1787</v>
      </c>
      <c r="C3272" s="4" t="s">
        <v>1471</v>
      </c>
      <c r="D3272" s="4" t="s">
        <v>11</v>
      </c>
      <c r="E3272" s="14" t="s">
        <v>531</v>
      </c>
      <c r="F3272" s="5">
        <f t="shared" si="2788"/>
        <v>2314.6999999999998</v>
      </c>
      <c r="G3272" s="5">
        <f t="shared" si="2788"/>
        <v>2314.6999999999998</v>
      </c>
      <c r="H3272" s="5">
        <f t="shared" si="2788"/>
        <v>2314.6999999999998</v>
      </c>
      <c r="I3272" s="5">
        <f t="shared" si="2788"/>
        <v>0</v>
      </c>
      <c r="J3272" s="5">
        <f t="shared" si="2788"/>
        <v>0</v>
      </c>
      <c r="K3272" s="5">
        <f t="shared" si="2788"/>
        <v>0</v>
      </c>
      <c r="L3272" s="5">
        <f t="shared" si="2788"/>
        <v>-1002.693</v>
      </c>
      <c r="M3272" s="5">
        <f t="shared" si="2737"/>
        <v>1312.0069999999998</v>
      </c>
      <c r="N3272" s="5">
        <f t="shared" si="2789"/>
        <v>913.47699999999998</v>
      </c>
      <c r="O3272" s="5">
        <f t="shared" si="2789"/>
        <v>642.29300000000001</v>
      </c>
      <c r="P3272" s="5">
        <f t="shared" si="2790"/>
        <v>0</v>
      </c>
      <c r="Q3272" s="5">
        <f t="shared" si="2790"/>
        <v>0</v>
      </c>
      <c r="R3272" s="5">
        <f t="shared" si="2790"/>
        <v>0</v>
      </c>
      <c r="S3272" s="5">
        <f t="shared" si="2790"/>
        <v>0</v>
      </c>
      <c r="T3272" s="5">
        <f t="shared" si="2790"/>
        <v>913.47699999999998</v>
      </c>
      <c r="U3272" s="5">
        <f t="shared" si="2790"/>
        <v>0</v>
      </c>
      <c r="V3272" s="42">
        <f t="shared" si="2790"/>
        <v>0</v>
      </c>
      <c r="W3272" s="5">
        <f t="shared" si="2742"/>
        <v>100</v>
      </c>
      <c r="X3272" s="27"/>
    </row>
    <row r="3273" spans="1:25" ht="31.5" customHeight="1" x14ac:dyDescent="0.3">
      <c r="A3273" s="4" t="s">
        <v>239</v>
      </c>
      <c r="B3273" s="4" t="s">
        <v>1787</v>
      </c>
      <c r="C3273" s="4" t="s">
        <v>1471</v>
      </c>
      <c r="D3273" s="4" t="s">
        <v>12</v>
      </c>
      <c r="E3273" s="14" t="s">
        <v>532</v>
      </c>
      <c r="F3273" s="5">
        <v>2314.6999999999998</v>
      </c>
      <c r="G3273" s="5">
        <v>2314.6999999999998</v>
      </c>
      <c r="H3273" s="5">
        <v>2314.6999999999998</v>
      </c>
      <c r="I3273" s="5"/>
      <c r="J3273" s="5"/>
      <c r="K3273" s="5"/>
      <c r="L3273" s="5">
        <v>-1002.693</v>
      </c>
      <c r="M3273" s="5">
        <f t="shared" si="2737"/>
        <v>1312.0069999999998</v>
      </c>
      <c r="N3273" s="5">
        <v>913.47699999999998</v>
      </c>
      <c r="O3273" s="5">
        <v>642.29300000000001</v>
      </c>
      <c r="P3273" s="5">
        <v>0</v>
      </c>
      <c r="Q3273" s="5">
        <v>0</v>
      </c>
      <c r="R3273" s="5">
        <v>0</v>
      </c>
      <c r="S3273" s="5">
        <v>0</v>
      </c>
      <c r="T3273" s="5">
        <v>913.47699999999998</v>
      </c>
      <c r="U3273" s="5">
        <v>0</v>
      </c>
      <c r="V3273" s="42">
        <v>0</v>
      </c>
      <c r="W3273" s="5">
        <f t="shared" si="2742"/>
        <v>100</v>
      </c>
      <c r="X3273" s="27"/>
    </row>
    <row r="3274" spans="1:25" ht="47.25" customHeight="1" x14ac:dyDescent="0.3">
      <c r="A3274" s="4" t="s">
        <v>239</v>
      </c>
      <c r="B3274" s="4" t="s">
        <v>1787</v>
      </c>
      <c r="C3274" s="4" t="s">
        <v>32</v>
      </c>
      <c r="D3274" s="4"/>
      <c r="E3274" s="14" t="s">
        <v>1173</v>
      </c>
      <c r="F3274" s="5">
        <f t="shared" ref="F3274:L3281" si="2791">F3275</f>
        <v>2256</v>
      </c>
      <c r="G3274" s="5">
        <f t="shared" si="2791"/>
        <v>2256</v>
      </c>
      <c r="H3274" s="5">
        <f t="shared" si="2791"/>
        <v>2256</v>
      </c>
      <c r="I3274" s="5">
        <f t="shared" si="2791"/>
        <v>0</v>
      </c>
      <c r="J3274" s="5">
        <f t="shared" si="2791"/>
        <v>0</v>
      </c>
      <c r="K3274" s="5">
        <f t="shared" si="2791"/>
        <v>0</v>
      </c>
      <c r="L3274" s="5">
        <f t="shared" si="2791"/>
        <v>1212.0619999999999</v>
      </c>
      <c r="M3274" s="5">
        <f t="shared" si="2737"/>
        <v>3468.0619999999999</v>
      </c>
      <c r="N3274" s="5">
        <f t="shared" ref="N3274:O3281" si="2792">N3275</f>
        <v>3468.0619999999999</v>
      </c>
      <c r="O3274" s="5">
        <f t="shared" si="2792"/>
        <v>1925.1551999999999</v>
      </c>
      <c r="P3274" s="5">
        <f t="shared" ref="P3274:V3281" si="2793">P3275</f>
        <v>0</v>
      </c>
      <c r="Q3274" s="5">
        <f t="shared" si="2793"/>
        <v>0</v>
      </c>
      <c r="R3274" s="5">
        <f t="shared" si="2793"/>
        <v>0</v>
      </c>
      <c r="S3274" s="5">
        <f t="shared" si="2793"/>
        <v>0</v>
      </c>
      <c r="T3274" s="5">
        <f t="shared" si="2793"/>
        <v>3450.2591000000002</v>
      </c>
      <c r="U3274" s="5">
        <f t="shared" si="2793"/>
        <v>0</v>
      </c>
      <c r="V3274" s="42">
        <f t="shared" si="2793"/>
        <v>0</v>
      </c>
      <c r="W3274" s="5">
        <f t="shared" si="2742"/>
        <v>99.48666142646816</v>
      </c>
      <c r="X3274" s="27"/>
    </row>
    <row r="3275" spans="1:25" ht="47.25" customHeight="1" x14ac:dyDescent="0.3">
      <c r="A3275" s="4" t="s">
        <v>239</v>
      </c>
      <c r="B3275" s="4" t="s">
        <v>1787</v>
      </c>
      <c r="C3275" s="4" t="s">
        <v>33</v>
      </c>
      <c r="D3275" s="4"/>
      <c r="E3275" s="14" t="s">
        <v>1174</v>
      </c>
      <c r="F3275" s="5">
        <f t="shared" si="2791"/>
        <v>2256</v>
      </c>
      <c r="G3275" s="5">
        <f t="shared" si="2791"/>
        <v>2256</v>
      </c>
      <c r="H3275" s="5">
        <f t="shared" si="2791"/>
        <v>2256</v>
      </c>
      <c r="I3275" s="5">
        <f t="shared" si="2791"/>
        <v>0</v>
      </c>
      <c r="J3275" s="5">
        <f t="shared" si="2791"/>
        <v>0</v>
      </c>
      <c r="K3275" s="5">
        <f t="shared" si="2791"/>
        <v>0</v>
      </c>
      <c r="L3275" s="5">
        <f t="shared" si="2791"/>
        <v>1212.0619999999999</v>
      </c>
      <c r="M3275" s="5">
        <f t="shared" si="2737"/>
        <v>3468.0619999999999</v>
      </c>
      <c r="N3275" s="5">
        <f t="shared" si="2792"/>
        <v>3468.0619999999999</v>
      </c>
      <c r="O3275" s="5">
        <f t="shared" si="2792"/>
        <v>1925.1551999999999</v>
      </c>
      <c r="P3275" s="5">
        <f t="shared" si="2793"/>
        <v>0</v>
      </c>
      <c r="Q3275" s="5">
        <f t="shared" si="2793"/>
        <v>0</v>
      </c>
      <c r="R3275" s="5">
        <f t="shared" si="2793"/>
        <v>0</v>
      </c>
      <c r="S3275" s="5">
        <f t="shared" si="2793"/>
        <v>0</v>
      </c>
      <c r="T3275" s="5">
        <f t="shared" si="2793"/>
        <v>3450.2591000000002</v>
      </c>
      <c r="U3275" s="5">
        <f t="shared" si="2793"/>
        <v>0</v>
      </c>
      <c r="V3275" s="42">
        <f t="shared" si="2793"/>
        <v>0</v>
      </c>
      <c r="W3275" s="5">
        <f t="shared" si="2742"/>
        <v>99.48666142646816</v>
      </c>
      <c r="X3275" s="27"/>
    </row>
    <row r="3276" spans="1:25" ht="63" customHeight="1" x14ac:dyDescent="0.3">
      <c r="A3276" s="4" t="s">
        <v>239</v>
      </c>
      <c r="B3276" s="4" t="s">
        <v>1787</v>
      </c>
      <c r="C3276" s="4" t="s">
        <v>204</v>
      </c>
      <c r="D3276" s="4"/>
      <c r="E3276" s="14" t="s">
        <v>1177</v>
      </c>
      <c r="F3276" s="5">
        <f t="shared" ref="F3276:L3276" si="2794">F3280+F3277</f>
        <v>2256</v>
      </c>
      <c r="G3276" s="5">
        <f t="shared" si="2794"/>
        <v>2256</v>
      </c>
      <c r="H3276" s="5">
        <f t="shared" si="2794"/>
        <v>2256</v>
      </c>
      <c r="I3276" s="5">
        <f t="shared" si="2794"/>
        <v>0</v>
      </c>
      <c r="J3276" s="5">
        <f t="shared" si="2794"/>
        <v>0</v>
      </c>
      <c r="K3276" s="5">
        <f t="shared" si="2794"/>
        <v>0</v>
      </c>
      <c r="L3276" s="5">
        <f t="shared" si="2794"/>
        <v>1212.0619999999999</v>
      </c>
      <c r="M3276" s="5">
        <f t="shared" si="2737"/>
        <v>3468.0619999999999</v>
      </c>
      <c r="N3276" s="5">
        <f>N3280+N3277</f>
        <v>3468.0619999999999</v>
      </c>
      <c r="O3276" s="5">
        <f>O3280+O3277</f>
        <v>1925.1551999999999</v>
      </c>
      <c r="P3276" s="5">
        <f t="shared" ref="P3276:V3276" si="2795">P3280+P3277</f>
        <v>0</v>
      </c>
      <c r="Q3276" s="5">
        <f t="shared" si="2795"/>
        <v>0</v>
      </c>
      <c r="R3276" s="5">
        <f t="shared" si="2795"/>
        <v>0</v>
      </c>
      <c r="S3276" s="5">
        <f t="shared" si="2795"/>
        <v>0</v>
      </c>
      <c r="T3276" s="5">
        <f t="shared" si="2795"/>
        <v>3450.2591000000002</v>
      </c>
      <c r="U3276" s="5">
        <f t="shared" si="2795"/>
        <v>0</v>
      </c>
      <c r="V3276" s="42">
        <f t="shared" si="2795"/>
        <v>0</v>
      </c>
      <c r="W3276" s="5">
        <f t="shared" si="2742"/>
        <v>99.48666142646816</v>
      </c>
      <c r="X3276" s="27"/>
    </row>
    <row r="3277" spans="1:25" ht="31.5" hidden="1" customHeight="1" x14ac:dyDescent="0.25">
      <c r="A3277" s="4" t="s">
        <v>239</v>
      </c>
      <c r="B3277" s="4" t="s">
        <v>1787</v>
      </c>
      <c r="C3277" s="4" t="s">
        <v>333</v>
      </c>
      <c r="D3277" s="4"/>
      <c r="E3277" s="14" t="s">
        <v>909</v>
      </c>
      <c r="F3277" s="5">
        <f t="shared" ref="F3277:L3278" si="2796">F3278</f>
        <v>0</v>
      </c>
      <c r="G3277" s="5">
        <f t="shared" si="2796"/>
        <v>0</v>
      </c>
      <c r="H3277" s="5">
        <f t="shared" si="2796"/>
        <v>0</v>
      </c>
      <c r="I3277" s="5">
        <f t="shared" si="2796"/>
        <v>0</v>
      </c>
      <c r="J3277" s="5">
        <f t="shared" si="2796"/>
        <v>0</v>
      </c>
      <c r="K3277" s="5">
        <f t="shared" si="2796"/>
        <v>0</v>
      </c>
      <c r="L3277" s="5">
        <f t="shared" si="2796"/>
        <v>0</v>
      </c>
      <c r="M3277" s="5">
        <f t="shared" si="2737"/>
        <v>0</v>
      </c>
      <c r="N3277" s="5">
        <f>N3278</f>
        <v>0</v>
      </c>
      <c r="O3277" s="5">
        <f>O3278</f>
        <v>0</v>
      </c>
      <c r="P3277" s="5">
        <f t="shared" ref="P3277:V3278" si="2797">P3278</f>
        <v>0</v>
      </c>
      <c r="Q3277" s="5">
        <f t="shared" si="2797"/>
        <v>0</v>
      </c>
      <c r="R3277" s="5">
        <f t="shared" si="2797"/>
        <v>0</v>
      </c>
      <c r="S3277" s="5">
        <f t="shared" si="2797"/>
        <v>0</v>
      </c>
      <c r="T3277" s="5">
        <f t="shared" si="2797"/>
        <v>0</v>
      </c>
      <c r="U3277" s="5">
        <f t="shared" si="2797"/>
        <v>0</v>
      </c>
      <c r="V3277" s="42">
        <f t="shared" si="2797"/>
        <v>0</v>
      </c>
      <c r="W3277" s="5" t="e">
        <f t="shared" ref="W3277:W3340" si="2798">T3277/N3277*100</f>
        <v>#DIV/0!</v>
      </c>
      <c r="X3277" s="27" t="s">
        <v>1591</v>
      </c>
      <c r="Y3277" s="2" t="s">
        <v>1630</v>
      </c>
    </row>
    <row r="3278" spans="1:25" ht="31.5" hidden="1" customHeight="1" x14ac:dyDescent="0.3">
      <c r="A3278" s="4" t="s">
        <v>239</v>
      </c>
      <c r="B3278" s="4" t="s">
        <v>1787</v>
      </c>
      <c r="C3278" s="4" t="s">
        <v>333</v>
      </c>
      <c r="D3278" s="4" t="s">
        <v>11</v>
      </c>
      <c r="E3278" s="14" t="s">
        <v>531</v>
      </c>
      <c r="F3278" s="5">
        <f t="shared" si="2796"/>
        <v>0</v>
      </c>
      <c r="G3278" s="5">
        <f t="shared" si="2796"/>
        <v>0</v>
      </c>
      <c r="H3278" s="5">
        <f t="shared" si="2796"/>
        <v>0</v>
      </c>
      <c r="I3278" s="5">
        <f t="shared" si="2796"/>
        <v>0</v>
      </c>
      <c r="J3278" s="5">
        <f t="shared" si="2796"/>
        <v>0</v>
      </c>
      <c r="K3278" s="5">
        <f t="shared" si="2796"/>
        <v>0</v>
      </c>
      <c r="L3278" s="5">
        <f t="shared" si="2796"/>
        <v>0</v>
      </c>
      <c r="M3278" s="5">
        <f t="shared" si="2737"/>
        <v>0</v>
      </c>
      <c r="N3278" s="5">
        <f>N3279</f>
        <v>0</v>
      </c>
      <c r="O3278" s="5">
        <f>O3279</f>
        <v>0</v>
      </c>
      <c r="P3278" s="5">
        <f t="shared" si="2797"/>
        <v>0</v>
      </c>
      <c r="Q3278" s="5">
        <f t="shared" si="2797"/>
        <v>0</v>
      </c>
      <c r="R3278" s="5">
        <f t="shared" si="2797"/>
        <v>0</v>
      </c>
      <c r="S3278" s="5">
        <f t="shared" si="2797"/>
        <v>0</v>
      </c>
      <c r="T3278" s="5">
        <f t="shared" si="2797"/>
        <v>0</v>
      </c>
      <c r="U3278" s="5">
        <f t="shared" si="2797"/>
        <v>0</v>
      </c>
      <c r="V3278" s="42">
        <f t="shared" si="2797"/>
        <v>0</v>
      </c>
      <c r="W3278" s="5" t="e">
        <f t="shared" si="2798"/>
        <v>#DIV/0!</v>
      </c>
      <c r="X3278" s="27" t="s">
        <v>1591</v>
      </c>
      <c r="Y3278" s="2" t="s">
        <v>1630</v>
      </c>
    </row>
    <row r="3279" spans="1:25" ht="31.5" hidden="1" customHeight="1" x14ac:dyDescent="0.3">
      <c r="A3279" s="4" t="s">
        <v>239</v>
      </c>
      <c r="B3279" s="4" t="s">
        <v>1787</v>
      </c>
      <c r="C3279" s="4" t="s">
        <v>333</v>
      </c>
      <c r="D3279" s="4" t="s">
        <v>12</v>
      </c>
      <c r="E3279" s="14" t="s">
        <v>532</v>
      </c>
      <c r="F3279" s="5"/>
      <c r="G3279" s="5"/>
      <c r="H3279" s="5"/>
      <c r="I3279" s="5"/>
      <c r="J3279" s="5"/>
      <c r="K3279" s="5"/>
      <c r="L3279" s="5"/>
      <c r="M3279" s="5">
        <f t="shared" si="2737"/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42">
        <v>0</v>
      </c>
      <c r="W3279" s="5" t="e">
        <f t="shared" si="2798"/>
        <v>#DIV/0!</v>
      </c>
      <c r="X3279" s="27" t="s">
        <v>1591</v>
      </c>
      <c r="Y3279" s="2" t="s">
        <v>1630</v>
      </c>
    </row>
    <row r="3280" spans="1:25" ht="15.75" customHeight="1" x14ac:dyDescent="0.3">
      <c r="A3280" s="4" t="s">
        <v>239</v>
      </c>
      <c r="B3280" s="4" t="s">
        <v>1787</v>
      </c>
      <c r="C3280" s="4" t="s">
        <v>196</v>
      </c>
      <c r="D3280" s="4"/>
      <c r="E3280" s="14" t="s">
        <v>623</v>
      </c>
      <c r="F3280" s="5">
        <f t="shared" si="2791"/>
        <v>2256</v>
      </c>
      <c r="G3280" s="5">
        <f t="shared" si="2791"/>
        <v>2256</v>
      </c>
      <c r="H3280" s="5">
        <f t="shared" si="2791"/>
        <v>2256</v>
      </c>
      <c r="I3280" s="5">
        <f t="shared" si="2791"/>
        <v>0</v>
      </c>
      <c r="J3280" s="5">
        <f t="shared" si="2791"/>
        <v>0</v>
      </c>
      <c r="K3280" s="5">
        <f t="shared" si="2791"/>
        <v>0</v>
      </c>
      <c r="L3280" s="5">
        <f t="shared" si="2791"/>
        <v>1212.0619999999999</v>
      </c>
      <c r="M3280" s="5">
        <f t="shared" si="2737"/>
        <v>3468.0619999999999</v>
      </c>
      <c r="N3280" s="5">
        <f t="shared" si="2792"/>
        <v>3468.0619999999999</v>
      </c>
      <c r="O3280" s="5">
        <f t="shared" si="2792"/>
        <v>1925.1551999999999</v>
      </c>
      <c r="P3280" s="5">
        <f t="shared" si="2793"/>
        <v>0</v>
      </c>
      <c r="Q3280" s="5">
        <f t="shared" si="2793"/>
        <v>0</v>
      </c>
      <c r="R3280" s="5">
        <f t="shared" si="2793"/>
        <v>0</v>
      </c>
      <c r="S3280" s="5">
        <f t="shared" si="2793"/>
        <v>0</v>
      </c>
      <c r="T3280" s="5">
        <f t="shared" si="2793"/>
        <v>3450.2591000000002</v>
      </c>
      <c r="U3280" s="5">
        <f t="shared" si="2793"/>
        <v>0</v>
      </c>
      <c r="V3280" s="42">
        <f t="shared" si="2793"/>
        <v>0</v>
      </c>
      <c r="W3280" s="5">
        <f t="shared" si="2798"/>
        <v>99.48666142646816</v>
      </c>
      <c r="X3280" s="27"/>
    </row>
    <row r="3281" spans="1:24" ht="31.5" customHeight="1" x14ac:dyDescent="0.3">
      <c r="A3281" s="4" t="s">
        <v>239</v>
      </c>
      <c r="B3281" s="4" t="s">
        <v>1787</v>
      </c>
      <c r="C3281" s="4" t="s">
        <v>196</v>
      </c>
      <c r="D3281" s="4" t="s">
        <v>11</v>
      </c>
      <c r="E3281" s="14" t="s">
        <v>531</v>
      </c>
      <c r="F3281" s="5">
        <f t="shared" si="2791"/>
        <v>2256</v>
      </c>
      <c r="G3281" s="5">
        <f t="shared" si="2791"/>
        <v>2256</v>
      </c>
      <c r="H3281" s="5">
        <f t="shared" si="2791"/>
        <v>2256</v>
      </c>
      <c r="I3281" s="5">
        <f t="shared" si="2791"/>
        <v>0</v>
      </c>
      <c r="J3281" s="5">
        <f t="shared" si="2791"/>
        <v>0</v>
      </c>
      <c r="K3281" s="5">
        <f t="shared" si="2791"/>
        <v>0</v>
      </c>
      <c r="L3281" s="5">
        <f t="shared" si="2791"/>
        <v>1212.0619999999999</v>
      </c>
      <c r="M3281" s="5">
        <f t="shared" si="2737"/>
        <v>3468.0619999999999</v>
      </c>
      <c r="N3281" s="5">
        <f t="shared" si="2792"/>
        <v>3468.0619999999999</v>
      </c>
      <c r="O3281" s="5">
        <f t="shared" si="2792"/>
        <v>1925.1551999999999</v>
      </c>
      <c r="P3281" s="5">
        <f t="shared" si="2793"/>
        <v>0</v>
      </c>
      <c r="Q3281" s="5">
        <f t="shared" si="2793"/>
        <v>0</v>
      </c>
      <c r="R3281" s="5">
        <f t="shared" si="2793"/>
        <v>0</v>
      </c>
      <c r="S3281" s="5">
        <f t="shared" si="2793"/>
        <v>0</v>
      </c>
      <c r="T3281" s="5">
        <f t="shared" si="2793"/>
        <v>3450.2591000000002</v>
      </c>
      <c r="U3281" s="5">
        <f t="shared" si="2793"/>
        <v>0</v>
      </c>
      <c r="V3281" s="42">
        <f t="shared" si="2793"/>
        <v>0</v>
      </c>
      <c r="W3281" s="5">
        <f t="shared" si="2798"/>
        <v>99.48666142646816</v>
      </c>
      <c r="X3281" s="27"/>
    </row>
    <row r="3282" spans="1:24" ht="31.5" customHeight="1" x14ac:dyDescent="0.3">
      <c r="A3282" s="4" t="s">
        <v>239</v>
      </c>
      <c r="B3282" s="4" t="s">
        <v>1787</v>
      </c>
      <c r="C3282" s="4" t="s">
        <v>196</v>
      </c>
      <c r="D3282" s="4" t="s">
        <v>12</v>
      </c>
      <c r="E3282" s="14" t="s">
        <v>532</v>
      </c>
      <c r="F3282" s="5">
        <v>2256</v>
      </c>
      <c r="G3282" s="5">
        <v>2256</v>
      </c>
      <c r="H3282" s="5">
        <v>2256</v>
      </c>
      <c r="I3282" s="5"/>
      <c r="J3282" s="5"/>
      <c r="K3282" s="5"/>
      <c r="L3282" s="5">
        <f>1216.838-4.776</f>
        <v>1212.0619999999999</v>
      </c>
      <c r="M3282" s="5">
        <f t="shared" si="2737"/>
        <v>3468.0619999999999</v>
      </c>
      <c r="N3282" s="5">
        <v>3468.0619999999999</v>
      </c>
      <c r="O3282" s="5">
        <v>1925.1551999999999</v>
      </c>
      <c r="P3282" s="5">
        <v>0</v>
      </c>
      <c r="Q3282" s="5">
        <v>0</v>
      </c>
      <c r="R3282" s="5">
        <v>0</v>
      </c>
      <c r="S3282" s="5">
        <v>0</v>
      </c>
      <c r="T3282" s="5">
        <v>3450.2591000000002</v>
      </c>
      <c r="U3282" s="5">
        <v>0</v>
      </c>
      <c r="V3282" s="42">
        <v>0</v>
      </c>
      <c r="W3282" s="5">
        <f t="shared" si="2798"/>
        <v>99.48666142646816</v>
      </c>
      <c r="X3282" s="27"/>
    </row>
    <row r="3283" spans="1:24" ht="31.5" customHeight="1" x14ac:dyDescent="0.3">
      <c r="A3283" s="4" t="s">
        <v>239</v>
      </c>
      <c r="B3283" s="4" t="s">
        <v>1787</v>
      </c>
      <c r="C3283" s="4" t="s">
        <v>222</v>
      </c>
      <c r="D3283" s="4"/>
      <c r="E3283" s="14" t="s">
        <v>1179</v>
      </c>
      <c r="F3283" s="5"/>
      <c r="G3283" s="5"/>
      <c r="H3283" s="5"/>
      <c r="I3283" s="5"/>
      <c r="J3283" s="5"/>
      <c r="K3283" s="5"/>
      <c r="L3283" s="5"/>
      <c r="M3283" s="5">
        <v>0</v>
      </c>
      <c r="N3283" s="5">
        <f>N3284</f>
        <v>28940.872940000001</v>
      </c>
      <c r="O3283" s="5">
        <f t="shared" ref="O3283:V3285" si="2799">O3284</f>
        <v>26119.984049999999</v>
      </c>
      <c r="P3283" s="5">
        <f t="shared" si="2799"/>
        <v>23152.698339999999</v>
      </c>
      <c r="Q3283" s="5">
        <f t="shared" si="2799"/>
        <v>20895.987229999999</v>
      </c>
      <c r="R3283" s="5">
        <f t="shared" si="2799"/>
        <v>0</v>
      </c>
      <c r="S3283" s="5">
        <f t="shared" si="2799"/>
        <v>0</v>
      </c>
      <c r="T3283" s="5">
        <f t="shared" si="2799"/>
        <v>28940.872940000001</v>
      </c>
      <c r="U3283" s="5">
        <f t="shared" si="2799"/>
        <v>23152.698339999999</v>
      </c>
      <c r="V3283" s="42">
        <f t="shared" si="2799"/>
        <v>0</v>
      </c>
      <c r="W3283" s="5">
        <f t="shared" si="2798"/>
        <v>100</v>
      </c>
      <c r="X3283" s="27"/>
    </row>
    <row r="3284" spans="1:24" ht="47.25" customHeight="1" x14ac:dyDescent="0.3">
      <c r="A3284" s="4" t="s">
        <v>239</v>
      </c>
      <c r="B3284" s="4" t="s">
        <v>1787</v>
      </c>
      <c r="C3284" s="4" t="s">
        <v>223</v>
      </c>
      <c r="D3284" s="4"/>
      <c r="E3284" s="14" t="s">
        <v>1180</v>
      </c>
      <c r="F3284" s="5"/>
      <c r="G3284" s="5"/>
      <c r="H3284" s="5"/>
      <c r="I3284" s="5"/>
      <c r="J3284" s="5"/>
      <c r="K3284" s="5"/>
      <c r="L3284" s="5"/>
      <c r="M3284" s="5">
        <v>0</v>
      </c>
      <c r="N3284" s="5">
        <f>N3285</f>
        <v>28940.872940000001</v>
      </c>
      <c r="O3284" s="5">
        <f t="shared" si="2799"/>
        <v>26119.984049999999</v>
      </c>
      <c r="P3284" s="5">
        <f t="shared" si="2799"/>
        <v>23152.698339999999</v>
      </c>
      <c r="Q3284" s="5">
        <f t="shared" si="2799"/>
        <v>20895.987229999999</v>
      </c>
      <c r="R3284" s="5">
        <f t="shared" si="2799"/>
        <v>0</v>
      </c>
      <c r="S3284" s="5">
        <f t="shared" si="2799"/>
        <v>0</v>
      </c>
      <c r="T3284" s="5">
        <f t="shared" si="2799"/>
        <v>28940.872940000001</v>
      </c>
      <c r="U3284" s="5">
        <f t="shared" si="2799"/>
        <v>23152.698339999999</v>
      </c>
      <c r="V3284" s="42">
        <f t="shared" si="2799"/>
        <v>0</v>
      </c>
      <c r="W3284" s="5">
        <f t="shared" si="2798"/>
        <v>100</v>
      </c>
      <c r="X3284" s="27"/>
    </row>
    <row r="3285" spans="1:24" ht="31.5" customHeight="1" x14ac:dyDescent="0.3">
      <c r="A3285" s="4" t="s">
        <v>239</v>
      </c>
      <c r="B3285" s="4" t="s">
        <v>1787</v>
      </c>
      <c r="C3285" s="4" t="s">
        <v>948</v>
      </c>
      <c r="D3285" s="4"/>
      <c r="E3285" s="14" t="s">
        <v>949</v>
      </c>
      <c r="F3285" s="5"/>
      <c r="G3285" s="5"/>
      <c r="H3285" s="5"/>
      <c r="I3285" s="5"/>
      <c r="J3285" s="5"/>
      <c r="K3285" s="5"/>
      <c r="L3285" s="5"/>
      <c r="M3285" s="5">
        <v>0</v>
      </c>
      <c r="N3285" s="5">
        <f>N3286</f>
        <v>28940.872940000001</v>
      </c>
      <c r="O3285" s="5">
        <f t="shared" si="2799"/>
        <v>26119.984049999999</v>
      </c>
      <c r="P3285" s="5">
        <f t="shared" si="2799"/>
        <v>23152.698339999999</v>
      </c>
      <c r="Q3285" s="5">
        <f t="shared" si="2799"/>
        <v>20895.987229999999</v>
      </c>
      <c r="R3285" s="5">
        <f t="shared" si="2799"/>
        <v>0</v>
      </c>
      <c r="S3285" s="5">
        <f t="shared" si="2799"/>
        <v>0</v>
      </c>
      <c r="T3285" s="5">
        <f t="shared" si="2799"/>
        <v>28940.872940000001</v>
      </c>
      <c r="U3285" s="5">
        <f t="shared" si="2799"/>
        <v>23152.698339999999</v>
      </c>
      <c r="V3285" s="42">
        <f t="shared" si="2799"/>
        <v>0</v>
      </c>
      <c r="W3285" s="5">
        <f t="shared" si="2798"/>
        <v>100</v>
      </c>
      <c r="X3285" s="27"/>
    </row>
    <row r="3286" spans="1:24" ht="31.5" customHeight="1" x14ac:dyDescent="0.3">
      <c r="A3286" s="4" t="s">
        <v>239</v>
      </c>
      <c r="B3286" s="4" t="s">
        <v>1787</v>
      </c>
      <c r="C3286" s="4" t="s">
        <v>951</v>
      </c>
      <c r="D3286" s="4"/>
      <c r="E3286" s="14" t="s">
        <v>950</v>
      </c>
      <c r="F3286" s="5"/>
      <c r="G3286" s="5"/>
      <c r="H3286" s="5"/>
      <c r="I3286" s="5"/>
      <c r="J3286" s="5"/>
      <c r="K3286" s="5"/>
      <c r="L3286" s="5"/>
      <c r="M3286" s="5">
        <v>0</v>
      </c>
      <c r="N3286" s="5">
        <f>N3287+N3289</f>
        <v>28940.872940000001</v>
      </c>
      <c r="O3286" s="5">
        <f t="shared" ref="O3286:V3286" si="2800">O3287+O3289</f>
        <v>26119.984049999999</v>
      </c>
      <c r="P3286" s="5">
        <f t="shared" si="2800"/>
        <v>23152.698339999999</v>
      </c>
      <c r="Q3286" s="5">
        <f t="shared" si="2800"/>
        <v>20895.987229999999</v>
      </c>
      <c r="R3286" s="5">
        <f t="shared" si="2800"/>
        <v>0</v>
      </c>
      <c r="S3286" s="5">
        <f t="shared" si="2800"/>
        <v>0</v>
      </c>
      <c r="T3286" s="5">
        <f t="shared" si="2800"/>
        <v>28940.872940000001</v>
      </c>
      <c r="U3286" s="5">
        <f t="shared" si="2800"/>
        <v>23152.698339999999</v>
      </c>
      <c r="V3286" s="42">
        <f t="shared" si="2800"/>
        <v>0</v>
      </c>
      <c r="W3286" s="5">
        <f t="shared" si="2798"/>
        <v>100</v>
      </c>
      <c r="X3286" s="27"/>
    </row>
    <row r="3287" spans="1:24" ht="31.5" customHeight="1" x14ac:dyDescent="0.3">
      <c r="A3287" s="4" t="s">
        <v>239</v>
      </c>
      <c r="B3287" s="4" t="s">
        <v>1787</v>
      </c>
      <c r="C3287" s="4" t="s">
        <v>951</v>
      </c>
      <c r="D3287" s="4" t="s">
        <v>87</v>
      </c>
      <c r="E3287" s="14" t="s">
        <v>541</v>
      </c>
      <c r="F3287" s="5"/>
      <c r="G3287" s="5"/>
      <c r="H3287" s="5"/>
      <c r="I3287" s="5"/>
      <c r="J3287" s="5"/>
      <c r="K3287" s="5"/>
      <c r="L3287" s="5"/>
      <c r="M3287" s="5">
        <v>0</v>
      </c>
      <c r="N3287" s="5">
        <f>N3288</f>
        <v>3606.6973699999999</v>
      </c>
      <c r="O3287" s="5">
        <f t="shared" ref="O3287:V3287" si="2801">O3288</f>
        <v>2153.14705</v>
      </c>
      <c r="P3287" s="5">
        <f t="shared" si="2801"/>
        <v>2885.3579</v>
      </c>
      <c r="Q3287" s="5">
        <f t="shared" si="2801"/>
        <v>1722.51764</v>
      </c>
      <c r="R3287" s="5">
        <f t="shared" si="2801"/>
        <v>0</v>
      </c>
      <c r="S3287" s="5">
        <f t="shared" si="2801"/>
        <v>0</v>
      </c>
      <c r="T3287" s="5">
        <f t="shared" si="2801"/>
        <v>3606.6973699999999</v>
      </c>
      <c r="U3287" s="5">
        <f t="shared" si="2801"/>
        <v>2885.3579</v>
      </c>
      <c r="V3287" s="42">
        <f t="shared" si="2801"/>
        <v>0</v>
      </c>
      <c r="W3287" s="5">
        <f t="shared" si="2798"/>
        <v>100</v>
      </c>
      <c r="X3287" s="27"/>
    </row>
    <row r="3288" spans="1:24" ht="63" customHeight="1" x14ac:dyDescent="0.3">
      <c r="A3288" s="4" t="s">
        <v>239</v>
      </c>
      <c r="B3288" s="4" t="s">
        <v>1787</v>
      </c>
      <c r="C3288" s="4" t="s">
        <v>951</v>
      </c>
      <c r="D3288" s="4" t="s">
        <v>84</v>
      </c>
      <c r="E3288" s="14" t="s">
        <v>1552</v>
      </c>
      <c r="F3288" s="5"/>
      <c r="G3288" s="5"/>
      <c r="H3288" s="5"/>
      <c r="I3288" s="5"/>
      <c r="J3288" s="5"/>
      <c r="K3288" s="5"/>
      <c r="L3288" s="5"/>
      <c r="M3288" s="5">
        <v>0</v>
      </c>
      <c r="N3288" s="5">
        <v>3606.6973699999999</v>
      </c>
      <c r="O3288" s="5">
        <f>430.62941+1722.51764</f>
        <v>2153.14705</v>
      </c>
      <c r="P3288" s="5">
        <v>2885.3579</v>
      </c>
      <c r="Q3288" s="5">
        <v>1722.51764</v>
      </c>
      <c r="R3288" s="5">
        <v>0</v>
      </c>
      <c r="S3288" s="5">
        <v>0</v>
      </c>
      <c r="T3288" s="5">
        <v>3606.6973699999999</v>
      </c>
      <c r="U3288" s="5">
        <v>2885.3579</v>
      </c>
      <c r="V3288" s="42">
        <v>0</v>
      </c>
      <c r="W3288" s="5">
        <f t="shared" si="2798"/>
        <v>100</v>
      </c>
      <c r="X3288" s="27"/>
    </row>
    <row r="3289" spans="1:24" ht="15.75" customHeight="1" x14ac:dyDescent="0.3">
      <c r="A3289" s="4" t="s">
        <v>239</v>
      </c>
      <c r="B3289" s="4" t="s">
        <v>1787</v>
      </c>
      <c r="C3289" s="4" t="s">
        <v>951</v>
      </c>
      <c r="D3289" s="4" t="s">
        <v>13</v>
      </c>
      <c r="E3289" s="14" t="s">
        <v>547</v>
      </c>
      <c r="F3289" s="5"/>
      <c r="G3289" s="5"/>
      <c r="H3289" s="5"/>
      <c r="I3289" s="5"/>
      <c r="J3289" s="5"/>
      <c r="K3289" s="5"/>
      <c r="L3289" s="5"/>
      <c r="M3289" s="5">
        <v>0</v>
      </c>
      <c r="N3289" s="5">
        <f>N3290</f>
        <v>25334.175569999999</v>
      </c>
      <c r="O3289" s="5">
        <f t="shared" ref="O3289:V3289" si="2802">O3290</f>
        <v>23966.837</v>
      </c>
      <c r="P3289" s="5">
        <f t="shared" si="2802"/>
        <v>20267.34044</v>
      </c>
      <c r="Q3289" s="5">
        <f t="shared" si="2802"/>
        <v>19173.469590000001</v>
      </c>
      <c r="R3289" s="5">
        <f t="shared" si="2802"/>
        <v>0</v>
      </c>
      <c r="S3289" s="5">
        <f t="shared" si="2802"/>
        <v>0</v>
      </c>
      <c r="T3289" s="5">
        <f t="shared" si="2802"/>
        <v>25334.175569999999</v>
      </c>
      <c r="U3289" s="5">
        <f t="shared" si="2802"/>
        <v>20267.34044</v>
      </c>
      <c r="V3289" s="42">
        <f t="shared" si="2802"/>
        <v>0</v>
      </c>
      <c r="W3289" s="5">
        <f t="shared" si="2798"/>
        <v>100</v>
      </c>
      <c r="X3289" s="27"/>
    </row>
    <row r="3290" spans="1:24" ht="63" customHeight="1" x14ac:dyDescent="0.3">
      <c r="A3290" s="4" t="s">
        <v>239</v>
      </c>
      <c r="B3290" s="4" t="s">
        <v>1787</v>
      </c>
      <c r="C3290" s="4" t="s">
        <v>951</v>
      </c>
      <c r="D3290" s="4" t="s">
        <v>198</v>
      </c>
      <c r="E3290" s="14" t="s">
        <v>548</v>
      </c>
      <c r="F3290" s="5"/>
      <c r="G3290" s="5"/>
      <c r="H3290" s="5"/>
      <c r="I3290" s="5"/>
      <c r="J3290" s="5"/>
      <c r="K3290" s="5"/>
      <c r="L3290" s="5"/>
      <c r="M3290" s="5">
        <v>0</v>
      </c>
      <c r="N3290" s="5">
        <v>25334.175569999999</v>
      </c>
      <c r="O3290" s="5">
        <f>4793.36741+19173.46959</f>
        <v>23966.837</v>
      </c>
      <c r="P3290" s="5">
        <v>20267.34044</v>
      </c>
      <c r="Q3290" s="5">
        <v>19173.469590000001</v>
      </c>
      <c r="R3290" s="5">
        <v>0</v>
      </c>
      <c r="S3290" s="5">
        <v>0</v>
      </c>
      <c r="T3290" s="5">
        <v>25334.175569999999</v>
      </c>
      <c r="U3290" s="5">
        <v>20267.34044</v>
      </c>
      <c r="V3290" s="42">
        <v>0</v>
      </c>
      <c r="W3290" s="5">
        <f t="shared" si="2798"/>
        <v>100</v>
      </c>
      <c r="X3290" s="27"/>
    </row>
    <row r="3291" spans="1:24" ht="31.5" customHeight="1" x14ac:dyDescent="0.3">
      <c r="A3291" s="4" t="s">
        <v>239</v>
      </c>
      <c r="B3291" s="4" t="s">
        <v>1787</v>
      </c>
      <c r="C3291" s="4" t="s">
        <v>205</v>
      </c>
      <c r="D3291" s="4"/>
      <c r="E3291" s="14" t="s">
        <v>1210</v>
      </c>
      <c r="F3291" s="5">
        <f t="shared" ref="F3291:L3297" si="2803">F3292</f>
        <v>13227.3</v>
      </c>
      <c r="G3291" s="5">
        <f t="shared" si="2803"/>
        <v>13227.3</v>
      </c>
      <c r="H3291" s="5">
        <f t="shared" si="2803"/>
        <v>13227.3</v>
      </c>
      <c r="I3291" s="5">
        <f t="shared" si="2803"/>
        <v>0</v>
      </c>
      <c r="J3291" s="5">
        <f t="shared" si="2803"/>
        <v>0</v>
      </c>
      <c r="K3291" s="5">
        <f t="shared" si="2803"/>
        <v>0</v>
      </c>
      <c r="L3291" s="5">
        <f t="shared" si="2803"/>
        <v>-52.862000000000002</v>
      </c>
      <c r="M3291" s="5">
        <f t="shared" si="2737"/>
        <v>13174.438</v>
      </c>
      <c r="N3291" s="5">
        <f>N3292+N3299</f>
        <v>26199.117539999999</v>
      </c>
      <c r="O3291" s="5">
        <f>O3292+O3299</f>
        <v>19474.257959999999</v>
      </c>
      <c r="P3291" s="5">
        <f t="shared" ref="P3291:V3291" si="2804">P3292+P3299</f>
        <v>0</v>
      </c>
      <c r="Q3291" s="5">
        <f t="shared" si="2804"/>
        <v>0</v>
      </c>
      <c r="R3291" s="5">
        <f t="shared" si="2804"/>
        <v>0</v>
      </c>
      <c r="S3291" s="5">
        <f t="shared" si="2804"/>
        <v>0</v>
      </c>
      <c r="T3291" s="5">
        <f>T3292+T3299</f>
        <v>26199.116819999999</v>
      </c>
      <c r="U3291" s="5">
        <f t="shared" si="2804"/>
        <v>0</v>
      </c>
      <c r="V3291" s="42">
        <f t="shared" si="2804"/>
        <v>0</v>
      </c>
      <c r="W3291" s="5">
        <f t="shared" si="2798"/>
        <v>99.999997251815827</v>
      </c>
      <c r="X3291" s="27"/>
    </row>
    <row r="3292" spans="1:24" ht="47.25" customHeight="1" x14ac:dyDescent="0.3">
      <c r="A3292" s="4" t="s">
        <v>239</v>
      </c>
      <c r="B3292" s="4" t="s">
        <v>1787</v>
      </c>
      <c r="C3292" s="4" t="s">
        <v>206</v>
      </c>
      <c r="D3292" s="4"/>
      <c r="E3292" s="14" t="s">
        <v>1224</v>
      </c>
      <c r="F3292" s="5">
        <f t="shared" si="2803"/>
        <v>13227.3</v>
      </c>
      <c r="G3292" s="5">
        <f t="shared" si="2803"/>
        <v>13227.3</v>
      </c>
      <c r="H3292" s="5">
        <f t="shared" si="2803"/>
        <v>13227.3</v>
      </c>
      <c r="I3292" s="5">
        <f t="shared" si="2803"/>
        <v>0</v>
      </c>
      <c r="J3292" s="5">
        <f t="shared" si="2803"/>
        <v>0</v>
      </c>
      <c r="K3292" s="5">
        <f t="shared" si="2803"/>
        <v>0</v>
      </c>
      <c r="L3292" s="5">
        <f t="shared" si="2803"/>
        <v>-52.862000000000002</v>
      </c>
      <c r="M3292" s="5">
        <f t="shared" si="2737"/>
        <v>13174.438</v>
      </c>
      <c r="N3292" s="5">
        <f t="shared" ref="N3292:O3297" si="2805">N3293</f>
        <v>12900.98554</v>
      </c>
      <c r="O3292" s="5">
        <f t="shared" si="2805"/>
        <v>6176.1259600000003</v>
      </c>
      <c r="P3292" s="5">
        <f t="shared" ref="P3292:V3297" si="2806">P3293</f>
        <v>0</v>
      </c>
      <c r="Q3292" s="5">
        <f t="shared" si="2806"/>
        <v>0</v>
      </c>
      <c r="R3292" s="5">
        <f t="shared" si="2806"/>
        <v>0</v>
      </c>
      <c r="S3292" s="5">
        <f t="shared" si="2806"/>
        <v>0</v>
      </c>
      <c r="T3292" s="5">
        <f t="shared" si="2806"/>
        <v>12900.98554</v>
      </c>
      <c r="U3292" s="5">
        <f t="shared" si="2806"/>
        <v>0</v>
      </c>
      <c r="V3292" s="42">
        <f t="shared" si="2806"/>
        <v>0</v>
      </c>
      <c r="W3292" s="5">
        <f t="shared" si="2798"/>
        <v>100</v>
      </c>
      <c r="X3292" s="27"/>
    </row>
    <row r="3293" spans="1:24" ht="47.25" customHeight="1" x14ac:dyDescent="0.3">
      <c r="A3293" s="4" t="s">
        <v>239</v>
      </c>
      <c r="B3293" s="4" t="s">
        <v>1787</v>
      </c>
      <c r="C3293" s="4" t="s">
        <v>207</v>
      </c>
      <c r="D3293" s="4"/>
      <c r="E3293" s="14" t="s">
        <v>1227</v>
      </c>
      <c r="F3293" s="5">
        <f t="shared" si="2803"/>
        <v>13227.3</v>
      </c>
      <c r="G3293" s="5">
        <f t="shared" si="2803"/>
        <v>13227.3</v>
      </c>
      <c r="H3293" s="5">
        <f t="shared" si="2803"/>
        <v>13227.3</v>
      </c>
      <c r="I3293" s="5">
        <f t="shared" si="2803"/>
        <v>0</v>
      </c>
      <c r="J3293" s="5">
        <f t="shared" si="2803"/>
        <v>0</v>
      </c>
      <c r="K3293" s="5">
        <f t="shared" si="2803"/>
        <v>0</v>
      </c>
      <c r="L3293" s="5">
        <f t="shared" si="2803"/>
        <v>-52.862000000000002</v>
      </c>
      <c r="M3293" s="5">
        <f t="shared" si="2737"/>
        <v>13174.438</v>
      </c>
      <c r="N3293" s="5">
        <f t="shared" si="2805"/>
        <v>12900.98554</v>
      </c>
      <c r="O3293" s="5">
        <f t="shared" si="2805"/>
        <v>6176.1259600000003</v>
      </c>
      <c r="P3293" s="5">
        <f t="shared" si="2806"/>
        <v>0</v>
      </c>
      <c r="Q3293" s="5">
        <f t="shared" si="2806"/>
        <v>0</v>
      </c>
      <c r="R3293" s="5">
        <f t="shared" si="2806"/>
        <v>0</v>
      </c>
      <c r="S3293" s="5">
        <f t="shared" si="2806"/>
        <v>0</v>
      </c>
      <c r="T3293" s="5">
        <f t="shared" si="2806"/>
        <v>12900.98554</v>
      </c>
      <c r="U3293" s="5">
        <f t="shared" si="2806"/>
        <v>0</v>
      </c>
      <c r="V3293" s="42">
        <f t="shared" si="2806"/>
        <v>0</v>
      </c>
      <c r="W3293" s="5">
        <f t="shared" si="2798"/>
        <v>100</v>
      </c>
      <c r="X3293" s="27"/>
    </row>
    <row r="3294" spans="1:24" ht="31.5" customHeight="1" x14ac:dyDescent="0.3">
      <c r="A3294" s="4" t="s">
        <v>239</v>
      </c>
      <c r="B3294" s="4" t="s">
        <v>1787</v>
      </c>
      <c r="C3294" s="4" t="s">
        <v>197</v>
      </c>
      <c r="D3294" s="4"/>
      <c r="E3294" s="14" t="s">
        <v>920</v>
      </c>
      <c r="F3294" s="5">
        <f t="shared" ref="F3294:L3294" si="2807">F3297</f>
        <v>13227.3</v>
      </c>
      <c r="G3294" s="5">
        <f t="shared" si="2807"/>
        <v>13227.3</v>
      </c>
      <c r="H3294" s="5">
        <f t="shared" si="2807"/>
        <v>13227.3</v>
      </c>
      <c r="I3294" s="5">
        <f t="shared" si="2807"/>
        <v>0</v>
      </c>
      <c r="J3294" s="5">
        <f t="shared" si="2807"/>
        <v>0</v>
      </c>
      <c r="K3294" s="5">
        <f t="shared" si="2807"/>
        <v>0</v>
      </c>
      <c r="L3294" s="5">
        <f t="shared" si="2807"/>
        <v>-52.862000000000002</v>
      </c>
      <c r="M3294" s="5">
        <f t="shared" si="2737"/>
        <v>13174.438</v>
      </c>
      <c r="N3294" s="5">
        <f>N3297+N3295</f>
        <v>12900.98554</v>
      </c>
      <c r="O3294" s="5">
        <f t="shared" ref="O3294:V3294" si="2808">O3297+O3295</f>
        <v>6176.1259600000003</v>
      </c>
      <c r="P3294" s="5">
        <f t="shared" si="2808"/>
        <v>0</v>
      </c>
      <c r="Q3294" s="5">
        <f t="shared" si="2808"/>
        <v>0</v>
      </c>
      <c r="R3294" s="5">
        <f t="shared" si="2808"/>
        <v>0</v>
      </c>
      <c r="S3294" s="5">
        <f t="shared" si="2808"/>
        <v>0</v>
      </c>
      <c r="T3294" s="5">
        <f t="shared" si="2808"/>
        <v>12900.98554</v>
      </c>
      <c r="U3294" s="5">
        <f t="shared" si="2808"/>
        <v>0</v>
      </c>
      <c r="V3294" s="42">
        <f t="shared" si="2808"/>
        <v>0</v>
      </c>
      <c r="W3294" s="5">
        <f t="shared" si="2798"/>
        <v>100</v>
      </c>
      <c r="X3294" s="27"/>
    </row>
    <row r="3295" spans="1:24" ht="31.5" customHeight="1" x14ac:dyDescent="0.3">
      <c r="A3295" s="4" t="s">
        <v>239</v>
      </c>
      <c r="B3295" s="4" t="s">
        <v>1787</v>
      </c>
      <c r="C3295" s="4" t="s">
        <v>197</v>
      </c>
      <c r="D3295" s="4" t="s">
        <v>87</v>
      </c>
      <c r="E3295" s="14" t="s">
        <v>541</v>
      </c>
      <c r="F3295" s="5"/>
      <c r="G3295" s="5"/>
      <c r="H3295" s="5"/>
      <c r="I3295" s="5"/>
      <c r="J3295" s="5"/>
      <c r="K3295" s="5"/>
      <c r="L3295" s="5"/>
      <c r="M3295" s="5">
        <f>M3296</f>
        <v>0</v>
      </c>
      <c r="N3295" s="5">
        <f t="shared" ref="N3295:V3295" si="2809">N3296</f>
        <v>1849.39932</v>
      </c>
      <c r="O3295" s="5">
        <f t="shared" si="2809"/>
        <v>1781.5912699999999</v>
      </c>
      <c r="P3295" s="5">
        <f t="shared" si="2809"/>
        <v>0</v>
      </c>
      <c r="Q3295" s="5">
        <f t="shared" si="2809"/>
        <v>0</v>
      </c>
      <c r="R3295" s="5">
        <f t="shared" si="2809"/>
        <v>0</v>
      </c>
      <c r="S3295" s="5">
        <f t="shared" si="2809"/>
        <v>0</v>
      </c>
      <c r="T3295" s="5">
        <f t="shared" si="2809"/>
        <v>1849.39932</v>
      </c>
      <c r="U3295" s="5">
        <f t="shared" si="2809"/>
        <v>0</v>
      </c>
      <c r="V3295" s="42">
        <f t="shared" si="2809"/>
        <v>0</v>
      </c>
      <c r="W3295" s="5">
        <f t="shared" si="2798"/>
        <v>100</v>
      </c>
      <c r="X3295" s="27"/>
    </row>
    <row r="3296" spans="1:24" ht="63" customHeight="1" x14ac:dyDescent="0.3">
      <c r="A3296" s="4" t="s">
        <v>239</v>
      </c>
      <c r="B3296" s="4" t="s">
        <v>1787</v>
      </c>
      <c r="C3296" s="4" t="s">
        <v>197</v>
      </c>
      <c r="D3296" s="4" t="s">
        <v>84</v>
      </c>
      <c r="E3296" s="14" t="s">
        <v>1552</v>
      </c>
      <c r="F3296" s="5"/>
      <c r="G3296" s="5"/>
      <c r="H3296" s="5"/>
      <c r="I3296" s="5"/>
      <c r="J3296" s="5"/>
      <c r="K3296" s="5"/>
      <c r="L3296" s="5"/>
      <c r="M3296" s="5">
        <v>0</v>
      </c>
      <c r="N3296" s="5">
        <v>1849.39932</v>
      </c>
      <c r="O3296" s="5">
        <v>1781.5912699999999</v>
      </c>
      <c r="P3296" s="5">
        <v>0</v>
      </c>
      <c r="Q3296" s="5">
        <v>0</v>
      </c>
      <c r="R3296" s="5">
        <v>0</v>
      </c>
      <c r="S3296" s="5">
        <v>0</v>
      </c>
      <c r="T3296" s="5">
        <v>1849.39932</v>
      </c>
      <c r="U3296" s="5">
        <v>0</v>
      </c>
      <c r="V3296" s="42">
        <v>0</v>
      </c>
      <c r="W3296" s="5">
        <f t="shared" si="2798"/>
        <v>100</v>
      </c>
      <c r="X3296" s="27"/>
    </row>
    <row r="3297" spans="1:24" ht="15.75" customHeight="1" x14ac:dyDescent="0.3">
      <c r="A3297" s="4" t="s">
        <v>239</v>
      </c>
      <c r="B3297" s="4" t="s">
        <v>1787</v>
      </c>
      <c r="C3297" s="4" t="s">
        <v>197</v>
      </c>
      <c r="D3297" s="4" t="s">
        <v>13</v>
      </c>
      <c r="E3297" s="14" t="s">
        <v>547</v>
      </c>
      <c r="F3297" s="5">
        <f t="shared" si="2803"/>
        <v>13227.3</v>
      </c>
      <c r="G3297" s="5">
        <f t="shared" si="2803"/>
        <v>13227.3</v>
      </c>
      <c r="H3297" s="5">
        <f t="shared" si="2803"/>
        <v>13227.3</v>
      </c>
      <c r="I3297" s="5">
        <f t="shared" si="2803"/>
        <v>0</v>
      </c>
      <c r="J3297" s="5">
        <f t="shared" si="2803"/>
        <v>0</v>
      </c>
      <c r="K3297" s="5">
        <f t="shared" si="2803"/>
        <v>0</v>
      </c>
      <c r="L3297" s="5">
        <f t="shared" si="2803"/>
        <v>-52.862000000000002</v>
      </c>
      <c r="M3297" s="5">
        <f t="shared" si="2737"/>
        <v>13174.438</v>
      </c>
      <c r="N3297" s="5">
        <f t="shared" si="2805"/>
        <v>11051.586219999999</v>
      </c>
      <c r="O3297" s="5">
        <f t="shared" si="2805"/>
        <v>4394.5346900000004</v>
      </c>
      <c r="P3297" s="5">
        <f t="shared" si="2806"/>
        <v>0</v>
      </c>
      <c r="Q3297" s="5">
        <f t="shared" si="2806"/>
        <v>0</v>
      </c>
      <c r="R3297" s="5">
        <f t="shared" si="2806"/>
        <v>0</v>
      </c>
      <c r="S3297" s="5">
        <f t="shared" si="2806"/>
        <v>0</v>
      </c>
      <c r="T3297" s="5">
        <f t="shared" si="2806"/>
        <v>11051.586219999999</v>
      </c>
      <c r="U3297" s="5">
        <f t="shared" si="2806"/>
        <v>0</v>
      </c>
      <c r="V3297" s="42">
        <f t="shared" si="2806"/>
        <v>0</v>
      </c>
      <c r="W3297" s="5">
        <f t="shared" si="2798"/>
        <v>100</v>
      </c>
      <c r="X3297" s="27"/>
    </row>
    <row r="3298" spans="1:24" ht="63" customHeight="1" x14ac:dyDescent="0.3">
      <c r="A3298" s="4" t="s">
        <v>239</v>
      </c>
      <c r="B3298" s="4" t="s">
        <v>1787</v>
      </c>
      <c r="C3298" s="4" t="s">
        <v>197</v>
      </c>
      <c r="D3298" s="4" t="s">
        <v>198</v>
      </c>
      <c r="E3298" s="14" t="s">
        <v>548</v>
      </c>
      <c r="F3298" s="5">
        <v>13227.3</v>
      </c>
      <c r="G3298" s="5">
        <v>13227.3</v>
      </c>
      <c r="H3298" s="5">
        <v>13227.3</v>
      </c>
      <c r="I3298" s="5"/>
      <c r="J3298" s="5"/>
      <c r="K3298" s="5"/>
      <c r="L3298" s="5">
        <v>-52.862000000000002</v>
      </c>
      <c r="M3298" s="5">
        <f t="shared" si="2737"/>
        <v>13174.438</v>
      </c>
      <c r="N3298" s="5">
        <v>11051.586219999999</v>
      </c>
      <c r="O3298" s="5">
        <v>4394.5346900000004</v>
      </c>
      <c r="P3298" s="5">
        <v>0</v>
      </c>
      <c r="Q3298" s="5">
        <v>0</v>
      </c>
      <c r="R3298" s="5">
        <v>0</v>
      </c>
      <c r="S3298" s="5">
        <v>0</v>
      </c>
      <c r="T3298" s="5">
        <v>11051.586219999999</v>
      </c>
      <c r="U3298" s="5">
        <v>0</v>
      </c>
      <c r="V3298" s="42">
        <v>0</v>
      </c>
      <c r="W3298" s="5">
        <f t="shared" si="2798"/>
        <v>100</v>
      </c>
      <c r="X3298" s="27"/>
    </row>
    <row r="3299" spans="1:24" ht="47.25" customHeight="1" x14ac:dyDescent="0.3">
      <c r="A3299" s="4" t="s">
        <v>239</v>
      </c>
      <c r="B3299" s="4" t="s">
        <v>1787</v>
      </c>
      <c r="C3299" s="4" t="s">
        <v>293</v>
      </c>
      <c r="D3299" s="4"/>
      <c r="E3299" s="14" t="s">
        <v>1234</v>
      </c>
      <c r="F3299" s="5"/>
      <c r="G3299" s="5"/>
      <c r="H3299" s="5"/>
      <c r="I3299" s="5"/>
      <c r="J3299" s="5"/>
      <c r="K3299" s="5"/>
      <c r="L3299" s="5"/>
      <c r="M3299" s="5">
        <f>M3300</f>
        <v>0</v>
      </c>
      <c r="N3299" s="5">
        <f t="shared" ref="N3299:V3302" si="2810">N3300</f>
        <v>13298.132</v>
      </c>
      <c r="O3299" s="5">
        <f t="shared" si="2810"/>
        <v>13298.132</v>
      </c>
      <c r="P3299" s="5">
        <f t="shared" si="2810"/>
        <v>0</v>
      </c>
      <c r="Q3299" s="5">
        <f t="shared" si="2810"/>
        <v>0</v>
      </c>
      <c r="R3299" s="5">
        <f t="shared" si="2810"/>
        <v>0</v>
      </c>
      <c r="S3299" s="5">
        <f t="shared" si="2810"/>
        <v>0</v>
      </c>
      <c r="T3299" s="5">
        <f t="shared" si="2810"/>
        <v>13298.13128</v>
      </c>
      <c r="U3299" s="5">
        <f t="shared" si="2810"/>
        <v>0</v>
      </c>
      <c r="V3299" s="42">
        <f t="shared" si="2810"/>
        <v>0</v>
      </c>
      <c r="W3299" s="5">
        <f t="shared" si="2798"/>
        <v>99.999994585705721</v>
      </c>
      <c r="X3299" s="27"/>
    </row>
    <row r="3300" spans="1:24" ht="63" customHeight="1" x14ac:dyDescent="0.3">
      <c r="A3300" s="4" t="s">
        <v>239</v>
      </c>
      <c r="B3300" s="4" t="s">
        <v>1787</v>
      </c>
      <c r="C3300" s="4" t="s">
        <v>859</v>
      </c>
      <c r="D3300" s="4"/>
      <c r="E3300" s="14" t="s">
        <v>1236</v>
      </c>
      <c r="F3300" s="5"/>
      <c r="G3300" s="5"/>
      <c r="H3300" s="5"/>
      <c r="I3300" s="5"/>
      <c r="J3300" s="5"/>
      <c r="K3300" s="5"/>
      <c r="L3300" s="5"/>
      <c r="M3300" s="5">
        <f>M3301</f>
        <v>0</v>
      </c>
      <c r="N3300" s="5">
        <f t="shared" si="2810"/>
        <v>13298.132</v>
      </c>
      <c r="O3300" s="5">
        <f t="shared" si="2810"/>
        <v>13298.132</v>
      </c>
      <c r="P3300" s="5">
        <f t="shared" si="2810"/>
        <v>0</v>
      </c>
      <c r="Q3300" s="5">
        <f t="shared" si="2810"/>
        <v>0</v>
      </c>
      <c r="R3300" s="5">
        <f t="shared" si="2810"/>
        <v>0</v>
      </c>
      <c r="S3300" s="5">
        <f t="shared" si="2810"/>
        <v>0</v>
      </c>
      <c r="T3300" s="5">
        <f t="shared" si="2810"/>
        <v>13298.13128</v>
      </c>
      <c r="U3300" s="5">
        <f t="shared" si="2810"/>
        <v>0</v>
      </c>
      <c r="V3300" s="42">
        <f t="shared" si="2810"/>
        <v>0</v>
      </c>
      <c r="W3300" s="5">
        <f t="shared" si="2798"/>
        <v>99.999994585705721</v>
      </c>
      <c r="X3300" s="27"/>
    </row>
    <row r="3301" spans="1:24" ht="31.5" customHeight="1" x14ac:dyDescent="0.3">
      <c r="A3301" s="4" t="s">
        <v>239</v>
      </c>
      <c r="B3301" s="4" t="s">
        <v>1787</v>
      </c>
      <c r="C3301" s="4" t="s">
        <v>858</v>
      </c>
      <c r="D3301" s="4"/>
      <c r="E3301" s="14" t="s">
        <v>862</v>
      </c>
      <c r="F3301" s="5"/>
      <c r="G3301" s="5"/>
      <c r="H3301" s="5"/>
      <c r="I3301" s="5"/>
      <c r="J3301" s="5"/>
      <c r="K3301" s="5"/>
      <c r="L3301" s="5"/>
      <c r="M3301" s="5">
        <f>M3302</f>
        <v>0</v>
      </c>
      <c r="N3301" s="5">
        <f t="shared" si="2810"/>
        <v>13298.132</v>
      </c>
      <c r="O3301" s="5">
        <f t="shared" si="2810"/>
        <v>13298.132</v>
      </c>
      <c r="P3301" s="5">
        <f t="shared" si="2810"/>
        <v>0</v>
      </c>
      <c r="Q3301" s="5">
        <f t="shared" si="2810"/>
        <v>0</v>
      </c>
      <c r="R3301" s="5">
        <f t="shared" si="2810"/>
        <v>0</v>
      </c>
      <c r="S3301" s="5">
        <f t="shared" si="2810"/>
        <v>0</v>
      </c>
      <c r="T3301" s="5">
        <f t="shared" si="2810"/>
        <v>13298.13128</v>
      </c>
      <c r="U3301" s="5">
        <f t="shared" si="2810"/>
        <v>0</v>
      </c>
      <c r="V3301" s="42">
        <f t="shared" si="2810"/>
        <v>0</v>
      </c>
      <c r="W3301" s="5">
        <f t="shared" si="2798"/>
        <v>99.999994585705721</v>
      </c>
      <c r="X3301" s="27"/>
    </row>
    <row r="3302" spans="1:24" ht="31.5" customHeight="1" x14ac:dyDescent="0.3">
      <c r="A3302" s="4" t="s">
        <v>239</v>
      </c>
      <c r="B3302" s="4" t="s">
        <v>1787</v>
      </c>
      <c r="C3302" s="4" t="s">
        <v>858</v>
      </c>
      <c r="D3302" s="4" t="s">
        <v>11</v>
      </c>
      <c r="E3302" s="14" t="s">
        <v>531</v>
      </c>
      <c r="F3302" s="5"/>
      <c r="G3302" s="5"/>
      <c r="H3302" s="5"/>
      <c r="I3302" s="5"/>
      <c r="J3302" s="5"/>
      <c r="K3302" s="5"/>
      <c r="L3302" s="5"/>
      <c r="M3302" s="5">
        <f>M3303</f>
        <v>0</v>
      </c>
      <c r="N3302" s="5">
        <f t="shared" si="2810"/>
        <v>13298.132</v>
      </c>
      <c r="O3302" s="5">
        <f t="shared" si="2810"/>
        <v>13298.132</v>
      </c>
      <c r="P3302" s="5">
        <f t="shared" si="2810"/>
        <v>0</v>
      </c>
      <c r="Q3302" s="5">
        <f t="shared" si="2810"/>
        <v>0</v>
      </c>
      <c r="R3302" s="5">
        <f t="shared" si="2810"/>
        <v>0</v>
      </c>
      <c r="S3302" s="5">
        <f t="shared" si="2810"/>
        <v>0</v>
      </c>
      <c r="T3302" s="5">
        <f t="shared" si="2810"/>
        <v>13298.13128</v>
      </c>
      <c r="U3302" s="5">
        <f t="shared" si="2810"/>
        <v>0</v>
      </c>
      <c r="V3302" s="42">
        <f t="shared" si="2810"/>
        <v>0</v>
      </c>
      <c r="W3302" s="5">
        <f t="shared" si="2798"/>
        <v>99.999994585705721</v>
      </c>
      <c r="X3302" s="27"/>
    </row>
    <row r="3303" spans="1:24" ht="31.5" customHeight="1" x14ac:dyDescent="0.3">
      <c r="A3303" s="4" t="s">
        <v>239</v>
      </c>
      <c r="B3303" s="4" t="s">
        <v>1787</v>
      </c>
      <c r="C3303" s="4" t="s">
        <v>858</v>
      </c>
      <c r="D3303" s="4" t="s">
        <v>12</v>
      </c>
      <c r="E3303" s="14" t="s">
        <v>532</v>
      </c>
      <c r="F3303" s="5"/>
      <c r="G3303" s="5"/>
      <c r="H3303" s="5"/>
      <c r="I3303" s="5"/>
      <c r="J3303" s="5"/>
      <c r="K3303" s="5"/>
      <c r="L3303" s="5"/>
      <c r="M3303" s="5">
        <v>0</v>
      </c>
      <c r="N3303" s="5">
        <v>13298.132</v>
      </c>
      <c r="O3303" s="5">
        <v>13298.132</v>
      </c>
      <c r="P3303" s="5">
        <v>0</v>
      </c>
      <c r="Q3303" s="5">
        <v>0</v>
      </c>
      <c r="R3303" s="5">
        <v>0</v>
      </c>
      <c r="S3303" s="5">
        <v>0</v>
      </c>
      <c r="T3303" s="5">
        <v>13298.13128</v>
      </c>
      <c r="U3303" s="5">
        <v>0</v>
      </c>
      <c r="V3303" s="42">
        <v>0</v>
      </c>
      <c r="W3303" s="5">
        <f t="shared" si="2798"/>
        <v>99.999994585705721</v>
      </c>
      <c r="X3303" s="27"/>
    </row>
    <row r="3304" spans="1:24" ht="31.5" customHeight="1" x14ac:dyDescent="0.3">
      <c r="A3304" s="4" t="s">
        <v>239</v>
      </c>
      <c r="B3304" s="4" t="s">
        <v>1787</v>
      </c>
      <c r="C3304" s="4" t="s">
        <v>22</v>
      </c>
      <c r="D3304" s="4"/>
      <c r="E3304" s="14" t="s">
        <v>802</v>
      </c>
      <c r="F3304" s="5">
        <f t="shared" ref="F3304:L3306" si="2811">F3305</f>
        <v>0</v>
      </c>
      <c r="G3304" s="5">
        <f t="shared" si="2811"/>
        <v>0</v>
      </c>
      <c r="H3304" s="5">
        <f t="shared" si="2811"/>
        <v>0</v>
      </c>
      <c r="I3304" s="5">
        <f t="shared" si="2811"/>
        <v>0</v>
      </c>
      <c r="J3304" s="5">
        <f t="shared" si="2811"/>
        <v>0</v>
      </c>
      <c r="K3304" s="5">
        <f t="shared" si="2811"/>
        <v>0</v>
      </c>
      <c r="L3304" s="5">
        <f t="shared" si="2811"/>
        <v>0.879</v>
      </c>
      <c r="M3304" s="5">
        <f t="shared" si="2737"/>
        <v>0.879</v>
      </c>
      <c r="N3304" s="5">
        <f t="shared" ref="N3304:O3306" si="2812">N3305</f>
        <v>4500</v>
      </c>
      <c r="O3304" s="5">
        <f t="shared" si="2812"/>
        <v>3621.6615400000001</v>
      </c>
      <c r="P3304" s="5">
        <f t="shared" ref="P3304:V3306" si="2813">P3305</f>
        <v>0</v>
      </c>
      <c r="Q3304" s="5">
        <f t="shared" si="2813"/>
        <v>0</v>
      </c>
      <c r="R3304" s="5">
        <f t="shared" si="2813"/>
        <v>0</v>
      </c>
      <c r="S3304" s="5">
        <f t="shared" si="2813"/>
        <v>0</v>
      </c>
      <c r="T3304" s="5">
        <f t="shared" si="2813"/>
        <v>4500</v>
      </c>
      <c r="U3304" s="5">
        <f t="shared" si="2813"/>
        <v>0</v>
      </c>
      <c r="V3304" s="42">
        <f t="shared" si="2813"/>
        <v>0</v>
      </c>
      <c r="W3304" s="5">
        <f t="shared" si="2798"/>
        <v>100</v>
      </c>
      <c r="X3304" s="27"/>
    </row>
    <row r="3305" spans="1:24" ht="47.25" customHeight="1" x14ac:dyDescent="0.3">
      <c r="A3305" s="4" t="s">
        <v>239</v>
      </c>
      <c r="B3305" s="4" t="s">
        <v>1787</v>
      </c>
      <c r="C3305" s="4" t="s">
        <v>406</v>
      </c>
      <c r="D3305" s="4"/>
      <c r="E3305" s="14" t="s">
        <v>808</v>
      </c>
      <c r="F3305" s="5">
        <f t="shared" si="2811"/>
        <v>0</v>
      </c>
      <c r="G3305" s="5">
        <f t="shared" si="2811"/>
        <v>0</v>
      </c>
      <c r="H3305" s="5">
        <f t="shared" si="2811"/>
        <v>0</v>
      </c>
      <c r="I3305" s="5">
        <f t="shared" si="2811"/>
        <v>0</v>
      </c>
      <c r="J3305" s="5">
        <f t="shared" si="2811"/>
        <v>0</v>
      </c>
      <c r="K3305" s="5">
        <f t="shared" si="2811"/>
        <v>0</v>
      </c>
      <c r="L3305" s="5">
        <f t="shared" si="2811"/>
        <v>0.879</v>
      </c>
      <c r="M3305" s="5">
        <f t="shared" si="2737"/>
        <v>0.879</v>
      </c>
      <c r="N3305" s="5">
        <f t="shared" si="2812"/>
        <v>4500</v>
      </c>
      <c r="O3305" s="5">
        <f t="shared" si="2812"/>
        <v>3621.6615400000001</v>
      </c>
      <c r="P3305" s="5">
        <f t="shared" si="2813"/>
        <v>0</v>
      </c>
      <c r="Q3305" s="5">
        <f t="shared" si="2813"/>
        <v>0</v>
      </c>
      <c r="R3305" s="5">
        <f t="shared" si="2813"/>
        <v>0</v>
      </c>
      <c r="S3305" s="5">
        <f t="shared" si="2813"/>
        <v>0</v>
      </c>
      <c r="T3305" s="5">
        <f t="shared" si="2813"/>
        <v>4500</v>
      </c>
      <c r="U3305" s="5">
        <f t="shared" si="2813"/>
        <v>0</v>
      </c>
      <c r="V3305" s="42">
        <f t="shared" si="2813"/>
        <v>0</v>
      </c>
      <c r="W3305" s="5">
        <f t="shared" si="2798"/>
        <v>100</v>
      </c>
      <c r="X3305" s="27"/>
    </row>
    <row r="3306" spans="1:24" ht="31.5" customHeight="1" x14ac:dyDescent="0.3">
      <c r="A3306" s="4" t="s">
        <v>239</v>
      </c>
      <c r="B3306" s="4" t="s">
        <v>1787</v>
      </c>
      <c r="C3306" s="4" t="s">
        <v>406</v>
      </c>
      <c r="D3306" s="4" t="s">
        <v>11</v>
      </c>
      <c r="E3306" s="14" t="s">
        <v>531</v>
      </c>
      <c r="F3306" s="5">
        <f t="shared" si="2811"/>
        <v>0</v>
      </c>
      <c r="G3306" s="5">
        <f t="shared" si="2811"/>
        <v>0</v>
      </c>
      <c r="H3306" s="5">
        <f t="shared" si="2811"/>
        <v>0</v>
      </c>
      <c r="I3306" s="5">
        <f t="shared" si="2811"/>
        <v>0</v>
      </c>
      <c r="J3306" s="5">
        <f t="shared" si="2811"/>
        <v>0</v>
      </c>
      <c r="K3306" s="5">
        <f t="shared" si="2811"/>
        <v>0</v>
      </c>
      <c r="L3306" s="5">
        <f t="shared" si="2811"/>
        <v>0.879</v>
      </c>
      <c r="M3306" s="5">
        <f t="shared" si="2737"/>
        <v>0.879</v>
      </c>
      <c r="N3306" s="5">
        <f t="shared" si="2812"/>
        <v>4500</v>
      </c>
      <c r="O3306" s="5">
        <f t="shared" si="2812"/>
        <v>3621.6615400000001</v>
      </c>
      <c r="P3306" s="5">
        <f t="shared" si="2813"/>
        <v>0</v>
      </c>
      <c r="Q3306" s="5">
        <f t="shared" si="2813"/>
        <v>0</v>
      </c>
      <c r="R3306" s="5">
        <f t="shared" si="2813"/>
        <v>0</v>
      </c>
      <c r="S3306" s="5">
        <f t="shared" si="2813"/>
        <v>0</v>
      </c>
      <c r="T3306" s="5">
        <f t="shared" si="2813"/>
        <v>4500</v>
      </c>
      <c r="U3306" s="5">
        <f t="shared" si="2813"/>
        <v>0</v>
      </c>
      <c r="V3306" s="42">
        <f t="shared" si="2813"/>
        <v>0</v>
      </c>
      <c r="W3306" s="5">
        <f t="shared" si="2798"/>
        <v>100</v>
      </c>
      <c r="X3306" s="27"/>
    </row>
    <row r="3307" spans="1:24" ht="31.5" customHeight="1" x14ac:dyDescent="0.3">
      <c r="A3307" s="4" t="s">
        <v>239</v>
      </c>
      <c r="B3307" s="4" t="s">
        <v>1787</v>
      </c>
      <c r="C3307" s="4" t="s">
        <v>406</v>
      </c>
      <c r="D3307" s="4" t="s">
        <v>12</v>
      </c>
      <c r="E3307" s="14" t="s">
        <v>532</v>
      </c>
      <c r="F3307" s="5"/>
      <c r="G3307" s="5"/>
      <c r="H3307" s="5"/>
      <c r="I3307" s="5"/>
      <c r="J3307" s="5"/>
      <c r="K3307" s="5"/>
      <c r="L3307" s="5">
        <v>0.879</v>
      </c>
      <c r="M3307" s="5">
        <f t="shared" ref="M3307:M3385" si="2814">F3307+I3307+L3307</f>
        <v>0.879</v>
      </c>
      <c r="N3307" s="5">
        <v>4500</v>
      </c>
      <c r="O3307" s="5">
        <v>3621.6615400000001</v>
      </c>
      <c r="P3307" s="5">
        <v>0</v>
      </c>
      <c r="Q3307" s="5">
        <v>0</v>
      </c>
      <c r="R3307" s="5">
        <v>0</v>
      </c>
      <c r="S3307" s="5">
        <v>0</v>
      </c>
      <c r="T3307" s="5">
        <v>4500</v>
      </c>
      <c r="U3307" s="5">
        <v>0</v>
      </c>
      <c r="V3307" s="42">
        <v>0</v>
      </c>
      <c r="W3307" s="5">
        <f t="shared" si="2798"/>
        <v>100</v>
      </c>
      <c r="X3307" s="27"/>
    </row>
    <row r="3308" spans="1:24" s="10" customFormat="1" ht="15.75" customHeight="1" x14ac:dyDescent="0.3">
      <c r="A3308" s="9" t="s">
        <v>239</v>
      </c>
      <c r="B3308" s="9" t="s">
        <v>1766</v>
      </c>
      <c r="C3308" s="9"/>
      <c r="D3308" s="9"/>
      <c r="E3308" s="13" t="s">
        <v>511</v>
      </c>
      <c r="F3308" s="11">
        <f t="shared" ref="F3308:L3308" si="2815">F3309+F3315</f>
        <v>111.2</v>
      </c>
      <c r="G3308" s="11">
        <f t="shared" si="2815"/>
        <v>353.7</v>
      </c>
      <c r="H3308" s="11">
        <f t="shared" si="2815"/>
        <v>87.1</v>
      </c>
      <c r="I3308" s="11">
        <f t="shared" si="2815"/>
        <v>0</v>
      </c>
      <c r="J3308" s="11">
        <f t="shared" si="2815"/>
        <v>0</v>
      </c>
      <c r="K3308" s="11">
        <f t="shared" si="2815"/>
        <v>0</v>
      </c>
      <c r="L3308" s="11">
        <f t="shared" si="2815"/>
        <v>-11.3</v>
      </c>
      <c r="M3308" s="11">
        <f t="shared" si="2814"/>
        <v>99.9</v>
      </c>
      <c r="N3308" s="11">
        <f>N3309+N3315</f>
        <v>99.9</v>
      </c>
      <c r="O3308" s="11">
        <f>O3309+O3315</f>
        <v>17.7</v>
      </c>
      <c r="P3308" s="11">
        <f t="shared" ref="P3308:V3308" si="2816">P3309+P3315</f>
        <v>0</v>
      </c>
      <c r="Q3308" s="11">
        <f t="shared" si="2816"/>
        <v>0</v>
      </c>
      <c r="R3308" s="11">
        <f t="shared" si="2816"/>
        <v>0</v>
      </c>
      <c r="S3308" s="11">
        <f t="shared" si="2816"/>
        <v>0</v>
      </c>
      <c r="T3308" s="11">
        <f t="shared" si="2816"/>
        <v>99.613939999999999</v>
      </c>
      <c r="U3308" s="11">
        <f t="shared" si="2816"/>
        <v>0</v>
      </c>
      <c r="V3308" s="41">
        <f t="shared" si="2816"/>
        <v>0</v>
      </c>
      <c r="W3308" s="11">
        <f t="shared" si="2798"/>
        <v>99.713653653653651</v>
      </c>
      <c r="X3308" s="26"/>
    </row>
    <row r="3309" spans="1:24" ht="31.5" customHeight="1" x14ac:dyDescent="0.3">
      <c r="A3309" s="4" t="s">
        <v>239</v>
      </c>
      <c r="B3309" s="4" t="s">
        <v>1766</v>
      </c>
      <c r="C3309" s="4" t="s">
        <v>202</v>
      </c>
      <c r="D3309" s="4"/>
      <c r="E3309" s="14" t="s">
        <v>1156</v>
      </c>
      <c r="F3309" s="5">
        <f t="shared" ref="F3309:L3313" si="2817">F3310</f>
        <v>74.900000000000006</v>
      </c>
      <c r="G3309" s="5">
        <f t="shared" si="2817"/>
        <v>50.800000000000004</v>
      </c>
      <c r="H3309" s="5">
        <f t="shared" si="2817"/>
        <v>50.800000000000004</v>
      </c>
      <c r="I3309" s="5">
        <f t="shared" si="2817"/>
        <v>0</v>
      </c>
      <c r="J3309" s="5">
        <f t="shared" si="2817"/>
        <v>0</v>
      </c>
      <c r="K3309" s="5">
        <f t="shared" si="2817"/>
        <v>0</v>
      </c>
      <c r="L3309" s="5">
        <f t="shared" si="2817"/>
        <v>0</v>
      </c>
      <c r="M3309" s="5">
        <f t="shared" si="2814"/>
        <v>74.900000000000006</v>
      </c>
      <c r="N3309" s="5">
        <f t="shared" ref="N3309:O3313" si="2818">N3310</f>
        <v>74.900000000000006</v>
      </c>
      <c r="O3309" s="5">
        <f t="shared" si="2818"/>
        <v>17.7</v>
      </c>
      <c r="P3309" s="5">
        <f t="shared" ref="P3309:V3313" si="2819">P3310</f>
        <v>0</v>
      </c>
      <c r="Q3309" s="5">
        <f t="shared" si="2819"/>
        <v>0</v>
      </c>
      <c r="R3309" s="5">
        <f t="shared" si="2819"/>
        <v>0</v>
      </c>
      <c r="S3309" s="5">
        <f t="shared" si="2819"/>
        <v>0</v>
      </c>
      <c r="T3309" s="5">
        <f t="shared" si="2819"/>
        <v>74.613939999999999</v>
      </c>
      <c r="U3309" s="5">
        <f t="shared" si="2819"/>
        <v>0</v>
      </c>
      <c r="V3309" s="42">
        <f t="shared" si="2819"/>
        <v>0</v>
      </c>
      <c r="W3309" s="5">
        <f t="shared" si="2798"/>
        <v>99.618077436582098</v>
      </c>
      <c r="X3309" s="27"/>
    </row>
    <row r="3310" spans="1:24" ht="31.5" customHeight="1" x14ac:dyDescent="0.3">
      <c r="A3310" s="4" t="s">
        <v>239</v>
      </c>
      <c r="B3310" s="4" t="s">
        <v>1766</v>
      </c>
      <c r="C3310" s="4" t="s">
        <v>203</v>
      </c>
      <c r="D3310" s="4"/>
      <c r="E3310" s="14" t="s">
        <v>1157</v>
      </c>
      <c r="F3310" s="5">
        <f t="shared" si="2817"/>
        <v>74.900000000000006</v>
      </c>
      <c r="G3310" s="5">
        <f t="shared" si="2817"/>
        <v>50.800000000000004</v>
      </c>
      <c r="H3310" s="5">
        <f t="shared" si="2817"/>
        <v>50.800000000000004</v>
      </c>
      <c r="I3310" s="5">
        <f t="shared" si="2817"/>
        <v>0</v>
      </c>
      <c r="J3310" s="5">
        <f t="shared" si="2817"/>
        <v>0</v>
      </c>
      <c r="K3310" s="5">
        <f t="shared" si="2817"/>
        <v>0</v>
      </c>
      <c r="L3310" s="5">
        <f t="shared" si="2817"/>
        <v>0</v>
      </c>
      <c r="M3310" s="5">
        <f t="shared" si="2814"/>
        <v>74.900000000000006</v>
      </c>
      <c r="N3310" s="5">
        <f t="shared" si="2818"/>
        <v>74.900000000000006</v>
      </c>
      <c r="O3310" s="5">
        <f t="shared" si="2818"/>
        <v>17.7</v>
      </c>
      <c r="P3310" s="5">
        <f t="shared" si="2819"/>
        <v>0</v>
      </c>
      <c r="Q3310" s="5">
        <f t="shared" si="2819"/>
        <v>0</v>
      </c>
      <c r="R3310" s="5">
        <f t="shared" si="2819"/>
        <v>0</v>
      </c>
      <c r="S3310" s="5">
        <f t="shared" si="2819"/>
        <v>0</v>
      </c>
      <c r="T3310" s="5">
        <f t="shared" si="2819"/>
        <v>74.613939999999999</v>
      </c>
      <c r="U3310" s="5">
        <f t="shared" si="2819"/>
        <v>0</v>
      </c>
      <c r="V3310" s="42">
        <f t="shared" si="2819"/>
        <v>0</v>
      </c>
      <c r="W3310" s="5">
        <f t="shared" si="2798"/>
        <v>99.618077436582098</v>
      </c>
      <c r="X3310" s="27"/>
    </row>
    <row r="3311" spans="1:24" ht="47.25" customHeight="1" x14ac:dyDescent="0.3">
      <c r="A3311" s="4" t="s">
        <v>239</v>
      </c>
      <c r="B3311" s="4" t="s">
        <v>1766</v>
      </c>
      <c r="C3311" s="4" t="s">
        <v>208</v>
      </c>
      <c r="D3311" s="4"/>
      <c r="E3311" s="14" t="s">
        <v>1164</v>
      </c>
      <c r="F3311" s="5">
        <f>F3312</f>
        <v>74.900000000000006</v>
      </c>
      <c r="G3311" s="5">
        <f t="shared" si="2817"/>
        <v>50.800000000000004</v>
      </c>
      <c r="H3311" s="5">
        <f t="shared" si="2817"/>
        <v>50.800000000000004</v>
      </c>
      <c r="I3311" s="5">
        <f t="shared" si="2817"/>
        <v>0</v>
      </c>
      <c r="J3311" s="5">
        <f t="shared" si="2817"/>
        <v>0</v>
      </c>
      <c r="K3311" s="5">
        <f t="shared" si="2817"/>
        <v>0</v>
      </c>
      <c r="L3311" s="5">
        <f t="shared" si="2817"/>
        <v>0</v>
      </c>
      <c r="M3311" s="5">
        <f t="shared" si="2814"/>
        <v>74.900000000000006</v>
      </c>
      <c r="N3311" s="5">
        <f t="shared" si="2818"/>
        <v>74.900000000000006</v>
      </c>
      <c r="O3311" s="5">
        <f t="shared" si="2818"/>
        <v>17.7</v>
      </c>
      <c r="P3311" s="5">
        <f t="shared" si="2819"/>
        <v>0</v>
      </c>
      <c r="Q3311" s="5">
        <f t="shared" si="2819"/>
        <v>0</v>
      </c>
      <c r="R3311" s="5">
        <f t="shared" si="2819"/>
        <v>0</v>
      </c>
      <c r="S3311" s="5">
        <f t="shared" si="2819"/>
        <v>0</v>
      </c>
      <c r="T3311" s="5">
        <f t="shared" si="2819"/>
        <v>74.613939999999999</v>
      </c>
      <c r="U3311" s="5">
        <f t="shared" si="2819"/>
        <v>0</v>
      </c>
      <c r="V3311" s="42">
        <f t="shared" si="2819"/>
        <v>0</v>
      </c>
      <c r="W3311" s="5">
        <f t="shared" si="2798"/>
        <v>99.618077436582098</v>
      </c>
      <c r="X3311" s="27"/>
    </row>
    <row r="3312" spans="1:24" ht="63" customHeight="1" x14ac:dyDescent="0.3">
      <c r="A3312" s="4" t="s">
        <v>239</v>
      </c>
      <c r="B3312" s="4" t="s">
        <v>1766</v>
      </c>
      <c r="C3312" s="4" t="s">
        <v>1473</v>
      </c>
      <c r="D3312" s="4"/>
      <c r="E3312" s="14" t="s">
        <v>1474</v>
      </c>
      <c r="F3312" s="5">
        <f>F3313</f>
        <v>74.900000000000006</v>
      </c>
      <c r="G3312" s="5">
        <f t="shared" si="2817"/>
        <v>50.800000000000004</v>
      </c>
      <c r="H3312" s="5">
        <f t="shared" si="2817"/>
        <v>50.800000000000004</v>
      </c>
      <c r="I3312" s="5">
        <f t="shared" si="2817"/>
        <v>0</v>
      </c>
      <c r="J3312" s="5">
        <f t="shared" si="2817"/>
        <v>0</v>
      </c>
      <c r="K3312" s="5">
        <f t="shared" si="2817"/>
        <v>0</v>
      </c>
      <c r="L3312" s="5">
        <f t="shared" si="2817"/>
        <v>0</v>
      </c>
      <c r="M3312" s="5">
        <f t="shared" si="2814"/>
        <v>74.900000000000006</v>
      </c>
      <c r="N3312" s="5">
        <f t="shared" si="2818"/>
        <v>74.900000000000006</v>
      </c>
      <c r="O3312" s="5">
        <f t="shared" si="2818"/>
        <v>17.7</v>
      </c>
      <c r="P3312" s="5">
        <f t="shared" si="2819"/>
        <v>0</v>
      </c>
      <c r="Q3312" s="5">
        <f t="shared" si="2819"/>
        <v>0</v>
      </c>
      <c r="R3312" s="5">
        <f t="shared" si="2819"/>
        <v>0</v>
      </c>
      <c r="S3312" s="5">
        <f t="shared" si="2819"/>
        <v>0</v>
      </c>
      <c r="T3312" s="5">
        <f t="shared" si="2819"/>
        <v>74.613939999999999</v>
      </c>
      <c r="U3312" s="5">
        <f t="shared" si="2819"/>
        <v>0</v>
      </c>
      <c r="V3312" s="42">
        <f t="shared" si="2819"/>
        <v>0</v>
      </c>
      <c r="W3312" s="5">
        <f t="shared" si="2798"/>
        <v>99.618077436582098</v>
      </c>
      <c r="X3312" s="27"/>
    </row>
    <row r="3313" spans="1:25" ht="31.5" customHeight="1" x14ac:dyDescent="0.3">
      <c r="A3313" s="4" t="s">
        <v>239</v>
      </c>
      <c r="B3313" s="4" t="s">
        <v>1766</v>
      </c>
      <c r="C3313" s="4" t="s">
        <v>1473</v>
      </c>
      <c r="D3313" s="4" t="s">
        <v>11</v>
      </c>
      <c r="E3313" s="14" t="s">
        <v>531</v>
      </c>
      <c r="F3313" s="5">
        <f t="shared" si="2817"/>
        <v>74.900000000000006</v>
      </c>
      <c r="G3313" s="5">
        <f t="shared" si="2817"/>
        <v>50.800000000000004</v>
      </c>
      <c r="H3313" s="5">
        <f t="shared" si="2817"/>
        <v>50.800000000000004</v>
      </c>
      <c r="I3313" s="5">
        <f t="shared" si="2817"/>
        <v>0</v>
      </c>
      <c r="J3313" s="5">
        <f t="shared" si="2817"/>
        <v>0</v>
      </c>
      <c r="K3313" s="5">
        <f t="shared" si="2817"/>
        <v>0</v>
      </c>
      <c r="L3313" s="5">
        <f t="shared" si="2817"/>
        <v>0</v>
      </c>
      <c r="M3313" s="5">
        <f t="shared" si="2814"/>
        <v>74.900000000000006</v>
      </c>
      <c r="N3313" s="5">
        <f t="shared" si="2818"/>
        <v>74.900000000000006</v>
      </c>
      <c r="O3313" s="5">
        <f t="shared" si="2818"/>
        <v>17.7</v>
      </c>
      <c r="P3313" s="5">
        <f t="shared" si="2819"/>
        <v>0</v>
      </c>
      <c r="Q3313" s="5">
        <f t="shared" si="2819"/>
        <v>0</v>
      </c>
      <c r="R3313" s="5">
        <f t="shared" si="2819"/>
        <v>0</v>
      </c>
      <c r="S3313" s="5">
        <f t="shared" si="2819"/>
        <v>0</v>
      </c>
      <c r="T3313" s="5">
        <f t="shared" si="2819"/>
        <v>74.613939999999999</v>
      </c>
      <c r="U3313" s="5">
        <f t="shared" si="2819"/>
        <v>0</v>
      </c>
      <c r="V3313" s="42">
        <f t="shared" si="2819"/>
        <v>0</v>
      </c>
      <c r="W3313" s="5">
        <f t="shared" si="2798"/>
        <v>99.618077436582098</v>
      </c>
      <c r="X3313" s="27"/>
    </row>
    <row r="3314" spans="1:25" ht="31.5" customHeight="1" x14ac:dyDescent="0.3">
      <c r="A3314" s="4" t="s">
        <v>239</v>
      </c>
      <c r="B3314" s="4" t="s">
        <v>1766</v>
      </c>
      <c r="C3314" s="4" t="s">
        <v>1473</v>
      </c>
      <c r="D3314" s="4" t="s">
        <v>12</v>
      </c>
      <c r="E3314" s="14" t="s">
        <v>532</v>
      </c>
      <c r="F3314" s="5">
        <v>74.900000000000006</v>
      </c>
      <c r="G3314" s="5">
        <v>50.800000000000004</v>
      </c>
      <c r="H3314" s="5">
        <v>50.800000000000004</v>
      </c>
      <c r="I3314" s="5"/>
      <c r="J3314" s="5"/>
      <c r="K3314" s="5"/>
      <c r="L3314" s="5"/>
      <c r="M3314" s="5">
        <f t="shared" si="2814"/>
        <v>74.900000000000006</v>
      </c>
      <c r="N3314" s="5">
        <v>74.900000000000006</v>
      </c>
      <c r="O3314" s="5">
        <v>17.7</v>
      </c>
      <c r="P3314" s="5">
        <v>0</v>
      </c>
      <c r="Q3314" s="5">
        <v>0</v>
      </c>
      <c r="R3314" s="5">
        <v>0</v>
      </c>
      <c r="S3314" s="5">
        <v>0</v>
      </c>
      <c r="T3314" s="5">
        <v>74.613939999999999</v>
      </c>
      <c r="U3314" s="5">
        <v>0</v>
      </c>
      <c r="V3314" s="42">
        <v>0</v>
      </c>
      <c r="W3314" s="5">
        <f t="shared" si="2798"/>
        <v>99.618077436582098</v>
      </c>
      <c r="X3314" s="27"/>
    </row>
    <row r="3315" spans="1:25" ht="31.5" customHeight="1" x14ac:dyDescent="0.3">
      <c r="A3315" s="4" t="s">
        <v>239</v>
      </c>
      <c r="B3315" s="4" t="s">
        <v>1766</v>
      </c>
      <c r="C3315" s="4" t="s">
        <v>51</v>
      </c>
      <c r="D3315" s="4"/>
      <c r="E3315" s="14" t="s">
        <v>1237</v>
      </c>
      <c r="F3315" s="5">
        <f t="shared" ref="F3315:L3318" si="2820">F3316</f>
        <v>36.299999999999997</v>
      </c>
      <c r="G3315" s="5">
        <f t="shared" si="2820"/>
        <v>302.89999999999998</v>
      </c>
      <c r="H3315" s="5">
        <f t="shared" si="2820"/>
        <v>36.299999999999997</v>
      </c>
      <c r="I3315" s="5">
        <f t="shared" si="2820"/>
        <v>0</v>
      </c>
      <c r="J3315" s="5">
        <f t="shared" si="2820"/>
        <v>0</v>
      </c>
      <c r="K3315" s="5">
        <f t="shared" si="2820"/>
        <v>0</v>
      </c>
      <c r="L3315" s="5">
        <f t="shared" si="2820"/>
        <v>-11.3</v>
      </c>
      <c r="M3315" s="5">
        <f t="shared" si="2814"/>
        <v>24.999999999999996</v>
      </c>
      <c r="N3315" s="5">
        <f t="shared" ref="N3315:O3318" si="2821">N3316</f>
        <v>25</v>
      </c>
      <c r="O3315" s="5">
        <f t="shared" si="2821"/>
        <v>0</v>
      </c>
      <c r="P3315" s="5">
        <f t="shared" ref="P3315:V3318" si="2822">P3316</f>
        <v>0</v>
      </c>
      <c r="Q3315" s="5">
        <f t="shared" si="2822"/>
        <v>0</v>
      </c>
      <c r="R3315" s="5">
        <f t="shared" si="2822"/>
        <v>0</v>
      </c>
      <c r="S3315" s="5">
        <f t="shared" si="2822"/>
        <v>0</v>
      </c>
      <c r="T3315" s="5">
        <f t="shared" si="2822"/>
        <v>25</v>
      </c>
      <c r="U3315" s="5">
        <f t="shared" si="2822"/>
        <v>0</v>
      </c>
      <c r="V3315" s="42">
        <f t="shared" si="2822"/>
        <v>0</v>
      </c>
      <c r="W3315" s="5">
        <f t="shared" si="2798"/>
        <v>100</v>
      </c>
      <c r="X3315" s="27"/>
    </row>
    <row r="3316" spans="1:25" ht="31.5" customHeight="1" x14ac:dyDescent="0.3">
      <c r="A3316" s="4" t="s">
        <v>239</v>
      </c>
      <c r="B3316" s="4" t="s">
        <v>1766</v>
      </c>
      <c r="C3316" s="4" t="s">
        <v>60</v>
      </c>
      <c r="D3316" s="4"/>
      <c r="E3316" s="14" t="s">
        <v>1242</v>
      </c>
      <c r="F3316" s="5">
        <f t="shared" si="2820"/>
        <v>36.299999999999997</v>
      </c>
      <c r="G3316" s="5">
        <f t="shared" si="2820"/>
        <v>302.89999999999998</v>
      </c>
      <c r="H3316" s="5">
        <f t="shared" si="2820"/>
        <v>36.299999999999997</v>
      </c>
      <c r="I3316" s="5">
        <f>I3317</f>
        <v>0</v>
      </c>
      <c r="J3316" s="5">
        <f t="shared" si="2820"/>
        <v>0</v>
      </c>
      <c r="K3316" s="5">
        <f t="shared" si="2820"/>
        <v>0</v>
      </c>
      <c r="L3316" s="5">
        <f t="shared" si="2820"/>
        <v>-11.3</v>
      </c>
      <c r="M3316" s="5">
        <f t="shared" si="2814"/>
        <v>24.999999999999996</v>
      </c>
      <c r="N3316" s="5">
        <f t="shared" si="2821"/>
        <v>25</v>
      </c>
      <c r="O3316" s="5">
        <f t="shared" si="2821"/>
        <v>0</v>
      </c>
      <c r="P3316" s="5">
        <f t="shared" si="2822"/>
        <v>0</v>
      </c>
      <c r="Q3316" s="5">
        <f t="shared" si="2822"/>
        <v>0</v>
      </c>
      <c r="R3316" s="5">
        <f t="shared" si="2822"/>
        <v>0</v>
      </c>
      <c r="S3316" s="5">
        <f t="shared" si="2822"/>
        <v>0</v>
      </c>
      <c r="T3316" s="5">
        <f t="shared" si="2822"/>
        <v>25</v>
      </c>
      <c r="U3316" s="5">
        <f t="shared" si="2822"/>
        <v>0</v>
      </c>
      <c r="V3316" s="42">
        <f t="shared" si="2822"/>
        <v>0</v>
      </c>
      <c r="W3316" s="5">
        <f t="shared" si="2798"/>
        <v>100</v>
      </c>
      <c r="X3316" s="27"/>
    </row>
    <row r="3317" spans="1:25" ht="63" customHeight="1" x14ac:dyDescent="0.3">
      <c r="A3317" s="4" t="s">
        <v>239</v>
      </c>
      <c r="B3317" s="4" t="s">
        <v>1766</v>
      </c>
      <c r="C3317" s="4" t="s">
        <v>209</v>
      </c>
      <c r="D3317" s="4"/>
      <c r="E3317" s="14" t="s">
        <v>1589</v>
      </c>
      <c r="F3317" s="5">
        <f>F3318+F3320</f>
        <v>36.299999999999997</v>
      </c>
      <c r="G3317" s="5">
        <f>G3318+G3320</f>
        <v>302.89999999999998</v>
      </c>
      <c r="H3317" s="5">
        <f>H3318+H3320</f>
        <v>36.299999999999997</v>
      </c>
      <c r="I3317" s="5">
        <f>I3318+I3320+I3322</f>
        <v>0</v>
      </c>
      <c r="J3317" s="5">
        <f>J3318+J3320+J3322</f>
        <v>0</v>
      </c>
      <c r="K3317" s="5">
        <f>K3318+K3320+K3322</f>
        <v>0</v>
      </c>
      <c r="L3317" s="5">
        <f>L3318+L3320+L3322</f>
        <v>-11.3</v>
      </c>
      <c r="M3317" s="5">
        <f t="shared" si="2814"/>
        <v>24.999999999999996</v>
      </c>
      <c r="N3317" s="5">
        <f>N3318+N3320+N3322</f>
        <v>25</v>
      </c>
      <c r="O3317" s="5">
        <f>O3318+O3320+O3322</f>
        <v>0</v>
      </c>
      <c r="P3317" s="5">
        <f t="shared" ref="P3317:V3317" si="2823">P3318+P3320</f>
        <v>0</v>
      </c>
      <c r="Q3317" s="5">
        <f t="shared" si="2823"/>
        <v>0</v>
      </c>
      <c r="R3317" s="5">
        <f t="shared" si="2823"/>
        <v>0</v>
      </c>
      <c r="S3317" s="5">
        <f t="shared" si="2823"/>
        <v>0</v>
      </c>
      <c r="T3317" s="5">
        <f>T3318+T3320+T3322</f>
        <v>25</v>
      </c>
      <c r="U3317" s="5">
        <f t="shared" si="2823"/>
        <v>0</v>
      </c>
      <c r="V3317" s="42">
        <f t="shared" si="2823"/>
        <v>0</v>
      </c>
      <c r="W3317" s="5">
        <f t="shared" si="2798"/>
        <v>100</v>
      </c>
      <c r="X3317" s="27"/>
    </row>
    <row r="3318" spans="1:25" ht="31.5" hidden="1" customHeight="1" x14ac:dyDescent="0.25">
      <c r="A3318" s="4" t="s">
        <v>239</v>
      </c>
      <c r="B3318" s="4" t="s">
        <v>1766</v>
      </c>
      <c r="C3318" s="4" t="s">
        <v>209</v>
      </c>
      <c r="D3318" s="4" t="s">
        <v>11</v>
      </c>
      <c r="E3318" s="14" t="s">
        <v>531</v>
      </c>
      <c r="F3318" s="5">
        <f t="shared" si="2820"/>
        <v>36.299999999999997</v>
      </c>
      <c r="G3318" s="5">
        <f t="shared" si="2820"/>
        <v>302.89999999999998</v>
      </c>
      <c r="H3318" s="5">
        <f t="shared" si="2820"/>
        <v>36.299999999999997</v>
      </c>
      <c r="I3318" s="5">
        <f t="shared" si="2820"/>
        <v>-36.299999999999997</v>
      </c>
      <c r="J3318" s="5">
        <f t="shared" si="2820"/>
        <v>-302.89999999999998</v>
      </c>
      <c r="K3318" s="5">
        <f t="shared" si="2820"/>
        <v>-36.299999999999997</v>
      </c>
      <c r="L3318" s="5">
        <f t="shared" si="2820"/>
        <v>0</v>
      </c>
      <c r="M3318" s="5">
        <f t="shared" si="2814"/>
        <v>0</v>
      </c>
      <c r="N3318" s="5">
        <f t="shared" si="2821"/>
        <v>0</v>
      </c>
      <c r="O3318" s="5">
        <f t="shared" si="2821"/>
        <v>0</v>
      </c>
      <c r="P3318" s="5">
        <f t="shared" si="2822"/>
        <v>0</v>
      </c>
      <c r="Q3318" s="5">
        <f t="shared" si="2822"/>
        <v>0</v>
      </c>
      <c r="R3318" s="5">
        <f t="shared" si="2822"/>
        <v>0</v>
      </c>
      <c r="S3318" s="5">
        <f t="shared" si="2822"/>
        <v>0</v>
      </c>
      <c r="T3318" s="5">
        <f t="shared" si="2822"/>
        <v>0</v>
      </c>
      <c r="U3318" s="5">
        <f t="shared" si="2822"/>
        <v>0</v>
      </c>
      <c r="V3318" s="42">
        <f t="shared" si="2822"/>
        <v>0</v>
      </c>
      <c r="W3318" s="5" t="e">
        <f t="shared" si="2798"/>
        <v>#DIV/0!</v>
      </c>
      <c r="X3318" s="27" t="s">
        <v>1591</v>
      </c>
      <c r="Y3318" s="2" t="s">
        <v>1630</v>
      </c>
    </row>
    <row r="3319" spans="1:25" ht="31.5" hidden="1" customHeight="1" x14ac:dyDescent="0.25">
      <c r="A3319" s="4" t="s">
        <v>239</v>
      </c>
      <c r="B3319" s="4" t="s">
        <v>1766</v>
      </c>
      <c r="C3319" s="4" t="s">
        <v>209</v>
      </c>
      <c r="D3319" s="4" t="s">
        <v>12</v>
      </c>
      <c r="E3319" s="14" t="s">
        <v>532</v>
      </c>
      <c r="F3319" s="5">
        <v>36.299999999999997</v>
      </c>
      <c r="G3319" s="5">
        <v>302.89999999999998</v>
      </c>
      <c r="H3319" s="5">
        <v>36.299999999999997</v>
      </c>
      <c r="I3319" s="5">
        <v>-36.299999999999997</v>
      </c>
      <c r="J3319" s="5">
        <v>-302.89999999999998</v>
      </c>
      <c r="K3319" s="5">
        <v>-36.299999999999997</v>
      </c>
      <c r="L3319" s="5"/>
      <c r="M3319" s="5">
        <f t="shared" si="2814"/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42">
        <v>0</v>
      </c>
      <c r="W3319" s="5" t="e">
        <f t="shared" si="2798"/>
        <v>#DIV/0!</v>
      </c>
      <c r="X3319" s="27" t="s">
        <v>1591</v>
      </c>
      <c r="Y3319" s="2" t="s">
        <v>1630</v>
      </c>
    </row>
    <row r="3320" spans="1:25" ht="15.75" hidden="1" customHeight="1" x14ac:dyDescent="0.3">
      <c r="A3320" s="4" t="s">
        <v>239</v>
      </c>
      <c r="B3320" s="4" t="s">
        <v>1766</v>
      </c>
      <c r="C3320" s="4" t="s">
        <v>209</v>
      </c>
      <c r="D3320" s="4" t="s">
        <v>13</v>
      </c>
      <c r="E3320" s="14" t="s">
        <v>547</v>
      </c>
      <c r="F3320" s="5">
        <f t="shared" ref="F3320:L3320" si="2824">F3321</f>
        <v>0</v>
      </c>
      <c r="G3320" s="5">
        <f t="shared" si="2824"/>
        <v>0</v>
      </c>
      <c r="H3320" s="5">
        <f t="shared" si="2824"/>
        <v>0</v>
      </c>
      <c r="I3320" s="5">
        <f t="shared" si="2824"/>
        <v>0</v>
      </c>
      <c r="J3320" s="5">
        <f t="shared" si="2824"/>
        <v>0</v>
      </c>
      <c r="K3320" s="5">
        <f t="shared" si="2824"/>
        <v>0</v>
      </c>
      <c r="L3320" s="5">
        <f t="shared" si="2824"/>
        <v>0</v>
      </c>
      <c r="M3320" s="5">
        <f t="shared" si="2814"/>
        <v>0</v>
      </c>
      <c r="N3320" s="5">
        <f>N3321</f>
        <v>0</v>
      </c>
      <c r="O3320" s="5">
        <f>O3321</f>
        <v>0</v>
      </c>
      <c r="P3320" s="5">
        <f t="shared" ref="P3320:V3320" si="2825">P3321</f>
        <v>0</v>
      </c>
      <c r="Q3320" s="5">
        <f t="shared" si="2825"/>
        <v>0</v>
      </c>
      <c r="R3320" s="5">
        <f t="shared" si="2825"/>
        <v>0</v>
      </c>
      <c r="S3320" s="5">
        <f t="shared" si="2825"/>
        <v>0</v>
      </c>
      <c r="T3320" s="5">
        <f t="shared" si="2825"/>
        <v>0</v>
      </c>
      <c r="U3320" s="5">
        <f t="shared" si="2825"/>
        <v>0</v>
      </c>
      <c r="V3320" s="42">
        <f t="shared" si="2825"/>
        <v>0</v>
      </c>
      <c r="W3320" s="5" t="e">
        <f t="shared" si="2798"/>
        <v>#DIV/0!</v>
      </c>
      <c r="X3320" s="27" t="s">
        <v>1591</v>
      </c>
      <c r="Y3320" s="2" t="s">
        <v>1630</v>
      </c>
    </row>
    <row r="3321" spans="1:25" ht="15.75" hidden="1" customHeight="1" x14ac:dyDescent="0.25">
      <c r="A3321" s="4" t="s">
        <v>239</v>
      </c>
      <c r="B3321" s="4" t="s">
        <v>1766</v>
      </c>
      <c r="C3321" s="4" t="s">
        <v>209</v>
      </c>
      <c r="D3321" s="4" t="s">
        <v>14</v>
      </c>
      <c r="E3321" s="14" t="s">
        <v>549</v>
      </c>
      <c r="F3321" s="5"/>
      <c r="G3321" s="5"/>
      <c r="H3321" s="5"/>
      <c r="I3321" s="5"/>
      <c r="J3321" s="5"/>
      <c r="K3321" s="5"/>
      <c r="L3321" s="5"/>
      <c r="M3321" s="5">
        <f t="shared" si="2814"/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42">
        <v>0</v>
      </c>
      <c r="W3321" s="5" t="e">
        <f t="shared" si="2798"/>
        <v>#DIV/0!</v>
      </c>
      <c r="X3321" s="27" t="s">
        <v>1591</v>
      </c>
      <c r="Y3321" s="2" t="s">
        <v>1630</v>
      </c>
    </row>
    <row r="3322" spans="1:25" ht="63" customHeight="1" x14ac:dyDescent="0.3">
      <c r="A3322" s="4" t="s">
        <v>239</v>
      </c>
      <c r="B3322" s="4" t="s">
        <v>1766</v>
      </c>
      <c r="C3322" s="24" t="s">
        <v>1563</v>
      </c>
      <c r="D3322" s="4"/>
      <c r="E3322" s="14" t="s">
        <v>1564</v>
      </c>
      <c r="F3322" s="5"/>
      <c r="G3322" s="5"/>
      <c r="H3322" s="5"/>
      <c r="I3322" s="5">
        <f t="shared" ref="I3322:K3323" si="2826">I3323</f>
        <v>36.299999999999997</v>
      </c>
      <c r="J3322" s="5">
        <f t="shared" si="2826"/>
        <v>302.89999999999998</v>
      </c>
      <c r="K3322" s="5">
        <f t="shared" si="2826"/>
        <v>36.299999999999997</v>
      </c>
      <c r="L3322" s="5">
        <f>L3323+L3325</f>
        <v>-11.3</v>
      </c>
      <c r="M3322" s="5">
        <f t="shared" si="2814"/>
        <v>24.999999999999996</v>
      </c>
      <c r="N3322" s="5">
        <f>N3323+N3325</f>
        <v>25</v>
      </c>
      <c r="O3322" s="5">
        <f t="shared" ref="O3322:V3322" si="2827">O3323+O3325</f>
        <v>0</v>
      </c>
      <c r="P3322" s="5">
        <f t="shared" si="2827"/>
        <v>0</v>
      </c>
      <c r="Q3322" s="5">
        <f t="shared" si="2827"/>
        <v>0</v>
      </c>
      <c r="R3322" s="5">
        <f t="shared" si="2827"/>
        <v>0</v>
      </c>
      <c r="S3322" s="5">
        <f t="shared" si="2827"/>
        <v>0</v>
      </c>
      <c r="T3322" s="5">
        <f t="shared" si="2827"/>
        <v>25</v>
      </c>
      <c r="U3322" s="5">
        <f t="shared" si="2827"/>
        <v>0</v>
      </c>
      <c r="V3322" s="42">
        <f t="shared" si="2827"/>
        <v>0</v>
      </c>
      <c r="W3322" s="5">
        <f t="shared" si="2798"/>
        <v>100</v>
      </c>
      <c r="X3322" s="27"/>
    </row>
    <row r="3323" spans="1:25" ht="31.5" hidden="1" customHeight="1" x14ac:dyDescent="0.3">
      <c r="A3323" s="4" t="s">
        <v>239</v>
      </c>
      <c r="B3323" s="4" t="s">
        <v>1766</v>
      </c>
      <c r="C3323" s="24" t="s">
        <v>1563</v>
      </c>
      <c r="D3323" s="4" t="s">
        <v>11</v>
      </c>
      <c r="E3323" s="14" t="s">
        <v>531</v>
      </c>
      <c r="F3323" s="5"/>
      <c r="G3323" s="5"/>
      <c r="H3323" s="5"/>
      <c r="I3323" s="5">
        <f t="shared" si="2826"/>
        <v>36.299999999999997</v>
      </c>
      <c r="J3323" s="5">
        <f t="shared" si="2826"/>
        <v>302.89999999999998</v>
      </c>
      <c r="K3323" s="5">
        <f t="shared" si="2826"/>
        <v>36.299999999999997</v>
      </c>
      <c r="L3323" s="5">
        <f>L3324</f>
        <v>-11.3</v>
      </c>
      <c r="M3323" s="5">
        <f t="shared" si="2814"/>
        <v>24.999999999999996</v>
      </c>
      <c r="N3323" s="5">
        <f>N3324</f>
        <v>0</v>
      </c>
      <c r="O3323" s="5">
        <f>O3324</f>
        <v>0</v>
      </c>
      <c r="P3323" s="5">
        <f t="shared" ref="P3323:V3323" si="2828">P3324</f>
        <v>0</v>
      </c>
      <c r="Q3323" s="5">
        <f t="shared" si="2828"/>
        <v>0</v>
      </c>
      <c r="R3323" s="5">
        <f t="shared" si="2828"/>
        <v>0</v>
      </c>
      <c r="S3323" s="5">
        <f t="shared" si="2828"/>
        <v>0</v>
      </c>
      <c r="T3323" s="5">
        <f>T3324</f>
        <v>0</v>
      </c>
      <c r="U3323" s="5">
        <f t="shared" si="2828"/>
        <v>0</v>
      </c>
      <c r="V3323" s="42">
        <f t="shared" si="2828"/>
        <v>0</v>
      </c>
      <c r="W3323" s="5" t="e">
        <f t="shared" si="2798"/>
        <v>#DIV/0!</v>
      </c>
      <c r="X3323" s="25" t="s">
        <v>1591</v>
      </c>
    </row>
    <row r="3324" spans="1:25" ht="31.5" hidden="1" customHeight="1" x14ac:dyDescent="0.3">
      <c r="A3324" s="4" t="s">
        <v>239</v>
      </c>
      <c r="B3324" s="4" t="s">
        <v>1766</v>
      </c>
      <c r="C3324" s="24" t="s">
        <v>1563</v>
      </c>
      <c r="D3324" s="4" t="s">
        <v>12</v>
      </c>
      <c r="E3324" s="14" t="s">
        <v>532</v>
      </c>
      <c r="F3324" s="5"/>
      <c r="G3324" s="5"/>
      <c r="H3324" s="5"/>
      <c r="I3324" s="5">
        <v>36.299999999999997</v>
      </c>
      <c r="J3324" s="5">
        <v>302.89999999999998</v>
      </c>
      <c r="K3324" s="5">
        <v>36.299999999999997</v>
      </c>
      <c r="L3324" s="5">
        <v>-11.3</v>
      </c>
      <c r="M3324" s="5">
        <f t="shared" si="2814"/>
        <v>24.999999999999996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42">
        <v>0</v>
      </c>
      <c r="W3324" s="5" t="e">
        <f t="shared" si="2798"/>
        <v>#DIV/0!</v>
      </c>
      <c r="X3324" s="25" t="s">
        <v>1591</v>
      </c>
    </row>
    <row r="3325" spans="1:25" ht="15.75" customHeight="1" x14ac:dyDescent="0.3">
      <c r="A3325" s="4" t="s">
        <v>239</v>
      </c>
      <c r="B3325" s="4" t="s">
        <v>1766</v>
      </c>
      <c r="C3325" s="24" t="s">
        <v>1563</v>
      </c>
      <c r="D3325" s="4" t="s">
        <v>13</v>
      </c>
      <c r="E3325" s="14" t="s">
        <v>547</v>
      </c>
      <c r="F3325" s="5"/>
      <c r="G3325" s="5"/>
      <c r="H3325" s="5"/>
      <c r="I3325" s="5"/>
      <c r="J3325" s="5"/>
      <c r="K3325" s="5"/>
      <c r="L3325" s="5">
        <f>L3326</f>
        <v>0</v>
      </c>
      <c r="M3325" s="5">
        <f>M3326</f>
        <v>0</v>
      </c>
      <c r="N3325" s="5">
        <f t="shared" ref="N3325:V3325" si="2829">N3326</f>
        <v>25</v>
      </c>
      <c r="O3325" s="5">
        <f t="shared" si="2829"/>
        <v>0</v>
      </c>
      <c r="P3325" s="5">
        <f t="shared" si="2829"/>
        <v>0</v>
      </c>
      <c r="Q3325" s="5">
        <f t="shared" si="2829"/>
        <v>0</v>
      </c>
      <c r="R3325" s="5">
        <f t="shared" si="2829"/>
        <v>0</v>
      </c>
      <c r="S3325" s="5">
        <f t="shared" si="2829"/>
        <v>0</v>
      </c>
      <c r="T3325" s="5">
        <f t="shared" si="2829"/>
        <v>25</v>
      </c>
      <c r="U3325" s="5">
        <f t="shared" si="2829"/>
        <v>0</v>
      </c>
      <c r="V3325" s="42">
        <f t="shared" si="2829"/>
        <v>0</v>
      </c>
      <c r="W3325" s="5">
        <f t="shared" si="2798"/>
        <v>100</v>
      </c>
      <c r="X3325" s="27"/>
    </row>
    <row r="3326" spans="1:25" ht="15.75" customHeight="1" x14ac:dyDescent="0.3">
      <c r="A3326" s="4" t="s">
        <v>239</v>
      </c>
      <c r="B3326" s="4" t="s">
        <v>1766</v>
      </c>
      <c r="C3326" s="24" t="s">
        <v>1563</v>
      </c>
      <c r="D3326" s="4" t="s">
        <v>14</v>
      </c>
      <c r="E3326" s="14" t="s">
        <v>549</v>
      </c>
      <c r="F3326" s="5"/>
      <c r="G3326" s="5"/>
      <c r="H3326" s="5"/>
      <c r="I3326" s="5"/>
      <c r="J3326" s="5"/>
      <c r="K3326" s="5"/>
      <c r="L3326" s="5">
        <v>0</v>
      </c>
      <c r="M3326" s="5">
        <v>0</v>
      </c>
      <c r="N3326" s="5">
        <v>25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25</v>
      </c>
      <c r="U3326" s="5">
        <v>0</v>
      </c>
      <c r="V3326" s="42">
        <v>0</v>
      </c>
      <c r="W3326" s="5">
        <f t="shared" si="2798"/>
        <v>100</v>
      </c>
      <c r="X3326" s="27"/>
    </row>
    <row r="3327" spans="1:25" s="3" customFormat="1" ht="15.75" customHeight="1" x14ac:dyDescent="0.3">
      <c r="A3327" s="7" t="s">
        <v>239</v>
      </c>
      <c r="B3327" s="7" t="s">
        <v>91</v>
      </c>
      <c r="C3327" s="7"/>
      <c r="D3327" s="7"/>
      <c r="E3327" s="18" t="s">
        <v>494</v>
      </c>
      <c r="F3327" s="8">
        <f t="shared" ref="F3327:L3327" si="2830">F3335+F3386+F3328</f>
        <v>73584.099999999991</v>
      </c>
      <c r="G3327" s="8">
        <f t="shared" si="2830"/>
        <v>62317.399999999994</v>
      </c>
      <c r="H3327" s="8">
        <f t="shared" si="2830"/>
        <v>105406.6</v>
      </c>
      <c r="I3327" s="8">
        <f t="shared" si="2830"/>
        <v>0</v>
      </c>
      <c r="J3327" s="8">
        <f t="shared" si="2830"/>
        <v>0</v>
      </c>
      <c r="K3327" s="8">
        <f t="shared" si="2830"/>
        <v>-10229.299999999999</v>
      </c>
      <c r="L3327" s="8">
        <f t="shared" si="2830"/>
        <v>-2926.47</v>
      </c>
      <c r="M3327" s="8">
        <f t="shared" si="2814"/>
        <v>70657.62999999999</v>
      </c>
      <c r="N3327" s="8">
        <f>N3335+N3386+N3328</f>
        <v>32251.897269999998</v>
      </c>
      <c r="O3327" s="8">
        <f>O3335+O3386+O3328</f>
        <v>26687.11709</v>
      </c>
      <c r="P3327" s="8">
        <f t="shared" ref="P3327:V3327" si="2831">P3335+P3386+P3328</f>
        <v>863.32083999999998</v>
      </c>
      <c r="Q3327" s="8">
        <f t="shared" si="2831"/>
        <v>863.32083999999998</v>
      </c>
      <c r="R3327" s="8">
        <f t="shared" si="2831"/>
        <v>0</v>
      </c>
      <c r="S3327" s="8">
        <f t="shared" si="2831"/>
        <v>0</v>
      </c>
      <c r="T3327" s="8">
        <f t="shared" si="2831"/>
        <v>32251.706820000003</v>
      </c>
      <c r="U3327" s="8">
        <f t="shared" si="2831"/>
        <v>863.32083999999998</v>
      </c>
      <c r="V3327" s="40">
        <f t="shared" si="2831"/>
        <v>0</v>
      </c>
      <c r="W3327" s="8">
        <f t="shared" si="2798"/>
        <v>99.999409492103979</v>
      </c>
      <c r="X3327" s="22"/>
    </row>
    <row r="3328" spans="1:25" s="10" customFormat="1" ht="15.75" customHeight="1" x14ac:dyDescent="0.3">
      <c r="A3328" s="9" t="s">
        <v>239</v>
      </c>
      <c r="B3328" s="9" t="s">
        <v>1788</v>
      </c>
      <c r="C3328" s="9"/>
      <c r="D3328" s="9"/>
      <c r="E3328" s="13" t="s">
        <v>513</v>
      </c>
      <c r="F3328" s="11">
        <f t="shared" ref="F3328:L3333" si="2832">F3329</f>
        <v>0</v>
      </c>
      <c r="G3328" s="11">
        <f t="shared" si="2832"/>
        <v>0</v>
      </c>
      <c r="H3328" s="11">
        <f t="shared" si="2832"/>
        <v>0</v>
      </c>
      <c r="I3328" s="11">
        <f t="shared" si="2832"/>
        <v>0</v>
      </c>
      <c r="J3328" s="11">
        <f t="shared" si="2832"/>
        <v>0</v>
      </c>
      <c r="K3328" s="11">
        <f t="shared" si="2832"/>
        <v>0</v>
      </c>
      <c r="L3328" s="11">
        <f t="shared" si="2832"/>
        <v>191.62600000000009</v>
      </c>
      <c r="M3328" s="11">
        <f t="shared" si="2814"/>
        <v>191.62600000000009</v>
      </c>
      <c r="N3328" s="11">
        <f t="shared" ref="N3328:O3333" si="2833">N3329</f>
        <v>191.626</v>
      </c>
      <c r="O3328" s="11">
        <f t="shared" si="2833"/>
        <v>0</v>
      </c>
      <c r="P3328" s="11">
        <f t="shared" ref="P3328:V3333" si="2834">P3329</f>
        <v>0</v>
      </c>
      <c r="Q3328" s="11">
        <f t="shared" si="2834"/>
        <v>0</v>
      </c>
      <c r="R3328" s="11">
        <f t="shared" si="2834"/>
        <v>0</v>
      </c>
      <c r="S3328" s="11">
        <f t="shared" si="2834"/>
        <v>0</v>
      </c>
      <c r="T3328" s="11">
        <f t="shared" si="2834"/>
        <v>191.62523999999999</v>
      </c>
      <c r="U3328" s="11">
        <f t="shared" si="2834"/>
        <v>0</v>
      </c>
      <c r="V3328" s="41">
        <f t="shared" si="2834"/>
        <v>0</v>
      </c>
      <c r="W3328" s="11">
        <f t="shared" si="2798"/>
        <v>99.999603394111432</v>
      </c>
      <c r="X3328" s="27"/>
    </row>
    <row r="3329" spans="1:24" ht="31.5" customHeight="1" x14ac:dyDescent="0.3">
      <c r="A3329" s="4" t="s">
        <v>239</v>
      </c>
      <c r="B3329" s="4" t="s">
        <v>1788</v>
      </c>
      <c r="C3329" s="4" t="s">
        <v>205</v>
      </c>
      <c r="D3329" s="4"/>
      <c r="E3329" s="14" t="s">
        <v>1210</v>
      </c>
      <c r="F3329" s="5">
        <f t="shared" si="2832"/>
        <v>0</v>
      </c>
      <c r="G3329" s="5">
        <f t="shared" si="2832"/>
        <v>0</v>
      </c>
      <c r="H3329" s="5">
        <f t="shared" si="2832"/>
        <v>0</v>
      </c>
      <c r="I3329" s="5">
        <f t="shared" si="2832"/>
        <v>0</v>
      </c>
      <c r="J3329" s="5">
        <f t="shared" si="2832"/>
        <v>0</v>
      </c>
      <c r="K3329" s="5">
        <f t="shared" si="2832"/>
        <v>0</v>
      </c>
      <c r="L3329" s="5">
        <f t="shared" si="2832"/>
        <v>191.62600000000009</v>
      </c>
      <c r="M3329" s="5">
        <f t="shared" si="2814"/>
        <v>191.62600000000009</v>
      </c>
      <c r="N3329" s="5">
        <f t="shared" si="2833"/>
        <v>191.626</v>
      </c>
      <c r="O3329" s="5">
        <f t="shared" si="2833"/>
        <v>0</v>
      </c>
      <c r="P3329" s="5">
        <f t="shared" si="2834"/>
        <v>0</v>
      </c>
      <c r="Q3329" s="5">
        <f t="shared" si="2834"/>
        <v>0</v>
      </c>
      <c r="R3329" s="5">
        <f t="shared" si="2834"/>
        <v>0</v>
      </c>
      <c r="S3329" s="5">
        <f t="shared" si="2834"/>
        <v>0</v>
      </c>
      <c r="T3329" s="5">
        <f t="shared" si="2834"/>
        <v>191.62523999999999</v>
      </c>
      <c r="U3329" s="5">
        <f t="shared" si="2834"/>
        <v>0</v>
      </c>
      <c r="V3329" s="42">
        <f t="shared" si="2834"/>
        <v>0</v>
      </c>
      <c r="W3329" s="5">
        <f t="shared" si="2798"/>
        <v>99.999603394111432</v>
      </c>
      <c r="X3329" s="27"/>
    </row>
    <row r="3330" spans="1:24" ht="31.5" customHeight="1" x14ac:dyDescent="0.3">
      <c r="A3330" s="4" t="s">
        <v>239</v>
      </c>
      <c r="B3330" s="4" t="s">
        <v>1788</v>
      </c>
      <c r="C3330" s="4" t="s">
        <v>253</v>
      </c>
      <c r="D3330" s="4"/>
      <c r="E3330" s="14" t="s">
        <v>1229</v>
      </c>
      <c r="F3330" s="5">
        <f t="shared" si="2832"/>
        <v>0</v>
      </c>
      <c r="G3330" s="5">
        <f t="shared" si="2832"/>
        <v>0</v>
      </c>
      <c r="H3330" s="5">
        <f t="shared" si="2832"/>
        <v>0</v>
      </c>
      <c r="I3330" s="5">
        <f t="shared" si="2832"/>
        <v>0</v>
      </c>
      <c r="J3330" s="5">
        <f t="shared" si="2832"/>
        <v>0</v>
      </c>
      <c r="K3330" s="5">
        <f t="shared" si="2832"/>
        <v>0</v>
      </c>
      <c r="L3330" s="5">
        <f t="shared" si="2832"/>
        <v>191.62600000000009</v>
      </c>
      <c r="M3330" s="5">
        <f t="shared" si="2814"/>
        <v>191.62600000000009</v>
      </c>
      <c r="N3330" s="5">
        <f t="shared" si="2833"/>
        <v>191.626</v>
      </c>
      <c r="O3330" s="5">
        <f t="shared" si="2833"/>
        <v>0</v>
      </c>
      <c r="P3330" s="5">
        <f t="shared" si="2834"/>
        <v>0</v>
      </c>
      <c r="Q3330" s="5">
        <f t="shared" si="2834"/>
        <v>0</v>
      </c>
      <c r="R3330" s="5">
        <f t="shared" si="2834"/>
        <v>0</v>
      </c>
      <c r="S3330" s="5">
        <f t="shared" si="2834"/>
        <v>0</v>
      </c>
      <c r="T3330" s="5">
        <f t="shared" si="2834"/>
        <v>191.62523999999999</v>
      </c>
      <c r="U3330" s="5">
        <f t="shared" si="2834"/>
        <v>0</v>
      </c>
      <c r="V3330" s="42">
        <f t="shared" si="2834"/>
        <v>0</v>
      </c>
      <c r="W3330" s="5">
        <f t="shared" si="2798"/>
        <v>99.999603394111432</v>
      </c>
      <c r="X3330" s="27"/>
    </row>
    <row r="3331" spans="1:24" ht="63" customHeight="1" x14ac:dyDescent="0.3">
      <c r="A3331" s="4" t="s">
        <v>239</v>
      </c>
      <c r="B3331" s="4" t="s">
        <v>1788</v>
      </c>
      <c r="C3331" s="4" t="s">
        <v>254</v>
      </c>
      <c r="D3331" s="4"/>
      <c r="E3331" s="14" t="s">
        <v>1230</v>
      </c>
      <c r="F3331" s="5">
        <f t="shared" si="2832"/>
        <v>0</v>
      </c>
      <c r="G3331" s="5">
        <f t="shared" si="2832"/>
        <v>0</v>
      </c>
      <c r="H3331" s="5">
        <f t="shared" si="2832"/>
        <v>0</v>
      </c>
      <c r="I3331" s="5">
        <f t="shared" si="2832"/>
        <v>0</v>
      </c>
      <c r="J3331" s="5">
        <f t="shared" si="2832"/>
        <v>0</v>
      </c>
      <c r="K3331" s="5">
        <f t="shared" si="2832"/>
        <v>0</v>
      </c>
      <c r="L3331" s="5">
        <f t="shared" si="2832"/>
        <v>191.62600000000009</v>
      </c>
      <c r="M3331" s="5">
        <f t="shared" si="2814"/>
        <v>191.62600000000009</v>
      </c>
      <c r="N3331" s="5">
        <f t="shared" si="2833"/>
        <v>191.626</v>
      </c>
      <c r="O3331" s="5">
        <f t="shared" si="2833"/>
        <v>0</v>
      </c>
      <c r="P3331" s="5">
        <f t="shared" si="2834"/>
        <v>0</v>
      </c>
      <c r="Q3331" s="5">
        <f t="shared" si="2834"/>
        <v>0</v>
      </c>
      <c r="R3331" s="5">
        <f t="shared" si="2834"/>
        <v>0</v>
      </c>
      <c r="S3331" s="5">
        <f t="shared" si="2834"/>
        <v>0</v>
      </c>
      <c r="T3331" s="5">
        <f t="shared" si="2834"/>
        <v>191.62523999999999</v>
      </c>
      <c r="U3331" s="5">
        <f t="shared" si="2834"/>
        <v>0</v>
      </c>
      <c r="V3331" s="42">
        <f t="shared" si="2834"/>
        <v>0</v>
      </c>
      <c r="W3331" s="5">
        <f t="shared" si="2798"/>
        <v>99.999603394111432</v>
      </c>
      <c r="X3331" s="27"/>
    </row>
    <row r="3332" spans="1:24" ht="31.5" customHeight="1" x14ac:dyDescent="0.3">
      <c r="A3332" s="4" t="s">
        <v>239</v>
      </c>
      <c r="B3332" s="4" t="s">
        <v>1788</v>
      </c>
      <c r="C3332" s="4" t="s">
        <v>1306</v>
      </c>
      <c r="D3332" s="4"/>
      <c r="E3332" s="14" t="s">
        <v>1307</v>
      </c>
      <c r="F3332" s="5">
        <f t="shared" si="2832"/>
        <v>0</v>
      </c>
      <c r="G3332" s="5">
        <f t="shared" si="2832"/>
        <v>0</v>
      </c>
      <c r="H3332" s="5">
        <f t="shared" si="2832"/>
        <v>0</v>
      </c>
      <c r="I3332" s="5">
        <f t="shared" si="2832"/>
        <v>0</v>
      </c>
      <c r="J3332" s="5">
        <f t="shared" si="2832"/>
        <v>0</v>
      </c>
      <c r="K3332" s="5">
        <f t="shared" si="2832"/>
        <v>0</v>
      </c>
      <c r="L3332" s="5">
        <f t="shared" si="2832"/>
        <v>191.62600000000009</v>
      </c>
      <c r="M3332" s="5">
        <f t="shared" si="2814"/>
        <v>191.62600000000009</v>
      </c>
      <c r="N3332" s="5">
        <f t="shared" si="2833"/>
        <v>191.626</v>
      </c>
      <c r="O3332" s="5">
        <f t="shared" si="2833"/>
        <v>0</v>
      </c>
      <c r="P3332" s="5">
        <f t="shared" si="2834"/>
        <v>0</v>
      </c>
      <c r="Q3332" s="5">
        <f t="shared" si="2834"/>
        <v>0</v>
      </c>
      <c r="R3332" s="5">
        <f t="shared" si="2834"/>
        <v>0</v>
      </c>
      <c r="S3332" s="5">
        <f t="shared" si="2834"/>
        <v>0</v>
      </c>
      <c r="T3332" s="5">
        <f t="shared" si="2834"/>
        <v>191.62523999999999</v>
      </c>
      <c r="U3332" s="5">
        <f t="shared" si="2834"/>
        <v>0</v>
      </c>
      <c r="V3332" s="42">
        <f t="shared" si="2834"/>
        <v>0</v>
      </c>
      <c r="W3332" s="5">
        <f t="shared" si="2798"/>
        <v>99.999603394111432</v>
      </c>
      <c r="X3332" s="27"/>
    </row>
    <row r="3333" spans="1:24" ht="31.5" customHeight="1" x14ac:dyDescent="0.3">
      <c r="A3333" s="4" t="s">
        <v>239</v>
      </c>
      <c r="B3333" s="4" t="s">
        <v>1788</v>
      </c>
      <c r="C3333" s="4" t="s">
        <v>1306</v>
      </c>
      <c r="D3333" s="4" t="s">
        <v>11</v>
      </c>
      <c r="E3333" s="14" t="s">
        <v>531</v>
      </c>
      <c r="F3333" s="5">
        <f t="shared" si="2832"/>
        <v>0</v>
      </c>
      <c r="G3333" s="5">
        <f t="shared" si="2832"/>
        <v>0</v>
      </c>
      <c r="H3333" s="5">
        <f t="shared" si="2832"/>
        <v>0</v>
      </c>
      <c r="I3333" s="5">
        <f t="shared" si="2832"/>
        <v>0</v>
      </c>
      <c r="J3333" s="5">
        <f t="shared" si="2832"/>
        <v>0</v>
      </c>
      <c r="K3333" s="5">
        <f t="shared" si="2832"/>
        <v>0</v>
      </c>
      <c r="L3333" s="5">
        <f t="shared" si="2832"/>
        <v>191.62600000000009</v>
      </c>
      <c r="M3333" s="5">
        <f t="shared" si="2814"/>
        <v>191.62600000000009</v>
      </c>
      <c r="N3333" s="5">
        <f t="shared" si="2833"/>
        <v>191.626</v>
      </c>
      <c r="O3333" s="5">
        <f t="shared" si="2833"/>
        <v>0</v>
      </c>
      <c r="P3333" s="5">
        <f t="shared" si="2834"/>
        <v>0</v>
      </c>
      <c r="Q3333" s="5">
        <f t="shared" si="2834"/>
        <v>0</v>
      </c>
      <c r="R3333" s="5">
        <f t="shared" si="2834"/>
        <v>0</v>
      </c>
      <c r="S3333" s="5">
        <f t="shared" si="2834"/>
        <v>0</v>
      </c>
      <c r="T3333" s="5">
        <f t="shared" si="2834"/>
        <v>191.62523999999999</v>
      </c>
      <c r="U3333" s="5">
        <f t="shared" si="2834"/>
        <v>0</v>
      </c>
      <c r="V3333" s="42">
        <f t="shared" si="2834"/>
        <v>0</v>
      </c>
      <c r="W3333" s="5">
        <f t="shared" si="2798"/>
        <v>99.999603394111432</v>
      </c>
      <c r="X3333" s="27"/>
    </row>
    <row r="3334" spans="1:24" ht="31.5" customHeight="1" x14ac:dyDescent="0.3">
      <c r="A3334" s="4" t="s">
        <v>239</v>
      </c>
      <c r="B3334" s="4" t="s">
        <v>1788</v>
      </c>
      <c r="C3334" s="4" t="s">
        <v>1306</v>
      </c>
      <c r="D3334" s="4" t="s">
        <v>12</v>
      </c>
      <c r="E3334" s="14" t="s">
        <v>532</v>
      </c>
      <c r="F3334" s="5"/>
      <c r="G3334" s="5"/>
      <c r="H3334" s="5"/>
      <c r="I3334" s="5"/>
      <c r="J3334" s="5"/>
      <c r="K3334" s="5"/>
      <c r="L3334" s="5">
        <f>1035.813-844.187</f>
        <v>191.62600000000009</v>
      </c>
      <c r="M3334" s="5">
        <f t="shared" si="2814"/>
        <v>191.62600000000009</v>
      </c>
      <c r="N3334" s="5">
        <v>191.626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191.62523999999999</v>
      </c>
      <c r="U3334" s="5">
        <v>0</v>
      </c>
      <c r="V3334" s="42">
        <v>0</v>
      </c>
      <c r="W3334" s="5">
        <f t="shared" si="2798"/>
        <v>99.999603394111432</v>
      </c>
      <c r="X3334" s="27"/>
    </row>
    <row r="3335" spans="1:24" s="10" customFormat="1" ht="15.75" customHeight="1" x14ac:dyDescent="0.3">
      <c r="A3335" s="9" t="s">
        <v>239</v>
      </c>
      <c r="B3335" s="9" t="s">
        <v>1789</v>
      </c>
      <c r="C3335" s="9"/>
      <c r="D3335" s="9"/>
      <c r="E3335" s="13" t="s">
        <v>514</v>
      </c>
      <c r="F3335" s="11">
        <f t="shared" ref="F3335:L3335" si="2835">F3342+F3348+F3358+F3366</f>
        <v>63647.199999999997</v>
      </c>
      <c r="G3335" s="11">
        <f t="shared" si="2835"/>
        <v>52380.499999999993</v>
      </c>
      <c r="H3335" s="11">
        <f t="shared" si="2835"/>
        <v>95469.700000000012</v>
      </c>
      <c r="I3335" s="11">
        <f t="shared" si="2835"/>
        <v>0</v>
      </c>
      <c r="J3335" s="11">
        <f t="shared" si="2835"/>
        <v>0</v>
      </c>
      <c r="K3335" s="11">
        <f t="shared" si="2835"/>
        <v>-10229.299999999999</v>
      </c>
      <c r="L3335" s="11">
        <f t="shared" si="2835"/>
        <v>-3199.2959999999998</v>
      </c>
      <c r="M3335" s="11">
        <f t="shared" si="2814"/>
        <v>60447.903999999995</v>
      </c>
      <c r="N3335" s="11">
        <f>N3342+N3348+N3358+N3366+N3336</f>
        <v>21448.441269999999</v>
      </c>
      <c r="O3335" s="11">
        <f t="shared" ref="O3335:V3335" si="2836">O3342+O3348+O3358+O3366+O3336</f>
        <v>18552.931089999998</v>
      </c>
      <c r="P3335" s="11">
        <f t="shared" si="2836"/>
        <v>863.32083999999998</v>
      </c>
      <c r="Q3335" s="11">
        <f t="shared" si="2836"/>
        <v>863.32083999999998</v>
      </c>
      <c r="R3335" s="11">
        <f t="shared" si="2836"/>
        <v>0</v>
      </c>
      <c r="S3335" s="11">
        <f t="shared" si="2836"/>
        <v>0</v>
      </c>
      <c r="T3335" s="11">
        <f t="shared" si="2836"/>
        <v>21448.338940000001</v>
      </c>
      <c r="U3335" s="11">
        <f t="shared" si="2836"/>
        <v>863.32083999999998</v>
      </c>
      <c r="V3335" s="41">
        <f t="shared" si="2836"/>
        <v>0</v>
      </c>
      <c r="W3335" s="11">
        <f t="shared" si="2798"/>
        <v>99.999522902393196</v>
      </c>
      <c r="X3335" s="26"/>
    </row>
    <row r="3336" spans="1:24" ht="15.75" customHeight="1" x14ac:dyDescent="0.3">
      <c r="A3336" s="4" t="s">
        <v>239</v>
      </c>
      <c r="B3336" s="4" t="s">
        <v>1789</v>
      </c>
      <c r="C3336" s="4" t="s">
        <v>122</v>
      </c>
      <c r="D3336" s="4"/>
      <c r="E3336" s="14" t="s">
        <v>1042</v>
      </c>
      <c r="F3336" s="11"/>
      <c r="G3336" s="11"/>
      <c r="H3336" s="11"/>
      <c r="I3336" s="11"/>
      <c r="J3336" s="11"/>
      <c r="K3336" s="11"/>
      <c r="L3336" s="11"/>
      <c r="M3336" s="5">
        <v>0</v>
      </c>
      <c r="N3336" s="5">
        <f>N3337</f>
        <v>3157.8947400000002</v>
      </c>
      <c r="O3336" s="5">
        <f t="shared" ref="O3336:V3340" si="2837">O3337</f>
        <v>3157.8947400000002</v>
      </c>
      <c r="P3336" s="5">
        <f t="shared" si="2837"/>
        <v>0</v>
      </c>
      <c r="Q3336" s="5">
        <f t="shared" si="2837"/>
        <v>0</v>
      </c>
      <c r="R3336" s="5">
        <f t="shared" si="2837"/>
        <v>0</v>
      </c>
      <c r="S3336" s="5">
        <f t="shared" si="2837"/>
        <v>0</v>
      </c>
      <c r="T3336" s="5">
        <f t="shared" si="2837"/>
        <v>3157.8947400000002</v>
      </c>
      <c r="U3336" s="5">
        <f t="shared" si="2837"/>
        <v>0</v>
      </c>
      <c r="V3336" s="42">
        <f t="shared" si="2837"/>
        <v>0</v>
      </c>
      <c r="W3336" s="5">
        <f t="shared" si="2798"/>
        <v>100</v>
      </c>
      <c r="X3336" s="27"/>
    </row>
    <row r="3337" spans="1:24" ht="31.5" customHeight="1" x14ac:dyDescent="0.3">
      <c r="A3337" s="4" t="s">
        <v>239</v>
      </c>
      <c r="B3337" s="4" t="s">
        <v>1789</v>
      </c>
      <c r="C3337" s="4" t="s">
        <v>183</v>
      </c>
      <c r="D3337" s="4"/>
      <c r="E3337" s="14" t="s">
        <v>1043</v>
      </c>
      <c r="F3337" s="11"/>
      <c r="G3337" s="11"/>
      <c r="H3337" s="11"/>
      <c r="I3337" s="11"/>
      <c r="J3337" s="11"/>
      <c r="K3337" s="11"/>
      <c r="L3337" s="11"/>
      <c r="M3337" s="5">
        <v>0</v>
      </c>
      <c r="N3337" s="5">
        <f>N3338</f>
        <v>3157.8947400000002</v>
      </c>
      <c r="O3337" s="5">
        <f t="shared" si="2837"/>
        <v>3157.8947400000002</v>
      </c>
      <c r="P3337" s="5">
        <f t="shared" si="2837"/>
        <v>0</v>
      </c>
      <c r="Q3337" s="5">
        <f t="shared" si="2837"/>
        <v>0</v>
      </c>
      <c r="R3337" s="5">
        <f t="shared" si="2837"/>
        <v>0</v>
      </c>
      <c r="S3337" s="5">
        <f t="shared" si="2837"/>
        <v>0</v>
      </c>
      <c r="T3337" s="5">
        <f t="shared" si="2837"/>
        <v>3157.8947400000002</v>
      </c>
      <c r="U3337" s="5">
        <f t="shared" si="2837"/>
        <v>0</v>
      </c>
      <c r="V3337" s="42">
        <f t="shared" si="2837"/>
        <v>0</v>
      </c>
      <c r="W3337" s="5">
        <f t="shared" si="2798"/>
        <v>100</v>
      </c>
      <c r="X3337" s="27"/>
    </row>
    <row r="3338" spans="1:24" ht="63" customHeight="1" x14ac:dyDescent="0.3">
      <c r="A3338" s="4" t="s">
        <v>239</v>
      </c>
      <c r="B3338" s="4" t="s">
        <v>1789</v>
      </c>
      <c r="C3338" s="4" t="s">
        <v>184</v>
      </c>
      <c r="D3338" s="4"/>
      <c r="E3338" s="14" t="s">
        <v>1044</v>
      </c>
      <c r="F3338" s="11"/>
      <c r="G3338" s="11"/>
      <c r="H3338" s="11"/>
      <c r="I3338" s="11"/>
      <c r="J3338" s="11"/>
      <c r="K3338" s="11"/>
      <c r="L3338" s="11"/>
      <c r="M3338" s="5">
        <v>0</v>
      </c>
      <c r="N3338" s="5">
        <f>N3339</f>
        <v>3157.8947400000002</v>
      </c>
      <c r="O3338" s="5">
        <f t="shared" si="2837"/>
        <v>3157.8947400000002</v>
      </c>
      <c r="P3338" s="5">
        <f t="shared" si="2837"/>
        <v>0</v>
      </c>
      <c r="Q3338" s="5">
        <f t="shared" si="2837"/>
        <v>0</v>
      </c>
      <c r="R3338" s="5">
        <f t="shared" si="2837"/>
        <v>0</v>
      </c>
      <c r="S3338" s="5">
        <f t="shared" si="2837"/>
        <v>0</v>
      </c>
      <c r="T3338" s="5">
        <f t="shared" si="2837"/>
        <v>3157.8947400000002</v>
      </c>
      <c r="U3338" s="5">
        <f t="shared" si="2837"/>
        <v>0</v>
      </c>
      <c r="V3338" s="42">
        <f t="shared" si="2837"/>
        <v>0</v>
      </c>
      <c r="W3338" s="5">
        <f t="shared" si="2798"/>
        <v>100</v>
      </c>
      <c r="X3338" s="27"/>
    </row>
    <row r="3339" spans="1:24" ht="31.5" customHeight="1" x14ac:dyDescent="0.3">
      <c r="A3339" s="4" t="s">
        <v>239</v>
      </c>
      <c r="B3339" s="4" t="s">
        <v>1789</v>
      </c>
      <c r="C3339" s="4" t="s">
        <v>1427</v>
      </c>
      <c r="D3339" s="4"/>
      <c r="E3339" s="14" t="s">
        <v>1428</v>
      </c>
      <c r="F3339" s="11"/>
      <c r="G3339" s="11"/>
      <c r="H3339" s="11"/>
      <c r="I3339" s="11"/>
      <c r="J3339" s="11"/>
      <c r="K3339" s="11"/>
      <c r="L3339" s="11"/>
      <c r="M3339" s="5">
        <v>0</v>
      </c>
      <c r="N3339" s="5">
        <f>N3340</f>
        <v>3157.8947400000002</v>
      </c>
      <c r="O3339" s="5">
        <f t="shared" si="2837"/>
        <v>3157.8947400000002</v>
      </c>
      <c r="P3339" s="5">
        <f t="shared" si="2837"/>
        <v>0</v>
      </c>
      <c r="Q3339" s="5">
        <f t="shared" si="2837"/>
        <v>0</v>
      </c>
      <c r="R3339" s="5">
        <f t="shared" si="2837"/>
        <v>0</v>
      </c>
      <c r="S3339" s="5">
        <f t="shared" si="2837"/>
        <v>0</v>
      </c>
      <c r="T3339" s="5">
        <f t="shared" si="2837"/>
        <v>3157.8947400000002</v>
      </c>
      <c r="U3339" s="5">
        <f t="shared" si="2837"/>
        <v>0</v>
      </c>
      <c r="V3339" s="42">
        <f t="shared" si="2837"/>
        <v>0</v>
      </c>
      <c r="W3339" s="5">
        <f t="shared" si="2798"/>
        <v>100</v>
      </c>
      <c r="X3339" s="27"/>
    </row>
    <row r="3340" spans="1:24" ht="31.5" customHeight="1" x14ac:dyDescent="0.3">
      <c r="A3340" s="4" t="s">
        <v>239</v>
      </c>
      <c r="B3340" s="4" t="s">
        <v>1789</v>
      </c>
      <c r="C3340" s="4" t="s">
        <v>1427</v>
      </c>
      <c r="D3340" s="4" t="s">
        <v>11</v>
      </c>
      <c r="E3340" s="14" t="s">
        <v>531</v>
      </c>
      <c r="F3340" s="11"/>
      <c r="G3340" s="11"/>
      <c r="H3340" s="11"/>
      <c r="I3340" s="11"/>
      <c r="J3340" s="11"/>
      <c r="K3340" s="11"/>
      <c r="L3340" s="11"/>
      <c r="M3340" s="5">
        <v>0</v>
      </c>
      <c r="N3340" s="5">
        <f>N3341</f>
        <v>3157.8947400000002</v>
      </c>
      <c r="O3340" s="5">
        <f t="shared" si="2837"/>
        <v>3157.8947400000002</v>
      </c>
      <c r="P3340" s="5">
        <f t="shared" si="2837"/>
        <v>0</v>
      </c>
      <c r="Q3340" s="5">
        <f t="shared" si="2837"/>
        <v>0</v>
      </c>
      <c r="R3340" s="5">
        <f t="shared" si="2837"/>
        <v>0</v>
      </c>
      <c r="S3340" s="5">
        <f t="shared" si="2837"/>
        <v>0</v>
      </c>
      <c r="T3340" s="5">
        <f t="shared" si="2837"/>
        <v>3157.8947400000002</v>
      </c>
      <c r="U3340" s="5">
        <f t="shared" si="2837"/>
        <v>0</v>
      </c>
      <c r="V3340" s="42">
        <f t="shared" si="2837"/>
        <v>0</v>
      </c>
      <c r="W3340" s="5">
        <f t="shared" si="2798"/>
        <v>100</v>
      </c>
      <c r="X3340" s="27"/>
    </row>
    <row r="3341" spans="1:24" ht="31.5" customHeight="1" x14ac:dyDescent="0.3">
      <c r="A3341" s="4" t="s">
        <v>239</v>
      </c>
      <c r="B3341" s="4" t="s">
        <v>1789</v>
      </c>
      <c r="C3341" s="4" t="s">
        <v>1427</v>
      </c>
      <c r="D3341" s="4" t="s">
        <v>12</v>
      </c>
      <c r="E3341" s="14" t="s">
        <v>532</v>
      </c>
      <c r="F3341" s="11"/>
      <c r="G3341" s="11"/>
      <c r="H3341" s="11"/>
      <c r="I3341" s="11"/>
      <c r="J3341" s="11"/>
      <c r="K3341" s="11"/>
      <c r="L3341" s="11"/>
      <c r="M3341" s="5">
        <v>0</v>
      </c>
      <c r="N3341" s="5">
        <v>3157.8947400000002</v>
      </c>
      <c r="O3341" s="5">
        <v>3157.8947400000002</v>
      </c>
      <c r="P3341" s="5">
        <v>0</v>
      </c>
      <c r="Q3341" s="5">
        <v>0</v>
      </c>
      <c r="R3341" s="5">
        <v>0</v>
      </c>
      <c r="S3341" s="5">
        <v>0</v>
      </c>
      <c r="T3341" s="5">
        <v>3157.8947400000002</v>
      </c>
      <c r="U3341" s="5">
        <v>0</v>
      </c>
      <c r="V3341" s="42">
        <v>0</v>
      </c>
      <c r="W3341" s="5">
        <f t="shared" ref="W3341:W3404" si="2838">T3341/N3341*100</f>
        <v>100</v>
      </c>
      <c r="X3341" s="27"/>
    </row>
    <row r="3342" spans="1:24" ht="31.5" customHeight="1" x14ac:dyDescent="0.3">
      <c r="A3342" s="4" t="s">
        <v>239</v>
      </c>
      <c r="B3342" s="4" t="s">
        <v>1789</v>
      </c>
      <c r="C3342" s="4" t="s">
        <v>211</v>
      </c>
      <c r="D3342" s="4"/>
      <c r="E3342" s="14" t="s">
        <v>1138</v>
      </c>
      <c r="F3342" s="5">
        <f t="shared" ref="F3342:L3346" si="2839">F3343</f>
        <v>665.4</v>
      </c>
      <c r="G3342" s="5">
        <f t="shared" si="2839"/>
        <v>665.4</v>
      </c>
      <c r="H3342" s="5">
        <f t="shared" si="2839"/>
        <v>665.4</v>
      </c>
      <c r="I3342" s="5">
        <f t="shared" si="2839"/>
        <v>0</v>
      </c>
      <c r="J3342" s="5">
        <f t="shared" si="2839"/>
        <v>0</v>
      </c>
      <c r="K3342" s="5">
        <f t="shared" si="2839"/>
        <v>0</v>
      </c>
      <c r="L3342" s="5">
        <f t="shared" si="2839"/>
        <v>32.341000000000001</v>
      </c>
      <c r="M3342" s="5">
        <f t="shared" si="2814"/>
        <v>697.74099999999999</v>
      </c>
      <c r="N3342" s="5">
        <f t="shared" ref="N3342:O3346" si="2840">N3343</f>
        <v>697.74099999999999</v>
      </c>
      <c r="O3342" s="5">
        <f t="shared" si="2840"/>
        <v>720.39300000000003</v>
      </c>
      <c r="P3342" s="5">
        <f t="shared" ref="P3342:V3346" si="2841">P3343</f>
        <v>0</v>
      </c>
      <c r="Q3342" s="5">
        <f t="shared" si="2841"/>
        <v>0</v>
      </c>
      <c r="R3342" s="5">
        <f t="shared" si="2841"/>
        <v>0</v>
      </c>
      <c r="S3342" s="5">
        <f t="shared" si="2841"/>
        <v>0</v>
      </c>
      <c r="T3342" s="5">
        <f t="shared" si="2841"/>
        <v>697.66800000000001</v>
      </c>
      <c r="U3342" s="5">
        <f t="shared" si="2841"/>
        <v>0</v>
      </c>
      <c r="V3342" s="42">
        <f t="shared" si="2841"/>
        <v>0</v>
      </c>
      <c r="W3342" s="5">
        <f t="shared" si="2838"/>
        <v>99.989537665122157</v>
      </c>
      <c r="X3342" s="27"/>
    </row>
    <row r="3343" spans="1:24" ht="15.75" customHeight="1" x14ac:dyDescent="0.3">
      <c r="A3343" s="4" t="s">
        <v>239</v>
      </c>
      <c r="B3343" s="4" t="s">
        <v>1789</v>
      </c>
      <c r="C3343" s="4" t="s">
        <v>213</v>
      </c>
      <c r="D3343" s="4"/>
      <c r="E3343" s="14" t="s">
        <v>1144</v>
      </c>
      <c r="F3343" s="5">
        <f t="shared" si="2839"/>
        <v>665.4</v>
      </c>
      <c r="G3343" s="5">
        <f t="shared" si="2839"/>
        <v>665.4</v>
      </c>
      <c r="H3343" s="5">
        <f t="shared" si="2839"/>
        <v>665.4</v>
      </c>
      <c r="I3343" s="5">
        <f t="shared" si="2839"/>
        <v>0</v>
      </c>
      <c r="J3343" s="5">
        <f t="shared" si="2839"/>
        <v>0</v>
      </c>
      <c r="K3343" s="5">
        <f t="shared" si="2839"/>
        <v>0</v>
      </c>
      <c r="L3343" s="5">
        <f t="shared" si="2839"/>
        <v>32.341000000000001</v>
      </c>
      <c r="M3343" s="5">
        <f t="shared" si="2814"/>
        <v>697.74099999999999</v>
      </c>
      <c r="N3343" s="5">
        <f t="shared" si="2840"/>
        <v>697.74099999999999</v>
      </c>
      <c r="O3343" s="5">
        <f t="shared" si="2840"/>
        <v>720.39300000000003</v>
      </c>
      <c r="P3343" s="5">
        <f t="shared" si="2841"/>
        <v>0</v>
      </c>
      <c r="Q3343" s="5">
        <f t="shared" si="2841"/>
        <v>0</v>
      </c>
      <c r="R3343" s="5">
        <f t="shared" si="2841"/>
        <v>0</v>
      </c>
      <c r="S3343" s="5">
        <f t="shared" si="2841"/>
        <v>0</v>
      </c>
      <c r="T3343" s="5">
        <f t="shared" si="2841"/>
        <v>697.66800000000001</v>
      </c>
      <c r="U3343" s="5">
        <f t="shared" si="2841"/>
        <v>0</v>
      </c>
      <c r="V3343" s="42">
        <f t="shared" si="2841"/>
        <v>0</v>
      </c>
      <c r="W3343" s="5">
        <f t="shared" si="2838"/>
        <v>99.989537665122157</v>
      </c>
      <c r="X3343" s="27"/>
    </row>
    <row r="3344" spans="1:24" ht="31.5" customHeight="1" x14ac:dyDescent="0.3">
      <c r="A3344" s="4" t="s">
        <v>239</v>
      </c>
      <c r="B3344" s="4" t="s">
        <v>1789</v>
      </c>
      <c r="C3344" s="4" t="s">
        <v>221</v>
      </c>
      <c r="D3344" s="4"/>
      <c r="E3344" s="14" t="s">
        <v>1145</v>
      </c>
      <c r="F3344" s="5">
        <f t="shared" si="2839"/>
        <v>665.4</v>
      </c>
      <c r="G3344" s="5">
        <f t="shared" si="2839"/>
        <v>665.4</v>
      </c>
      <c r="H3344" s="5">
        <f t="shared" si="2839"/>
        <v>665.4</v>
      </c>
      <c r="I3344" s="5">
        <f t="shared" si="2839"/>
        <v>0</v>
      </c>
      <c r="J3344" s="5">
        <f t="shared" si="2839"/>
        <v>0</v>
      </c>
      <c r="K3344" s="5">
        <f t="shared" si="2839"/>
        <v>0</v>
      </c>
      <c r="L3344" s="5">
        <f t="shared" si="2839"/>
        <v>32.341000000000001</v>
      </c>
      <c r="M3344" s="5">
        <f t="shared" si="2814"/>
        <v>697.74099999999999</v>
      </c>
      <c r="N3344" s="5">
        <f t="shared" si="2840"/>
        <v>697.74099999999999</v>
      </c>
      <c r="O3344" s="5">
        <f t="shared" si="2840"/>
        <v>720.39300000000003</v>
      </c>
      <c r="P3344" s="5">
        <f t="shared" si="2841"/>
        <v>0</v>
      </c>
      <c r="Q3344" s="5">
        <f t="shared" si="2841"/>
        <v>0</v>
      </c>
      <c r="R3344" s="5">
        <f t="shared" si="2841"/>
        <v>0</v>
      </c>
      <c r="S3344" s="5">
        <f t="shared" si="2841"/>
        <v>0</v>
      </c>
      <c r="T3344" s="5">
        <f t="shared" si="2841"/>
        <v>697.66800000000001</v>
      </c>
      <c r="U3344" s="5">
        <f t="shared" si="2841"/>
        <v>0</v>
      </c>
      <c r="V3344" s="42">
        <f t="shared" si="2841"/>
        <v>0</v>
      </c>
      <c r="W3344" s="5">
        <f t="shared" si="2838"/>
        <v>99.989537665122157</v>
      </c>
      <c r="X3344" s="27"/>
    </row>
    <row r="3345" spans="1:24" ht="31.5" customHeight="1" x14ac:dyDescent="0.3">
      <c r="A3345" s="4" t="s">
        <v>239</v>
      </c>
      <c r="B3345" s="4" t="s">
        <v>1789</v>
      </c>
      <c r="C3345" s="4" t="s">
        <v>217</v>
      </c>
      <c r="D3345" s="4"/>
      <c r="E3345" s="14" t="s">
        <v>605</v>
      </c>
      <c r="F3345" s="5">
        <f t="shared" si="2839"/>
        <v>665.4</v>
      </c>
      <c r="G3345" s="5">
        <f t="shared" si="2839"/>
        <v>665.4</v>
      </c>
      <c r="H3345" s="5">
        <f t="shared" si="2839"/>
        <v>665.4</v>
      </c>
      <c r="I3345" s="5">
        <f t="shared" si="2839"/>
        <v>0</v>
      </c>
      <c r="J3345" s="5">
        <f t="shared" si="2839"/>
        <v>0</v>
      </c>
      <c r="K3345" s="5">
        <f t="shared" si="2839"/>
        <v>0</v>
      </c>
      <c r="L3345" s="5">
        <f t="shared" si="2839"/>
        <v>32.341000000000001</v>
      </c>
      <c r="M3345" s="5">
        <f t="shared" si="2814"/>
        <v>697.74099999999999</v>
      </c>
      <c r="N3345" s="5">
        <f t="shared" si="2840"/>
        <v>697.74099999999999</v>
      </c>
      <c r="O3345" s="5">
        <f t="shared" si="2840"/>
        <v>720.39300000000003</v>
      </c>
      <c r="P3345" s="5">
        <f t="shared" si="2841"/>
        <v>0</v>
      </c>
      <c r="Q3345" s="5">
        <f t="shared" si="2841"/>
        <v>0</v>
      </c>
      <c r="R3345" s="5">
        <f t="shared" si="2841"/>
        <v>0</v>
      </c>
      <c r="S3345" s="5">
        <f t="shared" si="2841"/>
        <v>0</v>
      </c>
      <c r="T3345" s="5">
        <f t="shared" si="2841"/>
        <v>697.66800000000001</v>
      </c>
      <c r="U3345" s="5">
        <f t="shared" si="2841"/>
        <v>0</v>
      </c>
      <c r="V3345" s="42">
        <f t="shared" si="2841"/>
        <v>0</v>
      </c>
      <c r="W3345" s="5">
        <f t="shared" si="2838"/>
        <v>99.989537665122157</v>
      </c>
      <c r="X3345" s="27"/>
    </row>
    <row r="3346" spans="1:24" ht="31.5" customHeight="1" x14ac:dyDescent="0.3">
      <c r="A3346" s="4" t="s">
        <v>239</v>
      </c>
      <c r="B3346" s="4" t="s">
        <v>1789</v>
      </c>
      <c r="C3346" s="4" t="s">
        <v>217</v>
      </c>
      <c r="D3346" s="4" t="s">
        <v>11</v>
      </c>
      <c r="E3346" s="14" t="s">
        <v>531</v>
      </c>
      <c r="F3346" s="5">
        <f t="shared" si="2839"/>
        <v>665.4</v>
      </c>
      <c r="G3346" s="5">
        <f t="shared" si="2839"/>
        <v>665.4</v>
      </c>
      <c r="H3346" s="5">
        <f t="shared" si="2839"/>
        <v>665.4</v>
      </c>
      <c r="I3346" s="5">
        <f t="shared" si="2839"/>
        <v>0</v>
      </c>
      <c r="J3346" s="5">
        <f t="shared" si="2839"/>
        <v>0</v>
      </c>
      <c r="K3346" s="5">
        <f t="shared" si="2839"/>
        <v>0</v>
      </c>
      <c r="L3346" s="5">
        <f t="shared" si="2839"/>
        <v>32.341000000000001</v>
      </c>
      <c r="M3346" s="5">
        <f t="shared" si="2814"/>
        <v>697.74099999999999</v>
      </c>
      <c r="N3346" s="5">
        <f t="shared" si="2840"/>
        <v>697.74099999999999</v>
      </c>
      <c r="O3346" s="5">
        <f t="shared" si="2840"/>
        <v>720.39300000000003</v>
      </c>
      <c r="P3346" s="5">
        <f t="shared" si="2841"/>
        <v>0</v>
      </c>
      <c r="Q3346" s="5">
        <f t="shared" si="2841"/>
        <v>0</v>
      </c>
      <c r="R3346" s="5">
        <f t="shared" si="2841"/>
        <v>0</v>
      </c>
      <c r="S3346" s="5">
        <f t="shared" si="2841"/>
        <v>0</v>
      </c>
      <c r="T3346" s="5">
        <f>T3347</f>
        <v>697.66800000000001</v>
      </c>
      <c r="U3346" s="5">
        <f t="shared" si="2841"/>
        <v>0</v>
      </c>
      <c r="V3346" s="42">
        <f t="shared" si="2841"/>
        <v>0</v>
      </c>
      <c r="W3346" s="5">
        <f t="shared" si="2838"/>
        <v>99.989537665122157</v>
      </c>
      <c r="X3346" s="27"/>
    </row>
    <row r="3347" spans="1:24" ht="31.5" customHeight="1" x14ac:dyDescent="0.3">
      <c r="A3347" s="4" t="s">
        <v>239</v>
      </c>
      <c r="B3347" s="4" t="s">
        <v>1789</v>
      </c>
      <c r="C3347" s="4" t="s">
        <v>217</v>
      </c>
      <c r="D3347" s="4" t="s">
        <v>12</v>
      </c>
      <c r="E3347" s="14" t="s">
        <v>532</v>
      </c>
      <c r="F3347" s="5">
        <v>665.4</v>
      </c>
      <c r="G3347" s="5">
        <v>665.4</v>
      </c>
      <c r="H3347" s="5">
        <v>665.4</v>
      </c>
      <c r="I3347" s="5"/>
      <c r="J3347" s="5"/>
      <c r="K3347" s="5"/>
      <c r="L3347" s="5">
        <f>54.993-22.652</f>
        <v>32.341000000000001</v>
      </c>
      <c r="M3347" s="5">
        <f t="shared" si="2814"/>
        <v>697.74099999999999</v>
      </c>
      <c r="N3347" s="5">
        <v>697.74099999999999</v>
      </c>
      <c r="O3347" s="5">
        <v>720.39300000000003</v>
      </c>
      <c r="P3347" s="5">
        <v>0</v>
      </c>
      <c r="Q3347" s="5">
        <v>0</v>
      </c>
      <c r="R3347" s="5">
        <v>0</v>
      </c>
      <c r="S3347" s="5">
        <v>0</v>
      </c>
      <c r="T3347" s="5">
        <v>697.66800000000001</v>
      </c>
      <c r="U3347" s="5">
        <v>0</v>
      </c>
      <c r="V3347" s="42">
        <v>0</v>
      </c>
      <c r="W3347" s="5">
        <f t="shared" si="2838"/>
        <v>99.989537665122157</v>
      </c>
      <c r="X3347" s="27"/>
    </row>
    <row r="3348" spans="1:24" ht="31.5" customHeight="1" x14ac:dyDescent="0.3">
      <c r="A3348" s="4" t="s">
        <v>239</v>
      </c>
      <c r="B3348" s="4" t="s">
        <v>1789</v>
      </c>
      <c r="C3348" s="4" t="s">
        <v>202</v>
      </c>
      <c r="D3348" s="4"/>
      <c r="E3348" s="14" t="s">
        <v>1156</v>
      </c>
      <c r="F3348" s="5">
        <f t="shared" ref="F3348:L3348" si="2842">F3349</f>
        <v>13599.7</v>
      </c>
      <c r="G3348" s="5">
        <f t="shared" si="2842"/>
        <v>13599.7</v>
      </c>
      <c r="H3348" s="5">
        <f t="shared" si="2842"/>
        <v>56688.9</v>
      </c>
      <c r="I3348" s="5">
        <f t="shared" si="2842"/>
        <v>0</v>
      </c>
      <c r="J3348" s="5">
        <f t="shared" si="2842"/>
        <v>0</v>
      </c>
      <c r="K3348" s="5">
        <f t="shared" si="2842"/>
        <v>-10229.299999999999</v>
      </c>
      <c r="L3348" s="5">
        <f t="shared" si="2842"/>
        <v>-539.76900000000001</v>
      </c>
      <c r="M3348" s="5">
        <f t="shared" si="2814"/>
        <v>13059.931</v>
      </c>
      <c r="N3348" s="5">
        <f>N3349</f>
        <v>13059.930999999999</v>
      </c>
      <c r="O3348" s="5">
        <f>O3349</f>
        <v>11069.690999999999</v>
      </c>
      <c r="P3348" s="5">
        <f t="shared" ref="P3348:V3348" si="2843">P3349</f>
        <v>0</v>
      </c>
      <c r="Q3348" s="5">
        <f t="shared" si="2843"/>
        <v>0</v>
      </c>
      <c r="R3348" s="5">
        <f t="shared" si="2843"/>
        <v>0</v>
      </c>
      <c r="S3348" s="5">
        <f t="shared" si="2843"/>
        <v>0</v>
      </c>
      <c r="T3348" s="5">
        <f t="shared" si="2843"/>
        <v>13059.90322</v>
      </c>
      <c r="U3348" s="5">
        <f t="shared" si="2843"/>
        <v>0</v>
      </c>
      <c r="V3348" s="42">
        <f t="shared" si="2843"/>
        <v>0</v>
      </c>
      <c r="W3348" s="5">
        <f t="shared" si="2838"/>
        <v>99.999787288309577</v>
      </c>
      <c r="X3348" s="27"/>
    </row>
    <row r="3349" spans="1:24" ht="31.5" customHeight="1" x14ac:dyDescent="0.3">
      <c r="A3349" s="4" t="s">
        <v>239</v>
      </c>
      <c r="B3349" s="4" t="s">
        <v>1789</v>
      </c>
      <c r="C3349" s="4" t="s">
        <v>203</v>
      </c>
      <c r="D3349" s="4"/>
      <c r="E3349" s="14" t="s">
        <v>1157</v>
      </c>
      <c r="F3349" s="5">
        <f t="shared" ref="F3349:L3349" si="2844">F3350+F3354</f>
        <v>13599.7</v>
      </c>
      <c r="G3349" s="5">
        <f t="shared" si="2844"/>
        <v>13599.7</v>
      </c>
      <c r="H3349" s="5">
        <f t="shared" si="2844"/>
        <v>56688.9</v>
      </c>
      <c r="I3349" s="5">
        <f t="shared" si="2844"/>
        <v>0</v>
      </c>
      <c r="J3349" s="5">
        <f t="shared" si="2844"/>
        <v>0</v>
      </c>
      <c r="K3349" s="5">
        <f t="shared" si="2844"/>
        <v>-10229.299999999999</v>
      </c>
      <c r="L3349" s="5">
        <f t="shared" si="2844"/>
        <v>-539.76900000000001</v>
      </c>
      <c r="M3349" s="5">
        <f t="shared" si="2814"/>
        <v>13059.931</v>
      </c>
      <c r="N3349" s="5">
        <f>N3350+N3354</f>
        <v>13059.930999999999</v>
      </c>
      <c r="O3349" s="5">
        <f>O3350+O3354</f>
        <v>11069.690999999999</v>
      </c>
      <c r="P3349" s="5">
        <f t="shared" ref="P3349:V3349" si="2845">P3350+P3354</f>
        <v>0</v>
      </c>
      <c r="Q3349" s="5">
        <f t="shared" si="2845"/>
        <v>0</v>
      </c>
      <c r="R3349" s="5">
        <f t="shared" si="2845"/>
        <v>0</v>
      </c>
      <c r="S3349" s="5">
        <f t="shared" si="2845"/>
        <v>0</v>
      </c>
      <c r="T3349" s="5">
        <f>T3350+T3354</f>
        <v>13059.90322</v>
      </c>
      <c r="U3349" s="5">
        <f t="shared" si="2845"/>
        <v>0</v>
      </c>
      <c r="V3349" s="42">
        <f t="shared" si="2845"/>
        <v>0</v>
      </c>
      <c r="W3349" s="5">
        <f t="shared" si="2838"/>
        <v>99.999787288309577</v>
      </c>
      <c r="X3349" s="27"/>
    </row>
    <row r="3350" spans="1:24" ht="31.5" customHeight="1" x14ac:dyDescent="0.3">
      <c r="A3350" s="4" t="s">
        <v>239</v>
      </c>
      <c r="B3350" s="4" t="s">
        <v>1789</v>
      </c>
      <c r="C3350" s="4" t="s">
        <v>218</v>
      </c>
      <c r="D3350" s="4"/>
      <c r="E3350" s="14" t="s">
        <v>1158</v>
      </c>
      <c r="F3350" s="5">
        <f>F3351</f>
        <v>11092.7</v>
      </c>
      <c r="G3350" s="5">
        <f t="shared" ref="G3350:L3351" si="2846">G3351</f>
        <v>11092.7</v>
      </c>
      <c r="H3350" s="5">
        <f t="shared" si="2846"/>
        <v>54181.9</v>
      </c>
      <c r="I3350" s="5">
        <f t="shared" si="2846"/>
        <v>0</v>
      </c>
      <c r="J3350" s="5">
        <f t="shared" si="2846"/>
        <v>0</v>
      </c>
      <c r="K3350" s="5">
        <f t="shared" si="2846"/>
        <v>-10229.299999999999</v>
      </c>
      <c r="L3350" s="5">
        <f t="shared" si="2846"/>
        <v>-330.82</v>
      </c>
      <c r="M3350" s="5">
        <f t="shared" si="2814"/>
        <v>10761.880000000001</v>
      </c>
      <c r="N3350" s="5">
        <f t="shared" ref="N3350:O3352" si="2847">N3351</f>
        <v>10761.88</v>
      </c>
      <c r="O3350" s="5">
        <f t="shared" si="2847"/>
        <v>9413.5939999999991</v>
      </c>
      <c r="P3350" s="5">
        <f t="shared" ref="P3350:V3352" si="2848">P3351</f>
        <v>0</v>
      </c>
      <c r="Q3350" s="5">
        <f t="shared" si="2848"/>
        <v>0</v>
      </c>
      <c r="R3350" s="5">
        <f t="shared" si="2848"/>
        <v>0</v>
      </c>
      <c r="S3350" s="5">
        <f t="shared" si="2848"/>
        <v>0</v>
      </c>
      <c r="T3350" s="5">
        <f t="shared" si="2848"/>
        <v>10761.85987</v>
      </c>
      <c r="U3350" s="5">
        <f t="shared" si="2848"/>
        <v>0</v>
      </c>
      <c r="V3350" s="42">
        <f t="shared" si="2848"/>
        <v>0</v>
      </c>
      <c r="W3350" s="5">
        <f t="shared" si="2838"/>
        <v>99.999812950897066</v>
      </c>
      <c r="X3350" s="27"/>
    </row>
    <row r="3351" spans="1:24" ht="31.5" customHeight="1" x14ac:dyDescent="0.3">
      <c r="A3351" s="4" t="s">
        <v>239</v>
      </c>
      <c r="B3351" s="4" t="s">
        <v>1789</v>
      </c>
      <c r="C3351" s="4" t="s">
        <v>1462</v>
      </c>
      <c r="D3351" s="4"/>
      <c r="E3351" s="14" t="s">
        <v>1463</v>
      </c>
      <c r="F3351" s="5">
        <f>F3352</f>
        <v>11092.7</v>
      </c>
      <c r="G3351" s="5">
        <f t="shared" si="2846"/>
        <v>11092.7</v>
      </c>
      <c r="H3351" s="5">
        <f t="shared" si="2846"/>
        <v>54181.9</v>
      </c>
      <c r="I3351" s="5">
        <f t="shared" si="2846"/>
        <v>0</v>
      </c>
      <c r="J3351" s="5">
        <f t="shared" si="2846"/>
        <v>0</v>
      </c>
      <c r="K3351" s="5">
        <f t="shared" si="2846"/>
        <v>-10229.299999999999</v>
      </c>
      <c r="L3351" s="5">
        <f t="shared" si="2846"/>
        <v>-330.82</v>
      </c>
      <c r="M3351" s="5">
        <f t="shared" si="2814"/>
        <v>10761.880000000001</v>
      </c>
      <c r="N3351" s="5">
        <f t="shared" si="2847"/>
        <v>10761.88</v>
      </c>
      <c r="O3351" s="5">
        <f t="shared" si="2847"/>
        <v>9413.5939999999991</v>
      </c>
      <c r="P3351" s="5">
        <f t="shared" si="2848"/>
        <v>0</v>
      </c>
      <c r="Q3351" s="5">
        <f t="shared" si="2848"/>
        <v>0</v>
      </c>
      <c r="R3351" s="5">
        <f t="shared" si="2848"/>
        <v>0</v>
      </c>
      <c r="S3351" s="5">
        <f t="shared" si="2848"/>
        <v>0</v>
      </c>
      <c r="T3351" s="5">
        <f t="shared" si="2848"/>
        <v>10761.85987</v>
      </c>
      <c r="U3351" s="5">
        <f t="shared" si="2848"/>
        <v>0</v>
      </c>
      <c r="V3351" s="42">
        <f t="shared" si="2848"/>
        <v>0</v>
      </c>
      <c r="W3351" s="5">
        <f t="shared" si="2838"/>
        <v>99.999812950897066</v>
      </c>
      <c r="X3351" s="27"/>
    </row>
    <row r="3352" spans="1:24" ht="31.5" customHeight="1" x14ac:dyDescent="0.3">
      <c r="A3352" s="4" t="s">
        <v>239</v>
      </c>
      <c r="B3352" s="4" t="s">
        <v>1789</v>
      </c>
      <c r="C3352" s="4" t="s">
        <v>1462</v>
      </c>
      <c r="D3352" s="4" t="s">
        <v>11</v>
      </c>
      <c r="E3352" s="14" t="s">
        <v>531</v>
      </c>
      <c r="F3352" s="5">
        <f t="shared" ref="F3352:L3352" si="2849">F3353</f>
        <v>11092.7</v>
      </c>
      <c r="G3352" s="5">
        <f t="shared" si="2849"/>
        <v>11092.7</v>
      </c>
      <c r="H3352" s="5">
        <f t="shared" si="2849"/>
        <v>54181.9</v>
      </c>
      <c r="I3352" s="5">
        <f t="shared" si="2849"/>
        <v>0</v>
      </c>
      <c r="J3352" s="5">
        <f t="shared" si="2849"/>
        <v>0</v>
      </c>
      <c r="K3352" s="5">
        <f t="shared" si="2849"/>
        <v>-10229.299999999999</v>
      </c>
      <c r="L3352" s="5">
        <f t="shared" si="2849"/>
        <v>-330.82</v>
      </c>
      <c r="M3352" s="5">
        <f t="shared" si="2814"/>
        <v>10761.880000000001</v>
      </c>
      <c r="N3352" s="5">
        <f t="shared" si="2847"/>
        <v>10761.88</v>
      </c>
      <c r="O3352" s="5">
        <f t="shared" si="2847"/>
        <v>9413.5939999999991</v>
      </c>
      <c r="P3352" s="5">
        <f t="shared" si="2848"/>
        <v>0</v>
      </c>
      <c r="Q3352" s="5">
        <f t="shared" si="2848"/>
        <v>0</v>
      </c>
      <c r="R3352" s="5">
        <f t="shared" si="2848"/>
        <v>0</v>
      </c>
      <c r="S3352" s="5">
        <f t="shared" si="2848"/>
        <v>0</v>
      </c>
      <c r="T3352" s="5">
        <f t="shared" si="2848"/>
        <v>10761.85987</v>
      </c>
      <c r="U3352" s="5">
        <f t="shared" si="2848"/>
        <v>0</v>
      </c>
      <c r="V3352" s="42">
        <f t="shared" si="2848"/>
        <v>0</v>
      </c>
      <c r="W3352" s="5">
        <f t="shared" si="2838"/>
        <v>99.999812950897066</v>
      </c>
      <c r="X3352" s="27"/>
    </row>
    <row r="3353" spans="1:24" ht="31.5" customHeight="1" x14ac:dyDescent="0.3">
      <c r="A3353" s="4" t="s">
        <v>239</v>
      </c>
      <c r="B3353" s="4" t="s">
        <v>1789</v>
      </c>
      <c r="C3353" s="4" t="s">
        <v>1462</v>
      </c>
      <c r="D3353" s="4" t="s">
        <v>12</v>
      </c>
      <c r="E3353" s="14" t="s">
        <v>532</v>
      </c>
      <c r="F3353" s="5">
        <v>11092.7</v>
      </c>
      <c r="G3353" s="5">
        <v>11092.7</v>
      </c>
      <c r="H3353" s="5">
        <v>54181.9</v>
      </c>
      <c r="I3353" s="5"/>
      <c r="J3353" s="5"/>
      <c r="K3353" s="5">
        <v>-10229.299999999999</v>
      </c>
      <c r="L3353" s="5">
        <v>-330.82</v>
      </c>
      <c r="M3353" s="5">
        <f t="shared" si="2814"/>
        <v>10761.880000000001</v>
      </c>
      <c r="N3353" s="5">
        <v>10761.88</v>
      </c>
      <c r="O3353" s="5">
        <v>9413.5939999999991</v>
      </c>
      <c r="P3353" s="5">
        <v>0</v>
      </c>
      <c r="Q3353" s="5">
        <v>0</v>
      </c>
      <c r="R3353" s="5">
        <v>0</v>
      </c>
      <c r="S3353" s="5">
        <v>0</v>
      </c>
      <c r="T3353" s="5">
        <v>10761.85987</v>
      </c>
      <c r="U3353" s="5">
        <v>0</v>
      </c>
      <c r="V3353" s="42">
        <v>0</v>
      </c>
      <c r="W3353" s="5">
        <f t="shared" si="2838"/>
        <v>99.999812950897066</v>
      </c>
      <c r="X3353" s="27"/>
    </row>
    <row r="3354" spans="1:24" ht="31.5" customHeight="1" x14ac:dyDescent="0.3">
      <c r="A3354" s="4" t="s">
        <v>239</v>
      </c>
      <c r="B3354" s="4" t="s">
        <v>1789</v>
      </c>
      <c r="C3354" s="4" t="s">
        <v>219</v>
      </c>
      <c r="D3354" s="4"/>
      <c r="E3354" s="14" t="s">
        <v>1159</v>
      </c>
      <c r="F3354" s="5">
        <f>F3355</f>
        <v>2507</v>
      </c>
      <c r="G3354" s="5">
        <f t="shared" ref="G3354:L3355" si="2850">G3355</f>
        <v>2507</v>
      </c>
      <c r="H3354" s="5">
        <f t="shared" si="2850"/>
        <v>2507</v>
      </c>
      <c r="I3354" s="5">
        <f t="shared" si="2850"/>
        <v>0</v>
      </c>
      <c r="J3354" s="5">
        <f t="shared" si="2850"/>
        <v>0</v>
      </c>
      <c r="K3354" s="5">
        <f t="shared" si="2850"/>
        <v>0</v>
      </c>
      <c r="L3354" s="5">
        <f t="shared" si="2850"/>
        <v>-208.94900000000001</v>
      </c>
      <c r="M3354" s="5">
        <f t="shared" si="2814"/>
        <v>2298.0509999999999</v>
      </c>
      <c r="N3354" s="5">
        <f t="shared" ref="N3354:O3356" si="2851">N3355</f>
        <v>2298.0509999999999</v>
      </c>
      <c r="O3354" s="5">
        <f t="shared" si="2851"/>
        <v>1656.097</v>
      </c>
      <c r="P3354" s="5">
        <f t="shared" ref="P3354:V3356" si="2852">P3355</f>
        <v>0</v>
      </c>
      <c r="Q3354" s="5">
        <f t="shared" si="2852"/>
        <v>0</v>
      </c>
      <c r="R3354" s="5">
        <f t="shared" si="2852"/>
        <v>0</v>
      </c>
      <c r="S3354" s="5">
        <f t="shared" si="2852"/>
        <v>0</v>
      </c>
      <c r="T3354" s="5">
        <f t="shared" si="2852"/>
        <v>2298.0433499999999</v>
      </c>
      <c r="U3354" s="5">
        <f t="shared" si="2852"/>
        <v>0</v>
      </c>
      <c r="V3354" s="42">
        <f t="shared" si="2852"/>
        <v>0</v>
      </c>
      <c r="W3354" s="5">
        <f t="shared" si="2838"/>
        <v>99.999667109215594</v>
      </c>
      <c r="X3354" s="27"/>
    </row>
    <row r="3355" spans="1:24" ht="15.75" customHeight="1" x14ac:dyDescent="0.3">
      <c r="A3355" s="4" t="s">
        <v>239</v>
      </c>
      <c r="B3355" s="4" t="s">
        <v>1789</v>
      </c>
      <c r="C3355" s="4" t="s">
        <v>1464</v>
      </c>
      <c r="D3355" s="4"/>
      <c r="E3355" s="14" t="s">
        <v>1465</v>
      </c>
      <c r="F3355" s="5">
        <f>F3356</f>
        <v>2507</v>
      </c>
      <c r="G3355" s="5">
        <f t="shared" si="2850"/>
        <v>2507</v>
      </c>
      <c r="H3355" s="5">
        <f t="shared" si="2850"/>
        <v>2507</v>
      </c>
      <c r="I3355" s="5">
        <f t="shared" si="2850"/>
        <v>0</v>
      </c>
      <c r="J3355" s="5">
        <f t="shared" si="2850"/>
        <v>0</v>
      </c>
      <c r="K3355" s="5">
        <f t="shared" si="2850"/>
        <v>0</v>
      </c>
      <c r="L3355" s="5">
        <f t="shared" si="2850"/>
        <v>-208.94900000000001</v>
      </c>
      <c r="M3355" s="5">
        <f t="shared" si="2814"/>
        <v>2298.0509999999999</v>
      </c>
      <c r="N3355" s="5">
        <f t="shared" si="2851"/>
        <v>2298.0509999999999</v>
      </c>
      <c r="O3355" s="5">
        <f t="shared" si="2851"/>
        <v>1656.097</v>
      </c>
      <c r="P3355" s="5">
        <f t="shared" si="2852"/>
        <v>0</v>
      </c>
      <c r="Q3355" s="5">
        <f t="shared" si="2852"/>
        <v>0</v>
      </c>
      <c r="R3355" s="5">
        <f t="shared" si="2852"/>
        <v>0</v>
      </c>
      <c r="S3355" s="5">
        <f t="shared" si="2852"/>
        <v>0</v>
      </c>
      <c r="T3355" s="5">
        <f t="shared" si="2852"/>
        <v>2298.0433499999999</v>
      </c>
      <c r="U3355" s="5">
        <f t="shared" si="2852"/>
        <v>0</v>
      </c>
      <c r="V3355" s="42">
        <f t="shared" si="2852"/>
        <v>0</v>
      </c>
      <c r="W3355" s="5">
        <f t="shared" si="2838"/>
        <v>99.999667109215594</v>
      </c>
      <c r="X3355" s="27"/>
    </row>
    <row r="3356" spans="1:24" ht="31.5" customHeight="1" x14ac:dyDescent="0.3">
      <c r="A3356" s="4" t="s">
        <v>239</v>
      </c>
      <c r="B3356" s="4" t="s">
        <v>1789</v>
      </c>
      <c r="C3356" s="4" t="s">
        <v>1464</v>
      </c>
      <c r="D3356" s="4" t="s">
        <v>11</v>
      </c>
      <c r="E3356" s="14" t="s">
        <v>531</v>
      </c>
      <c r="F3356" s="5">
        <f t="shared" ref="F3356:L3356" si="2853">F3357</f>
        <v>2507</v>
      </c>
      <c r="G3356" s="5">
        <f t="shared" si="2853"/>
        <v>2507</v>
      </c>
      <c r="H3356" s="5">
        <f t="shared" si="2853"/>
        <v>2507</v>
      </c>
      <c r="I3356" s="5">
        <f t="shared" si="2853"/>
        <v>0</v>
      </c>
      <c r="J3356" s="5">
        <f t="shared" si="2853"/>
        <v>0</v>
      </c>
      <c r="K3356" s="5">
        <f t="shared" si="2853"/>
        <v>0</v>
      </c>
      <c r="L3356" s="5">
        <f t="shared" si="2853"/>
        <v>-208.94900000000001</v>
      </c>
      <c r="M3356" s="5">
        <f t="shared" si="2814"/>
        <v>2298.0509999999999</v>
      </c>
      <c r="N3356" s="5">
        <f t="shared" si="2851"/>
        <v>2298.0509999999999</v>
      </c>
      <c r="O3356" s="5">
        <f t="shared" si="2851"/>
        <v>1656.097</v>
      </c>
      <c r="P3356" s="5">
        <f t="shared" si="2852"/>
        <v>0</v>
      </c>
      <c r="Q3356" s="5">
        <f t="shared" si="2852"/>
        <v>0</v>
      </c>
      <c r="R3356" s="5">
        <f t="shared" si="2852"/>
        <v>0</v>
      </c>
      <c r="S3356" s="5">
        <f t="shared" si="2852"/>
        <v>0</v>
      </c>
      <c r="T3356" s="5">
        <f t="shared" si="2852"/>
        <v>2298.0433499999999</v>
      </c>
      <c r="U3356" s="5">
        <f t="shared" si="2852"/>
        <v>0</v>
      </c>
      <c r="V3356" s="42">
        <f t="shared" si="2852"/>
        <v>0</v>
      </c>
      <c r="W3356" s="5">
        <f t="shared" si="2838"/>
        <v>99.999667109215594</v>
      </c>
      <c r="X3356" s="27"/>
    </row>
    <row r="3357" spans="1:24" ht="31.5" customHeight="1" x14ac:dyDescent="0.3">
      <c r="A3357" s="4" t="s">
        <v>239</v>
      </c>
      <c r="B3357" s="4" t="s">
        <v>1789</v>
      </c>
      <c r="C3357" s="4" t="s">
        <v>1464</v>
      </c>
      <c r="D3357" s="4" t="s">
        <v>12</v>
      </c>
      <c r="E3357" s="14" t="s">
        <v>532</v>
      </c>
      <c r="F3357" s="5">
        <v>2507</v>
      </c>
      <c r="G3357" s="5">
        <v>2507</v>
      </c>
      <c r="H3357" s="5">
        <v>2507</v>
      </c>
      <c r="I3357" s="5"/>
      <c r="J3357" s="5"/>
      <c r="K3357" s="5"/>
      <c r="L3357" s="5">
        <v>-208.94900000000001</v>
      </c>
      <c r="M3357" s="5">
        <f t="shared" si="2814"/>
        <v>2298.0509999999999</v>
      </c>
      <c r="N3357" s="5">
        <v>2298.0509999999999</v>
      </c>
      <c r="O3357" s="5">
        <v>1656.097</v>
      </c>
      <c r="P3357" s="5">
        <v>0</v>
      </c>
      <c r="Q3357" s="5">
        <v>0</v>
      </c>
      <c r="R3357" s="5">
        <v>0</v>
      </c>
      <c r="S3357" s="5">
        <v>0</v>
      </c>
      <c r="T3357" s="5">
        <v>2298.0433499999999</v>
      </c>
      <c r="U3357" s="5">
        <v>0</v>
      </c>
      <c r="V3357" s="42">
        <v>0</v>
      </c>
      <c r="W3357" s="5">
        <f t="shared" si="2838"/>
        <v>99.999667109215594</v>
      </c>
      <c r="X3357" s="27"/>
    </row>
    <row r="3358" spans="1:24" ht="31.5" customHeight="1" x14ac:dyDescent="0.3">
      <c r="A3358" s="4" t="s">
        <v>239</v>
      </c>
      <c r="B3358" s="4" t="s">
        <v>1789</v>
      </c>
      <c r="C3358" s="4" t="s">
        <v>222</v>
      </c>
      <c r="D3358" s="4"/>
      <c r="E3358" s="14" t="s">
        <v>1179</v>
      </c>
      <c r="F3358" s="5">
        <f t="shared" ref="F3358:L3364" si="2854">F3359</f>
        <v>30020</v>
      </c>
      <c r="G3358" s="5">
        <f t="shared" si="2854"/>
        <v>34743.299999999996</v>
      </c>
      <c r="H3358" s="5">
        <f t="shared" si="2854"/>
        <v>34743.299999999996</v>
      </c>
      <c r="I3358" s="5">
        <f t="shared" si="2854"/>
        <v>0</v>
      </c>
      <c r="J3358" s="5">
        <f t="shared" si="2854"/>
        <v>0</v>
      </c>
      <c r="K3358" s="5">
        <f t="shared" si="2854"/>
        <v>0</v>
      </c>
      <c r="L3358" s="5">
        <f t="shared" si="2854"/>
        <v>0</v>
      </c>
      <c r="M3358" s="5">
        <f t="shared" si="2814"/>
        <v>30020</v>
      </c>
      <c r="N3358" s="5">
        <f t="shared" ref="N3358:O3364" si="2855">N3359</f>
        <v>1079.15104</v>
      </c>
      <c r="O3358" s="5">
        <f t="shared" si="2855"/>
        <v>1079.15104</v>
      </c>
      <c r="P3358" s="5">
        <f t="shared" ref="P3358:V3364" si="2856">P3359</f>
        <v>863.32083999999998</v>
      </c>
      <c r="Q3358" s="5">
        <f t="shared" si="2856"/>
        <v>863.32083999999998</v>
      </c>
      <c r="R3358" s="5">
        <f t="shared" si="2856"/>
        <v>0</v>
      </c>
      <c r="S3358" s="5">
        <f t="shared" si="2856"/>
        <v>0</v>
      </c>
      <c r="T3358" s="5">
        <f t="shared" si="2856"/>
        <v>1079.15104</v>
      </c>
      <c r="U3358" s="5">
        <f t="shared" si="2856"/>
        <v>863.32083999999998</v>
      </c>
      <c r="V3358" s="42">
        <f t="shared" si="2856"/>
        <v>0</v>
      </c>
      <c r="W3358" s="5">
        <f t="shared" si="2838"/>
        <v>100</v>
      </c>
      <c r="X3358" s="27"/>
    </row>
    <row r="3359" spans="1:24" ht="47.25" customHeight="1" x14ac:dyDescent="0.3">
      <c r="A3359" s="4" t="s">
        <v>239</v>
      </c>
      <c r="B3359" s="4" t="s">
        <v>1789</v>
      </c>
      <c r="C3359" s="4" t="s">
        <v>223</v>
      </c>
      <c r="D3359" s="4"/>
      <c r="E3359" s="14" t="s">
        <v>1180</v>
      </c>
      <c r="F3359" s="5">
        <f t="shared" si="2854"/>
        <v>30020</v>
      </c>
      <c r="G3359" s="5">
        <f t="shared" si="2854"/>
        <v>34743.299999999996</v>
      </c>
      <c r="H3359" s="5">
        <f t="shared" si="2854"/>
        <v>34743.299999999996</v>
      </c>
      <c r="I3359" s="5">
        <f t="shared" si="2854"/>
        <v>0</v>
      </c>
      <c r="J3359" s="5">
        <f t="shared" si="2854"/>
        <v>0</v>
      </c>
      <c r="K3359" s="5">
        <f t="shared" si="2854"/>
        <v>0</v>
      </c>
      <c r="L3359" s="5">
        <f t="shared" si="2854"/>
        <v>0</v>
      </c>
      <c r="M3359" s="5">
        <f t="shared" si="2814"/>
        <v>30020</v>
      </c>
      <c r="N3359" s="5">
        <f t="shared" si="2855"/>
        <v>1079.15104</v>
      </c>
      <c r="O3359" s="5">
        <f t="shared" si="2855"/>
        <v>1079.15104</v>
      </c>
      <c r="P3359" s="5">
        <f t="shared" si="2856"/>
        <v>863.32083999999998</v>
      </c>
      <c r="Q3359" s="5">
        <f t="shared" si="2856"/>
        <v>863.32083999999998</v>
      </c>
      <c r="R3359" s="5">
        <f t="shared" si="2856"/>
        <v>0</v>
      </c>
      <c r="S3359" s="5">
        <f t="shared" si="2856"/>
        <v>0</v>
      </c>
      <c r="T3359" s="5">
        <f t="shared" si="2856"/>
        <v>1079.15104</v>
      </c>
      <c r="U3359" s="5">
        <f t="shared" si="2856"/>
        <v>863.32083999999998</v>
      </c>
      <c r="V3359" s="42">
        <f t="shared" si="2856"/>
        <v>0</v>
      </c>
      <c r="W3359" s="5">
        <f t="shared" si="2838"/>
        <v>100</v>
      </c>
      <c r="X3359" s="27"/>
    </row>
    <row r="3360" spans="1:24" ht="31.5" customHeight="1" x14ac:dyDescent="0.3">
      <c r="A3360" s="4" t="s">
        <v>239</v>
      </c>
      <c r="B3360" s="4" t="s">
        <v>1789</v>
      </c>
      <c r="C3360" s="4" t="s">
        <v>948</v>
      </c>
      <c r="D3360" s="4"/>
      <c r="E3360" s="14" t="s">
        <v>949</v>
      </c>
      <c r="F3360" s="5">
        <f t="shared" si="2854"/>
        <v>30020</v>
      </c>
      <c r="G3360" s="5">
        <f t="shared" si="2854"/>
        <v>34743.299999999996</v>
      </c>
      <c r="H3360" s="5">
        <f t="shared" si="2854"/>
        <v>34743.299999999996</v>
      </c>
      <c r="I3360" s="5">
        <f t="shared" si="2854"/>
        <v>0</v>
      </c>
      <c r="J3360" s="5">
        <f t="shared" si="2854"/>
        <v>0</v>
      </c>
      <c r="K3360" s="5">
        <f t="shared" si="2854"/>
        <v>0</v>
      </c>
      <c r="L3360" s="5">
        <f t="shared" si="2854"/>
        <v>0</v>
      </c>
      <c r="M3360" s="5">
        <f t="shared" si="2814"/>
        <v>30020</v>
      </c>
      <c r="N3360" s="5">
        <f t="shared" si="2855"/>
        <v>1079.15104</v>
      </c>
      <c r="O3360" s="5">
        <f t="shared" si="2855"/>
        <v>1079.15104</v>
      </c>
      <c r="P3360" s="5">
        <f t="shared" si="2856"/>
        <v>863.32083999999998</v>
      </c>
      <c r="Q3360" s="5">
        <f t="shared" si="2856"/>
        <v>863.32083999999998</v>
      </c>
      <c r="R3360" s="5">
        <f t="shared" si="2856"/>
        <v>0</v>
      </c>
      <c r="S3360" s="5">
        <f t="shared" si="2856"/>
        <v>0</v>
      </c>
      <c r="T3360" s="5">
        <f t="shared" si="2856"/>
        <v>1079.15104</v>
      </c>
      <c r="U3360" s="5">
        <f t="shared" si="2856"/>
        <v>863.32083999999998</v>
      </c>
      <c r="V3360" s="42">
        <f t="shared" si="2856"/>
        <v>0</v>
      </c>
      <c r="W3360" s="5">
        <f t="shared" si="2838"/>
        <v>100</v>
      </c>
      <c r="X3360" s="27"/>
    </row>
    <row r="3361" spans="1:24" ht="31.5" customHeight="1" x14ac:dyDescent="0.3">
      <c r="A3361" s="4" t="s">
        <v>239</v>
      </c>
      <c r="B3361" s="4" t="s">
        <v>1789</v>
      </c>
      <c r="C3361" s="4" t="s">
        <v>951</v>
      </c>
      <c r="D3361" s="4"/>
      <c r="E3361" s="14" t="s">
        <v>950</v>
      </c>
      <c r="F3361" s="5">
        <f t="shared" ref="F3361:L3361" si="2857">F3364</f>
        <v>30020</v>
      </c>
      <c r="G3361" s="5">
        <f t="shared" si="2857"/>
        <v>34743.299999999996</v>
      </c>
      <c r="H3361" s="5">
        <f t="shared" si="2857"/>
        <v>34743.299999999996</v>
      </c>
      <c r="I3361" s="5">
        <f t="shared" si="2857"/>
        <v>0</v>
      </c>
      <c r="J3361" s="5">
        <f t="shared" si="2857"/>
        <v>0</v>
      </c>
      <c r="K3361" s="5">
        <f t="shared" si="2857"/>
        <v>0</v>
      </c>
      <c r="L3361" s="5">
        <f t="shared" si="2857"/>
        <v>0</v>
      </c>
      <c r="M3361" s="5">
        <f t="shared" si="2814"/>
        <v>30020</v>
      </c>
      <c r="N3361" s="5">
        <f>N3364+N3362</f>
        <v>1079.15104</v>
      </c>
      <c r="O3361" s="5">
        <f t="shared" ref="O3361:V3361" si="2858">O3364+O3362</f>
        <v>1079.15104</v>
      </c>
      <c r="P3361" s="5">
        <f t="shared" si="2858"/>
        <v>863.32083999999998</v>
      </c>
      <c r="Q3361" s="5">
        <f t="shared" si="2858"/>
        <v>863.32083999999998</v>
      </c>
      <c r="R3361" s="5">
        <f t="shared" si="2858"/>
        <v>0</v>
      </c>
      <c r="S3361" s="5">
        <f t="shared" si="2858"/>
        <v>0</v>
      </c>
      <c r="T3361" s="5">
        <f t="shared" si="2858"/>
        <v>1079.15104</v>
      </c>
      <c r="U3361" s="5">
        <f t="shared" si="2858"/>
        <v>863.32083999999998</v>
      </c>
      <c r="V3361" s="42">
        <f t="shared" si="2858"/>
        <v>0</v>
      </c>
      <c r="W3361" s="5">
        <f t="shared" si="2838"/>
        <v>100</v>
      </c>
      <c r="X3361" s="27"/>
    </row>
    <row r="3362" spans="1:24" ht="31.5" customHeight="1" x14ac:dyDescent="0.3">
      <c r="A3362" s="4" t="s">
        <v>239</v>
      </c>
      <c r="B3362" s="4" t="s">
        <v>1789</v>
      </c>
      <c r="C3362" s="4" t="s">
        <v>951</v>
      </c>
      <c r="D3362" s="4" t="s">
        <v>87</v>
      </c>
      <c r="E3362" s="14" t="s">
        <v>541</v>
      </c>
      <c r="F3362" s="5"/>
      <c r="G3362" s="5"/>
      <c r="H3362" s="5"/>
      <c r="I3362" s="5"/>
      <c r="J3362" s="5"/>
      <c r="K3362" s="5"/>
      <c r="L3362" s="5"/>
      <c r="M3362" s="5">
        <v>0</v>
      </c>
      <c r="N3362" s="5">
        <f>N3363</f>
        <v>71.752560000000003</v>
      </c>
      <c r="O3362" s="5">
        <f t="shared" ref="O3362:V3362" si="2859">O3363</f>
        <v>71.752560000000003</v>
      </c>
      <c r="P3362" s="5">
        <f t="shared" si="2859"/>
        <v>57.402050000000003</v>
      </c>
      <c r="Q3362" s="5">
        <f t="shared" si="2859"/>
        <v>57.402050000000003</v>
      </c>
      <c r="R3362" s="5">
        <f t="shared" si="2859"/>
        <v>0</v>
      </c>
      <c r="S3362" s="5">
        <f t="shared" si="2859"/>
        <v>0</v>
      </c>
      <c r="T3362" s="5">
        <f t="shared" si="2859"/>
        <v>71.752560000000003</v>
      </c>
      <c r="U3362" s="5">
        <f t="shared" si="2859"/>
        <v>57.402050000000003</v>
      </c>
      <c r="V3362" s="42">
        <f t="shared" si="2859"/>
        <v>0</v>
      </c>
      <c r="W3362" s="5">
        <f t="shared" si="2838"/>
        <v>100</v>
      </c>
      <c r="X3362" s="27"/>
    </row>
    <row r="3363" spans="1:24" ht="63" customHeight="1" x14ac:dyDescent="0.3">
      <c r="A3363" s="4" t="s">
        <v>239</v>
      </c>
      <c r="B3363" s="4" t="s">
        <v>1789</v>
      </c>
      <c r="C3363" s="4" t="s">
        <v>951</v>
      </c>
      <c r="D3363" s="4" t="s">
        <v>84</v>
      </c>
      <c r="E3363" s="14" t="s">
        <v>1552</v>
      </c>
      <c r="F3363" s="5"/>
      <c r="G3363" s="5"/>
      <c r="H3363" s="5"/>
      <c r="I3363" s="5"/>
      <c r="J3363" s="5"/>
      <c r="K3363" s="5"/>
      <c r="L3363" s="5"/>
      <c r="M3363" s="5">
        <v>0</v>
      </c>
      <c r="N3363" s="5">
        <v>71.752560000000003</v>
      </c>
      <c r="O3363" s="5">
        <f>14.35051+57.40205</f>
        <v>71.752560000000003</v>
      </c>
      <c r="P3363" s="5">
        <v>57.402050000000003</v>
      </c>
      <c r="Q3363" s="5">
        <v>57.402050000000003</v>
      </c>
      <c r="R3363" s="5">
        <v>0</v>
      </c>
      <c r="S3363" s="5">
        <v>0</v>
      </c>
      <c r="T3363" s="5">
        <v>71.752560000000003</v>
      </c>
      <c r="U3363" s="5">
        <v>57.402050000000003</v>
      </c>
      <c r="V3363" s="42">
        <v>0</v>
      </c>
      <c r="W3363" s="5">
        <f t="shared" si="2838"/>
        <v>100</v>
      </c>
      <c r="X3363" s="27"/>
    </row>
    <row r="3364" spans="1:24" ht="15.75" customHeight="1" x14ac:dyDescent="0.3">
      <c r="A3364" s="4" t="s">
        <v>239</v>
      </c>
      <c r="B3364" s="4" t="s">
        <v>1789</v>
      </c>
      <c r="C3364" s="4" t="s">
        <v>951</v>
      </c>
      <c r="D3364" s="4" t="s">
        <v>13</v>
      </c>
      <c r="E3364" s="14" t="s">
        <v>547</v>
      </c>
      <c r="F3364" s="5">
        <f t="shared" si="2854"/>
        <v>30020</v>
      </c>
      <c r="G3364" s="5">
        <f t="shared" si="2854"/>
        <v>34743.299999999996</v>
      </c>
      <c r="H3364" s="5">
        <f t="shared" si="2854"/>
        <v>34743.299999999996</v>
      </c>
      <c r="I3364" s="5">
        <f t="shared" si="2854"/>
        <v>0</v>
      </c>
      <c r="J3364" s="5">
        <f t="shared" si="2854"/>
        <v>0</v>
      </c>
      <c r="K3364" s="5">
        <f t="shared" si="2854"/>
        <v>0</v>
      </c>
      <c r="L3364" s="5">
        <f t="shared" si="2854"/>
        <v>0</v>
      </c>
      <c r="M3364" s="5">
        <f t="shared" si="2814"/>
        <v>30020</v>
      </c>
      <c r="N3364" s="5">
        <f t="shared" si="2855"/>
        <v>1007.3984799999999</v>
      </c>
      <c r="O3364" s="5">
        <f t="shared" si="2855"/>
        <v>1007.3984799999999</v>
      </c>
      <c r="P3364" s="5">
        <f t="shared" si="2856"/>
        <v>805.91878999999994</v>
      </c>
      <c r="Q3364" s="5">
        <f t="shared" si="2856"/>
        <v>805.91878999999994</v>
      </c>
      <c r="R3364" s="5">
        <f t="shared" si="2856"/>
        <v>0</v>
      </c>
      <c r="S3364" s="5">
        <f t="shared" si="2856"/>
        <v>0</v>
      </c>
      <c r="T3364" s="5">
        <f t="shared" si="2856"/>
        <v>1007.3984799999999</v>
      </c>
      <c r="U3364" s="5">
        <f t="shared" si="2856"/>
        <v>805.91878999999994</v>
      </c>
      <c r="V3364" s="42">
        <f t="shared" si="2856"/>
        <v>0</v>
      </c>
      <c r="W3364" s="5">
        <f t="shared" si="2838"/>
        <v>100</v>
      </c>
      <c r="X3364" s="27"/>
    </row>
    <row r="3365" spans="1:24" ht="63" customHeight="1" x14ac:dyDescent="0.3">
      <c r="A3365" s="4" t="s">
        <v>239</v>
      </c>
      <c r="B3365" s="4" t="s">
        <v>1789</v>
      </c>
      <c r="C3365" s="4" t="s">
        <v>951</v>
      </c>
      <c r="D3365" s="4" t="s">
        <v>198</v>
      </c>
      <c r="E3365" s="14" t="s">
        <v>548</v>
      </c>
      <c r="F3365" s="5">
        <v>30020</v>
      </c>
      <c r="G3365" s="5">
        <v>34743.299999999996</v>
      </c>
      <c r="H3365" s="5">
        <v>34743.299999999996</v>
      </c>
      <c r="I3365" s="5"/>
      <c r="J3365" s="5"/>
      <c r="K3365" s="5"/>
      <c r="L3365" s="5"/>
      <c r="M3365" s="5">
        <f t="shared" si="2814"/>
        <v>30020</v>
      </c>
      <c r="N3365" s="5">
        <v>1007.3984799999999</v>
      </c>
      <c r="O3365" s="5">
        <f>201.47969+805.91879</f>
        <v>1007.3984799999999</v>
      </c>
      <c r="P3365" s="5">
        <v>805.91878999999994</v>
      </c>
      <c r="Q3365" s="5">
        <v>805.91878999999994</v>
      </c>
      <c r="R3365" s="5">
        <v>0</v>
      </c>
      <c r="S3365" s="5">
        <v>0</v>
      </c>
      <c r="T3365" s="5">
        <v>1007.3984799999999</v>
      </c>
      <c r="U3365" s="5">
        <v>805.91878999999994</v>
      </c>
      <c r="V3365" s="42">
        <v>0</v>
      </c>
      <c r="W3365" s="5">
        <f t="shared" si="2838"/>
        <v>100</v>
      </c>
      <c r="X3365" s="27"/>
    </row>
    <row r="3366" spans="1:24" ht="31.5" customHeight="1" x14ac:dyDescent="0.3">
      <c r="A3366" s="4" t="s">
        <v>239</v>
      </c>
      <c r="B3366" s="4" t="s">
        <v>1789</v>
      </c>
      <c r="C3366" s="4" t="s">
        <v>205</v>
      </c>
      <c r="D3366" s="4"/>
      <c r="E3366" s="14" t="s">
        <v>1210</v>
      </c>
      <c r="F3366" s="5">
        <f t="shared" ref="F3366:L3366" si="2860">F3367+F3381</f>
        <v>19362.099999999999</v>
      </c>
      <c r="G3366" s="5">
        <f t="shared" si="2860"/>
        <v>3372.1</v>
      </c>
      <c r="H3366" s="5">
        <f t="shared" si="2860"/>
        <v>3372.1</v>
      </c>
      <c r="I3366" s="5">
        <f t="shared" si="2860"/>
        <v>0</v>
      </c>
      <c r="J3366" s="5">
        <f t="shared" si="2860"/>
        <v>0</v>
      </c>
      <c r="K3366" s="5">
        <f t="shared" si="2860"/>
        <v>0</v>
      </c>
      <c r="L3366" s="5">
        <f t="shared" si="2860"/>
        <v>-2691.8679999999999</v>
      </c>
      <c r="M3366" s="5">
        <f t="shared" si="2814"/>
        <v>16670.232</v>
      </c>
      <c r="N3366" s="5">
        <f>N3367+N3381+N3376</f>
        <v>3453.7234899999999</v>
      </c>
      <c r="O3366" s="5">
        <f t="shared" ref="O3366:V3366" si="2861">O3367+O3381+O3376</f>
        <v>2525.8013099999998</v>
      </c>
      <c r="P3366" s="5">
        <f t="shared" si="2861"/>
        <v>0</v>
      </c>
      <c r="Q3366" s="5">
        <f t="shared" si="2861"/>
        <v>0</v>
      </c>
      <c r="R3366" s="5">
        <f t="shared" si="2861"/>
        <v>0</v>
      </c>
      <c r="S3366" s="5">
        <f t="shared" si="2861"/>
        <v>0</v>
      </c>
      <c r="T3366" s="5">
        <f t="shared" si="2861"/>
        <v>3453.7219399999999</v>
      </c>
      <c r="U3366" s="5">
        <f t="shared" si="2861"/>
        <v>0</v>
      </c>
      <c r="V3366" s="42">
        <f t="shared" si="2861"/>
        <v>0</v>
      </c>
      <c r="W3366" s="5">
        <f t="shared" si="2838"/>
        <v>99.999955120900538</v>
      </c>
      <c r="X3366" s="27"/>
    </row>
    <row r="3367" spans="1:24" ht="31.5" customHeight="1" x14ac:dyDescent="0.3">
      <c r="A3367" s="4" t="s">
        <v>239</v>
      </c>
      <c r="B3367" s="4" t="s">
        <v>1789</v>
      </c>
      <c r="C3367" s="4" t="s">
        <v>224</v>
      </c>
      <c r="D3367" s="4"/>
      <c r="E3367" s="14" t="s">
        <v>1222</v>
      </c>
      <c r="F3367" s="5">
        <f t="shared" ref="F3367:L3367" si="2862">F3368+F3372</f>
        <v>3372.1</v>
      </c>
      <c r="G3367" s="5">
        <f t="shared" si="2862"/>
        <v>3372.1</v>
      </c>
      <c r="H3367" s="5">
        <f t="shared" si="2862"/>
        <v>3372.1</v>
      </c>
      <c r="I3367" s="5">
        <f t="shared" si="2862"/>
        <v>0</v>
      </c>
      <c r="J3367" s="5">
        <f t="shared" si="2862"/>
        <v>0</v>
      </c>
      <c r="K3367" s="5">
        <f t="shared" si="2862"/>
        <v>0</v>
      </c>
      <c r="L3367" s="5">
        <f t="shared" si="2862"/>
        <v>0</v>
      </c>
      <c r="M3367" s="5">
        <f t="shared" si="2814"/>
        <v>3372.1</v>
      </c>
      <c r="N3367" s="5">
        <f>N3368+N3372</f>
        <v>3180.2710299999999</v>
      </c>
      <c r="O3367" s="5">
        <f>O3368+O3372</f>
        <v>2511.2359999999999</v>
      </c>
      <c r="P3367" s="5">
        <f t="shared" ref="P3367:V3367" si="2863">P3368+P3372</f>
        <v>0</v>
      </c>
      <c r="Q3367" s="5">
        <f t="shared" si="2863"/>
        <v>0</v>
      </c>
      <c r="R3367" s="5">
        <f t="shared" si="2863"/>
        <v>0</v>
      </c>
      <c r="S3367" s="5">
        <f t="shared" si="2863"/>
        <v>0</v>
      </c>
      <c r="T3367" s="5">
        <f t="shared" si="2863"/>
        <v>3180.27043</v>
      </c>
      <c r="U3367" s="5">
        <f t="shared" si="2863"/>
        <v>0</v>
      </c>
      <c r="V3367" s="42">
        <f t="shared" si="2863"/>
        <v>0</v>
      </c>
      <c r="W3367" s="5">
        <f t="shared" si="2838"/>
        <v>99.999981133683448</v>
      </c>
      <c r="X3367" s="27"/>
    </row>
    <row r="3368" spans="1:24" ht="47.25" customHeight="1" x14ac:dyDescent="0.3">
      <c r="A3368" s="4" t="s">
        <v>239</v>
      </c>
      <c r="B3368" s="4" t="s">
        <v>1789</v>
      </c>
      <c r="C3368" s="4" t="s">
        <v>225</v>
      </c>
      <c r="D3368" s="4"/>
      <c r="E3368" s="14" t="s">
        <v>1223</v>
      </c>
      <c r="F3368" s="5">
        <f t="shared" ref="F3368:L3370" si="2864">F3369</f>
        <v>2638.5</v>
      </c>
      <c r="G3368" s="5">
        <f t="shared" si="2864"/>
        <v>2638.5</v>
      </c>
      <c r="H3368" s="5">
        <f t="shared" si="2864"/>
        <v>2638.5</v>
      </c>
      <c r="I3368" s="5">
        <f t="shared" si="2864"/>
        <v>0</v>
      </c>
      <c r="J3368" s="5">
        <f t="shared" si="2864"/>
        <v>0</v>
      </c>
      <c r="K3368" s="5">
        <f t="shared" si="2864"/>
        <v>0</v>
      </c>
      <c r="L3368" s="5">
        <f t="shared" si="2864"/>
        <v>0</v>
      </c>
      <c r="M3368" s="5">
        <f t="shared" si="2814"/>
        <v>2638.5</v>
      </c>
      <c r="N3368" s="5">
        <f t="shared" ref="N3368:O3370" si="2865">N3369</f>
        <v>2638.5</v>
      </c>
      <c r="O3368" s="5">
        <f t="shared" si="2865"/>
        <v>2115.7199999999998</v>
      </c>
      <c r="P3368" s="5">
        <f t="shared" ref="P3368:V3370" si="2866">P3369</f>
        <v>0</v>
      </c>
      <c r="Q3368" s="5">
        <f t="shared" si="2866"/>
        <v>0</v>
      </c>
      <c r="R3368" s="5">
        <f t="shared" si="2866"/>
        <v>0</v>
      </c>
      <c r="S3368" s="5">
        <f t="shared" si="2866"/>
        <v>0</v>
      </c>
      <c r="T3368" s="5">
        <f t="shared" si="2866"/>
        <v>2638.4994000000002</v>
      </c>
      <c r="U3368" s="5">
        <f t="shared" si="2866"/>
        <v>0</v>
      </c>
      <c r="V3368" s="42">
        <f t="shared" si="2866"/>
        <v>0</v>
      </c>
      <c r="W3368" s="5">
        <f t="shared" si="2838"/>
        <v>99.999977259806712</v>
      </c>
      <c r="X3368" s="27"/>
    </row>
    <row r="3369" spans="1:24" ht="31.5" customHeight="1" x14ac:dyDescent="0.3">
      <c r="A3369" s="4" t="s">
        <v>239</v>
      </c>
      <c r="B3369" s="4" t="s">
        <v>1789</v>
      </c>
      <c r="C3369" s="4" t="s">
        <v>220</v>
      </c>
      <c r="D3369" s="4"/>
      <c r="E3369" s="14" t="s">
        <v>786</v>
      </c>
      <c r="F3369" s="5">
        <f t="shared" si="2864"/>
        <v>2638.5</v>
      </c>
      <c r="G3369" s="5">
        <f t="shared" si="2864"/>
        <v>2638.5</v>
      </c>
      <c r="H3369" s="5">
        <f t="shared" si="2864"/>
        <v>2638.5</v>
      </c>
      <c r="I3369" s="5">
        <f t="shared" si="2864"/>
        <v>0</v>
      </c>
      <c r="J3369" s="5">
        <f t="shared" si="2864"/>
        <v>0</v>
      </c>
      <c r="K3369" s="5">
        <f t="shared" si="2864"/>
        <v>0</v>
      </c>
      <c r="L3369" s="5">
        <f t="shared" si="2864"/>
        <v>0</v>
      </c>
      <c r="M3369" s="5">
        <f t="shared" si="2814"/>
        <v>2638.5</v>
      </c>
      <c r="N3369" s="5">
        <f t="shared" si="2865"/>
        <v>2638.5</v>
      </c>
      <c r="O3369" s="5">
        <f t="shared" si="2865"/>
        <v>2115.7199999999998</v>
      </c>
      <c r="P3369" s="5">
        <f t="shared" si="2866"/>
        <v>0</v>
      </c>
      <c r="Q3369" s="5">
        <f t="shared" si="2866"/>
        <v>0</v>
      </c>
      <c r="R3369" s="5">
        <f t="shared" si="2866"/>
        <v>0</v>
      </c>
      <c r="S3369" s="5">
        <f t="shared" si="2866"/>
        <v>0</v>
      </c>
      <c r="T3369" s="5">
        <f t="shared" si="2866"/>
        <v>2638.4994000000002</v>
      </c>
      <c r="U3369" s="5">
        <f t="shared" si="2866"/>
        <v>0</v>
      </c>
      <c r="V3369" s="42">
        <f t="shared" si="2866"/>
        <v>0</v>
      </c>
      <c r="W3369" s="5">
        <f t="shared" si="2838"/>
        <v>99.999977259806712</v>
      </c>
      <c r="X3369" s="27"/>
    </row>
    <row r="3370" spans="1:24" ht="31.5" customHeight="1" x14ac:dyDescent="0.3">
      <c r="A3370" s="4" t="s">
        <v>239</v>
      </c>
      <c r="B3370" s="4" t="s">
        <v>1789</v>
      </c>
      <c r="C3370" s="4" t="s">
        <v>220</v>
      </c>
      <c r="D3370" s="4" t="s">
        <v>11</v>
      </c>
      <c r="E3370" s="14" t="s">
        <v>531</v>
      </c>
      <c r="F3370" s="5">
        <f t="shared" si="2864"/>
        <v>2638.5</v>
      </c>
      <c r="G3370" s="5">
        <f t="shared" si="2864"/>
        <v>2638.5</v>
      </c>
      <c r="H3370" s="5">
        <f t="shared" si="2864"/>
        <v>2638.5</v>
      </c>
      <c r="I3370" s="5">
        <f t="shared" si="2864"/>
        <v>0</v>
      </c>
      <c r="J3370" s="5">
        <f t="shared" si="2864"/>
        <v>0</v>
      </c>
      <c r="K3370" s="5">
        <f t="shared" si="2864"/>
        <v>0</v>
      </c>
      <c r="L3370" s="5">
        <f t="shared" si="2864"/>
        <v>0</v>
      </c>
      <c r="M3370" s="5">
        <f t="shared" si="2814"/>
        <v>2638.5</v>
      </c>
      <c r="N3370" s="5">
        <f t="shared" si="2865"/>
        <v>2638.5</v>
      </c>
      <c r="O3370" s="5">
        <f t="shared" si="2865"/>
        <v>2115.7199999999998</v>
      </c>
      <c r="P3370" s="5">
        <f t="shared" si="2866"/>
        <v>0</v>
      </c>
      <c r="Q3370" s="5">
        <f t="shared" si="2866"/>
        <v>0</v>
      </c>
      <c r="R3370" s="5">
        <f t="shared" si="2866"/>
        <v>0</v>
      </c>
      <c r="S3370" s="5">
        <f t="shared" si="2866"/>
        <v>0</v>
      </c>
      <c r="T3370" s="5">
        <f t="shared" si="2866"/>
        <v>2638.4994000000002</v>
      </c>
      <c r="U3370" s="5">
        <f t="shared" si="2866"/>
        <v>0</v>
      </c>
      <c r="V3370" s="42">
        <f t="shared" si="2866"/>
        <v>0</v>
      </c>
      <c r="W3370" s="5">
        <f t="shared" si="2838"/>
        <v>99.999977259806712</v>
      </c>
      <c r="X3370" s="27"/>
    </row>
    <row r="3371" spans="1:24" ht="31.5" customHeight="1" x14ac:dyDescent="0.3">
      <c r="A3371" s="4" t="s">
        <v>239</v>
      </c>
      <c r="B3371" s="4" t="s">
        <v>1789</v>
      </c>
      <c r="C3371" s="4" t="s">
        <v>220</v>
      </c>
      <c r="D3371" s="4" t="s">
        <v>12</v>
      </c>
      <c r="E3371" s="14" t="s">
        <v>532</v>
      </c>
      <c r="F3371" s="5">
        <v>2638.5</v>
      </c>
      <c r="G3371" s="5">
        <v>2638.5</v>
      </c>
      <c r="H3371" s="5">
        <v>2638.5</v>
      </c>
      <c r="I3371" s="5"/>
      <c r="J3371" s="5"/>
      <c r="K3371" s="5"/>
      <c r="L3371" s="5"/>
      <c r="M3371" s="5">
        <f t="shared" si="2814"/>
        <v>2638.5</v>
      </c>
      <c r="N3371" s="5">
        <v>2638.5</v>
      </c>
      <c r="O3371" s="5">
        <v>2115.7199999999998</v>
      </c>
      <c r="P3371" s="5">
        <v>0</v>
      </c>
      <c r="Q3371" s="5">
        <v>0</v>
      </c>
      <c r="R3371" s="5">
        <v>0</v>
      </c>
      <c r="S3371" s="5">
        <v>0</v>
      </c>
      <c r="T3371" s="5">
        <v>2638.4994000000002</v>
      </c>
      <c r="U3371" s="5">
        <v>0</v>
      </c>
      <c r="V3371" s="42">
        <v>0</v>
      </c>
      <c r="W3371" s="5">
        <f t="shared" si="2838"/>
        <v>99.999977259806712</v>
      </c>
      <c r="X3371" s="27"/>
    </row>
    <row r="3372" spans="1:24" ht="47.25" customHeight="1" x14ac:dyDescent="0.3">
      <c r="A3372" s="4" t="s">
        <v>239</v>
      </c>
      <c r="B3372" s="4" t="s">
        <v>1789</v>
      </c>
      <c r="C3372" s="4" t="s">
        <v>902</v>
      </c>
      <c r="D3372" s="4"/>
      <c r="E3372" s="14" t="s">
        <v>956</v>
      </c>
      <c r="F3372" s="5">
        <f t="shared" ref="F3372:L3374" si="2867">F3373</f>
        <v>733.6</v>
      </c>
      <c r="G3372" s="5">
        <f t="shared" si="2867"/>
        <v>733.6</v>
      </c>
      <c r="H3372" s="5">
        <f t="shared" si="2867"/>
        <v>733.6</v>
      </c>
      <c r="I3372" s="5">
        <f t="shared" si="2867"/>
        <v>0</v>
      </c>
      <c r="J3372" s="5">
        <f t="shared" si="2867"/>
        <v>0</v>
      </c>
      <c r="K3372" s="5">
        <f t="shared" si="2867"/>
        <v>0</v>
      </c>
      <c r="L3372" s="5">
        <f t="shared" si="2867"/>
        <v>0</v>
      </c>
      <c r="M3372" s="5">
        <f t="shared" si="2814"/>
        <v>733.6</v>
      </c>
      <c r="N3372" s="5">
        <f t="shared" ref="N3372:O3374" si="2868">N3373</f>
        <v>541.77103</v>
      </c>
      <c r="O3372" s="5">
        <f t="shared" si="2868"/>
        <v>395.51600000000002</v>
      </c>
      <c r="P3372" s="5">
        <f t="shared" ref="P3372:V3374" si="2869">P3373</f>
        <v>0</v>
      </c>
      <c r="Q3372" s="5">
        <f t="shared" si="2869"/>
        <v>0</v>
      </c>
      <c r="R3372" s="5">
        <f t="shared" si="2869"/>
        <v>0</v>
      </c>
      <c r="S3372" s="5">
        <f t="shared" si="2869"/>
        <v>0</v>
      </c>
      <c r="T3372" s="5">
        <f t="shared" si="2869"/>
        <v>541.77103</v>
      </c>
      <c r="U3372" s="5">
        <f t="shared" si="2869"/>
        <v>0</v>
      </c>
      <c r="V3372" s="42">
        <f t="shared" si="2869"/>
        <v>0</v>
      </c>
      <c r="W3372" s="5">
        <f t="shared" si="2838"/>
        <v>100</v>
      </c>
      <c r="X3372" s="27"/>
    </row>
    <row r="3373" spans="1:24" ht="31.5" customHeight="1" x14ac:dyDescent="0.3">
      <c r="A3373" s="4" t="s">
        <v>239</v>
      </c>
      <c r="B3373" s="4" t="s">
        <v>1789</v>
      </c>
      <c r="C3373" s="4" t="s">
        <v>903</v>
      </c>
      <c r="D3373" s="4"/>
      <c r="E3373" s="14" t="s">
        <v>1658</v>
      </c>
      <c r="F3373" s="5">
        <f t="shared" si="2867"/>
        <v>733.6</v>
      </c>
      <c r="G3373" s="5">
        <f t="shared" si="2867"/>
        <v>733.6</v>
      </c>
      <c r="H3373" s="5">
        <f t="shared" si="2867"/>
        <v>733.6</v>
      </c>
      <c r="I3373" s="5">
        <f t="shared" si="2867"/>
        <v>0</v>
      </c>
      <c r="J3373" s="5">
        <f t="shared" si="2867"/>
        <v>0</v>
      </c>
      <c r="K3373" s="5">
        <f t="shared" si="2867"/>
        <v>0</v>
      </c>
      <c r="L3373" s="5">
        <f t="shared" si="2867"/>
        <v>0</v>
      </c>
      <c r="M3373" s="5">
        <f t="shared" si="2814"/>
        <v>733.6</v>
      </c>
      <c r="N3373" s="5">
        <f t="shared" si="2868"/>
        <v>541.77103</v>
      </c>
      <c r="O3373" s="5">
        <f t="shared" si="2868"/>
        <v>395.51600000000002</v>
      </c>
      <c r="P3373" s="5">
        <f t="shared" si="2869"/>
        <v>0</v>
      </c>
      <c r="Q3373" s="5">
        <f t="shared" si="2869"/>
        <v>0</v>
      </c>
      <c r="R3373" s="5">
        <f t="shared" si="2869"/>
        <v>0</v>
      </c>
      <c r="S3373" s="5">
        <f t="shared" si="2869"/>
        <v>0</v>
      </c>
      <c r="T3373" s="5">
        <f t="shared" si="2869"/>
        <v>541.77103</v>
      </c>
      <c r="U3373" s="5">
        <f t="shared" si="2869"/>
        <v>0</v>
      </c>
      <c r="V3373" s="42">
        <f t="shared" si="2869"/>
        <v>0</v>
      </c>
      <c r="W3373" s="5">
        <f t="shared" si="2838"/>
        <v>100</v>
      </c>
      <c r="X3373" s="27"/>
    </row>
    <row r="3374" spans="1:24" ht="31.5" customHeight="1" x14ac:dyDescent="0.3">
      <c r="A3374" s="4" t="s">
        <v>239</v>
      </c>
      <c r="B3374" s="4" t="s">
        <v>1789</v>
      </c>
      <c r="C3374" s="4" t="s">
        <v>903</v>
      </c>
      <c r="D3374" s="4" t="s">
        <v>11</v>
      </c>
      <c r="E3374" s="14" t="s">
        <v>531</v>
      </c>
      <c r="F3374" s="5">
        <f t="shared" si="2867"/>
        <v>733.6</v>
      </c>
      <c r="G3374" s="5">
        <f t="shared" si="2867"/>
        <v>733.6</v>
      </c>
      <c r="H3374" s="5">
        <f t="shared" si="2867"/>
        <v>733.6</v>
      </c>
      <c r="I3374" s="5">
        <f t="shared" si="2867"/>
        <v>0</v>
      </c>
      <c r="J3374" s="5">
        <f t="shared" si="2867"/>
        <v>0</v>
      </c>
      <c r="K3374" s="5">
        <f t="shared" si="2867"/>
        <v>0</v>
      </c>
      <c r="L3374" s="5">
        <f t="shared" si="2867"/>
        <v>0</v>
      </c>
      <c r="M3374" s="5">
        <f t="shared" si="2814"/>
        <v>733.6</v>
      </c>
      <c r="N3374" s="5">
        <f t="shared" si="2868"/>
        <v>541.77103</v>
      </c>
      <c r="O3374" s="5">
        <f t="shared" si="2868"/>
        <v>395.51600000000002</v>
      </c>
      <c r="P3374" s="5">
        <f t="shared" si="2869"/>
        <v>0</v>
      </c>
      <c r="Q3374" s="5">
        <f t="shared" si="2869"/>
        <v>0</v>
      </c>
      <c r="R3374" s="5">
        <f t="shared" si="2869"/>
        <v>0</v>
      </c>
      <c r="S3374" s="5">
        <f t="shared" si="2869"/>
        <v>0</v>
      </c>
      <c r="T3374" s="5">
        <f t="shared" si="2869"/>
        <v>541.77103</v>
      </c>
      <c r="U3374" s="5">
        <f t="shared" si="2869"/>
        <v>0</v>
      </c>
      <c r="V3374" s="42">
        <f t="shared" si="2869"/>
        <v>0</v>
      </c>
      <c r="W3374" s="5">
        <f t="shared" si="2838"/>
        <v>100</v>
      </c>
      <c r="X3374" s="27"/>
    </row>
    <row r="3375" spans="1:24" ht="31.5" customHeight="1" x14ac:dyDescent="0.3">
      <c r="A3375" s="4" t="s">
        <v>239</v>
      </c>
      <c r="B3375" s="4" t="s">
        <v>1789</v>
      </c>
      <c r="C3375" s="4" t="s">
        <v>903</v>
      </c>
      <c r="D3375" s="4" t="s">
        <v>12</v>
      </c>
      <c r="E3375" s="14" t="s">
        <v>532</v>
      </c>
      <c r="F3375" s="5">
        <v>733.6</v>
      </c>
      <c r="G3375" s="5">
        <v>733.6</v>
      </c>
      <c r="H3375" s="5">
        <v>733.6</v>
      </c>
      <c r="I3375" s="5"/>
      <c r="J3375" s="5"/>
      <c r="K3375" s="5"/>
      <c r="L3375" s="5"/>
      <c r="M3375" s="5">
        <f t="shared" si="2814"/>
        <v>733.6</v>
      </c>
      <c r="N3375" s="5">
        <v>541.77103</v>
      </c>
      <c r="O3375" s="5">
        <v>395.51600000000002</v>
      </c>
      <c r="P3375" s="5">
        <v>0</v>
      </c>
      <c r="Q3375" s="5">
        <v>0</v>
      </c>
      <c r="R3375" s="5">
        <v>0</v>
      </c>
      <c r="S3375" s="5">
        <v>0</v>
      </c>
      <c r="T3375" s="5">
        <v>541.77103</v>
      </c>
      <c r="U3375" s="5">
        <v>0</v>
      </c>
      <c r="V3375" s="42">
        <v>0</v>
      </c>
      <c r="W3375" s="5">
        <f t="shared" si="2838"/>
        <v>100</v>
      </c>
      <c r="X3375" s="27"/>
    </row>
    <row r="3376" spans="1:24" ht="47.25" customHeight="1" x14ac:dyDescent="0.3">
      <c r="A3376" s="4" t="s">
        <v>239</v>
      </c>
      <c r="B3376" s="4" t="s">
        <v>1789</v>
      </c>
      <c r="C3376" s="4" t="s">
        <v>206</v>
      </c>
      <c r="D3376" s="4"/>
      <c r="E3376" s="14" t="s">
        <v>1224</v>
      </c>
      <c r="F3376" s="5"/>
      <c r="G3376" s="5"/>
      <c r="H3376" s="5"/>
      <c r="I3376" s="5"/>
      <c r="J3376" s="5"/>
      <c r="K3376" s="5"/>
      <c r="L3376" s="5"/>
      <c r="M3376" s="5">
        <f>M3377</f>
        <v>0</v>
      </c>
      <c r="N3376" s="5">
        <f t="shared" ref="N3376:V3379" si="2870">N3377</f>
        <v>273.45245999999997</v>
      </c>
      <c r="O3376" s="5">
        <f t="shared" si="2870"/>
        <v>14.56531</v>
      </c>
      <c r="P3376" s="5">
        <f t="shared" si="2870"/>
        <v>0</v>
      </c>
      <c r="Q3376" s="5">
        <f t="shared" si="2870"/>
        <v>0</v>
      </c>
      <c r="R3376" s="5">
        <f t="shared" si="2870"/>
        <v>0</v>
      </c>
      <c r="S3376" s="5">
        <f t="shared" si="2870"/>
        <v>0</v>
      </c>
      <c r="T3376" s="5">
        <f t="shared" si="2870"/>
        <v>273.45150999999998</v>
      </c>
      <c r="U3376" s="5">
        <f t="shared" si="2870"/>
        <v>0</v>
      </c>
      <c r="V3376" s="42">
        <f t="shared" si="2870"/>
        <v>0</v>
      </c>
      <c r="W3376" s="5">
        <f t="shared" si="2838"/>
        <v>99.999652590435645</v>
      </c>
      <c r="X3376" s="27"/>
    </row>
    <row r="3377" spans="1:24" ht="47.25" customHeight="1" x14ac:dyDescent="0.3">
      <c r="A3377" s="4" t="s">
        <v>239</v>
      </c>
      <c r="B3377" s="4" t="s">
        <v>1789</v>
      </c>
      <c r="C3377" s="4" t="s">
        <v>207</v>
      </c>
      <c r="D3377" s="4"/>
      <c r="E3377" s="14" t="s">
        <v>1227</v>
      </c>
      <c r="F3377" s="5"/>
      <c r="G3377" s="5"/>
      <c r="H3377" s="5"/>
      <c r="I3377" s="5"/>
      <c r="J3377" s="5"/>
      <c r="K3377" s="5"/>
      <c r="L3377" s="5"/>
      <c r="M3377" s="5">
        <f>M3378</f>
        <v>0</v>
      </c>
      <c r="N3377" s="5">
        <f t="shared" si="2870"/>
        <v>273.45245999999997</v>
      </c>
      <c r="O3377" s="5">
        <f t="shared" si="2870"/>
        <v>14.56531</v>
      </c>
      <c r="P3377" s="5">
        <f t="shared" si="2870"/>
        <v>0</v>
      </c>
      <c r="Q3377" s="5">
        <f t="shared" si="2870"/>
        <v>0</v>
      </c>
      <c r="R3377" s="5">
        <f t="shared" si="2870"/>
        <v>0</v>
      </c>
      <c r="S3377" s="5">
        <f t="shared" si="2870"/>
        <v>0</v>
      </c>
      <c r="T3377" s="5">
        <f t="shared" si="2870"/>
        <v>273.45150999999998</v>
      </c>
      <c r="U3377" s="5">
        <f t="shared" si="2870"/>
        <v>0</v>
      </c>
      <c r="V3377" s="42">
        <f t="shared" si="2870"/>
        <v>0</v>
      </c>
      <c r="W3377" s="5">
        <f t="shared" si="2838"/>
        <v>99.999652590435645</v>
      </c>
      <c r="X3377" s="27"/>
    </row>
    <row r="3378" spans="1:24" ht="31.5" customHeight="1" x14ac:dyDescent="0.3">
      <c r="A3378" s="4" t="s">
        <v>239</v>
      </c>
      <c r="B3378" s="4" t="s">
        <v>1789</v>
      </c>
      <c r="C3378" s="4" t="s">
        <v>197</v>
      </c>
      <c r="D3378" s="4"/>
      <c r="E3378" s="14" t="s">
        <v>920</v>
      </c>
      <c r="F3378" s="5"/>
      <c r="G3378" s="5"/>
      <c r="H3378" s="5"/>
      <c r="I3378" s="5"/>
      <c r="J3378" s="5"/>
      <c r="K3378" s="5"/>
      <c r="L3378" s="5"/>
      <c r="M3378" s="5">
        <f>M3379</f>
        <v>0</v>
      </c>
      <c r="N3378" s="5">
        <f t="shared" si="2870"/>
        <v>273.45245999999997</v>
      </c>
      <c r="O3378" s="5">
        <f t="shared" si="2870"/>
        <v>14.56531</v>
      </c>
      <c r="P3378" s="5">
        <f t="shared" si="2870"/>
        <v>0</v>
      </c>
      <c r="Q3378" s="5">
        <f t="shared" si="2870"/>
        <v>0</v>
      </c>
      <c r="R3378" s="5">
        <f t="shared" si="2870"/>
        <v>0</v>
      </c>
      <c r="S3378" s="5">
        <f t="shared" si="2870"/>
        <v>0</v>
      </c>
      <c r="T3378" s="5">
        <f t="shared" si="2870"/>
        <v>273.45150999999998</v>
      </c>
      <c r="U3378" s="5">
        <f t="shared" si="2870"/>
        <v>0</v>
      </c>
      <c r="V3378" s="42">
        <f t="shared" si="2870"/>
        <v>0</v>
      </c>
      <c r="W3378" s="5">
        <f t="shared" si="2838"/>
        <v>99.999652590435645</v>
      </c>
      <c r="X3378" s="27"/>
    </row>
    <row r="3379" spans="1:24" ht="15.75" customHeight="1" x14ac:dyDescent="0.3">
      <c r="A3379" s="4" t="s">
        <v>239</v>
      </c>
      <c r="B3379" s="4" t="s">
        <v>1789</v>
      </c>
      <c r="C3379" s="4" t="s">
        <v>197</v>
      </c>
      <c r="D3379" s="4" t="s">
        <v>13</v>
      </c>
      <c r="E3379" s="14" t="s">
        <v>547</v>
      </c>
      <c r="F3379" s="5"/>
      <c r="G3379" s="5"/>
      <c r="H3379" s="5"/>
      <c r="I3379" s="5"/>
      <c r="J3379" s="5"/>
      <c r="K3379" s="5"/>
      <c r="L3379" s="5"/>
      <c r="M3379" s="5">
        <f>M3380</f>
        <v>0</v>
      </c>
      <c r="N3379" s="5">
        <f t="shared" si="2870"/>
        <v>273.45245999999997</v>
      </c>
      <c r="O3379" s="5">
        <f t="shared" si="2870"/>
        <v>14.56531</v>
      </c>
      <c r="P3379" s="5">
        <f t="shared" si="2870"/>
        <v>0</v>
      </c>
      <c r="Q3379" s="5">
        <f t="shared" si="2870"/>
        <v>0</v>
      </c>
      <c r="R3379" s="5">
        <f t="shared" si="2870"/>
        <v>0</v>
      </c>
      <c r="S3379" s="5">
        <f t="shared" si="2870"/>
        <v>0</v>
      </c>
      <c r="T3379" s="5">
        <f t="shared" si="2870"/>
        <v>273.45150999999998</v>
      </c>
      <c r="U3379" s="5">
        <f t="shared" si="2870"/>
        <v>0</v>
      </c>
      <c r="V3379" s="42">
        <f t="shared" si="2870"/>
        <v>0</v>
      </c>
      <c r="W3379" s="5">
        <f t="shared" si="2838"/>
        <v>99.999652590435645</v>
      </c>
      <c r="X3379" s="27"/>
    </row>
    <row r="3380" spans="1:24" ht="63" customHeight="1" x14ac:dyDescent="0.3">
      <c r="A3380" s="4" t="s">
        <v>239</v>
      </c>
      <c r="B3380" s="4" t="s">
        <v>1789</v>
      </c>
      <c r="C3380" s="4" t="s">
        <v>197</v>
      </c>
      <c r="D3380" s="4" t="s">
        <v>198</v>
      </c>
      <c r="E3380" s="14" t="s">
        <v>548</v>
      </c>
      <c r="F3380" s="5"/>
      <c r="G3380" s="5"/>
      <c r="H3380" s="5"/>
      <c r="I3380" s="5"/>
      <c r="J3380" s="5"/>
      <c r="K3380" s="5"/>
      <c r="L3380" s="5"/>
      <c r="M3380" s="5">
        <v>0</v>
      </c>
      <c r="N3380" s="5">
        <v>273.45245999999997</v>
      </c>
      <c r="O3380" s="5">
        <v>14.56531</v>
      </c>
      <c r="P3380" s="5">
        <v>0</v>
      </c>
      <c r="Q3380" s="5">
        <v>0</v>
      </c>
      <c r="R3380" s="5">
        <v>0</v>
      </c>
      <c r="S3380" s="5">
        <v>0</v>
      </c>
      <c r="T3380" s="5">
        <v>273.45150999999998</v>
      </c>
      <c r="U3380" s="5">
        <v>0</v>
      </c>
      <c r="V3380" s="42">
        <v>0</v>
      </c>
      <c r="W3380" s="5">
        <f t="shared" si="2838"/>
        <v>99.999652590435645</v>
      </c>
      <c r="X3380" s="27"/>
    </row>
    <row r="3381" spans="1:24" ht="47.25" hidden="1" customHeight="1" x14ac:dyDescent="0.25">
      <c r="A3381" s="4" t="s">
        <v>239</v>
      </c>
      <c r="B3381" s="4" t="s">
        <v>1789</v>
      </c>
      <c r="C3381" s="4" t="s">
        <v>293</v>
      </c>
      <c r="D3381" s="4"/>
      <c r="E3381" s="14" t="s">
        <v>1234</v>
      </c>
      <c r="F3381" s="5">
        <f t="shared" ref="F3381:L3384" si="2871">F3382</f>
        <v>15990</v>
      </c>
      <c r="G3381" s="5">
        <f t="shared" si="2871"/>
        <v>0</v>
      </c>
      <c r="H3381" s="5">
        <f t="shared" si="2871"/>
        <v>0</v>
      </c>
      <c r="I3381" s="5">
        <f t="shared" si="2871"/>
        <v>0</v>
      </c>
      <c r="J3381" s="5">
        <f t="shared" si="2871"/>
        <v>0</v>
      </c>
      <c r="K3381" s="5">
        <f t="shared" si="2871"/>
        <v>0</v>
      </c>
      <c r="L3381" s="5">
        <f t="shared" si="2871"/>
        <v>-2691.8679999999999</v>
      </c>
      <c r="M3381" s="5">
        <f t="shared" si="2814"/>
        <v>13298.132</v>
      </c>
      <c r="N3381" s="5">
        <f t="shared" ref="N3381:O3384" si="2872">N3382</f>
        <v>0</v>
      </c>
      <c r="O3381" s="5">
        <f t="shared" si="2872"/>
        <v>0</v>
      </c>
      <c r="P3381" s="5">
        <f t="shared" ref="P3381:V3384" si="2873">P3382</f>
        <v>0</v>
      </c>
      <c r="Q3381" s="5">
        <f t="shared" si="2873"/>
        <v>0</v>
      </c>
      <c r="R3381" s="5">
        <f t="shared" si="2873"/>
        <v>0</v>
      </c>
      <c r="S3381" s="5">
        <f t="shared" si="2873"/>
        <v>0</v>
      </c>
      <c r="T3381" s="5">
        <f t="shared" si="2873"/>
        <v>0</v>
      </c>
      <c r="U3381" s="5">
        <f t="shared" si="2873"/>
        <v>0</v>
      </c>
      <c r="V3381" s="42">
        <f t="shared" si="2873"/>
        <v>0</v>
      </c>
      <c r="W3381" s="5" t="e">
        <f t="shared" si="2838"/>
        <v>#DIV/0!</v>
      </c>
      <c r="X3381" s="25" t="s">
        <v>1591</v>
      </c>
    </row>
    <row r="3382" spans="1:24" ht="63" hidden="1" customHeight="1" x14ac:dyDescent="0.25">
      <c r="A3382" s="4" t="s">
        <v>239</v>
      </c>
      <c r="B3382" s="4" t="s">
        <v>1789</v>
      </c>
      <c r="C3382" s="4" t="s">
        <v>859</v>
      </c>
      <c r="D3382" s="4"/>
      <c r="E3382" s="14" t="s">
        <v>1236</v>
      </c>
      <c r="F3382" s="5">
        <f t="shared" si="2871"/>
        <v>15990</v>
      </c>
      <c r="G3382" s="5">
        <f t="shared" si="2871"/>
        <v>0</v>
      </c>
      <c r="H3382" s="5">
        <f t="shared" si="2871"/>
        <v>0</v>
      </c>
      <c r="I3382" s="5">
        <f t="shared" si="2871"/>
        <v>0</v>
      </c>
      <c r="J3382" s="5">
        <f t="shared" si="2871"/>
        <v>0</v>
      </c>
      <c r="K3382" s="5">
        <f t="shared" si="2871"/>
        <v>0</v>
      </c>
      <c r="L3382" s="5">
        <f t="shared" si="2871"/>
        <v>-2691.8679999999999</v>
      </c>
      <c r="M3382" s="5">
        <f t="shared" si="2814"/>
        <v>13298.132</v>
      </c>
      <c r="N3382" s="5">
        <f t="shared" si="2872"/>
        <v>0</v>
      </c>
      <c r="O3382" s="5">
        <f t="shared" si="2872"/>
        <v>0</v>
      </c>
      <c r="P3382" s="5">
        <f t="shared" si="2873"/>
        <v>0</v>
      </c>
      <c r="Q3382" s="5">
        <f t="shared" si="2873"/>
        <v>0</v>
      </c>
      <c r="R3382" s="5">
        <f t="shared" si="2873"/>
        <v>0</v>
      </c>
      <c r="S3382" s="5">
        <f t="shared" si="2873"/>
        <v>0</v>
      </c>
      <c r="T3382" s="5">
        <f t="shared" si="2873"/>
        <v>0</v>
      </c>
      <c r="U3382" s="5">
        <f t="shared" si="2873"/>
        <v>0</v>
      </c>
      <c r="V3382" s="42">
        <f t="shared" si="2873"/>
        <v>0</v>
      </c>
      <c r="W3382" s="5" t="e">
        <f t="shared" si="2838"/>
        <v>#DIV/0!</v>
      </c>
      <c r="X3382" s="25" t="s">
        <v>1591</v>
      </c>
    </row>
    <row r="3383" spans="1:24" ht="31.5" hidden="1" customHeight="1" x14ac:dyDescent="0.25">
      <c r="A3383" s="4" t="s">
        <v>239</v>
      </c>
      <c r="B3383" s="4" t="s">
        <v>1789</v>
      </c>
      <c r="C3383" s="4" t="s">
        <v>858</v>
      </c>
      <c r="D3383" s="4"/>
      <c r="E3383" s="14" t="s">
        <v>862</v>
      </c>
      <c r="F3383" s="5">
        <f t="shared" si="2871"/>
        <v>15990</v>
      </c>
      <c r="G3383" s="5">
        <f t="shared" si="2871"/>
        <v>0</v>
      </c>
      <c r="H3383" s="5">
        <f t="shared" si="2871"/>
        <v>0</v>
      </c>
      <c r="I3383" s="5">
        <f t="shared" si="2871"/>
        <v>0</v>
      </c>
      <c r="J3383" s="5">
        <f t="shared" si="2871"/>
        <v>0</v>
      </c>
      <c r="K3383" s="5">
        <f t="shared" si="2871"/>
        <v>0</v>
      </c>
      <c r="L3383" s="5">
        <f t="shared" si="2871"/>
        <v>-2691.8679999999999</v>
      </c>
      <c r="M3383" s="5">
        <f t="shared" si="2814"/>
        <v>13298.132</v>
      </c>
      <c r="N3383" s="5">
        <f t="shared" si="2872"/>
        <v>0</v>
      </c>
      <c r="O3383" s="5">
        <f t="shared" si="2872"/>
        <v>0</v>
      </c>
      <c r="P3383" s="5">
        <f t="shared" si="2873"/>
        <v>0</v>
      </c>
      <c r="Q3383" s="5">
        <f t="shared" si="2873"/>
        <v>0</v>
      </c>
      <c r="R3383" s="5">
        <f t="shared" si="2873"/>
        <v>0</v>
      </c>
      <c r="S3383" s="5">
        <f t="shared" si="2873"/>
        <v>0</v>
      </c>
      <c r="T3383" s="5">
        <f t="shared" si="2873"/>
        <v>0</v>
      </c>
      <c r="U3383" s="5">
        <f t="shared" si="2873"/>
        <v>0</v>
      </c>
      <c r="V3383" s="42">
        <f t="shared" si="2873"/>
        <v>0</v>
      </c>
      <c r="W3383" s="5" t="e">
        <f t="shared" si="2838"/>
        <v>#DIV/0!</v>
      </c>
      <c r="X3383" s="25" t="s">
        <v>1591</v>
      </c>
    </row>
    <row r="3384" spans="1:24" ht="31.5" hidden="1" customHeight="1" x14ac:dyDescent="0.3">
      <c r="A3384" s="4" t="s">
        <v>239</v>
      </c>
      <c r="B3384" s="4" t="s">
        <v>1789</v>
      </c>
      <c r="C3384" s="4" t="s">
        <v>858</v>
      </c>
      <c r="D3384" s="4" t="s">
        <v>11</v>
      </c>
      <c r="E3384" s="14" t="s">
        <v>531</v>
      </c>
      <c r="F3384" s="5">
        <f t="shared" si="2871"/>
        <v>15990</v>
      </c>
      <c r="G3384" s="5">
        <f t="shared" si="2871"/>
        <v>0</v>
      </c>
      <c r="H3384" s="5">
        <f t="shared" si="2871"/>
        <v>0</v>
      </c>
      <c r="I3384" s="5">
        <f t="shared" si="2871"/>
        <v>0</v>
      </c>
      <c r="J3384" s="5">
        <f t="shared" si="2871"/>
        <v>0</v>
      </c>
      <c r="K3384" s="5">
        <f t="shared" si="2871"/>
        <v>0</v>
      </c>
      <c r="L3384" s="5">
        <f t="shared" si="2871"/>
        <v>-2691.8679999999999</v>
      </c>
      <c r="M3384" s="5">
        <f t="shared" si="2814"/>
        <v>13298.132</v>
      </c>
      <c r="N3384" s="5">
        <f t="shared" si="2872"/>
        <v>0</v>
      </c>
      <c r="O3384" s="5">
        <f t="shared" si="2872"/>
        <v>0</v>
      </c>
      <c r="P3384" s="5">
        <f t="shared" si="2873"/>
        <v>0</v>
      </c>
      <c r="Q3384" s="5">
        <f t="shared" si="2873"/>
        <v>0</v>
      </c>
      <c r="R3384" s="5">
        <f t="shared" si="2873"/>
        <v>0</v>
      </c>
      <c r="S3384" s="5">
        <f t="shared" si="2873"/>
        <v>0</v>
      </c>
      <c r="T3384" s="5">
        <f t="shared" si="2873"/>
        <v>0</v>
      </c>
      <c r="U3384" s="5">
        <f t="shared" si="2873"/>
        <v>0</v>
      </c>
      <c r="V3384" s="42">
        <f t="shared" si="2873"/>
        <v>0</v>
      </c>
      <c r="W3384" s="5" t="e">
        <f t="shared" si="2838"/>
        <v>#DIV/0!</v>
      </c>
      <c r="X3384" s="25" t="s">
        <v>1591</v>
      </c>
    </row>
    <row r="3385" spans="1:24" ht="31.5" hidden="1" customHeight="1" x14ac:dyDescent="0.3">
      <c r="A3385" s="4" t="s">
        <v>239</v>
      </c>
      <c r="B3385" s="4" t="s">
        <v>1789</v>
      </c>
      <c r="C3385" s="4" t="s">
        <v>858</v>
      </c>
      <c r="D3385" s="4" t="s">
        <v>12</v>
      </c>
      <c r="E3385" s="14" t="s">
        <v>532</v>
      </c>
      <c r="F3385" s="5">
        <v>15990</v>
      </c>
      <c r="G3385" s="5"/>
      <c r="H3385" s="5"/>
      <c r="I3385" s="5"/>
      <c r="J3385" s="5"/>
      <c r="K3385" s="5"/>
      <c r="L3385" s="5">
        <v>-2691.8679999999999</v>
      </c>
      <c r="M3385" s="5">
        <f t="shared" si="2814"/>
        <v>13298.132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42">
        <v>0</v>
      </c>
      <c r="W3385" s="5" t="e">
        <f t="shared" si="2838"/>
        <v>#DIV/0!</v>
      </c>
      <c r="X3385" s="25" t="s">
        <v>1591</v>
      </c>
    </row>
    <row r="3386" spans="1:24" s="10" customFormat="1" ht="31.5" customHeight="1" x14ac:dyDescent="0.3">
      <c r="A3386" s="9" t="s">
        <v>239</v>
      </c>
      <c r="B3386" s="9" t="s">
        <v>1790</v>
      </c>
      <c r="C3386" s="9"/>
      <c r="D3386" s="9"/>
      <c r="E3386" s="13" t="s">
        <v>515</v>
      </c>
      <c r="F3386" s="11">
        <f t="shared" ref="F3386:L3389" si="2874">F3387</f>
        <v>9936.9</v>
      </c>
      <c r="G3386" s="11">
        <f t="shared" si="2874"/>
        <v>9936.9</v>
      </c>
      <c r="H3386" s="11">
        <f t="shared" si="2874"/>
        <v>9936.9</v>
      </c>
      <c r="I3386" s="11">
        <f t="shared" si="2874"/>
        <v>0</v>
      </c>
      <c r="J3386" s="11">
        <f t="shared" si="2874"/>
        <v>0</v>
      </c>
      <c r="K3386" s="11">
        <f t="shared" si="2874"/>
        <v>0</v>
      </c>
      <c r="L3386" s="11">
        <f t="shared" si="2874"/>
        <v>81.2</v>
      </c>
      <c r="M3386" s="11">
        <f t="shared" ref="M3386:M3457" si="2875">F3386+I3386+L3386</f>
        <v>10018.1</v>
      </c>
      <c r="N3386" s="11">
        <f>N3387+N3398</f>
        <v>10611.83</v>
      </c>
      <c r="O3386" s="11">
        <f>O3387+O3398</f>
        <v>8134.1859999999997</v>
      </c>
      <c r="P3386" s="11">
        <f t="shared" ref="P3386:V3386" si="2876">P3387+P3398</f>
        <v>0</v>
      </c>
      <c r="Q3386" s="11">
        <f t="shared" si="2876"/>
        <v>0</v>
      </c>
      <c r="R3386" s="11">
        <f t="shared" si="2876"/>
        <v>0</v>
      </c>
      <c r="S3386" s="11">
        <f t="shared" si="2876"/>
        <v>0</v>
      </c>
      <c r="T3386" s="11">
        <f>T3387+T3398</f>
        <v>10611.74264</v>
      </c>
      <c r="U3386" s="11">
        <f t="shared" si="2876"/>
        <v>0</v>
      </c>
      <c r="V3386" s="41">
        <f t="shared" si="2876"/>
        <v>0</v>
      </c>
      <c r="W3386" s="11">
        <f t="shared" si="2838"/>
        <v>99.999176767814788</v>
      </c>
      <c r="X3386" s="26"/>
    </row>
    <row r="3387" spans="1:24" ht="31.5" customHeight="1" x14ac:dyDescent="0.3">
      <c r="A3387" s="4" t="s">
        <v>239</v>
      </c>
      <c r="B3387" s="4" t="s">
        <v>1790</v>
      </c>
      <c r="C3387" s="4" t="s">
        <v>199</v>
      </c>
      <c r="D3387" s="4"/>
      <c r="E3387" s="14" t="s">
        <v>979</v>
      </c>
      <c r="F3387" s="5">
        <f t="shared" si="2874"/>
        <v>9936.9</v>
      </c>
      <c r="G3387" s="5">
        <f t="shared" si="2874"/>
        <v>9936.9</v>
      </c>
      <c r="H3387" s="5">
        <f t="shared" si="2874"/>
        <v>9936.9</v>
      </c>
      <c r="I3387" s="5">
        <f t="shared" si="2874"/>
        <v>0</v>
      </c>
      <c r="J3387" s="5">
        <f t="shared" si="2874"/>
        <v>0</v>
      </c>
      <c r="K3387" s="5">
        <f t="shared" si="2874"/>
        <v>0</v>
      </c>
      <c r="L3387" s="5">
        <f t="shared" si="2874"/>
        <v>81.2</v>
      </c>
      <c r="M3387" s="5">
        <f t="shared" si="2875"/>
        <v>10018.1</v>
      </c>
      <c r="N3387" s="5">
        <f t="shared" ref="N3387:O3389" si="2877">N3388</f>
        <v>10018.1</v>
      </c>
      <c r="O3387" s="5">
        <f t="shared" si="2877"/>
        <v>7888.9859999999999</v>
      </c>
      <c r="P3387" s="5">
        <f t="shared" ref="P3387:V3389" si="2878">P3388</f>
        <v>0</v>
      </c>
      <c r="Q3387" s="5">
        <f t="shared" si="2878"/>
        <v>0</v>
      </c>
      <c r="R3387" s="5">
        <f t="shared" si="2878"/>
        <v>0</v>
      </c>
      <c r="S3387" s="5">
        <f t="shared" si="2878"/>
        <v>0</v>
      </c>
      <c r="T3387" s="5">
        <f t="shared" si="2878"/>
        <v>10018.012640000001</v>
      </c>
      <c r="U3387" s="5">
        <f t="shared" si="2878"/>
        <v>0</v>
      </c>
      <c r="V3387" s="42">
        <f t="shared" si="2878"/>
        <v>0</v>
      </c>
      <c r="W3387" s="5">
        <f t="shared" si="2838"/>
        <v>99.999127978359169</v>
      </c>
      <c r="X3387" s="27"/>
    </row>
    <row r="3388" spans="1:24" ht="31.5" customHeight="1" x14ac:dyDescent="0.3">
      <c r="A3388" s="4" t="s">
        <v>239</v>
      </c>
      <c r="B3388" s="4" t="s">
        <v>1790</v>
      </c>
      <c r="C3388" s="4" t="s">
        <v>227</v>
      </c>
      <c r="D3388" s="4"/>
      <c r="E3388" s="14" t="s">
        <v>1258</v>
      </c>
      <c r="F3388" s="5">
        <f t="shared" si="2874"/>
        <v>9936.9</v>
      </c>
      <c r="G3388" s="5">
        <f t="shared" si="2874"/>
        <v>9936.9</v>
      </c>
      <c r="H3388" s="5">
        <f t="shared" si="2874"/>
        <v>9936.9</v>
      </c>
      <c r="I3388" s="5">
        <f t="shared" si="2874"/>
        <v>0</v>
      </c>
      <c r="J3388" s="5">
        <f t="shared" si="2874"/>
        <v>0</v>
      </c>
      <c r="K3388" s="5">
        <f t="shared" si="2874"/>
        <v>0</v>
      </c>
      <c r="L3388" s="5">
        <f t="shared" si="2874"/>
        <v>81.2</v>
      </c>
      <c r="M3388" s="5">
        <f t="shared" si="2875"/>
        <v>10018.1</v>
      </c>
      <c r="N3388" s="5">
        <f t="shared" si="2877"/>
        <v>10018.1</v>
      </c>
      <c r="O3388" s="5">
        <f t="shared" si="2877"/>
        <v>7888.9859999999999</v>
      </c>
      <c r="P3388" s="5">
        <f t="shared" si="2878"/>
        <v>0</v>
      </c>
      <c r="Q3388" s="5">
        <f t="shared" si="2878"/>
        <v>0</v>
      </c>
      <c r="R3388" s="5">
        <f t="shared" si="2878"/>
        <v>0</v>
      </c>
      <c r="S3388" s="5">
        <f t="shared" si="2878"/>
        <v>0</v>
      </c>
      <c r="T3388" s="5">
        <f t="shared" si="2878"/>
        <v>10018.012640000001</v>
      </c>
      <c r="U3388" s="5">
        <f t="shared" si="2878"/>
        <v>0</v>
      </c>
      <c r="V3388" s="42">
        <f t="shared" si="2878"/>
        <v>0</v>
      </c>
      <c r="W3388" s="5">
        <f t="shared" si="2838"/>
        <v>99.999127978359169</v>
      </c>
      <c r="X3388" s="27"/>
    </row>
    <row r="3389" spans="1:24" ht="31.5" customHeight="1" x14ac:dyDescent="0.3">
      <c r="A3389" s="4" t="s">
        <v>239</v>
      </c>
      <c r="B3389" s="4" t="s">
        <v>1790</v>
      </c>
      <c r="C3389" s="4" t="s">
        <v>228</v>
      </c>
      <c r="D3389" s="4"/>
      <c r="E3389" s="14" t="s">
        <v>1259</v>
      </c>
      <c r="F3389" s="5">
        <f t="shared" si="2874"/>
        <v>9936.9</v>
      </c>
      <c r="G3389" s="5">
        <f t="shared" si="2874"/>
        <v>9936.9</v>
      </c>
      <c r="H3389" s="5">
        <f t="shared" si="2874"/>
        <v>9936.9</v>
      </c>
      <c r="I3389" s="5">
        <f t="shared" si="2874"/>
        <v>0</v>
      </c>
      <c r="J3389" s="5">
        <f t="shared" si="2874"/>
        <v>0</v>
      </c>
      <c r="K3389" s="5">
        <f t="shared" si="2874"/>
        <v>0</v>
      </c>
      <c r="L3389" s="5">
        <f t="shared" si="2874"/>
        <v>81.2</v>
      </c>
      <c r="M3389" s="5">
        <f t="shared" si="2875"/>
        <v>10018.1</v>
      </c>
      <c r="N3389" s="5">
        <f t="shared" si="2877"/>
        <v>10018.1</v>
      </c>
      <c r="O3389" s="5">
        <f t="shared" si="2877"/>
        <v>7888.9859999999999</v>
      </c>
      <c r="P3389" s="5">
        <f t="shared" si="2878"/>
        <v>0</v>
      </c>
      <c r="Q3389" s="5">
        <f t="shared" si="2878"/>
        <v>0</v>
      </c>
      <c r="R3389" s="5">
        <f t="shared" si="2878"/>
        <v>0</v>
      </c>
      <c r="S3389" s="5">
        <f t="shared" si="2878"/>
        <v>0</v>
      </c>
      <c r="T3389" s="5">
        <f t="shared" si="2878"/>
        <v>10018.012640000001</v>
      </c>
      <c r="U3389" s="5">
        <f t="shared" si="2878"/>
        <v>0</v>
      </c>
      <c r="V3389" s="42">
        <f t="shared" si="2878"/>
        <v>0</v>
      </c>
      <c r="W3389" s="5">
        <f t="shared" si="2838"/>
        <v>99.999127978359169</v>
      </c>
      <c r="X3389" s="27"/>
    </row>
    <row r="3390" spans="1:24" ht="47.25" customHeight="1" x14ac:dyDescent="0.3">
      <c r="A3390" s="4" t="s">
        <v>239</v>
      </c>
      <c r="B3390" s="4" t="s">
        <v>1790</v>
      </c>
      <c r="C3390" s="4" t="s">
        <v>226</v>
      </c>
      <c r="D3390" s="4"/>
      <c r="E3390" s="14" t="s">
        <v>565</v>
      </c>
      <c r="F3390" s="5">
        <f t="shared" ref="F3390:L3390" si="2879">F3391+F3393+F3395</f>
        <v>9936.9</v>
      </c>
      <c r="G3390" s="5">
        <f t="shared" si="2879"/>
        <v>9936.9</v>
      </c>
      <c r="H3390" s="5">
        <f t="shared" si="2879"/>
        <v>9936.9</v>
      </c>
      <c r="I3390" s="5">
        <f t="shared" si="2879"/>
        <v>0</v>
      </c>
      <c r="J3390" s="5">
        <f t="shared" si="2879"/>
        <v>0</v>
      </c>
      <c r="K3390" s="5">
        <f t="shared" si="2879"/>
        <v>0</v>
      </c>
      <c r="L3390" s="5">
        <f t="shared" si="2879"/>
        <v>81.2</v>
      </c>
      <c r="M3390" s="5">
        <f t="shared" si="2875"/>
        <v>10018.1</v>
      </c>
      <c r="N3390" s="5">
        <f>N3391+N3393+N3395</f>
        <v>10018.1</v>
      </c>
      <c r="O3390" s="5">
        <f>O3391+O3393+O3395</f>
        <v>7888.9859999999999</v>
      </c>
      <c r="P3390" s="5">
        <f t="shared" ref="P3390:V3390" si="2880">P3391+P3393+P3395</f>
        <v>0</v>
      </c>
      <c r="Q3390" s="5">
        <f t="shared" si="2880"/>
        <v>0</v>
      </c>
      <c r="R3390" s="5">
        <f t="shared" si="2880"/>
        <v>0</v>
      </c>
      <c r="S3390" s="5">
        <f t="shared" si="2880"/>
        <v>0</v>
      </c>
      <c r="T3390" s="5">
        <f t="shared" si="2880"/>
        <v>10018.012640000001</v>
      </c>
      <c r="U3390" s="5">
        <f t="shared" si="2880"/>
        <v>0</v>
      </c>
      <c r="V3390" s="42">
        <f t="shared" si="2880"/>
        <v>0</v>
      </c>
      <c r="W3390" s="5">
        <f t="shared" si="2838"/>
        <v>99.999127978359169</v>
      </c>
      <c r="X3390" s="27"/>
    </row>
    <row r="3391" spans="1:24" ht="78.75" customHeight="1" x14ac:dyDescent="0.3">
      <c r="A3391" s="4" t="s">
        <v>239</v>
      </c>
      <c r="B3391" s="4" t="s">
        <v>1790</v>
      </c>
      <c r="C3391" s="4" t="s">
        <v>226</v>
      </c>
      <c r="D3391" s="4" t="s">
        <v>18</v>
      </c>
      <c r="E3391" s="14" t="s">
        <v>528</v>
      </c>
      <c r="F3391" s="5">
        <f t="shared" ref="F3391:L3391" si="2881">F3392</f>
        <v>7738.2999999999993</v>
      </c>
      <c r="G3391" s="5">
        <f t="shared" si="2881"/>
        <v>7738.2999999999993</v>
      </c>
      <c r="H3391" s="5">
        <f t="shared" si="2881"/>
        <v>7738.2999999999993</v>
      </c>
      <c r="I3391" s="5">
        <f t="shared" si="2881"/>
        <v>0</v>
      </c>
      <c r="J3391" s="5">
        <f t="shared" si="2881"/>
        <v>0</v>
      </c>
      <c r="K3391" s="5">
        <f t="shared" si="2881"/>
        <v>0</v>
      </c>
      <c r="L3391" s="5">
        <f t="shared" si="2881"/>
        <v>81.2</v>
      </c>
      <c r="M3391" s="5">
        <f t="shared" si="2875"/>
        <v>7819.4999999999991</v>
      </c>
      <c r="N3391" s="5">
        <f>N3392</f>
        <v>7882.0632999999998</v>
      </c>
      <c r="O3391" s="5">
        <f>O3392</f>
        <v>6322.3559999999998</v>
      </c>
      <c r="P3391" s="5">
        <f t="shared" ref="P3391:V3391" si="2882">P3392</f>
        <v>0</v>
      </c>
      <c r="Q3391" s="5">
        <f t="shared" si="2882"/>
        <v>0</v>
      </c>
      <c r="R3391" s="5">
        <f t="shared" si="2882"/>
        <v>0</v>
      </c>
      <c r="S3391" s="5">
        <f t="shared" si="2882"/>
        <v>0</v>
      </c>
      <c r="T3391" s="5">
        <f t="shared" si="2882"/>
        <v>7881.9759400000003</v>
      </c>
      <c r="U3391" s="5">
        <f t="shared" si="2882"/>
        <v>0</v>
      </c>
      <c r="V3391" s="42">
        <f t="shared" si="2882"/>
        <v>0</v>
      </c>
      <c r="W3391" s="5">
        <f t="shared" si="2838"/>
        <v>99.998891660766049</v>
      </c>
      <c r="X3391" s="27"/>
    </row>
    <row r="3392" spans="1:24" ht="15.75" customHeight="1" x14ac:dyDescent="0.3">
      <c r="A3392" s="4" t="s">
        <v>239</v>
      </c>
      <c r="B3392" s="4" t="s">
        <v>1790</v>
      </c>
      <c r="C3392" s="4" t="s">
        <v>226</v>
      </c>
      <c r="D3392" s="4" t="s">
        <v>19</v>
      </c>
      <c r="E3392" s="14" t="s">
        <v>529</v>
      </c>
      <c r="F3392" s="5">
        <v>7738.2999999999993</v>
      </c>
      <c r="G3392" s="5">
        <v>7738.2999999999993</v>
      </c>
      <c r="H3392" s="5">
        <v>7738.2999999999993</v>
      </c>
      <c r="I3392" s="5"/>
      <c r="J3392" s="5"/>
      <c r="K3392" s="5"/>
      <c r="L3392" s="5">
        <v>81.2</v>
      </c>
      <c r="M3392" s="5">
        <f t="shared" si="2875"/>
        <v>7819.4999999999991</v>
      </c>
      <c r="N3392" s="5">
        <v>7882.0632999999998</v>
      </c>
      <c r="O3392" s="5">
        <v>6322.3559999999998</v>
      </c>
      <c r="P3392" s="5">
        <v>0</v>
      </c>
      <c r="Q3392" s="5">
        <v>0</v>
      </c>
      <c r="R3392" s="5">
        <v>0</v>
      </c>
      <c r="S3392" s="5">
        <v>0</v>
      </c>
      <c r="T3392" s="5">
        <v>7881.9759400000003</v>
      </c>
      <c r="U3392" s="5">
        <v>0</v>
      </c>
      <c r="V3392" s="42">
        <v>0</v>
      </c>
      <c r="W3392" s="5">
        <f t="shared" si="2838"/>
        <v>99.998891660766049</v>
      </c>
      <c r="X3392" s="27"/>
    </row>
    <row r="3393" spans="1:24" ht="31.5" customHeight="1" x14ac:dyDescent="0.3">
      <c r="A3393" s="4" t="s">
        <v>239</v>
      </c>
      <c r="B3393" s="4" t="s">
        <v>1790</v>
      </c>
      <c r="C3393" s="4" t="s">
        <v>226</v>
      </c>
      <c r="D3393" s="4" t="s">
        <v>11</v>
      </c>
      <c r="E3393" s="14" t="s">
        <v>531</v>
      </c>
      <c r="F3393" s="5">
        <f t="shared" ref="F3393:L3393" si="2883">F3394</f>
        <v>2198.6</v>
      </c>
      <c r="G3393" s="5">
        <f t="shared" si="2883"/>
        <v>2198.6</v>
      </c>
      <c r="H3393" s="5">
        <f t="shared" si="2883"/>
        <v>2198.6</v>
      </c>
      <c r="I3393" s="5">
        <f t="shared" si="2883"/>
        <v>0</v>
      </c>
      <c r="J3393" s="5">
        <f t="shared" si="2883"/>
        <v>0</v>
      </c>
      <c r="K3393" s="5">
        <f t="shared" si="2883"/>
        <v>0</v>
      </c>
      <c r="L3393" s="5">
        <f t="shared" si="2883"/>
        <v>0</v>
      </c>
      <c r="M3393" s="5">
        <f t="shared" si="2875"/>
        <v>2198.6</v>
      </c>
      <c r="N3393" s="5">
        <f>N3394</f>
        <v>2123.8783800000001</v>
      </c>
      <c r="O3393" s="5">
        <f>O3394</f>
        <v>1554.539</v>
      </c>
      <c r="P3393" s="5">
        <f t="shared" ref="P3393:V3393" si="2884">P3394</f>
        <v>0</v>
      </c>
      <c r="Q3393" s="5">
        <f t="shared" si="2884"/>
        <v>0</v>
      </c>
      <c r="R3393" s="5">
        <f t="shared" si="2884"/>
        <v>0</v>
      </c>
      <c r="S3393" s="5">
        <f t="shared" si="2884"/>
        <v>0</v>
      </c>
      <c r="T3393" s="5">
        <f t="shared" si="2884"/>
        <v>2123.8783800000001</v>
      </c>
      <c r="U3393" s="5">
        <f t="shared" si="2884"/>
        <v>0</v>
      </c>
      <c r="V3393" s="42">
        <f t="shared" si="2884"/>
        <v>0</v>
      </c>
      <c r="W3393" s="5">
        <f t="shared" si="2838"/>
        <v>100</v>
      </c>
      <c r="X3393" s="27"/>
    </row>
    <row r="3394" spans="1:24" ht="31.5" customHeight="1" x14ac:dyDescent="0.3">
      <c r="A3394" s="4" t="s">
        <v>239</v>
      </c>
      <c r="B3394" s="4" t="s">
        <v>1790</v>
      </c>
      <c r="C3394" s="4" t="s">
        <v>226</v>
      </c>
      <c r="D3394" s="4" t="s">
        <v>12</v>
      </c>
      <c r="E3394" s="14" t="s">
        <v>532</v>
      </c>
      <c r="F3394" s="5">
        <v>2198.6</v>
      </c>
      <c r="G3394" s="5">
        <v>2198.6</v>
      </c>
      <c r="H3394" s="5">
        <v>2198.6</v>
      </c>
      <c r="I3394" s="5"/>
      <c r="J3394" s="5"/>
      <c r="K3394" s="5"/>
      <c r="L3394" s="5"/>
      <c r="M3394" s="5">
        <f t="shared" si="2875"/>
        <v>2198.6</v>
      </c>
      <c r="N3394" s="5">
        <v>2123.8783800000001</v>
      </c>
      <c r="O3394" s="5">
        <v>1554.539</v>
      </c>
      <c r="P3394" s="5">
        <v>0</v>
      </c>
      <c r="Q3394" s="5">
        <v>0</v>
      </c>
      <c r="R3394" s="5">
        <v>0</v>
      </c>
      <c r="S3394" s="5">
        <v>0</v>
      </c>
      <c r="T3394" s="5">
        <v>2123.8783800000001</v>
      </c>
      <c r="U3394" s="5">
        <v>0</v>
      </c>
      <c r="V3394" s="42">
        <v>0</v>
      </c>
      <c r="W3394" s="5">
        <f t="shared" si="2838"/>
        <v>100</v>
      </c>
      <c r="X3394" s="27"/>
    </row>
    <row r="3395" spans="1:24" ht="15.75" customHeight="1" x14ac:dyDescent="0.3">
      <c r="A3395" s="4" t="s">
        <v>239</v>
      </c>
      <c r="B3395" s="4" t="s">
        <v>1790</v>
      </c>
      <c r="C3395" s="4" t="s">
        <v>226</v>
      </c>
      <c r="D3395" s="4" t="s">
        <v>13</v>
      </c>
      <c r="E3395" s="14" t="s">
        <v>547</v>
      </c>
      <c r="F3395" s="5">
        <f t="shared" ref="F3395:L3395" si="2885">F3397</f>
        <v>0</v>
      </c>
      <c r="G3395" s="5">
        <f t="shared" si="2885"/>
        <v>0</v>
      </c>
      <c r="H3395" s="5">
        <f t="shared" si="2885"/>
        <v>0</v>
      </c>
      <c r="I3395" s="5">
        <f t="shared" si="2885"/>
        <v>0</v>
      </c>
      <c r="J3395" s="5">
        <f t="shared" si="2885"/>
        <v>0</v>
      </c>
      <c r="K3395" s="5">
        <f t="shared" si="2885"/>
        <v>0</v>
      </c>
      <c r="L3395" s="5">
        <f t="shared" si="2885"/>
        <v>0</v>
      </c>
      <c r="M3395" s="5">
        <f t="shared" si="2875"/>
        <v>0</v>
      </c>
      <c r="N3395" s="5">
        <f>N3397+N3396</f>
        <v>12.15832</v>
      </c>
      <c r="O3395" s="5">
        <f t="shared" ref="O3395:V3395" si="2886">O3397+O3396</f>
        <v>12.090999999999999</v>
      </c>
      <c r="P3395" s="5">
        <f t="shared" si="2886"/>
        <v>0</v>
      </c>
      <c r="Q3395" s="5">
        <f t="shared" si="2886"/>
        <v>0</v>
      </c>
      <c r="R3395" s="5">
        <f t="shared" si="2886"/>
        <v>0</v>
      </c>
      <c r="S3395" s="5">
        <f t="shared" si="2886"/>
        <v>0</v>
      </c>
      <c r="T3395" s="5">
        <f t="shared" si="2886"/>
        <v>12.15832</v>
      </c>
      <c r="U3395" s="5">
        <f t="shared" si="2886"/>
        <v>0</v>
      </c>
      <c r="V3395" s="5">
        <f t="shared" si="2886"/>
        <v>0</v>
      </c>
      <c r="W3395" s="5">
        <f t="shared" si="2838"/>
        <v>100</v>
      </c>
      <c r="X3395" s="27"/>
    </row>
    <row r="3396" spans="1:24" ht="15.75" customHeight="1" x14ac:dyDescent="0.3">
      <c r="A3396" s="4" t="s">
        <v>239</v>
      </c>
      <c r="B3396" s="4" t="s">
        <v>1790</v>
      </c>
      <c r="C3396" s="4" t="s">
        <v>226</v>
      </c>
      <c r="D3396" s="4" t="s">
        <v>14</v>
      </c>
      <c r="E3396" s="14" t="s">
        <v>549</v>
      </c>
      <c r="F3396" s="5"/>
      <c r="G3396" s="5"/>
      <c r="H3396" s="5"/>
      <c r="I3396" s="5"/>
      <c r="J3396" s="5"/>
      <c r="K3396" s="5"/>
      <c r="L3396" s="5"/>
      <c r="M3396" s="5">
        <v>0</v>
      </c>
      <c r="N3396" s="5">
        <v>8.1103199999999998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8.1103199999999998</v>
      </c>
      <c r="U3396" s="5">
        <v>0</v>
      </c>
      <c r="V3396" s="5">
        <v>0</v>
      </c>
      <c r="W3396" s="5">
        <f t="shared" si="2838"/>
        <v>100</v>
      </c>
      <c r="X3396" s="27"/>
    </row>
    <row r="3397" spans="1:24" ht="15.75" customHeight="1" x14ac:dyDescent="0.3">
      <c r="A3397" s="4" t="s">
        <v>239</v>
      </c>
      <c r="B3397" s="4" t="s">
        <v>1790</v>
      </c>
      <c r="C3397" s="4" t="s">
        <v>226</v>
      </c>
      <c r="D3397" s="4" t="s">
        <v>20</v>
      </c>
      <c r="E3397" s="14" t="s">
        <v>550</v>
      </c>
      <c r="F3397" s="5"/>
      <c r="G3397" s="5"/>
      <c r="H3397" s="5"/>
      <c r="I3397" s="5"/>
      <c r="J3397" s="5"/>
      <c r="K3397" s="5"/>
      <c r="L3397" s="5"/>
      <c r="M3397" s="5">
        <f t="shared" si="2875"/>
        <v>0</v>
      </c>
      <c r="N3397" s="5">
        <v>4.048</v>
      </c>
      <c r="O3397" s="5">
        <v>12.090999999999999</v>
      </c>
      <c r="P3397" s="5">
        <v>0</v>
      </c>
      <c r="Q3397" s="5">
        <v>0</v>
      </c>
      <c r="R3397" s="5">
        <v>0</v>
      </c>
      <c r="S3397" s="5">
        <v>0</v>
      </c>
      <c r="T3397" s="5">
        <v>4.048</v>
      </c>
      <c r="U3397" s="5">
        <v>0</v>
      </c>
      <c r="V3397" s="42">
        <v>0</v>
      </c>
      <c r="W3397" s="5">
        <f t="shared" si="2838"/>
        <v>100</v>
      </c>
      <c r="X3397" s="27"/>
    </row>
    <row r="3398" spans="1:24" ht="47.25" customHeight="1" x14ac:dyDescent="0.3">
      <c r="A3398" s="4" t="s">
        <v>239</v>
      </c>
      <c r="B3398" s="4" t="s">
        <v>1790</v>
      </c>
      <c r="C3398" s="4" t="s">
        <v>38</v>
      </c>
      <c r="D3398" s="4"/>
      <c r="E3398" s="14" t="s">
        <v>838</v>
      </c>
      <c r="F3398" s="5"/>
      <c r="G3398" s="5"/>
      <c r="H3398" s="5"/>
      <c r="I3398" s="5"/>
      <c r="J3398" s="5"/>
      <c r="K3398" s="5"/>
      <c r="L3398" s="5"/>
      <c r="M3398" s="5">
        <f>M3399</f>
        <v>0</v>
      </c>
      <c r="N3398" s="5">
        <f t="shared" ref="N3398:O3401" si="2887">N3399</f>
        <v>593.73</v>
      </c>
      <c r="O3398" s="5">
        <f t="shared" si="2887"/>
        <v>245.2</v>
      </c>
      <c r="P3398" s="5">
        <f t="shared" ref="P3398:V3401" si="2888">P3399</f>
        <v>0</v>
      </c>
      <c r="Q3398" s="5">
        <f t="shared" si="2888"/>
        <v>0</v>
      </c>
      <c r="R3398" s="5">
        <f t="shared" si="2888"/>
        <v>0</v>
      </c>
      <c r="S3398" s="5">
        <f t="shared" si="2888"/>
        <v>0</v>
      </c>
      <c r="T3398" s="5">
        <f t="shared" si="2888"/>
        <v>593.73</v>
      </c>
      <c r="U3398" s="5">
        <f t="shared" si="2888"/>
        <v>0</v>
      </c>
      <c r="V3398" s="42">
        <f t="shared" si="2888"/>
        <v>0</v>
      </c>
      <c r="W3398" s="5">
        <f t="shared" si="2838"/>
        <v>100</v>
      </c>
      <c r="X3398" s="27"/>
    </row>
    <row r="3399" spans="1:24" ht="31.5" customHeight="1" x14ac:dyDescent="0.3">
      <c r="A3399" s="4" t="s">
        <v>239</v>
      </c>
      <c r="B3399" s="4" t="s">
        <v>1790</v>
      </c>
      <c r="C3399" s="4" t="s">
        <v>45</v>
      </c>
      <c r="D3399" s="4"/>
      <c r="E3399" s="14" t="s">
        <v>839</v>
      </c>
      <c r="F3399" s="5"/>
      <c r="G3399" s="5"/>
      <c r="H3399" s="5"/>
      <c r="I3399" s="5"/>
      <c r="J3399" s="5"/>
      <c r="K3399" s="5"/>
      <c r="L3399" s="5"/>
      <c r="M3399" s="5">
        <f>M3400</f>
        <v>0</v>
      </c>
      <c r="N3399" s="5">
        <f t="shared" si="2887"/>
        <v>593.73</v>
      </c>
      <c r="O3399" s="5">
        <f t="shared" si="2887"/>
        <v>245.2</v>
      </c>
      <c r="P3399" s="5">
        <f t="shared" si="2888"/>
        <v>0</v>
      </c>
      <c r="Q3399" s="5">
        <f t="shared" si="2888"/>
        <v>0</v>
      </c>
      <c r="R3399" s="5">
        <f t="shared" si="2888"/>
        <v>0</v>
      </c>
      <c r="S3399" s="5">
        <f t="shared" si="2888"/>
        <v>0</v>
      </c>
      <c r="T3399" s="5">
        <f t="shared" si="2888"/>
        <v>593.73</v>
      </c>
      <c r="U3399" s="5">
        <f t="shared" si="2888"/>
        <v>0</v>
      </c>
      <c r="V3399" s="42">
        <f t="shared" si="2888"/>
        <v>0</v>
      </c>
      <c r="W3399" s="5">
        <f t="shared" si="2838"/>
        <v>100</v>
      </c>
      <c r="X3399" s="27"/>
    </row>
    <row r="3400" spans="1:24" ht="31.5" customHeight="1" x14ac:dyDescent="0.3">
      <c r="A3400" s="4" t="s">
        <v>239</v>
      </c>
      <c r="B3400" s="4" t="s">
        <v>1790</v>
      </c>
      <c r="C3400" s="4" t="s">
        <v>46</v>
      </c>
      <c r="D3400" s="4"/>
      <c r="E3400" s="14" t="s">
        <v>840</v>
      </c>
      <c r="F3400" s="5"/>
      <c r="G3400" s="5"/>
      <c r="H3400" s="5"/>
      <c r="I3400" s="5"/>
      <c r="J3400" s="5"/>
      <c r="K3400" s="5"/>
      <c r="L3400" s="5"/>
      <c r="M3400" s="5">
        <f>M3401</f>
        <v>0</v>
      </c>
      <c r="N3400" s="5">
        <f t="shared" si="2887"/>
        <v>593.73</v>
      </c>
      <c r="O3400" s="5">
        <f t="shared" si="2887"/>
        <v>245.2</v>
      </c>
      <c r="P3400" s="5">
        <f t="shared" si="2888"/>
        <v>0</v>
      </c>
      <c r="Q3400" s="5">
        <f t="shared" si="2888"/>
        <v>0</v>
      </c>
      <c r="R3400" s="5">
        <f t="shared" si="2888"/>
        <v>0</v>
      </c>
      <c r="S3400" s="5">
        <f t="shared" si="2888"/>
        <v>0</v>
      </c>
      <c r="T3400" s="5">
        <f t="shared" si="2888"/>
        <v>593.73</v>
      </c>
      <c r="U3400" s="5">
        <f t="shared" si="2888"/>
        <v>0</v>
      </c>
      <c r="V3400" s="42">
        <f t="shared" si="2888"/>
        <v>0</v>
      </c>
      <c r="W3400" s="5">
        <f t="shared" si="2838"/>
        <v>100</v>
      </c>
      <c r="X3400" s="27"/>
    </row>
    <row r="3401" spans="1:24" ht="15.75" customHeight="1" x14ac:dyDescent="0.3">
      <c r="A3401" s="4" t="s">
        <v>239</v>
      </c>
      <c r="B3401" s="4" t="s">
        <v>1790</v>
      </c>
      <c r="C3401" s="4" t="s">
        <v>46</v>
      </c>
      <c r="D3401" s="4" t="s">
        <v>13</v>
      </c>
      <c r="E3401" s="14" t="s">
        <v>547</v>
      </c>
      <c r="F3401" s="5"/>
      <c r="G3401" s="5"/>
      <c r="H3401" s="5"/>
      <c r="I3401" s="5"/>
      <c r="J3401" s="5"/>
      <c r="K3401" s="5"/>
      <c r="L3401" s="5"/>
      <c r="M3401" s="5">
        <f>M3402</f>
        <v>0</v>
      </c>
      <c r="N3401" s="5">
        <f t="shared" si="2887"/>
        <v>593.73</v>
      </c>
      <c r="O3401" s="5">
        <f t="shared" si="2887"/>
        <v>245.2</v>
      </c>
      <c r="P3401" s="5">
        <f t="shared" si="2888"/>
        <v>0</v>
      </c>
      <c r="Q3401" s="5">
        <f t="shared" si="2888"/>
        <v>0</v>
      </c>
      <c r="R3401" s="5">
        <f t="shared" si="2888"/>
        <v>0</v>
      </c>
      <c r="S3401" s="5">
        <f t="shared" si="2888"/>
        <v>0</v>
      </c>
      <c r="T3401" s="5">
        <f t="shared" si="2888"/>
        <v>593.73</v>
      </c>
      <c r="U3401" s="5">
        <f t="shared" si="2888"/>
        <v>0</v>
      </c>
      <c r="V3401" s="42">
        <f t="shared" si="2888"/>
        <v>0</v>
      </c>
      <c r="W3401" s="5">
        <f t="shared" si="2838"/>
        <v>100</v>
      </c>
      <c r="X3401" s="27"/>
    </row>
    <row r="3402" spans="1:24" ht="15.75" customHeight="1" x14ac:dyDescent="0.3">
      <c r="A3402" s="4" t="s">
        <v>239</v>
      </c>
      <c r="B3402" s="4" t="s">
        <v>1790</v>
      </c>
      <c r="C3402" s="4" t="s">
        <v>46</v>
      </c>
      <c r="D3402" s="4" t="s">
        <v>14</v>
      </c>
      <c r="E3402" s="14" t="s">
        <v>549</v>
      </c>
      <c r="F3402" s="5"/>
      <c r="G3402" s="5"/>
      <c r="H3402" s="5"/>
      <c r="I3402" s="5"/>
      <c r="J3402" s="5"/>
      <c r="K3402" s="5"/>
      <c r="L3402" s="5"/>
      <c r="M3402" s="5">
        <v>0</v>
      </c>
      <c r="N3402" s="5">
        <v>593.73</v>
      </c>
      <c r="O3402" s="5">
        <v>245.2</v>
      </c>
      <c r="P3402" s="5">
        <v>0</v>
      </c>
      <c r="Q3402" s="5">
        <v>0</v>
      </c>
      <c r="R3402" s="5">
        <v>0</v>
      </c>
      <c r="S3402" s="5">
        <v>0</v>
      </c>
      <c r="T3402" s="5">
        <v>593.73</v>
      </c>
      <c r="U3402" s="5">
        <v>0</v>
      </c>
      <c r="V3402" s="42">
        <v>0</v>
      </c>
      <c r="W3402" s="5">
        <f t="shared" si="2838"/>
        <v>100</v>
      </c>
      <c r="X3402" s="27"/>
    </row>
    <row r="3403" spans="1:24" s="3" customFormat="1" ht="15.75" customHeight="1" x14ac:dyDescent="0.3">
      <c r="A3403" s="7" t="s">
        <v>239</v>
      </c>
      <c r="B3403" s="7" t="s">
        <v>36</v>
      </c>
      <c r="C3403" s="7"/>
      <c r="D3403" s="7"/>
      <c r="E3403" s="18" t="s">
        <v>495</v>
      </c>
      <c r="F3403" s="8">
        <f t="shared" ref="F3403:L3413" si="2889">F3404</f>
        <v>6880</v>
      </c>
      <c r="G3403" s="8">
        <f t="shared" si="2889"/>
        <v>1421</v>
      </c>
      <c r="H3403" s="8">
        <f t="shared" si="2889"/>
        <v>1421</v>
      </c>
      <c r="I3403" s="8">
        <f t="shared" si="2889"/>
        <v>0</v>
      </c>
      <c r="J3403" s="8">
        <f t="shared" si="2889"/>
        <v>0</v>
      </c>
      <c r="K3403" s="8">
        <f t="shared" si="2889"/>
        <v>0</v>
      </c>
      <c r="L3403" s="8">
        <f t="shared" si="2889"/>
        <v>-4417.5</v>
      </c>
      <c r="M3403" s="8">
        <f t="shared" si="2875"/>
        <v>2462.5</v>
      </c>
      <c r="N3403" s="8">
        <f t="shared" ref="N3403:O3405" si="2890">N3404</f>
        <v>2445</v>
      </c>
      <c r="O3403" s="8">
        <f t="shared" si="2890"/>
        <v>2442</v>
      </c>
      <c r="P3403" s="8">
        <f t="shared" ref="P3403:V3413" si="2891">P3404</f>
        <v>0</v>
      </c>
      <c r="Q3403" s="8">
        <f t="shared" si="2891"/>
        <v>0</v>
      </c>
      <c r="R3403" s="8">
        <f t="shared" si="2891"/>
        <v>0</v>
      </c>
      <c r="S3403" s="8">
        <f t="shared" si="2891"/>
        <v>0</v>
      </c>
      <c r="T3403" s="8">
        <f t="shared" si="2891"/>
        <v>2445</v>
      </c>
      <c r="U3403" s="8">
        <f t="shared" si="2891"/>
        <v>0</v>
      </c>
      <c r="V3403" s="40">
        <f t="shared" si="2891"/>
        <v>0</v>
      </c>
      <c r="W3403" s="8">
        <f t="shared" si="2838"/>
        <v>100</v>
      </c>
      <c r="X3403" s="22"/>
    </row>
    <row r="3404" spans="1:24" s="10" customFormat="1" ht="31.5" customHeight="1" x14ac:dyDescent="0.3">
      <c r="A3404" s="9" t="s">
        <v>239</v>
      </c>
      <c r="B3404" s="9" t="s">
        <v>1769</v>
      </c>
      <c r="C3404" s="9"/>
      <c r="D3404" s="9"/>
      <c r="E3404" s="13" t="s">
        <v>516</v>
      </c>
      <c r="F3404" s="11">
        <f>F3405</f>
        <v>6880</v>
      </c>
      <c r="G3404" s="11">
        <f t="shared" si="2889"/>
        <v>1421</v>
      </c>
      <c r="H3404" s="11">
        <f t="shared" si="2889"/>
        <v>1421</v>
      </c>
      <c r="I3404" s="11">
        <f t="shared" si="2889"/>
        <v>0</v>
      </c>
      <c r="J3404" s="11">
        <f t="shared" si="2889"/>
        <v>0</v>
      </c>
      <c r="K3404" s="11">
        <f t="shared" si="2889"/>
        <v>0</v>
      </c>
      <c r="L3404" s="11">
        <f>L3405</f>
        <v>-4417.5</v>
      </c>
      <c r="M3404" s="11">
        <f t="shared" si="2875"/>
        <v>2462.5</v>
      </c>
      <c r="N3404" s="11">
        <f t="shared" si="2890"/>
        <v>2445</v>
      </c>
      <c r="O3404" s="11">
        <f t="shared" si="2890"/>
        <v>2442</v>
      </c>
      <c r="P3404" s="11">
        <f t="shared" si="2891"/>
        <v>0</v>
      </c>
      <c r="Q3404" s="11">
        <f t="shared" si="2891"/>
        <v>0</v>
      </c>
      <c r="R3404" s="11">
        <f t="shared" si="2891"/>
        <v>0</v>
      </c>
      <c r="S3404" s="11">
        <f t="shared" si="2891"/>
        <v>0</v>
      </c>
      <c r="T3404" s="11">
        <f>T3405</f>
        <v>2445</v>
      </c>
      <c r="U3404" s="11">
        <f t="shared" si="2891"/>
        <v>0</v>
      </c>
      <c r="V3404" s="41">
        <f t="shared" si="2891"/>
        <v>0</v>
      </c>
      <c r="W3404" s="11">
        <f t="shared" si="2838"/>
        <v>100</v>
      </c>
      <c r="X3404" s="26"/>
    </row>
    <row r="3405" spans="1:24" ht="31.5" customHeight="1" x14ac:dyDescent="0.3">
      <c r="A3405" s="4" t="s">
        <v>239</v>
      </c>
      <c r="B3405" s="4" t="s">
        <v>1769</v>
      </c>
      <c r="C3405" s="4" t="s">
        <v>70</v>
      </c>
      <c r="D3405" s="4"/>
      <c r="E3405" s="14" t="s">
        <v>1183</v>
      </c>
      <c r="F3405" s="5">
        <f t="shared" si="2889"/>
        <v>6880</v>
      </c>
      <c r="G3405" s="5">
        <f t="shared" si="2889"/>
        <v>1421</v>
      </c>
      <c r="H3405" s="5">
        <f t="shared" si="2889"/>
        <v>1421</v>
      </c>
      <c r="I3405" s="5">
        <f t="shared" si="2889"/>
        <v>0</v>
      </c>
      <c r="J3405" s="5">
        <f t="shared" si="2889"/>
        <v>0</v>
      </c>
      <c r="K3405" s="5">
        <f t="shared" si="2889"/>
        <v>0</v>
      </c>
      <c r="L3405" s="5">
        <f t="shared" si="2889"/>
        <v>-4417.5</v>
      </c>
      <c r="M3405" s="5">
        <f t="shared" si="2875"/>
        <v>2462.5</v>
      </c>
      <c r="N3405" s="5">
        <f t="shared" si="2890"/>
        <v>2445</v>
      </c>
      <c r="O3405" s="5">
        <f t="shared" si="2890"/>
        <v>2442</v>
      </c>
      <c r="P3405" s="5">
        <f t="shared" si="2891"/>
        <v>0</v>
      </c>
      <c r="Q3405" s="5">
        <f t="shared" si="2891"/>
        <v>0</v>
      </c>
      <c r="R3405" s="5">
        <f t="shared" si="2891"/>
        <v>0</v>
      </c>
      <c r="S3405" s="5">
        <f t="shared" si="2891"/>
        <v>0</v>
      </c>
      <c r="T3405" s="5">
        <f t="shared" si="2891"/>
        <v>2445</v>
      </c>
      <c r="U3405" s="5">
        <f t="shared" si="2891"/>
        <v>0</v>
      </c>
      <c r="V3405" s="42">
        <f t="shared" si="2891"/>
        <v>0</v>
      </c>
      <c r="W3405" s="5">
        <f t="shared" ref="W3405:W3468" si="2892">T3405/N3405*100</f>
        <v>100</v>
      </c>
      <c r="X3405" s="27"/>
    </row>
    <row r="3406" spans="1:24" ht="31.5" customHeight="1" x14ac:dyDescent="0.3">
      <c r="A3406" s="4" t="s">
        <v>239</v>
      </c>
      <c r="B3406" s="4" t="s">
        <v>1769</v>
      </c>
      <c r="C3406" s="4" t="s">
        <v>77</v>
      </c>
      <c r="D3406" s="4"/>
      <c r="E3406" s="14" t="s">
        <v>1184</v>
      </c>
      <c r="F3406" s="5">
        <f t="shared" ref="F3406:L3406" si="2893">F3411+F3407</f>
        <v>6880</v>
      </c>
      <c r="G3406" s="5">
        <f t="shared" si="2893"/>
        <v>1421</v>
      </c>
      <c r="H3406" s="5">
        <f t="shared" si="2893"/>
        <v>1421</v>
      </c>
      <c r="I3406" s="5">
        <f t="shared" si="2893"/>
        <v>0</v>
      </c>
      <c r="J3406" s="5">
        <f t="shared" si="2893"/>
        <v>0</v>
      </c>
      <c r="K3406" s="5">
        <f t="shared" si="2893"/>
        <v>0</v>
      </c>
      <c r="L3406" s="5">
        <f t="shared" si="2893"/>
        <v>-4417.5</v>
      </c>
      <c r="M3406" s="5">
        <f t="shared" si="2875"/>
        <v>2462.5</v>
      </c>
      <c r="N3406" s="5">
        <f>N3411+N3407</f>
        <v>2445</v>
      </c>
      <c r="O3406" s="5">
        <f>O3411+O3407</f>
        <v>2442</v>
      </c>
      <c r="P3406" s="5">
        <f t="shared" ref="P3406:V3406" si="2894">P3411+P3407</f>
        <v>0</v>
      </c>
      <c r="Q3406" s="5">
        <f t="shared" si="2894"/>
        <v>0</v>
      </c>
      <c r="R3406" s="5">
        <f t="shared" si="2894"/>
        <v>0</v>
      </c>
      <c r="S3406" s="5">
        <f t="shared" si="2894"/>
        <v>0</v>
      </c>
      <c r="T3406" s="5">
        <f t="shared" si="2894"/>
        <v>2445</v>
      </c>
      <c r="U3406" s="5">
        <f t="shared" si="2894"/>
        <v>0</v>
      </c>
      <c r="V3406" s="42">
        <f t="shared" si="2894"/>
        <v>0</v>
      </c>
      <c r="W3406" s="5">
        <f t="shared" si="2892"/>
        <v>100</v>
      </c>
      <c r="X3406" s="27"/>
    </row>
    <row r="3407" spans="1:24" ht="31.5" hidden="1" customHeight="1" x14ac:dyDescent="0.25">
      <c r="A3407" s="4" t="s">
        <v>239</v>
      </c>
      <c r="B3407" s="4" t="s">
        <v>1769</v>
      </c>
      <c r="C3407" s="4" t="s">
        <v>89</v>
      </c>
      <c r="D3407" s="4"/>
      <c r="E3407" s="14" t="s">
        <v>1004</v>
      </c>
      <c r="F3407" s="5">
        <f t="shared" ref="F3407:L3409" si="2895">F3408</f>
        <v>17.5</v>
      </c>
      <c r="G3407" s="5">
        <f t="shared" si="2895"/>
        <v>0</v>
      </c>
      <c r="H3407" s="5">
        <f t="shared" si="2895"/>
        <v>0</v>
      </c>
      <c r="I3407" s="5">
        <f t="shared" si="2895"/>
        <v>0</v>
      </c>
      <c r="J3407" s="5">
        <f t="shared" si="2895"/>
        <v>0</v>
      </c>
      <c r="K3407" s="5">
        <f t="shared" si="2895"/>
        <v>0</v>
      </c>
      <c r="L3407" s="5">
        <f t="shared" si="2895"/>
        <v>0</v>
      </c>
      <c r="M3407" s="5">
        <f t="shared" si="2875"/>
        <v>17.5</v>
      </c>
      <c r="N3407" s="5">
        <f t="shared" ref="N3407:O3409" si="2896">N3408</f>
        <v>0</v>
      </c>
      <c r="O3407" s="5">
        <f t="shared" si="2896"/>
        <v>0</v>
      </c>
      <c r="P3407" s="5">
        <f t="shared" ref="P3407:V3409" si="2897">P3408</f>
        <v>0</v>
      </c>
      <c r="Q3407" s="5">
        <f t="shared" si="2897"/>
        <v>0</v>
      </c>
      <c r="R3407" s="5">
        <f t="shared" si="2897"/>
        <v>0</v>
      </c>
      <c r="S3407" s="5">
        <f t="shared" si="2897"/>
        <v>0</v>
      </c>
      <c r="T3407" s="5">
        <f t="shared" si="2897"/>
        <v>0</v>
      </c>
      <c r="U3407" s="5">
        <f t="shared" si="2897"/>
        <v>0</v>
      </c>
      <c r="V3407" s="42">
        <f t="shared" si="2897"/>
        <v>0</v>
      </c>
      <c r="W3407" s="5" t="e">
        <f t="shared" si="2892"/>
        <v>#DIV/0!</v>
      </c>
      <c r="X3407" s="25" t="s">
        <v>1591</v>
      </c>
    </row>
    <row r="3408" spans="1:24" ht="63" hidden="1" customHeight="1" x14ac:dyDescent="0.25">
      <c r="A3408" s="4" t="s">
        <v>239</v>
      </c>
      <c r="B3408" s="4" t="s">
        <v>1769</v>
      </c>
      <c r="C3408" s="4" t="s">
        <v>1532</v>
      </c>
      <c r="D3408" s="4"/>
      <c r="E3408" s="14" t="s">
        <v>1531</v>
      </c>
      <c r="F3408" s="5">
        <f t="shared" si="2895"/>
        <v>17.5</v>
      </c>
      <c r="G3408" s="5">
        <f t="shared" si="2895"/>
        <v>0</v>
      </c>
      <c r="H3408" s="5">
        <f t="shared" si="2895"/>
        <v>0</v>
      </c>
      <c r="I3408" s="5">
        <f t="shared" si="2895"/>
        <v>0</v>
      </c>
      <c r="J3408" s="5">
        <f t="shared" si="2895"/>
        <v>0</v>
      </c>
      <c r="K3408" s="5">
        <f t="shared" si="2895"/>
        <v>0</v>
      </c>
      <c r="L3408" s="5">
        <f t="shared" si="2895"/>
        <v>0</v>
      </c>
      <c r="M3408" s="5">
        <f t="shared" si="2875"/>
        <v>17.5</v>
      </c>
      <c r="N3408" s="5">
        <f t="shared" si="2896"/>
        <v>0</v>
      </c>
      <c r="O3408" s="5">
        <f t="shared" si="2896"/>
        <v>0</v>
      </c>
      <c r="P3408" s="5">
        <f t="shared" si="2897"/>
        <v>0</v>
      </c>
      <c r="Q3408" s="5">
        <f t="shared" si="2897"/>
        <v>0</v>
      </c>
      <c r="R3408" s="5">
        <f t="shared" si="2897"/>
        <v>0</v>
      </c>
      <c r="S3408" s="5">
        <f t="shared" si="2897"/>
        <v>0</v>
      </c>
      <c r="T3408" s="5">
        <f t="shared" si="2897"/>
        <v>0</v>
      </c>
      <c r="U3408" s="5">
        <f t="shared" si="2897"/>
        <v>0</v>
      </c>
      <c r="V3408" s="42">
        <f t="shared" si="2897"/>
        <v>0</v>
      </c>
      <c r="W3408" s="5" t="e">
        <f t="shared" si="2892"/>
        <v>#DIV/0!</v>
      </c>
      <c r="X3408" s="25" t="s">
        <v>1591</v>
      </c>
    </row>
    <row r="3409" spans="1:24" ht="31.5" hidden="1" customHeight="1" x14ac:dyDescent="0.3">
      <c r="A3409" s="4" t="s">
        <v>239</v>
      </c>
      <c r="B3409" s="4" t="s">
        <v>1769</v>
      </c>
      <c r="C3409" s="4" t="s">
        <v>1532</v>
      </c>
      <c r="D3409" s="4" t="s">
        <v>11</v>
      </c>
      <c r="E3409" s="14" t="s">
        <v>531</v>
      </c>
      <c r="F3409" s="5">
        <f t="shared" si="2895"/>
        <v>17.5</v>
      </c>
      <c r="G3409" s="5">
        <f t="shared" si="2895"/>
        <v>0</v>
      </c>
      <c r="H3409" s="5">
        <f t="shared" si="2895"/>
        <v>0</v>
      </c>
      <c r="I3409" s="5">
        <f t="shared" si="2895"/>
        <v>0</v>
      </c>
      <c r="J3409" s="5">
        <f t="shared" si="2895"/>
        <v>0</v>
      </c>
      <c r="K3409" s="5">
        <f t="shared" si="2895"/>
        <v>0</v>
      </c>
      <c r="L3409" s="5">
        <f t="shared" si="2895"/>
        <v>0</v>
      </c>
      <c r="M3409" s="5">
        <f t="shared" si="2875"/>
        <v>17.5</v>
      </c>
      <c r="N3409" s="5">
        <f t="shared" si="2896"/>
        <v>0</v>
      </c>
      <c r="O3409" s="5">
        <f t="shared" si="2896"/>
        <v>0</v>
      </c>
      <c r="P3409" s="5">
        <f t="shared" si="2897"/>
        <v>0</v>
      </c>
      <c r="Q3409" s="5">
        <f t="shared" si="2897"/>
        <v>0</v>
      </c>
      <c r="R3409" s="5">
        <f t="shared" si="2897"/>
        <v>0</v>
      </c>
      <c r="S3409" s="5">
        <f t="shared" si="2897"/>
        <v>0</v>
      </c>
      <c r="T3409" s="5">
        <f t="shared" si="2897"/>
        <v>0</v>
      </c>
      <c r="U3409" s="5">
        <f t="shared" si="2897"/>
        <v>0</v>
      </c>
      <c r="V3409" s="42">
        <f t="shared" si="2897"/>
        <v>0</v>
      </c>
      <c r="W3409" s="5" t="e">
        <f t="shared" si="2892"/>
        <v>#DIV/0!</v>
      </c>
      <c r="X3409" s="25" t="s">
        <v>1591</v>
      </c>
    </row>
    <row r="3410" spans="1:24" ht="31.5" hidden="1" customHeight="1" x14ac:dyDescent="0.3">
      <c r="A3410" s="4" t="s">
        <v>239</v>
      </c>
      <c r="B3410" s="4" t="s">
        <v>1769</v>
      </c>
      <c r="C3410" s="4" t="s">
        <v>1532</v>
      </c>
      <c r="D3410" s="4" t="s">
        <v>12</v>
      </c>
      <c r="E3410" s="14" t="s">
        <v>532</v>
      </c>
      <c r="F3410" s="5">
        <v>17.5</v>
      </c>
      <c r="G3410" s="5"/>
      <c r="H3410" s="5"/>
      <c r="I3410" s="5"/>
      <c r="J3410" s="5"/>
      <c r="K3410" s="5"/>
      <c r="L3410" s="5"/>
      <c r="M3410" s="5">
        <f t="shared" si="2875"/>
        <v>17.5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42">
        <v>0</v>
      </c>
      <c r="W3410" s="5" t="e">
        <f t="shared" si="2892"/>
        <v>#DIV/0!</v>
      </c>
      <c r="X3410" s="25" t="s">
        <v>1591</v>
      </c>
    </row>
    <row r="3411" spans="1:24" ht="31.5" customHeight="1" x14ac:dyDescent="0.3">
      <c r="A3411" s="4" t="s">
        <v>239</v>
      </c>
      <c r="B3411" s="4" t="s">
        <v>1769</v>
      </c>
      <c r="C3411" s="4" t="s">
        <v>230</v>
      </c>
      <c r="D3411" s="4"/>
      <c r="E3411" s="14" t="s">
        <v>1187</v>
      </c>
      <c r="F3411" s="5">
        <f t="shared" si="2889"/>
        <v>6862.5</v>
      </c>
      <c r="G3411" s="5">
        <f t="shared" si="2889"/>
        <v>1421</v>
      </c>
      <c r="H3411" s="5">
        <f t="shared" si="2889"/>
        <v>1421</v>
      </c>
      <c r="I3411" s="5">
        <f t="shared" si="2889"/>
        <v>0</v>
      </c>
      <c r="J3411" s="5">
        <f t="shared" si="2889"/>
        <v>0</v>
      </c>
      <c r="K3411" s="5">
        <f t="shared" si="2889"/>
        <v>0</v>
      </c>
      <c r="L3411" s="5">
        <f t="shared" si="2889"/>
        <v>-4417.5</v>
      </c>
      <c r="M3411" s="5">
        <f t="shared" si="2875"/>
        <v>2445</v>
      </c>
      <c r="N3411" s="5">
        <f t="shared" ref="N3411:O3413" si="2898">N3412</f>
        <v>2445</v>
      </c>
      <c r="O3411" s="5">
        <f t="shared" si="2898"/>
        <v>2442</v>
      </c>
      <c r="P3411" s="5">
        <f t="shared" si="2891"/>
        <v>0</v>
      </c>
      <c r="Q3411" s="5">
        <f t="shared" si="2891"/>
        <v>0</v>
      </c>
      <c r="R3411" s="5">
        <f t="shared" si="2891"/>
        <v>0</v>
      </c>
      <c r="S3411" s="5">
        <f t="shared" si="2891"/>
        <v>0</v>
      </c>
      <c r="T3411" s="5">
        <f t="shared" si="2891"/>
        <v>2445</v>
      </c>
      <c r="U3411" s="5">
        <f t="shared" si="2891"/>
        <v>0</v>
      </c>
      <c r="V3411" s="42">
        <f t="shared" si="2891"/>
        <v>0</v>
      </c>
      <c r="W3411" s="5">
        <f t="shared" si="2892"/>
        <v>100</v>
      </c>
      <c r="X3411" s="27"/>
    </row>
    <row r="3412" spans="1:24" ht="15.75" customHeight="1" x14ac:dyDescent="0.3">
      <c r="A3412" s="4" t="s">
        <v>239</v>
      </c>
      <c r="B3412" s="4" t="s">
        <v>1769</v>
      </c>
      <c r="C3412" s="4" t="s">
        <v>229</v>
      </c>
      <c r="D3412" s="4"/>
      <c r="E3412" s="14" t="s">
        <v>631</v>
      </c>
      <c r="F3412" s="5">
        <f t="shared" si="2889"/>
        <v>6862.5</v>
      </c>
      <c r="G3412" s="5">
        <f t="shared" si="2889"/>
        <v>1421</v>
      </c>
      <c r="H3412" s="5">
        <f t="shared" si="2889"/>
        <v>1421</v>
      </c>
      <c r="I3412" s="5">
        <f t="shared" si="2889"/>
        <v>0</v>
      </c>
      <c r="J3412" s="5">
        <f t="shared" si="2889"/>
        <v>0</v>
      </c>
      <c r="K3412" s="5">
        <f t="shared" si="2889"/>
        <v>0</v>
      </c>
      <c r="L3412" s="5">
        <f t="shared" si="2889"/>
        <v>-4417.5</v>
      </c>
      <c r="M3412" s="5">
        <f t="shared" si="2875"/>
        <v>2445</v>
      </c>
      <c r="N3412" s="5">
        <f t="shared" si="2898"/>
        <v>2445</v>
      </c>
      <c r="O3412" s="5">
        <f t="shared" si="2898"/>
        <v>2442</v>
      </c>
      <c r="P3412" s="5">
        <f t="shared" si="2891"/>
        <v>0</v>
      </c>
      <c r="Q3412" s="5">
        <f t="shared" si="2891"/>
        <v>0</v>
      </c>
      <c r="R3412" s="5">
        <f t="shared" si="2891"/>
        <v>0</v>
      </c>
      <c r="S3412" s="5">
        <f t="shared" si="2891"/>
        <v>0</v>
      </c>
      <c r="T3412" s="5">
        <f t="shared" si="2891"/>
        <v>2445</v>
      </c>
      <c r="U3412" s="5">
        <f t="shared" si="2891"/>
        <v>0</v>
      </c>
      <c r="V3412" s="42">
        <f t="shared" si="2891"/>
        <v>0</v>
      </c>
      <c r="W3412" s="5">
        <f t="shared" si="2892"/>
        <v>100</v>
      </c>
      <c r="X3412" s="27"/>
    </row>
    <row r="3413" spans="1:24" ht="31.5" customHeight="1" x14ac:dyDescent="0.3">
      <c r="A3413" s="4" t="s">
        <v>239</v>
      </c>
      <c r="B3413" s="4" t="s">
        <v>1769</v>
      </c>
      <c r="C3413" s="4" t="s">
        <v>229</v>
      </c>
      <c r="D3413" s="4" t="s">
        <v>11</v>
      </c>
      <c r="E3413" s="14" t="s">
        <v>531</v>
      </c>
      <c r="F3413" s="5">
        <f t="shared" si="2889"/>
        <v>6862.5</v>
      </c>
      <c r="G3413" s="5">
        <f t="shared" si="2889"/>
        <v>1421</v>
      </c>
      <c r="H3413" s="5">
        <f t="shared" si="2889"/>
        <v>1421</v>
      </c>
      <c r="I3413" s="5">
        <f t="shared" si="2889"/>
        <v>0</v>
      </c>
      <c r="J3413" s="5">
        <f t="shared" si="2889"/>
        <v>0</v>
      </c>
      <c r="K3413" s="5">
        <f t="shared" si="2889"/>
        <v>0</v>
      </c>
      <c r="L3413" s="5">
        <f t="shared" si="2889"/>
        <v>-4417.5</v>
      </c>
      <c r="M3413" s="5">
        <f t="shared" si="2875"/>
        <v>2445</v>
      </c>
      <c r="N3413" s="5">
        <f t="shared" si="2898"/>
        <v>2445</v>
      </c>
      <c r="O3413" s="5">
        <f t="shared" si="2898"/>
        <v>2442</v>
      </c>
      <c r="P3413" s="5">
        <f t="shared" si="2891"/>
        <v>0</v>
      </c>
      <c r="Q3413" s="5">
        <f t="shared" si="2891"/>
        <v>0</v>
      </c>
      <c r="R3413" s="5">
        <f t="shared" si="2891"/>
        <v>0</v>
      </c>
      <c r="S3413" s="5">
        <f t="shared" si="2891"/>
        <v>0</v>
      </c>
      <c r="T3413" s="5">
        <f t="shared" si="2891"/>
        <v>2445</v>
      </c>
      <c r="U3413" s="5">
        <f t="shared" si="2891"/>
        <v>0</v>
      </c>
      <c r="V3413" s="42">
        <f t="shared" si="2891"/>
        <v>0</v>
      </c>
      <c r="W3413" s="5">
        <f t="shared" si="2892"/>
        <v>100</v>
      </c>
      <c r="X3413" s="27"/>
    </row>
    <row r="3414" spans="1:24" ht="31.5" customHeight="1" x14ac:dyDescent="0.3">
      <c r="A3414" s="4" t="s">
        <v>239</v>
      </c>
      <c r="B3414" s="4" t="s">
        <v>1769</v>
      </c>
      <c r="C3414" s="4" t="s">
        <v>229</v>
      </c>
      <c r="D3414" s="4" t="s">
        <v>12</v>
      </c>
      <c r="E3414" s="14" t="s">
        <v>532</v>
      </c>
      <c r="F3414" s="5">
        <v>6862.5</v>
      </c>
      <c r="G3414" s="5">
        <v>1421</v>
      </c>
      <c r="H3414" s="5">
        <v>1421</v>
      </c>
      <c r="I3414" s="5"/>
      <c r="J3414" s="5"/>
      <c r="K3414" s="5"/>
      <c r="L3414" s="5">
        <f>-3862.5-555</f>
        <v>-4417.5</v>
      </c>
      <c r="M3414" s="5">
        <f t="shared" si="2875"/>
        <v>2445</v>
      </c>
      <c r="N3414" s="5">
        <v>2445</v>
      </c>
      <c r="O3414" s="5">
        <v>2442</v>
      </c>
      <c r="P3414" s="5">
        <v>0</v>
      </c>
      <c r="Q3414" s="5">
        <v>0</v>
      </c>
      <c r="R3414" s="5">
        <v>0</v>
      </c>
      <c r="S3414" s="5">
        <v>0</v>
      </c>
      <c r="T3414" s="5">
        <v>2445</v>
      </c>
      <c r="U3414" s="5">
        <v>0</v>
      </c>
      <c r="V3414" s="42">
        <v>0</v>
      </c>
      <c r="W3414" s="5">
        <f t="shared" si="2892"/>
        <v>100</v>
      </c>
      <c r="X3414" s="27"/>
    </row>
    <row r="3415" spans="1:24" s="3" customFormat="1" ht="15.75" customHeight="1" x14ac:dyDescent="0.3">
      <c r="A3415" s="7" t="s">
        <v>239</v>
      </c>
      <c r="B3415" s="7" t="s">
        <v>69</v>
      </c>
      <c r="C3415" s="7"/>
      <c r="D3415" s="7"/>
      <c r="E3415" s="18" t="s">
        <v>496</v>
      </c>
      <c r="F3415" s="8">
        <f t="shared" ref="F3415:L3415" si="2899">F3416</f>
        <v>2459.1</v>
      </c>
      <c r="G3415" s="8">
        <f t="shared" si="2899"/>
        <v>2459.1</v>
      </c>
      <c r="H3415" s="8">
        <f t="shared" si="2899"/>
        <v>2459.1</v>
      </c>
      <c r="I3415" s="8">
        <f t="shared" si="2899"/>
        <v>0</v>
      </c>
      <c r="J3415" s="8">
        <f t="shared" si="2899"/>
        <v>0</v>
      </c>
      <c r="K3415" s="8">
        <f t="shared" si="2899"/>
        <v>0</v>
      </c>
      <c r="L3415" s="8">
        <f t="shared" si="2899"/>
        <v>0</v>
      </c>
      <c r="M3415" s="8">
        <f t="shared" si="2875"/>
        <v>2459.1</v>
      </c>
      <c r="N3415" s="8">
        <f>N3416</f>
        <v>2459.1</v>
      </c>
      <c r="O3415" s="8">
        <f>O3416</f>
        <v>2459.1</v>
      </c>
      <c r="P3415" s="8">
        <f t="shared" ref="P3415:V3415" si="2900">P3416</f>
        <v>0</v>
      </c>
      <c r="Q3415" s="8">
        <f t="shared" si="2900"/>
        <v>0</v>
      </c>
      <c r="R3415" s="8">
        <f t="shared" si="2900"/>
        <v>0</v>
      </c>
      <c r="S3415" s="8">
        <f t="shared" si="2900"/>
        <v>0</v>
      </c>
      <c r="T3415" s="8">
        <f t="shared" si="2900"/>
        <v>2459.1</v>
      </c>
      <c r="U3415" s="8">
        <f t="shared" si="2900"/>
        <v>0</v>
      </c>
      <c r="V3415" s="40">
        <f t="shared" si="2900"/>
        <v>0</v>
      </c>
      <c r="W3415" s="8">
        <f t="shared" si="2892"/>
        <v>100</v>
      </c>
      <c r="X3415" s="22"/>
    </row>
    <row r="3416" spans="1:24" s="10" customFormat="1" ht="15.75" customHeight="1" x14ac:dyDescent="0.3">
      <c r="A3416" s="9" t="s">
        <v>239</v>
      </c>
      <c r="B3416" s="9" t="s">
        <v>1773</v>
      </c>
      <c r="C3416" s="9"/>
      <c r="D3416" s="9"/>
      <c r="E3416" s="13" t="s">
        <v>519</v>
      </c>
      <c r="F3416" s="11">
        <f t="shared" ref="F3416:L3416" si="2901">F3417+F3423</f>
        <v>2459.1</v>
      </c>
      <c r="G3416" s="11">
        <f t="shared" si="2901"/>
        <v>2459.1</v>
      </c>
      <c r="H3416" s="11">
        <f t="shared" si="2901"/>
        <v>2459.1</v>
      </c>
      <c r="I3416" s="11">
        <f t="shared" si="2901"/>
        <v>0</v>
      </c>
      <c r="J3416" s="11">
        <f t="shared" si="2901"/>
        <v>0</v>
      </c>
      <c r="K3416" s="11">
        <f t="shared" si="2901"/>
        <v>0</v>
      </c>
      <c r="L3416" s="11">
        <f t="shared" si="2901"/>
        <v>0</v>
      </c>
      <c r="M3416" s="11">
        <f t="shared" si="2875"/>
        <v>2459.1</v>
      </c>
      <c r="N3416" s="11">
        <f>N3417+N3423</f>
        <v>2459.1</v>
      </c>
      <c r="O3416" s="11">
        <f>O3417+O3423</f>
        <v>2459.1</v>
      </c>
      <c r="P3416" s="11">
        <f t="shared" ref="P3416:V3416" si="2902">P3417+P3423</f>
        <v>0</v>
      </c>
      <c r="Q3416" s="11">
        <f t="shared" si="2902"/>
        <v>0</v>
      </c>
      <c r="R3416" s="11">
        <f t="shared" si="2902"/>
        <v>0</v>
      </c>
      <c r="S3416" s="11">
        <f t="shared" si="2902"/>
        <v>0</v>
      </c>
      <c r="T3416" s="11">
        <f t="shared" si="2902"/>
        <v>2459.1</v>
      </c>
      <c r="U3416" s="11">
        <f t="shared" si="2902"/>
        <v>0</v>
      </c>
      <c r="V3416" s="41">
        <f t="shared" si="2902"/>
        <v>0</v>
      </c>
      <c r="W3416" s="11">
        <f t="shared" si="2892"/>
        <v>100</v>
      </c>
      <c r="X3416" s="26"/>
    </row>
    <row r="3417" spans="1:24" ht="15.75" customHeight="1" x14ac:dyDescent="0.3">
      <c r="A3417" s="4" t="s">
        <v>239</v>
      </c>
      <c r="B3417" s="4" t="s">
        <v>1773</v>
      </c>
      <c r="C3417" s="4" t="s">
        <v>128</v>
      </c>
      <c r="D3417" s="4"/>
      <c r="E3417" s="14" t="s">
        <v>1075</v>
      </c>
      <c r="F3417" s="5">
        <f t="shared" ref="F3417:L3421" si="2903">F3418</f>
        <v>2259.1</v>
      </c>
      <c r="G3417" s="5">
        <f t="shared" si="2903"/>
        <v>2259.1</v>
      </c>
      <c r="H3417" s="5">
        <f t="shared" si="2903"/>
        <v>2259.1</v>
      </c>
      <c r="I3417" s="5">
        <f t="shared" si="2903"/>
        <v>0</v>
      </c>
      <c r="J3417" s="5">
        <f t="shared" si="2903"/>
        <v>0</v>
      </c>
      <c r="K3417" s="5">
        <f t="shared" si="2903"/>
        <v>0</v>
      </c>
      <c r="L3417" s="5">
        <f t="shared" si="2903"/>
        <v>0</v>
      </c>
      <c r="M3417" s="5">
        <f t="shared" si="2875"/>
        <v>2259.1</v>
      </c>
      <c r="N3417" s="5">
        <f t="shared" ref="N3417:O3421" si="2904">N3418</f>
        <v>2259.1</v>
      </c>
      <c r="O3417" s="5">
        <f t="shared" si="2904"/>
        <v>2259.1</v>
      </c>
      <c r="P3417" s="5">
        <f t="shared" ref="P3417:V3421" si="2905">P3418</f>
        <v>0</v>
      </c>
      <c r="Q3417" s="5">
        <f t="shared" si="2905"/>
        <v>0</v>
      </c>
      <c r="R3417" s="5">
        <f t="shared" si="2905"/>
        <v>0</v>
      </c>
      <c r="S3417" s="5">
        <f t="shared" si="2905"/>
        <v>0</v>
      </c>
      <c r="T3417" s="5">
        <f t="shared" si="2905"/>
        <v>2259.1</v>
      </c>
      <c r="U3417" s="5">
        <f t="shared" si="2905"/>
        <v>0</v>
      </c>
      <c r="V3417" s="42">
        <f t="shared" si="2905"/>
        <v>0</v>
      </c>
      <c r="W3417" s="5">
        <f t="shared" si="2892"/>
        <v>100</v>
      </c>
      <c r="X3417" s="27"/>
    </row>
    <row r="3418" spans="1:24" ht="47.25" customHeight="1" x14ac:dyDescent="0.3">
      <c r="A3418" s="4" t="s">
        <v>239</v>
      </c>
      <c r="B3418" s="4" t="s">
        <v>1773</v>
      </c>
      <c r="C3418" s="4" t="s">
        <v>132</v>
      </c>
      <c r="D3418" s="4"/>
      <c r="E3418" s="14" t="s">
        <v>1433</v>
      </c>
      <c r="F3418" s="5">
        <f t="shared" si="2903"/>
        <v>2259.1</v>
      </c>
      <c r="G3418" s="5">
        <f t="shared" si="2903"/>
        <v>2259.1</v>
      </c>
      <c r="H3418" s="5">
        <f t="shared" si="2903"/>
        <v>2259.1</v>
      </c>
      <c r="I3418" s="5">
        <f t="shared" si="2903"/>
        <v>0</v>
      </c>
      <c r="J3418" s="5">
        <f t="shared" si="2903"/>
        <v>0</v>
      </c>
      <c r="K3418" s="5">
        <f t="shared" si="2903"/>
        <v>0</v>
      </c>
      <c r="L3418" s="5">
        <f t="shared" si="2903"/>
        <v>0</v>
      </c>
      <c r="M3418" s="5">
        <f t="shared" si="2875"/>
        <v>2259.1</v>
      </c>
      <c r="N3418" s="5">
        <f t="shared" si="2904"/>
        <v>2259.1</v>
      </c>
      <c r="O3418" s="5">
        <f t="shared" si="2904"/>
        <v>2259.1</v>
      </c>
      <c r="P3418" s="5">
        <f t="shared" si="2905"/>
        <v>0</v>
      </c>
      <c r="Q3418" s="5">
        <f t="shared" si="2905"/>
        <v>0</v>
      </c>
      <c r="R3418" s="5">
        <f t="shared" si="2905"/>
        <v>0</v>
      </c>
      <c r="S3418" s="5">
        <f t="shared" si="2905"/>
        <v>0</v>
      </c>
      <c r="T3418" s="5">
        <f t="shared" si="2905"/>
        <v>2259.1</v>
      </c>
      <c r="U3418" s="5">
        <f t="shared" si="2905"/>
        <v>0</v>
      </c>
      <c r="V3418" s="42">
        <f t="shared" si="2905"/>
        <v>0</v>
      </c>
      <c r="W3418" s="5">
        <f t="shared" si="2892"/>
        <v>100</v>
      </c>
      <c r="X3418" s="27"/>
    </row>
    <row r="3419" spans="1:24" ht="31.5" customHeight="1" x14ac:dyDescent="0.3">
      <c r="A3419" s="4" t="s">
        <v>239</v>
      </c>
      <c r="B3419" s="4" t="s">
        <v>1773</v>
      </c>
      <c r="C3419" s="4" t="s">
        <v>133</v>
      </c>
      <c r="D3419" s="4"/>
      <c r="E3419" s="14" t="s">
        <v>1080</v>
      </c>
      <c r="F3419" s="5">
        <f t="shared" si="2903"/>
        <v>2259.1</v>
      </c>
      <c r="G3419" s="5">
        <f t="shared" si="2903"/>
        <v>2259.1</v>
      </c>
      <c r="H3419" s="5">
        <f t="shared" si="2903"/>
        <v>2259.1</v>
      </c>
      <c r="I3419" s="5">
        <f t="shared" si="2903"/>
        <v>0</v>
      </c>
      <c r="J3419" s="5">
        <f t="shared" si="2903"/>
        <v>0</v>
      </c>
      <c r="K3419" s="5">
        <f t="shared" si="2903"/>
        <v>0</v>
      </c>
      <c r="L3419" s="5">
        <f t="shared" si="2903"/>
        <v>0</v>
      </c>
      <c r="M3419" s="5">
        <f t="shared" si="2875"/>
        <v>2259.1</v>
      </c>
      <c r="N3419" s="5">
        <f t="shared" si="2904"/>
        <v>2259.1</v>
      </c>
      <c r="O3419" s="5">
        <f t="shared" si="2904"/>
        <v>2259.1</v>
      </c>
      <c r="P3419" s="5">
        <f t="shared" si="2905"/>
        <v>0</v>
      </c>
      <c r="Q3419" s="5">
        <f t="shared" si="2905"/>
        <v>0</v>
      </c>
      <c r="R3419" s="5">
        <f t="shared" si="2905"/>
        <v>0</v>
      </c>
      <c r="S3419" s="5">
        <f t="shared" si="2905"/>
        <v>0</v>
      </c>
      <c r="T3419" s="5">
        <f t="shared" si="2905"/>
        <v>2259.1</v>
      </c>
      <c r="U3419" s="5">
        <f t="shared" si="2905"/>
        <v>0</v>
      </c>
      <c r="V3419" s="42">
        <f t="shared" si="2905"/>
        <v>0</v>
      </c>
      <c r="W3419" s="5">
        <f t="shared" si="2892"/>
        <v>100</v>
      </c>
      <c r="X3419" s="27"/>
    </row>
    <row r="3420" spans="1:24" ht="63" customHeight="1" x14ac:dyDescent="0.3">
      <c r="A3420" s="4" t="s">
        <v>239</v>
      </c>
      <c r="B3420" s="4" t="s">
        <v>1773</v>
      </c>
      <c r="C3420" s="4" t="s">
        <v>231</v>
      </c>
      <c r="D3420" s="4"/>
      <c r="E3420" s="14" t="s">
        <v>590</v>
      </c>
      <c r="F3420" s="5">
        <f t="shared" si="2903"/>
        <v>2259.1</v>
      </c>
      <c r="G3420" s="5">
        <f t="shared" si="2903"/>
        <v>2259.1</v>
      </c>
      <c r="H3420" s="5">
        <f t="shared" si="2903"/>
        <v>2259.1</v>
      </c>
      <c r="I3420" s="5">
        <f t="shared" si="2903"/>
        <v>0</v>
      </c>
      <c r="J3420" s="5">
        <f t="shared" si="2903"/>
        <v>0</v>
      </c>
      <c r="K3420" s="5">
        <f t="shared" si="2903"/>
        <v>0</v>
      </c>
      <c r="L3420" s="5">
        <f t="shared" si="2903"/>
        <v>0</v>
      </c>
      <c r="M3420" s="5">
        <f t="shared" si="2875"/>
        <v>2259.1</v>
      </c>
      <c r="N3420" s="5">
        <f t="shared" si="2904"/>
        <v>2259.1</v>
      </c>
      <c r="O3420" s="5">
        <f t="shared" si="2904"/>
        <v>2259.1</v>
      </c>
      <c r="P3420" s="5">
        <f t="shared" si="2905"/>
        <v>0</v>
      </c>
      <c r="Q3420" s="5">
        <f t="shared" si="2905"/>
        <v>0</v>
      </c>
      <c r="R3420" s="5">
        <f t="shared" si="2905"/>
        <v>0</v>
      </c>
      <c r="S3420" s="5">
        <f t="shared" si="2905"/>
        <v>0</v>
      </c>
      <c r="T3420" s="5">
        <f t="shared" si="2905"/>
        <v>2259.1</v>
      </c>
      <c r="U3420" s="5">
        <f t="shared" si="2905"/>
        <v>0</v>
      </c>
      <c r="V3420" s="42">
        <f t="shared" si="2905"/>
        <v>0</v>
      </c>
      <c r="W3420" s="5">
        <f t="shared" si="2892"/>
        <v>100</v>
      </c>
      <c r="X3420" s="27"/>
    </row>
    <row r="3421" spans="1:24" ht="31.5" customHeight="1" x14ac:dyDescent="0.3">
      <c r="A3421" s="4" t="s">
        <v>239</v>
      </c>
      <c r="B3421" s="4" t="s">
        <v>1773</v>
      </c>
      <c r="C3421" s="4" t="s">
        <v>231</v>
      </c>
      <c r="D3421" s="4" t="s">
        <v>87</v>
      </c>
      <c r="E3421" s="14" t="s">
        <v>541</v>
      </c>
      <c r="F3421" s="5">
        <f t="shared" si="2903"/>
        <v>2259.1</v>
      </c>
      <c r="G3421" s="5">
        <f t="shared" si="2903"/>
        <v>2259.1</v>
      </c>
      <c r="H3421" s="5">
        <f t="shared" si="2903"/>
        <v>2259.1</v>
      </c>
      <c r="I3421" s="5">
        <f t="shared" si="2903"/>
        <v>0</v>
      </c>
      <c r="J3421" s="5">
        <f t="shared" si="2903"/>
        <v>0</v>
      </c>
      <c r="K3421" s="5">
        <f t="shared" si="2903"/>
        <v>0</v>
      </c>
      <c r="L3421" s="5">
        <f t="shared" si="2903"/>
        <v>0</v>
      </c>
      <c r="M3421" s="5">
        <f t="shared" si="2875"/>
        <v>2259.1</v>
      </c>
      <c r="N3421" s="5">
        <f t="shared" si="2904"/>
        <v>2259.1</v>
      </c>
      <c r="O3421" s="5">
        <f t="shared" si="2904"/>
        <v>2259.1</v>
      </c>
      <c r="P3421" s="5">
        <f t="shared" si="2905"/>
        <v>0</v>
      </c>
      <c r="Q3421" s="5">
        <f t="shared" si="2905"/>
        <v>0</v>
      </c>
      <c r="R3421" s="5">
        <f t="shared" si="2905"/>
        <v>0</v>
      </c>
      <c r="S3421" s="5">
        <f t="shared" si="2905"/>
        <v>0</v>
      </c>
      <c r="T3421" s="5">
        <f t="shared" si="2905"/>
        <v>2259.1</v>
      </c>
      <c r="U3421" s="5">
        <f t="shared" si="2905"/>
        <v>0</v>
      </c>
      <c r="V3421" s="42">
        <f t="shared" si="2905"/>
        <v>0</v>
      </c>
      <c r="W3421" s="5">
        <f t="shared" si="2892"/>
        <v>100</v>
      </c>
      <c r="X3421" s="27"/>
    </row>
    <row r="3422" spans="1:24" ht="63" customHeight="1" x14ac:dyDescent="0.3">
      <c r="A3422" s="4" t="s">
        <v>239</v>
      </c>
      <c r="B3422" s="4" t="s">
        <v>1773</v>
      </c>
      <c r="C3422" s="4" t="s">
        <v>231</v>
      </c>
      <c r="D3422" s="4" t="s">
        <v>84</v>
      </c>
      <c r="E3422" s="14" t="s">
        <v>1552</v>
      </c>
      <c r="F3422" s="5">
        <v>2259.1</v>
      </c>
      <c r="G3422" s="5">
        <v>2259.1</v>
      </c>
      <c r="H3422" s="5">
        <v>2259.1</v>
      </c>
      <c r="I3422" s="5"/>
      <c r="J3422" s="5"/>
      <c r="K3422" s="5"/>
      <c r="L3422" s="5"/>
      <c r="M3422" s="5">
        <f t="shared" si="2875"/>
        <v>2259.1</v>
      </c>
      <c r="N3422" s="5">
        <v>2259.1</v>
      </c>
      <c r="O3422" s="5">
        <v>2259.1</v>
      </c>
      <c r="P3422" s="5">
        <v>0</v>
      </c>
      <c r="Q3422" s="5">
        <v>0</v>
      </c>
      <c r="R3422" s="5">
        <v>0</v>
      </c>
      <c r="S3422" s="5">
        <v>0</v>
      </c>
      <c r="T3422" s="5">
        <v>2259.1</v>
      </c>
      <c r="U3422" s="5">
        <v>0</v>
      </c>
      <c r="V3422" s="42">
        <v>0</v>
      </c>
      <c r="W3422" s="5">
        <f t="shared" si="2892"/>
        <v>100</v>
      </c>
      <c r="X3422" s="27"/>
    </row>
    <row r="3423" spans="1:24" ht="47.25" customHeight="1" x14ac:dyDescent="0.3">
      <c r="A3423" s="4" t="s">
        <v>239</v>
      </c>
      <c r="B3423" s="4" t="s">
        <v>1773</v>
      </c>
      <c r="C3423" s="4" t="s">
        <v>110</v>
      </c>
      <c r="D3423" s="4"/>
      <c r="E3423" s="14" t="s">
        <v>1092</v>
      </c>
      <c r="F3423" s="5">
        <f t="shared" ref="F3423:L3427" si="2906">F3424</f>
        <v>200</v>
      </c>
      <c r="G3423" s="5">
        <f t="shared" si="2906"/>
        <v>200</v>
      </c>
      <c r="H3423" s="5">
        <f t="shared" si="2906"/>
        <v>200</v>
      </c>
      <c r="I3423" s="5">
        <f t="shared" si="2906"/>
        <v>0</v>
      </c>
      <c r="J3423" s="5">
        <f t="shared" si="2906"/>
        <v>0</v>
      </c>
      <c r="K3423" s="5">
        <f t="shared" si="2906"/>
        <v>0</v>
      </c>
      <c r="L3423" s="5">
        <f t="shared" si="2906"/>
        <v>0</v>
      </c>
      <c r="M3423" s="5">
        <f t="shared" si="2875"/>
        <v>200</v>
      </c>
      <c r="N3423" s="5">
        <f t="shared" ref="N3423:O3427" si="2907">N3424</f>
        <v>200</v>
      </c>
      <c r="O3423" s="5">
        <f t="shared" si="2907"/>
        <v>200</v>
      </c>
      <c r="P3423" s="5">
        <f t="shared" ref="P3423:V3427" si="2908">P3424</f>
        <v>0</v>
      </c>
      <c r="Q3423" s="5">
        <f t="shared" si="2908"/>
        <v>0</v>
      </c>
      <c r="R3423" s="5">
        <f t="shared" si="2908"/>
        <v>0</v>
      </c>
      <c r="S3423" s="5">
        <f t="shared" si="2908"/>
        <v>0</v>
      </c>
      <c r="T3423" s="5">
        <f t="shared" si="2908"/>
        <v>200</v>
      </c>
      <c r="U3423" s="5">
        <f t="shared" si="2908"/>
        <v>0</v>
      </c>
      <c r="V3423" s="42">
        <f t="shared" si="2908"/>
        <v>0</v>
      </c>
      <c r="W3423" s="5">
        <f t="shared" si="2892"/>
        <v>100</v>
      </c>
      <c r="X3423" s="27"/>
    </row>
    <row r="3424" spans="1:24" ht="31.5" customHeight="1" x14ac:dyDescent="0.3">
      <c r="A3424" s="4" t="s">
        <v>239</v>
      </c>
      <c r="B3424" s="4" t="s">
        <v>1773</v>
      </c>
      <c r="C3424" s="4" t="s">
        <v>134</v>
      </c>
      <c r="D3424" s="4"/>
      <c r="E3424" s="14" t="s">
        <v>1102</v>
      </c>
      <c r="F3424" s="5">
        <f t="shared" si="2906"/>
        <v>200</v>
      </c>
      <c r="G3424" s="5">
        <f t="shared" si="2906"/>
        <v>200</v>
      </c>
      <c r="H3424" s="5">
        <f t="shared" si="2906"/>
        <v>200</v>
      </c>
      <c r="I3424" s="5">
        <f t="shared" si="2906"/>
        <v>0</v>
      </c>
      <c r="J3424" s="5">
        <f t="shared" si="2906"/>
        <v>0</v>
      </c>
      <c r="K3424" s="5">
        <f t="shared" si="2906"/>
        <v>0</v>
      </c>
      <c r="L3424" s="5">
        <f t="shared" si="2906"/>
        <v>0</v>
      </c>
      <c r="M3424" s="5">
        <f t="shared" si="2875"/>
        <v>200</v>
      </c>
      <c r="N3424" s="5">
        <f t="shared" si="2907"/>
        <v>200</v>
      </c>
      <c r="O3424" s="5">
        <f t="shared" si="2907"/>
        <v>200</v>
      </c>
      <c r="P3424" s="5">
        <f t="shared" si="2908"/>
        <v>0</v>
      </c>
      <c r="Q3424" s="5">
        <f t="shared" si="2908"/>
        <v>0</v>
      </c>
      <c r="R3424" s="5">
        <f t="shared" si="2908"/>
        <v>0</v>
      </c>
      <c r="S3424" s="5">
        <f t="shared" si="2908"/>
        <v>0</v>
      </c>
      <c r="T3424" s="5">
        <f t="shared" si="2908"/>
        <v>200</v>
      </c>
      <c r="U3424" s="5">
        <f t="shared" si="2908"/>
        <v>0</v>
      </c>
      <c r="V3424" s="42">
        <f t="shared" si="2908"/>
        <v>0</v>
      </c>
      <c r="W3424" s="5">
        <f t="shared" si="2892"/>
        <v>100</v>
      </c>
      <c r="X3424" s="27"/>
    </row>
    <row r="3425" spans="1:24" ht="47.25" customHeight="1" x14ac:dyDescent="0.3">
      <c r="A3425" s="4" t="s">
        <v>239</v>
      </c>
      <c r="B3425" s="4" t="s">
        <v>1773</v>
      </c>
      <c r="C3425" s="4" t="s">
        <v>233</v>
      </c>
      <c r="D3425" s="4"/>
      <c r="E3425" s="14" t="s">
        <v>1104</v>
      </c>
      <c r="F3425" s="5">
        <f t="shared" si="2906"/>
        <v>200</v>
      </c>
      <c r="G3425" s="5">
        <f t="shared" si="2906"/>
        <v>200</v>
      </c>
      <c r="H3425" s="5">
        <f t="shared" si="2906"/>
        <v>200</v>
      </c>
      <c r="I3425" s="5">
        <f t="shared" si="2906"/>
        <v>0</v>
      </c>
      <c r="J3425" s="5">
        <f t="shared" si="2906"/>
        <v>0</v>
      </c>
      <c r="K3425" s="5">
        <f t="shared" si="2906"/>
        <v>0</v>
      </c>
      <c r="L3425" s="5">
        <f t="shared" si="2906"/>
        <v>0</v>
      </c>
      <c r="M3425" s="5">
        <f t="shared" si="2875"/>
        <v>200</v>
      </c>
      <c r="N3425" s="5">
        <f t="shared" si="2907"/>
        <v>200</v>
      </c>
      <c r="O3425" s="5">
        <f t="shared" si="2907"/>
        <v>200</v>
      </c>
      <c r="P3425" s="5">
        <f t="shared" si="2908"/>
        <v>0</v>
      </c>
      <c r="Q3425" s="5">
        <f t="shared" si="2908"/>
        <v>0</v>
      </c>
      <c r="R3425" s="5">
        <f t="shared" si="2908"/>
        <v>0</v>
      </c>
      <c r="S3425" s="5">
        <f t="shared" si="2908"/>
        <v>0</v>
      </c>
      <c r="T3425" s="5">
        <f t="shared" si="2908"/>
        <v>200</v>
      </c>
      <c r="U3425" s="5">
        <f t="shared" si="2908"/>
        <v>0</v>
      </c>
      <c r="V3425" s="42">
        <f t="shared" si="2908"/>
        <v>0</v>
      </c>
      <c r="W3425" s="5">
        <f t="shared" si="2892"/>
        <v>100</v>
      </c>
      <c r="X3425" s="27"/>
    </row>
    <row r="3426" spans="1:24" ht="31.5" customHeight="1" x14ac:dyDescent="0.3">
      <c r="A3426" s="4" t="s">
        <v>239</v>
      </c>
      <c r="B3426" s="4" t="s">
        <v>1773</v>
      </c>
      <c r="C3426" s="4" t="s">
        <v>232</v>
      </c>
      <c r="D3426" s="4"/>
      <c r="E3426" s="14" t="s">
        <v>601</v>
      </c>
      <c r="F3426" s="5">
        <f t="shared" si="2906"/>
        <v>200</v>
      </c>
      <c r="G3426" s="5">
        <f t="shared" si="2906"/>
        <v>200</v>
      </c>
      <c r="H3426" s="5">
        <f t="shared" si="2906"/>
        <v>200</v>
      </c>
      <c r="I3426" s="5">
        <f t="shared" si="2906"/>
        <v>0</v>
      </c>
      <c r="J3426" s="5">
        <f t="shared" si="2906"/>
        <v>0</v>
      </c>
      <c r="K3426" s="5">
        <f t="shared" si="2906"/>
        <v>0</v>
      </c>
      <c r="L3426" s="5">
        <f t="shared" si="2906"/>
        <v>0</v>
      </c>
      <c r="M3426" s="5">
        <f t="shared" si="2875"/>
        <v>200</v>
      </c>
      <c r="N3426" s="5">
        <f t="shared" si="2907"/>
        <v>200</v>
      </c>
      <c r="O3426" s="5">
        <f t="shared" si="2907"/>
        <v>200</v>
      </c>
      <c r="P3426" s="5">
        <f t="shared" si="2908"/>
        <v>0</v>
      </c>
      <c r="Q3426" s="5">
        <f t="shared" si="2908"/>
        <v>0</v>
      </c>
      <c r="R3426" s="5">
        <f t="shared" si="2908"/>
        <v>0</v>
      </c>
      <c r="S3426" s="5">
        <f t="shared" si="2908"/>
        <v>0</v>
      </c>
      <c r="T3426" s="5">
        <f t="shared" si="2908"/>
        <v>200</v>
      </c>
      <c r="U3426" s="5">
        <f t="shared" si="2908"/>
        <v>0</v>
      </c>
      <c r="V3426" s="42">
        <f t="shared" si="2908"/>
        <v>0</v>
      </c>
      <c r="W3426" s="5">
        <f t="shared" si="2892"/>
        <v>100</v>
      </c>
      <c r="X3426" s="27"/>
    </row>
    <row r="3427" spans="1:24" ht="31.5" customHeight="1" x14ac:dyDescent="0.3">
      <c r="A3427" s="4" t="s">
        <v>239</v>
      </c>
      <c r="B3427" s="4" t="s">
        <v>1773</v>
      </c>
      <c r="C3427" s="4" t="s">
        <v>232</v>
      </c>
      <c r="D3427" s="4" t="s">
        <v>11</v>
      </c>
      <c r="E3427" s="14" t="s">
        <v>531</v>
      </c>
      <c r="F3427" s="5">
        <f t="shared" si="2906"/>
        <v>200</v>
      </c>
      <c r="G3427" s="5">
        <f t="shared" si="2906"/>
        <v>200</v>
      </c>
      <c r="H3427" s="5">
        <f t="shared" si="2906"/>
        <v>200</v>
      </c>
      <c r="I3427" s="5">
        <f t="shared" si="2906"/>
        <v>0</v>
      </c>
      <c r="J3427" s="5">
        <f t="shared" si="2906"/>
        <v>0</v>
      </c>
      <c r="K3427" s="5">
        <f t="shared" si="2906"/>
        <v>0</v>
      </c>
      <c r="L3427" s="5">
        <f t="shared" si="2906"/>
        <v>0</v>
      </c>
      <c r="M3427" s="5">
        <f t="shared" si="2875"/>
        <v>200</v>
      </c>
      <c r="N3427" s="5">
        <f t="shared" si="2907"/>
        <v>200</v>
      </c>
      <c r="O3427" s="5">
        <f t="shared" si="2907"/>
        <v>200</v>
      </c>
      <c r="P3427" s="5">
        <f t="shared" si="2908"/>
        <v>0</v>
      </c>
      <c r="Q3427" s="5">
        <f t="shared" si="2908"/>
        <v>0</v>
      </c>
      <c r="R3427" s="5">
        <f t="shared" si="2908"/>
        <v>0</v>
      </c>
      <c r="S3427" s="5">
        <f t="shared" si="2908"/>
        <v>0</v>
      </c>
      <c r="T3427" s="5">
        <f t="shared" si="2908"/>
        <v>200</v>
      </c>
      <c r="U3427" s="5">
        <f t="shared" si="2908"/>
        <v>0</v>
      </c>
      <c r="V3427" s="42">
        <f t="shared" si="2908"/>
        <v>0</v>
      </c>
      <c r="W3427" s="5">
        <f t="shared" si="2892"/>
        <v>100</v>
      </c>
      <c r="X3427" s="27"/>
    </row>
    <row r="3428" spans="1:24" ht="31.5" customHeight="1" x14ac:dyDescent="0.3">
      <c r="A3428" s="4" t="s">
        <v>239</v>
      </c>
      <c r="B3428" s="4" t="s">
        <v>1773</v>
      </c>
      <c r="C3428" s="4" t="s">
        <v>232</v>
      </c>
      <c r="D3428" s="4" t="s">
        <v>12</v>
      </c>
      <c r="E3428" s="14" t="s">
        <v>532</v>
      </c>
      <c r="F3428" s="5">
        <v>200</v>
      </c>
      <c r="G3428" s="5">
        <v>200</v>
      </c>
      <c r="H3428" s="5">
        <v>200</v>
      </c>
      <c r="I3428" s="5"/>
      <c r="J3428" s="5"/>
      <c r="K3428" s="5"/>
      <c r="L3428" s="5"/>
      <c r="M3428" s="5">
        <f t="shared" si="2875"/>
        <v>200</v>
      </c>
      <c r="N3428" s="5">
        <v>200</v>
      </c>
      <c r="O3428" s="5">
        <v>200</v>
      </c>
      <c r="P3428" s="5">
        <v>0</v>
      </c>
      <c r="Q3428" s="5">
        <v>0</v>
      </c>
      <c r="R3428" s="5">
        <v>0</v>
      </c>
      <c r="S3428" s="5">
        <v>0</v>
      </c>
      <c r="T3428" s="5">
        <v>200</v>
      </c>
      <c r="U3428" s="5">
        <v>0</v>
      </c>
      <c r="V3428" s="42">
        <v>0</v>
      </c>
      <c r="W3428" s="5">
        <f t="shared" si="2892"/>
        <v>100</v>
      </c>
      <c r="X3428" s="27"/>
    </row>
    <row r="3429" spans="1:24" s="3" customFormat="1" ht="15.75" customHeight="1" x14ac:dyDescent="0.3">
      <c r="A3429" s="7" t="s">
        <v>239</v>
      </c>
      <c r="B3429" s="7" t="s">
        <v>31</v>
      </c>
      <c r="C3429" s="7"/>
      <c r="D3429" s="7"/>
      <c r="E3429" s="18" t="s">
        <v>497</v>
      </c>
      <c r="F3429" s="8">
        <f t="shared" ref="F3429:L3435" si="2909">F3430</f>
        <v>838.5</v>
      </c>
      <c r="G3429" s="8">
        <f t="shared" si="2909"/>
        <v>838.5</v>
      </c>
      <c r="H3429" s="8">
        <f t="shared" si="2909"/>
        <v>838.5</v>
      </c>
      <c r="I3429" s="8">
        <f t="shared" si="2909"/>
        <v>0</v>
      </c>
      <c r="J3429" s="8">
        <f t="shared" si="2909"/>
        <v>0</v>
      </c>
      <c r="K3429" s="8">
        <f t="shared" si="2909"/>
        <v>0</v>
      </c>
      <c r="L3429" s="8">
        <f t="shared" si="2909"/>
        <v>778.15500000000009</v>
      </c>
      <c r="M3429" s="8">
        <f t="shared" si="2875"/>
        <v>1616.6550000000002</v>
      </c>
      <c r="N3429" s="8">
        <f t="shared" ref="N3429:O3435" si="2910">N3430</f>
        <v>5225.9769999999999</v>
      </c>
      <c r="O3429" s="8">
        <f t="shared" si="2910"/>
        <v>3120.047</v>
      </c>
      <c r="P3429" s="8">
        <f t="shared" ref="P3429:V3435" si="2911">P3430</f>
        <v>0</v>
      </c>
      <c r="Q3429" s="8">
        <f t="shared" si="2911"/>
        <v>0</v>
      </c>
      <c r="R3429" s="8">
        <f t="shared" si="2911"/>
        <v>0</v>
      </c>
      <c r="S3429" s="8">
        <f t="shared" si="2911"/>
        <v>0</v>
      </c>
      <c r="T3429" s="8">
        <f t="shared" si="2911"/>
        <v>5221.2982499999998</v>
      </c>
      <c r="U3429" s="8">
        <f t="shared" si="2911"/>
        <v>0</v>
      </c>
      <c r="V3429" s="40">
        <f t="shared" si="2911"/>
        <v>0</v>
      </c>
      <c r="W3429" s="8">
        <f t="shared" si="2892"/>
        <v>99.910471286038955</v>
      </c>
      <c r="X3429" s="22"/>
    </row>
    <row r="3430" spans="1:24" s="10" customFormat="1" ht="15.75" customHeight="1" x14ac:dyDescent="0.3">
      <c r="A3430" s="9" t="s">
        <v>239</v>
      </c>
      <c r="B3430" s="9" t="s">
        <v>1775</v>
      </c>
      <c r="C3430" s="9"/>
      <c r="D3430" s="9"/>
      <c r="E3430" s="13" t="s">
        <v>521</v>
      </c>
      <c r="F3430" s="11">
        <f t="shared" si="2909"/>
        <v>838.5</v>
      </c>
      <c r="G3430" s="11">
        <f t="shared" si="2909"/>
        <v>838.5</v>
      </c>
      <c r="H3430" s="11">
        <f t="shared" si="2909"/>
        <v>838.5</v>
      </c>
      <c r="I3430" s="11">
        <f t="shared" si="2909"/>
        <v>0</v>
      </c>
      <c r="J3430" s="11">
        <f t="shared" si="2909"/>
        <v>0</v>
      </c>
      <c r="K3430" s="11">
        <f t="shared" si="2909"/>
        <v>0</v>
      </c>
      <c r="L3430" s="11">
        <f>L3431+L3437</f>
        <v>778.15500000000009</v>
      </c>
      <c r="M3430" s="11">
        <f t="shared" si="2875"/>
        <v>1616.6550000000002</v>
      </c>
      <c r="N3430" s="11">
        <f>N3431+N3437</f>
        <v>5225.9769999999999</v>
      </c>
      <c r="O3430" s="11">
        <f>O3431+O3437</f>
        <v>3120.047</v>
      </c>
      <c r="P3430" s="11">
        <f t="shared" si="2911"/>
        <v>0</v>
      </c>
      <c r="Q3430" s="11">
        <f t="shared" si="2911"/>
        <v>0</v>
      </c>
      <c r="R3430" s="11">
        <f t="shared" si="2911"/>
        <v>0</v>
      </c>
      <c r="S3430" s="11">
        <f t="shared" si="2911"/>
        <v>0</v>
      </c>
      <c r="T3430" s="11">
        <f>T3431+T3437</f>
        <v>5221.2982499999998</v>
      </c>
      <c r="U3430" s="11">
        <f t="shared" si="2911"/>
        <v>0</v>
      </c>
      <c r="V3430" s="41">
        <f t="shared" si="2911"/>
        <v>0</v>
      </c>
      <c r="W3430" s="11">
        <f t="shared" si="2892"/>
        <v>99.910471286038955</v>
      </c>
      <c r="X3430" s="26"/>
    </row>
    <row r="3431" spans="1:24" ht="15.75" customHeight="1" x14ac:dyDescent="0.3">
      <c r="A3431" s="4" t="s">
        <v>239</v>
      </c>
      <c r="B3431" s="4" t="s">
        <v>1775</v>
      </c>
      <c r="C3431" s="4" t="s">
        <v>105</v>
      </c>
      <c r="D3431" s="4"/>
      <c r="E3431" s="14" t="s">
        <v>1063</v>
      </c>
      <c r="F3431" s="5">
        <f t="shared" si="2909"/>
        <v>838.5</v>
      </c>
      <c r="G3431" s="5">
        <f t="shared" si="2909"/>
        <v>838.5</v>
      </c>
      <c r="H3431" s="5">
        <f t="shared" si="2909"/>
        <v>838.5</v>
      </c>
      <c r="I3431" s="5">
        <f t="shared" si="2909"/>
        <v>0</v>
      </c>
      <c r="J3431" s="5">
        <f t="shared" si="2909"/>
        <v>0</v>
      </c>
      <c r="K3431" s="5">
        <f t="shared" si="2909"/>
        <v>0</v>
      </c>
      <c r="L3431" s="5">
        <f t="shared" si="2909"/>
        <v>681.45500000000004</v>
      </c>
      <c r="M3431" s="5">
        <f t="shared" si="2875"/>
        <v>1519.9549999999999</v>
      </c>
      <c r="N3431" s="5">
        <f t="shared" si="2910"/>
        <v>1474.9549999999999</v>
      </c>
      <c r="O3431" s="5">
        <f t="shared" si="2910"/>
        <v>589.77499999999998</v>
      </c>
      <c r="P3431" s="5">
        <f t="shared" si="2911"/>
        <v>0</v>
      </c>
      <c r="Q3431" s="5">
        <f t="shared" si="2911"/>
        <v>0</v>
      </c>
      <c r="R3431" s="5">
        <f t="shared" si="2911"/>
        <v>0</v>
      </c>
      <c r="S3431" s="5">
        <f t="shared" si="2911"/>
        <v>0</v>
      </c>
      <c r="T3431" s="5">
        <f t="shared" si="2911"/>
        <v>1474.9549999999999</v>
      </c>
      <c r="U3431" s="5">
        <f t="shared" si="2911"/>
        <v>0</v>
      </c>
      <c r="V3431" s="42">
        <f t="shared" si="2911"/>
        <v>0</v>
      </c>
      <c r="W3431" s="5">
        <f t="shared" si="2892"/>
        <v>100</v>
      </c>
      <c r="X3431" s="27"/>
    </row>
    <row r="3432" spans="1:24" ht="31.5" customHeight="1" x14ac:dyDescent="0.3">
      <c r="A3432" s="4" t="s">
        <v>239</v>
      </c>
      <c r="B3432" s="4" t="s">
        <v>1775</v>
      </c>
      <c r="C3432" s="4" t="s">
        <v>151</v>
      </c>
      <c r="D3432" s="4"/>
      <c r="E3432" s="14" t="s">
        <v>1064</v>
      </c>
      <c r="F3432" s="5">
        <f t="shared" si="2909"/>
        <v>838.5</v>
      </c>
      <c r="G3432" s="5">
        <f t="shared" si="2909"/>
        <v>838.5</v>
      </c>
      <c r="H3432" s="5">
        <f t="shared" si="2909"/>
        <v>838.5</v>
      </c>
      <c r="I3432" s="5">
        <f t="shared" si="2909"/>
        <v>0</v>
      </c>
      <c r="J3432" s="5">
        <f t="shared" si="2909"/>
        <v>0</v>
      </c>
      <c r="K3432" s="5">
        <f t="shared" si="2909"/>
        <v>0</v>
      </c>
      <c r="L3432" s="5">
        <f t="shared" si="2909"/>
        <v>681.45500000000004</v>
      </c>
      <c r="M3432" s="5">
        <f t="shared" si="2875"/>
        <v>1519.9549999999999</v>
      </c>
      <c r="N3432" s="5">
        <f t="shared" si="2910"/>
        <v>1474.9549999999999</v>
      </c>
      <c r="O3432" s="5">
        <f t="shared" si="2910"/>
        <v>589.77499999999998</v>
      </c>
      <c r="P3432" s="5">
        <f t="shared" si="2911"/>
        <v>0</v>
      </c>
      <c r="Q3432" s="5">
        <f t="shared" si="2911"/>
        <v>0</v>
      </c>
      <c r="R3432" s="5">
        <f t="shared" si="2911"/>
        <v>0</v>
      </c>
      <c r="S3432" s="5">
        <f t="shared" si="2911"/>
        <v>0</v>
      </c>
      <c r="T3432" s="5">
        <f t="shared" si="2911"/>
        <v>1474.9549999999999</v>
      </c>
      <c r="U3432" s="5">
        <f t="shared" si="2911"/>
        <v>0</v>
      </c>
      <c r="V3432" s="42">
        <f t="shared" si="2911"/>
        <v>0</v>
      </c>
      <c r="W3432" s="5">
        <f t="shared" si="2892"/>
        <v>100</v>
      </c>
      <c r="X3432" s="27"/>
    </row>
    <row r="3433" spans="1:24" ht="31.5" customHeight="1" x14ac:dyDescent="0.3">
      <c r="A3433" s="4" t="s">
        <v>239</v>
      </c>
      <c r="B3433" s="4" t="s">
        <v>1775</v>
      </c>
      <c r="C3433" s="4" t="s">
        <v>152</v>
      </c>
      <c r="D3433" s="4"/>
      <c r="E3433" s="14" t="s">
        <v>1065</v>
      </c>
      <c r="F3433" s="5">
        <f t="shared" si="2909"/>
        <v>838.5</v>
      </c>
      <c r="G3433" s="5">
        <f t="shared" si="2909"/>
        <v>838.5</v>
      </c>
      <c r="H3433" s="5">
        <f t="shared" si="2909"/>
        <v>838.5</v>
      </c>
      <c r="I3433" s="5">
        <f t="shared" si="2909"/>
        <v>0</v>
      </c>
      <c r="J3433" s="5">
        <f t="shared" si="2909"/>
        <v>0</v>
      </c>
      <c r="K3433" s="5">
        <f t="shared" si="2909"/>
        <v>0</v>
      </c>
      <c r="L3433" s="5">
        <f t="shared" si="2909"/>
        <v>681.45500000000004</v>
      </c>
      <c r="M3433" s="5">
        <f t="shared" si="2875"/>
        <v>1519.9549999999999</v>
      </c>
      <c r="N3433" s="5">
        <f t="shared" si="2910"/>
        <v>1474.9549999999999</v>
      </c>
      <c r="O3433" s="5">
        <f t="shared" si="2910"/>
        <v>589.77499999999998</v>
      </c>
      <c r="P3433" s="5">
        <f t="shared" si="2911"/>
        <v>0</v>
      </c>
      <c r="Q3433" s="5">
        <f t="shared" si="2911"/>
        <v>0</v>
      </c>
      <c r="R3433" s="5">
        <f t="shared" si="2911"/>
        <v>0</v>
      </c>
      <c r="S3433" s="5">
        <f t="shared" si="2911"/>
        <v>0</v>
      </c>
      <c r="T3433" s="5">
        <f t="shared" si="2911"/>
        <v>1474.9549999999999</v>
      </c>
      <c r="U3433" s="5">
        <f t="shared" si="2911"/>
        <v>0</v>
      </c>
      <c r="V3433" s="42">
        <f t="shared" si="2911"/>
        <v>0</v>
      </c>
      <c r="W3433" s="5">
        <f t="shared" si="2892"/>
        <v>100</v>
      </c>
      <c r="X3433" s="27"/>
    </row>
    <row r="3434" spans="1:24" ht="47.25" customHeight="1" x14ac:dyDescent="0.3">
      <c r="A3434" s="4" t="s">
        <v>239</v>
      </c>
      <c r="B3434" s="4" t="s">
        <v>1775</v>
      </c>
      <c r="C3434" s="4" t="s">
        <v>142</v>
      </c>
      <c r="D3434" s="4"/>
      <c r="E3434" s="14" t="s">
        <v>578</v>
      </c>
      <c r="F3434" s="5">
        <f t="shared" si="2909"/>
        <v>838.5</v>
      </c>
      <c r="G3434" s="5">
        <f t="shared" si="2909"/>
        <v>838.5</v>
      </c>
      <c r="H3434" s="5">
        <f t="shared" si="2909"/>
        <v>838.5</v>
      </c>
      <c r="I3434" s="5">
        <f t="shared" si="2909"/>
        <v>0</v>
      </c>
      <c r="J3434" s="5">
        <f t="shared" si="2909"/>
        <v>0</v>
      </c>
      <c r="K3434" s="5">
        <f t="shared" si="2909"/>
        <v>0</v>
      </c>
      <c r="L3434" s="5">
        <f t="shared" si="2909"/>
        <v>681.45500000000004</v>
      </c>
      <c r="M3434" s="5">
        <f t="shared" si="2875"/>
        <v>1519.9549999999999</v>
      </c>
      <c r="N3434" s="5">
        <f t="shared" si="2910"/>
        <v>1474.9549999999999</v>
      </c>
      <c r="O3434" s="5">
        <f t="shared" si="2910"/>
        <v>589.77499999999998</v>
      </c>
      <c r="P3434" s="5">
        <f t="shared" si="2911"/>
        <v>0</v>
      </c>
      <c r="Q3434" s="5">
        <f t="shared" si="2911"/>
        <v>0</v>
      </c>
      <c r="R3434" s="5">
        <f t="shared" si="2911"/>
        <v>0</v>
      </c>
      <c r="S3434" s="5">
        <f t="shared" si="2911"/>
        <v>0</v>
      </c>
      <c r="T3434" s="5">
        <f t="shared" si="2911"/>
        <v>1474.9549999999999</v>
      </c>
      <c r="U3434" s="5">
        <f t="shared" si="2911"/>
        <v>0</v>
      </c>
      <c r="V3434" s="42">
        <f t="shared" si="2911"/>
        <v>0</v>
      </c>
      <c r="W3434" s="5">
        <f t="shared" si="2892"/>
        <v>100</v>
      </c>
      <c r="X3434" s="27"/>
    </row>
    <row r="3435" spans="1:24" ht="31.5" customHeight="1" x14ac:dyDescent="0.3">
      <c r="A3435" s="4" t="s">
        <v>239</v>
      </c>
      <c r="B3435" s="4" t="s">
        <v>1775</v>
      </c>
      <c r="C3435" s="4" t="s">
        <v>142</v>
      </c>
      <c r="D3435" s="4" t="s">
        <v>11</v>
      </c>
      <c r="E3435" s="14" t="s">
        <v>531</v>
      </c>
      <c r="F3435" s="5">
        <f t="shared" si="2909"/>
        <v>838.5</v>
      </c>
      <c r="G3435" s="5">
        <f t="shared" si="2909"/>
        <v>838.5</v>
      </c>
      <c r="H3435" s="5">
        <f t="shared" si="2909"/>
        <v>838.5</v>
      </c>
      <c r="I3435" s="5">
        <f t="shared" si="2909"/>
        <v>0</v>
      </c>
      <c r="J3435" s="5">
        <f t="shared" si="2909"/>
        <v>0</v>
      </c>
      <c r="K3435" s="5">
        <f t="shared" si="2909"/>
        <v>0</v>
      </c>
      <c r="L3435" s="5">
        <f t="shared" si="2909"/>
        <v>681.45500000000004</v>
      </c>
      <c r="M3435" s="5">
        <f t="shared" si="2875"/>
        <v>1519.9549999999999</v>
      </c>
      <c r="N3435" s="5">
        <f t="shared" si="2910"/>
        <v>1474.9549999999999</v>
      </c>
      <c r="O3435" s="5">
        <f t="shared" si="2910"/>
        <v>589.77499999999998</v>
      </c>
      <c r="P3435" s="5">
        <f t="shared" si="2911"/>
        <v>0</v>
      </c>
      <c r="Q3435" s="5">
        <f t="shared" si="2911"/>
        <v>0</v>
      </c>
      <c r="R3435" s="5">
        <f t="shared" si="2911"/>
        <v>0</v>
      </c>
      <c r="S3435" s="5">
        <f t="shared" si="2911"/>
        <v>0</v>
      </c>
      <c r="T3435" s="5">
        <f t="shared" si="2911"/>
        <v>1474.9549999999999</v>
      </c>
      <c r="U3435" s="5">
        <f t="shared" si="2911"/>
        <v>0</v>
      </c>
      <c r="V3435" s="42">
        <f t="shared" si="2911"/>
        <v>0</v>
      </c>
      <c r="W3435" s="5">
        <f t="shared" si="2892"/>
        <v>100</v>
      </c>
      <c r="X3435" s="27"/>
    </row>
    <row r="3436" spans="1:24" ht="31.5" customHeight="1" x14ac:dyDescent="0.3">
      <c r="A3436" s="4" t="s">
        <v>239</v>
      </c>
      <c r="B3436" s="4" t="s">
        <v>1775</v>
      </c>
      <c r="C3436" s="4" t="s">
        <v>142</v>
      </c>
      <c r="D3436" s="4" t="s">
        <v>12</v>
      </c>
      <c r="E3436" s="14" t="s">
        <v>532</v>
      </c>
      <c r="F3436" s="5">
        <v>838.5</v>
      </c>
      <c r="G3436" s="5">
        <v>838.5</v>
      </c>
      <c r="H3436" s="5">
        <v>838.5</v>
      </c>
      <c r="I3436" s="5"/>
      <c r="J3436" s="5"/>
      <c r="K3436" s="5"/>
      <c r="L3436" s="5">
        <f>-18.545+700</f>
        <v>681.45500000000004</v>
      </c>
      <c r="M3436" s="5">
        <f t="shared" si="2875"/>
        <v>1519.9549999999999</v>
      </c>
      <c r="N3436" s="5">
        <v>1474.9549999999999</v>
      </c>
      <c r="O3436" s="5">
        <v>589.77499999999998</v>
      </c>
      <c r="P3436" s="5">
        <v>0</v>
      </c>
      <c r="Q3436" s="5">
        <v>0</v>
      </c>
      <c r="R3436" s="5">
        <v>0</v>
      </c>
      <c r="S3436" s="5">
        <v>0</v>
      </c>
      <c r="T3436" s="5">
        <v>1474.9549999999999</v>
      </c>
      <c r="U3436" s="5">
        <v>0</v>
      </c>
      <c r="V3436" s="42">
        <v>0</v>
      </c>
      <c r="W3436" s="5">
        <f t="shared" si="2892"/>
        <v>100</v>
      </c>
      <c r="X3436" s="27"/>
    </row>
    <row r="3437" spans="1:24" ht="31.5" customHeight="1" x14ac:dyDescent="0.3">
      <c r="A3437" s="4" t="s">
        <v>239</v>
      </c>
      <c r="B3437" s="4" t="s">
        <v>1775</v>
      </c>
      <c r="C3437" s="4" t="s">
        <v>22</v>
      </c>
      <c r="D3437" s="4"/>
      <c r="E3437" s="14" t="s">
        <v>802</v>
      </c>
      <c r="F3437" s="5"/>
      <c r="G3437" s="5"/>
      <c r="H3437" s="5"/>
      <c r="I3437" s="5"/>
      <c r="J3437" s="5"/>
      <c r="K3437" s="5"/>
      <c r="L3437" s="5">
        <f>L3438</f>
        <v>96.7</v>
      </c>
      <c r="M3437" s="5">
        <f t="shared" si="2875"/>
        <v>96.7</v>
      </c>
      <c r="N3437" s="5">
        <f t="shared" ref="N3437:O3439" si="2912">N3438</f>
        <v>3751.0219999999999</v>
      </c>
      <c r="O3437" s="5">
        <f t="shared" si="2912"/>
        <v>2530.2719999999999</v>
      </c>
      <c r="P3437" s="5">
        <f t="shared" ref="P3437:V3439" si="2913">P3438</f>
        <v>0</v>
      </c>
      <c r="Q3437" s="5">
        <f t="shared" si="2913"/>
        <v>0</v>
      </c>
      <c r="R3437" s="5">
        <f t="shared" si="2913"/>
        <v>0</v>
      </c>
      <c r="S3437" s="5">
        <f t="shared" si="2913"/>
        <v>0</v>
      </c>
      <c r="T3437" s="5">
        <f t="shared" si="2913"/>
        <v>3746.3432499999999</v>
      </c>
      <c r="U3437" s="5">
        <f t="shared" si="2913"/>
        <v>0</v>
      </c>
      <c r="V3437" s="42">
        <f t="shared" si="2913"/>
        <v>0</v>
      </c>
      <c r="W3437" s="5">
        <f t="shared" si="2892"/>
        <v>99.875267327144442</v>
      </c>
      <c r="X3437" s="27"/>
    </row>
    <row r="3438" spans="1:24" ht="47.25" customHeight="1" x14ac:dyDescent="0.3">
      <c r="A3438" s="4" t="s">
        <v>239</v>
      </c>
      <c r="B3438" s="4" t="s">
        <v>1775</v>
      </c>
      <c r="C3438" s="4" t="s">
        <v>406</v>
      </c>
      <c r="D3438" s="4"/>
      <c r="E3438" s="14" t="s">
        <v>808</v>
      </c>
      <c r="F3438" s="5"/>
      <c r="G3438" s="5"/>
      <c r="H3438" s="5"/>
      <c r="I3438" s="5"/>
      <c r="J3438" s="5"/>
      <c r="K3438" s="5"/>
      <c r="L3438" s="5">
        <f>L3439</f>
        <v>96.7</v>
      </c>
      <c r="M3438" s="5">
        <f t="shared" si="2875"/>
        <v>96.7</v>
      </c>
      <c r="N3438" s="5">
        <f>N3439+N3441</f>
        <v>3751.0219999999999</v>
      </c>
      <c r="O3438" s="5">
        <f t="shared" ref="O3438:V3438" si="2914">O3439+O3441</f>
        <v>2530.2719999999999</v>
      </c>
      <c r="P3438" s="5">
        <f t="shared" si="2914"/>
        <v>0</v>
      </c>
      <c r="Q3438" s="5">
        <f t="shared" si="2914"/>
        <v>0</v>
      </c>
      <c r="R3438" s="5">
        <f t="shared" si="2914"/>
        <v>0</v>
      </c>
      <c r="S3438" s="5">
        <f t="shared" si="2914"/>
        <v>0</v>
      </c>
      <c r="T3438" s="5">
        <f t="shared" si="2914"/>
        <v>3746.3432499999999</v>
      </c>
      <c r="U3438" s="5">
        <f t="shared" si="2914"/>
        <v>0</v>
      </c>
      <c r="V3438" s="42">
        <f t="shared" si="2914"/>
        <v>0</v>
      </c>
      <c r="W3438" s="5">
        <f t="shared" si="2892"/>
        <v>99.875267327144442</v>
      </c>
      <c r="X3438" s="27"/>
    </row>
    <row r="3439" spans="1:24" ht="31.5" customHeight="1" x14ac:dyDescent="0.3">
      <c r="A3439" s="4" t="s">
        <v>239</v>
      </c>
      <c r="B3439" s="4" t="s">
        <v>1775</v>
      </c>
      <c r="C3439" s="4" t="s">
        <v>406</v>
      </c>
      <c r="D3439" s="4" t="s">
        <v>11</v>
      </c>
      <c r="E3439" s="14" t="s">
        <v>531</v>
      </c>
      <c r="F3439" s="5"/>
      <c r="G3439" s="5"/>
      <c r="H3439" s="5"/>
      <c r="I3439" s="5"/>
      <c r="J3439" s="5"/>
      <c r="K3439" s="5"/>
      <c r="L3439" s="5">
        <f>L3440</f>
        <v>96.7</v>
      </c>
      <c r="M3439" s="5">
        <f t="shared" si="2875"/>
        <v>96.7</v>
      </c>
      <c r="N3439" s="5">
        <f t="shared" si="2912"/>
        <v>3640.172</v>
      </c>
      <c r="O3439" s="5">
        <f t="shared" si="2912"/>
        <v>2448.2719999999999</v>
      </c>
      <c r="P3439" s="5">
        <f t="shared" si="2913"/>
        <v>0</v>
      </c>
      <c r="Q3439" s="5">
        <f t="shared" si="2913"/>
        <v>0</v>
      </c>
      <c r="R3439" s="5">
        <f t="shared" si="2913"/>
        <v>0</v>
      </c>
      <c r="S3439" s="5">
        <f t="shared" si="2913"/>
        <v>0</v>
      </c>
      <c r="T3439" s="5">
        <f t="shared" si="2913"/>
        <v>3635.49325</v>
      </c>
      <c r="U3439" s="5">
        <f t="shared" si="2913"/>
        <v>0</v>
      </c>
      <c r="V3439" s="42">
        <f t="shared" si="2913"/>
        <v>0</v>
      </c>
      <c r="W3439" s="5">
        <f t="shared" si="2892"/>
        <v>99.87146898553145</v>
      </c>
      <c r="X3439" s="27"/>
    </row>
    <row r="3440" spans="1:24" ht="31.5" customHeight="1" x14ac:dyDescent="0.3">
      <c r="A3440" s="4" t="s">
        <v>239</v>
      </c>
      <c r="B3440" s="4" t="s">
        <v>1775</v>
      </c>
      <c r="C3440" s="4" t="s">
        <v>406</v>
      </c>
      <c r="D3440" s="4" t="s">
        <v>12</v>
      </c>
      <c r="E3440" s="14" t="s">
        <v>532</v>
      </c>
      <c r="F3440" s="5"/>
      <c r="G3440" s="5"/>
      <c r="H3440" s="5"/>
      <c r="I3440" s="5"/>
      <c r="J3440" s="5"/>
      <c r="K3440" s="5"/>
      <c r="L3440" s="5">
        <v>96.7</v>
      </c>
      <c r="M3440" s="5">
        <f t="shared" si="2875"/>
        <v>96.7</v>
      </c>
      <c r="N3440" s="5">
        <v>3640.172</v>
      </c>
      <c r="O3440" s="5">
        <v>2448.2719999999999</v>
      </c>
      <c r="P3440" s="5">
        <v>0</v>
      </c>
      <c r="Q3440" s="5">
        <v>0</v>
      </c>
      <c r="R3440" s="5">
        <v>0</v>
      </c>
      <c r="S3440" s="5">
        <v>0</v>
      </c>
      <c r="T3440" s="5">
        <v>3635.49325</v>
      </c>
      <c r="U3440" s="5">
        <v>0</v>
      </c>
      <c r="V3440" s="42">
        <v>0</v>
      </c>
      <c r="W3440" s="5">
        <f t="shared" si="2892"/>
        <v>99.87146898553145</v>
      </c>
      <c r="X3440" s="27"/>
    </row>
    <row r="3441" spans="1:25" ht="31.5" customHeight="1" x14ac:dyDescent="0.3">
      <c r="A3441" s="4" t="s">
        <v>239</v>
      </c>
      <c r="B3441" s="4" t="s">
        <v>1775</v>
      </c>
      <c r="C3441" s="4" t="s">
        <v>406</v>
      </c>
      <c r="D3441" s="4" t="s">
        <v>87</v>
      </c>
      <c r="E3441" s="14" t="s">
        <v>541</v>
      </c>
      <c r="F3441" s="5"/>
      <c r="G3441" s="5"/>
      <c r="H3441" s="5"/>
      <c r="I3441" s="5"/>
      <c r="J3441" s="5"/>
      <c r="K3441" s="5"/>
      <c r="L3441" s="5"/>
      <c r="M3441" s="5">
        <f>M3442</f>
        <v>0</v>
      </c>
      <c r="N3441" s="5">
        <f t="shared" ref="N3441:V3441" si="2915">N3442</f>
        <v>110.85</v>
      </c>
      <c r="O3441" s="5">
        <f t="shared" si="2915"/>
        <v>82</v>
      </c>
      <c r="P3441" s="5">
        <f t="shared" si="2915"/>
        <v>0</v>
      </c>
      <c r="Q3441" s="5">
        <f t="shared" si="2915"/>
        <v>0</v>
      </c>
      <c r="R3441" s="5">
        <f t="shared" si="2915"/>
        <v>0</v>
      </c>
      <c r="S3441" s="5">
        <f t="shared" si="2915"/>
        <v>0</v>
      </c>
      <c r="T3441" s="5">
        <f t="shared" si="2915"/>
        <v>110.85</v>
      </c>
      <c r="U3441" s="5">
        <f t="shared" si="2915"/>
        <v>0</v>
      </c>
      <c r="V3441" s="42">
        <f t="shared" si="2915"/>
        <v>0</v>
      </c>
      <c r="W3441" s="5">
        <f t="shared" si="2892"/>
        <v>100</v>
      </c>
      <c r="X3441" s="27"/>
    </row>
    <row r="3442" spans="1:25" ht="63" customHeight="1" x14ac:dyDescent="0.3">
      <c r="A3442" s="4" t="s">
        <v>239</v>
      </c>
      <c r="B3442" s="4" t="s">
        <v>1775</v>
      </c>
      <c r="C3442" s="4" t="s">
        <v>406</v>
      </c>
      <c r="D3442" s="4" t="s">
        <v>84</v>
      </c>
      <c r="E3442" s="14" t="s">
        <v>1552</v>
      </c>
      <c r="F3442" s="5"/>
      <c r="G3442" s="5"/>
      <c r="H3442" s="5"/>
      <c r="I3442" s="5"/>
      <c r="J3442" s="5"/>
      <c r="K3442" s="5"/>
      <c r="L3442" s="5"/>
      <c r="M3442" s="5">
        <v>0</v>
      </c>
      <c r="N3442" s="5">
        <v>110.85</v>
      </c>
      <c r="O3442" s="5">
        <v>82</v>
      </c>
      <c r="P3442" s="5">
        <v>0</v>
      </c>
      <c r="Q3442" s="5">
        <v>0</v>
      </c>
      <c r="R3442" s="5">
        <v>0</v>
      </c>
      <c r="S3442" s="5">
        <v>0</v>
      </c>
      <c r="T3442" s="5">
        <v>110.85</v>
      </c>
      <c r="U3442" s="5">
        <v>0</v>
      </c>
      <c r="V3442" s="42">
        <v>0</v>
      </c>
      <c r="W3442" s="5">
        <f t="shared" si="2892"/>
        <v>100</v>
      </c>
      <c r="X3442" s="27"/>
    </row>
    <row r="3443" spans="1:25" s="3" customFormat="1" ht="15.75" hidden="1" customHeight="1" x14ac:dyDescent="0.25">
      <c r="A3443" s="7" t="s">
        <v>239</v>
      </c>
      <c r="B3443" s="7" t="s">
        <v>92</v>
      </c>
      <c r="C3443" s="7"/>
      <c r="D3443" s="7"/>
      <c r="E3443" s="12" t="s">
        <v>498</v>
      </c>
      <c r="F3443" s="8">
        <f t="shared" ref="F3443:L3448" si="2916">F3444</f>
        <v>0</v>
      </c>
      <c r="G3443" s="8">
        <f t="shared" si="2916"/>
        <v>0</v>
      </c>
      <c r="H3443" s="8">
        <f t="shared" si="2916"/>
        <v>0</v>
      </c>
      <c r="I3443" s="8">
        <f t="shared" si="2916"/>
        <v>0</v>
      </c>
      <c r="J3443" s="8">
        <f t="shared" si="2916"/>
        <v>0</v>
      </c>
      <c r="K3443" s="8">
        <f t="shared" si="2916"/>
        <v>0</v>
      </c>
      <c r="L3443" s="8">
        <f t="shared" si="2916"/>
        <v>0</v>
      </c>
      <c r="M3443" s="8">
        <f t="shared" si="2875"/>
        <v>0</v>
      </c>
      <c r="N3443" s="8">
        <f t="shared" ref="N3443:O3448" si="2917">N3444</f>
        <v>0</v>
      </c>
      <c r="O3443" s="8">
        <f t="shared" si="2917"/>
        <v>0</v>
      </c>
      <c r="P3443" s="8">
        <f t="shared" ref="P3443:V3448" si="2918">P3444</f>
        <v>0</v>
      </c>
      <c r="Q3443" s="8">
        <f t="shared" si="2918"/>
        <v>0</v>
      </c>
      <c r="R3443" s="8">
        <f t="shared" si="2918"/>
        <v>0</v>
      </c>
      <c r="S3443" s="8">
        <f t="shared" si="2918"/>
        <v>0</v>
      </c>
      <c r="T3443" s="8">
        <f t="shared" si="2918"/>
        <v>0</v>
      </c>
      <c r="U3443" s="8">
        <f t="shared" si="2918"/>
        <v>0</v>
      </c>
      <c r="V3443" s="40">
        <f t="shared" si="2918"/>
        <v>0</v>
      </c>
      <c r="W3443" s="8" t="e">
        <f t="shared" si="2892"/>
        <v>#DIV/0!</v>
      </c>
      <c r="X3443" s="27" t="s">
        <v>1591</v>
      </c>
      <c r="Y3443" s="3" t="s">
        <v>1630</v>
      </c>
    </row>
    <row r="3444" spans="1:25" s="10" customFormat="1" ht="15.75" hidden="1" customHeight="1" x14ac:dyDescent="0.25">
      <c r="A3444" s="9" t="s">
        <v>239</v>
      </c>
      <c r="B3444" s="9" t="s">
        <v>1791</v>
      </c>
      <c r="C3444" s="9"/>
      <c r="D3444" s="9"/>
      <c r="E3444" s="13" t="s">
        <v>523</v>
      </c>
      <c r="F3444" s="11">
        <f t="shared" si="2916"/>
        <v>0</v>
      </c>
      <c r="G3444" s="11">
        <f t="shared" si="2916"/>
        <v>0</v>
      </c>
      <c r="H3444" s="11">
        <f t="shared" si="2916"/>
        <v>0</v>
      </c>
      <c r="I3444" s="11">
        <f t="shared" si="2916"/>
        <v>0</v>
      </c>
      <c r="J3444" s="11">
        <f t="shared" si="2916"/>
        <v>0</v>
      </c>
      <c r="K3444" s="11">
        <f t="shared" si="2916"/>
        <v>0</v>
      </c>
      <c r="L3444" s="11">
        <f t="shared" si="2916"/>
        <v>0</v>
      </c>
      <c r="M3444" s="11">
        <f t="shared" si="2875"/>
        <v>0</v>
      </c>
      <c r="N3444" s="11">
        <f t="shared" si="2917"/>
        <v>0</v>
      </c>
      <c r="O3444" s="11">
        <f t="shared" si="2917"/>
        <v>0</v>
      </c>
      <c r="P3444" s="11">
        <f t="shared" si="2918"/>
        <v>0</v>
      </c>
      <c r="Q3444" s="11">
        <f t="shared" si="2918"/>
        <v>0</v>
      </c>
      <c r="R3444" s="11">
        <f t="shared" si="2918"/>
        <v>0</v>
      </c>
      <c r="S3444" s="11">
        <f t="shared" si="2918"/>
        <v>0</v>
      </c>
      <c r="T3444" s="11">
        <f t="shared" si="2918"/>
        <v>0</v>
      </c>
      <c r="U3444" s="11">
        <f t="shared" si="2918"/>
        <v>0</v>
      </c>
      <c r="V3444" s="41">
        <f t="shared" si="2918"/>
        <v>0</v>
      </c>
      <c r="W3444" s="11" t="e">
        <f t="shared" si="2892"/>
        <v>#DIV/0!</v>
      </c>
      <c r="X3444" s="27" t="s">
        <v>1591</v>
      </c>
      <c r="Y3444" s="3" t="s">
        <v>1630</v>
      </c>
    </row>
    <row r="3445" spans="1:25" ht="31.5" hidden="1" customHeight="1" x14ac:dyDescent="0.25">
      <c r="A3445" s="4" t="s">
        <v>239</v>
      </c>
      <c r="B3445" s="4" t="s">
        <v>1791</v>
      </c>
      <c r="C3445" s="4" t="s">
        <v>22</v>
      </c>
      <c r="D3445" s="4"/>
      <c r="E3445" s="14" t="s">
        <v>802</v>
      </c>
      <c r="F3445" s="5">
        <f t="shared" si="2916"/>
        <v>0</v>
      </c>
      <c r="G3445" s="5">
        <f t="shared" si="2916"/>
        <v>0</v>
      </c>
      <c r="H3445" s="5">
        <f t="shared" si="2916"/>
        <v>0</v>
      </c>
      <c r="I3445" s="5">
        <f t="shared" si="2916"/>
        <v>0</v>
      </c>
      <c r="J3445" s="5">
        <f t="shared" si="2916"/>
        <v>0</v>
      </c>
      <c r="K3445" s="5">
        <f t="shared" si="2916"/>
        <v>0</v>
      </c>
      <c r="L3445" s="5">
        <f t="shared" si="2916"/>
        <v>0</v>
      </c>
      <c r="M3445" s="5">
        <f t="shared" si="2875"/>
        <v>0</v>
      </c>
      <c r="N3445" s="5">
        <f t="shared" si="2917"/>
        <v>0</v>
      </c>
      <c r="O3445" s="5">
        <f t="shared" si="2917"/>
        <v>0</v>
      </c>
      <c r="P3445" s="5">
        <f t="shared" si="2918"/>
        <v>0</v>
      </c>
      <c r="Q3445" s="5">
        <f t="shared" si="2918"/>
        <v>0</v>
      </c>
      <c r="R3445" s="5">
        <f t="shared" si="2918"/>
        <v>0</v>
      </c>
      <c r="S3445" s="5">
        <f t="shared" si="2918"/>
        <v>0</v>
      </c>
      <c r="T3445" s="5">
        <f t="shared" si="2918"/>
        <v>0</v>
      </c>
      <c r="U3445" s="5">
        <f t="shared" si="2918"/>
        <v>0</v>
      </c>
      <c r="V3445" s="42">
        <f t="shared" si="2918"/>
        <v>0</v>
      </c>
      <c r="W3445" s="5" t="e">
        <f t="shared" si="2892"/>
        <v>#DIV/0!</v>
      </c>
      <c r="X3445" s="27" t="s">
        <v>1591</v>
      </c>
      <c r="Y3445" s="3" t="s">
        <v>1630</v>
      </c>
    </row>
    <row r="3446" spans="1:25" ht="47.25" hidden="1" customHeight="1" x14ac:dyDescent="0.25">
      <c r="A3446" s="4" t="s">
        <v>239</v>
      </c>
      <c r="B3446" s="4" t="s">
        <v>1791</v>
      </c>
      <c r="C3446" s="4" t="s">
        <v>96</v>
      </c>
      <c r="D3446" s="4"/>
      <c r="E3446" s="14" t="s">
        <v>1038</v>
      </c>
      <c r="F3446" s="5">
        <f t="shared" ref="F3446:L3446" si="2919">F3447+F3450</f>
        <v>0</v>
      </c>
      <c r="G3446" s="5">
        <f t="shared" si="2919"/>
        <v>0</v>
      </c>
      <c r="H3446" s="5">
        <f t="shared" si="2919"/>
        <v>0</v>
      </c>
      <c r="I3446" s="5">
        <f t="shared" si="2919"/>
        <v>0</v>
      </c>
      <c r="J3446" s="5">
        <f t="shared" si="2919"/>
        <v>0</v>
      </c>
      <c r="K3446" s="5">
        <f t="shared" si="2919"/>
        <v>0</v>
      </c>
      <c r="L3446" s="5">
        <f t="shared" si="2919"/>
        <v>0</v>
      </c>
      <c r="M3446" s="5">
        <f t="shared" si="2875"/>
        <v>0</v>
      </c>
      <c r="N3446" s="5">
        <f>N3447+N3450</f>
        <v>0</v>
      </c>
      <c r="O3446" s="5">
        <f>O3447+O3450</f>
        <v>0</v>
      </c>
      <c r="P3446" s="5">
        <f t="shared" ref="P3446:V3446" si="2920">P3447+P3450</f>
        <v>0</v>
      </c>
      <c r="Q3446" s="5">
        <f t="shared" si="2920"/>
        <v>0</v>
      </c>
      <c r="R3446" s="5">
        <f t="shared" si="2920"/>
        <v>0</v>
      </c>
      <c r="S3446" s="5">
        <f t="shared" si="2920"/>
        <v>0</v>
      </c>
      <c r="T3446" s="5">
        <f t="shared" si="2920"/>
        <v>0</v>
      </c>
      <c r="U3446" s="5">
        <f t="shared" si="2920"/>
        <v>0</v>
      </c>
      <c r="V3446" s="42">
        <f t="shared" si="2920"/>
        <v>0</v>
      </c>
      <c r="W3446" s="5" t="e">
        <f t="shared" si="2892"/>
        <v>#DIV/0!</v>
      </c>
      <c r="X3446" s="27" t="s">
        <v>1591</v>
      </c>
      <c r="Y3446" s="3" t="s">
        <v>1630</v>
      </c>
    </row>
    <row r="3447" spans="1:25" ht="47.25" hidden="1" customHeight="1" x14ac:dyDescent="0.25">
      <c r="A3447" s="4" t="s">
        <v>239</v>
      </c>
      <c r="B3447" s="4" t="s">
        <v>1791</v>
      </c>
      <c r="C3447" s="4" t="s">
        <v>93</v>
      </c>
      <c r="D3447" s="4"/>
      <c r="E3447" s="14" t="s">
        <v>565</v>
      </c>
      <c r="F3447" s="5">
        <f t="shared" si="2916"/>
        <v>0</v>
      </c>
      <c r="G3447" s="5">
        <f t="shared" si="2916"/>
        <v>0</v>
      </c>
      <c r="H3447" s="5">
        <f t="shared" si="2916"/>
        <v>0</v>
      </c>
      <c r="I3447" s="5">
        <f t="shared" si="2916"/>
        <v>0</v>
      </c>
      <c r="J3447" s="5">
        <f t="shared" si="2916"/>
        <v>0</v>
      </c>
      <c r="K3447" s="5">
        <f t="shared" si="2916"/>
        <v>0</v>
      </c>
      <c r="L3447" s="5">
        <f t="shared" si="2916"/>
        <v>0</v>
      </c>
      <c r="M3447" s="5">
        <f t="shared" si="2875"/>
        <v>0</v>
      </c>
      <c r="N3447" s="5">
        <f t="shared" si="2917"/>
        <v>0</v>
      </c>
      <c r="O3447" s="5">
        <f t="shared" si="2917"/>
        <v>0</v>
      </c>
      <c r="P3447" s="5">
        <f t="shared" si="2918"/>
        <v>0</v>
      </c>
      <c r="Q3447" s="5">
        <f t="shared" si="2918"/>
        <v>0</v>
      </c>
      <c r="R3447" s="5">
        <f t="shared" si="2918"/>
        <v>0</v>
      </c>
      <c r="S3447" s="5">
        <f t="shared" si="2918"/>
        <v>0</v>
      </c>
      <c r="T3447" s="5">
        <f t="shared" si="2918"/>
        <v>0</v>
      </c>
      <c r="U3447" s="5">
        <f t="shared" si="2918"/>
        <v>0</v>
      </c>
      <c r="V3447" s="42">
        <f t="shared" si="2918"/>
        <v>0</v>
      </c>
      <c r="W3447" s="5" t="e">
        <f t="shared" si="2892"/>
        <v>#DIV/0!</v>
      </c>
      <c r="X3447" s="27" t="s">
        <v>1591</v>
      </c>
      <c r="Y3447" s="3" t="s">
        <v>1630</v>
      </c>
    </row>
    <row r="3448" spans="1:25" ht="31.5" hidden="1" customHeight="1" x14ac:dyDescent="0.25">
      <c r="A3448" s="4" t="s">
        <v>239</v>
      </c>
      <c r="B3448" s="4" t="s">
        <v>1791</v>
      </c>
      <c r="C3448" s="4" t="s">
        <v>93</v>
      </c>
      <c r="D3448" s="4" t="s">
        <v>11</v>
      </c>
      <c r="E3448" s="14" t="s">
        <v>531</v>
      </c>
      <c r="F3448" s="5">
        <f t="shared" si="2916"/>
        <v>0</v>
      </c>
      <c r="G3448" s="5">
        <f t="shared" si="2916"/>
        <v>0</v>
      </c>
      <c r="H3448" s="5">
        <f t="shared" si="2916"/>
        <v>0</v>
      </c>
      <c r="I3448" s="5">
        <f t="shared" si="2916"/>
        <v>0</v>
      </c>
      <c r="J3448" s="5">
        <f t="shared" si="2916"/>
        <v>0</v>
      </c>
      <c r="K3448" s="5">
        <f t="shared" si="2916"/>
        <v>0</v>
      </c>
      <c r="L3448" s="5">
        <f t="shared" si="2916"/>
        <v>0</v>
      </c>
      <c r="M3448" s="5">
        <f t="shared" si="2875"/>
        <v>0</v>
      </c>
      <c r="N3448" s="5">
        <f t="shared" si="2917"/>
        <v>0</v>
      </c>
      <c r="O3448" s="5">
        <f t="shared" si="2917"/>
        <v>0</v>
      </c>
      <c r="P3448" s="5">
        <f t="shared" si="2918"/>
        <v>0</v>
      </c>
      <c r="Q3448" s="5">
        <f t="shared" si="2918"/>
        <v>0</v>
      </c>
      <c r="R3448" s="5">
        <f t="shared" si="2918"/>
        <v>0</v>
      </c>
      <c r="S3448" s="5">
        <f t="shared" si="2918"/>
        <v>0</v>
      </c>
      <c r="T3448" s="5">
        <f t="shared" si="2918"/>
        <v>0</v>
      </c>
      <c r="U3448" s="5">
        <f t="shared" si="2918"/>
        <v>0</v>
      </c>
      <c r="V3448" s="42">
        <f t="shared" si="2918"/>
        <v>0</v>
      </c>
      <c r="W3448" s="5" t="e">
        <f t="shared" si="2892"/>
        <v>#DIV/0!</v>
      </c>
      <c r="X3448" s="27" t="s">
        <v>1591</v>
      </c>
      <c r="Y3448" s="3" t="s">
        <v>1630</v>
      </c>
    </row>
    <row r="3449" spans="1:25" ht="31.5" hidden="1" customHeight="1" x14ac:dyDescent="0.25">
      <c r="A3449" s="4" t="s">
        <v>239</v>
      </c>
      <c r="B3449" s="4" t="s">
        <v>1791</v>
      </c>
      <c r="C3449" s="4" t="s">
        <v>93</v>
      </c>
      <c r="D3449" s="4" t="s">
        <v>12</v>
      </c>
      <c r="E3449" s="14" t="s">
        <v>532</v>
      </c>
      <c r="F3449" s="5"/>
      <c r="G3449" s="5"/>
      <c r="H3449" s="5"/>
      <c r="I3449" s="5"/>
      <c r="J3449" s="5"/>
      <c r="K3449" s="5"/>
      <c r="L3449" s="5"/>
      <c r="M3449" s="5">
        <f t="shared" si="2875"/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42">
        <v>0</v>
      </c>
      <c r="W3449" s="5" t="e">
        <f t="shared" si="2892"/>
        <v>#DIV/0!</v>
      </c>
      <c r="X3449" s="27" t="s">
        <v>1591</v>
      </c>
      <c r="Y3449" s="3" t="s">
        <v>1630</v>
      </c>
    </row>
    <row r="3450" spans="1:25" ht="31.5" hidden="1" customHeight="1" x14ac:dyDescent="0.25">
      <c r="A3450" s="4" t="s">
        <v>239</v>
      </c>
      <c r="B3450" s="4" t="s">
        <v>1791</v>
      </c>
      <c r="C3450" s="4" t="s">
        <v>1278</v>
      </c>
      <c r="D3450" s="4"/>
      <c r="E3450" s="14" t="s">
        <v>1279</v>
      </c>
      <c r="F3450" s="5">
        <f t="shared" ref="F3450:L3451" si="2921">F3451</f>
        <v>0</v>
      </c>
      <c r="G3450" s="5">
        <f t="shared" si="2921"/>
        <v>0</v>
      </c>
      <c r="H3450" s="5">
        <f t="shared" si="2921"/>
        <v>0</v>
      </c>
      <c r="I3450" s="5">
        <f t="shared" si="2921"/>
        <v>0</v>
      </c>
      <c r="J3450" s="5">
        <f t="shared" si="2921"/>
        <v>0</v>
      </c>
      <c r="K3450" s="5">
        <f t="shared" si="2921"/>
        <v>0</v>
      </c>
      <c r="L3450" s="5">
        <f t="shared" si="2921"/>
        <v>0</v>
      </c>
      <c r="M3450" s="5">
        <f t="shared" si="2875"/>
        <v>0</v>
      </c>
      <c r="N3450" s="5">
        <f>N3451</f>
        <v>0</v>
      </c>
      <c r="O3450" s="5">
        <f>O3451</f>
        <v>0</v>
      </c>
      <c r="P3450" s="5">
        <f t="shared" ref="P3450:V3451" si="2922">P3451</f>
        <v>0</v>
      </c>
      <c r="Q3450" s="5">
        <f t="shared" si="2922"/>
        <v>0</v>
      </c>
      <c r="R3450" s="5">
        <f t="shared" si="2922"/>
        <v>0</v>
      </c>
      <c r="S3450" s="5">
        <f t="shared" si="2922"/>
        <v>0</v>
      </c>
      <c r="T3450" s="5">
        <f t="shared" si="2922"/>
        <v>0</v>
      </c>
      <c r="U3450" s="5">
        <f t="shared" si="2922"/>
        <v>0</v>
      </c>
      <c r="V3450" s="42">
        <f t="shared" si="2922"/>
        <v>0</v>
      </c>
      <c r="W3450" s="5" t="e">
        <f t="shared" si="2892"/>
        <v>#DIV/0!</v>
      </c>
      <c r="X3450" s="27" t="s">
        <v>1591</v>
      </c>
      <c r="Y3450" s="3" t="s">
        <v>1630</v>
      </c>
    </row>
    <row r="3451" spans="1:25" ht="31.5" hidden="1" customHeight="1" x14ac:dyDescent="0.3">
      <c r="A3451" s="4" t="s">
        <v>239</v>
      </c>
      <c r="B3451" s="4" t="s">
        <v>1791</v>
      </c>
      <c r="C3451" s="4" t="s">
        <v>1278</v>
      </c>
      <c r="D3451" s="4" t="s">
        <v>11</v>
      </c>
      <c r="E3451" s="14" t="s">
        <v>531</v>
      </c>
      <c r="F3451" s="5">
        <f t="shared" si="2921"/>
        <v>0</v>
      </c>
      <c r="G3451" s="5">
        <f t="shared" si="2921"/>
        <v>0</v>
      </c>
      <c r="H3451" s="5">
        <f t="shared" si="2921"/>
        <v>0</v>
      </c>
      <c r="I3451" s="5">
        <f t="shared" si="2921"/>
        <v>0</v>
      </c>
      <c r="J3451" s="5">
        <f t="shared" si="2921"/>
        <v>0</v>
      </c>
      <c r="K3451" s="5">
        <f t="shared" si="2921"/>
        <v>0</v>
      </c>
      <c r="L3451" s="5">
        <f t="shared" si="2921"/>
        <v>0</v>
      </c>
      <c r="M3451" s="5">
        <f t="shared" si="2875"/>
        <v>0</v>
      </c>
      <c r="N3451" s="5">
        <f>N3452</f>
        <v>0</v>
      </c>
      <c r="O3451" s="5">
        <f>O3452</f>
        <v>0</v>
      </c>
      <c r="P3451" s="5">
        <f t="shared" si="2922"/>
        <v>0</v>
      </c>
      <c r="Q3451" s="5">
        <f t="shared" si="2922"/>
        <v>0</v>
      </c>
      <c r="R3451" s="5">
        <f t="shared" si="2922"/>
        <v>0</v>
      </c>
      <c r="S3451" s="5">
        <f t="shared" si="2922"/>
        <v>0</v>
      </c>
      <c r="T3451" s="5">
        <f t="shared" si="2922"/>
        <v>0</v>
      </c>
      <c r="U3451" s="5">
        <f t="shared" si="2922"/>
        <v>0</v>
      </c>
      <c r="V3451" s="42">
        <f t="shared" si="2922"/>
        <v>0</v>
      </c>
      <c r="W3451" s="5" t="e">
        <f t="shared" si="2892"/>
        <v>#DIV/0!</v>
      </c>
      <c r="X3451" s="27" t="s">
        <v>1591</v>
      </c>
      <c r="Y3451" s="3" t="s">
        <v>1630</v>
      </c>
    </row>
    <row r="3452" spans="1:25" ht="31.5" hidden="1" customHeight="1" x14ac:dyDescent="0.3">
      <c r="A3452" s="4" t="s">
        <v>239</v>
      </c>
      <c r="B3452" s="4" t="s">
        <v>1791</v>
      </c>
      <c r="C3452" s="4" t="s">
        <v>1278</v>
      </c>
      <c r="D3452" s="4" t="s">
        <v>12</v>
      </c>
      <c r="E3452" s="14" t="s">
        <v>532</v>
      </c>
      <c r="F3452" s="5"/>
      <c r="G3452" s="5"/>
      <c r="H3452" s="5"/>
      <c r="I3452" s="5"/>
      <c r="J3452" s="5"/>
      <c r="K3452" s="5"/>
      <c r="L3452" s="5"/>
      <c r="M3452" s="5">
        <f t="shared" si="2875"/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42">
        <v>0</v>
      </c>
      <c r="W3452" s="5" t="e">
        <f t="shared" si="2892"/>
        <v>#DIV/0!</v>
      </c>
      <c r="X3452" s="27" t="s">
        <v>1591</v>
      </c>
      <c r="Y3452" s="3" t="s">
        <v>1630</v>
      </c>
    </row>
    <row r="3453" spans="1:25" s="3" customFormat="1" ht="15.75" customHeight="1" x14ac:dyDescent="0.3">
      <c r="A3453" s="7" t="s">
        <v>239</v>
      </c>
      <c r="B3453" s="7" t="s">
        <v>37</v>
      </c>
      <c r="C3453" s="7"/>
      <c r="D3453" s="7"/>
      <c r="E3453" s="18" t="s">
        <v>894</v>
      </c>
      <c r="F3453" s="8">
        <f t="shared" ref="F3453:L3459" si="2923">F3454</f>
        <v>1151</v>
      </c>
      <c r="G3453" s="8">
        <f t="shared" si="2923"/>
        <v>1151</v>
      </c>
      <c r="H3453" s="8">
        <f t="shared" si="2923"/>
        <v>1151</v>
      </c>
      <c r="I3453" s="8">
        <f t="shared" si="2923"/>
        <v>0</v>
      </c>
      <c r="J3453" s="8">
        <f t="shared" si="2923"/>
        <v>0</v>
      </c>
      <c r="K3453" s="8">
        <f t="shared" si="2923"/>
        <v>0</v>
      </c>
      <c r="L3453" s="8">
        <f t="shared" si="2923"/>
        <v>-33.799999999999997</v>
      </c>
      <c r="M3453" s="8">
        <f t="shared" si="2875"/>
        <v>1117.2</v>
      </c>
      <c r="N3453" s="8">
        <f t="shared" ref="N3453:O3459" si="2924">N3454</f>
        <v>1172.2</v>
      </c>
      <c r="O3453" s="8">
        <f t="shared" si="2924"/>
        <v>839.84</v>
      </c>
      <c r="P3453" s="8">
        <f t="shared" ref="P3453:V3459" si="2925">P3454</f>
        <v>0</v>
      </c>
      <c r="Q3453" s="8">
        <f t="shared" si="2925"/>
        <v>0</v>
      </c>
      <c r="R3453" s="8">
        <f t="shared" si="2925"/>
        <v>0</v>
      </c>
      <c r="S3453" s="8">
        <f t="shared" si="2925"/>
        <v>0</v>
      </c>
      <c r="T3453" s="8">
        <f t="shared" si="2925"/>
        <v>1172.2</v>
      </c>
      <c r="U3453" s="8">
        <f t="shared" si="2925"/>
        <v>0</v>
      </c>
      <c r="V3453" s="40">
        <f t="shared" si="2925"/>
        <v>0</v>
      </c>
      <c r="W3453" s="8">
        <f t="shared" si="2892"/>
        <v>100</v>
      </c>
      <c r="X3453" s="22"/>
    </row>
    <row r="3454" spans="1:25" s="10" customFormat="1" ht="15.75" customHeight="1" x14ac:dyDescent="0.3">
      <c r="A3454" s="9" t="s">
        <v>239</v>
      </c>
      <c r="B3454" s="9" t="s">
        <v>1783</v>
      </c>
      <c r="C3454" s="9"/>
      <c r="D3454" s="9"/>
      <c r="E3454" s="13" t="s">
        <v>740</v>
      </c>
      <c r="F3454" s="11">
        <f t="shared" si="2923"/>
        <v>1151</v>
      </c>
      <c r="G3454" s="11">
        <f t="shared" si="2923"/>
        <v>1151</v>
      </c>
      <c r="H3454" s="11">
        <f t="shared" si="2923"/>
        <v>1151</v>
      </c>
      <c r="I3454" s="11">
        <f t="shared" si="2923"/>
        <v>0</v>
      </c>
      <c r="J3454" s="11">
        <f t="shared" si="2923"/>
        <v>0</v>
      </c>
      <c r="K3454" s="11">
        <f t="shared" si="2923"/>
        <v>0</v>
      </c>
      <c r="L3454" s="11">
        <f t="shared" si="2923"/>
        <v>-33.799999999999997</v>
      </c>
      <c r="M3454" s="11">
        <f t="shared" si="2875"/>
        <v>1117.2</v>
      </c>
      <c r="N3454" s="11">
        <f>N3455+N3461</f>
        <v>1172.2</v>
      </c>
      <c r="O3454" s="11">
        <f>O3455+O3461</f>
        <v>839.84</v>
      </c>
      <c r="P3454" s="11">
        <f t="shared" si="2925"/>
        <v>0</v>
      </c>
      <c r="Q3454" s="11">
        <f t="shared" si="2925"/>
        <v>0</v>
      </c>
      <c r="R3454" s="11">
        <f t="shared" si="2925"/>
        <v>0</v>
      </c>
      <c r="S3454" s="11">
        <f t="shared" si="2925"/>
        <v>0</v>
      </c>
      <c r="T3454" s="11">
        <f>T3455+T3461</f>
        <v>1172.2</v>
      </c>
      <c r="U3454" s="11">
        <f t="shared" si="2925"/>
        <v>0</v>
      </c>
      <c r="V3454" s="41">
        <f t="shared" si="2925"/>
        <v>0</v>
      </c>
      <c r="W3454" s="11">
        <f t="shared" si="2892"/>
        <v>100</v>
      </c>
      <c r="X3454" s="26"/>
    </row>
    <row r="3455" spans="1:25" ht="31.5" customHeight="1" x14ac:dyDescent="0.3">
      <c r="A3455" s="4" t="s">
        <v>239</v>
      </c>
      <c r="B3455" s="4" t="s">
        <v>1783</v>
      </c>
      <c r="C3455" s="4" t="s">
        <v>635</v>
      </c>
      <c r="D3455" s="4"/>
      <c r="E3455" s="14" t="s">
        <v>1081</v>
      </c>
      <c r="F3455" s="5">
        <f t="shared" si="2923"/>
        <v>1151</v>
      </c>
      <c r="G3455" s="5">
        <f t="shared" si="2923"/>
        <v>1151</v>
      </c>
      <c r="H3455" s="5">
        <f t="shared" si="2923"/>
        <v>1151</v>
      </c>
      <c r="I3455" s="5">
        <f t="shared" si="2923"/>
        <v>0</v>
      </c>
      <c r="J3455" s="5">
        <f t="shared" si="2923"/>
        <v>0</v>
      </c>
      <c r="K3455" s="5">
        <f t="shared" si="2923"/>
        <v>0</v>
      </c>
      <c r="L3455" s="5">
        <f t="shared" si="2923"/>
        <v>-33.799999999999997</v>
      </c>
      <c r="M3455" s="5">
        <f t="shared" si="2875"/>
        <v>1117.2</v>
      </c>
      <c r="N3455" s="5">
        <f t="shared" si="2924"/>
        <v>1117.2</v>
      </c>
      <c r="O3455" s="5">
        <f t="shared" si="2924"/>
        <v>784.84</v>
      </c>
      <c r="P3455" s="5">
        <f t="shared" si="2925"/>
        <v>0</v>
      </c>
      <c r="Q3455" s="5">
        <f t="shared" si="2925"/>
        <v>0</v>
      </c>
      <c r="R3455" s="5">
        <f t="shared" si="2925"/>
        <v>0</v>
      </c>
      <c r="S3455" s="5">
        <f t="shared" si="2925"/>
        <v>0</v>
      </c>
      <c r="T3455" s="5">
        <f t="shared" si="2925"/>
        <v>1117.2</v>
      </c>
      <c r="U3455" s="5">
        <f t="shared" si="2925"/>
        <v>0</v>
      </c>
      <c r="V3455" s="42">
        <f t="shared" si="2925"/>
        <v>0</v>
      </c>
      <c r="W3455" s="5">
        <f t="shared" si="2892"/>
        <v>100</v>
      </c>
      <c r="X3455" s="27"/>
    </row>
    <row r="3456" spans="1:25" ht="31.5" customHeight="1" x14ac:dyDescent="0.3">
      <c r="A3456" s="4" t="s">
        <v>239</v>
      </c>
      <c r="B3456" s="4" t="s">
        <v>1783</v>
      </c>
      <c r="C3456" s="4" t="s">
        <v>639</v>
      </c>
      <c r="D3456" s="4"/>
      <c r="E3456" s="14" t="s">
        <v>1087</v>
      </c>
      <c r="F3456" s="5">
        <f t="shared" si="2923"/>
        <v>1151</v>
      </c>
      <c r="G3456" s="5">
        <f t="shared" si="2923"/>
        <v>1151</v>
      </c>
      <c r="H3456" s="5">
        <f t="shared" si="2923"/>
        <v>1151</v>
      </c>
      <c r="I3456" s="5">
        <f t="shared" si="2923"/>
        <v>0</v>
      </c>
      <c r="J3456" s="5">
        <f t="shared" si="2923"/>
        <v>0</v>
      </c>
      <c r="K3456" s="5">
        <f t="shared" si="2923"/>
        <v>0</v>
      </c>
      <c r="L3456" s="5">
        <f t="shared" si="2923"/>
        <v>-33.799999999999997</v>
      </c>
      <c r="M3456" s="5">
        <f t="shared" si="2875"/>
        <v>1117.2</v>
      </c>
      <c r="N3456" s="5">
        <f t="shared" si="2924"/>
        <v>1117.2</v>
      </c>
      <c r="O3456" s="5">
        <f t="shared" si="2924"/>
        <v>784.84</v>
      </c>
      <c r="P3456" s="5">
        <f t="shared" si="2925"/>
        <v>0</v>
      </c>
      <c r="Q3456" s="5">
        <f t="shared" si="2925"/>
        <v>0</v>
      </c>
      <c r="R3456" s="5">
        <f t="shared" si="2925"/>
        <v>0</v>
      </c>
      <c r="S3456" s="5">
        <f t="shared" si="2925"/>
        <v>0</v>
      </c>
      <c r="T3456" s="5">
        <f t="shared" si="2925"/>
        <v>1117.2</v>
      </c>
      <c r="U3456" s="5">
        <f t="shared" si="2925"/>
        <v>0</v>
      </c>
      <c r="V3456" s="42">
        <f t="shared" si="2925"/>
        <v>0</v>
      </c>
      <c r="W3456" s="5">
        <f t="shared" si="2892"/>
        <v>100</v>
      </c>
      <c r="X3456" s="27"/>
    </row>
    <row r="3457" spans="1:24" ht="63" customHeight="1" x14ac:dyDescent="0.3">
      <c r="A3457" s="4" t="s">
        <v>239</v>
      </c>
      <c r="B3457" s="4" t="s">
        <v>1783</v>
      </c>
      <c r="C3457" s="4" t="s">
        <v>640</v>
      </c>
      <c r="D3457" s="4"/>
      <c r="E3457" s="14" t="s">
        <v>1088</v>
      </c>
      <c r="F3457" s="5">
        <f t="shared" si="2923"/>
        <v>1151</v>
      </c>
      <c r="G3457" s="5">
        <f t="shared" si="2923"/>
        <v>1151</v>
      </c>
      <c r="H3457" s="5">
        <f t="shared" si="2923"/>
        <v>1151</v>
      </c>
      <c r="I3457" s="5">
        <f t="shared" si="2923"/>
        <v>0</v>
      </c>
      <c r="J3457" s="5">
        <f t="shared" si="2923"/>
        <v>0</v>
      </c>
      <c r="K3457" s="5">
        <f t="shared" si="2923"/>
        <v>0</v>
      </c>
      <c r="L3457" s="5">
        <f t="shared" si="2923"/>
        <v>-33.799999999999997</v>
      </c>
      <c r="M3457" s="5">
        <f t="shared" si="2875"/>
        <v>1117.2</v>
      </c>
      <c r="N3457" s="5">
        <f t="shared" si="2924"/>
        <v>1117.2</v>
      </c>
      <c r="O3457" s="5">
        <f t="shared" si="2924"/>
        <v>784.84</v>
      </c>
      <c r="P3457" s="5">
        <f t="shared" si="2925"/>
        <v>0</v>
      </c>
      <c r="Q3457" s="5">
        <f t="shared" si="2925"/>
        <v>0</v>
      </c>
      <c r="R3457" s="5">
        <f t="shared" si="2925"/>
        <v>0</v>
      </c>
      <c r="S3457" s="5">
        <f t="shared" si="2925"/>
        <v>0</v>
      </c>
      <c r="T3457" s="5">
        <f t="shared" si="2925"/>
        <v>1117.2</v>
      </c>
      <c r="U3457" s="5">
        <f t="shared" si="2925"/>
        <v>0</v>
      </c>
      <c r="V3457" s="42">
        <f t="shared" si="2925"/>
        <v>0</v>
      </c>
      <c r="W3457" s="5">
        <f t="shared" si="2892"/>
        <v>100</v>
      </c>
      <c r="X3457" s="27"/>
    </row>
    <row r="3458" spans="1:24" ht="31.5" customHeight="1" x14ac:dyDescent="0.3">
      <c r="A3458" s="4" t="s">
        <v>239</v>
      </c>
      <c r="B3458" s="4" t="s">
        <v>1783</v>
      </c>
      <c r="C3458" s="4" t="s">
        <v>638</v>
      </c>
      <c r="D3458" s="4"/>
      <c r="E3458" s="14" t="s">
        <v>751</v>
      </c>
      <c r="F3458" s="5">
        <f t="shared" si="2923"/>
        <v>1151</v>
      </c>
      <c r="G3458" s="5">
        <f t="shared" si="2923"/>
        <v>1151</v>
      </c>
      <c r="H3458" s="5">
        <f t="shared" si="2923"/>
        <v>1151</v>
      </c>
      <c r="I3458" s="5">
        <f t="shared" si="2923"/>
        <v>0</v>
      </c>
      <c r="J3458" s="5">
        <f t="shared" si="2923"/>
        <v>0</v>
      </c>
      <c r="K3458" s="5">
        <f t="shared" si="2923"/>
        <v>0</v>
      </c>
      <c r="L3458" s="5">
        <f t="shared" si="2923"/>
        <v>-33.799999999999997</v>
      </c>
      <c r="M3458" s="5">
        <f t="shared" ref="M3458:M3523" si="2926">F3458+I3458+L3458</f>
        <v>1117.2</v>
      </c>
      <c r="N3458" s="5">
        <f t="shared" si="2924"/>
        <v>1117.2</v>
      </c>
      <c r="O3458" s="5">
        <f t="shared" si="2924"/>
        <v>784.84</v>
      </c>
      <c r="P3458" s="5">
        <f t="shared" si="2925"/>
        <v>0</v>
      </c>
      <c r="Q3458" s="5">
        <f t="shared" si="2925"/>
        <v>0</v>
      </c>
      <c r="R3458" s="5">
        <f t="shared" si="2925"/>
        <v>0</v>
      </c>
      <c r="S3458" s="5">
        <f t="shared" si="2925"/>
        <v>0</v>
      </c>
      <c r="T3458" s="5">
        <f t="shared" si="2925"/>
        <v>1117.2</v>
      </c>
      <c r="U3458" s="5">
        <f t="shared" si="2925"/>
        <v>0</v>
      </c>
      <c r="V3458" s="42">
        <f t="shared" si="2925"/>
        <v>0</v>
      </c>
      <c r="W3458" s="5">
        <f t="shared" si="2892"/>
        <v>100</v>
      </c>
      <c r="X3458" s="27"/>
    </row>
    <row r="3459" spans="1:24" ht="31.5" customHeight="1" x14ac:dyDescent="0.3">
      <c r="A3459" s="4" t="s">
        <v>239</v>
      </c>
      <c r="B3459" s="4" t="s">
        <v>1783</v>
      </c>
      <c r="C3459" s="4" t="s">
        <v>638</v>
      </c>
      <c r="D3459" s="4" t="s">
        <v>11</v>
      </c>
      <c r="E3459" s="14" t="s">
        <v>531</v>
      </c>
      <c r="F3459" s="5">
        <f t="shared" si="2923"/>
        <v>1151</v>
      </c>
      <c r="G3459" s="5">
        <f t="shared" si="2923"/>
        <v>1151</v>
      </c>
      <c r="H3459" s="5">
        <f t="shared" si="2923"/>
        <v>1151</v>
      </c>
      <c r="I3459" s="5">
        <f t="shared" si="2923"/>
        <v>0</v>
      </c>
      <c r="J3459" s="5">
        <f t="shared" si="2923"/>
        <v>0</v>
      </c>
      <c r="K3459" s="5">
        <f t="shared" si="2923"/>
        <v>0</v>
      </c>
      <c r="L3459" s="5">
        <f t="shared" si="2923"/>
        <v>-33.799999999999997</v>
      </c>
      <c r="M3459" s="5">
        <f t="shared" si="2926"/>
        <v>1117.2</v>
      </c>
      <c r="N3459" s="5">
        <f t="shared" si="2924"/>
        <v>1117.2</v>
      </c>
      <c r="O3459" s="5">
        <f t="shared" si="2924"/>
        <v>784.84</v>
      </c>
      <c r="P3459" s="5">
        <f t="shared" si="2925"/>
        <v>0</v>
      </c>
      <c r="Q3459" s="5">
        <f t="shared" si="2925"/>
        <v>0</v>
      </c>
      <c r="R3459" s="5">
        <f t="shared" si="2925"/>
        <v>0</v>
      </c>
      <c r="S3459" s="5">
        <f t="shared" si="2925"/>
        <v>0</v>
      </c>
      <c r="T3459" s="5">
        <f t="shared" si="2925"/>
        <v>1117.2</v>
      </c>
      <c r="U3459" s="5">
        <f t="shared" si="2925"/>
        <v>0</v>
      </c>
      <c r="V3459" s="42">
        <f t="shared" si="2925"/>
        <v>0</v>
      </c>
      <c r="W3459" s="5">
        <f t="shared" si="2892"/>
        <v>100</v>
      </c>
      <c r="X3459" s="27"/>
    </row>
    <row r="3460" spans="1:24" ht="31.5" customHeight="1" x14ac:dyDescent="0.3">
      <c r="A3460" s="4" t="s">
        <v>239</v>
      </c>
      <c r="B3460" s="4" t="s">
        <v>1783</v>
      </c>
      <c r="C3460" s="4" t="s">
        <v>638</v>
      </c>
      <c r="D3460" s="4" t="s">
        <v>12</v>
      </c>
      <c r="E3460" s="14" t="s">
        <v>532</v>
      </c>
      <c r="F3460" s="5">
        <v>1151</v>
      </c>
      <c r="G3460" s="5">
        <v>1151</v>
      </c>
      <c r="H3460" s="5">
        <v>1151</v>
      </c>
      <c r="I3460" s="5"/>
      <c r="J3460" s="5"/>
      <c r="K3460" s="5"/>
      <c r="L3460" s="5">
        <v>-33.799999999999997</v>
      </c>
      <c r="M3460" s="5">
        <f t="shared" si="2926"/>
        <v>1117.2</v>
      </c>
      <c r="N3460" s="5">
        <v>1117.2</v>
      </c>
      <c r="O3460" s="5">
        <v>784.84</v>
      </c>
      <c r="P3460" s="5">
        <v>0</v>
      </c>
      <c r="Q3460" s="5">
        <v>0</v>
      </c>
      <c r="R3460" s="5">
        <v>0</v>
      </c>
      <c r="S3460" s="5">
        <v>0</v>
      </c>
      <c r="T3460" s="5">
        <v>1117.2</v>
      </c>
      <c r="U3460" s="5">
        <v>0</v>
      </c>
      <c r="V3460" s="42">
        <v>0</v>
      </c>
      <c r="W3460" s="5">
        <f t="shared" si="2892"/>
        <v>100</v>
      </c>
      <c r="X3460" s="27"/>
    </row>
    <row r="3461" spans="1:24" ht="31.5" customHeight="1" x14ac:dyDescent="0.3">
      <c r="A3461" s="4" t="s">
        <v>239</v>
      </c>
      <c r="B3461" s="4" t="s">
        <v>1783</v>
      </c>
      <c r="C3461" s="4" t="s">
        <v>22</v>
      </c>
      <c r="D3461" s="4"/>
      <c r="E3461" s="14" t="s">
        <v>802</v>
      </c>
      <c r="F3461" s="5"/>
      <c r="G3461" s="5"/>
      <c r="H3461" s="5"/>
      <c r="I3461" s="5"/>
      <c r="J3461" s="5"/>
      <c r="K3461" s="5"/>
      <c r="L3461" s="5"/>
      <c r="M3461" s="5">
        <f t="shared" si="2926"/>
        <v>0</v>
      </c>
      <c r="N3461" s="5">
        <f t="shared" ref="N3461:O3463" si="2927">N3462</f>
        <v>55</v>
      </c>
      <c r="O3461" s="5">
        <f t="shared" si="2927"/>
        <v>55</v>
      </c>
      <c r="P3461" s="5">
        <f t="shared" ref="P3461:V3463" si="2928">P3462</f>
        <v>0</v>
      </c>
      <c r="Q3461" s="5">
        <f t="shared" si="2928"/>
        <v>0</v>
      </c>
      <c r="R3461" s="5">
        <f t="shared" si="2928"/>
        <v>0</v>
      </c>
      <c r="S3461" s="5">
        <f t="shared" si="2928"/>
        <v>0</v>
      </c>
      <c r="T3461" s="5">
        <f t="shared" si="2928"/>
        <v>55</v>
      </c>
      <c r="U3461" s="5">
        <f t="shared" si="2928"/>
        <v>0</v>
      </c>
      <c r="V3461" s="42">
        <f t="shared" si="2928"/>
        <v>0</v>
      </c>
      <c r="W3461" s="5">
        <f t="shared" si="2892"/>
        <v>100</v>
      </c>
      <c r="X3461" s="27"/>
    </row>
    <row r="3462" spans="1:24" ht="47.25" customHeight="1" x14ac:dyDescent="0.3">
      <c r="A3462" s="4" t="s">
        <v>239</v>
      </c>
      <c r="B3462" s="4" t="s">
        <v>1783</v>
      </c>
      <c r="C3462" s="4" t="s">
        <v>406</v>
      </c>
      <c r="D3462" s="4"/>
      <c r="E3462" s="14" t="s">
        <v>808</v>
      </c>
      <c r="F3462" s="5"/>
      <c r="G3462" s="5"/>
      <c r="H3462" s="5"/>
      <c r="I3462" s="5"/>
      <c r="J3462" s="5"/>
      <c r="K3462" s="5"/>
      <c r="L3462" s="5"/>
      <c r="M3462" s="5">
        <f t="shared" si="2926"/>
        <v>0</v>
      </c>
      <c r="N3462" s="5">
        <f t="shared" si="2927"/>
        <v>55</v>
      </c>
      <c r="O3462" s="5">
        <f t="shared" si="2927"/>
        <v>55</v>
      </c>
      <c r="P3462" s="5">
        <f t="shared" si="2928"/>
        <v>0</v>
      </c>
      <c r="Q3462" s="5">
        <f t="shared" si="2928"/>
        <v>0</v>
      </c>
      <c r="R3462" s="5">
        <f t="shared" si="2928"/>
        <v>0</v>
      </c>
      <c r="S3462" s="5">
        <f t="shared" si="2928"/>
        <v>0</v>
      </c>
      <c r="T3462" s="5">
        <f t="shared" si="2928"/>
        <v>55</v>
      </c>
      <c r="U3462" s="5">
        <f t="shared" si="2928"/>
        <v>0</v>
      </c>
      <c r="V3462" s="42">
        <f t="shared" si="2928"/>
        <v>0</v>
      </c>
      <c r="W3462" s="5">
        <f t="shared" si="2892"/>
        <v>100</v>
      </c>
      <c r="X3462" s="27"/>
    </row>
    <row r="3463" spans="1:24" ht="31.5" customHeight="1" x14ac:dyDescent="0.3">
      <c r="A3463" s="4" t="s">
        <v>239</v>
      </c>
      <c r="B3463" s="4" t="s">
        <v>1783</v>
      </c>
      <c r="C3463" s="4" t="s">
        <v>406</v>
      </c>
      <c r="D3463" s="4" t="s">
        <v>11</v>
      </c>
      <c r="E3463" s="14" t="s">
        <v>531</v>
      </c>
      <c r="F3463" s="5"/>
      <c r="G3463" s="5"/>
      <c r="H3463" s="5"/>
      <c r="I3463" s="5"/>
      <c r="J3463" s="5"/>
      <c r="K3463" s="5"/>
      <c r="L3463" s="5"/>
      <c r="M3463" s="5">
        <f t="shared" si="2926"/>
        <v>0</v>
      </c>
      <c r="N3463" s="5">
        <f t="shared" si="2927"/>
        <v>55</v>
      </c>
      <c r="O3463" s="5">
        <f t="shared" si="2927"/>
        <v>55</v>
      </c>
      <c r="P3463" s="5">
        <f t="shared" si="2928"/>
        <v>0</v>
      </c>
      <c r="Q3463" s="5">
        <f t="shared" si="2928"/>
        <v>0</v>
      </c>
      <c r="R3463" s="5">
        <f t="shared" si="2928"/>
        <v>0</v>
      </c>
      <c r="S3463" s="5">
        <f t="shared" si="2928"/>
        <v>0</v>
      </c>
      <c r="T3463" s="5">
        <f t="shared" si="2928"/>
        <v>55</v>
      </c>
      <c r="U3463" s="5">
        <f t="shared" si="2928"/>
        <v>0</v>
      </c>
      <c r="V3463" s="42">
        <f t="shared" si="2928"/>
        <v>0</v>
      </c>
      <c r="W3463" s="5">
        <f t="shared" si="2892"/>
        <v>100</v>
      </c>
      <c r="X3463" s="27"/>
    </row>
    <row r="3464" spans="1:24" ht="31.5" customHeight="1" x14ac:dyDescent="0.3">
      <c r="A3464" s="4" t="s">
        <v>239</v>
      </c>
      <c r="B3464" s="4" t="s">
        <v>1783</v>
      </c>
      <c r="C3464" s="4" t="s">
        <v>406</v>
      </c>
      <c r="D3464" s="4" t="s">
        <v>12</v>
      </c>
      <c r="E3464" s="14" t="s">
        <v>532</v>
      </c>
      <c r="F3464" s="5"/>
      <c r="G3464" s="5"/>
      <c r="H3464" s="5"/>
      <c r="I3464" s="5"/>
      <c r="J3464" s="5"/>
      <c r="K3464" s="5"/>
      <c r="L3464" s="5"/>
      <c r="M3464" s="5">
        <f t="shared" si="2926"/>
        <v>0</v>
      </c>
      <c r="N3464" s="5">
        <v>55</v>
      </c>
      <c r="O3464" s="5">
        <v>55</v>
      </c>
      <c r="P3464" s="5">
        <v>0</v>
      </c>
      <c r="Q3464" s="5">
        <v>0</v>
      </c>
      <c r="R3464" s="5">
        <v>0</v>
      </c>
      <c r="S3464" s="5">
        <v>0</v>
      </c>
      <c r="T3464" s="5">
        <v>55</v>
      </c>
      <c r="U3464" s="5">
        <v>0</v>
      </c>
      <c r="V3464" s="42">
        <v>0</v>
      </c>
      <c r="W3464" s="5">
        <f t="shared" si="2892"/>
        <v>100</v>
      </c>
      <c r="X3464" s="27"/>
    </row>
    <row r="3465" spans="1:24" s="3" customFormat="1" ht="31.5" customHeight="1" x14ac:dyDescent="0.3">
      <c r="A3465" s="7" t="s">
        <v>240</v>
      </c>
      <c r="B3465" s="7" t="s">
        <v>1759</v>
      </c>
      <c r="C3465" s="7"/>
      <c r="D3465" s="7"/>
      <c r="E3465" s="18" t="s">
        <v>479</v>
      </c>
      <c r="F3465" s="8">
        <f t="shared" ref="F3465:L3465" si="2929">F3466+F3538+F3579+F3684+F3766+F3782+F3796+F3810</f>
        <v>512373.6</v>
      </c>
      <c r="G3465" s="8">
        <f t="shared" si="2929"/>
        <v>363802.3</v>
      </c>
      <c r="H3465" s="8">
        <f t="shared" si="2929"/>
        <v>396930.6</v>
      </c>
      <c r="I3465" s="8">
        <f t="shared" si="2929"/>
        <v>-12</v>
      </c>
      <c r="J3465" s="8">
        <f t="shared" si="2929"/>
        <v>0</v>
      </c>
      <c r="K3465" s="8">
        <f t="shared" si="2929"/>
        <v>0</v>
      </c>
      <c r="L3465" s="8">
        <f t="shared" si="2929"/>
        <v>-9131.482</v>
      </c>
      <c r="M3465" s="8">
        <f t="shared" si="2926"/>
        <v>503230.11799999996</v>
      </c>
      <c r="N3465" s="8">
        <f t="shared" ref="N3465:V3465" si="2930">N3466+N3538+N3579+N3684+N3766+N3782+N3796+N3810</f>
        <v>528065.25133999984</v>
      </c>
      <c r="O3465" s="8">
        <f t="shared" si="2930"/>
        <v>374692.73828999995</v>
      </c>
      <c r="P3465" s="8">
        <f t="shared" si="2930"/>
        <v>138618.75205000001</v>
      </c>
      <c r="Q3465" s="8">
        <f>Q3466+Q3538+Q3579+Q3684+Q3766+Q3782+Q3796+Q3810</f>
        <v>94861.363310000001</v>
      </c>
      <c r="R3465" s="8">
        <f t="shared" si="2930"/>
        <v>0</v>
      </c>
      <c r="S3465" s="8">
        <f t="shared" si="2930"/>
        <v>0</v>
      </c>
      <c r="T3465" s="8">
        <f t="shared" si="2930"/>
        <v>524025.50888999994</v>
      </c>
      <c r="U3465" s="8">
        <f t="shared" si="2930"/>
        <v>138304.97891999999</v>
      </c>
      <c r="V3465" s="40">
        <f t="shared" si="2930"/>
        <v>0</v>
      </c>
      <c r="W3465" s="8">
        <f t="shared" si="2892"/>
        <v>99.23499180456416</v>
      </c>
      <c r="X3465" s="22"/>
    </row>
    <row r="3466" spans="1:24" s="3" customFormat="1" ht="17.25" customHeight="1" x14ac:dyDescent="0.3">
      <c r="A3466" s="7" t="s">
        <v>240</v>
      </c>
      <c r="B3466" s="7" t="s">
        <v>5</v>
      </c>
      <c r="C3466" s="7"/>
      <c r="D3466" s="7"/>
      <c r="E3466" s="18" t="s">
        <v>491</v>
      </c>
      <c r="F3466" s="8">
        <f t="shared" ref="F3466:L3466" si="2931">F3467+F3493</f>
        <v>66532.899999999994</v>
      </c>
      <c r="G3466" s="8">
        <f t="shared" si="2931"/>
        <v>62419.5</v>
      </c>
      <c r="H3466" s="8">
        <f t="shared" si="2931"/>
        <v>62097.4</v>
      </c>
      <c r="I3466" s="8">
        <f t="shared" si="2931"/>
        <v>0</v>
      </c>
      <c r="J3466" s="8">
        <f t="shared" si="2931"/>
        <v>0</v>
      </c>
      <c r="K3466" s="8">
        <f t="shared" si="2931"/>
        <v>0</v>
      </c>
      <c r="L3466" s="8">
        <f t="shared" si="2931"/>
        <v>-2125.1389999999997</v>
      </c>
      <c r="M3466" s="8">
        <f t="shared" si="2926"/>
        <v>64407.760999999991</v>
      </c>
      <c r="N3466" s="8">
        <f>N3467+N3493</f>
        <v>62308.481999999996</v>
      </c>
      <c r="O3466" s="8">
        <f>O3467+O3493</f>
        <v>42443.849170000001</v>
      </c>
      <c r="P3466" s="8">
        <f t="shared" ref="P3466:V3466" si="2932">P3467+P3493</f>
        <v>5433.75</v>
      </c>
      <c r="Q3466" s="8">
        <f t="shared" si="2932"/>
        <v>3160.2309399999999</v>
      </c>
      <c r="R3466" s="8">
        <f t="shared" si="2932"/>
        <v>0</v>
      </c>
      <c r="S3466" s="8">
        <f t="shared" si="2932"/>
        <v>0</v>
      </c>
      <c r="T3466" s="8">
        <f t="shared" si="2932"/>
        <v>61419.704460000001</v>
      </c>
      <c r="U3466" s="8">
        <f t="shared" si="2932"/>
        <v>5119.9768700000004</v>
      </c>
      <c r="V3466" s="40">
        <f t="shared" si="2932"/>
        <v>0</v>
      </c>
      <c r="W3466" s="8">
        <f t="shared" si="2892"/>
        <v>98.573584989600619</v>
      </c>
      <c r="X3466" s="22"/>
    </row>
    <row r="3467" spans="1:24" s="10" customFormat="1" ht="63" customHeight="1" x14ac:dyDescent="0.3">
      <c r="A3467" s="9" t="s">
        <v>240</v>
      </c>
      <c r="B3467" s="9" t="s">
        <v>1785</v>
      </c>
      <c r="C3467" s="9"/>
      <c r="D3467" s="9"/>
      <c r="E3467" s="13" t="s">
        <v>502</v>
      </c>
      <c r="F3467" s="11">
        <f t="shared" ref="F3467:L3467" si="2933">F3468+F3476+F3488</f>
        <v>47793.9</v>
      </c>
      <c r="G3467" s="11">
        <f t="shared" si="2933"/>
        <v>47793.9</v>
      </c>
      <c r="H3467" s="11">
        <f t="shared" si="2933"/>
        <v>47793.9</v>
      </c>
      <c r="I3467" s="11">
        <f t="shared" si="2933"/>
        <v>0</v>
      </c>
      <c r="J3467" s="11">
        <f t="shared" si="2933"/>
        <v>0</v>
      </c>
      <c r="K3467" s="11">
        <f t="shared" si="2933"/>
        <v>0</v>
      </c>
      <c r="L3467" s="11">
        <f t="shared" si="2933"/>
        <v>416.8</v>
      </c>
      <c r="M3467" s="11">
        <f t="shared" si="2926"/>
        <v>48210.700000000004</v>
      </c>
      <c r="N3467" s="11">
        <f>N3468+N3476+N3488</f>
        <v>48458</v>
      </c>
      <c r="O3467" s="11">
        <f>O3468+O3476+O3488</f>
        <v>33634.681040000003</v>
      </c>
      <c r="P3467" s="11">
        <f t="shared" ref="P3467:V3467" si="2934">P3468+P3476+P3488</f>
        <v>4806.1000000000004</v>
      </c>
      <c r="Q3467" s="11">
        <f t="shared" si="2934"/>
        <v>3160.2309399999999</v>
      </c>
      <c r="R3467" s="11">
        <f t="shared" si="2934"/>
        <v>0</v>
      </c>
      <c r="S3467" s="11">
        <f t="shared" si="2934"/>
        <v>0</v>
      </c>
      <c r="T3467" s="11">
        <f t="shared" si="2934"/>
        <v>48457.532740000002</v>
      </c>
      <c r="U3467" s="11">
        <f t="shared" si="2934"/>
        <v>4806.0999900000006</v>
      </c>
      <c r="V3467" s="41">
        <f t="shared" si="2934"/>
        <v>0</v>
      </c>
      <c r="W3467" s="11">
        <f t="shared" si="2892"/>
        <v>99.999035742292293</v>
      </c>
      <c r="X3467" s="26"/>
    </row>
    <row r="3468" spans="1:24" ht="47.25" customHeight="1" x14ac:dyDescent="0.3">
      <c r="A3468" s="4" t="s">
        <v>240</v>
      </c>
      <c r="B3468" s="4" t="s">
        <v>1785</v>
      </c>
      <c r="C3468" s="4" t="s">
        <v>110</v>
      </c>
      <c r="D3468" s="4"/>
      <c r="E3468" s="14" t="s">
        <v>1092</v>
      </c>
      <c r="F3468" s="5">
        <f t="shared" ref="F3468:L3470" si="2935">F3469</f>
        <v>4758.8000000000011</v>
      </c>
      <c r="G3468" s="5">
        <f t="shared" si="2935"/>
        <v>4758.8000000000011</v>
      </c>
      <c r="H3468" s="5">
        <f t="shared" si="2935"/>
        <v>4758.8000000000011</v>
      </c>
      <c r="I3468" s="5">
        <f t="shared" si="2935"/>
        <v>0</v>
      </c>
      <c r="J3468" s="5">
        <f t="shared" si="2935"/>
        <v>0</v>
      </c>
      <c r="K3468" s="5">
        <f t="shared" si="2935"/>
        <v>0</v>
      </c>
      <c r="L3468" s="5">
        <f t="shared" si="2935"/>
        <v>0</v>
      </c>
      <c r="M3468" s="5">
        <f t="shared" si="2926"/>
        <v>4758.8000000000011</v>
      </c>
      <c r="N3468" s="5">
        <f t="shared" ref="N3468:O3470" si="2936">N3469</f>
        <v>4806.1000000000004</v>
      </c>
      <c r="O3468" s="5">
        <f t="shared" si="2936"/>
        <v>3160.2309399999999</v>
      </c>
      <c r="P3468" s="5">
        <f t="shared" ref="P3468:V3470" si="2937">P3469</f>
        <v>4806.1000000000004</v>
      </c>
      <c r="Q3468" s="5">
        <f t="shared" si="2937"/>
        <v>3160.2309399999999</v>
      </c>
      <c r="R3468" s="5">
        <f t="shared" si="2937"/>
        <v>0</v>
      </c>
      <c r="S3468" s="5">
        <f t="shared" si="2937"/>
        <v>0</v>
      </c>
      <c r="T3468" s="5">
        <f t="shared" si="2937"/>
        <v>4806.0999900000006</v>
      </c>
      <c r="U3468" s="5">
        <f t="shared" si="2937"/>
        <v>4806.0999900000006</v>
      </c>
      <c r="V3468" s="42">
        <f t="shared" si="2937"/>
        <v>0</v>
      </c>
      <c r="W3468" s="5">
        <f t="shared" si="2892"/>
        <v>99.999999791931089</v>
      </c>
      <c r="X3468" s="27"/>
    </row>
    <row r="3469" spans="1:24" ht="31.5" customHeight="1" x14ac:dyDescent="0.3">
      <c r="A3469" s="4" t="s">
        <v>240</v>
      </c>
      <c r="B3469" s="4" t="s">
        <v>1785</v>
      </c>
      <c r="C3469" s="4" t="s">
        <v>166</v>
      </c>
      <c r="D3469" s="4"/>
      <c r="E3469" s="14" t="s">
        <v>1100</v>
      </c>
      <c r="F3469" s="5">
        <f t="shared" si="2935"/>
        <v>4758.8000000000011</v>
      </c>
      <c r="G3469" s="5">
        <f t="shared" si="2935"/>
        <v>4758.8000000000011</v>
      </c>
      <c r="H3469" s="5">
        <f t="shared" si="2935"/>
        <v>4758.8000000000011</v>
      </c>
      <c r="I3469" s="5">
        <f t="shared" si="2935"/>
        <v>0</v>
      </c>
      <c r="J3469" s="5">
        <f t="shared" si="2935"/>
        <v>0</v>
      </c>
      <c r="K3469" s="5">
        <f t="shared" si="2935"/>
        <v>0</v>
      </c>
      <c r="L3469" s="5">
        <f t="shared" si="2935"/>
        <v>0</v>
      </c>
      <c r="M3469" s="5">
        <f t="shared" si="2926"/>
        <v>4758.8000000000011</v>
      </c>
      <c r="N3469" s="5">
        <f t="shared" si="2936"/>
        <v>4806.1000000000004</v>
      </c>
      <c r="O3469" s="5">
        <f t="shared" si="2936"/>
        <v>3160.2309399999999</v>
      </c>
      <c r="P3469" s="5">
        <f t="shared" si="2937"/>
        <v>4806.1000000000004</v>
      </c>
      <c r="Q3469" s="5">
        <f t="shared" si="2937"/>
        <v>3160.2309399999999</v>
      </c>
      <c r="R3469" s="5">
        <f t="shared" si="2937"/>
        <v>0</v>
      </c>
      <c r="S3469" s="5">
        <f t="shared" si="2937"/>
        <v>0</v>
      </c>
      <c r="T3469" s="5">
        <f t="shared" si="2937"/>
        <v>4806.0999900000006</v>
      </c>
      <c r="U3469" s="5">
        <f t="shared" si="2937"/>
        <v>4806.0999900000006</v>
      </c>
      <c r="V3469" s="42">
        <f t="shared" si="2937"/>
        <v>0</v>
      </c>
      <c r="W3469" s="5">
        <f t="shared" ref="W3469:W3532" si="2938">T3469/N3469*100</f>
        <v>99.999999791931089</v>
      </c>
      <c r="X3469" s="27"/>
    </row>
    <row r="3470" spans="1:24" ht="63" customHeight="1" x14ac:dyDescent="0.3">
      <c r="A3470" s="4" t="s">
        <v>240</v>
      </c>
      <c r="B3470" s="4" t="s">
        <v>1785</v>
      </c>
      <c r="C3470" s="4" t="s">
        <v>175</v>
      </c>
      <c r="D3470" s="4"/>
      <c r="E3470" s="14" t="s">
        <v>959</v>
      </c>
      <c r="F3470" s="5">
        <f t="shared" si="2935"/>
        <v>4758.8000000000011</v>
      </c>
      <c r="G3470" s="5">
        <f t="shared" si="2935"/>
        <v>4758.8000000000011</v>
      </c>
      <c r="H3470" s="5">
        <f t="shared" si="2935"/>
        <v>4758.8000000000011</v>
      </c>
      <c r="I3470" s="5">
        <f t="shared" si="2935"/>
        <v>0</v>
      </c>
      <c r="J3470" s="5">
        <f t="shared" si="2935"/>
        <v>0</v>
      </c>
      <c r="K3470" s="5">
        <f t="shared" si="2935"/>
        <v>0</v>
      </c>
      <c r="L3470" s="5">
        <f t="shared" si="2935"/>
        <v>0</v>
      </c>
      <c r="M3470" s="5">
        <f t="shared" si="2926"/>
        <v>4758.8000000000011</v>
      </c>
      <c r="N3470" s="5">
        <f t="shared" si="2936"/>
        <v>4806.1000000000004</v>
      </c>
      <c r="O3470" s="5">
        <f t="shared" si="2936"/>
        <v>3160.2309399999999</v>
      </c>
      <c r="P3470" s="5">
        <f t="shared" si="2937"/>
        <v>4806.1000000000004</v>
      </c>
      <c r="Q3470" s="5">
        <f t="shared" si="2937"/>
        <v>3160.2309399999999</v>
      </c>
      <c r="R3470" s="5">
        <f t="shared" si="2937"/>
        <v>0</v>
      </c>
      <c r="S3470" s="5">
        <f t="shared" si="2937"/>
        <v>0</v>
      </c>
      <c r="T3470" s="5">
        <f t="shared" si="2937"/>
        <v>4806.0999900000006</v>
      </c>
      <c r="U3470" s="5">
        <f t="shared" si="2937"/>
        <v>4806.0999900000006</v>
      </c>
      <c r="V3470" s="42">
        <f t="shared" si="2937"/>
        <v>0</v>
      </c>
      <c r="W3470" s="5">
        <f t="shared" si="2938"/>
        <v>99.999999791931089</v>
      </c>
      <c r="X3470" s="27"/>
    </row>
    <row r="3471" spans="1:24" ht="31.5" customHeight="1" x14ac:dyDescent="0.3">
      <c r="A3471" s="4" t="s">
        <v>240</v>
      </c>
      <c r="B3471" s="4" t="s">
        <v>1785</v>
      </c>
      <c r="C3471" s="4" t="s">
        <v>172</v>
      </c>
      <c r="D3471" s="4"/>
      <c r="E3471" s="14" t="s">
        <v>598</v>
      </c>
      <c r="F3471" s="5">
        <f t="shared" ref="F3471:L3471" si="2939">F3472+F3474</f>
        <v>4758.8000000000011</v>
      </c>
      <c r="G3471" s="5">
        <f t="shared" si="2939"/>
        <v>4758.8000000000011</v>
      </c>
      <c r="H3471" s="5">
        <f t="shared" si="2939"/>
        <v>4758.8000000000011</v>
      </c>
      <c r="I3471" s="5">
        <f t="shared" si="2939"/>
        <v>0</v>
      </c>
      <c r="J3471" s="5">
        <f t="shared" si="2939"/>
        <v>0</v>
      </c>
      <c r="K3471" s="5">
        <f t="shared" si="2939"/>
        <v>0</v>
      </c>
      <c r="L3471" s="5">
        <f t="shared" si="2939"/>
        <v>0</v>
      </c>
      <c r="M3471" s="5">
        <f t="shared" si="2926"/>
        <v>4758.8000000000011</v>
      </c>
      <c r="N3471" s="5">
        <f>N3472+N3474</f>
        <v>4806.1000000000004</v>
      </c>
      <c r="O3471" s="5">
        <f>O3472+O3474</f>
        <v>3160.2309399999999</v>
      </c>
      <c r="P3471" s="5">
        <f t="shared" ref="P3471:V3471" si="2940">P3472+P3474</f>
        <v>4806.1000000000004</v>
      </c>
      <c r="Q3471" s="5">
        <f t="shared" si="2940"/>
        <v>3160.2309399999999</v>
      </c>
      <c r="R3471" s="5">
        <f t="shared" si="2940"/>
        <v>0</v>
      </c>
      <c r="S3471" s="5">
        <f t="shared" si="2940"/>
        <v>0</v>
      </c>
      <c r="T3471" s="5">
        <f t="shared" si="2940"/>
        <v>4806.0999900000006</v>
      </c>
      <c r="U3471" s="5">
        <f t="shared" si="2940"/>
        <v>4806.0999900000006</v>
      </c>
      <c r="V3471" s="42">
        <f t="shared" si="2940"/>
        <v>0</v>
      </c>
      <c r="W3471" s="5">
        <f t="shared" si="2938"/>
        <v>99.999999791931089</v>
      </c>
      <c r="X3471" s="27"/>
    </row>
    <row r="3472" spans="1:24" ht="78.75" customHeight="1" x14ac:dyDescent="0.3">
      <c r="A3472" s="4" t="s">
        <v>240</v>
      </c>
      <c r="B3472" s="4" t="s">
        <v>1785</v>
      </c>
      <c r="C3472" s="4" t="s">
        <v>172</v>
      </c>
      <c r="D3472" s="4" t="s">
        <v>18</v>
      </c>
      <c r="E3472" s="14" t="s">
        <v>528</v>
      </c>
      <c r="F3472" s="5">
        <f t="shared" ref="F3472:L3472" si="2941">F3473</f>
        <v>4438.2000000000007</v>
      </c>
      <c r="G3472" s="5">
        <f t="shared" si="2941"/>
        <v>4438.2000000000007</v>
      </c>
      <c r="H3472" s="5">
        <f t="shared" si="2941"/>
        <v>4438.2000000000007</v>
      </c>
      <c r="I3472" s="5">
        <f t="shared" si="2941"/>
        <v>0</v>
      </c>
      <c r="J3472" s="5">
        <f t="shared" si="2941"/>
        <v>0</v>
      </c>
      <c r="K3472" s="5">
        <f t="shared" si="2941"/>
        <v>0</v>
      </c>
      <c r="L3472" s="5">
        <f t="shared" si="2941"/>
        <v>0</v>
      </c>
      <c r="M3472" s="5">
        <f t="shared" si="2926"/>
        <v>4438.2000000000007</v>
      </c>
      <c r="N3472" s="5">
        <f>N3473</f>
        <v>4484.8</v>
      </c>
      <c r="O3472" s="5">
        <f>O3473</f>
        <v>2887.3371999999999</v>
      </c>
      <c r="P3472" s="5">
        <f t="shared" ref="P3472:V3472" si="2942">P3473</f>
        <v>4484.8</v>
      </c>
      <c r="Q3472" s="5">
        <f t="shared" si="2942"/>
        <v>2887.3371999999999</v>
      </c>
      <c r="R3472" s="5">
        <f t="shared" si="2942"/>
        <v>0</v>
      </c>
      <c r="S3472" s="5">
        <f t="shared" si="2942"/>
        <v>0</v>
      </c>
      <c r="T3472" s="5">
        <f t="shared" si="2942"/>
        <v>4484.7999900000004</v>
      </c>
      <c r="U3472" s="5">
        <f t="shared" si="2942"/>
        <v>4484.7999900000004</v>
      </c>
      <c r="V3472" s="42">
        <f t="shared" si="2942"/>
        <v>0</v>
      </c>
      <c r="W3472" s="5">
        <f t="shared" si="2938"/>
        <v>99.999999777024613</v>
      </c>
      <c r="X3472" s="27"/>
    </row>
    <row r="3473" spans="1:24" ht="31.5" customHeight="1" x14ac:dyDescent="0.3">
      <c r="A3473" s="4" t="s">
        <v>240</v>
      </c>
      <c r="B3473" s="4" t="s">
        <v>1785</v>
      </c>
      <c r="C3473" s="4" t="s">
        <v>172</v>
      </c>
      <c r="D3473" s="4" t="s">
        <v>28</v>
      </c>
      <c r="E3473" s="14" t="s">
        <v>530</v>
      </c>
      <c r="F3473" s="5">
        <v>4438.2000000000007</v>
      </c>
      <c r="G3473" s="5">
        <v>4438.2000000000007</v>
      </c>
      <c r="H3473" s="5">
        <v>4438.2000000000007</v>
      </c>
      <c r="I3473" s="5"/>
      <c r="J3473" s="5"/>
      <c r="K3473" s="5"/>
      <c r="L3473" s="5"/>
      <c r="M3473" s="5">
        <f t="shared" si="2926"/>
        <v>4438.2000000000007</v>
      </c>
      <c r="N3473" s="5">
        <v>4484.8</v>
      </c>
      <c r="O3473" s="5">
        <v>2887.3371999999999</v>
      </c>
      <c r="P3473" s="5">
        <f>N3473</f>
        <v>4484.8</v>
      </c>
      <c r="Q3473" s="5">
        <f>O3473</f>
        <v>2887.3371999999999</v>
      </c>
      <c r="R3473" s="5">
        <v>0</v>
      </c>
      <c r="S3473" s="5">
        <v>0</v>
      </c>
      <c r="T3473" s="5">
        <v>4484.7999900000004</v>
      </c>
      <c r="U3473" s="5">
        <f>T3473</f>
        <v>4484.7999900000004</v>
      </c>
      <c r="V3473" s="42">
        <v>0</v>
      </c>
      <c r="W3473" s="5">
        <f t="shared" si="2938"/>
        <v>99.999999777024613</v>
      </c>
      <c r="X3473" s="27"/>
    </row>
    <row r="3474" spans="1:24" ht="31.5" customHeight="1" x14ac:dyDescent="0.3">
      <c r="A3474" s="4" t="s">
        <v>240</v>
      </c>
      <c r="B3474" s="4" t="s">
        <v>1785</v>
      </c>
      <c r="C3474" s="4" t="s">
        <v>172</v>
      </c>
      <c r="D3474" s="4" t="s">
        <v>11</v>
      </c>
      <c r="E3474" s="14" t="s">
        <v>531</v>
      </c>
      <c r="F3474" s="5">
        <f t="shared" ref="F3474:L3474" si="2943">F3475</f>
        <v>320.60000000000002</v>
      </c>
      <c r="G3474" s="5">
        <f t="shared" si="2943"/>
        <v>320.60000000000002</v>
      </c>
      <c r="H3474" s="5">
        <f t="shared" si="2943"/>
        <v>320.60000000000002</v>
      </c>
      <c r="I3474" s="5">
        <f t="shared" si="2943"/>
        <v>0</v>
      </c>
      <c r="J3474" s="5">
        <f t="shared" si="2943"/>
        <v>0</v>
      </c>
      <c r="K3474" s="5">
        <f t="shared" si="2943"/>
        <v>0</v>
      </c>
      <c r="L3474" s="5">
        <f t="shared" si="2943"/>
        <v>0</v>
      </c>
      <c r="M3474" s="5">
        <f t="shared" si="2926"/>
        <v>320.60000000000002</v>
      </c>
      <c r="N3474" s="5">
        <f>N3475</f>
        <v>321.3</v>
      </c>
      <c r="O3474" s="5">
        <f>O3475</f>
        <v>272.89373999999998</v>
      </c>
      <c r="P3474" s="5">
        <f t="shared" ref="P3474:V3474" si="2944">P3475</f>
        <v>321.3</v>
      </c>
      <c r="Q3474" s="5">
        <f t="shared" si="2944"/>
        <v>272.89373999999998</v>
      </c>
      <c r="R3474" s="5">
        <f t="shared" si="2944"/>
        <v>0</v>
      </c>
      <c r="S3474" s="5">
        <f t="shared" si="2944"/>
        <v>0</v>
      </c>
      <c r="T3474" s="5">
        <f t="shared" si="2944"/>
        <v>321.3</v>
      </c>
      <c r="U3474" s="5">
        <f t="shared" si="2944"/>
        <v>321.3</v>
      </c>
      <c r="V3474" s="42">
        <f t="shared" si="2944"/>
        <v>0</v>
      </c>
      <c r="W3474" s="5">
        <f t="shared" si="2938"/>
        <v>100</v>
      </c>
      <c r="X3474" s="27"/>
    </row>
    <row r="3475" spans="1:24" ht="31.5" customHeight="1" x14ac:dyDescent="0.3">
      <c r="A3475" s="4" t="s">
        <v>240</v>
      </c>
      <c r="B3475" s="4" t="s">
        <v>1785</v>
      </c>
      <c r="C3475" s="4" t="s">
        <v>172</v>
      </c>
      <c r="D3475" s="4" t="s">
        <v>12</v>
      </c>
      <c r="E3475" s="14" t="s">
        <v>532</v>
      </c>
      <c r="F3475" s="5">
        <v>320.60000000000002</v>
      </c>
      <c r="G3475" s="5">
        <v>320.60000000000002</v>
      </c>
      <c r="H3475" s="5">
        <v>320.60000000000002</v>
      </c>
      <c r="I3475" s="5"/>
      <c r="J3475" s="5"/>
      <c r="K3475" s="5"/>
      <c r="L3475" s="5"/>
      <c r="M3475" s="5">
        <f t="shared" si="2926"/>
        <v>320.60000000000002</v>
      </c>
      <c r="N3475" s="5">
        <v>321.3</v>
      </c>
      <c r="O3475" s="5">
        <v>272.89373999999998</v>
      </c>
      <c r="P3475" s="5">
        <f>N3475</f>
        <v>321.3</v>
      </c>
      <c r="Q3475" s="5">
        <f>O3475</f>
        <v>272.89373999999998</v>
      </c>
      <c r="R3475" s="5">
        <v>0</v>
      </c>
      <c r="S3475" s="5">
        <v>0</v>
      </c>
      <c r="T3475" s="5">
        <v>321.3</v>
      </c>
      <c r="U3475" s="5">
        <f>T3475</f>
        <v>321.3</v>
      </c>
      <c r="V3475" s="42">
        <v>0</v>
      </c>
      <c r="W3475" s="5">
        <f t="shared" si="2938"/>
        <v>100</v>
      </c>
      <c r="X3475" s="27"/>
    </row>
    <row r="3476" spans="1:24" ht="31.5" customHeight="1" x14ac:dyDescent="0.3">
      <c r="A3476" s="4" t="s">
        <v>240</v>
      </c>
      <c r="B3476" s="4" t="s">
        <v>1785</v>
      </c>
      <c r="C3476" s="4" t="s">
        <v>25</v>
      </c>
      <c r="D3476" s="4"/>
      <c r="E3476" s="14" t="s">
        <v>834</v>
      </c>
      <c r="F3476" s="5">
        <f t="shared" ref="F3476:L3476" si="2945">F3477</f>
        <v>43035.1</v>
      </c>
      <c r="G3476" s="5">
        <f t="shared" si="2945"/>
        <v>43035.1</v>
      </c>
      <c r="H3476" s="5">
        <f t="shared" si="2945"/>
        <v>43035.1</v>
      </c>
      <c r="I3476" s="5">
        <f t="shared" si="2945"/>
        <v>0</v>
      </c>
      <c r="J3476" s="5">
        <f t="shared" si="2945"/>
        <v>0</v>
      </c>
      <c r="K3476" s="5">
        <f t="shared" si="2945"/>
        <v>0</v>
      </c>
      <c r="L3476" s="5">
        <f t="shared" si="2945"/>
        <v>416.8</v>
      </c>
      <c r="M3476" s="5">
        <f t="shared" si="2926"/>
        <v>43451.9</v>
      </c>
      <c r="N3476" s="5">
        <f>N3477</f>
        <v>43642.9</v>
      </c>
      <c r="O3476" s="5">
        <f>O3477</f>
        <v>30465.450100000002</v>
      </c>
      <c r="P3476" s="5">
        <f t="shared" ref="P3476:V3476" si="2946">P3477</f>
        <v>0</v>
      </c>
      <c r="Q3476" s="5">
        <f t="shared" si="2946"/>
        <v>0</v>
      </c>
      <c r="R3476" s="5">
        <f t="shared" si="2946"/>
        <v>0</v>
      </c>
      <c r="S3476" s="5">
        <f t="shared" si="2946"/>
        <v>0</v>
      </c>
      <c r="T3476" s="5">
        <f t="shared" si="2946"/>
        <v>43642.43275</v>
      </c>
      <c r="U3476" s="5">
        <f t="shared" si="2946"/>
        <v>0</v>
      </c>
      <c r="V3476" s="42">
        <f t="shared" si="2946"/>
        <v>0</v>
      </c>
      <c r="W3476" s="5">
        <f t="shared" si="2938"/>
        <v>99.998929379120085</v>
      </c>
      <c r="X3476" s="27"/>
    </row>
    <row r="3477" spans="1:24" ht="31.5" customHeight="1" x14ac:dyDescent="0.3">
      <c r="A3477" s="4" t="s">
        <v>240</v>
      </c>
      <c r="B3477" s="4" t="s">
        <v>1785</v>
      </c>
      <c r="C3477" s="4" t="s">
        <v>176</v>
      </c>
      <c r="D3477" s="4"/>
      <c r="E3477" s="14" t="s">
        <v>836</v>
      </c>
      <c r="F3477" s="5">
        <f t="shared" ref="F3477:L3477" si="2947">F3478+F3481</f>
        <v>43035.1</v>
      </c>
      <c r="G3477" s="5">
        <f t="shared" si="2947"/>
        <v>43035.1</v>
      </c>
      <c r="H3477" s="5">
        <f t="shared" si="2947"/>
        <v>43035.1</v>
      </c>
      <c r="I3477" s="5">
        <f t="shared" si="2947"/>
        <v>0</v>
      </c>
      <c r="J3477" s="5">
        <f t="shared" si="2947"/>
        <v>0</v>
      </c>
      <c r="K3477" s="5">
        <f t="shared" si="2947"/>
        <v>0</v>
      </c>
      <c r="L3477" s="5">
        <f t="shared" si="2947"/>
        <v>416.8</v>
      </c>
      <c r="M3477" s="5">
        <f t="shared" si="2926"/>
        <v>43451.9</v>
      </c>
      <c r="N3477" s="5">
        <f>N3478+N3481</f>
        <v>43642.9</v>
      </c>
      <c r="O3477" s="5">
        <f>O3478+O3481</f>
        <v>30465.450100000002</v>
      </c>
      <c r="P3477" s="5">
        <f t="shared" ref="P3477:V3477" si="2948">P3478+P3481</f>
        <v>0</v>
      </c>
      <c r="Q3477" s="5">
        <f t="shared" si="2948"/>
        <v>0</v>
      </c>
      <c r="R3477" s="5">
        <f t="shared" si="2948"/>
        <v>0</v>
      </c>
      <c r="S3477" s="5">
        <f t="shared" si="2948"/>
        <v>0</v>
      </c>
      <c r="T3477" s="5">
        <f t="shared" si="2948"/>
        <v>43642.43275</v>
      </c>
      <c r="U3477" s="5">
        <f t="shared" si="2948"/>
        <v>0</v>
      </c>
      <c r="V3477" s="42">
        <f t="shared" si="2948"/>
        <v>0</v>
      </c>
      <c r="W3477" s="5">
        <f t="shared" si="2938"/>
        <v>99.998929379120085</v>
      </c>
      <c r="X3477" s="27"/>
    </row>
    <row r="3478" spans="1:24" ht="31.5" customHeight="1" x14ac:dyDescent="0.3">
      <c r="A3478" s="4" t="s">
        <v>240</v>
      </c>
      <c r="B3478" s="4" t="s">
        <v>1785</v>
      </c>
      <c r="C3478" s="4" t="s">
        <v>173</v>
      </c>
      <c r="D3478" s="4"/>
      <c r="E3478" s="14" t="s">
        <v>827</v>
      </c>
      <c r="F3478" s="5">
        <f t="shared" ref="F3478:L3479" si="2949">F3479</f>
        <v>39721.1</v>
      </c>
      <c r="G3478" s="5">
        <f t="shared" si="2949"/>
        <v>39721.1</v>
      </c>
      <c r="H3478" s="5">
        <f t="shared" si="2949"/>
        <v>39721.1</v>
      </c>
      <c r="I3478" s="5">
        <f t="shared" si="2949"/>
        <v>0</v>
      </c>
      <c r="J3478" s="5">
        <f t="shared" si="2949"/>
        <v>0</v>
      </c>
      <c r="K3478" s="5">
        <f t="shared" si="2949"/>
        <v>0</v>
      </c>
      <c r="L3478" s="5">
        <f t="shared" si="2949"/>
        <v>416.8</v>
      </c>
      <c r="M3478" s="5">
        <f t="shared" si="2926"/>
        <v>40137.9</v>
      </c>
      <c r="N3478" s="5">
        <f>N3479</f>
        <v>40138.505270000001</v>
      </c>
      <c r="O3478" s="5">
        <f>O3479</f>
        <v>27873.453420000002</v>
      </c>
      <c r="P3478" s="5">
        <f t="shared" ref="P3478:V3479" si="2950">P3479</f>
        <v>0</v>
      </c>
      <c r="Q3478" s="5">
        <f t="shared" si="2950"/>
        <v>0</v>
      </c>
      <c r="R3478" s="5">
        <f t="shared" si="2950"/>
        <v>0</v>
      </c>
      <c r="S3478" s="5">
        <f t="shared" si="2950"/>
        <v>0</v>
      </c>
      <c r="T3478" s="5">
        <f t="shared" si="2950"/>
        <v>40138.03802</v>
      </c>
      <c r="U3478" s="5">
        <f t="shared" si="2950"/>
        <v>0</v>
      </c>
      <c r="V3478" s="42">
        <f t="shared" si="2950"/>
        <v>0</v>
      </c>
      <c r="W3478" s="5">
        <f t="shared" si="2938"/>
        <v>99.998835905829424</v>
      </c>
      <c r="X3478" s="27"/>
    </row>
    <row r="3479" spans="1:24" ht="78.75" customHeight="1" x14ac:dyDescent="0.3">
      <c r="A3479" s="4" t="s">
        <v>240</v>
      </c>
      <c r="B3479" s="4" t="s">
        <v>1785</v>
      </c>
      <c r="C3479" s="4" t="s">
        <v>173</v>
      </c>
      <c r="D3479" s="4" t="s">
        <v>18</v>
      </c>
      <c r="E3479" s="14" t="s">
        <v>528</v>
      </c>
      <c r="F3479" s="5">
        <f t="shared" si="2949"/>
        <v>39721.1</v>
      </c>
      <c r="G3479" s="5">
        <f t="shared" si="2949"/>
        <v>39721.1</v>
      </c>
      <c r="H3479" s="5">
        <f t="shared" si="2949"/>
        <v>39721.1</v>
      </c>
      <c r="I3479" s="5">
        <f t="shared" si="2949"/>
        <v>0</v>
      </c>
      <c r="J3479" s="5">
        <f t="shared" si="2949"/>
        <v>0</v>
      </c>
      <c r="K3479" s="5">
        <f t="shared" si="2949"/>
        <v>0</v>
      </c>
      <c r="L3479" s="5">
        <f t="shared" si="2949"/>
        <v>416.8</v>
      </c>
      <c r="M3479" s="5">
        <f t="shared" si="2926"/>
        <v>40137.9</v>
      </c>
      <c r="N3479" s="5">
        <f>N3480</f>
        <v>40138.505270000001</v>
      </c>
      <c r="O3479" s="5">
        <f>O3480</f>
        <v>27873.453420000002</v>
      </c>
      <c r="P3479" s="5">
        <f t="shared" si="2950"/>
        <v>0</v>
      </c>
      <c r="Q3479" s="5">
        <f t="shared" si="2950"/>
        <v>0</v>
      </c>
      <c r="R3479" s="5">
        <f t="shared" si="2950"/>
        <v>0</v>
      </c>
      <c r="S3479" s="5">
        <f t="shared" si="2950"/>
        <v>0</v>
      </c>
      <c r="T3479" s="5">
        <f t="shared" si="2950"/>
        <v>40138.03802</v>
      </c>
      <c r="U3479" s="5">
        <f t="shared" si="2950"/>
        <v>0</v>
      </c>
      <c r="V3479" s="42">
        <f t="shared" si="2950"/>
        <v>0</v>
      </c>
      <c r="W3479" s="5">
        <f t="shared" si="2938"/>
        <v>99.998835905829424</v>
      </c>
      <c r="X3479" s="27"/>
    </row>
    <row r="3480" spans="1:24" ht="31.5" customHeight="1" x14ac:dyDescent="0.3">
      <c r="A3480" s="4" t="s">
        <v>240</v>
      </c>
      <c r="B3480" s="4" t="s">
        <v>1785</v>
      </c>
      <c r="C3480" s="4" t="s">
        <v>173</v>
      </c>
      <c r="D3480" s="4" t="s">
        <v>28</v>
      </c>
      <c r="E3480" s="14" t="s">
        <v>530</v>
      </c>
      <c r="F3480" s="5">
        <v>39721.1</v>
      </c>
      <c r="G3480" s="5">
        <v>39721.1</v>
      </c>
      <c r="H3480" s="5">
        <v>39721.1</v>
      </c>
      <c r="I3480" s="5"/>
      <c r="J3480" s="5"/>
      <c r="K3480" s="5"/>
      <c r="L3480" s="5">
        <v>416.8</v>
      </c>
      <c r="M3480" s="5">
        <f t="shared" si="2926"/>
        <v>40137.9</v>
      </c>
      <c r="N3480" s="5">
        <v>40138.505270000001</v>
      </c>
      <c r="O3480" s="5">
        <v>27873.453420000002</v>
      </c>
      <c r="P3480" s="5">
        <v>0</v>
      </c>
      <c r="Q3480" s="5">
        <v>0</v>
      </c>
      <c r="R3480" s="5">
        <v>0</v>
      </c>
      <c r="S3480" s="5">
        <v>0</v>
      </c>
      <c r="T3480" s="5">
        <v>40138.03802</v>
      </c>
      <c r="U3480" s="5">
        <v>0</v>
      </c>
      <c r="V3480" s="42">
        <v>0</v>
      </c>
      <c r="W3480" s="5">
        <f t="shared" si="2938"/>
        <v>99.998835905829424</v>
      </c>
      <c r="X3480" s="27"/>
    </row>
    <row r="3481" spans="1:24" ht="31.5" customHeight="1" x14ac:dyDescent="0.3">
      <c r="A3481" s="4" t="s">
        <v>240</v>
      </c>
      <c r="B3481" s="4" t="s">
        <v>1785</v>
      </c>
      <c r="C3481" s="4" t="s">
        <v>174</v>
      </c>
      <c r="D3481" s="4"/>
      <c r="E3481" s="14" t="s">
        <v>828</v>
      </c>
      <c r="F3481" s="5">
        <f t="shared" ref="F3481:L3481" si="2951">F3482+F3484</f>
        <v>3314</v>
      </c>
      <c r="G3481" s="5">
        <f t="shared" si="2951"/>
        <v>3314</v>
      </c>
      <c r="H3481" s="5">
        <f t="shared" si="2951"/>
        <v>3314</v>
      </c>
      <c r="I3481" s="5">
        <f t="shared" si="2951"/>
        <v>0</v>
      </c>
      <c r="J3481" s="5">
        <f t="shared" si="2951"/>
        <v>0</v>
      </c>
      <c r="K3481" s="5">
        <f t="shared" si="2951"/>
        <v>0</v>
      </c>
      <c r="L3481" s="5">
        <f t="shared" si="2951"/>
        <v>0</v>
      </c>
      <c r="M3481" s="5">
        <f t="shared" si="2926"/>
        <v>3314</v>
      </c>
      <c r="N3481" s="5">
        <f>N3482+N3484+N3486</f>
        <v>3504.39473</v>
      </c>
      <c r="O3481" s="5">
        <f t="shared" ref="O3481:V3481" si="2952">O3482+O3484+O3486</f>
        <v>2591.9966799999997</v>
      </c>
      <c r="P3481" s="5">
        <f t="shared" si="2952"/>
        <v>0</v>
      </c>
      <c r="Q3481" s="5">
        <f t="shared" si="2952"/>
        <v>0</v>
      </c>
      <c r="R3481" s="5">
        <f t="shared" si="2952"/>
        <v>0</v>
      </c>
      <c r="S3481" s="5">
        <f t="shared" si="2952"/>
        <v>0</v>
      </c>
      <c r="T3481" s="5">
        <f t="shared" si="2952"/>
        <v>3504.39473</v>
      </c>
      <c r="U3481" s="5">
        <f t="shared" si="2952"/>
        <v>0</v>
      </c>
      <c r="V3481" s="42">
        <f t="shared" si="2952"/>
        <v>0</v>
      </c>
      <c r="W3481" s="5">
        <f t="shared" si="2938"/>
        <v>100</v>
      </c>
      <c r="X3481" s="27"/>
    </row>
    <row r="3482" spans="1:24" ht="78.75" customHeight="1" x14ac:dyDescent="0.3">
      <c r="A3482" s="4" t="s">
        <v>240</v>
      </c>
      <c r="B3482" s="4" t="s">
        <v>1785</v>
      </c>
      <c r="C3482" s="4" t="s">
        <v>174</v>
      </c>
      <c r="D3482" s="4" t="s">
        <v>18</v>
      </c>
      <c r="E3482" s="14" t="s">
        <v>528</v>
      </c>
      <c r="F3482" s="5">
        <f t="shared" ref="F3482:L3482" si="2953">F3483</f>
        <v>1.4</v>
      </c>
      <c r="G3482" s="5">
        <f t="shared" si="2953"/>
        <v>1.4</v>
      </c>
      <c r="H3482" s="5">
        <f t="shared" si="2953"/>
        <v>1.4</v>
      </c>
      <c r="I3482" s="5">
        <f t="shared" si="2953"/>
        <v>0</v>
      </c>
      <c r="J3482" s="5">
        <f t="shared" si="2953"/>
        <v>0</v>
      </c>
      <c r="K3482" s="5">
        <f t="shared" si="2953"/>
        <v>0</v>
      </c>
      <c r="L3482" s="5">
        <f t="shared" si="2953"/>
        <v>0</v>
      </c>
      <c r="M3482" s="5">
        <f t="shared" si="2926"/>
        <v>1.4</v>
      </c>
      <c r="N3482" s="5">
        <f>N3483</f>
        <v>0.79473000000000005</v>
      </c>
      <c r="O3482" s="5">
        <f>O3483</f>
        <v>0.62222999999999995</v>
      </c>
      <c r="P3482" s="5">
        <f t="shared" ref="P3482:V3482" si="2954">P3483</f>
        <v>0</v>
      </c>
      <c r="Q3482" s="5">
        <f t="shared" si="2954"/>
        <v>0</v>
      </c>
      <c r="R3482" s="5">
        <f t="shared" si="2954"/>
        <v>0</v>
      </c>
      <c r="S3482" s="5">
        <f t="shared" si="2954"/>
        <v>0</v>
      </c>
      <c r="T3482" s="5">
        <f t="shared" si="2954"/>
        <v>0.79473000000000005</v>
      </c>
      <c r="U3482" s="5">
        <f t="shared" si="2954"/>
        <v>0</v>
      </c>
      <c r="V3482" s="42">
        <f t="shared" si="2954"/>
        <v>0</v>
      </c>
      <c r="W3482" s="5">
        <f t="shared" si="2938"/>
        <v>100</v>
      </c>
      <c r="X3482" s="27"/>
    </row>
    <row r="3483" spans="1:24" ht="31.5" customHeight="1" x14ac:dyDescent="0.3">
      <c r="A3483" s="4" t="s">
        <v>240</v>
      </c>
      <c r="B3483" s="4" t="s">
        <v>1785</v>
      </c>
      <c r="C3483" s="4" t="s">
        <v>174</v>
      </c>
      <c r="D3483" s="4" t="s">
        <v>28</v>
      </c>
      <c r="E3483" s="14" t="s">
        <v>530</v>
      </c>
      <c r="F3483" s="5">
        <v>1.4</v>
      </c>
      <c r="G3483" s="5">
        <v>1.4</v>
      </c>
      <c r="H3483" s="5">
        <v>1.4</v>
      </c>
      <c r="I3483" s="5"/>
      <c r="J3483" s="5"/>
      <c r="K3483" s="5"/>
      <c r="L3483" s="5"/>
      <c r="M3483" s="5">
        <f t="shared" si="2926"/>
        <v>1.4</v>
      </c>
      <c r="N3483" s="5">
        <v>0.79473000000000005</v>
      </c>
      <c r="O3483" s="5">
        <v>0.62222999999999995</v>
      </c>
      <c r="P3483" s="5">
        <v>0</v>
      </c>
      <c r="Q3483" s="5">
        <v>0</v>
      </c>
      <c r="R3483" s="5">
        <v>0</v>
      </c>
      <c r="S3483" s="5">
        <v>0</v>
      </c>
      <c r="T3483" s="5">
        <v>0.79473000000000005</v>
      </c>
      <c r="U3483" s="5">
        <v>0</v>
      </c>
      <c r="V3483" s="42">
        <v>0</v>
      </c>
      <c r="W3483" s="5">
        <f t="shared" si="2938"/>
        <v>100</v>
      </c>
      <c r="X3483" s="27"/>
    </row>
    <row r="3484" spans="1:24" ht="31.5" customHeight="1" x14ac:dyDescent="0.3">
      <c r="A3484" s="4" t="s">
        <v>240</v>
      </c>
      <c r="B3484" s="4" t="s">
        <v>1785</v>
      </c>
      <c r="C3484" s="4" t="s">
        <v>174</v>
      </c>
      <c r="D3484" s="4" t="s">
        <v>11</v>
      </c>
      <c r="E3484" s="14" t="s">
        <v>531</v>
      </c>
      <c r="F3484" s="5">
        <f t="shared" ref="F3484:L3484" si="2955">F3485</f>
        <v>3312.6</v>
      </c>
      <c r="G3484" s="5">
        <f t="shared" si="2955"/>
        <v>3312.6</v>
      </c>
      <c r="H3484" s="5">
        <f t="shared" si="2955"/>
        <v>3312.6</v>
      </c>
      <c r="I3484" s="5">
        <f t="shared" si="2955"/>
        <v>0</v>
      </c>
      <c r="J3484" s="5">
        <f t="shared" si="2955"/>
        <v>0</v>
      </c>
      <c r="K3484" s="5">
        <f t="shared" si="2955"/>
        <v>0</v>
      </c>
      <c r="L3484" s="5">
        <f t="shared" si="2955"/>
        <v>0</v>
      </c>
      <c r="M3484" s="5">
        <f t="shared" si="2926"/>
        <v>3312.6</v>
      </c>
      <c r="N3484" s="5">
        <f>N3485</f>
        <v>3303.6</v>
      </c>
      <c r="O3484" s="5">
        <f>O3485</f>
        <v>2491.3744499999998</v>
      </c>
      <c r="P3484" s="5">
        <f t="shared" ref="P3484:V3484" si="2956">P3485</f>
        <v>0</v>
      </c>
      <c r="Q3484" s="5">
        <f t="shared" si="2956"/>
        <v>0</v>
      </c>
      <c r="R3484" s="5">
        <f t="shared" si="2956"/>
        <v>0</v>
      </c>
      <c r="S3484" s="5">
        <f t="shared" si="2956"/>
        <v>0</v>
      </c>
      <c r="T3484" s="5">
        <f t="shared" si="2956"/>
        <v>3303.6</v>
      </c>
      <c r="U3484" s="5">
        <f t="shared" si="2956"/>
        <v>0</v>
      </c>
      <c r="V3484" s="42">
        <f t="shared" si="2956"/>
        <v>0</v>
      </c>
      <c r="W3484" s="5">
        <f t="shared" si="2938"/>
        <v>100</v>
      </c>
      <c r="X3484" s="27"/>
    </row>
    <row r="3485" spans="1:24" ht="31.5" customHeight="1" x14ac:dyDescent="0.3">
      <c r="A3485" s="4" t="s">
        <v>240</v>
      </c>
      <c r="B3485" s="4" t="s">
        <v>1785</v>
      </c>
      <c r="C3485" s="4" t="s">
        <v>174</v>
      </c>
      <c r="D3485" s="4" t="s">
        <v>12</v>
      </c>
      <c r="E3485" s="14" t="s">
        <v>532</v>
      </c>
      <c r="F3485" s="5">
        <v>3312.6</v>
      </c>
      <c r="G3485" s="5">
        <v>3312.6</v>
      </c>
      <c r="H3485" s="5">
        <v>3312.6</v>
      </c>
      <c r="I3485" s="5"/>
      <c r="J3485" s="5"/>
      <c r="K3485" s="5"/>
      <c r="L3485" s="5"/>
      <c r="M3485" s="5">
        <f t="shared" si="2926"/>
        <v>3312.6</v>
      </c>
      <c r="N3485" s="5">
        <v>3303.6</v>
      </c>
      <c r="O3485" s="5">
        <v>2491.3744499999998</v>
      </c>
      <c r="P3485" s="5">
        <v>0</v>
      </c>
      <c r="Q3485" s="5">
        <v>0</v>
      </c>
      <c r="R3485" s="5">
        <v>0</v>
      </c>
      <c r="S3485" s="5">
        <v>0</v>
      </c>
      <c r="T3485" s="5">
        <v>3303.6</v>
      </c>
      <c r="U3485" s="5">
        <v>0</v>
      </c>
      <c r="V3485" s="42">
        <v>0</v>
      </c>
      <c r="W3485" s="5">
        <f t="shared" si="2938"/>
        <v>100</v>
      </c>
      <c r="X3485" s="27"/>
    </row>
    <row r="3486" spans="1:24" ht="15.75" customHeight="1" x14ac:dyDescent="0.3">
      <c r="A3486" s="4" t="s">
        <v>240</v>
      </c>
      <c r="B3486" s="4" t="s">
        <v>1785</v>
      </c>
      <c r="C3486" s="4" t="s">
        <v>174</v>
      </c>
      <c r="D3486" s="4" t="s">
        <v>13</v>
      </c>
      <c r="E3486" s="14" t="s">
        <v>547</v>
      </c>
      <c r="F3486" s="5"/>
      <c r="G3486" s="5"/>
      <c r="H3486" s="5"/>
      <c r="I3486" s="5"/>
      <c r="J3486" s="5"/>
      <c r="K3486" s="5"/>
      <c r="L3486" s="5"/>
      <c r="M3486" s="5">
        <f>M3487</f>
        <v>0</v>
      </c>
      <c r="N3486" s="5">
        <f t="shared" ref="N3486:V3486" si="2957">N3487</f>
        <v>200</v>
      </c>
      <c r="O3486" s="5">
        <f t="shared" si="2957"/>
        <v>100</v>
      </c>
      <c r="P3486" s="5">
        <f t="shared" si="2957"/>
        <v>0</v>
      </c>
      <c r="Q3486" s="5">
        <f t="shared" si="2957"/>
        <v>0</v>
      </c>
      <c r="R3486" s="5">
        <f t="shared" si="2957"/>
        <v>0</v>
      </c>
      <c r="S3486" s="5">
        <f t="shared" si="2957"/>
        <v>0</v>
      </c>
      <c r="T3486" s="5">
        <f t="shared" si="2957"/>
        <v>200</v>
      </c>
      <c r="U3486" s="5">
        <f t="shared" si="2957"/>
        <v>0</v>
      </c>
      <c r="V3486" s="42">
        <f t="shared" si="2957"/>
        <v>0</v>
      </c>
      <c r="W3486" s="5">
        <f t="shared" si="2938"/>
        <v>100</v>
      </c>
      <c r="X3486" s="27"/>
    </row>
    <row r="3487" spans="1:24" ht="15.75" customHeight="1" x14ac:dyDescent="0.3">
      <c r="A3487" s="4" t="s">
        <v>240</v>
      </c>
      <c r="B3487" s="4" t="s">
        <v>1785</v>
      </c>
      <c r="C3487" s="4" t="s">
        <v>174</v>
      </c>
      <c r="D3487" s="4" t="s">
        <v>20</v>
      </c>
      <c r="E3487" s="14" t="s">
        <v>550</v>
      </c>
      <c r="F3487" s="5"/>
      <c r="G3487" s="5"/>
      <c r="H3487" s="5"/>
      <c r="I3487" s="5"/>
      <c r="J3487" s="5"/>
      <c r="K3487" s="5"/>
      <c r="L3487" s="5"/>
      <c r="M3487" s="5">
        <v>0</v>
      </c>
      <c r="N3487" s="5">
        <v>200</v>
      </c>
      <c r="O3487" s="5">
        <v>100</v>
      </c>
      <c r="P3487" s="5">
        <v>0</v>
      </c>
      <c r="Q3487" s="5">
        <v>0</v>
      </c>
      <c r="R3487" s="5">
        <v>0</v>
      </c>
      <c r="S3487" s="5">
        <v>0</v>
      </c>
      <c r="T3487" s="5">
        <v>200</v>
      </c>
      <c r="U3487" s="5">
        <v>0</v>
      </c>
      <c r="V3487" s="42">
        <v>0</v>
      </c>
      <c r="W3487" s="5">
        <f t="shared" si="2938"/>
        <v>100</v>
      </c>
      <c r="X3487" s="27"/>
    </row>
    <row r="3488" spans="1:24" ht="47.25" customHeight="1" x14ac:dyDescent="0.3">
      <c r="A3488" s="4" t="s">
        <v>240</v>
      </c>
      <c r="B3488" s="4" t="s">
        <v>1785</v>
      </c>
      <c r="C3488" s="4" t="s">
        <v>38</v>
      </c>
      <c r="D3488" s="4"/>
      <c r="E3488" s="14" t="s">
        <v>838</v>
      </c>
      <c r="F3488" s="5">
        <f t="shared" ref="F3488:L3491" si="2958">F3489</f>
        <v>0</v>
      </c>
      <c r="G3488" s="5">
        <f t="shared" si="2958"/>
        <v>0</v>
      </c>
      <c r="H3488" s="5">
        <f t="shared" si="2958"/>
        <v>0</v>
      </c>
      <c r="I3488" s="5">
        <f t="shared" si="2958"/>
        <v>0</v>
      </c>
      <c r="J3488" s="5">
        <f t="shared" si="2958"/>
        <v>0</v>
      </c>
      <c r="K3488" s="5">
        <f t="shared" si="2958"/>
        <v>0</v>
      </c>
      <c r="L3488" s="5">
        <f t="shared" si="2958"/>
        <v>0</v>
      </c>
      <c r="M3488" s="5">
        <f t="shared" si="2926"/>
        <v>0</v>
      </c>
      <c r="N3488" s="5">
        <f t="shared" ref="N3488:O3491" si="2959">N3489</f>
        <v>9</v>
      </c>
      <c r="O3488" s="5">
        <f t="shared" si="2959"/>
        <v>9</v>
      </c>
      <c r="P3488" s="5">
        <f t="shared" ref="P3488:V3491" si="2960">P3489</f>
        <v>0</v>
      </c>
      <c r="Q3488" s="5">
        <f t="shared" si="2960"/>
        <v>0</v>
      </c>
      <c r="R3488" s="5">
        <f t="shared" si="2960"/>
        <v>0</v>
      </c>
      <c r="S3488" s="5">
        <f t="shared" si="2960"/>
        <v>0</v>
      </c>
      <c r="T3488" s="5">
        <f t="shared" si="2960"/>
        <v>9</v>
      </c>
      <c r="U3488" s="5">
        <f t="shared" si="2960"/>
        <v>0</v>
      </c>
      <c r="V3488" s="42">
        <f t="shared" si="2960"/>
        <v>0</v>
      </c>
      <c r="W3488" s="5">
        <f t="shared" si="2938"/>
        <v>100</v>
      </c>
      <c r="X3488" s="27"/>
    </row>
    <row r="3489" spans="1:24" ht="47.25" customHeight="1" x14ac:dyDescent="0.3">
      <c r="A3489" s="4" t="s">
        <v>240</v>
      </c>
      <c r="B3489" s="4" t="s">
        <v>1785</v>
      </c>
      <c r="C3489" s="4" t="s">
        <v>1355</v>
      </c>
      <c r="D3489" s="4"/>
      <c r="E3489" s="14" t="s">
        <v>1357</v>
      </c>
      <c r="F3489" s="5">
        <f t="shared" si="2958"/>
        <v>0</v>
      </c>
      <c r="G3489" s="5">
        <f t="shared" si="2958"/>
        <v>0</v>
      </c>
      <c r="H3489" s="5">
        <f t="shared" si="2958"/>
        <v>0</v>
      </c>
      <c r="I3489" s="5">
        <f t="shared" si="2958"/>
        <v>0</v>
      </c>
      <c r="J3489" s="5">
        <f t="shared" si="2958"/>
        <v>0</v>
      </c>
      <c r="K3489" s="5">
        <f t="shared" si="2958"/>
        <v>0</v>
      </c>
      <c r="L3489" s="5">
        <f t="shared" si="2958"/>
        <v>0</v>
      </c>
      <c r="M3489" s="5">
        <f t="shared" si="2926"/>
        <v>0</v>
      </c>
      <c r="N3489" s="5">
        <f t="shared" si="2959"/>
        <v>9</v>
      </c>
      <c r="O3489" s="5">
        <f t="shared" si="2959"/>
        <v>9</v>
      </c>
      <c r="P3489" s="5">
        <f t="shared" si="2960"/>
        <v>0</v>
      </c>
      <c r="Q3489" s="5">
        <f t="shared" si="2960"/>
        <v>0</v>
      </c>
      <c r="R3489" s="5">
        <f t="shared" si="2960"/>
        <v>0</v>
      </c>
      <c r="S3489" s="5">
        <f t="shared" si="2960"/>
        <v>0</v>
      </c>
      <c r="T3489" s="5">
        <f t="shared" si="2960"/>
        <v>9</v>
      </c>
      <c r="U3489" s="5">
        <f t="shared" si="2960"/>
        <v>0</v>
      </c>
      <c r="V3489" s="42">
        <f t="shared" si="2960"/>
        <v>0</v>
      </c>
      <c r="W3489" s="5">
        <f t="shared" si="2938"/>
        <v>100</v>
      </c>
      <c r="X3489" s="27"/>
    </row>
    <row r="3490" spans="1:24" ht="31.5" customHeight="1" x14ac:dyDescent="0.3">
      <c r="A3490" s="4" t="s">
        <v>240</v>
      </c>
      <c r="B3490" s="4" t="s">
        <v>1785</v>
      </c>
      <c r="C3490" s="4" t="s">
        <v>1356</v>
      </c>
      <c r="D3490" s="4"/>
      <c r="E3490" s="14" t="s">
        <v>1358</v>
      </c>
      <c r="F3490" s="5">
        <f t="shared" si="2958"/>
        <v>0</v>
      </c>
      <c r="G3490" s="5">
        <f t="shared" si="2958"/>
        <v>0</v>
      </c>
      <c r="H3490" s="5">
        <f t="shared" si="2958"/>
        <v>0</v>
      </c>
      <c r="I3490" s="5">
        <f t="shared" si="2958"/>
        <v>0</v>
      </c>
      <c r="J3490" s="5">
        <f t="shared" si="2958"/>
        <v>0</v>
      </c>
      <c r="K3490" s="5">
        <f t="shared" si="2958"/>
        <v>0</v>
      </c>
      <c r="L3490" s="5">
        <f t="shared" si="2958"/>
        <v>0</v>
      </c>
      <c r="M3490" s="5">
        <f t="shared" si="2926"/>
        <v>0</v>
      </c>
      <c r="N3490" s="5">
        <f t="shared" si="2959"/>
        <v>9</v>
      </c>
      <c r="O3490" s="5">
        <f t="shared" si="2959"/>
        <v>9</v>
      </c>
      <c r="P3490" s="5">
        <f t="shared" si="2960"/>
        <v>0</v>
      </c>
      <c r="Q3490" s="5">
        <f t="shared" si="2960"/>
        <v>0</v>
      </c>
      <c r="R3490" s="5">
        <f t="shared" si="2960"/>
        <v>0</v>
      </c>
      <c r="S3490" s="5">
        <f t="shared" si="2960"/>
        <v>0</v>
      </c>
      <c r="T3490" s="5">
        <f t="shared" si="2960"/>
        <v>9</v>
      </c>
      <c r="U3490" s="5">
        <f t="shared" si="2960"/>
        <v>0</v>
      </c>
      <c r="V3490" s="42">
        <f t="shared" si="2960"/>
        <v>0</v>
      </c>
      <c r="W3490" s="5">
        <f t="shared" si="2938"/>
        <v>100</v>
      </c>
      <c r="X3490" s="27"/>
    </row>
    <row r="3491" spans="1:24" ht="31.5" customHeight="1" x14ac:dyDescent="0.3">
      <c r="A3491" s="4" t="s">
        <v>240</v>
      </c>
      <c r="B3491" s="4" t="s">
        <v>1785</v>
      </c>
      <c r="C3491" s="4" t="s">
        <v>1356</v>
      </c>
      <c r="D3491" s="4" t="s">
        <v>11</v>
      </c>
      <c r="E3491" s="14" t="s">
        <v>531</v>
      </c>
      <c r="F3491" s="5">
        <f t="shared" si="2958"/>
        <v>0</v>
      </c>
      <c r="G3491" s="5">
        <f t="shared" si="2958"/>
        <v>0</v>
      </c>
      <c r="H3491" s="5">
        <f t="shared" si="2958"/>
        <v>0</v>
      </c>
      <c r="I3491" s="5">
        <f t="shared" si="2958"/>
        <v>0</v>
      </c>
      <c r="J3491" s="5">
        <f t="shared" si="2958"/>
        <v>0</v>
      </c>
      <c r="K3491" s="5">
        <f t="shared" si="2958"/>
        <v>0</v>
      </c>
      <c r="L3491" s="5">
        <f t="shared" si="2958"/>
        <v>0</v>
      </c>
      <c r="M3491" s="5">
        <f t="shared" si="2926"/>
        <v>0</v>
      </c>
      <c r="N3491" s="5">
        <f t="shared" si="2959"/>
        <v>9</v>
      </c>
      <c r="O3491" s="5">
        <f t="shared" si="2959"/>
        <v>9</v>
      </c>
      <c r="P3491" s="5">
        <f t="shared" si="2960"/>
        <v>0</v>
      </c>
      <c r="Q3491" s="5">
        <f t="shared" si="2960"/>
        <v>0</v>
      </c>
      <c r="R3491" s="5">
        <f t="shared" si="2960"/>
        <v>0</v>
      </c>
      <c r="S3491" s="5">
        <f t="shared" si="2960"/>
        <v>0</v>
      </c>
      <c r="T3491" s="5">
        <f t="shared" si="2960"/>
        <v>9</v>
      </c>
      <c r="U3491" s="5">
        <f t="shared" si="2960"/>
        <v>0</v>
      </c>
      <c r="V3491" s="42">
        <f t="shared" si="2960"/>
        <v>0</v>
      </c>
      <c r="W3491" s="5">
        <f t="shared" si="2938"/>
        <v>100</v>
      </c>
      <c r="X3491" s="27"/>
    </row>
    <row r="3492" spans="1:24" ht="31.5" customHeight="1" x14ac:dyDescent="0.3">
      <c r="A3492" s="4" t="s">
        <v>240</v>
      </c>
      <c r="B3492" s="4" t="s">
        <v>1785</v>
      </c>
      <c r="C3492" s="4" t="s">
        <v>1356</v>
      </c>
      <c r="D3492" s="4" t="s">
        <v>12</v>
      </c>
      <c r="E3492" s="14" t="s">
        <v>532</v>
      </c>
      <c r="F3492" s="5"/>
      <c r="G3492" s="5"/>
      <c r="H3492" s="5"/>
      <c r="I3492" s="5"/>
      <c r="J3492" s="5"/>
      <c r="K3492" s="5"/>
      <c r="L3492" s="5"/>
      <c r="M3492" s="5">
        <f t="shared" si="2926"/>
        <v>0</v>
      </c>
      <c r="N3492" s="5">
        <v>9</v>
      </c>
      <c r="O3492" s="5">
        <v>9</v>
      </c>
      <c r="P3492" s="5">
        <v>0</v>
      </c>
      <c r="Q3492" s="5">
        <v>0</v>
      </c>
      <c r="R3492" s="5">
        <v>0</v>
      </c>
      <c r="S3492" s="5">
        <v>0</v>
      </c>
      <c r="T3492" s="5">
        <v>9</v>
      </c>
      <c r="U3492" s="5">
        <v>0</v>
      </c>
      <c r="V3492" s="42">
        <v>0</v>
      </c>
      <c r="W3492" s="5">
        <f t="shared" si="2938"/>
        <v>100</v>
      </c>
      <c r="X3492" s="27"/>
    </row>
    <row r="3493" spans="1:24" s="10" customFormat="1" ht="15.75" customHeight="1" x14ac:dyDescent="0.3">
      <c r="A3493" s="9" t="s">
        <v>240</v>
      </c>
      <c r="B3493" s="9" t="s">
        <v>1760</v>
      </c>
      <c r="C3493" s="9"/>
      <c r="D3493" s="9"/>
      <c r="E3493" s="13" t="s">
        <v>506</v>
      </c>
      <c r="F3493" s="11">
        <f t="shared" ref="F3493:L3493" si="2961">F3494</f>
        <v>18739</v>
      </c>
      <c r="G3493" s="11">
        <f t="shared" si="2961"/>
        <v>14625.599999999999</v>
      </c>
      <c r="H3493" s="11">
        <f t="shared" si="2961"/>
        <v>14303.5</v>
      </c>
      <c r="I3493" s="11">
        <f t="shared" si="2961"/>
        <v>0</v>
      </c>
      <c r="J3493" s="11">
        <f t="shared" si="2961"/>
        <v>0</v>
      </c>
      <c r="K3493" s="11">
        <f t="shared" si="2961"/>
        <v>0</v>
      </c>
      <c r="L3493" s="11">
        <f t="shared" si="2961"/>
        <v>-2541.9389999999999</v>
      </c>
      <c r="M3493" s="11">
        <f t="shared" si="2926"/>
        <v>16197.061</v>
      </c>
      <c r="N3493" s="11">
        <f t="shared" ref="N3493:V3493" si="2962">N3494+N3530</f>
        <v>13850.481999999998</v>
      </c>
      <c r="O3493" s="11">
        <f t="shared" si="2962"/>
        <v>8809.16813</v>
      </c>
      <c r="P3493" s="11">
        <f t="shared" si="2962"/>
        <v>627.65</v>
      </c>
      <c r="Q3493" s="11">
        <f t="shared" si="2962"/>
        <v>0</v>
      </c>
      <c r="R3493" s="11">
        <f t="shared" si="2962"/>
        <v>0</v>
      </c>
      <c r="S3493" s="11">
        <f t="shared" si="2962"/>
        <v>0</v>
      </c>
      <c r="T3493" s="11">
        <f t="shared" si="2962"/>
        <v>12962.171719999998</v>
      </c>
      <c r="U3493" s="11">
        <f t="shared" si="2962"/>
        <v>313.87688000000003</v>
      </c>
      <c r="V3493" s="41">
        <f t="shared" si="2962"/>
        <v>0</v>
      </c>
      <c r="W3493" s="11">
        <f t="shared" si="2938"/>
        <v>93.586430566098713</v>
      </c>
      <c r="X3493" s="26"/>
    </row>
    <row r="3494" spans="1:24" ht="15.75" customHeight="1" x14ac:dyDescent="0.3">
      <c r="A3494" s="4" t="s">
        <v>240</v>
      </c>
      <c r="B3494" s="4" t="s">
        <v>1760</v>
      </c>
      <c r="C3494" s="4" t="s">
        <v>122</v>
      </c>
      <c r="D3494" s="4"/>
      <c r="E3494" s="14" t="s">
        <v>1042</v>
      </c>
      <c r="F3494" s="5">
        <f t="shared" ref="F3494:L3494" si="2963">F3495+F3522</f>
        <v>18739</v>
      </c>
      <c r="G3494" s="5">
        <f t="shared" si="2963"/>
        <v>14625.599999999999</v>
      </c>
      <c r="H3494" s="5">
        <f t="shared" si="2963"/>
        <v>14303.5</v>
      </c>
      <c r="I3494" s="5">
        <f t="shared" si="2963"/>
        <v>0</v>
      </c>
      <c r="J3494" s="5">
        <f t="shared" si="2963"/>
        <v>0</v>
      </c>
      <c r="K3494" s="5">
        <f t="shared" si="2963"/>
        <v>0</v>
      </c>
      <c r="L3494" s="5">
        <f t="shared" si="2963"/>
        <v>-2541.9389999999999</v>
      </c>
      <c r="M3494" s="5">
        <f t="shared" si="2926"/>
        <v>16197.061</v>
      </c>
      <c r="N3494" s="5">
        <f>N3495+N3522</f>
        <v>13122.831999999999</v>
      </c>
      <c r="O3494" s="5">
        <f>O3495+O3522</f>
        <v>8709.16813</v>
      </c>
      <c r="P3494" s="5">
        <f t="shared" ref="P3494:V3494" si="2964">P3495+P3522</f>
        <v>0</v>
      </c>
      <c r="Q3494" s="5">
        <f t="shared" si="2964"/>
        <v>0</v>
      </c>
      <c r="R3494" s="5">
        <f t="shared" si="2964"/>
        <v>0</v>
      </c>
      <c r="S3494" s="5">
        <f t="shared" si="2964"/>
        <v>0</v>
      </c>
      <c r="T3494" s="5">
        <f>T3495+T3522</f>
        <v>12548.294839999999</v>
      </c>
      <c r="U3494" s="5">
        <f t="shared" si="2964"/>
        <v>0</v>
      </c>
      <c r="V3494" s="42">
        <f t="shared" si="2964"/>
        <v>0</v>
      </c>
      <c r="W3494" s="5">
        <f t="shared" si="2938"/>
        <v>95.621850832198419</v>
      </c>
      <c r="X3494" s="27"/>
    </row>
    <row r="3495" spans="1:24" ht="31.5" customHeight="1" x14ac:dyDescent="0.3">
      <c r="A3495" s="4" t="s">
        <v>240</v>
      </c>
      <c r="B3495" s="4" t="s">
        <v>1760</v>
      </c>
      <c r="C3495" s="4" t="s">
        <v>183</v>
      </c>
      <c r="D3495" s="4"/>
      <c r="E3495" s="14" t="s">
        <v>1043</v>
      </c>
      <c r="F3495" s="5">
        <f t="shared" ref="F3495:L3495" si="2965">F3496+F3509+F3516</f>
        <v>18619</v>
      </c>
      <c r="G3495" s="5">
        <f t="shared" si="2965"/>
        <v>14505.599999999999</v>
      </c>
      <c r="H3495" s="5">
        <f t="shared" si="2965"/>
        <v>14183.5</v>
      </c>
      <c r="I3495" s="5">
        <f t="shared" si="2965"/>
        <v>0</v>
      </c>
      <c r="J3495" s="5">
        <f t="shared" si="2965"/>
        <v>0</v>
      </c>
      <c r="K3495" s="5">
        <f t="shared" si="2965"/>
        <v>0</v>
      </c>
      <c r="L3495" s="5">
        <f t="shared" si="2965"/>
        <v>-2541.9389999999999</v>
      </c>
      <c r="M3495" s="5">
        <f t="shared" si="2926"/>
        <v>16077.061</v>
      </c>
      <c r="N3495" s="5">
        <f>N3496+N3509+N3516</f>
        <v>13002.831999999999</v>
      </c>
      <c r="O3495" s="5">
        <f>O3496+O3509+O3516</f>
        <v>8675.16813</v>
      </c>
      <c r="P3495" s="5">
        <f t="shared" ref="P3495:V3495" si="2966">P3496+P3509+P3516</f>
        <v>0</v>
      </c>
      <c r="Q3495" s="5">
        <f t="shared" si="2966"/>
        <v>0</v>
      </c>
      <c r="R3495" s="5">
        <f t="shared" si="2966"/>
        <v>0</v>
      </c>
      <c r="S3495" s="5">
        <f t="shared" si="2966"/>
        <v>0</v>
      </c>
      <c r="T3495" s="5">
        <f>T3496+T3509+T3516</f>
        <v>12428.294839999999</v>
      </c>
      <c r="U3495" s="5">
        <f t="shared" si="2966"/>
        <v>0</v>
      </c>
      <c r="V3495" s="42">
        <f t="shared" si="2966"/>
        <v>0</v>
      </c>
      <c r="W3495" s="5">
        <f t="shared" si="2938"/>
        <v>95.581445949620829</v>
      </c>
      <c r="X3495" s="27"/>
    </row>
    <row r="3496" spans="1:24" ht="63" customHeight="1" x14ac:dyDescent="0.3">
      <c r="A3496" s="4" t="s">
        <v>240</v>
      </c>
      <c r="B3496" s="4" t="s">
        <v>1760</v>
      </c>
      <c r="C3496" s="4" t="s">
        <v>184</v>
      </c>
      <c r="D3496" s="4"/>
      <c r="E3496" s="14" t="s">
        <v>1044</v>
      </c>
      <c r="F3496" s="5">
        <f t="shared" ref="F3496:L3496" si="2967">F3497+F3503+F3506+F3500</f>
        <v>3907.4</v>
      </c>
      <c r="G3496" s="5">
        <f t="shared" si="2967"/>
        <v>907.4</v>
      </c>
      <c r="H3496" s="5">
        <f t="shared" si="2967"/>
        <v>907.4</v>
      </c>
      <c r="I3496" s="5">
        <f t="shared" si="2967"/>
        <v>0</v>
      </c>
      <c r="J3496" s="5">
        <f t="shared" si="2967"/>
        <v>0</v>
      </c>
      <c r="K3496" s="5">
        <f t="shared" si="2967"/>
        <v>0</v>
      </c>
      <c r="L3496" s="5">
        <f t="shared" si="2967"/>
        <v>15</v>
      </c>
      <c r="M3496" s="5">
        <f t="shared" si="2926"/>
        <v>3922.4</v>
      </c>
      <c r="N3496" s="5">
        <f>N3497+N3503+N3506+N3500</f>
        <v>922.4</v>
      </c>
      <c r="O3496" s="5">
        <f>O3497+O3503+O3506+O3500</f>
        <v>564.75828000000001</v>
      </c>
      <c r="P3496" s="5">
        <f t="shared" ref="P3496:V3496" si="2968">P3497+P3503+P3506+P3500</f>
        <v>0</v>
      </c>
      <c r="Q3496" s="5">
        <f t="shared" si="2968"/>
        <v>0</v>
      </c>
      <c r="R3496" s="5">
        <f t="shared" si="2968"/>
        <v>0</v>
      </c>
      <c r="S3496" s="5">
        <f t="shared" si="2968"/>
        <v>0</v>
      </c>
      <c r="T3496" s="5">
        <f>T3497+T3503+T3506+T3500</f>
        <v>922.4</v>
      </c>
      <c r="U3496" s="5">
        <f t="shared" si="2968"/>
        <v>0</v>
      </c>
      <c r="V3496" s="42">
        <f t="shared" si="2968"/>
        <v>0</v>
      </c>
      <c r="W3496" s="5">
        <f t="shared" si="2938"/>
        <v>100</v>
      </c>
      <c r="X3496" s="27"/>
    </row>
    <row r="3497" spans="1:24" ht="63" customHeight="1" x14ac:dyDescent="0.3">
      <c r="A3497" s="4" t="s">
        <v>240</v>
      </c>
      <c r="B3497" s="4" t="s">
        <v>1760</v>
      </c>
      <c r="C3497" s="4" t="s">
        <v>177</v>
      </c>
      <c r="D3497" s="4"/>
      <c r="E3497" s="14" t="s">
        <v>866</v>
      </c>
      <c r="F3497" s="5">
        <f t="shared" ref="F3497:L3498" si="2969">F3498</f>
        <v>221.5</v>
      </c>
      <c r="G3497" s="5">
        <f t="shared" si="2969"/>
        <v>221.5</v>
      </c>
      <c r="H3497" s="5">
        <f t="shared" si="2969"/>
        <v>221.5</v>
      </c>
      <c r="I3497" s="5">
        <f t="shared" si="2969"/>
        <v>0</v>
      </c>
      <c r="J3497" s="5">
        <f t="shared" si="2969"/>
        <v>0</v>
      </c>
      <c r="K3497" s="5">
        <f t="shared" si="2969"/>
        <v>0</v>
      </c>
      <c r="L3497" s="5">
        <f t="shared" si="2969"/>
        <v>0</v>
      </c>
      <c r="M3497" s="5">
        <f t="shared" si="2926"/>
        <v>221.5</v>
      </c>
      <c r="N3497" s="5">
        <f>N3498</f>
        <v>221.5</v>
      </c>
      <c r="O3497" s="5">
        <f>O3498</f>
        <v>114.33328</v>
      </c>
      <c r="P3497" s="5">
        <f t="shared" ref="P3497:V3498" si="2970">P3498</f>
        <v>0</v>
      </c>
      <c r="Q3497" s="5">
        <f t="shared" si="2970"/>
        <v>0</v>
      </c>
      <c r="R3497" s="5">
        <f t="shared" si="2970"/>
        <v>0</v>
      </c>
      <c r="S3497" s="5">
        <f t="shared" si="2970"/>
        <v>0</v>
      </c>
      <c r="T3497" s="5">
        <f t="shared" si="2970"/>
        <v>221.5</v>
      </c>
      <c r="U3497" s="5">
        <f t="shared" si="2970"/>
        <v>0</v>
      </c>
      <c r="V3497" s="42">
        <f t="shared" si="2970"/>
        <v>0</v>
      </c>
      <c r="W3497" s="5">
        <f t="shared" si="2938"/>
        <v>100</v>
      </c>
      <c r="X3497" s="27"/>
    </row>
    <row r="3498" spans="1:24" ht="31.5" customHeight="1" x14ac:dyDescent="0.3">
      <c r="A3498" s="4" t="s">
        <v>240</v>
      </c>
      <c r="B3498" s="4" t="s">
        <v>1760</v>
      </c>
      <c r="C3498" s="4" t="s">
        <v>177</v>
      </c>
      <c r="D3498" s="4" t="s">
        <v>11</v>
      </c>
      <c r="E3498" s="14" t="s">
        <v>531</v>
      </c>
      <c r="F3498" s="5">
        <f t="shared" si="2969"/>
        <v>221.5</v>
      </c>
      <c r="G3498" s="5">
        <f t="shared" si="2969"/>
        <v>221.5</v>
      </c>
      <c r="H3498" s="5">
        <f t="shared" si="2969"/>
        <v>221.5</v>
      </c>
      <c r="I3498" s="5">
        <f t="shared" si="2969"/>
        <v>0</v>
      </c>
      <c r="J3498" s="5">
        <f t="shared" si="2969"/>
        <v>0</v>
      </c>
      <c r="K3498" s="5">
        <f t="shared" si="2969"/>
        <v>0</v>
      </c>
      <c r="L3498" s="5">
        <f t="shared" si="2969"/>
        <v>0</v>
      </c>
      <c r="M3498" s="5">
        <f t="shared" si="2926"/>
        <v>221.5</v>
      </c>
      <c r="N3498" s="5">
        <f>N3499</f>
        <v>221.5</v>
      </c>
      <c r="O3498" s="5">
        <f>O3499</f>
        <v>114.33328</v>
      </c>
      <c r="P3498" s="5">
        <f t="shared" si="2970"/>
        <v>0</v>
      </c>
      <c r="Q3498" s="5">
        <f t="shared" si="2970"/>
        <v>0</v>
      </c>
      <c r="R3498" s="5">
        <f t="shared" si="2970"/>
        <v>0</v>
      </c>
      <c r="S3498" s="5">
        <f t="shared" si="2970"/>
        <v>0</v>
      </c>
      <c r="T3498" s="5">
        <f t="shared" si="2970"/>
        <v>221.5</v>
      </c>
      <c r="U3498" s="5">
        <f t="shared" si="2970"/>
        <v>0</v>
      </c>
      <c r="V3498" s="42">
        <f t="shared" si="2970"/>
        <v>0</v>
      </c>
      <c r="W3498" s="5">
        <f t="shared" si="2938"/>
        <v>100</v>
      </c>
      <c r="X3498" s="27"/>
    </row>
    <row r="3499" spans="1:24" ht="31.5" customHeight="1" x14ac:dyDescent="0.3">
      <c r="A3499" s="4" t="s">
        <v>240</v>
      </c>
      <c r="B3499" s="4" t="s">
        <v>1760</v>
      </c>
      <c r="C3499" s="4" t="s">
        <v>177</v>
      </c>
      <c r="D3499" s="4" t="s">
        <v>12</v>
      </c>
      <c r="E3499" s="14" t="s">
        <v>532</v>
      </c>
      <c r="F3499" s="5">
        <v>221.5</v>
      </c>
      <c r="G3499" s="5">
        <v>221.5</v>
      </c>
      <c r="H3499" s="5">
        <v>221.5</v>
      </c>
      <c r="I3499" s="5"/>
      <c r="J3499" s="5"/>
      <c r="K3499" s="5"/>
      <c r="L3499" s="5"/>
      <c r="M3499" s="5">
        <f t="shared" si="2926"/>
        <v>221.5</v>
      </c>
      <c r="N3499" s="5">
        <v>221.5</v>
      </c>
      <c r="O3499" s="5">
        <v>114.33328</v>
      </c>
      <c r="P3499" s="5">
        <v>0</v>
      </c>
      <c r="Q3499" s="5">
        <v>0</v>
      </c>
      <c r="R3499" s="5">
        <v>0</v>
      </c>
      <c r="S3499" s="5">
        <v>0</v>
      </c>
      <c r="T3499" s="5">
        <v>221.5</v>
      </c>
      <c r="U3499" s="5">
        <v>0</v>
      </c>
      <c r="V3499" s="42">
        <v>0</v>
      </c>
      <c r="W3499" s="5">
        <f t="shared" si="2938"/>
        <v>100</v>
      </c>
      <c r="X3499" s="27"/>
    </row>
    <row r="3500" spans="1:24" ht="31.5" hidden="1" customHeight="1" x14ac:dyDescent="0.25">
      <c r="A3500" s="4" t="s">
        <v>240</v>
      </c>
      <c r="B3500" s="4" t="s">
        <v>1760</v>
      </c>
      <c r="C3500" s="4" t="s">
        <v>1427</v>
      </c>
      <c r="D3500" s="4"/>
      <c r="E3500" s="14" t="s">
        <v>1428</v>
      </c>
      <c r="F3500" s="5">
        <f>F3501</f>
        <v>3000</v>
      </c>
      <c r="G3500" s="5">
        <f t="shared" ref="G3500:L3501" si="2971">G3501</f>
        <v>0</v>
      </c>
      <c r="H3500" s="5">
        <f t="shared" si="2971"/>
        <v>0</v>
      </c>
      <c r="I3500" s="5">
        <f t="shared" si="2971"/>
        <v>0</v>
      </c>
      <c r="J3500" s="5">
        <f t="shared" si="2971"/>
        <v>0</v>
      </c>
      <c r="K3500" s="5">
        <f t="shared" si="2971"/>
        <v>0</v>
      </c>
      <c r="L3500" s="5">
        <f t="shared" si="2971"/>
        <v>0</v>
      </c>
      <c r="M3500" s="5">
        <f t="shared" si="2926"/>
        <v>3000</v>
      </c>
      <c r="N3500" s="5">
        <f>N3501</f>
        <v>0</v>
      </c>
      <c r="O3500" s="5">
        <f>O3501</f>
        <v>0</v>
      </c>
      <c r="P3500" s="5">
        <f t="shared" ref="P3500:V3501" si="2972">P3501</f>
        <v>0</v>
      </c>
      <c r="Q3500" s="5">
        <f t="shared" si="2972"/>
        <v>0</v>
      </c>
      <c r="R3500" s="5">
        <f t="shared" si="2972"/>
        <v>0</v>
      </c>
      <c r="S3500" s="5">
        <f t="shared" si="2972"/>
        <v>0</v>
      </c>
      <c r="T3500" s="5">
        <f t="shared" si="2972"/>
        <v>0</v>
      </c>
      <c r="U3500" s="5">
        <f t="shared" si="2972"/>
        <v>0</v>
      </c>
      <c r="V3500" s="42">
        <f t="shared" si="2972"/>
        <v>0</v>
      </c>
      <c r="W3500" s="5" t="e">
        <f t="shared" si="2938"/>
        <v>#DIV/0!</v>
      </c>
      <c r="X3500" s="25" t="s">
        <v>1591</v>
      </c>
    </row>
    <row r="3501" spans="1:24" ht="31.5" hidden="1" customHeight="1" x14ac:dyDescent="0.3">
      <c r="A3501" s="4" t="s">
        <v>240</v>
      </c>
      <c r="B3501" s="4" t="s">
        <v>1760</v>
      </c>
      <c r="C3501" s="4" t="s">
        <v>1427</v>
      </c>
      <c r="D3501" s="4" t="s">
        <v>11</v>
      </c>
      <c r="E3501" s="14" t="s">
        <v>531</v>
      </c>
      <c r="F3501" s="5">
        <f>F3502</f>
        <v>3000</v>
      </c>
      <c r="G3501" s="5">
        <f t="shared" si="2971"/>
        <v>0</v>
      </c>
      <c r="H3501" s="5">
        <f t="shared" si="2971"/>
        <v>0</v>
      </c>
      <c r="I3501" s="5">
        <f t="shared" si="2971"/>
        <v>0</v>
      </c>
      <c r="J3501" s="5">
        <f t="shared" si="2971"/>
        <v>0</v>
      </c>
      <c r="K3501" s="5">
        <f t="shared" si="2971"/>
        <v>0</v>
      </c>
      <c r="L3501" s="5">
        <f t="shared" si="2971"/>
        <v>0</v>
      </c>
      <c r="M3501" s="5">
        <f t="shared" si="2926"/>
        <v>3000</v>
      </c>
      <c r="N3501" s="5">
        <f>N3502</f>
        <v>0</v>
      </c>
      <c r="O3501" s="5">
        <f>O3502</f>
        <v>0</v>
      </c>
      <c r="P3501" s="5">
        <f t="shared" si="2972"/>
        <v>0</v>
      </c>
      <c r="Q3501" s="5">
        <f t="shared" si="2972"/>
        <v>0</v>
      </c>
      <c r="R3501" s="5">
        <f t="shared" si="2972"/>
        <v>0</v>
      </c>
      <c r="S3501" s="5">
        <f t="shared" si="2972"/>
        <v>0</v>
      </c>
      <c r="T3501" s="5">
        <f t="shared" si="2972"/>
        <v>0</v>
      </c>
      <c r="U3501" s="5">
        <f t="shared" si="2972"/>
        <v>0</v>
      </c>
      <c r="V3501" s="42">
        <f t="shared" si="2972"/>
        <v>0</v>
      </c>
      <c r="W3501" s="5" t="e">
        <f t="shared" si="2938"/>
        <v>#DIV/0!</v>
      </c>
      <c r="X3501" s="25" t="s">
        <v>1591</v>
      </c>
    </row>
    <row r="3502" spans="1:24" ht="31.5" hidden="1" customHeight="1" x14ac:dyDescent="0.3">
      <c r="A3502" s="4" t="s">
        <v>240</v>
      </c>
      <c r="B3502" s="4" t="s">
        <v>1760</v>
      </c>
      <c r="C3502" s="4" t="s">
        <v>1427</v>
      </c>
      <c r="D3502" s="4" t="s">
        <v>12</v>
      </c>
      <c r="E3502" s="14" t="s">
        <v>532</v>
      </c>
      <c r="F3502" s="5">
        <v>3000</v>
      </c>
      <c r="G3502" s="5"/>
      <c r="H3502" s="5"/>
      <c r="I3502" s="5"/>
      <c r="J3502" s="5"/>
      <c r="K3502" s="5"/>
      <c r="L3502" s="5"/>
      <c r="M3502" s="5">
        <f t="shared" si="2926"/>
        <v>3000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42">
        <v>0</v>
      </c>
      <c r="W3502" s="5" t="e">
        <f t="shared" si="2938"/>
        <v>#DIV/0!</v>
      </c>
      <c r="X3502" s="25" t="s">
        <v>1591</v>
      </c>
    </row>
    <row r="3503" spans="1:24" ht="47.25" customHeight="1" x14ac:dyDescent="0.3">
      <c r="A3503" s="4" t="s">
        <v>240</v>
      </c>
      <c r="B3503" s="4" t="s">
        <v>1760</v>
      </c>
      <c r="C3503" s="4" t="s">
        <v>178</v>
      </c>
      <c r="D3503" s="4"/>
      <c r="E3503" s="14" t="s">
        <v>554</v>
      </c>
      <c r="F3503" s="5">
        <f t="shared" ref="F3503:L3504" si="2973">F3504</f>
        <v>557.9</v>
      </c>
      <c r="G3503" s="5">
        <f t="shared" si="2973"/>
        <v>557.9</v>
      </c>
      <c r="H3503" s="5">
        <f t="shared" si="2973"/>
        <v>557.9</v>
      </c>
      <c r="I3503" s="5">
        <f t="shared" si="2973"/>
        <v>0</v>
      </c>
      <c r="J3503" s="5">
        <f t="shared" si="2973"/>
        <v>0</v>
      </c>
      <c r="K3503" s="5">
        <f t="shared" si="2973"/>
        <v>0</v>
      </c>
      <c r="L3503" s="5">
        <f t="shared" si="2973"/>
        <v>15</v>
      </c>
      <c r="M3503" s="5">
        <f t="shared" si="2926"/>
        <v>572.9</v>
      </c>
      <c r="N3503" s="5">
        <f>N3504</f>
        <v>572.9</v>
      </c>
      <c r="O3503" s="5">
        <f>O3504</f>
        <v>418.42500000000001</v>
      </c>
      <c r="P3503" s="5">
        <f t="shared" ref="P3503:V3504" si="2974">P3504</f>
        <v>0</v>
      </c>
      <c r="Q3503" s="5">
        <f t="shared" si="2974"/>
        <v>0</v>
      </c>
      <c r="R3503" s="5">
        <f t="shared" si="2974"/>
        <v>0</v>
      </c>
      <c r="S3503" s="5">
        <f t="shared" si="2974"/>
        <v>0</v>
      </c>
      <c r="T3503" s="5">
        <f t="shared" si="2974"/>
        <v>572.9</v>
      </c>
      <c r="U3503" s="5">
        <f t="shared" si="2974"/>
        <v>0</v>
      </c>
      <c r="V3503" s="42">
        <f t="shared" si="2974"/>
        <v>0</v>
      </c>
      <c r="W3503" s="5">
        <f t="shared" si="2938"/>
        <v>100</v>
      </c>
      <c r="X3503" s="27"/>
    </row>
    <row r="3504" spans="1:24" ht="31.5" customHeight="1" x14ac:dyDescent="0.3">
      <c r="A3504" s="4" t="s">
        <v>240</v>
      </c>
      <c r="B3504" s="4" t="s">
        <v>1760</v>
      </c>
      <c r="C3504" s="4" t="s">
        <v>178</v>
      </c>
      <c r="D3504" s="4" t="s">
        <v>87</v>
      </c>
      <c r="E3504" s="14" t="s">
        <v>541</v>
      </c>
      <c r="F3504" s="5">
        <f t="shared" si="2973"/>
        <v>557.9</v>
      </c>
      <c r="G3504" s="5">
        <f t="shared" si="2973"/>
        <v>557.9</v>
      </c>
      <c r="H3504" s="5">
        <f t="shared" si="2973"/>
        <v>557.9</v>
      </c>
      <c r="I3504" s="5">
        <f t="shared" si="2973"/>
        <v>0</v>
      </c>
      <c r="J3504" s="5">
        <f t="shared" si="2973"/>
        <v>0</v>
      </c>
      <c r="K3504" s="5">
        <f t="shared" si="2973"/>
        <v>0</v>
      </c>
      <c r="L3504" s="5">
        <f t="shared" si="2973"/>
        <v>15</v>
      </c>
      <c r="M3504" s="5">
        <f t="shared" si="2926"/>
        <v>572.9</v>
      </c>
      <c r="N3504" s="5">
        <f>N3505</f>
        <v>572.9</v>
      </c>
      <c r="O3504" s="5">
        <f>O3505</f>
        <v>418.42500000000001</v>
      </c>
      <c r="P3504" s="5">
        <f t="shared" si="2974"/>
        <v>0</v>
      </c>
      <c r="Q3504" s="5">
        <f t="shared" si="2974"/>
        <v>0</v>
      </c>
      <c r="R3504" s="5">
        <f t="shared" si="2974"/>
        <v>0</v>
      </c>
      <c r="S3504" s="5">
        <f t="shared" si="2974"/>
        <v>0</v>
      </c>
      <c r="T3504" s="5">
        <f t="shared" si="2974"/>
        <v>572.9</v>
      </c>
      <c r="U3504" s="5">
        <f t="shared" si="2974"/>
        <v>0</v>
      </c>
      <c r="V3504" s="42">
        <f t="shared" si="2974"/>
        <v>0</v>
      </c>
      <c r="W3504" s="5">
        <f t="shared" si="2938"/>
        <v>100</v>
      </c>
      <c r="X3504" s="27"/>
    </row>
    <row r="3505" spans="1:25" ht="63" customHeight="1" x14ac:dyDescent="0.3">
      <c r="A3505" s="4" t="s">
        <v>240</v>
      </c>
      <c r="B3505" s="4" t="s">
        <v>1760</v>
      </c>
      <c r="C3505" s="4" t="s">
        <v>178</v>
      </c>
      <c r="D3505" s="4" t="s">
        <v>84</v>
      </c>
      <c r="E3505" s="14" t="s">
        <v>1552</v>
      </c>
      <c r="F3505" s="5">
        <v>557.9</v>
      </c>
      <c r="G3505" s="5">
        <v>557.9</v>
      </c>
      <c r="H3505" s="5">
        <v>557.9</v>
      </c>
      <c r="I3505" s="5"/>
      <c r="J3505" s="5"/>
      <c r="K3505" s="5"/>
      <c r="L3505" s="5">
        <v>15</v>
      </c>
      <c r="M3505" s="5">
        <f t="shared" si="2926"/>
        <v>572.9</v>
      </c>
      <c r="N3505" s="5">
        <v>572.9</v>
      </c>
      <c r="O3505" s="5">
        <v>418.42500000000001</v>
      </c>
      <c r="P3505" s="5">
        <v>0</v>
      </c>
      <c r="Q3505" s="5">
        <v>0</v>
      </c>
      <c r="R3505" s="5">
        <v>0</v>
      </c>
      <c r="S3505" s="5">
        <v>0</v>
      </c>
      <c r="T3505" s="5">
        <v>572.9</v>
      </c>
      <c r="U3505" s="5">
        <v>0</v>
      </c>
      <c r="V3505" s="42">
        <v>0</v>
      </c>
      <c r="W3505" s="5">
        <f t="shared" si="2938"/>
        <v>100</v>
      </c>
      <c r="X3505" s="27"/>
    </row>
    <row r="3506" spans="1:25" ht="63" customHeight="1" x14ac:dyDescent="0.3">
      <c r="A3506" s="4" t="s">
        <v>240</v>
      </c>
      <c r="B3506" s="4" t="s">
        <v>1760</v>
      </c>
      <c r="C3506" s="4" t="s">
        <v>179</v>
      </c>
      <c r="D3506" s="4"/>
      <c r="E3506" s="14" t="s">
        <v>555</v>
      </c>
      <c r="F3506" s="5">
        <f t="shared" ref="F3506:L3507" si="2975">F3507</f>
        <v>128</v>
      </c>
      <c r="G3506" s="5">
        <f t="shared" si="2975"/>
        <v>128</v>
      </c>
      <c r="H3506" s="5">
        <f t="shared" si="2975"/>
        <v>128</v>
      </c>
      <c r="I3506" s="5">
        <f t="shared" si="2975"/>
        <v>0</v>
      </c>
      <c r="J3506" s="5">
        <f t="shared" si="2975"/>
        <v>0</v>
      </c>
      <c r="K3506" s="5">
        <f t="shared" si="2975"/>
        <v>0</v>
      </c>
      <c r="L3506" s="5">
        <f t="shared" si="2975"/>
        <v>0</v>
      </c>
      <c r="M3506" s="5">
        <f t="shared" si="2926"/>
        <v>128</v>
      </c>
      <c r="N3506" s="5">
        <f>N3507</f>
        <v>128</v>
      </c>
      <c r="O3506" s="5">
        <f>O3507</f>
        <v>32</v>
      </c>
      <c r="P3506" s="5">
        <f t="shared" ref="P3506:V3507" si="2976">P3507</f>
        <v>0</v>
      </c>
      <c r="Q3506" s="5">
        <f t="shared" si="2976"/>
        <v>0</v>
      </c>
      <c r="R3506" s="5">
        <f t="shared" si="2976"/>
        <v>0</v>
      </c>
      <c r="S3506" s="5">
        <f t="shared" si="2976"/>
        <v>0</v>
      </c>
      <c r="T3506" s="5">
        <f t="shared" si="2976"/>
        <v>128</v>
      </c>
      <c r="U3506" s="5">
        <f t="shared" si="2976"/>
        <v>0</v>
      </c>
      <c r="V3506" s="42">
        <f t="shared" si="2976"/>
        <v>0</v>
      </c>
      <c r="W3506" s="5">
        <f t="shared" si="2938"/>
        <v>100</v>
      </c>
      <c r="X3506" s="27"/>
    </row>
    <row r="3507" spans="1:25" ht="31.5" customHeight="1" x14ac:dyDescent="0.3">
      <c r="A3507" s="4" t="s">
        <v>240</v>
      </c>
      <c r="B3507" s="4" t="s">
        <v>1760</v>
      </c>
      <c r="C3507" s="4" t="s">
        <v>179</v>
      </c>
      <c r="D3507" s="4" t="s">
        <v>87</v>
      </c>
      <c r="E3507" s="14" t="s">
        <v>541</v>
      </c>
      <c r="F3507" s="5">
        <f t="shared" si="2975"/>
        <v>128</v>
      </c>
      <c r="G3507" s="5">
        <f t="shared" si="2975"/>
        <v>128</v>
      </c>
      <c r="H3507" s="5">
        <f t="shared" si="2975"/>
        <v>128</v>
      </c>
      <c r="I3507" s="5">
        <f t="shared" si="2975"/>
        <v>0</v>
      </c>
      <c r="J3507" s="5">
        <f t="shared" si="2975"/>
        <v>0</v>
      </c>
      <c r="K3507" s="5">
        <f t="shared" si="2975"/>
        <v>0</v>
      </c>
      <c r="L3507" s="5">
        <f t="shared" si="2975"/>
        <v>0</v>
      </c>
      <c r="M3507" s="5">
        <f t="shared" si="2926"/>
        <v>128</v>
      </c>
      <c r="N3507" s="5">
        <f>N3508</f>
        <v>128</v>
      </c>
      <c r="O3507" s="5">
        <f>O3508</f>
        <v>32</v>
      </c>
      <c r="P3507" s="5">
        <f t="shared" si="2976"/>
        <v>0</v>
      </c>
      <c r="Q3507" s="5">
        <f t="shared" si="2976"/>
        <v>0</v>
      </c>
      <c r="R3507" s="5">
        <f t="shared" si="2976"/>
        <v>0</v>
      </c>
      <c r="S3507" s="5">
        <f t="shared" si="2976"/>
        <v>0</v>
      </c>
      <c r="T3507" s="5">
        <f t="shared" si="2976"/>
        <v>128</v>
      </c>
      <c r="U3507" s="5">
        <f t="shared" si="2976"/>
        <v>0</v>
      </c>
      <c r="V3507" s="42">
        <f t="shared" si="2976"/>
        <v>0</v>
      </c>
      <c r="W3507" s="5">
        <f t="shared" si="2938"/>
        <v>100</v>
      </c>
      <c r="X3507" s="27"/>
    </row>
    <row r="3508" spans="1:25" ht="63" customHeight="1" x14ac:dyDescent="0.3">
      <c r="A3508" s="4" t="s">
        <v>240</v>
      </c>
      <c r="B3508" s="4" t="s">
        <v>1760</v>
      </c>
      <c r="C3508" s="4" t="s">
        <v>179</v>
      </c>
      <c r="D3508" s="4" t="s">
        <v>84</v>
      </c>
      <c r="E3508" s="14" t="s">
        <v>1552</v>
      </c>
      <c r="F3508" s="5">
        <v>128</v>
      </c>
      <c r="G3508" s="5">
        <v>128</v>
      </c>
      <c r="H3508" s="5">
        <v>128</v>
      </c>
      <c r="I3508" s="5"/>
      <c r="J3508" s="5"/>
      <c r="K3508" s="5"/>
      <c r="L3508" s="5"/>
      <c r="M3508" s="5">
        <f t="shared" si="2926"/>
        <v>128</v>
      </c>
      <c r="N3508" s="5">
        <v>128</v>
      </c>
      <c r="O3508" s="5">
        <v>32</v>
      </c>
      <c r="P3508" s="5">
        <v>0</v>
      </c>
      <c r="Q3508" s="5">
        <v>0</v>
      </c>
      <c r="R3508" s="5">
        <v>0</v>
      </c>
      <c r="S3508" s="5">
        <v>0</v>
      </c>
      <c r="T3508" s="5">
        <v>128</v>
      </c>
      <c r="U3508" s="5">
        <v>0</v>
      </c>
      <c r="V3508" s="42">
        <v>0</v>
      </c>
      <c r="W3508" s="5">
        <f t="shared" si="2938"/>
        <v>100</v>
      </c>
      <c r="X3508" s="27"/>
    </row>
    <row r="3509" spans="1:25" ht="63" customHeight="1" x14ac:dyDescent="0.3">
      <c r="A3509" s="4" t="s">
        <v>240</v>
      </c>
      <c r="B3509" s="4" t="s">
        <v>1760</v>
      </c>
      <c r="C3509" s="4" t="s">
        <v>185</v>
      </c>
      <c r="D3509" s="4"/>
      <c r="E3509" s="14" t="s">
        <v>1045</v>
      </c>
      <c r="F3509" s="5">
        <f t="shared" ref="F3509:L3509" si="2977">F3510+F3513</f>
        <v>4810.3</v>
      </c>
      <c r="G3509" s="5">
        <f t="shared" si="2977"/>
        <v>5032.3</v>
      </c>
      <c r="H3509" s="5">
        <f t="shared" si="2977"/>
        <v>5032.3</v>
      </c>
      <c r="I3509" s="5">
        <f t="shared" si="2977"/>
        <v>0</v>
      </c>
      <c r="J3509" s="5">
        <f t="shared" si="2977"/>
        <v>0</v>
      </c>
      <c r="K3509" s="5">
        <f t="shared" si="2977"/>
        <v>0</v>
      </c>
      <c r="L3509" s="5">
        <f t="shared" si="2977"/>
        <v>-339.99700000000001</v>
      </c>
      <c r="M3509" s="5">
        <f t="shared" si="2926"/>
        <v>4470.3029999999999</v>
      </c>
      <c r="N3509" s="5">
        <f>N3510+N3513</f>
        <v>4470.3029999999999</v>
      </c>
      <c r="O3509" s="5">
        <f>O3510+O3513</f>
        <v>3281.0625</v>
      </c>
      <c r="P3509" s="5">
        <f t="shared" ref="P3509:V3509" si="2978">P3510+P3513</f>
        <v>0</v>
      </c>
      <c r="Q3509" s="5">
        <f t="shared" si="2978"/>
        <v>0</v>
      </c>
      <c r="R3509" s="5">
        <f t="shared" si="2978"/>
        <v>0</v>
      </c>
      <c r="S3509" s="5">
        <f t="shared" si="2978"/>
        <v>0</v>
      </c>
      <c r="T3509" s="5">
        <f t="shared" si="2978"/>
        <v>4470.2920000000004</v>
      </c>
      <c r="U3509" s="5">
        <f t="shared" si="2978"/>
        <v>0</v>
      </c>
      <c r="V3509" s="42">
        <f t="shared" si="2978"/>
        <v>0</v>
      </c>
      <c r="W3509" s="5">
        <f t="shared" si="2938"/>
        <v>99.999753931668621</v>
      </c>
      <c r="X3509" s="27"/>
    </row>
    <row r="3510" spans="1:25" ht="31.5" customHeight="1" x14ac:dyDescent="0.3">
      <c r="A3510" s="4" t="s">
        <v>240</v>
      </c>
      <c r="B3510" s="4" t="s">
        <v>1760</v>
      </c>
      <c r="C3510" s="4" t="s">
        <v>180</v>
      </c>
      <c r="D3510" s="4"/>
      <c r="E3510" s="14" t="s">
        <v>557</v>
      </c>
      <c r="F3510" s="5">
        <f t="shared" ref="F3510:L3511" si="2979">F3511</f>
        <v>4810.3</v>
      </c>
      <c r="G3510" s="5">
        <f t="shared" si="2979"/>
        <v>4810.3</v>
      </c>
      <c r="H3510" s="5">
        <f t="shared" si="2979"/>
        <v>4810.3</v>
      </c>
      <c r="I3510" s="5">
        <f t="shared" si="2979"/>
        <v>0</v>
      </c>
      <c r="J3510" s="5">
        <f t="shared" si="2979"/>
        <v>0</v>
      </c>
      <c r="K3510" s="5">
        <f t="shared" si="2979"/>
        <v>0</v>
      </c>
      <c r="L3510" s="5">
        <f t="shared" si="2979"/>
        <v>-339.99700000000001</v>
      </c>
      <c r="M3510" s="5">
        <f t="shared" si="2926"/>
        <v>4470.3029999999999</v>
      </c>
      <c r="N3510" s="5">
        <f>N3511</f>
        <v>4470.3029999999999</v>
      </c>
      <c r="O3510" s="5">
        <f>O3511</f>
        <v>3281.0625</v>
      </c>
      <c r="P3510" s="5">
        <f t="shared" ref="P3510:V3511" si="2980">P3511</f>
        <v>0</v>
      </c>
      <c r="Q3510" s="5">
        <f t="shared" si="2980"/>
        <v>0</v>
      </c>
      <c r="R3510" s="5">
        <f t="shared" si="2980"/>
        <v>0</v>
      </c>
      <c r="S3510" s="5">
        <f t="shared" si="2980"/>
        <v>0</v>
      </c>
      <c r="T3510" s="5">
        <f t="shared" si="2980"/>
        <v>4470.2920000000004</v>
      </c>
      <c r="U3510" s="5">
        <f t="shared" si="2980"/>
        <v>0</v>
      </c>
      <c r="V3510" s="42">
        <f t="shared" si="2980"/>
        <v>0</v>
      </c>
      <c r="W3510" s="5">
        <f t="shared" si="2938"/>
        <v>99.999753931668621</v>
      </c>
      <c r="X3510" s="27"/>
    </row>
    <row r="3511" spans="1:25" ht="31.5" customHeight="1" x14ac:dyDescent="0.3">
      <c r="A3511" s="4" t="s">
        <v>240</v>
      </c>
      <c r="B3511" s="4" t="s">
        <v>1760</v>
      </c>
      <c r="C3511" s="4" t="s">
        <v>180</v>
      </c>
      <c r="D3511" s="4" t="s">
        <v>87</v>
      </c>
      <c r="E3511" s="14" t="s">
        <v>541</v>
      </c>
      <c r="F3511" s="5">
        <f t="shared" si="2979"/>
        <v>4810.3</v>
      </c>
      <c r="G3511" s="5">
        <f t="shared" si="2979"/>
        <v>4810.3</v>
      </c>
      <c r="H3511" s="5">
        <f t="shared" si="2979"/>
        <v>4810.3</v>
      </c>
      <c r="I3511" s="5">
        <f t="shared" si="2979"/>
        <v>0</v>
      </c>
      <c r="J3511" s="5">
        <f t="shared" si="2979"/>
        <v>0</v>
      </c>
      <c r="K3511" s="5">
        <f t="shared" si="2979"/>
        <v>0</v>
      </c>
      <c r="L3511" s="5">
        <f t="shared" si="2979"/>
        <v>-339.99700000000001</v>
      </c>
      <c r="M3511" s="5">
        <f t="shared" si="2926"/>
        <v>4470.3029999999999</v>
      </c>
      <c r="N3511" s="5">
        <f>N3512</f>
        <v>4470.3029999999999</v>
      </c>
      <c r="O3511" s="5">
        <f>O3512</f>
        <v>3281.0625</v>
      </c>
      <c r="P3511" s="5">
        <f t="shared" si="2980"/>
        <v>0</v>
      </c>
      <c r="Q3511" s="5">
        <f t="shared" si="2980"/>
        <v>0</v>
      </c>
      <c r="R3511" s="5">
        <f t="shared" si="2980"/>
        <v>0</v>
      </c>
      <c r="S3511" s="5">
        <f t="shared" si="2980"/>
        <v>0</v>
      </c>
      <c r="T3511" s="5">
        <f t="shared" si="2980"/>
        <v>4470.2920000000004</v>
      </c>
      <c r="U3511" s="5">
        <f t="shared" si="2980"/>
        <v>0</v>
      </c>
      <c r="V3511" s="42">
        <f t="shared" si="2980"/>
        <v>0</v>
      </c>
      <c r="W3511" s="5">
        <f t="shared" si="2938"/>
        <v>99.999753931668621</v>
      </c>
      <c r="X3511" s="27"/>
    </row>
    <row r="3512" spans="1:25" ht="63" customHeight="1" x14ac:dyDescent="0.3">
      <c r="A3512" s="4" t="s">
        <v>240</v>
      </c>
      <c r="B3512" s="4" t="s">
        <v>1760</v>
      </c>
      <c r="C3512" s="4" t="s">
        <v>180</v>
      </c>
      <c r="D3512" s="4" t="s">
        <v>84</v>
      </c>
      <c r="E3512" s="14" t="s">
        <v>1552</v>
      </c>
      <c r="F3512" s="5">
        <v>4810.3</v>
      </c>
      <c r="G3512" s="5">
        <v>4810.3</v>
      </c>
      <c r="H3512" s="5">
        <v>4810.3</v>
      </c>
      <c r="I3512" s="5"/>
      <c r="J3512" s="5"/>
      <c r="K3512" s="5"/>
      <c r="L3512" s="5">
        <v>-339.99700000000001</v>
      </c>
      <c r="M3512" s="5">
        <f t="shared" si="2926"/>
        <v>4470.3029999999999</v>
      </c>
      <c r="N3512" s="5">
        <v>4470.3029999999999</v>
      </c>
      <c r="O3512" s="5">
        <v>3281.0625</v>
      </c>
      <c r="P3512" s="5">
        <v>0</v>
      </c>
      <c r="Q3512" s="5">
        <v>0</v>
      </c>
      <c r="R3512" s="5">
        <v>0</v>
      </c>
      <c r="S3512" s="5">
        <v>0</v>
      </c>
      <c r="T3512" s="5">
        <v>4470.2920000000004</v>
      </c>
      <c r="U3512" s="5">
        <v>0</v>
      </c>
      <c r="V3512" s="42">
        <v>0</v>
      </c>
      <c r="W3512" s="5">
        <f t="shared" si="2938"/>
        <v>99.999753931668621</v>
      </c>
      <c r="X3512" s="27"/>
    </row>
    <row r="3513" spans="1:25" ht="31.5" hidden="1" customHeight="1" x14ac:dyDescent="0.25">
      <c r="A3513" s="4" t="s">
        <v>240</v>
      </c>
      <c r="B3513" s="4" t="s">
        <v>1760</v>
      </c>
      <c r="C3513" s="4" t="s">
        <v>181</v>
      </c>
      <c r="D3513" s="4"/>
      <c r="E3513" s="14" t="s">
        <v>908</v>
      </c>
      <c r="F3513" s="5">
        <f t="shared" ref="F3513:L3514" si="2981">F3514</f>
        <v>0</v>
      </c>
      <c r="G3513" s="5">
        <f t="shared" si="2981"/>
        <v>222</v>
      </c>
      <c r="H3513" s="5">
        <f t="shared" si="2981"/>
        <v>222</v>
      </c>
      <c r="I3513" s="5">
        <f t="shared" si="2981"/>
        <v>0</v>
      </c>
      <c r="J3513" s="5">
        <f t="shared" si="2981"/>
        <v>0</v>
      </c>
      <c r="K3513" s="5">
        <f t="shared" si="2981"/>
        <v>0</v>
      </c>
      <c r="L3513" s="5">
        <f t="shared" si="2981"/>
        <v>0</v>
      </c>
      <c r="M3513" s="5">
        <f t="shared" si="2926"/>
        <v>0</v>
      </c>
      <c r="N3513" s="5">
        <f>N3514</f>
        <v>0</v>
      </c>
      <c r="O3513" s="5">
        <f>O3514</f>
        <v>0</v>
      </c>
      <c r="P3513" s="5">
        <f t="shared" ref="P3513:V3514" si="2982">P3514</f>
        <v>0</v>
      </c>
      <c r="Q3513" s="5">
        <f t="shared" si="2982"/>
        <v>0</v>
      </c>
      <c r="R3513" s="5">
        <f t="shared" si="2982"/>
        <v>0</v>
      </c>
      <c r="S3513" s="5">
        <f t="shared" si="2982"/>
        <v>0</v>
      </c>
      <c r="T3513" s="5">
        <f t="shared" si="2982"/>
        <v>0</v>
      </c>
      <c r="U3513" s="5">
        <f t="shared" si="2982"/>
        <v>0</v>
      </c>
      <c r="V3513" s="42">
        <f t="shared" si="2982"/>
        <v>0</v>
      </c>
      <c r="W3513" s="5" t="e">
        <f t="shared" si="2938"/>
        <v>#DIV/0!</v>
      </c>
      <c r="X3513" s="25" t="s">
        <v>1591</v>
      </c>
      <c r="Y3513" s="2" t="s">
        <v>1630</v>
      </c>
    </row>
    <row r="3514" spans="1:25" ht="31.5" hidden="1" customHeight="1" x14ac:dyDescent="0.3">
      <c r="A3514" s="4" t="s">
        <v>240</v>
      </c>
      <c r="B3514" s="4" t="s">
        <v>1760</v>
      </c>
      <c r="C3514" s="4" t="s">
        <v>181</v>
      </c>
      <c r="D3514" s="4" t="s">
        <v>87</v>
      </c>
      <c r="E3514" s="14" t="s">
        <v>541</v>
      </c>
      <c r="F3514" s="5">
        <f t="shared" si="2981"/>
        <v>0</v>
      </c>
      <c r="G3514" s="5">
        <f t="shared" si="2981"/>
        <v>222</v>
      </c>
      <c r="H3514" s="5">
        <f t="shared" si="2981"/>
        <v>222</v>
      </c>
      <c r="I3514" s="5">
        <f t="shared" si="2981"/>
        <v>0</v>
      </c>
      <c r="J3514" s="5">
        <f t="shared" si="2981"/>
        <v>0</v>
      </c>
      <c r="K3514" s="5">
        <f t="shared" si="2981"/>
        <v>0</v>
      </c>
      <c r="L3514" s="5">
        <f t="shared" si="2981"/>
        <v>0</v>
      </c>
      <c r="M3514" s="5">
        <f t="shared" si="2926"/>
        <v>0</v>
      </c>
      <c r="N3514" s="5">
        <f>N3515</f>
        <v>0</v>
      </c>
      <c r="O3514" s="5">
        <f>O3515</f>
        <v>0</v>
      </c>
      <c r="P3514" s="5">
        <f t="shared" si="2982"/>
        <v>0</v>
      </c>
      <c r="Q3514" s="5">
        <f t="shared" si="2982"/>
        <v>0</v>
      </c>
      <c r="R3514" s="5">
        <f t="shared" si="2982"/>
        <v>0</v>
      </c>
      <c r="S3514" s="5">
        <f t="shared" si="2982"/>
        <v>0</v>
      </c>
      <c r="T3514" s="5">
        <f t="shared" si="2982"/>
        <v>0</v>
      </c>
      <c r="U3514" s="5">
        <f t="shared" si="2982"/>
        <v>0</v>
      </c>
      <c r="V3514" s="42">
        <f t="shared" si="2982"/>
        <v>0</v>
      </c>
      <c r="W3514" s="5" t="e">
        <f t="shared" si="2938"/>
        <v>#DIV/0!</v>
      </c>
      <c r="X3514" s="25" t="s">
        <v>1591</v>
      </c>
      <c r="Y3514" s="2" t="s">
        <v>1630</v>
      </c>
    </row>
    <row r="3515" spans="1:25" ht="63" hidden="1" customHeight="1" x14ac:dyDescent="0.3">
      <c r="A3515" s="4" t="s">
        <v>240</v>
      </c>
      <c r="B3515" s="4" t="s">
        <v>1760</v>
      </c>
      <c r="C3515" s="4" t="s">
        <v>181</v>
      </c>
      <c r="D3515" s="4" t="s">
        <v>84</v>
      </c>
      <c r="E3515" s="14" t="s">
        <v>1552</v>
      </c>
      <c r="F3515" s="5"/>
      <c r="G3515" s="5">
        <v>222</v>
      </c>
      <c r="H3515" s="5">
        <v>222</v>
      </c>
      <c r="I3515" s="5"/>
      <c r="J3515" s="5"/>
      <c r="K3515" s="5"/>
      <c r="L3515" s="5"/>
      <c r="M3515" s="5">
        <f t="shared" si="2926"/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42">
        <v>0</v>
      </c>
      <c r="W3515" s="5" t="e">
        <f t="shared" si="2938"/>
        <v>#DIV/0!</v>
      </c>
      <c r="X3515" s="25" t="s">
        <v>1591</v>
      </c>
      <c r="Y3515" s="2" t="s">
        <v>1630</v>
      </c>
    </row>
    <row r="3516" spans="1:25" ht="47.25" customHeight="1" x14ac:dyDescent="0.3">
      <c r="A3516" s="4" t="s">
        <v>240</v>
      </c>
      <c r="B3516" s="4" t="s">
        <v>1760</v>
      </c>
      <c r="C3516" s="4" t="s">
        <v>186</v>
      </c>
      <c r="D3516" s="4"/>
      <c r="E3516" s="14" t="s">
        <v>1046</v>
      </c>
      <c r="F3516" s="5">
        <f t="shared" ref="F3516:L3516" si="2983">F3517</f>
        <v>9901.2999999999993</v>
      </c>
      <c r="G3516" s="5">
        <f t="shared" si="2983"/>
        <v>8565.9</v>
      </c>
      <c r="H3516" s="5">
        <f t="shared" si="2983"/>
        <v>8243.7999999999993</v>
      </c>
      <c r="I3516" s="5">
        <f t="shared" si="2983"/>
        <v>0</v>
      </c>
      <c r="J3516" s="5">
        <f t="shared" si="2983"/>
        <v>0</v>
      </c>
      <c r="K3516" s="5">
        <f t="shared" si="2983"/>
        <v>0</v>
      </c>
      <c r="L3516" s="5">
        <f t="shared" si="2983"/>
        <v>-2216.942</v>
      </c>
      <c r="M3516" s="5">
        <f t="shared" si="2926"/>
        <v>7684.3579999999993</v>
      </c>
      <c r="N3516" s="5">
        <f>N3517</f>
        <v>7610.1289999999999</v>
      </c>
      <c r="O3516" s="5">
        <f>O3517</f>
        <v>4829.34735</v>
      </c>
      <c r="P3516" s="5">
        <f t="shared" ref="P3516:V3516" si="2984">P3517</f>
        <v>0</v>
      </c>
      <c r="Q3516" s="5">
        <f t="shared" si="2984"/>
        <v>0</v>
      </c>
      <c r="R3516" s="5">
        <f t="shared" si="2984"/>
        <v>0</v>
      </c>
      <c r="S3516" s="5">
        <f t="shared" si="2984"/>
        <v>0</v>
      </c>
      <c r="T3516" s="5">
        <f t="shared" si="2984"/>
        <v>7035.6028399999996</v>
      </c>
      <c r="U3516" s="5">
        <f t="shared" si="2984"/>
        <v>0</v>
      </c>
      <c r="V3516" s="42">
        <f t="shared" si="2984"/>
        <v>0</v>
      </c>
      <c r="W3516" s="5">
        <f t="shared" si="2938"/>
        <v>92.450506949356566</v>
      </c>
      <c r="X3516" s="27"/>
    </row>
    <row r="3517" spans="1:25" ht="31.5" customHeight="1" x14ac:dyDescent="0.3">
      <c r="A3517" s="4" t="s">
        <v>240</v>
      </c>
      <c r="B3517" s="4" t="s">
        <v>1760</v>
      </c>
      <c r="C3517" s="4" t="s">
        <v>182</v>
      </c>
      <c r="D3517" s="4"/>
      <c r="E3517" s="14" t="s">
        <v>558</v>
      </c>
      <c r="F3517" s="5">
        <f t="shared" ref="F3517:L3517" si="2985">F3518+F3520</f>
        <v>9901.2999999999993</v>
      </c>
      <c r="G3517" s="5">
        <f t="shared" si="2985"/>
        <v>8565.9</v>
      </c>
      <c r="H3517" s="5">
        <f t="shared" si="2985"/>
        <v>8243.7999999999993</v>
      </c>
      <c r="I3517" s="5">
        <f t="shared" si="2985"/>
        <v>0</v>
      </c>
      <c r="J3517" s="5">
        <f t="shared" si="2985"/>
        <v>0</v>
      </c>
      <c r="K3517" s="5">
        <f t="shared" si="2985"/>
        <v>0</v>
      </c>
      <c r="L3517" s="5">
        <f t="shared" si="2985"/>
        <v>-2216.942</v>
      </c>
      <c r="M3517" s="5">
        <f t="shared" si="2926"/>
        <v>7684.3579999999993</v>
      </c>
      <c r="N3517" s="5">
        <f>N3518+N3520</f>
        <v>7610.1289999999999</v>
      </c>
      <c r="O3517" s="5">
        <f>O3518+O3520</f>
        <v>4829.34735</v>
      </c>
      <c r="P3517" s="5">
        <f t="shared" ref="P3517:V3517" si="2986">P3518+P3520</f>
        <v>0</v>
      </c>
      <c r="Q3517" s="5">
        <f t="shared" si="2986"/>
        <v>0</v>
      </c>
      <c r="R3517" s="5">
        <f t="shared" si="2986"/>
        <v>0</v>
      </c>
      <c r="S3517" s="5">
        <f t="shared" si="2986"/>
        <v>0</v>
      </c>
      <c r="T3517" s="5">
        <f t="shared" si="2986"/>
        <v>7035.6028399999996</v>
      </c>
      <c r="U3517" s="5">
        <f t="shared" si="2986"/>
        <v>0</v>
      </c>
      <c r="V3517" s="42">
        <f t="shared" si="2986"/>
        <v>0</v>
      </c>
      <c r="W3517" s="5">
        <f t="shared" si="2938"/>
        <v>92.450506949356566</v>
      </c>
      <c r="X3517" s="27"/>
    </row>
    <row r="3518" spans="1:25" ht="31.5" customHeight="1" x14ac:dyDescent="0.3">
      <c r="A3518" s="4" t="s">
        <v>240</v>
      </c>
      <c r="B3518" s="4" t="s">
        <v>1760</v>
      </c>
      <c r="C3518" s="4" t="s">
        <v>182</v>
      </c>
      <c r="D3518" s="4" t="s">
        <v>11</v>
      </c>
      <c r="E3518" s="14" t="s">
        <v>531</v>
      </c>
      <c r="F3518" s="5">
        <f t="shared" ref="F3518:L3518" si="2987">F3519</f>
        <v>9824.4</v>
      </c>
      <c r="G3518" s="5">
        <f t="shared" si="2987"/>
        <v>8496</v>
      </c>
      <c r="H3518" s="5">
        <f t="shared" si="2987"/>
        <v>8180.9</v>
      </c>
      <c r="I3518" s="5">
        <f t="shared" si="2987"/>
        <v>0</v>
      </c>
      <c r="J3518" s="5">
        <f t="shared" si="2987"/>
        <v>0</v>
      </c>
      <c r="K3518" s="5">
        <f t="shared" si="2987"/>
        <v>0</v>
      </c>
      <c r="L3518" s="5">
        <f t="shared" si="2987"/>
        <v>-2216.942</v>
      </c>
      <c r="M3518" s="5">
        <f t="shared" si="2926"/>
        <v>7607.4579999999996</v>
      </c>
      <c r="N3518" s="5">
        <f>N3519</f>
        <v>7522.4210000000003</v>
      </c>
      <c r="O3518" s="5">
        <f>O3519</f>
        <v>4763.1783500000001</v>
      </c>
      <c r="P3518" s="5">
        <f t="shared" ref="P3518:V3518" si="2988">P3519</f>
        <v>0</v>
      </c>
      <c r="Q3518" s="5">
        <f t="shared" si="2988"/>
        <v>0</v>
      </c>
      <c r="R3518" s="5">
        <f t="shared" si="2988"/>
        <v>0</v>
      </c>
      <c r="S3518" s="5">
        <f t="shared" si="2988"/>
        <v>0</v>
      </c>
      <c r="T3518" s="5">
        <f t="shared" si="2988"/>
        <v>6947.8948399999999</v>
      </c>
      <c r="U3518" s="5">
        <f t="shared" si="2988"/>
        <v>0</v>
      </c>
      <c r="V3518" s="42">
        <f t="shared" si="2988"/>
        <v>0</v>
      </c>
      <c r="W3518" s="5">
        <f t="shared" si="2938"/>
        <v>92.362483301586025</v>
      </c>
      <c r="X3518" s="27"/>
    </row>
    <row r="3519" spans="1:25" ht="31.5" customHeight="1" x14ac:dyDescent="0.3">
      <c r="A3519" s="4" t="s">
        <v>240</v>
      </c>
      <c r="B3519" s="4" t="s">
        <v>1760</v>
      </c>
      <c r="C3519" s="4" t="s">
        <v>182</v>
      </c>
      <c r="D3519" s="4" t="s">
        <v>12</v>
      </c>
      <c r="E3519" s="14" t="s">
        <v>532</v>
      </c>
      <c r="F3519" s="5">
        <v>9824.4</v>
      </c>
      <c r="G3519" s="5">
        <v>8496</v>
      </c>
      <c r="H3519" s="5">
        <v>8180.9</v>
      </c>
      <c r="I3519" s="5"/>
      <c r="J3519" s="5"/>
      <c r="K3519" s="5"/>
      <c r="L3519" s="5">
        <f>270.61-514.36+514.36-228.733-2258.819</f>
        <v>-2216.942</v>
      </c>
      <c r="M3519" s="5">
        <f t="shared" si="2926"/>
        <v>7607.4579999999996</v>
      </c>
      <c r="N3519" s="5">
        <v>7522.4210000000003</v>
      </c>
      <c r="O3519" s="5">
        <v>4763.1783500000001</v>
      </c>
      <c r="P3519" s="5">
        <v>0</v>
      </c>
      <c r="Q3519" s="5">
        <v>0</v>
      </c>
      <c r="R3519" s="5">
        <v>0</v>
      </c>
      <c r="S3519" s="5">
        <v>0</v>
      </c>
      <c r="T3519" s="5">
        <v>6947.8948399999999</v>
      </c>
      <c r="U3519" s="5">
        <v>0</v>
      </c>
      <c r="V3519" s="42">
        <v>0</v>
      </c>
      <c r="W3519" s="5">
        <f t="shared" si="2938"/>
        <v>92.362483301586025</v>
      </c>
      <c r="X3519" s="27"/>
    </row>
    <row r="3520" spans="1:25" ht="15.75" customHeight="1" x14ac:dyDescent="0.3">
      <c r="A3520" s="4" t="s">
        <v>240</v>
      </c>
      <c r="B3520" s="4" t="s">
        <v>1760</v>
      </c>
      <c r="C3520" s="4" t="s">
        <v>182</v>
      </c>
      <c r="D3520" s="4" t="s">
        <v>13</v>
      </c>
      <c r="E3520" s="14" t="s">
        <v>547</v>
      </c>
      <c r="F3520" s="5">
        <f t="shared" ref="F3520:L3520" si="2989">F3521</f>
        <v>76.900000000000006</v>
      </c>
      <c r="G3520" s="5">
        <f t="shared" si="2989"/>
        <v>69.900000000000006</v>
      </c>
      <c r="H3520" s="5">
        <f t="shared" si="2989"/>
        <v>62.9</v>
      </c>
      <c r="I3520" s="5">
        <f t="shared" si="2989"/>
        <v>0</v>
      </c>
      <c r="J3520" s="5">
        <f t="shared" si="2989"/>
        <v>0</v>
      </c>
      <c r="K3520" s="5">
        <f t="shared" si="2989"/>
        <v>0</v>
      </c>
      <c r="L3520" s="5">
        <f t="shared" si="2989"/>
        <v>0</v>
      </c>
      <c r="M3520" s="5">
        <f t="shared" si="2926"/>
        <v>76.900000000000006</v>
      </c>
      <c r="N3520" s="5">
        <f>N3521</f>
        <v>87.707999999999998</v>
      </c>
      <c r="O3520" s="5">
        <f>O3521</f>
        <v>66.168999999999997</v>
      </c>
      <c r="P3520" s="5">
        <f t="shared" ref="P3520:V3520" si="2990">P3521</f>
        <v>0</v>
      </c>
      <c r="Q3520" s="5">
        <f t="shared" si="2990"/>
        <v>0</v>
      </c>
      <c r="R3520" s="5">
        <f t="shared" si="2990"/>
        <v>0</v>
      </c>
      <c r="S3520" s="5">
        <f t="shared" si="2990"/>
        <v>0</v>
      </c>
      <c r="T3520" s="5">
        <f t="shared" si="2990"/>
        <v>87.707999999999998</v>
      </c>
      <c r="U3520" s="5">
        <f t="shared" si="2990"/>
        <v>0</v>
      </c>
      <c r="V3520" s="42">
        <f t="shared" si="2990"/>
        <v>0</v>
      </c>
      <c r="W3520" s="5">
        <f t="shared" si="2938"/>
        <v>100</v>
      </c>
      <c r="X3520" s="27"/>
    </row>
    <row r="3521" spans="1:24" ht="15.75" customHeight="1" x14ac:dyDescent="0.3">
      <c r="A3521" s="4" t="s">
        <v>240</v>
      </c>
      <c r="B3521" s="4" t="s">
        <v>1760</v>
      </c>
      <c r="C3521" s="4" t="s">
        <v>182</v>
      </c>
      <c r="D3521" s="4" t="s">
        <v>20</v>
      </c>
      <c r="E3521" s="14" t="s">
        <v>550</v>
      </c>
      <c r="F3521" s="5">
        <v>76.900000000000006</v>
      </c>
      <c r="G3521" s="5">
        <v>69.900000000000006</v>
      </c>
      <c r="H3521" s="5">
        <v>62.9</v>
      </c>
      <c r="I3521" s="5"/>
      <c r="J3521" s="5"/>
      <c r="K3521" s="5"/>
      <c r="L3521" s="5"/>
      <c r="M3521" s="5">
        <f t="shared" si="2926"/>
        <v>76.900000000000006</v>
      </c>
      <c r="N3521" s="5">
        <v>87.707999999999998</v>
      </c>
      <c r="O3521" s="5">
        <v>66.168999999999997</v>
      </c>
      <c r="P3521" s="5">
        <v>0</v>
      </c>
      <c r="Q3521" s="5">
        <v>0</v>
      </c>
      <c r="R3521" s="5">
        <v>0</v>
      </c>
      <c r="S3521" s="5">
        <v>0</v>
      </c>
      <c r="T3521" s="5">
        <v>87.707999999999998</v>
      </c>
      <c r="U3521" s="5">
        <v>0</v>
      </c>
      <c r="V3521" s="42">
        <v>0</v>
      </c>
      <c r="W3521" s="5">
        <f t="shared" si="2938"/>
        <v>100</v>
      </c>
      <c r="X3521" s="27"/>
    </row>
    <row r="3522" spans="1:24" ht="31.5" customHeight="1" x14ac:dyDescent="0.3">
      <c r="A3522" s="4" t="s">
        <v>240</v>
      </c>
      <c r="B3522" s="4" t="s">
        <v>1760</v>
      </c>
      <c r="C3522" s="4" t="s">
        <v>123</v>
      </c>
      <c r="D3522" s="4"/>
      <c r="E3522" s="14" t="s">
        <v>1047</v>
      </c>
      <c r="F3522" s="5">
        <f t="shared" ref="F3522:L3522" si="2991">F3523</f>
        <v>120</v>
      </c>
      <c r="G3522" s="5">
        <f t="shared" si="2991"/>
        <v>120</v>
      </c>
      <c r="H3522" s="5">
        <f t="shared" si="2991"/>
        <v>120</v>
      </c>
      <c r="I3522" s="5">
        <f t="shared" si="2991"/>
        <v>0</v>
      </c>
      <c r="J3522" s="5">
        <f t="shared" si="2991"/>
        <v>0</v>
      </c>
      <c r="K3522" s="5">
        <f t="shared" si="2991"/>
        <v>0</v>
      </c>
      <c r="L3522" s="5">
        <f t="shared" si="2991"/>
        <v>0</v>
      </c>
      <c r="M3522" s="5">
        <f t="shared" si="2926"/>
        <v>120</v>
      </c>
      <c r="N3522" s="5">
        <f>N3523</f>
        <v>120</v>
      </c>
      <c r="O3522" s="5">
        <f>O3523</f>
        <v>34</v>
      </c>
      <c r="P3522" s="5">
        <f t="shared" ref="P3522:V3522" si="2992">P3523</f>
        <v>0</v>
      </c>
      <c r="Q3522" s="5">
        <f t="shared" si="2992"/>
        <v>0</v>
      </c>
      <c r="R3522" s="5">
        <f t="shared" si="2992"/>
        <v>0</v>
      </c>
      <c r="S3522" s="5">
        <f t="shared" si="2992"/>
        <v>0</v>
      </c>
      <c r="T3522" s="5">
        <f t="shared" si="2992"/>
        <v>120</v>
      </c>
      <c r="U3522" s="5">
        <f t="shared" si="2992"/>
        <v>0</v>
      </c>
      <c r="V3522" s="42">
        <f t="shared" si="2992"/>
        <v>0</v>
      </c>
      <c r="W3522" s="5">
        <f t="shared" si="2938"/>
        <v>100</v>
      </c>
      <c r="X3522" s="27"/>
    </row>
    <row r="3523" spans="1:24" ht="63" customHeight="1" x14ac:dyDescent="0.3">
      <c r="A3523" s="4" t="s">
        <v>240</v>
      </c>
      <c r="B3523" s="4" t="s">
        <v>1760</v>
      </c>
      <c r="C3523" s="4" t="s">
        <v>124</v>
      </c>
      <c r="D3523" s="4"/>
      <c r="E3523" s="14" t="s">
        <v>1048</v>
      </c>
      <c r="F3523" s="5">
        <f t="shared" ref="F3523:L3523" si="2993">F3524+F3527</f>
        <v>120</v>
      </c>
      <c r="G3523" s="5">
        <f t="shared" si="2993"/>
        <v>120</v>
      </c>
      <c r="H3523" s="5">
        <f t="shared" si="2993"/>
        <v>120</v>
      </c>
      <c r="I3523" s="5">
        <f t="shared" si="2993"/>
        <v>0</v>
      </c>
      <c r="J3523" s="5">
        <f t="shared" si="2993"/>
        <v>0</v>
      </c>
      <c r="K3523" s="5">
        <f t="shared" si="2993"/>
        <v>0</v>
      </c>
      <c r="L3523" s="5">
        <f t="shared" si="2993"/>
        <v>0</v>
      </c>
      <c r="M3523" s="5">
        <f t="shared" si="2926"/>
        <v>120</v>
      </c>
      <c r="N3523" s="5">
        <f>N3524+N3527</f>
        <v>120</v>
      </c>
      <c r="O3523" s="5">
        <f>O3524+O3527</f>
        <v>34</v>
      </c>
      <c r="P3523" s="5">
        <f t="shared" ref="P3523:V3523" si="2994">P3524+P3527</f>
        <v>0</v>
      </c>
      <c r="Q3523" s="5">
        <f t="shared" si="2994"/>
        <v>0</v>
      </c>
      <c r="R3523" s="5">
        <f t="shared" si="2994"/>
        <v>0</v>
      </c>
      <c r="S3523" s="5">
        <f t="shared" si="2994"/>
        <v>0</v>
      </c>
      <c r="T3523" s="5">
        <f t="shared" si="2994"/>
        <v>120</v>
      </c>
      <c r="U3523" s="5">
        <f t="shared" si="2994"/>
        <v>0</v>
      </c>
      <c r="V3523" s="42">
        <f t="shared" si="2994"/>
        <v>0</v>
      </c>
      <c r="W3523" s="5">
        <f t="shared" si="2938"/>
        <v>100</v>
      </c>
      <c r="X3523" s="27"/>
    </row>
    <row r="3524" spans="1:24" ht="78.75" customHeight="1" x14ac:dyDescent="0.3">
      <c r="A3524" s="4" t="s">
        <v>240</v>
      </c>
      <c r="B3524" s="4" t="s">
        <v>1760</v>
      </c>
      <c r="C3524" s="4" t="s">
        <v>139</v>
      </c>
      <c r="D3524" s="4"/>
      <c r="E3524" s="14" t="s">
        <v>559</v>
      </c>
      <c r="F3524" s="5">
        <f t="shared" ref="F3524:L3525" si="2995">F3525</f>
        <v>25</v>
      </c>
      <c r="G3524" s="5">
        <f t="shared" si="2995"/>
        <v>25</v>
      </c>
      <c r="H3524" s="5">
        <f t="shared" si="2995"/>
        <v>25</v>
      </c>
      <c r="I3524" s="5">
        <f t="shared" si="2995"/>
        <v>0</v>
      </c>
      <c r="J3524" s="5">
        <f t="shared" si="2995"/>
        <v>0</v>
      </c>
      <c r="K3524" s="5">
        <f t="shared" si="2995"/>
        <v>0</v>
      </c>
      <c r="L3524" s="5">
        <f t="shared" si="2995"/>
        <v>0</v>
      </c>
      <c r="M3524" s="5">
        <f t="shared" ref="M3524:M3619" si="2996">F3524+I3524+L3524</f>
        <v>25</v>
      </c>
      <c r="N3524" s="5">
        <f>N3525</f>
        <v>25</v>
      </c>
      <c r="O3524" s="5">
        <f>O3525</f>
        <v>0</v>
      </c>
      <c r="P3524" s="5">
        <f t="shared" ref="P3524:V3525" si="2997">P3525</f>
        <v>0</v>
      </c>
      <c r="Q3524" s="5">
        <f t="shared" si="2997"/>
        <v>0</v>
      </c>
      <c r="R3524" s="5">
        <f t="shared" si="2997"/>
        <v>0</v>
      </c>
      <c r="S3524" s="5">
        <f t="shared" si="2997"/>
        <v>0</v>
      </c>
      <c r="T3524" s="5">
        <f t="shared" si="2997"/>
        <v>25</v>
      </c>
      <c r="U3524" s="5">
        <f t="shared" si="2997"/>
        <v>0</v>
      </c>
      <c r="V3524" s="42">
        <f t="shared" si="2997"/>
        <v>0</v>
      </c>
      <c r="W3524" s="5">
        <f t="shared" si="2938"/>
        <v>100</v>
      </c>
      <c r="X3524" s="27"/>
    </row>
    <row r="3525" spans="1:24" ht="31.5" customHeight="1" x14ac:dyDescent="0.3">
      <c r="A3525" s="4" t="s">
        <v>240</v>
      </c>
      <c r="B3525" s="4" t="s">
        <v>1760</v>
      </c>
      <c r="C3525" s="4" t="s">
        <v>139</v>
      </c>
      <c r="D3525" s="4" t="s">
        <v>87</v>
      </c>
      <c r="E3525" s="14" t="s">
        <v>541</v>
      </c>
      <c r="F3525" s="5">
        <f t="shared" si="2995"/>
        <v>25</v>
      </c>
      <c r="G3525" s="5">
        <f t="shared" si="2995"/>
        <v>25</v>
      </c>
      <c r="H3525" s="5">
        <f t="shared" si="2995"/>
        <v>25</v>
      </c>
      <c r="I3525" s="5">
        <f t="shared" si="2995"/>
        <v>0</v>
      </c>
      <c r="J3525" s="5">
        <f t="shared" si="2995"/>
        <v>0</v>
      </c>
      <c r="K3525" s="5">
        <f t="shared" si="2995"/>
        <v>0</v>
      </c>
      <c r="L3525" s="5">
        <f t="shared" si="2995"/>
        <v>0</v>
      </c>
      <c r="M3525" s="5">
        <f t="shared" si="2996"/>
        <v>25</v>
      </c>
      <c r="N3525" s="5">
        <f>N3526</f>
        <v>25</v>
      </c>
      <c r="O3525" s="5">
        <f>O3526</f>
        <v>0</v>
      </c>
      <c r="P3525" s="5">
        <f t="shared" si="2997"/>
        <v>0</v>
      </c>
      <c r="Q3525" s="5">
        <f t="shared" si="2997"/>
        <v>0</v>
      </c>
      <c r="R3525" s="5">
        <f t="shared" si="2997"/>
        <v>0</v>
      </c>
      <c r="S3525" s="5">
        <f t="shared" si="2997"/>
        <v>0</v>
      </c>
      <c r="T3525" s="5">
        <f t="shared" si="2997"/>
        <v>25</v>
      </c>
      <c r="U3525" s="5">
        <f t="shared" si="2997"/>
        <v>0</v>
      </c>
      <c r="V3525" s="42">
        <f t="shared" si="2997"/>
        <v>0</v>
      </c>
      <c r="W3525" s="5">
        <f t="shared" si="2938"/>
        <v>100</v>
      </c>
      <c r="X3525" s="27"/>
    </row>
    <row r="3526" spans="1:24" ht="63" customHeight="1" x14ac:dyDescent="0.3">
      <c r="A3526" s="4" t="s">
        <v>240</v>
      </c>
      <c r="B3526" s="4" t="s">
        <v>1760</v>
      </c>
      <c r="C3526" s="4" t="s">
        <v>139</v>
      </c>
      <c r="D3526" s="4" t="s">
        <v>84</v>
      </c>
      <c r="E3526" s="14" t="s">
        <v>1552</v>
      </c>
      <c r="F3526" s="5">
        <v>25</v>
      </c>
      <c r="G3526" s="5">
        <v>25</v>
      </c>
      <c r="H3526" s="5">
        <v>25</v>
      </c>
      <c r="I3526" s="5"/>
      <c r="J3526" s="5"/>
      <c r="K3526" s="5"/>
      <c r="L3526" s="5"/>
      <c r="M3526" s="5">
        <f t="shared" si="2996"/>
        <v>25</v>
      </c>
      <c r="N3526" s="5">
        <v>25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25</v>
      </c>
      <c r="U3526" s="5">
        <v>0</v>
      </c>
      <c r="V3526" s="42">
        <v>0</v>
      </c>
      <c r="W3526" s="5">
        <f t="shared" si="2938"/>
        <v>100</v>
      </c>
      <c r="X3526" s="27"/>
    </row>
    <row r="3527" spans="1:24" ht="63" customHeight="1" x14ac:dyDescent="0.3">
      <c r="A3527" s="4" t="s">
        <v>240</v>
      </c>
      <c r="B3527" s="4" t="s">
        <v>1760</v>
      </c>
      <c r="C3527" s="4" t="s">
        <v>113</v>
      </c>
      <c r="D3527" s="4"/>
      <c r="E3527" s="14" t="s">
        <v>560</v>
      </c>
      <c r="F3527" s="5">
        <f t="shared" ref="F3527:L3528" si="2998">F3528</f>
        <v>95</v>
      </c>
      <c r="G3527" s="5">
        <f t="shared" si="2998"/>
        <v>95</v>
      </c>
      <c r="H3527" s="5">
        <f t="shared" si="2998"/>
        <v>95</v>
      </c>
      <c r="I3527" s="5">
        <f t="shared" si="2998"/>
        <v>0</v>
      </c>
      <c r="J3527" s="5">
        <f t="shared" si="2998"/>
        <v>0</v>
      </c>
      <c r="K3527" s="5">
        <f t="shared" si="2998"/>
        <v>0</v>
      </c>
      <c r="L3527" s="5">
        <f t="shared" si="2998"/>
        <v>0</v>
      </c>
      <c r="M3527" s="5">
        <f t="shared" si="2996"/>
        <v>95</v>
      </c>
      <c r="N3527" s="5">
        <f>N3528</f>
        <v>95</v>
      </c>
      <c r="O3527" s="5">
        <f>O3528</f>
        <v>34</v>
      </c>
      <c r="P3527" s="5">
        <f t="shared" ref="P3527:V3528" si="2999">P3528</f>
        <v>0</v>
      </c>
      <c r="Q3527" s="5">
        <f t="shared" si="2999"/>
        <v>0</v>
      </c>
      <c r="R3527" s="5">
        <f t="shared" si="2999"/>
        <v>0</v>
      </c>
      <c r="S3527" s="5">
        <f t="shared" si="2999"/>
        <v>0</v>
      </c>
      <c r="T3527" s="5">
        <f t="shared" si="2999"/>
        <v>95</v>
      </c>
      <c r="U3527" s="5">
        <f t="shared" si="2999"/>
        <v>0</v>
      </c>
      <c r="V3527" s="42">
        <f t="shared" si="2999"/>
        <v>0</v>
      </c>
      <c r="W3527" s="5">
        <f t="shared" si="2938"/>
        <v>100</v>
      </c>
      <c r="X3527" s="27"/>
    </row>
    <row r="3528" spans="1:24" ht="31.5" customHeight="1" x14ac:dyDescent="0.3">
      <c r="A3528" s="4" t="s">
        <v>240</v>
      </c>
      <c r="B3528" s="4" t="s">
        <v>1760</v>
      </c>
      <c r="C3528" s="4" t="s">
        <v>113</v>
      </c>
      <c r="D3528" s="4" t="s">
        <v>87</v>
      </c>
      <c r="E3528" s="14" t="s">
        <v>541</v>
      </c>
      <c r="F3528" s="5">
        <f t="shared" si="2998"/>
        <v>95</v>
      </c>
      <c r="G3528" s="5">
        <f t="shared" si="2998"/>
        <v>95</v>
      </c>
      <c r="H3528" s="5">
        <f t="shared" si="2998"/>
        <v>95</v>
      </c>
      <c r="I3528" s="5">
        <f t="shared" si="2998"/>
        <v>0</v>
      </c>
      <c r="J3528" s="5">
        <f t="shared" si="2998"/>
        <v>0</v>
      </c>
      <c r="K3528" s="5">
        <f t="shared" si="2998"/>
        <v>0</v>
      </c>
      <c r="L3528" s="5">
        <f t="shared" si="2998"/>
        <v>0</v>
      </c>
      <c r="M3528" s="5">
        <f t="shared" si="2996"/>
        <v>95</v>
      </c>
      <c r="N3528" s="5">
        <f>N3529</f>
        <v>95</v>
      </c>
      <c r="O3528" s="5">
        <f>O3529</f>
        <v>34</v>
      </c>
      <c r="P3528" s="5">
        <f t="shared" si="2999"/>
        <v>0</v>
      </c>
      <c r="Q3528" s="5">
        <f t="shared" si="2999"/>
        <v>0</v>
      </c>
      <c r="R3528" s="5">
        <f t="shared" si="2999"/>
        <v>0</v>
      </c>
      <c r="S3528" s="5">
        <f t="shared" si="2999"/>
        <v>0</v>
      </c>
      <c r="T3528" s="5">
        <f t="shared" si="2999"/>
        <v>95</v>
      </c>
      <c r="U3528" s="5">
        <f t="shared" si="2999"/>
        <v>0</v>
      </c>
      <c r="V3528" s="42">
        <f t="shared" si="2999"/>
        <v>0</v>
      </c>
      <c r="W3528" s="5">
        <f t="shared" si="2938"/>
        <v>100</v>
      </c>
      <c r="X3528" s="27"/>
    </row>
    <row r="3529" spans="1:24" ht="63" customHeight="1" x14ac:dyDescent="0.3">
      <c r="A3529" s="4" t="s">
        <v>240</v>
      </c>
      <c r="B3529" s="4" t="s">
        <v>1760</v>
      </c>
      <c r="C3529" s="4" t="s">
        <v>113</v>
      </c>
      <c r="D3529" s="4" t="s">
        <v>84</v>
      </c>
      <c r="E3529" s="14" t="s">
        <v>1552</v>
      </c>
      <c r="F3529" s="5">
        <v>95</v>
      </c>
      <c r="G3529" s="5">
        <v>95</v>
      </c>
      <c r="H3529" s="5">
        <v>95</v>
      </c>
      <c r="I3529" s="5"/>
      <c r="J3529" s="5"/>
      <c r="K3529" s="5"/>
      <c r="L3529" s="5"/>
      <c r="M3529" s="5">
        <f t="shared" si="2996"/>
        <v>95</v>
      </c>
      <c r="N3529" s="5">
        <v>95</v>
      </c>
      <c r="O3529" s="5">
        <v>34</v>
      </c>
      <c r="P3529" s="5">
        <v>0</v>
      </c>
      <c r="Q3529" s="5">
        <v>0</v>
      </c>
      <c r="R3529" s="5">
        <v>0</v>
      </c>
      <c r="S3529" s="5">
        <v>0</v>
      </c>
      <c r="T3529" s="5">
        <v>95</v>
      </c>
      <c r="U3529" s="5">
        <v>0</v>
      </c>
      <c r="V3529" s="42">
        <v>0</v>
      </c>
      <c r="W3529" s="5">
        <f t="shared" si="2938"/>
        <v>100</v>
      </c>
      <c r="X3529" s="27"/>
    </row>
    <row r="3530" spans="1:24" ht="31.5" customHeight="1" x14ac:dyDescent="0.3">
      <c r="A3530" s="4" t="s">
        <v>240</v>
      </c>
      <c r="B3530" s="4" t="s">
        <v>1760</v>
      </c>
      <c r="C3530" s="4" t="s">
        <v>22</v>
      </c>
      <c r="D3530" s="4"/>
      <c r="E3530" s="14" t="s">
        <v>802</v>
      </c>
      <c r="F3530" s="5"/>
      <c r="G3530" s="5"/>
      <c r="H3530" s="5"/>
      <c r="I3530" s="5"/>
      <c r="J3530" s="5"/>
      <c r="K3530" s="5"/>
      <c r="L3530" s="5"/>
      <c r="M3530" s="5">
        <f t="shared" si="2996"/>
        <v>0</v>
      </c>
      <c r="N3530" s="5">
        <f>N3531+N3534</f>
        <v>727.65</v>
      </c>
      <c r="O3530" s="5">
        <f t="shared" ref="O3530:V3530" si="3000">O3531+O3534</f>
        <v>100</v>
      </c>
      <c r="P3530" s="5">
        <f t="shared" si="3000"/>
        <v>627.65</v>
      </c>
      <c r="Q3530" s="5">
        <f t="shared" si="3000"/>
        <v>0</v>
      </c>
      <c r="R3530" s="5">
        <f t="shared" si="3000"/>
        <v>0</v>
      </c>
      <c r="S3530" s="5">
        <f t="shared" si="3000"/>
        <v>0</v>
      </c>
      <c r="T3530" s="5">
        <f t="shared" si="3000"/>
        <v>413.87688000000003</v>
      </c>
      <c r="U3530" s="5">
        <f t="shared" si="3000"/>
        <v>313.87688000000003</v>
      </c>
      <c r="V3530" s="42">
        <f t="shared" si="3000"/>
        <v>0</v>
      </c>
      <c r="W3530" s="5">
        <f t="shared" si="2938"/>
        <v>56.878565244279535</v>
      </c>
      <c r="X3530" s="27"/>
    </row>
    <row r="3531" spans="1:24" ht="47.25" customHeight="1" x14ac:dyDescent="0.3">
      <c r="A3531" s="4" t="s">
        <v>240</v>
      </c>
      <c r="B3531" s="4" t="s">
        <v>1760</v>
      </c>
      <c r="C3531" s="4" t="s">
        <v>406</v>
      </c>
      <c r="D3531" s="4"/>
      <c r="E3531" s="14" t="s">
        <v>808</v>
      </c>
      <c r="F3531" s="5"/>
      <c r="G3531" s="5"/>
      <c r="H3531" s="5"/>
      <c r="I3531" s="5"/>
      <c r="J3531" s="5"/>
      <c r="K3531" s="5"/>
      <c r="L3531" s="5"/>
      <c r="M3531" s="5">
        <f t="shared" si="2996"/>
        <v>0</v>
      </c>
      <c r="N3531" s="5">
        <f>N3532</f>
        <v>100</v>
      </c>
      <c r="O3531" s="5">
        <f>O3532</f>
        <v>100</v>
      </c>
      <c r="P3531" s="5">
        <f t="shared" ref="P3531:V3532" si="3001">P3532</f>
        <v>0</v>
      </c>
      <c r="Q3531" s="5">
        <f t="shared" si="3001"/>
        <v>0</v>
      </c>
      <c r="R3531" s="5">
        <f t="shared" si="3001"/>
        <v>0</v>
      </c>
      <c r="S3531" s="5">
        <f t="shared" si="3001"/>
        <v>0</v>
      </c>
      <c r="T3531" s="5">
        <f t="shared" si="3001"/>
        <v>100</v>
      </c>
      <c r="U3531" s="5">
        <f t="shared" si="3001"/>
        <v>0</v>
      </c>
      <c r="V3531" s="42">
        <f t="shared" si="3001"/>
        <v>0</v>
      </c>
      <c r="W3531" s="5">
        <f t="shared" si="2938"/>
        <v>100</v>
      </c>
      <c r="X3531" s="27"/>
    </row>
    <row r="3532" spans="1:24" ht="31.5" customHeight="1" x14ac:dyDescent="0.3">
      <c r="A3532" s="4" t="s">
        <v>240</v>
      </c>
      <c r="B3532" s="4" t="s">
        <v>1760</v>
      </c>
      <c r="C3532" s="4" t="s">
        <v>406</v>
      </c>
      <c r="D3532" s="4" t="s">
        <v>11</v>
      </c>
      <c r="E3532" s="14" t="s">
        <v>531</v>
      </c>
      <c r="F3532" s="5"/>
      <c r="G3532" s="5"/>
      <c r="H3532" s="5"/>
      <c r="I3532" s="5"/>
      <c r="J3532" s="5"/>
      <c r="K3532" s="5"/>
      <c r="L3532" s="5"/>
      <c r="M3532" s="5">
        <f t="shared" si="2996"/>
        <v>0</v>
      </c>
      <c r="N3532" s="5">
        <f>N3533</f>
        <v>100</v>
      </c>
      <c r="O3532" s="5">
        <f>O3533</f>
        <v>100</v>
      </c>
      <c r="P3532" s="5">
        <f t="shared" si="3001"/>
        <v>0</v>
      </c>
      <c r="Q3532" s="5">
        <f t="shared" si="3001"/>
        <v>0</v>
      </c>
      <c r="R3532" s="5">
        <f t="shared" si="3001"/>
        <v>0</v>
      </c>
      <c r="S3532" s="5">
        <f t="shared" si="3001"/>
        <v>0</v>
      </c>
      <c r="T3532" s="5">
        <f t="shared" si="3001"/>
        <v>100</v>
      </c>
      <c r="U3532" s="5">
        <f t="shared" si="3001"/>
        <v>0</v>
      </c>
      <c r="V3532" s="42">
        <f t="shared" si="3001"/>
        <v>0</v>
      </c>
      <c r="W3532" s="5">
        <f t="shared" si="2938"/>
        <v>100</v>
      </c>
      <c r="X3532" s="27"/>
    </row>
    <row r="3533" spans="1:24" ht="31.5" customHeight="1" x14ac:dyDescent="0.3">
      <c r="A3533" s="4" t="s">
        <v>240</v>
      </c>
      <c r="B3533" s="4" t="s">
        <v>1760</v>
      </c>
      <c r="C3533" s="4" t="s">
        <v>406</v>
      </c>
      <c r="D3533" s="4" t="s">
        <v>12</v>
      </c>
      <c r="E3533" s="14" t="s">
        <v>532</v>
      </c>
      <c r="F3533" s="5"/>
      <c r="G3533" s="5"/>
      <c r="H3533" s="5"/>
      <c r="I3533" s="5"/>
      <c r="J3533" s="5"/>
      <c r="K3533" s="5"/>
      <c r="L3533" s="5"/>
      <c r="M3533" s="5">
        <f t="shared" si="2996"/>
        <v>0</v>
      </c>
      <c r="N3533" s="5">
        <v>100</v>
      </c>
      <c r="O3533" s="5">
        <v>100</v>
      </c>
      <c r="P3533" s="5">
        <v>0</v>
      </c>
      <c r="Q3533" s="5">
        <v>0</v>
      </c>
      <c r="R3533" s="5">
        <v>0</v>
      </c>
      <c r="S3533" s="5">
        <v>0</v>
      </c>
      <c r="T3533" s="5">
        <v>100</v>
      </c>
      <c r="U3533" s="5">
        <v>0</v>
      </c>
      <c r="V3533" s="42">
        <v>0</v>
      </c>
      <c r="W3533" s="5">
        <f t="shared" ref="W3533:W3596" si="3002">T3533/N3533*100</f>
        <v>100</v>
      </c>
      <c r="X3533" s="27"/>
    </row>
    <row r="3534" spans="1:24" ht="15.75" customHeight="1" x14ac:dyDescent="0.3">
      <c r="A3534" s="4" t="s">
        <v>240</v>
      </c>
      <c r="B3534" s="4" t="s">
        <v>1760</v>
      </c>
      <c r="C3534" s="4" t="s">
        <v>23</v>
      </c>
      <c r="D3534" s="4"/>
      <c r="E3534" s="14" t="s">
        <v>809</v>
      </c>
      <c r="F3534" s="5"/>
      <c r="G3534" s="5"/>
      <c r="H3534" s="5"/>
      <c r="I3534" s="5"/>
      <c r="J3534" s="5"/>
      <c r="K3534" s="5"/>
      <c r="L3534" s="5"/>
      <c r="M3534" s="5">
        <v>0</v>
      </c>
      <c r="N3534" s="5">
        <f>N3535</f>
        <v>627.65</v>
      </c>
      <c r="O3534" s="5">
        <f t="shared" ref="O3534:V3536" si="3003">O3535</f>
        <v>0</v>
      </c>
      <c r="P3534" s="5">
        <f t="shared" si="3003"/>
        <v>627.65</v>
      </c>
      <c r="Q3534" s="5">
        <f t="shared" si="3003"/>
        <v>0</v>
      </c>
      <c r="R3534" s="5">
        <f t="shared" si="3003"/>
        <v>0</v>
      </c>
      <c r="S3534" s="5">
        <f t="shared" si="3003"/>
        <v>0</v>
      </c>
      <c r="T3534" s="5">
        <f t="shared" si="3003"/>
        <v>313.87688000000003</v>
      </c>
      <c r="U3534" s="5">
        <f t="shared" si="3003"/>
        <v>313.87688000000003</v>
      </c>
      <c r="V3534" s="42">
        <f t="shared" si="3003"/>
        <v>0</v>
      </c>
      <c r="W3534" s="5">
        <f t="shared" si="3002"/>
        <v>50.008265753206416</v>
      </c>
      <c r="X3534" s="27"/>
    </row>
    <row r="3535" spans="1:24" ht="31.5" customHeight="1" x14ac:dyDescent="0.3">
      <c r="A3535" s="4" t="s">
        <v>240</v>
      </c>
      <c r="B3535" s="4" t="s">
        <v>1760</v>
      </c>
      <c r="C3535" s="4" t="s">
        <v>1676</v>
      </c>
      <c r="D3535" s="4"/>
      <c r="E3535" s="33" t="s">
        <v>1677</v>
      </c>
      <c r="F3535" s="5"/>
      <c r="G3535" s="5"/>
      <c r="H3535" s="5"/>
      <c r="I3535" s="5"/>
      <c r="J3535" s="5"/>
      <c r="K3535" s="5"/>
      <c r="L3535" s="5"/>
      <c r="M3535" s="5">
        <v>0</v>
      </c>
      <c r="N3535" s="5">
        <f>N3536</f>
        <v>627.65</v>
      </c>
      <c r="O3535" s="5">
        <f t="shared" si="3003"/>
        <v>0</v>
      </c>
      <c r="P3535" s="5">
        <f t="shared" si="3003"/>
        <v>627.65</v>
      </c>
      <c r="Q3535" s="5">
        <f t="shared" si="3003"/>
        <v>0</v>
      </c>
      <c r="R3535" s="5">
        <f t="shared" si="3003"/>
        <v>0</v>
      </c>
      <c r="S3535" s="5">
        <f t="shared" si="3003"/>
        <v>0</v>
      </c>
      <c r="T3535" s="5">
        <f t="shared" si="3003"/>
        <v>313.87688000000003</v>
      </c>
      <c r="U3535" s="5">
        <f t="shared" si="3003"/>
        <v>313.87688000000003</v>
      </c>
      <c r="V3535" s="42">
        <f t="shared" si="3003"/>
        <v>0</v>
      </c>
      <c r="W3535" s="5">
        <f t="shared" si="3002"/>
        <v>50.008265753206416</v>
      </c>
      <c r="X3535" s="27"/>
    </row>
    <row r="3536" spans="1:24" ht="31.5" customHeight="1" x14ac:dyDescent="0.3">
      <c r="A3536" s="4" t="s">
        <v>240</v>
      </c>
      <c r="B3536" s="4" t="s">
        <v>1760</v>
      </c>
      <c r="C3536" s="4" t="s">
        <v>1676</v>
      </c>
      <c r="D3536" s="4" t="s">
        <v>11</v>
      </c>
      <c r="E3536" s="14" t="s">
        <v>531</v>
      </c>
      <c r="F3536" s="5"/>
      <c r="G3536" s="5"/>
      <c r="H3536" s="5"/>
      <c r="I3536" s="5"/>
      <c r="J3536" s="5"/>
      <c r="K3536" s="5"/>
      <c r="L3536" s="5"/>
      <c r="M3536" s="5">
        <v>0</v>
      </c>
      <c r="N3536" s="5">
        <f>N3537</f>
        <v>627.65</v>
      </c>
      <c r="O3536" s="5">
        <f t="shared" si="3003"/>
        <v>0</v>
      </c>
      <c r="P3536" s="5">
        <f t="shared" si="3003"/>
        <v>627.65</v>
      </c>
      <c r="Q3536" s="5">
        <f t="shared" si="3003"/>
        <v>0</v>
      </c>
      <c r="R3536" s="5">
        <f t="shared" si="3003"/>
        <v>0</v>
      </c>
      <c r="S3536" s="5">
        <f t="shared" si="3003"/>
        <v>0</v>
      </c>
      <c r="T3536" s="5">
        <f t="shared" si="3003"/>
        <v>313.87688000000003</v>
      </c>
      <c r="U3536" s="5">
        <f t="shared" si="3003"/>
        <v>313.87688000000003</v>
      </c>
      <c r="V3536" s="42">
        <f t="shared" si="3003"/>
        <v>0</v>
      </c>
      <c r="W3536" s="5">
        <f t="shared" si="3002"/>
        <v>50.008265753206416</v>
      </c>
      <c r="X3536" s="27"/>
    </row>
    <row r="3537" spans="1:24" ht="31.5" customHeight="1" x14ac:dyDescent="0.3">
      <c r="A3537" s="4" t="s">
        <v>240</v>
      </c>
      <c r="B3537" s="4" t="s">
        <v>1760</v>
      </c>
      <c r="C3537" s="4" t="s">
        <v>1676</v>
      </c>
      <c r="D3537" s="4" t="s">
        <v>12</v>
      </c>
      <c r="E3537" s="14" t="s">
        <v>532</v>
      </c>
      <c r="F3537" s="5"/>
      <c r="G3537" s="5"/>
      <c r="H3537" s="5"/>
      <c r="I3537" s="5"/>
      <c r="J3537" s="5"/>
      <c r="K3537" s="5"/>
      <c r="L3537" s="5"/>
      <c r="M3537" s="5">
        <v>0</v>
      </c>
      <c r="N3537" s="5">
        <v>627.65</v>
      </c>
      <c r="O3537" s="5">
        <v>0</v>
      </c>
      <c r="P3537" s="5">
        <f>N3537</f>
        <v>627.65</v>
      </c>
      <c r="Q3537" s="5">
        <f>O3537</f>
        <v>0</v>
      </c>
      <c r="R3537" s="5">
        <v>0</v>
      </c>
      <c r="S3537" s="5">
        <v>0</v>
      </c>
      <c r="T3537" s="5">
        <v>313.87688000000003</v>
      </c>
      <c r="U3537" s="5">
        <f>T3537</f>
        <v>313.87688000000003</v>
      </c>
      <c r="V3537" s="42">
        <v>0</v>
      </c>
      <c r="W3537" s="5">
        <f t="shared" si="3002"/>
        <v>50.008265753206416</v>
      </c>
      <c r="X3537" s="27"/>
    </row>
    <row r="3538" spans="1:24" s="3" customFormat="1" ht="31.5" customHeight="1" x14ac:dyDescent="0.3">
      <c r="A3538" s="7" t="s">
        <v>240</v>
      </c>
      <c r="B3538" s="7" t="s">
        <v>76</v>
      </c>
      <c r="C3538" s="7"/>
      <c r="D3538" s="7"/>
      <c r="E3538" s="18" t="s">
        <v>492</v>
      </c>
      <c r="F3538" s="8">
        <f t="shared" ref="F3538:L3538" si="3004">F3539+F3560</f>
        <v>874.80000000000007</v>
      </c>
      <c r="G3538" s="8">
        <f t="shared" si="3004"/>
        <v>874.80000000000007</v>
      </c>
      <c r="H3538" s="8">
        <f t="shared" si="3004"/>
        <v>901.9</v>
      </c>
      <c r="I3538" s="8">
        <f t="shared" si="3004"/>
        <v>0</v>
      </c>
      <c r="J3538" s="8">
        <f t="shared" si="3004"/>
        <v>0</v>
      </c>
      <c r="K3538" s="8">
        <f t="shared" si="3004"/>
        <v>0</v>
      </c>
      <c r="L3538" s="8">
        <f t="shared" si="3004"/>
        <v>760.33799999999997</v>
      </c>
      <c r="M3538" s="8">
        <f t="shared" si="2996"/>
        <v>1635.1379999999999</v>
      </c>
      <c r="N3538" s="8">
        <f>N3539+N3560+N3546</f>
        <v>1640.9380000000001</v>
      </c>
      <c r="O3538" s="8">
        <f t="shared" ref="O3538:V3538" si="3005">O3539+O3560+O3546</f>
        <v>479.92556000000002</v>
      </c>
      <c r="P3538" s="8">
        <f t="shared" si="3005"/>
        <v>252.2</v>
      </c>
      <c r="Q3538" s="8">
        <f t="shared" si="3005"/>
        <v>183.90356</v>
      </c>
      <c r="R3538" s="8">
        <f t="shared" si="3005"/>
        <v>0</v>
      </c>
      <c r="S3538" s="8">
        <f t="shared" si="3005"/>
        <v>0</v>
      </c>
      <c r="T3538" s="8">
        <f t="shared" si="3005"/>
        <v>1640.9380000000001</v>
      </c>
      <c r="U3538" s="8">
        <f t="shared" si="3005"/>
        <v>252.2</v>
      </c>
      <c r="V3538" s="8">
        <f t="shared" si="3005"/>
        <v>0</v>
      </c>
      <c r="W3538" s="8">
        <f t="shared" si="3002"/>
        <v>100</v>
      </c>
      <c r="X3538" s="22"/>
    </row>
    <row r="3539" spans="1:24" s="10" customFormat="1" ht="15.75" hidden="1" customHeight="1" x14ac:dyDescent="0.25">
      <c r="A3539" s="9" t="s">
        <v>240</v>
      </c>
      <c r="B3539" s="9" t="s">
        <v>1761</v>
      </c>
      <c r="C3539" s="9"/>
      <c r="D3539" s="9"/>
      <c r="E3539" s="13" t="s">
        <v>1550</v>
      </c>
      <c r="F3539" s="11">
        <f t="shared" ref="F3539:L3544" si="3006">F3540</f>
        <v>32.200000000000003</v>
      </c>
      <c r="G3539" s="11">
        <f t="shared" si="3006"/>
        <v>32.200000000000003</v>
      </c>
      <c r="H3539" s="11">
        <f t="shared" si="3006"/>
        <v>32.200000000000003</v>
      </c>
      <c r="I3539" s="11">
        <f t="shared" si="3006"/>
        <v>0</v>
      </c>
      <c r="J3539" s="11">
        <f t="shared" si="3006"/>
        <v>0</v>
      </c>
      <c r="K3539" s="11">
        <f t="shared" si="3006"/>
        <v>0</v>
      </c>
      <c r="L3539" s="11">
        <f t="shared" si="3006"/>
        <v>0</v>
      </c>
      <c r="M3539" s="11">
        <f t="shared" si="2996"/>
        <v>32.200000000000003</v>
      </c>
      <c r="N3539" s="11">
        <f t="shared" ref="N3539:T3544" si="3007">N3540</f>
        <v>0</v>
      </c>
      <c r="O3539" s="11">
        <f t="shared" si="3007"/>
        <v>16.100000000000001</v>
      </c>
      <c r="P3539" s="11">
        <f t="shared" ref="P3539:V3544" si="3008">P3540</f>
        <v>0</v>
      </c>
      <c r="Q3539" s="11">
        <f t="shared" si="3008"/>
        <v>0</v>
      </c>
      <c r="R3539" s="11">
        <f t="shared" si="3008"/>
        <v>0</v>
      </c>
      <c r="S3539" s="11">
        <f t="shared" si="3008"/>
        <v>0</v>
      </c>
      <c r="T3539" s="11">
        <f t="shared" si="3008"/>
        <v>0</v>
      </c>
      <c r="U3539" s="11">
        <f t="shared" si="3008"/>
        <v>0</v>
      </c>
      <c r="V3539" s="41">
        <f t="shared" si="3008"/>
        <v>0</v>
      </c>
      <c r="W3539" s="11" t="e">
        <f t="shared" si="3002"/>
        <v>#DIV/0!</v>
      </c>
      <c r="X3539" s="25" t="s">
        <v>1591</v>
      </c>
    </row>
    <row r="3540" spans="1:24" ht="15.75" hidden="1" customHeight="1" x14ac:dyDescent="0.25">
      <c r="A3540" s="4" t="s">
        <v>240</v>
      </c>
      <c r="B3540" s="4" t="s">
        <v>1761</v>
      </c>
      <c r="C3540" s="4" t="s">
        <v>125</v>
      </c>
      <c r="D3540" s="4"/>
      <c r="E3540" s="14" t="s">
        <v>1049</v>
      </c>
      <c r="F3540" s="5">
        <f t="shared" si="3006"/>
        <v>32.200000000000003</v>
      </c>
      <c r="G3540" s="5">
        <f t="shared" si="3006"/>
        <v>32.200000000000003</v>
      </c>
      <c r="H3540" s="5">
        <f t="shared" si="3006"/>
        <v>32.200000000000003</v>
      </c>
      <c r="I3540" s="5">
        <f t="shared" si="3006"/>
        <v>0</v>
      </c>
      <c r="J3540" s="5">
        <f t="shared" si="3006"/>
        <v>0</v>
      </c>
      <c r="K3540" s="5">
        <f t="shared" si="3006"/>
        <v>0</v>
      </c>
      <c r="L3540" s="5">
        <f t="shared" si="3006"/>
        <v>0</v>
      </c>
      <c r="M3540" s="5">
        <f t="shared" si="2996"/>
        <v>32.200000000000003</v>
      </c>
      <c r="N3540" s="5">
        <f t="shared" si="3007"/>
        <v>0</v>
      </c>
      <c r="O3540" s="5">
        <f t="shared" si="3007"/>
        <v>16.100000000000001</v>
      </c>
      <c r="P3540" s="5">
        <f t="shared" si="3008"/>
        <v>0</v>
      </c>
      <c r="Q3540" s="5">
        <f t="shared" si="3008"/>
        <v>0</v>
      </c>
      <c r="R3540" s="5">
        <f t="shared" si="3008"/>
        <v>0</v>
      </c>
      <c r="S3540" s="5">
        <f t="shared" si="3008"/>
        <v>0</v>
      </c>
      <c r="T3540" s="5">
        <f t="shared" si="3008"/>
        <v>0</v>
      </c>
      <c r="U3540" s="5">
        <f t="shared" si="3008"/>
        <v>0</v>
      </c>
      <c r="V3540" s="42">
        <f t="shared" si="3008"/>
        <v>0</v>
      </c>
      <c r="W3540" s="5" t="e">
        <f t="shared" si="3002"/>
        <v>#DIV/0!</v>
      </c>
      <c r="X3540" s="25" t="s">
        <v>1591</v>
      </c>
    </row>
    <row r="3541" spans="1:24" ht="63" hidden="1" customHeight="1" x14ac:dyDescent="0.25">
      <c r="A3541" s="4" t="s">
        <v>240</v>
      </c>
      <c r="B3541" s="4" t="s">
        <v>1761</v>
      </c>
      <c r="C3541" s="4" t="s">
        <v>188</v>
      </c>
      <c r="D3541" s="4"/>
      <c r="E3541" s="14" t="s">
        <v>1054</v>
      </c>
      <c r="F3541" s="5">
        <f t="shared" si="3006"/>
        <v>32.200000000000003</v>
      </c>
      <c r="G3541" s="5">
        <f t="shared" si="3006"/>
        <v>32.200000000000003</v>
      </c>
      <c r="H3541" s="5">
        <f t="shared" si="3006"/>
        <v>32.200000000000003</v>
      </c>
      <c r="I3541" s="5">
        <f t="shared" si="3006"/>
        <v>0</v>
      </c>
      <c r="J3541" s="5">
        <f t="shared" si="3006"/>
        <v>0</v>
      </c>
      <c r="K3541" s="5">
        <f t="shared" si="3006"/>
        <v>0</v>
      </c>
      <c r="L3541" s="5">
        <f t="shared" si="3006"/>
        <v>0</v>
      </c>
      <c r="M3541" s="5">
        <f t="shared" si="2996"/>
        <v>32.200000000000003</v>
      </c>
      <c r="N3541" s="5">
        <f t="shared" si="3007"/>
        <v>0</v>
      </c>
      <c r="O3541" s="5">
        <f t="shared" si="3007"/>
        <v>16.100000000000001</v>
      </c>
      <c r="P3541" s="5">
        <f t="shared" si="3008"/>
        <v>0</v>
      </c>
      <c r="Q3541" s="5">
        <f t="shared" si="3008"/>
        <v>0</v>
      </c>
      <c r="R3541" s="5">
        <f t="shared" si="3008"/>
        <v>0</v>
      </c>
      <c r="S3541" s="5">
        <f t="shared" si="3008"/>
        <v>0</v>
      </c>
      <c r="T3541" s="5">
        <f t="shared" si="3008"/>
        <v>0</v>
      </c>
      <c r="U3541" s="5">
        <f t="shared" si="3008"/>
        <v>0</v>
      </c>
      <c r="V3541" s="42">
        <f t="shared" si="3008"/>
        <v>0</v>
      </c>
      <c r="W3541" s="5" t="e">
        <f t="shared" si="3002"/>
        <v>#DIV/0!</v>
      </c>
      <c r="X3541" s="25" t="s">
        <v>1591</v>
      </c>
    </row>
    <row r="3542" spans="1:24" ht="47.25" hidden="1" customHeight="1" x14ac:dyDescent="0.25">
      <c r="A3542" s="4" t="s">
        <v>240</v>
      </c>
      <c r="B3542" s="4" t="s">
        <v>1761</v>
      </c>
      <c r="C3542" s="4" t="s">
        <v>189</v>
      </c>
      <c r="D3542" s="4"/>
      <c r="E3542" s="14" t="s">
        <v>1057</v>
      </c>
      <c r="F3542" s="5">
        <f t="shared" si="3006"/>
        <v>32.200000000000003</v>
      </c>
      <c r="G3542" s="5">
        <f t="shared" si="3006"/>
        <v>32.200000000000003</v>
      </c>
      <c r="H3542" s="5">
        <f t="shared" si="3006"/>
        <v>32.200000000000003</v>
      </c>
      <c r="I3542" s="5">
        <f t="shared" si="3006"/>
        <v>0</v>
      </c>
      <c r="J3542" s="5">
        <f t="shared" si="3006"/>
        <v>0</v>
      </c>
      <c r="K3542" s="5">
        <f t="shared" si="3006"/>
        <v>0</v>
      </c>
      <c r="L3542" s="5">
        <f t="shared" si="3006"/>
        <v>0</v>
      </c>
      <c r="M3542" s="5">
        <f t="shared" si="2996"/>
        <v>32.200000000000003</v>
      </c>
      <c r="N3542" s="5">
        <f t="shared" si="3007"/>
        <v>0</v>
      </c>
      <c r="O3542" s="5">
        <f t="shared" si="3007"/>
        <v>16.100000000000001</v>
      </c>
      <c r="P3542" s="5">
        <f t="shared" si="3008"/>
        <v>0</v>
      </c>
      <c r="Q3542" s="5">
        <f t="shared" si="3008"/>
        <v>0</v>
      </c>
      <c r="R3542" s="5">
        <f t="shared" si="3008"/>
        <v>0</v>
      </c>
      <c r="S3542" s="5">
        <f t="shared" si="3008"/>
        <v>0</v>
      </c>
      <c r="T3542" s="5">
        <f t="shared" si="3008"/>
        <v>0</v>
      </c>
      <c r="U3542" s="5">
        <f t="shared" si="3008"/>
        <v>0</v>
      </c>
      <c r="V3542" s="42">
        <f t="shared" si="3008"/>
        <v>0</v>
      </c>
      <c r="W3542" s="5" t="e">
        <f t="shared" si="3002"/>
        <v>#DIV/0!</v>
      </c>
      <c r="X3542" s="25" t="s">
        <v>1591</v>
      </c>
    </row>
    <row r="3543" spans="1:24" ht="31.5" hidden="1" customHeight="1" x14ac:dyDescent="0.25">
      <c r="A3543" s="4" t="s">
        <v>240</v>
      </c>
      <c r="B3543" s="4" t="s">
        <v>1761</v>
      </c>
      <c r="C3543" s="4" t="s">
        <v>187</v>
      </c>
      <c r="D3543" s="4"/>
      <c r="E3543" s="14" t="s">
        <v>570</v>
      </c>
      <c r="F3543" s="5">
        <f t="shared" si="3006"/>
        <v>32.200000000000003</v>
      </c>
      <c r="G3543" s="5">
        <f t="shared" si="3006"/>
        <v>32.200000000000003</v>
      </c>
      <c r="H3543" s="5">
        <f t="shared" si="3006"/>
        <v>32.200000000000003</v>
      </c>
      <c r="I3543" s="5">
        <f t="shared" si="3006"/>
        <v>0</v>
      </c>
      <c r="J3543" s="5">
        <f t="shared" si="3006"/>
        <v>0</v>
      </c>
      <c r="K3543" s="5">
        <f t="shared" si="3006"/>
        <v>0</v>
      </c>
      <c r="L3543" s="5">
        <f t="shared" si="3006"/>
        <v>0</v>
      </c>
      <c r="M3543" s="5">
        <f t="shared" si="2996"/>
        <v>32.200000000000003</v>
      </c>
      <c r="N3543" s="5">
        <f t="shared" si="3007"/>
        <v>0</v>
      </c>
      <c r="O3543" s="5">
        <f t="shared" si="3007"/>
        <v>16.100000000000001</v>
      </c>
      <c r="P3543" s="5">
        <f t="shared" si="3007"/>
        <v>0</v>
      </c>
      <c r="Q3543" s="5">
        <f t="shared" si="3007"/>
        <v>0</v>
      </c>
      <c r="R3543" s="5">
        <f t="shared" si="3007"/>
        <v>0</v>
      </c>
      <c r="S3543" s="5">
        <f t="shared" si="3007"/>
        <v>0</v>
      </c>
      <c r="T3543" s="5">
        <f t="shared" si="3007"/>
        <v>0</v>
      </c>
      <c r="U3543" s="5">
        <f t="shared" si="3008"/>
        <v>0</v>
      </c>
      <c r="V3543" s="42">
        <f t="shared" si="3008"/>
        <v>0</v>
      </c>
      <c r="W3543" s="5" t="e">
        <f t="shared" si="3002"/>
        <v>#DIV/0!</v>
      </c>
      <c r="X3543" s="25" t="s">
        <v>1591</v>
      </c>
    </row>
    <row r="3544" spans="1:24" ht="31.5" hidden="1" customHeight="1" x14ac:dyDescent="0.3">
      <c r="A3544" s="4" t="s">
        <v>240</v>
      </c>
      <c r="B3544" s="4" t="s">
        <v>1761</v>
      </c>
      <c r="C3544" s="4" t="s">
        <v>187</v>
      </c>
      <c r="D3544" s="4" t="s">
        <v>11</v>
      </c>
      <c r="E3544" s="14" t="s">
        <v>531</v>
      </c>
      <c r="F3544" s="5">
        <f t="shared" si="3006"/>
        <v>32.200000000000003</v>
      </c>
      <c r="G3544" s="5">
        <f t="shared" si="3006"/>
        <v>32.200000000000003</v>
      </c>
      <c r="H3544" s="5">
        <f t="shared" si="3006"/>
        <v>32.200000000000003</v>
      </c>
      <c r="I3544" s="5">
        <f t="shared" si="3006"/>
        <v>0</v>
      </c>
      <c r="J3544" s="5">
        <f t="shared" si="3006"/>
        <v>0</v>
      </c>
      <c r="K3544" s="5">
        <f t="shared" si="3006"/>
        <v>0</v>
      </c>
      <c r="L3544" s="5">
        <f t="shared" si="3006"/>
        <v>0</v>
      </c>
      <c r="M3544" s="5">
        <f t="shared" si="2996"/>
        <v>32.200000000000003</v>
      </c>
      <c r="N3544" s="5">
        <f t="shared" si="3007"/>
        <v>0</v>
      </c>
      <c r="O3544" s="5">
        <f t="shared" si="3007"/>
        <v>16.100000000000001</v>
      </c>
      <c r="P3544" s="5">
        <f t="shared" si="3007"/>
        <v>0</v>
      </c>
      <c r="Q3544" s="5">
        <f t="shared" si="3007"/>
        <v>0</v>
      </c>
      <c r="R3544" s="5">
        <f t="shared" si="3007"/>
        <v>0</v>
      </c>
      <c r="S3544" s="5">
        <f t="shared" si="3007"/>
        <v>0</v>
      </c>
      <c r="T3544" s="5">
        <f t="shared" si="3007"/>
        <v>0</v>
      </c>
      <c r="U3544" s="5">
        <f t="shared" si="3008"/>
        <v>0</v>
      </c>
      <c r="V3544" s="42">
        <f t="shared" si="3008"/>
        <v>0</v>
      </c>
      <c r="W3544" s="5" t="e">
        <f t="shared" si="3002"/>
        <v>#DIV/0!</v>
      </c>
      <c r="X3544" s="25" t="s">
        <v>1591</v>
      </c>
    </row>
    <row r="3545" spans="1:24" ht="31.5" hidden="1" customHeight="1" x14ac:dyDescent="0.3">
      <c r="A3545" s="4" t="s">
        <v>240</v>
      </c>
      <c r="B3545" s="4" t="s">
        <v>1761</v>
      </c>
      <c r="C3545" s="4" t="s">
        <v>187</v>
      </c>
      <c r="D3545" s="4" t="s">
        <v>12</v>
      </c>
      <c r="E3545" s="14" t="s">
        <v>532</v>
      </c>
      <c r="F3545" s="5">
        <v>32.200000000000003</v>
      </c>
      <c r="G3545" s="5">
        <v>32.200000000000003</v>
      </c>
      <c r="H3545" s="5">
        <v>32.200000000000003</v>
      </c>
      <c r="I3545" s="5"/>
      <c r="J3545" s="5"/>
      <c r="K3545" s="5"/>
      <c r="L3545" s="5"/>
      <c r="M3545" s="5">
        <f t="shared" si="2996"/>
        <v>32.200000000000003</v>
      </c>
      <c r="N3545" s="5">
        <v>0</v>
      </c>
      <c r="O3545" s="5">
        <v>16.100000000000001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42">
        <v>0</v>
      </c>
      <c r="W3545" s="5" t="e">
        <f t="shared" si="3002"/>
        <v>#DIV/0!</v>
      </c>
      <c r="X3545" s="25" t="s">
        <v>1591</v>
      </c>
    </row>
    <row r="3546" spans="1:24" s="10" customFormat="1" ht="46.8" x14ac:dyDescent="0.3">
      <c r="A3546" s="9" t="s">
        <v>240</v>
      </c>
      <c r="B3546" s="9" t="s">
        <v>1786</v>
      </c>
      <c r="C3546" s="9"/>
      <c r="D3546" s="9"/>
      <c r="E3546" s="13" t="s">
        <v>1551</v>
      </c>
      <c r="F3546" s="5"/>
      <c r="G3546" s="5"/>
      <c r="H3546" s="5"/>
      <c r="I3546" s="5"/>
      <c r="J3546" s="5"/>
      <c r="K3546" s="5"/>
      <c r="L3546" s="5"/>
      <c r="M3546" s="11">
        <f>M3547</f>
        <v>0</v>
      </c>
      <c r="N3546" s="11">
        <f t="shared" ref="N3546:V3546" si="3009">N3547</f>
        <v>1388.7380000000001</v>
      </c>
      <c r="O3546" s="11">
        <f t="shared" si="3009"/>
        <v>0</v>
      </c>
      <c r="P3546" s="11">
        <f t="shared" si="3009"/>
        <v>0</v>
      </c>
      <c r="Q3546" s="11">
        <f t="shared" si="3009"/>
        <v>0</v>
      </c>
      <c r="R3546" s="11">
        <f t="shared" si="3009"/>
        <v>0</v>
      </c>
      <c r="S3546" s="11">
        <f t="shared" si="3009"/>
        <v>0</v>
      </c>
      <c r="T3546" s="11">
        <f t="shared" si="3009"/>
        <v>1388.7380000000001</v>
      </c>
      <c r="U3546" s="11">
        <f t="shared" si="3009"/>
        <v>0</v>
      </c>
      <c r="V3546" s="11">
        <f t="shared" si="3009"/>
        <v>0</v>
      </c>
      <c r="W3546" s="11">
        <f t="shared" si="3002"/>
        <v>100</v>
      </c>
      <c r="X3546" s="26"/>
    </row>
    <row r="3547" spans="1:24" x14ac:dyDescent="0.3">
      <c r="A3547" s="4" t="s">
        <v>240</v>
      </c>
      <c r="B3547" s="4" t="s">
        <v>1786</v>
      </c>
      <c r="C3547" s="4" t="s">
        <v>125</v>
      </c>
      <c r="D3547" s="4"/>
      <c r="E3547" s="14" t="s">
        <v>1049</v>
      </c>
      <c r="F3547" s="5"/>
      <c r="G3547" s="5"/>
      <c r="H3547" s="5"/>
      <c r="I3547" s="5"/>
      <c r="J3547" s="5"/>
      <c r="K3547" s="5"/>
      <c r="L3547" s="5"/>
      <c r="M3547" s="5">
        <f>M3548+M3553</f>
        <v>0</v>
      </c>
      <c r="N3547" s="5">
        <f t="shared" ref="N3547:V3547" si="3010">N3548+N3553</f>
        <v>1388.7380000000001</v>
      </c>
      <c r="O3547" s="5">
        <f t="shared" si="3010"/>
        <v>0</v>
      </c>
      <c r="P3547" s="5">
        <f t="shared" si="3010"/>
        <v>0</v>
      </c>
      <c r="Q3547" s="5">
        <f t="shared" si="3010"/>
        <v>0</v>
      </c>
      <c r="R3547" s="5">
        <f t="shared" si="3010"/>
        <v>0</v>
      </c>
      <c r="S3547" s="5">
        <f t="shared" si="3010"/>
        <v>0</v>
      </c>
      <c r="T3547" s="5">
        <f t="shared" si="3010"/>
        <v>1388.7380000000001</v>
      </c>
      <c r="U3547" s="5">
        <f t="shared" si="3010"/>
        <v>0</v>
      </c>
      <c r="V3547" s="5">
        <f t="shared" si="3010"/>
        <v>0</v>
      </c>
      <c r="W3547" s="5">
        <f t="shared" si="3002"/>
        <v>100</v>
      </c>
      <c r="X3547" s="27"/>
    </row>
    <row r="3548" spans="1:24" ht="31.5" customHeight="1" x14ac:dyDescent="0.3">
      <c r="A3548" s="4" t="s">
        <v>240</v>
      </c>
      <c r="B3548" s="4" t="s">
        <v>1786</v>
      </c>
      <c r="C3548" s="4" t="s">
        <v>188</v>
      </c>
      <c r="D3548" s="4"/>
      <c r="E3548" s="14" t="s">
        <v>1054</v>
      </c>
      <c r="F3548" s="5"/>
      <c r="G3548" s="5"/>
      <c r="H3548" s="5"/>
      <c r="I3548" s="5"/>
      <c r="J3548" s="5"/>
      <c r="K3548" s="5"/>
      <c r="L3548" s="5"/>
      <c r="M3548" s="5">
        <f>M3549</f>
        <v>0</v>
      </c>
      <c r="N3548" s="5">
        <f t="shared" ref="N3548:V3551" si="3011">N3549</f>
        <v>32.200000000000003</v>
      </c>
      <c r="O3548" s="5">
        <f t="shared" si="3011"/>
        <v>0</v>
      </c>
      <c r="P3548" s="5">
        <f t="shared" si="3011"/>
        <v>0</v>
      </c>
      <c r="Q3548" s="5">
        <f t="shared" si="3011"/>
        <v>0</v>
      </c>
      <c r="R3548" s="5">
        <f t="shared" si="3011"/>
        <v>0</v>
      </c>
      <c r="S3548" s="5">
        <f t="shared" si="3011"/>
        <v>0</v>
      </c>
      <c r="T3548" s="5">
        <f t="shared" si="3011"/>
        <v>32.200000000000003</v>
      </c>
      <c r="U3548" s="5">
        <f t="shared" si="3011"/>
        <v>0</v>
      </c>
      <c r="V3548" s="5">
        <f t="shared" si="3011"/>
        <v>0</v>
      </c>
      <c r="W3548" s="5">
        <f t="shared" si="3002"/>
        <v>100</v>
      </c>
      <c r="X3548" s="27"/>
    </row>
    <row r="3549" spans="1:24" ht="31.5" customHeight="1" x14ac:dyDescent="0.3">
      <c r="A3549" s="4" t="s">
        <v>240</v>
      </c>
      <c r="B3549" s="4" t="s">
        <v>1786</v>
      </c>
      <c r="C3549" s="4" t="s">
        <v>189</v>
      </c>
      <c r="D3549" s="4"/>
      <c r="E3549" s="14" t="s">
        <v>1057</v>
      </c>
      <c r="F3549" s="5"/>
      <c r="G3549" s="5"/>
      <c r="H3549" s="5"/>
      <c r="I3549" s="5"/>
      <c r="J3549" s="5"/>
      <c r="K3549" s="5"/>
      <c r="L3549" s="5"/>
      <c r="M3549" s="5">
        <f>M3550</f>
        <v>0</v>
      </c>
      <c r="N3549" s="5">
        <f t="shared" si="3011"/>
        <v>32.200000000000003</v>
      </c>
      <c r="O3549" s="5">
        <f t="shared" si="3011"/>
        <v>0</v>
      </c>
      <c r="P3549" s="5">
        <f t="shared" si="3011"/>
        <v>0</v>
      </c>
      <c r="Q3549" s="5">
        <f t="shared" si="3011"/>
        <v>0</v>
      </c>
      <c r="R3549" s="5">
        <f t="shared" si="3011"/>
        <v>0</v>
      </c>
      <c r="S3549" s="5">
        <f t="shared" si="3011"/>
        <v>0</v>
      </c>
      <c r="T3549" s="5">
        <f t="shared" si="3011"/>
        <v>32.200000000000003</v>
      </c>
      <c r="U3549" s="5">
        <f t="shared" si="3011"/>
        <v>0</v>
      </c>
      <c r="V3549" s="5">
        <f t="shared" si="3011"/>
        <v>0</v>
      </c>
      <c r="W3549" s="5">
        <f t="shared" si="3002"/>
        <v>100</v>
      </c>
      <c r="X3549" s="27"/>
    </row>
    <row r="3550" spans="1:24" ht="31.5" customHeight="1" x14ac:dyDescent="0.3">
      <c r="A3550" s="4" t="s">
        <v>240</v>
      </c>
      <c r="B3550" s="4" t="s">
        <v>1786</v>
      </c>
      <c r="C3550" s="4" t="s">
        <v>187</v>
      </c>
      <c r="D3550" s="4"/>
      <c r="E3550" s="14" t="s">
        <v>570</v>
      </c>
      <c r="F3550" s="5"/>
      <c r="G3550" s="5"/>
      <c r="H3550" s="5"/>
      <c r="I3550" s="5"/>
      <c r="J3550" s="5"/>
      <c r="K3550" s="5"/>
      <c r="L3550" s="5"/>
      <c r="M3550" s="5">
        <f>M3551</f>
        <v>0</v>
      </c>
      <c r="N3550" s="5">
        <f t="shared" si="3011"/>
        <v>32.200000000000003</v>
      </c>
      <c r="O3550" s="5">
        <f t="shared" si="3011"/>
        <v>0</v>
      </c>
      <c r="P3550" s="5">
        <f t="shared" si="3011"/>
        <v>0</v>
      </c>
      <c r="Q3550" s="5">
        <f t="shared" si="3011"/>
        <v>0</v>
      </c>
      <c r="R3550" s="5">
        <f t="shared" si="3011"/>
        <v>0</v>
      </c>
      <c r="S3550" s="5">
        <f t="shared" si="3011"/>
        <v>0</v>
      </c>
      <c r="T3550" s="5">
        <f t="shared" si="3011"/>
        <v>32.200000000000003</v>
      </c>
      <c r="U3550" s="5">
        <f t="shared" si="3011"/>
        <v>0</v>
      </c>
      <c r="V3550" s="5">
        <f t="shared" si="3011"/>
        <v>0</v>
      </c>
      <c r="W3550" s="5">
        <f t="shared" si="3002"/>
        <v>100</v>
      </c>
      <c r="X3550" s="27"/>
    </row>
    <row r="3551" spans="1:24" ht="31.5" customHeight="1" x14ac:dyDescent="0.3">
      <c r="A3551" s="4" t="s">
        <v>240</v>
      </c>
      <c r="B3551" s="4" t="s">
        <v>1786</v>
      </c>
      <c r="C3551" s="4" t="s">
        <v>187</v>
      </c>
      <c r="D3551" s="4" t="s">
        <v>11</v>
      </c>
      <c r="E3551" s="14" t="s">
        <v>531</v>
      </c>
      <c r="F3551" s="5"/>
      <c r="G3551" s="5"/>
      <c r="H3551" s="5"/>
      <c r="I3551" s="5"/>
      <c r="J3551" s="5"/>
      <c r="K3551" s="5"/>
      <c r="L3551" s="5"/>
      <c r="M3551" s="5">
        <f>M3552</f>
        <v>0</v>
      </c>
      <c r="N3551" s="5">
        <f t="shared" si="3011"/>
        <v>32.200000000000003</v>
      </c>
      <c r="O3551" s="5">
        <f t="shared" si="3011"/>
        <v>0</v>
      </c>
      <c r="P3551" s="5">
        <f t="shared" si="3011"/>
        <v>0</v>
      </c>
      <c r="Q3551" s="5">
        <f t="shared" si="3011"/>
        <v>0</v>
      </c>
      <c r="R3551" s="5">
        <f t="shared" si="3011"/>
        <v>0</v>
      </c>
      <c r="S3551" s="5">
        <f t="shared" si="3011"/>
        <v>0</v>
      </c>
      <c r="T3551" s="5">
        <f t="shared" si="3011"/>
        <v>32.200000000000003</v>
      </c>
      <c r="U3551" s="5">
        <f t="shared" si="3011"/>
        <v>0</v>
      </c>
      <c r="V3551" s="5">
        <f t="shared" si="3011"/>
        <v>0</v>
      </c>
      <c r="W3551" s="5">
        <f t="shared" si="3002"/>
        <v>100</v>
      </c>
      <c r="X3551" s="27"/>
    </row>
    <row r="3552" spans="1:24" ht="31.5" customHeight="1" x14ac:dyDescent="0.3">
      <c r="A3552" s="4" t="s">
        <v>240</v>
      </c>
      <c r="B3552" s="4" t="s">
        <v>1786</v>
      </c>
      <c r="C3552" s="4" t="s">
        <v>187</v>
      </c>
      <c r="D3552" s="4" t="s">
        <v>12</v>
      </c>
      <c r="E3552" s="14" t="s">
        <v>532</v>
      </c>
      <c r="F3552" s="5"/>
      <c r="G3552" s="5"/>
      <c r="H3552" s="5"/>
      <c r="I3552" s="5"/>
      <c r="J3552" s="5"/>
      <c r="K3552" s="5"/>
      <c r="L3552" s="5"/>
      <c r="M3552" s="5">
        <v>0</v>
      </c>
      <c r="N3552" s="5">
        <v>32.200000000000003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32.200000000000003</v>
      </c>
      <c r="U3552" s="5">
        <v>0</v>
      </c>
      <c r="V3552" s="5">
        <v>0</v>
      </c>
      <c r="W3552" s="5">
        <f t="shared" si="3002"/>
        <v>100</v>
      </c>
      <c r="X3552" s="27"/>
    </row>
    <row r="3553" spans="1:24" ht="31.5" customHeight="1" x14ac:dyDescent="0.3">
      <c r="A3553" s="4" t="s">
        <v>240</v>
      </c>
      <c r="B3553" s="4" t="s">
        <v>1786</v>
      </c>
      <c r="C3553" s="4" t="s">
        <v>191</v>
      </c>
      <c r="D3553" s="4"/>
      <c r="E3553" s="14" t="s">
        <v>1059</v>
      </c>
      <c r="F3553" s="5"/>
      <c r="G3553" s="5"/>
      <c r="H3553" s="5"/>
      <c r="I3553" s="5"/>
      <c r="J3553" s="5"/>
      <c r="K3553" s="5"/>
      <c r="L3553" s="5"/>
      <c r="M3553" s="5">
        <f>M3554</f>
        <v>0</v>
      </c>
      <c r="N3553" s="5">
        <f t="shared" ref="N3553:V3554" si="3012">N3554</f>
        <v>1356.538</v>
      </c>
      <c r="O3553" s="5">
        <f t="shared" si="3012"/>
        <v>0</v>
      </c>
      <c r="P3553" s="5">
        <f t="shared" si="3012"/>
        <v>0</v>
      </c>
      <c r="Q3553" s="5">
        <f t="shared" si="3012"/>
        <v>0</v>
      </c>
      <c r="R3553" s="5">
        <f t="shared" si="3012"/>
        <v>0</v>
      </c>
      <c r="S3553" s="5">
        <f t="shared" si="3012"/>
        <v>0</v>
      </c>
      <c r="T3553" s="5">
        <f t="shared" si="3012"/>
        <v>1356.538</v>
      </c>
      <c r="U3553" s="5">
        <f t="shared" si="3012"/>
        <v>0</v>
      </c>
      <c r="V3553" s="5">
        <f t="shared" si="3012"/>
        <v>0</v>
      </c>
      <c r="W3553" s="5">
        <f t="shared" si="3002"/>
        <v>100</v>
      </c>
      <c r="X3553" s="27"/>
    </row>
    <row r="3554" spans="1:24" ht="31.5" customHeight="1" x14ac:dyDescent="0.3">
      <c r="A3554" s="4" t="s">
        <v>240</v>
      </c>
      <c r="B3554" s="4" t="s">
        <v>1786</v>
      </c>
      <c r="C3554" s="4" t="s">
        <v>192</v>
      </c>
      <c r="D3554" s="4"/>
      <c r="E3554" s="14" t="s">
        <v>1060</v>
      </c>
      <c r="F3554" s="5"/>
      <c r="G3554" s="5"/>
      <c r="H3554" s="5"/>
      <c r="I3554" s="5"/>
      <c r="J3554" s="5"/>
      <c r="K3554" s="5"/>
      <c r="L3554" s="5"/>
      <c r="M3554" s="5">
        <f>M3555</f>
        <v>0</v>
      </c>
      <c r="N3554" s="5">
        <f t="shared" si="3012"/>
        <v>1356.538</v>
      </c>
      <c r="O3554" s="5">
        <f t="shared" si="3012"/>
        <v>0</v>
      </c>
      <c r="P3554" s="5">
        <f t="shared" si="3012"/>
        <v>0</v>
      </c>
      <c r="Q3554" s="5">
        <f t="shared" si="3012"/>
        <v>0</v>
      </c>
      <c r="R3554" s="5">
        <f t="shared" si="3012"/>
        <v>0</v>
      </c>
      <c r="S3554" s="5">
        <f t="shared" si="3012"/>
        <v>0</v>
      </c>
      <c r="T3554" s="5">
        <f t="shared" si="3012"/>
        <v>1356.538</v>
      </c>
      <c r="U3554" s="5">
        <f t="shared" si="3012"/>
        <v>0</v>
      </c>
      <c r="V3554" s="5">
        <f t="shared" si="3012"/>
        <v>0</v>
      </c>
      <c r="W3554" s="5">
        <f t="shared" si="3002"/>
        <v>100</v>
      </c>
      <c r="X3554" s="27"/>
    </row>
    <row r="3555" spans="1:24" ht="31.5" customHeight="1" x14ac:dyDescent="0.3">
      <c r="A3555" s="4" t="s">
        <v>240</v>
      </c>
      <c r="B3555" s="4" t="s">
        <v>1786</v>
      </c>
      <c r="C3555" s="4" t="s">
        <v>190</v>
      </c>
      <c r="D3555" s="4"/>
      <c r="E3555" s="14" t="s">
        <v>572</v>
      </c>
      <c r="F3555" s="5"/>
      <c r="G3555" s="5"/>
      <c r="H3555" s="5"/>
      <c r="I3555" s="5"/>
      <c r="J3555" s="5"/>
      <c r="K3555" s="5"/>
      <c r="L3555" s="5"/>
      <c r="M3555" s="5">
        <f>M3556+M3558</f>
        <v>0</v>
      </c>
      <c r="N3555" s="5">
        <f t="shared" ref="N3555:V3555" si="3013">N3556+N3558</f>
        <v>1356.538</v>
      </c>
      <c r="O3555" s="5">
        <f t="shared" si="3013"/>
        <v>0</v>
      </c>
      <c r="P3555" s="5">
        <f t="shared" si="3013"/>
        <v>0</v>
      </c>
      <c r="Q3555" s="5">
        <f t="shared" si="3013"/>
        <v>0</v>
      </c>
      <c r="R3555" s="5">
        <f t="shared" si="3013"/>
        <v>0</v>
      </c>
      <c r="S3555" s="5">
        <f t="shared" si="3013"/>
        <v>0</v>
      </c>
      <c r="T3555" s="5">
        <f t="shared" si="3013"/>
        <v>1356.538</v>
      </c>
      <c r="U3555" s="5">
        <f t="shared" si="3013"/>
        <v>0</v>
      </c>
      <c r="V3555" s="5">
        <f t="shared" si="3013"/>
        <v>0</v>
      </c>
      <c r="W3555" s="5">
        <f t="shared" si="3002"/>
        <v>100</v>
      </c>
      <c r="X3555" s="27"/>
    </row>
    <row r="3556" spans="1:24" ht="31.5" customHeight="1" x14ac:dyDescent="0.3">
      <c r="A3556" s="4" t="s">
        <v>240</v>
      </c>
      <c r="B3556" s="4" t="s">
        <v>1786</v>
      </c>
      <c r="C3556" s="4" t="s">
        <v>190</v>
      </c>
      <c r="D3556" s="4" t="s">
        <v>11</v>
      </c>
      <c r="E3556" s="14" t="s">
        <v>531</v>
      </c>
      <c r="F3556" s="5"/>
      <c r="G3556" s="5"/>
      <c r="H3556" s="5"/>
      <c r="I3556" s="5"/>
      <c r="J3556" s="5"/>
      <c r="K3556" s="5"/>
      <c r="L3556" s="5"/>
      <c r="M3556" s="5">
        <f>M3557</f>
        <v>0</v>
      </c>
      <c r="N3556" s="5">
        <f t="shared" ref="N3556:V3556" si="3014">N3557</f>
        <v>1342.864</v>
      </c>
      <c r="O3556" s="5">
        <f t="shared" si="3014"/>
        <v>0</v>
      </c>
      <c r="P3556" s="5">
        <f t="shared" si="3014"/>
        <v>0</v>
      </c>
      <c r="Q3556" s="5">
        <f t="shared" si="3014"/>
        <v>0</v>
      </c>
      <c r="R3556" s="5">
        <f t="shared" si="3014"/>
        <v>0</v>
      </c>
      <c r="S3556" s="5">
        <f t="shared" si="3014"/>
        <v>0</v>
      </c>
      <c r="T3556" s="5">
        <f t="shared" si="3014"/>
        <v>1342.864</v>
      </c>
      <c r="U3556" s="5">
        <f t="shared" si="3014"/>
        <v>0</v>
      </c>
      <c r="V3556" s="5">
        <f t="shared" si="3014"/>
        <v>0</v>
      </c>
      <c r="W3556" s="5">
        <f t="shared" si="3002"/>
        <v>100</v>
      </c>
      <c r="X3556" s="27"/>
    </row>
    <row r="3557" spans="1:24" ht="31.5" customHeight="1" x14ac:dyDescent="0.3">
      <c r="A3557" s="4" t="s">
        <v>240</v>
      </c>
      <c r="B3557" s="4" t="s">
        <v>1786</v>
      </c>
      <c r="C3557" s="4" t="s">
        <v>190</v>
      </c>
      <c r="D3557" s="4" t="s">
        <v>12</v>
      </c>
      <c r="E3557" s="14" t="s">
        <v>532</v>
      </c>
      <c r="F3557" s="5"/>
      <c r="G3557" s="5"/>
      <c r="H3557" s="5"/>
      <c r="I3557" s="5"/>
      <c r="J3557" s="5"/>
      <c r="K3557" s="5"/>
      <c r="L3557" s="5"/>
      <c r="M3557" s="5">
        <v>0</v>
      </c>
      <c r="N3557" s="5">
        <v>1342.864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1342.864</v>
      </c>
      <c r="U3557" s="5">
        <v>0</v>
      </c>
      <c r="V3557" s="5">
        <v>0</v>
      </c>
      <c r="W3557" s="5">
        <f t="shared" si="3002"/>
        <v>100</v>
      </c>
      <c r="X3557" s="27"/>
    </row>
    <row r="3558" spans="1:24" x14ac:dyDescent="0.3">
      <c r="A3558" s="4" t="s">
        <v>240</v>
      </c>
      <c r="B3558" s="4" t="s">
        <v>1786</v>
      </c>
      <c r="C3558" s="4" t="s">
        <v>190</v>
      </c>
      <c r="D3558" s="4" t="s">
        <v>13</v>
      </c>
      <c r="E3558" s="14" t="s">
        <v>547</v>
      </c>
      <c r="F3558" s="5"/>
      <c r="G3558" s="5"/>
      <c r="H3558" s="5"/>
      <c r="I3558" s="5"/>
      <c r="J3558" s="5"/>
      <c r="K3558" s="5"/>
      <c r="L3558" s="5"/>
      <c r="M3558" s="5">
        <f>M3559</f>
        <v>0</v>
      </c>
      <c r="N3558" s="5">
        <f t="shared" ref="N3558:V3558" si="3015">N3559</f>
        <v>13.673999999999999</v>
      </c>
      <c r="O3558" s="5">
        <f t="shared" si="3015"/>
        <v>0</v>
      </c>
      <c r="P3558" s="5">
        <f t="shared" si="3015"/>
        <v>0</v>
      </c>
      <c r="Q3558" s="5">
        <f t="shared" si="3015"/>
        <v>0</v>
      </c>
      <c r="R3558" s="5">
        <f t="shared" si="3015"/>
        <v>0</v>
      </c>
      <c r="S3558" s="5">
        <f t="shared" si="3015"/>
        <v>0</v>
      </c>
      <c r="T3558" s="5">
        <f t="shared" si="3015"/>
        <v>13.673999999999999</v>
      </c>
      <c r="U3558" s="5">
        <f t="shared" si="3015"/>
        <v>0</v>
      </c>
      <c r="V3558" s="5">
        <f t="shared" si="3015"/>
        <v>0</v>
      </c>
      <c r="W3558" s="5">
        <f t="shared" si="3002"/>
        <v>100</v>
      </c>
      <c r="X3558" s="27"/>
    </row>
    <row r="3559" spans="1:24" x14ac:dyDescent="0.3">
      <c r="A3559" s="4" t="s">
        <v>240</v>
      </c>
      <c r="B3559" s="4" t="s">
        <v>1786</v>
      </c>
      <c r="C3559" s="4" t="s">
        <v>190</v>
      </c>
      <c r="D3559" s="4" t="s">
        <v>20</v>
      </c>
      <c r="E3559" s="14" t="s">
        <v>550</v>
      </c>
      <c r="F3559" s="5"/>
      <c r="G3559" s="5"/>
      <c r="H3559" s="5"/>
      <c r="I3559" s="5"/>
      <c r="J3559" s="5"/>
      <c r="K3559" s="5"/>
      <c r="L3559" s="5"/>
      <c r="M3559" s="5">
        <v>0</v>
      </c>
      <c r="N3559" s="5">
        <v>13.673999999999999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13.673999999999999</v>
      </c>
      <c r="U3559" s="5">
        <v>0</v>
      </c>
      <c r="V3559" s="5">
        <v>0</v>
      </c>
      <c r="W3559" s="5">
        <f t="shared" si="3002"/>
        <v>100</v>
      </c>
      <c r="X3559" s="27"/>
    </row>
    <row r="3560" spans="1:24" s="10" customFormat="1" ht="31.5" customHeight="1" x14ac:dyDescent="0.3">
      <c r="A3560" s="9" t="s">
        <v>240</v>
      </c>
      <c r="B3560" s="9" t="s">
        <v>1762</v>
      </c>
      <c r="C3560" s="9"/>
      <c r="D3560" s="9"/>
      <c r="E3560" s="13" t="s">
        <v>507</v>
      </c>
      <c r="F3560" s="11">
        <f t="shared" ref="F3560:L3560" si="3016">F3561+F3569</f>
        <v>842.6</v>
      </c>
      <c r="G3560" s="11">
        <f t="shared" si="3016"/>
        <v>842.6</v>
      </c>
      <c r="H3560" s="11">
        <f t="shared" si="3016"/>
        <v>869.69999999999993</v>
      </c>
      <c r="I3560" s="11">
        <f t="shared" si="3016"/>
        <v>0</v>
      </c>
      <c r="J3560" s="11">
        <f t="shared" si="3016"/>
        <v>0</v>
      </c>
      <c r="K3560" s="11">
        <f t="shared" si="3016"/>
        <v>0</v>
      </c>
      <c r="L3560" s="11">
        <f t="shared" si="3016"/>
        <v>760.33799999999997</v>
      </c>
      <c r="M3560" s="11">
        <f t="shared" si="2996"/>
        <v>1602.9380000000001</v>
      </c>
      <c r="N3560" s="11">
        <f>N3561+N3569</f>
        <v>252.2</v>
      </c>
      <c r="O3560" s="11">
        <f>O3561+O3569</f>
        <v>463.82556</v>
      </c>
      <c r="P3560" s="11">
        <f t="shared" ref="P3560:V3560" si="3017">P3561+P3569</f>
        <v>252.2</v>
      </c>
      <c r="Q3560" s="11">
        <f t="shared" si="3017"/>
        <v>183.90356</v>
      </c>
      <c r="R3560" s="11">
        <f t="shared" si="3017"/>
        <v>0</v>
      </c>
      <c r="S3560" s="11">
        <f t="shared" si="3017"/>
        <v>0</v>
      </c>
      <c r="T3560" s="11">
        <f t="shared" si="3017"/>
        <v>252.2</v>
      </c>
      <c r="U3560" s="11">
        <f t="shared" si="3017"/>
        <v>252.2</v>
      </c>
      <c r="V3560" s="41">
        <f t="shared" si="3017"/>
        <v>0</v>
      </c>
      <c r="W3560" s="11">
        <f t="shared" si="3002"/>
        <v>100</v>
      </c>
      <c r="X3560" s="26"/>
    </row>
    <row r="3561" spans="1:24" ht="15.75" hidden="1" customHeight="1" x14ac:dyDescent="0.25">
      <c r="A3561" s="4" t="s">
        <v>240</v>
      </c>
      <c r="B3561" s="4" t="s">
        <v>1762</v>
      </c>
      <c r="C3561" s="4" t="s">
        <v>125</v>
      </c>
      <c r="D3561" s="4"/>
      <c r="E3561" s="14" t="s">
        <v>1049</v>
      </c>
      <c r="F3561" s="5">
        <f t="shared" ref="F3561:L3565" si="3018">F3562</f>
        <v>596.20000000000005</v>
      </c>
      <c r="G3561" s="5">
        <f t="shared" si="3018"/>
        <v>596.20000000000005</v>
      </c>
      <c r="H3561" s="5">
        <f t="shared" si="3018"/>
        <v>623.29999999999995</v>
      </c>
      <c r="I3561" s="5">
        <f t="shared" si="3018"/>
        <v>0</v>
      </c>
      <c r="J3561" s="5">
        <f t="shared" si="3018"/>
        <v>0</v>
      </c>
      <c r="K3561" s="5">
        <f t="shared" si="3018"/>
        <v>0</v>
      </c>
      <c r="L3561" s="5">
        <f t="shared" si="3018"/>
        <v>760.33799999999997</v>
      </c>
      <c r="M3561" s="5">
        <f t="shared" si="2996"/>
        <v>1356.538</v>
      </c>
      <c r="N3561" s="5">
        <f t="shared" ref="N3561:O3565" si="3019">N3562</f>
        <v>0</v>
      </c>
      <c r="O3561" s="5">
        <f t="shared" si="3019"/>
        <v>279.92199999999997</v>
      </c>
      <c r="P3561" s="5">
        <f t="shared" ref="P3561:V3565" si="3020">P3562</f>
        <v>0</v>
      </c>
      <c r="Q3561" s="5">
        <f t="shared" si="3020"/>
        <v>0</v>
      </c>
      <c r="R3561" s="5">
        <f t="shared" si="3020"/>
        <v>0</v>
      </c>
      <c r="S3561" s="5">
        <f t="shared" si="3020"/>
        <v>0</v>
      </c>
      <c r="T3561" s="5">
        <f t="shared" si="3020"/>
        <v>0</v>
      </c>
      <c r="U3561" s="5">
        <f t="shared" si="3020"/>
        <v>0</v>
      </c>
      <c r="V3561" s="42">
        <f t="shared" si="3020"/>
        <v>0</v>
      </c>
      <c r="W3561" s="5" t="e">
        <f t="shared" si="3002"/>
        <v>#DIV/0!</v>
      </c>
      <c r="X3561" s="25" t="s">
        <v>1591</v>
      </c>
    </row>
    <row r="3562" spans="1:24" ht="31.5" hidden="1" customHeight="1" x14ac:dyDescent="0.25">
      <c r="A3562" s="4" t="s">
        <v>240</v>
      </c>
      <c r="B3562" s="4" t="s">
        <v>1762</v>
      </c>
      <c r="C3562" s="4" t="s">
        <v>191</v>
      </c>
      <c r="D3562" s="4"/>
      <c r="E3562" s="14" t="s">
        <v>1059</v>
      </c>
      <c r="F3562" s="5">
        <f t="shared" si="3018"/>
        <v>596.20000000000005</v>
      </c>
      <c r="G3562" s="5">
        <f t="shared" si="3018"/>
        <v>596.20000000000005</v>
      </c>
      <c r="H3562" s="5">
        <f t="shared" si="3018"/>
        <v>623.29999999999995</v>
      </c>
      <c r="I3562" s="5">
        <f t="shared" si="3018"/>
        <v>0</v>
      </c>
      <c r="J3562" s="5">
        <f t="shared" si="3018"/>
        <v>0</v>
      </c>
      <c r="K3562" s="5">
        <f t="shared" si="3018"/>
        <v>0</v>
      </c>
      <c r="L3562" s="5">
        <f t="shared" si="3018"/>
        <v>760.33799999999997</v>
      </c>
      <c r="M3562" s="5">
        <f t="shared" si="2996"/>
        <v>1356.538</v>
      </c>
      <c r="N3562" s="5">
        <f t="shared" si="3019"/>
        <v>0</v>
      </c>
      <c r="O3562" s="5">
        <f t="shared" si="3019"/>
        <v>279.92199999999997</v>
      </c>
      <c r="P3562" s="5">
        <f t="shared" si="3020"/>
        <v>0</v>
      </c>
      <c r="Q3562" s="5">
        <f t="shared" si="3020"/>
        <v>0</v>
      </c>
      <c r="R3562" s="5">
        <f t="shared" si="3020"/>
        <v>0</v>
      </c>
      <c r="S3562" s="5">
        <f t="shared" si="3020"/>
        <v>0</v>
      </c>
      <c r="T3562" s="5">
        <f t="shared" si="3020"/>
        <v>0</v>
      </c>
      <c r="U3562" s="5">
        <f t="shared" si="3020"/>
        <v>0</v>
      </c>
      <c r="V3562" s="42">
        <f t="shared" si="3020"/>
        <v>0</v>
      </c>
      <c r="W3562" s="5" t="e">
        <f t="shared" si="3002"/>
        <v>#DIV/0!</v>
      </c>
      <c r="X3562" s="25" t="s">
        <v>1591</v>
      </c>
    </row>
    <row r="3563" spans="1:24" ht="31.5" hidden="1" customHeight="1" x14ac:dyDescent="0.25">
      <c r="A3563" s="4" t="s">
        <v>240</v>
      </c>
      <c r="B3563" s="4" t="s">
        <v>1762</v>
      </c>
      <c r="C3563" s="4" t="s">
        <v>192</v>
      </c>
      <c r="D3563" s="4"/>
      <c r="E3563" s="14" t="s">
        <v>1060</v>
      </c>
      <c r="F3563" s="5">
        <f t="shared" si="3018"/>
        <v>596.20000000000005</v>
      </c>
      <c r="G3563" s="5">
        <f t="shared" si="3018"/>
        <v>596.20000000000005</v>
      </c>
      <c r="H3563" s="5">
        <f t="shared" si="3018"/>
        <v>623.29999999999995</v>
      </c>
      <c r="I3563" s="5">
        <f t="shared" si="3018"/>
        <v>0</v>
      </c>
      <c r="J3563" s="5">
        <f t="shared" si="3018"/>
        <v>0</v>
      </c>
      <c r="K3563" s="5">
        <f t="shared" si="3018"/>
        <v>0</v>
      </c>
      <c r="L3563" s="5">
        <f t="shared" si="3018"/>
        <v>760.33799999999997</v>
      </c>
      <c r="M3563" s="5">
        <f t="shared" si="2996"/>
        <v>1356.538</v>
      </c>
      <c r="N3563" s="5">
        <f t="shared" si="3019"/>
        <v>0</v>
      </c>
      <c r="O3563" s="5">
        <f t="shared" si="3019"/>
        <v>279.92199999999997</v>
      </c>
      <c r="P3563" s="5">
        <f t="shared" si="3020"/>
        <v>0</v>
      </c>
      <c r="Q3563" s="5">
        <f t="shared" si="3020"/>
        <v>0</v>
      </c>
      <c r="R3563" s="5">
        <f t="shared" si="3020"/>
        <v>0</v>
      </c>
      <c r="S3563" s="5">
        <f t="shared" si="3020"/>
        <v>0</v>
      </c>
      <c r="T3563" s="5">
        <f t="shared" si="3020"/>
        <v>0</v>
      </c>
      <c r="U3563" s="5">
        <f t="shared" si="3020"/>
        <v>0</v>
      </c>
      <c r="V3563" s="42">
        <f t="shared" si="3020"/>
        <v>0</v>
      </c>
      <c r="W3563" s="5" t="e">
        <f t="shared" si="3002"/>
        <v>#DIV/0!</v>
      </c>
      <c r="X3563" s="25" t="s">
        <v>1591</v>
      </c>
    </row>
    <row r="3564" spans="1:24" ht="31.5" hidden="1" customHeight="1" x14ac:dyDescent="0.25">
      <c r="A3564" s="4" t="s">
        <v>240</v>
      </c>
      <c r="B3564" s="4" t="s">
        <v>1762</v>
      </c>
      <c r="C3564" s="4" t="s">
        <v>190</v>
      </c>
      <c r="D3564" s="4"/>
      <c r="E3564" s="14" t="s">
        <v>572</v>
      </c>
      <c r="F3564" s="5">
        <f t="shared" si="3018"/>
        <v>596.20000000000005</v>
      </c>
      <c r="G3564" s="5">
        <f t="shared" si="3018"/>
        <v>596.20000000000005</v>
      </c>
      <c r="H3564" s="5">
        <f t="shared" si="3018"/>
        <v>623.29999999999995</v>
      </c>
      <c r="I3564" s="5">
        <f t="shared" si="3018"/>
        <v>0</v>
      </c>
      <c r="J3564" s="5">
        <f t="shared" si="3018"/>
        <v>0</v>
      </c>
      <c r="K3564" s="5">
        <f t="shared" si="3018"/>
        <v>0</v>
      </c>
      <c r="L3564" s="5">
        <f>L3565+L3567</f>
        <v>760.33799999999997</v>
      </c>
      <c r="M3564" s="5">
        <f t="shared" si="2996"/>
        <v>1356.538</v>
      </c>
      <c r="N3564" s="5">
        <f>N3565+N3567</f>
        <v>0</v>
      </c>
      <c r="O3564" s="5">
        <f t="shared" ref="O3564:V3564" si="3021">O3565+O3567</f>
        <v>279.92199999999997</v>
      </c>
      <c r="P3564" s="5">
        <f t="shared" si="3021"/>
        <v>0</v>
      </c>
      <c r="Q3564" s="5">
        <f t="shared" si="3021"/>
        <v>0</v>
      </c>
      <c r="R3564" s="5">
        <f t="shared" si="3021"/>
        <v>0</v>
      </c>
      <c r="S3564" s="5">
        <f t="shared" si="3021"/>
        <v>0</v>
      </c>
      <c r="T3564" s="5">
        <f t="shared" si="3021"/>
        <v>0</v>
      </c>
      <c r="U3564" s="5">
        <f t="shared" si="3021"/>
        <v>0</v>
      </c>
      <c r="V3564" s="42">
        <f t="shared" si="3021"/>
        <v>0</v>
      </c>
      <c r="W3564" s="5" t="e">
        <f t="shared" si="3002"/>
        <v>#DIV/0!</v>
      </c>
      <c r="X3564" s="25" t="s">
        <v>1591</v>
      </c>
    </row>
    <row r="3565" spans="1:24" ht="31.5" hidden="1" customHeight="1" x14ac:dyDescent="0.25">
      <c r="A3565" s="4" t="s">
        <v>240</v>
      </c>
      <c r="B3565" s="4" t="s">
        <v>1762</v>
      </c>
      <c r="C3565" s="4" t="s">
        <v>190</v>
      </c>
      <c r="D3565" s="4" t="s">
        <v>11</v>
      </c>
      <c r="E3565" s="14" t="s">
        <v>531</v>
      </c>
      <c r="F3565" s="5">
        <f t="shared" si="3018"/>
        <v>596.20000000000005</v>
      </c>
      <c r="G3565" s="5">
        <f t="shared" si="3018"/>
        <v>596.20000000000005</v>
      </c>
      <c r="H3565" s="5">
        <f t="shared" si="3018"/>
        <v>623.29999999999995</v>
      </c>
      <c r="I3565" s="5">
        <f t="shared" si="3018"/>
        <v>0</v>
      </c>
      <c r="J3565" s="5">
        <f t="shared" si="3018"/>
        <v>0</v>
      </c>
      <c r="K3565" s="5">
        <f t="shared" si="3018"/>
        <v>0</v>
      </c>
      <c r="L3565" s="5">
        <f t="shared" si="3018"/>
        <v>746.66399999999999</v>
      </c>
      <c r="M3565" s="5">
        <f t="shared" si="2996"/>
        <v>1342.864</v>
      </c>
      <c r="N3565" s="5">
        <f t="shared" si="3019"/>
        <v>0</v>
      </c>
      <c r="O3565" s="5">
        <f t="shared" si="3019"/>
        <v>273.08199999999999</v>
      </c>
      <c r="P3565" s="5">
        <f t="shared" si="3020"/>
        <v>0</v>
      </c>
      <c r="Q3565" s="5">
        <f t="shared" si="3020"/>
        <v>0</v>
      </c>
      <c r="R3565" s="5">
        <f t="shared" si="3020"/>
        <v>0</v>
      </c>
      <c r="S3565" s="5">
        <f t="shared" si="3020"/>
        <v>0</v>
      </c>
      <c r="T3565" s="5">
        <f t="shared" si="3020"/>
        <v>0</v>
      </c>
      <c r="U3565" s="5">
        <f t="shared" si="3020"/>
        <v>0</v>
      </c>
      <c r="V3565" s="42">
        <f t="shared" si="3020"/>
        <v>0</v>
      </c>
      <c r="W3565" s="5" t="e">
        <f t="shared" si="3002"/>
        <v>#DIV/0!</v>
      </c>
      <c r="X3565" s="25" t="s">
        <v>1591</v>
      </c>
    </row>
    <row r="3566" spans="1:24" ht="31.5" hidden="1" customHeight="1" x14ac:dyDescent="0.25">
      <c r="A3566" s="4" t="s">
        <v>240</v>
      </c>
      <c r="B3566" s="4" t="s">
        <v>1762</v>
      </c>
      <c r="C3566" s="4" t="s">
        <v>190</v>
      </c>
      <c r="D3566" s="4" t="s">
        <v>12</v>
      </c>
      <c r="E3566" s="14" t="s">
        <v>532</v>
      </c>
      <c r="F3566" s="5">
        <v>596.20000000000005</v>
      </c>
      <c r="G3566" s="5">
        <v>596.20000000000005</v>
      </c>
      <c r="H3566" s="5">
        <v>623.29999999999995</v>
      </c>
      <c r="I3566" s="5"/>
      <c r="J3566" s="5"/>
      <c r="K3566" s="5"/>
      <c r="L3566" s="5">
        <f>922.864-176.2</f>
        <v>746.66399999999999</v>
      </c>
      <c r="M3566" s="5">
        <f t="shared" si="2996"/>
        <v>1342.864</v>
      </c>
      <c r="N3566" s="5">
        <v>0</v>
      </c>
      <c r="O3566" s="5">
        <v>273.08199999999999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42">
        <v>0</v>
      </c>
      <c r="W3566" s="5" t="e">
        <f t="shared" si="3002"/>
        <v>#DIV/0!</v>
      </c>
      <c r="X3566" s="25" t="s">
        <v>1591</v>
      </c>
    </row>
    <row r="3567" spans="1:24" ht="15.75" hidden="1" customHeight="1" x14ac:dyDescent="0.3">
      <c r="A3567" s="4" t="s">
        <v>240</v>
      </c>
      <c r="B3567" s="4" t="s">
        <v>1762</v>
      </c>
      <c r="C3567" s="4" t="s">
        <v>190</v>
      </c>
      <c r="D3567" s="4" t="s">
        <v>13</v>
      </c>
      <c r="E3567" s="14" t="s">
        <v>547</v>
      </c>
      <c r="F3567" s="5"/>
      <c r="G3567" s="5"/>
      <c r="H3567" s="5"/>
      <c r="I3567" s="5"/>
      <c r="J3567" s="5"/>
      <c r="K3567" s="5"/>
      <c r="L3567" s="5">
        <f>L3568</f>
        <v>13.673999999999999</v>
      </c>
      <c r="M3567" s="5">
        <f>L3567</f>
        <v>13.673999999999999</v>
      </c>
      <c r="N3567" s="5">
        <f t="shared" ref="N3567:V3567" si="3022">N3568</f>
        <v>0</v>
      </c>
      <c r="O3567" s="5">
        <f t="shared" si="3022"/>
        <v>6.84</v>
      </c>
      <c r="P3567" s="5">
        <f t="shared" si="3022"/>
        <v>0</v>
      </c>
      <c r="Q3567" s="5">
        <f t="shared" si="3022"/>
        <v>0</v>
      </c>
      <c r="R3567" s="5">
        <f t="shared" si="3022"/>
        <v>0</v>
      </c>
      <c r="S3567" s="5">
        <f t="shared" si="3022"/>
        <v>0</v>
      </c>
      <c r="T3567" s="5">
        <f t="shared" si="3022"/>
        <v>0</v>
      </c>
      <c r="U3567" s="5">
        <f t="shared" si="3022"/>
        <v>0</v>
      </c>
      <c r="V3567" s="42">
        <f t="shared" si="3022"/>
        <v>0</v>
      </c>
      <c r="W3567" s="5" t="e">
        <f t="shared" si="3002"/>
        <v>#DIV/0!</v>
      </c>
      <c r="X3567" s="25" t="s">
        <v>1591</v>
      </c>
    </row>
    <row r="3568" spans="1:24" ht="15.75" hidden="1" customHeight="1" x14ac:dyDescent="0.3">
      <c r="A3568" s="4" t="s">
        <v>240</v>
      </c>
      <c r="B3568" s="4" t="s">
        <v>1762</v>
      </c>
      <c r="C3568" s="4" t="s">
        <v>190</v>
      </c>
      <c r="D3568" s="4" t="s">
        <v>20</v>
      </c>
      <c r="E3568" s="14" t="s">
        <v>550</v>
      </c>
      <c r="F3568" s="5"/>
      <c r="G3568" s="5"/>
      <c r="H3568" s="5"/>
      <c r="I3568" s="5"/>
      <c r="J3568" s="5"/>
      <c r="K3568" s="5"/>
      <c r="L3568" s="5">
        <v>13.673999999999999</v>
      </c>
      <c r="M3568" s="5">
        <f>L3568</f>
        <v>13.673999999999999</v>
      </c>
      <c r="N3568" s="5">
        <v>0</v>
      </c>
      <c r="O3568" s="5">
        <v>6.84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42">
        <v>0</v>
      </c>
      <c r="W3568" s="5" t="e">
        <f t="shared" si="3002"/>
        <v>#DIV/0!</v>
      </c>
      <c r="X3568" s="25" t="s">
        <v>1591</v>
      </c>
    </row>
    <row r="3569" spans="1:24" ht="31.5" customHeight="1" x14ac:dyDescent="0.3">
      <c r="A3569" s="4" t="s">
        <v>240</v>
      </c>
      <c r="B3569" s="4" t="s">
        <v>1762</v>
      </c>
      <c r="C3569" s="4" t="s">
        <v>22</v>
      </c>
      <c r="D3569" s="4"/>
      <c r="E3569" s="14" t="s">
        <v>802</v>
      </c>
      <c r="F3569" s="5">
        <f t="shared" ref="F3569:L3569" si="3023">F3570</f>
        <v>246.39999999999998</v>
      </c>
      <c r="G3569" s="5">
        <f t="shared" si="3023"/>
        <v>246.39999999999998</v>
      </c>
      <c r="H3569" s="5">
        <f t="shared" si="3023"/>
        <v>246.39999999999998</v>
      </c>
      <c r="I3569" s="5">
        <f t="shared" si="3023"/>
        <v>0</v>
      </c>
      <c r="J3569" s="5">
        <f t="shared" si="3023"/>
        <v>0</v>
      </c>
      <c r="K3569" s="5">
        <f t="shared" si="3023"/>
        <v>0</v>
      </c>
      <c r="L3569" s="5">
        <f t="shared" si="3023"/>
        <v>0</v>
      </c>
      <c r="M3569" s="5">
        <f t="shared" si="2996"/>
        <v>246.39999999999998</v>
      </c>
      <c r="N3569" s="5">
        <f>N3570</f>
        <v>252.2</v>
      </c>
      <c r="O3569" s="5">
        <f>O3570</f>
        <v>183.90356</v>
      </c>
      <c r="P3569" s="5">
        <f t="shared" ref="P3569:V3569" si="3024">P3570</f>
        <v>252.2</v>
      </c>
      <c r="Q3569" s="5">
        <f t="shared" si="3024"/>
        <v>183.90356</v>
      </c>
      <c r="R3569" s="5">
        <f t="shared" si="3024"/>
        <v>0</v>
      </c>
      <c r="S3569" s="5">
        <f t="shared" si="3024"/>
        <v>0</v>
      </c>
      <c r="T3569" s="5">
        <f t="shared" si="3024"/>
        <v>252.2</v>
      </c>
      <c r="U3569" s="5">
        <f t="shared" si="3024"/>
        <v>252.2</v>
      </c>
      <c r="V3569" s="42">
        <f t="shared" si="3024"/>
        <v>0</v>
      </c>
      <c r="W3569" s="5">
        <f t="shared" si="3002"/>
        <v>100</v>
      </c>
      <c r="X3569" s="27"/>
    </row>
    <row r="3570" spans="1:24" ht="15.75" customHeight="1" x14ac:dyDescent="0.3">
      <c r="A3570" s="4" t="s">
        <v>240</v>
      </c>
      <c r="B3570" s="4" t="s">
        <v>1762</v>
      </c>
      <c r="C3570" s="4" t="s">
        <v>23</v>
      </c>
      <c r="D3570" s="4"/>
      <c r="E3570" s="14" t="s">
        <v>809</v>
      </c>
      <c r="F3570" s="5">
        <f t="shared" ref="F3570:L3570" si="3025">F3571+F3574</f>
        <v>246.39999999999998</v>
      </c>
      <c r="G3570" s="5">
        <f t="shared" si="3025"/>
        <v>246.39999999999998</v>
      </c>
      <c r="H3570" s="5">
        <f t="shared" si="3025"/>
        <v>246.39999999999998</v>
      </c>
      <c r="I3570" s="5">
        <f t="shared" si="3025"/>
        <v>0</v>
      </c>
      <c r="J3570" s="5">
        <f t="shared" si="3025"/>
        <v>0</v>
      </c>
      <c r="K3570" s="5">
        <f t="shared" si="3025"/>
        <v>0</v>
      </c>
      <c r="L3570" s="5">
        <f t="shared" si="3025"/>
        <v>0</v>
      </c>
      <c r="M3570" s="5">
        <f t="shared" si="2996"/>
        <v>246.39999999999998</v>
      </c>
      <c r="N3570" s="5">
        <f>N3571+N3574</f>
        <v>252.2</v>
      </c>
      <c r="O3570" s="5">
        <f>O3571+O3574</f>
        <v>183.90356</v>
      </c>
      <c r="P3570" s="5">
        <f t="shared" ref="P3570:V3570" si="3026">P3571+P3574</f>
        <v>252.2</v>
      </c>
      <c r="Q3570" s="5">
        <f t="shared" si="3026"/>
        <v>183.90356</v>
      </c>
      <c r="R3570" s="5">
        <f t="shared" si="3026"/>
        <v>0</v>
      </c>
      <c r="S3570" s="5">
        <f t="shared" si="3026"/>
        <v>0</v>
      </c>
      <c r="T3570" s="5">
        <f t="shared" si="3026"/>
        <v>252.2</v>
      </c>
      <c r="U3570" s="5">
        <f t="shared" si="3026"/>
        <v>252.2</v>
      </c>
      <c r="V3570" s="42">
        <f t="shared" si="3026"/>
        <v>0</v>
      </c>
      <c r="W3570" s="5">
        <f t="shared" si="3002"/>
        <v>100</v>
      </c>
      <c r="X3570" s="27"/>
    </row>
    <row r="3571" spans="1:24" ht="31.5" customHeight="1" x14ac:dyDescent="0.3">
      <c r="A3571" s="4" t="s">
        <v>240</v>
      </c>
      <c r="B3571" s="4" t="s">
        <v>1762</v>
      </c>
      <c r="C3571" s="4" t="s">
        <v>298</v>
      </c>
      <c r="D3571" s="4"/>
      <c r="E3571" s="14" t="s">
        <v>818</v>
      </c>
      <c r="F3571" s="5">
        <f t="shared" ref="F3571:L3572" si="3027">F3572</f>
        <v>72.2</v>
      </c>
      <c r="G3571" s="5">
        <f t="shared" si="3027"/>
        <v>72.2</v>
      </c>
      <c r="H3571" s="5">
        <f t="shared" si="3027"/>
        <v>72.2</v>
      </c>
      <c r="I3571" s="5">
        <f t="shared" si="3027"/>
        <v>0</v>
      </c>
      <c r="J3571" s="5">
        <f t="shared" si="3027"/>
        <v>0</v>
      </c>
      <c r="K3571" s="5">
        <f t="shared" si="3027"/>
        <v>0</v>
      </c>
      <c r="L3571" s="5">
        <f t="shared" si="3027"/>
        <v>0</v>
      </c>
      <c r="M3571" s="5">
        <f t="shared" si="2996"/>
        <v>72.2</v>
      </c>
      <c r="N3571" s="5">
        <f>N3572</f>
        <v>72.2</v>
      </c>
      <c r="O3571" s="5">
        <f>O3572</f>
        <v>53.267000000000003</v>
      </c>
      <c r="P3571" s="5">
        <f t="shared" ref="P3571:V3572" si="3028">P3572</f>
        <v>72.2</v>
      </c>
      <c r="Q3571" s="5">
        <f t="shared" si="3028"/>
        <v>53.267000000000003</v>
      </c>
      <c r="R3571" s="5">
        <f t="shared" si="3028"/>
        <v>0</v>
      </c>
      <c r="S3571" s="5">
        <f t="shared" si="3028"/>
        <v>0</v>
      </c>
      <c r="T3571" s="5">
        <f t="shared" si="3028"/>
        <v>72.2</v>
      </c>
      <c r="U3571" s="5">
        <f t="shared" si="3028"/>
        <v>72.2</v>
      </c>
      <c r="V3571" s="42">
        <f t="shared" si="3028"/>
        <v>0</v>
      </c>
      <c r="W3571" s="5">
        <f t="shared" si="3002"/>
        <v>100</v>
      </c>
      <c r="X3571" s="27"/>
    </row>
    <row r="3572" spans="1:24" ht="31.5" customHeight="1" x14ac:dyDescent="0.3">
      <c r="A3572" s="4" t="s">
        <v>240</v>
      </c>
      <c r="B3572" s="4" t="s">
        <v>1762</v>
      </c>
      <c r="C3572" s="4" t="s">
        <v>298</v>
      </c>
      <c r="D3572" s="4" t="s">
        <v>11</v>
      </c>
      <c r="E3572" s="14" t="s">
        <v>531</v>
      </c>
      <c r="F3572" s="5">
        <f t="shared" si="3027"/>
        <v>72.2</v>
      </c>
      <c r="G3572" s="5">
        <f t="shared" si="3027"/>
        <v>72.2</v>
      </c>
      <c r="H3572" s="5">
        <f t="shared" si="3027"/>
        <v>72.2</v>
      </c>
      <c r="I3572" s="5">
        <f t="shared" si="3027"/>
        <v>0</v>
      </c>
      <c r="J3572" s="5">
        <f t="shared" si="3027"/>
        <v>0</v>
      </c>
      <c r="K3572" s="5">
        <f t="shared" si="3027"/>
        <v>0</v>
      </c>
      <c r="L3572" s="5">
        <f t="shared" si="3027"/>
        <v>0</v>
      </c>
      <c r="M3572" s="5">
        <f t="shared" si="2996"/>
        <v>72.2</v>
      </c>
      <c r="N3572" s="5">
        <f>N3573</f>
        <v>72.2</v>
      </c>
      <c r="O3572" s="5">
        <f>O3573</f>
        <v>53.267000000000003</v>
      </c>
      <c r="P3572" s="5">
        <f t="shared" si="3028"/>
        <v>72.2</v>
      </c>
      <c r="Q3572" s="5">
        <f t="shared" si="3028"/>
        <v>53.267000000000003</v>
      </c>
      <c r="R3572" s="5">
        <f t="shared" si="3028"/>
        <v>0</v>
      </c>
      <c r="S3572" s="5">
        <f t="shared" si="3028"/>
        <v>0</v>
      </c>
      <c r="T3572" s="5">
        <f t="shared" si="3028"/>
        <v>72.2</v>
      </c>
      <c r="U3572" s="5">
        <f t="shared" si="3028"/>
        <v>72.2</v>
      </c>
      <c r="V3572" s="42">
        <f t="shared" si="3028"/>
        <v>0</v>
      </c>
      <c r="W3572" s="5">
        <f t="shared" si="3002"/>
        <v>100</v>
      </c>
      <c r="X3572" s="27"/>
    </row>
    <row r="3573" spans="1:24" ht="31.5" customHeight="1" x14ac:dyDescent="0.3">
      <c r="A3573" s="4" t="s">
        <v>240</v>
      </c>
      <c r="B3573" s="4" t="s">
        <v>1762</v>
      </c>
      <c r="C3573" s="4" t="s">
        <v>298</v>
      </c>
      <c r="D3573" s="4" t="s">
        <v>12</v>
      </c>
      <c r="E3573" s="14" t="s">
        <v>532</v>
      </c>
      <c r="F3573" s="5">
        <v>72.2</v>
      </c>
      <c r="G3573" s="5">
        <v>72.2</v>
      </c>
      <c r="H3573" s="5">
        <v>72.2</v>
      </c>
      <c r="I3573" s="5"/>
      <c r="J3573" s="5"/>
      <c r="K3573" s="5"/>
      <c r="L3573" s="5"/>
      <c r="M3573" s="5">
        <f t="shared" si="2996"/>
        <v>72.2</v>
      </c>
      <c r="N3573" s="5">
        <v>72.2</v>
      </c>
      <c r="O3573" s="5">
        <v>53.267000000000003</v>
      </c>
      <c r="P3573" s="5">
        <f>N3573</f>
        <v>72.2</v>
      </c>
      <c r="Q3573" s="5">
        <f>O3573</f>
        <v>53.267000000000003</v>
      </c>
      <c r="R3573" s="5">
        <v>0</v>
      </c>
      <c r="S3573" s="5">
        <v>0</v>
      </c>
      <c r="T3573" s="5">
        <v>72.2</v>
      </c>
      <c r="U3573" s="5">
        <f>T3573</f>
        <v>72.2</v>
      </c>
      <c r="V3573" s="42">
        <v>0</v>
      </c>
      <c r="W3573" s="5">
        <f t="shared" si="3002"/>
        <v>100</v>
      </c>
      <c r="X3573" s="27"/>
    </row>
    <row r="3574" spans="1:24" ht="47.25" customHeight="1" x14ac:dyDescent="0.3">
      <c r="A3574" s="4" t="s">
        <v>240</v>
      </c>
      <c r="B3574" s="4" t="s">
        <v>1762</v>
      </c>
      <c r="C3574" s="4" t="s">
        <v>299</v>
      </c>
      <c r="D3574" s="4"/>
      <c r="E3574" s="14" t="s">
        <v>819</v>
      </c>
      <c r="F3574" s="5">
        <f t="shared" ref="F3574:L3574" si="3029">F3577+F3575</f>
        <v>174.2</v>
      </c>
      <c r="G3574" s="5">
        <f t="shared" si="3029"/>
        <v>174.2</v>
      </c>
      <c r="H3574" s="5">
        <f t="shared" si="3029"/>
        <v>174.2</v>
      </c>
      <c r="I3574" s="5">
        <f t="shared" si="3029"/>
        <v>0</v>
      </c>
      <c r="J3574" s="5">
        <f t="shared" si="3029"/>
        <v>0</v>
      </c>
      <c r="K3574" s="5">
        <f t="shared" si="3029"/>
        <v>0</v>
      </c>
      <c r="L3574" s="5">
        <f t="shared" si="3029"/>
        <v>0</v>
      </c>
      <c r="M3574" s="5">
        <f t="shared" si="2996"/>
        <v>174.2</v>
      </c>
      <c r="N3574" s="5">
        <f>N3577+N3575</f>
        <v>180</v>
      </c>
      <c r="O3574" s="5">
        <f>O3577+O3575</f>
        <v>130.63656</v>
      </c>
      <c r="P3574" s="5">
        <f t="shared" ref="P3574:V3574" si="3030">P3577+P3575</f>
        <v>180</v>
      </c>
      <c r="Q3574" s="5">
        <f t="shared" si="3030"/>
        <v>130.63656</v>
      </c>
      <c r="R3574" s="5">
        <f t="shared" si="3030"/>
        <v>0</v>
      </c>
      <c r="S3574" s="5">
        <f t="shared" si="3030"/>
        <v>0</v>
      </c>
      <c r="T3574" s="5">
        <f>T3577+T3575</f>
        <v>180</v>
      </c>
      <c r="U3574" s="5">
        <f t="shared" si="3030"/>
        <v>180</v>
      </c>
      <c r="V3574" s="42">
        <f t="shared" si="3030"/>
        <v>0</v>
      </c>
      <c r="W3574" s="5">
        <f t="shared" si="3002"/>
        <v>100</v>
      </c>
      <c r="X3574" s="27"/>
    </row>
    <row r="3575" spans="1:24" ht="78.75" customHeight="1" x14ac:dyDescent="0.3">
      <c r="A3575" s="4" t="s">
        <v>240</v>
      </c>
      <c r="B3575" s="4" t="s">
        <v>1762</v>
      </c>
      <c r="C3575" s="4" t="s">
        <v>299</v>
      </c>
      <c r="D3575" s="4" t="s">
        <v>18</v>
      </c>
      <c r="E3575" s="14" t="s">
        <v>528</v>
      </c>
      <c r="F3575" s="5">
        <f t="shared" ref="F3575:L3575" si="3031">F3576</f>
        <v>79.8</v>
      </c>
      <c r="G3575" s="5">
        <f t="shared" si="3031"/>
        <v>79.8</v>
      </c>
      <c r="H3575" s="5">
        <f t="shared" si="3031"/>
        <v>79.8</v>
      </c>
      <c r="I3575" s="5">
        <f t="shared" si="3031"/>
        <v>0</v>
      </c>
      <c r="J3575" s="5">
        <f t="shared" si="3031"/>
        <v>0</v>
      </c>
      <c r="K3575" s="5">
        <f t="shared" si="3031"/>
        <v>0</v>
      </c>
      <c r="L3575" s="5">
        <f t="shared" si="3031"/>
        <v>0</v>
      </c>
      <c r="M3575" s="5">
        <f t="shared" si="2996"/>
        <v>79.8</v>
      </c>
      <c r="N3575" s="5">
        <f>N3576</f>
        <v>85.6</v>
      </c>
      <c r="O3575" s="5">
        <f>O3576</f>
        <v>49.079219999999999</v>
      </c>
      <c r="P3575" s="5">
        <f t="shared" ref="P3575:V3575" si="3032">P3576</f>
        <v>85.6</v>
      </c>
      <c r="Q3575" s="5">
        <f t="shared" si="3032"/>
        <v>49.079219999999999</v>
      </c>
      <c r="R3575" s="5">
        <f t="shared" si="3032"/>
        <v>0</v>
      </c>
      <c r="S3575" s="5">
        <f t="shared" si="3032"/>
        <v>0</v>
      </c>
      <c r="T3575" s="5">
        <f>T3576</f>
        <v>85.6</v>
      </c>
      <c r="U3575" s="5">
        <f t="shared" si="3032"/>
        <v>85.6</v>
      </c>
      <c r="V3575" s="42">
        <f t="shared" si="3032"/>
        <v>0</v>
      </c>
      <c r="W3575" s="5">
        <f t="shared" si="3002"/>
        <v>100</v>
      </c>
      <c r="X3575" s="27"/>
    </row>
    <row r="3576" spans="1:24" ht="31.5" customHeight="1" x14ac:dyDescent="0.3">
      <c r="A3576" s="4" t="s">
        <v>240</v>
      </c>
      <c r="B3576" s="4" t="s">
        <v>1762</v>
      </c>
      <c r="C3576" s="4" t="s">
        <v>299</v>
      </c>
      <c r="D3576" s="4" t="s">
        <v>28</v>
      </c>
      <c r="E3576" s="14" t="s">
        <v>530</v>
      </c>
      <c r="F3576" s="5">
        <v>79.8</v>
      </c>
      <c r="G3576" s="5">
        <v>79.8</v>
      </c>
      <c r="H3576" s="5">
        <v>79.8</v>
      </c>
      <c r="I3576" s="5"/>
      <c r="J3576" s="5"/>
      <c r="K3576" s="5"/>
      <c r="L3576" s="5"/>
      <c r="M3576" s="5">
        <f t="shared" si="2996"/>
        <v>79.8</v>
      </c>
      <c r="N3576" s="5">
        <v>85.6</v>
      </c>
      <c r="O3576" s="5">
        <v>49.079219999999999</v>
      </c>
      <c r="P3576" s="5">
        <f>N3576</f>
        <v>85.6</v>
      </c>
      <c r="Q3576" s="5">
        <f>O3576</f>
        <v>49.079219999999999</v>
      </c>
      <c r="R3576" s="5">
        <v>0</v>
      </c>
      <c r="S3576" s="5">
        <v>0</v>
      </c>
      <c r="T3576" s="5">
        <v>85.6</v>
      </c>
      <c r="U3576" s="5">
        <f>T3576</f>
        <v>85.6</v>
      </c>
      <c r="V3576" s="42">
        <v>0</v>
      </c>
      <c r="W3576" s="5">
        <f t="shared" si="3002"/>
        <v>100</v>
      </c>
      <c r="X3576" s="27"/>
    </row>
    <row r="3577" spans="1:24" ht="31.5" customHeight="1" x14ac:dyDescent="0.3">
      <c r="A3577" s="4" t="s">
        <v>240</v>
      </c>
      <c r="B3577" s="4" t="s">
        <v>1762</v>
      </c>
      <c r="C3577" s="4" t="s">
        <v>299</v>
      </c>
      <c r="D3577" s="4" t="s">
        <v>11</v>
      </c>
      <c r="E3577" s="14" t="s">
        <v>531</v>
      </c>
      <c r="F3577" s="5">
        <f t="shared" ref="F3577:L3577" si="3033">F3578</f>
        <v>94.4</v>
      </c>
      <c r="G3577" s="5">
        <f t="shared" si="3033"/>
        <v>94.4</v>
      </c>
      <c r="H3577" s="5">
        <f t="shared" si="3033"/>
        <v>94.4</v>
      </c>
      <c r="I3577" s="5">
        <f t="shared" si="3033"/>
        <v>0</v>
      </c>
      <c r="J3577" s="5">
        <f t="shared" si="3033"/>
        <v>0</v>
      </c>
      <c r="K3577" s="5">
        <f t="shared" si="3033"/>
        <v>0</v>
      </c>
      <c r="L3577" s="5">
        <f t="shared" si="3033"/>
        <v>0</v>
      </c>
      <c r="M3577" s="5">
        <f t="shared" si="2996"/>
        <v>94.4</v>
      </c>
      <c r="N3577" s="5">
        <f>N3578</f>
        <v>94.4</v>
      </c>
      <c r="O3577" s="5">
        <f>O3578</f>
        <v>81.557339999999996</v>
      </c>
      <c r="P3577" s="5">
        <f t="shared" ref="P3577:V3577" si="3034">P3578</f>
        <v>94.4</v>
      </c>
      <c r="Q3577" s="5">
        <f t="shared" si="3034"/>
        <v>81.557339999999996</v>
      </c>
      <c r="R3577" s="5">
        <f t="shared" si="3034"/>
        <v>0</v>
      </c>
      <c r="S3577" s="5">
        <f t="shared" si="3034"/>
        <v>0</v>
      </c>
      <c r="T3577" s="5">
        <f t="shared" si="3034"/>
        <v>94.4</v>
      </c>
      <c r="U3577" s="5">
        <f t="shared" si="3034"/>
        <v>94.4</v>
      </c>
      <c r="V3577" s="42">
        <f t="shared" si="3034"/>
        <v>0</v>
      </c>
      <c r="W3577" s="5">
        <f t="shared" si="3002"/>
        <v>100</v>
      </c>
      <c r="X3577" s="27"/>
    </row>
    <row r="3578" spans="1:24" ht="31.5" customHeight="1" x14ac:dyDescent="0.3">
      <c r="A3578" s="4" t="s">
        <v>240</v>
      </c>
      <c r="B3578" s="4" t="s">
        <v>1762</v>
      </c>
      <c r="C3578" s="4" t="s">
        <v>299</v>
      </c>
      <c r="D3578" s="4" t="s">
        <v>12</v>
      </c>
      <c r="E3578" s="14" t="s">
        <v>532</v>
      </c>
      <c r="F3578" s="5">
        <v>94.4</v>
      </c>
      <c r="G3578" s="5">
        <v>94.4</v>
      </c>
      <c r="H3578" s="5">
        <v>94.4</v>
      </c>
      <c r="I3578" s="5"/>
      <c r="J3578" s="5"/>
      <c r="K3578" s="5"/>
      <c r="L3578" s="5"/>
      <c r="M3578" s="5">
        <f t="shared" si="2996"/>
        <v>94.4</v>
      </c>
      <c r="N3578" s="5">
        <v>94.4</v>
      </c>
      <c r="O3578" s="5">
        <v>81.557339999999996</v>
      </c>
      <c r="P3578" s="5">
        <f>N3578</f>
        <v>94.4</v>
      </c>
      <c r="Q3578" s="5">
        <f>O3578</f>
        <v>81.557339999999996</v>
      </c>
      <c r="R3578" s="5">
        <v>0</v>
      </c>
      <c r="S3578" s="5">
        <v>0</v>
      </c>
      <c r="T3578" s="5">
        <v>94.4</v>
      </c>
      <c r="U3578" s="5">
        <f>T3578</f>
        <v>94.4</v>
      </c>
      <c r="V3578" s="42">
        <v>0</v>
      </c>
      <c r="W3578" s="5">
        <f t="shared" si="3002"/>
        <v>100</v>
      </c>
      <c r="X3578" s="27"/>
    </row>
    <row r="3579" spans="1:24" s="3" customFormat="1" ht="15.75" customHeight="1" x14ac:dyDescent="0.3">
      <c r="A3579" s="7" t="s">
        <v>240</v>
      </c>
      <c r="B3579" s="7" t="s">
        <v>30</v>
      </c>
      <c r="C3579" s="7"/>
      <c r="D3579" s="7"/>
      <c r="E3579" s="18" t="s">
        <v>493</v>
      </c>
      <c r="F3579" s="8">
        <f t="shared" ref="F3579:K3579" si="3035">F3592+F3664</f>
        <v>344180.39999999997</v>
      </c>
      <c r="G3579" s="8">
        <f t="shared" si="3035"/>
        <v>233983</v>
      </c>
      <c r="H3579" s="8">
        <f t="shared" si="3035"/>
        <v>264166.40000000002</v>
      </c>
      <c r="I3579" s="8">
        <f t="shared" si="3035"/>
        <v>-12</v>
      </c>
      <c r="J3579" s="8">
        <f t="shared" si="3035"/>
        <v>0</v>
      </c>
      <c r="K3579" s="8">
        <f t="shared" si="3035"/>
        <v>0</v>
      </c>
      <c r="L3579" s="8">
        <f>L3592+L3664+L3580</f>
        <v>-573.54300000000012</v>
      </c>
      <c r="M3579" s="8">
        <f t="shared" si="2996"/>
        <v>343594.85699999996</v>
      </c>
      <c r="N3579" s="8">
        <f>N3592+N3664+N3580</f>
        <v>415921.8966199999</v>
      </c>
      <c r="O3579" s="8">
        <f>O3592+O3664+O3580</f>
        <v>300485.08581000002</v>
      </c>
      <c r="P3579" s="8">
        <f>P3592+P3664+P3580</f>
        <v>131723.35788</v>
      </c>
      <c r="Q3579" s="8">
        <f>Q3592+Q3664+Q3580</f>
        <v>90385.228810000001</v>
      </c>
      <c r="R3579" s="8">
        <f t="shared" ref="R3579:V3579" si="3036">R3592+R3664</f>
        <v>0</v>
      </c>
      <c r="S3579" s="8">
        <f t="shared" si="3036"/>
        <v>0</v>
      </c>
      <c r="T3579" s="8">
        <f>T3592+T3664+T3580</f>
        <v>412774.07025999995</v>
      </c>
      <c r="U3579" s="8">
        <f>U3592+U3664+U3580</f>
        <v>131723.35788</v>
      </c>
      <c r="V3579" s="40">
        <f t="shared" si="3036"/>
        <v>0</v>
      </c>
      <c r="W3579" s="8">
        <f t="shared" si="3002"/>
        <v>99.243168877238531</v>
      </c>
      <c r="X3579" s="22"/>
    </row>
    <row r="3580" spans="1:24" ht="15.75" customHeight="1" x14ac:dyDescent="0.3">
      <c r="A3580" s="9" t="s">
        <v>240</v>
      </c>
      <c r="B3580" s="9" t="s">
        <v>1767</v>
      </c>
      <c r="C3580" s="29"/>
      <c r="D3580" s="29"/>
      <c r="E3580" s="13" t="s">
        <v>1541</v>
      </c>
      <c r="F3580" s="8"/>
      <c r="G3580" s="8"/>
      <c r="H3580" s="8"/>
      <c r="I3580" s="8"/>
      <c r="J3580" s="8"/>
      <c r="K3580" s="8"/>
      <c r="L3580" s="11">
        <f>L3581+L3587</f>
        <v>362.71499999999997</v>
      </c>
      <c r="M3580" s="11">
        <f>M3581+M3587</f>
        <v>362.71499999999997</v>
      </c>
      <c r="N3580" s="11">
        <f>N3581+N3587</f>
        <v>444.88199999999995</v>
      </c>
      <c r="O3580" s="11">
        <f>O3581+O3587</f>
        <v>147.58501999999999</v>
      </c>
      <c r="P3580" s="11">
        <f t="shared" ref="P3580:V3580" si="3037">P3581+P3587</f>
        <v>64.667000000000002</v>
      </c>
      <c r="Q3580" s="11">
        <f t="shared" si="3037"/>
        <v>64.667000000000002</v>
      </c>
      <c r="R3580" s="11">
        <f t="shared" si="3037"/>
        <v>0</v>
      </c>
      <c r="S3580" s="11">
        <f t="shared" si="3037"/>
        <v>0</v>
      </c>
      <c r="T3580" s="11">
        <f t="shared" si="3037"/>
        <v>444.88199999999995</v>
      </c>
      <c r="U3580" s="11">
        <f t="shared" si="3037"/>
        <v>64.667000000000002</v>
      </c>
      <c r="V3580" s="40">
        <f t="shared" si="3037"/>
        <v>0</v>
      </c>
      <c r="W3580" s="11">
        <f t="shared" si="3002"/>
        <v>100</v>
      </c>
      <c r="X3580" s="22"/>
    </row>
    <row r="3581" spans="1:24" ht="31.5" customHeight="1" x14ac:dyDescent="0.3">
      <c r="A3581" s="4" t="s">
        <v>240</v>
      </c>
      <c r="B3581" s="4" t="s">
        <v>1767</v>
      </c>
      <c r="C3581" s="4" t="s">
        <v>70</v>
      </c>
      <c r="D3581" s="4"/>
      <c r="E3581" s="14" t="s">
        <v>1183</v>
      </c>
      <c r="F3581" s="8"/>
      <c r="G3581" s="8"/>
      <c r="H3581" s="8"/>
      <c r="I3581" s="8"/>
      <c r="J3581" s="8"/>
      <c r="K3581" s="8"/>
      <c r="L3581" s="5"/>
      <c r="M3581" s="5">
        <f>M3582</f>
        <v>0</v>
      </c>
      <c r="N3581" s="5">
        <f t="shared" ref="N3581:O3584" si="3038">N3582</f>
        <v>82.167000000000002</v>
      </c>
      <c r="O3581" s="5">
        <f t="shared" si="3038"/>
        <v>82.167000000000002</v>
      </c>
      <c r="P3581" s="5">
        <f t="shared" ref="P3581:V3585" si="3039">P3582</f>
        <v>64.667000000000002</v>
      </c>
      <c r="Q3581" s="5">
        <f t="shared" si="3039"/>
        <v>64.667000000000002</v>
      </c>
      <c r="R3581" s="5">
        <f t="shared" si="3039"/>
        <v>0</v>
      </c>
      <c r="S3581" s="5">
        <f t="shared" si="3039"/>
        <v>0</v>
      </c>
      <c r="T3581" s="5">
        <f t="shared" si="3039"/>
        <v>82.167000000000002</v>
      </c>
      <c r="U3581" s="5">
        <f t="shared" si="3039"/>
        <v>64.667000000000002</v>
      </c>
      <c r="V3581" s="42">
        <f t="shared" si="3039"/>
        <v>0</v>
      </c>
      <c r="W3581" s="5">
        <f t="shared" si="3002"/>
        <v>100</v>
      </c>
      <c r="X3581" s="27"/>
    </row>
    <row r="3582" spans="1:24" ht="31.5" customHeight="1" x14ac:dyDescent="0.3">
      <c r="A3582" s="4" t="s">
        <v>240</v>
      </c>
      <c r="B3582" s="4" t="s">
        <v>1767</v>
      </c>
      <c r="C3582" s="4" t="s">
        <v>77</v>
      </c>
      <c r="D3582" s="4"/>
      <c r="E3582" s="14" t="s">
        <v>1184</v>
      </c>
      <c r="F3582" s="8"/>
      <c r="G3582" s="8"/>
      <c r="H3582" s="8"/>
      <c r="I3582" s="8"/>
      <c r="J3582" s="8"/>
      <c r="K3582" s="8"/>
      <c r="L3582" s="5"/>
      <c r="M3582" s="5">
        <f>M3583</f>
        <v>0</v>
      </c>
      <c r="N3582" s="5">
        <f t="shared" si="3038"/>
        <v>82.167000000000002</v>
      </c>
      <c r="O3582" s="5">
        <f t="shared" si="3038"/>
        <v>82.167000000000002</v>
      </c>
      <c r="P3582" s="5">
        <f t="shared" si="3039"/>
        <v>64.667000000000002</v>
      </c>
      <c r="Q3582" s="5">
        <f t="shared" si="3039"/>
        <v>64.667000000000002</v>
      </c>
      <c r="R3582" s="5">
        <f t="shared" si="3039"/>
        <v>0</v>
      </c>
      <c r="S3582" s="5">
        <f t="shared" si="3039"/>
        <v>0</v>
      </c>
      <c r="T3582" s="5">
        <f t="shared" si="3039"/>
        <v>82.167000000000002</v>
      </c>
      <c r="U3582" s="5">
        <f t="shared" si="3039"/>
        <v>64.667000000000002</v>
      </c>
      <c r="V3582" s="42">
        <f t="shared" si="3039"/>
        <v>0</v>
      </c>
      <c r="W3582" s="5">
        <f t="shared" si="3002"/>
        <v>100</v>
      </c>
      <c r="X3582" s="27"/>
    </row>
    <row r="3583" spans="1:24" ht="31.5" customHeight="1" x14ac:dyDescent="0.3">
      <c r="A3583" s="4" t="s">
        <v>240</v>
      </c>
      <c r="B3583" s="4" t="s">
        <v>1767</v>
      </c>
      <c r="C3583" s="4" t="s">
        <v>89</v>
      </c>
      <c r="D3583" s="4"/>
      <c r="E3583" s="14" t="s">
        <v>1004</v>
      </c>
      <c r="F3583" s="8"/>
      <c r="G3583" s="8"/>
      <c r="H3583" s="8"/>
      <c r="I3583" s="8"/>
      <c r="J3583" s="8"/>
      <c r="K3583" s="8"/>
      <c r="L3583" s="5"/>
      <c r="M3583" s="5">
        <f>M3584</f>
        <v>0</v>
      </c>
      <c r="N3583" s="5">
        <f t="shared" si="3038"/>
        <v>82.167000000000002</v>
      </c>
      <c r="O3583" s="5">
        <f t="shared" si="3038"/>
        <v>82.167000000000002</v>
      </c>
      <c r="P3583" s="5">
        <f t="shared" si="3039"/>
        <v>64.667000000000002</v>
      </c>
      <c r="Q3583" s="5">
        <f t="shared" si="3039"/>
        <v>64.667000000000002</v>
      </c>
      <c r="R3583" s="5">
        <f t="shared" si="3039"/>
        <v>0</v>
      </c>
      <c r="S3583" s="5">
        <f t="shared" si="3039"/>
        <v>0</v>
      </c>
      <c r="T3583" s="5">
        <f t="shared" si="3039"/>
        <v>82.167000000000002</v>
      </c>
      <c r="U3583" s="5">
        <f t="shared" si="3039"/>
        <v>64.667000000000002</v>
      </c>
      <c r="V3583" s="42">
        <f t="shared" si="3039"/>
        <v>0</v>
      </c>
      <c r="W3583" s="5">
        <f t="shared" si="3002"/>
        <v>100</v>
      </c>
      <c r="X3583" s="27"/>
    </row>
    <row r="3584" spans="1:24" ht="63" customHeight="1" x14ac:dyDescent="0.3">
      <c r="A3584" s="4" t="s">
        <v>240</v>
      </c>
      <c r="B3584" s="4" t="s">
        <v>1767</v>
      </c>
      <c r="C3584" s="4" t="s">
        <v>1532</v>
      </c>
      <c r="D3584" s="4"/>
      <c r="E3584" s="14" t="s">
        <v>1531</v>
      </c>
      <c r="F3584" s="8"/>
      <c r="G3584" s="8"/>
      <c r="H3584" s="8"/>
      <c r="I3584" s="8"/>
      <c r="J3584" s="8"/>
      <c r="K3584" s="8"/>
      <c r="L3584" s="5"/>
      <c r="M3584" s="5">
        <f>M3585</f>
        <v>0</v>
      </c>
      <c r="N3584" s="5">
        <f t="shared" si="3038"/>
        <v>82.167000000000002</v>
      </c>
      <c r="O3584" s="5">
        <f t="shared" si="3038"/>
        <v>82.167000000000002</v>
      </c>
      <c r="P3584" s="5">
        <f t="shared" si="3039"/>
        <v>64.667000000000002</v>
      </c>
      <c r="Q3584" s="5">
        <f t="shared" si="3039"/>
        <v>64.667000000000002</v>
      </c>
      <c r="R3584" s="5">
        <f t="shared" si="3039"/>
        <v>0</v>
      </c>
      <c r="S3584" s="5">
        <f t="shared" si="3039"/>
        <v>0</v>
      </c>
      <c r="T3584" s="5">
        <f t="shared" si="3039"/>
        <v>82.167000000000002</v>
      </c>
      <c r="U3584" s="5">
        <f t="shared" si="3039"/>
        <v>64.667000000000002</v>
      </c>
      <c r="V3584" s="42">
        <f t="shared" si="3039"/>
        <v>0</v>
      </c>
      <c r="W3584" s="5">
        <f t="shared" si="3002"/>
        <v>100</v>
      </c>
      <c r="X3584" s="27"/>
    </row>
    <row r="3585" spans="1:24" ht="31.5" customHeight="1" x14ac:dyDescent="0.3">
      <c r="A3585" s="4" t="s">
        <v>240</v>
      </c>
      <c r="B3585" s="4" t="s">
        <v>1767</v>
      </c>
      <c r="C3585" s="4" t="s">
        <v>1532</v>
      </c>
      <c r="D3585" s="4" t="s">
        <v>11</v>
      </c>
      <c r="E3585" s="14" t="s">
        <v>531</v>
      </c>
      <c r="F3585" s="8"/>
      <c r="G3585" s="8"/>
      <c r="H3585" s="8"/>
      <c r="I3585" s="8"/>
      <c r="J3585" s="8"/>
      <c r="K3585" s="8"/>
      <c r="L3585" s="5"/>
      <c r="M3585" s="5">
        <f>M3586</f>
        <v>0</v>
      </c>
      <c r="N3585" s="5">
        <f>N3586</f>
        <v>82.167000000000002</v>
      </c>
      <c r="O3585" s="5">
        <f>O3586</f>
        <v>82.167000000000002</v>
      </c>
      <c r="P3585" s="5">
        <f t="shared" si="3039"/>
        <v>64.667000000000002</v>
      </c>
      <c r="Q3585" s="5">
        <f t="shared" si="3039"/>
        <v>64.667000000000002</v>
      </c>
      <c r="R3585" s="5">
        <f t="shared" si="3039"/>
        <v>0</v>
      </c>
      <c r="S3585" s="5">
        <f t="shared" si="3039"/>
        <v>0</v>
      </c>
      <c r="T3585" s="5">
        <f>T3586</f>
        <v>82.167000000000002</v>
      </c>
      <c r="U3585" s="5">
        <f t="shared" si="3039"/>
        <v>64.667000000000002</v>
      </c>
      <c r="V3585" s="42">
        <f t="shared" si="3039"/>
        <v>0</v>
      </c>
      <c r="W3585" s="5">
        <f t="shared" si="3002"/>
        <v>100</v>
      </c>
      <c r="X3585" s="27"/>
    </row>
    <row r="3586" spans="1:24" ht="31.5" customHeight="1" x14ac:dyDescent="0.3">
      <c r="A3586" s="4" t="s">
        <v>240</v>
      </c>
      <c r="B3586" s="4" t="s">
        <v>1767</v>
      </c>
      <c r="C3586" s="4" t="s">
        <v>1532</v>
      </c>
      <c r="D3586" s="4" t="s">
        <v>12</v>
      </c>
      <c r="E3586" s="14" t="s">
        <v>532</v>
      </c>
      <c r="F3586" s="8"/>
      <c r="G3586" s="8"/>
      <c r="H3586" s="8"/>
      <c r="I3586" s="8"/>
      <c r="J3586" s="8"/>
      <c r="K3586" s="8"/>
      <c r="L3586" s="5"/>
      <c r="M3586" s="5">
        <v>0</v>
      </c>
      <c r="N3586" s="5">
        <v>82.167000000000002</v>
      </c>
      <c r="O3586" s="5">
        <f>17.5+64.667</f>
        <v>82.167000000000002</v>
      </c>
      <c r="P3586" s="5">
        <v>64.667000000000002</v>
      </c>
      <c r="Q3586" s="5">
        <v>64.667000000000002</v>
      </c>
      <c r="R3586" s="5">
        <v>0</v>
      </c>
      <c r="S3586" s="5">
        <v>0</v>
      </c>
      <c r="T3586" s="5">
        <v>82.167000000000002</v>
      </c>
      <c r="U3586" s="5">
        <v>64.667000000000002</v>
      </c>
      <c r="V3586" s="42">
        <v>0</v>
      </c>
      <c r="W3586" s="5">
        <f t="shared" si="3002"/>
        <v>100</v>
      </c>
      <c r="X3586" s="27"/>
    </row>
    <row r="3587" spans="1:24" ht="31.5" customHeight="1" x14ac:dyDescent="0.3">
      <c r="A3587" s="4" t="s">
        <v>240</v>
      </c>
      <c r="B3587" s="4" t="s">
        <v>1767</v>
      </c>
      <c r="C3587" s="4" t="s">
        <v>22</v>
      </c>
      <c r="D3587" s="4"/>
      <c r="E3587" s="14" t="s">
        <v>802</v>
      </c>
      <c r="F3587" s="8"/>
      <c r="G3587" s="8"/>
      <c r="H3587" s="8"/>
      <c r="I3587" s="8"/>
      <c r="J3587" s="8"/>
      <c r="K3587" s="8"/>
      <c r="L3587" s="5">
        <f>L3588</f>
        <v>362.71499999999997</v>
      </c>
      <c r="M3587" s="5">
        <f>L3587</f>
        <v>362.71499999999997</v>
      </c>
      <c r="N3587" s="5">
        <f t="shared" ref="N3587:O3590" si="3040">N3588</f>
        <v>362.71499999999997</v>
      </c>
      <c r="O3587" s="5">
        <f t="shared" si="3040"/>
        <v>65.418019999999999</v>
      </c>
      <c r="P3587" s="5">
        <f t="shared" ref="P3587:V3590" si="3041">P3588</f>
        <v>0</v>
      </c>
      <c r="Q3587" s="5">
        <f t="shared" si="3041"/>
        <v>0</v>
      </c>
      <c r="R3587" s="5">
        <f t="shared" si="3041"/>
        <v>0</v>
      </c>
      <c r="S3587" s="5">
        <f t="shared" si="3041"/>
        <v>0</v>
      </c>
      <c r="T3587" s="5">
        <f t="shared" si="3041"/>
        <v>362.71499999999997</v>
      </c>
      <c r="U3587" s="5">
        <f t="shared" si="3041"/>
        <v>0</v>
      </c>
      <c r="V3587" s="42">
        <f t="shared" si="3041"/>
        <v>0</v>
      </c>
      <c r="W3587" s="5">
        <f t="shared" si="3002"/>
        <v>100</v>
      </c>
      <c r="X3587" s="25"/>
    </row>
    <row r="3588" spans="1:24" ht="47.25" customHeight="1" x14ac:dyDescent="0.3">
      <c r="A3588" s="4" t="s">
        <v>240</v>
      </c>
      <c r="B3588" s="4" t="s">
        <v>1767</v>
      </c>
      <c r="C3588" s="4" t="s">
        <v>96</v>
      </c>
      <c r="D3588" s="4"/>
      <c r="E3588" s="14" t="s">
        <v>1038</v>
      </c>
      <c r="F3588" s="8"/>
      <c r="G3588" s="8"/>
      <c r="H3588" s="8"/>
      <c r="I3588" s="8"/>
      <c r="J3588" s="8"/>
      <c r="K3588" s="8"/>
      <c r="L3588" s="5">
        <f>L3589</f>
        <v>362.71499999999997</v>
      </c>
      <c r="M3588" s="5">
        <f>L3588</f>
        <v>362.71499999999997</v>
      </c>
      <c r="N3588" s="5">
        <f t="shared" si="3040"/>
        <v>362.71499999999997</v>
      </c>
      <c r="O3588" s="5">
        <f t="shared" si="3040"/>
        <v>65.418019999999999</v>
      </c>
      <c r="P3588" s="5">
        <f t="shared" si="3041"/>
        <v>0</v>
      </c>
      <c r="Q3588" s="5">
        <f t="shared" si="3041"/>
        <v>0</v>
      </c>
      <c r="R3588" s="5">
        <f t="shared" si="3041"/>
        <v>0</v>
      </c>
      <c r="S3588" s="5">
        <f t="shared" si="3041"/>
        <v>0</v>
      </c>
      <c r="T3588" s="5">
        <f t="shared" si="3041"/>
        <v>362.71499999999997</v>
      </c>
      <c r="U3588" s="5">
        <f t="shared" si="3041"/>
        <v>0</v>
      </c>
      <c r="V3588" s="42">
        <f t="shared" si="3041"/>
        <v>0</v>
      </c>
      <c r="W3588" s="5">
        <f t="shared" si="3002"/>
        <v>100</v>
      </c>
      <c r="X3588" s="25"/>
    </row>
    <row r="3589" spans="1:24" ht="31.5" customHeight="1" x14ac:dyDescent="0.3">
      <c r="A3589" s="4" t="s">
        <v>240</v>
      </c>
      <c r="B3589" s="4" t="s">
        <v>1767</v>
      </c>
      <c r="C3589" s="4" t="s">
        <v>1278</v>
      </c>
      <c r="D3589" s="4"/>
      <c r="E3589" s="14" t="s">
        <v>1634</v>
      </c>
      <c r="F3589" s="8"/>
      <c r="G3589" s="8"/>
      <c r="H3589" s="8"/>
      <c r="I3589" s="8"/>
      <c r="J3589" s="8"/>
      <c r="K3589" s="8"/>
      <c r="L3589" s="5">
        <f>L3590</f>
        <v>362.71499999999997</v>
      </c>
      <c r="M3589" s="5">
        <f>L3589</f>
        <v>362.71499999999997</v>
      </c>
      <c r="N3589" s="5">
        <f t="shared" si="3040"/>
        <v>362.71499999999997</v>
      </c>
      <c r="O3589" s="5">
        <f t="shared" si="3040"/>
        <v>65.418019999999999</v>
      </c>
      <c r="P3589" s="5">
        <f t="shared" si="3041"/>
        <v>0</v>
      </c>
      <c r="Q3589" s="5">
        <f t="shared" si="3041"/>
        <v>0</v>
      </c>
      <c r="R3589" s="5">
        <f t="shared" si="3041"/>
        <v>0</v>
      </c>
      <c r="S3589" s="5">
        <f t="shared" si="3041"/>
        <v>0</v>
      </c>
      <c r="T3589" s="5">
        <f t="shared" si="3041"/>
        <v>362.71499999999997</v>
      </c>
      <c r="U3589" s="5">
        <f t="shared" si="3041"/>
        <v>0</v>
      </c>
      <c r="V3589" s="42">
        <f t="shared" si="3041"/>
        <v>0</v>
      </c>
      <c r="W3589" s="5">
        <f t="shared" si="3002"/>
        <v>100</v>
      </c>
      <c r="X3589" s="25"/>
    </row>
    <row r="3590" spans="1:24" ht="31.5" customHeight="1" x14ac:dyDescent="0.3">
      <c r="A3590" s="4" t="s">
        <v>240</v>
      </c>
      <c r="B3590" s="4" t="s">
        <v>1767</v>
      </c>
      <c r="C3590" s="4" t="s">
        <v>1278</v>
      </c>
      <c r="D3590" s="4" t="s">
        <v>11</v>
      </c>
      <c r="E3590" s="14" t="s">
        <v>531</v>
      </c>
      <c r="F3590" s="8"/>
      <c r="G3590" s="8"/>
      <c r="H3590" s="8"/>
      <c r="I3590" s="8"/>
      <c r="J3590" s="8"/>
      <c r="K3590" s="8"/>
      <c r="L3590" s="5">
        <f>L3591</f>
        <v>362.71499999999997</v>
      </c>
      <c r="M3590" s="5">
        <f>L3590</f>
        <v>362.71499999999997</v>
      </c>
      <c r="N3590" s="5">
        <f t="shared" si="3040"/>
        <v>362.71499999999997</v>
      </c>
      <c r="O3590" s="5">
        <f t="shared" si="3040"/>
        <v>65.418019999999999</v>
      </c>
      <c r="P3590" s="5">
        <f t="shared" si="3041"/>
        <v>0</v>
      </c>
      <c r="Q3590" s="5">
        <f t="shared" si="3041"/>
        <v>0</v>
      </c>
      <c r="R3590" s="5">
        <f t="shared" si="3041"/>
        <v>0</v>
      </c>
      <c r="S3590" s="5">
        <f t="shared" si="3041"/>
        <v>0</v>
      </c>
      <c r="T3590" s="5">
        <f t="shared" si="3041"/>
        <v>362.71499999999997</v>
      </c>
      <c r="U3590" s="5">
        <f t="shared" si="3041"/>
        <v>0</v>
      </c>
      <c r="V3590" s="42">
        <f t="shared" si="3041"/>
        <v>0</v>
      </c>
      <c r="W3590" s="5">
        <f t="shared" si="3002"/>
        <v>100</v>
      </c>
      <c r="X3590" s="25"/>
    </row>
    <row r="3591" spans="1:24" ht="31.5" customHeight="1" x14ac:dyDescent="0.3">
      <c r="A3591" s="4" t="s">
        <v>240</v>
      </c>
      <c r="B3591" s="4" t="s">
        <v>1767</v>
      </c>
      <c r="C3591" s="4" t="s">
        <v>1278</v>
      </c>
      <c r="D3591" s="4" t="s">
        <v>12</v>
      </c>
      <c r="E3591" s="14" t="s">
        <v>532</v>
      </c>
      <c r="F3591" s="8"/>
      <c r="G3591" s="8"/>
      <c r="H3591" s="8"/>
      <c r="I3591" s="8"/>
      <c r="J3591" s="8"/>
      <c r="K3591" s="8"/>
      <c r="L3591" s="5">
        <v>362.71499999999997</v>
      </c>
      <c r="M3591" s="5">
        <f>L3591</f>
        <v>362.71499999999997</v>
      </c>
      <c r="N3591" s="5">
        <v>362.71499999999997</v>
      </c>
      <c r="O3591" s="5">
        <v>65.418019999999999</v>
      </c>
      <c r="P3591" s="5">
        <v>0</v>
      </c>
      <c r="Q3591" s="5">
        <v>0</v>
      </c>
      <c r="R3591" s="5">
        <v>0</v>
      </c>
      <c r="S3591" s="5">
        <v>0</v>
      </c>
      <c r="T3591" s="5">
        <v>362.71499999999997</v>
      </c>
      <c r="U3591" s="5">
        <v>0</v>
      </c>
      <c r="V3591" s="42">
        <v>0</v>
      </c>
      <c r="W3591" s="5">
        <f t="shared" si="3002"/>
        <v>100</v>
      </c>
      <c r="X3591" s="25"/>
    </row>
    <row r="3592" spans="1:24" s="10" customFormat="1" ht="15.75" customHeight="1" x14ac:dyDescent="0.3">
      <c r="A3592" s="9" t="s">
        <v>240</v>
      </c>
      <c r="B3592" s="9" t="s">
        <v>1787</v>
      </c>
      <c r="C3592" s="9"/>
      <c r="D3592" s="9"/>
      <c r="E3592" s="13" t="s">
        <v>510</v>
      </c>
      <c r="F3592" s="11">
        <f t="shared" ref="F3592:L3592" si="3042">F3593+F3615+F3621+F3638+F3651+F3659</f>
        <v>343898.1</v>
      </c>
      <c r="G3592" s="11">
        <f t="shared" si="3042"/>
        <v>233809.7</v>
      </c>
      <c r="H3592" s="11">
        <f t="shared" si="3042"/>
        <v>263992.90000000002</v>
      </c>
      <c r="I3592" s="11">
        <f t="shared" si="3042"/>
        <v>0</v>
      </c>
      <c r="J3592" s="11">
        <f t="shared" si="3042"/>
        <v>0</v>
      </c>
      <c r="K3592" s="11">
        <f t="shared" si="3042"/>
        <v>0</v>
      </c>
      <c r="L3592" s="11">
        <f t="shared" si="3042"/>
        <v>-936.25800000000004</v>
      </c>
      <c r="M3592" s="11">
        <f t="shared" si="2996"/>
        <v>342961.842</v>
      </c>
      <c r="N3592" s="11">
        <f t="shared" ref="N3592:V3592" si="3043">N3593+N3615+N3621+N3638+N3651+N3659+N3630</f>
        <v>415342.11661999993</v>
      </c>
      <c r="O3592" s="11">
        <f>O3593+O3615+O3621+O3638+O3651+O3659+O3630</f>
        <v>300329.00079000002</v>
      </c>
      <c r="P3592" s="11">
        <f t="shared" si="3043"/>
        <v>131658.69088000001</v>
      </c>
      <c r="Q3592" s="11">
        <f t="shared" si="3043"/>
        <v>90320.561809999999</v>
      </c>
      <c r="R3592" s="11">
        <f t="shared" si="3043"/>
        <v>0</v>
      </c>
      <c r="S3592" s="11">
        <f t="shared" si="3043"/>
        <v>0</v>
      </c>
      <c r="T3592" s="11">
        <f>T3593+T3615+T3621+T3638+T3651+T3659+T3630</f>
        <v>412194.29155999998</v>
      </c>
      <c r="U3592" s="11">
        <f t="shared" si="3043"/>
        <v>131658.69088000001</v>
      </c>
      <c r="V3592" s="41">
        <f t="shared" si="3043"/>
        <v>0</v>
      </c>
      <c r="W3592" s="11">
        <f t="shared" si="3002"/>
        <v>99.242112722490916</v>
      </c>
      <c r="X3592" s="26"/>
    </row>
    <row r="3593" spans="1:24" ht="31.5" customHeight="1" x14ac:dyDescent="0.3">
      <c r="A3593" s="4" t="s">
        <v>240</v>
      </c>
      <c r="B3593" s="4" t="s">
        <v>1787</v>
      </c>
      <c r="C3593" s="4" t="s">
        <v>199</v>
      </c>
      <c r="D3593" s="4"/>
      <c r="E3593" s="14" t="s">
        <v>979</v>
      </c>
      <c r="F3593" s="5">
        <f t="shared" ref="F3593:L3593" si="3044">F3594+F3610</f>
        <v>326009.8</v>
      </c>
      <c r="G3593" s="5">
        <f t="shared" si="3044"/>
        <v>216107.5</v>
      </c>
      <c r="H3593" s="5">
        <f t="shared" si="3044"/>
        <v>246104.6</v>
      </c>
      <c r="I3593" s="5">
        <f t="shared" si="3044"/>
        <v>0</v>
      </c>
      <c r="J3593" s="5">
        <f t="shared" si="3044"/>
        <v>0</v>
      </c>
      <c r="K3593" s="5">
        <f t="shared" si="3044"/>
        <v>0</v>
      </c>
      <c r="L3593" s="5">
        <f t="shared" si="3044"/>
        <v>-4024.5189999999998</v>
      </c>
      <c r="M3593" s="5">
        <f t="shared" si="2996"/>
        <v>321985.28100000002</v>
      </c>
      <c r="N3593" s="5">
        <f>N3594+N3610</f>
        <v>340057.30390999996</v>
      </c>
      <c r="O3593" s="5">
        <f>O3594+O3610</f>
        <v>250369.41609000001</v>
      </c>
      <c r="P3593" s="5">
        <f t="shared" ref="P3593:V3593" si="3045">P3594+P3610</f>
        <v>110520.05632999999</v>
      </c>
      <c r="Q3593" s="5">
        <f t="shared" si="3045"/>
        <v>73798.343540000002</v>
      </c>
      <c r="R3593" s="5">
        <f t="shared" si="3045"/>
        <v>0</v>
      </c>
      <c r="S3593" s="5">
        <f t="shared" si="3045"/>
        <v>0</v>
      </c>
      <c r="T3593" s="5">
        <f>T3594+T3610</f>
        <v>338746.94909999997</v>
      </c>
      <c r="U3593" s="5">
        <f t="shared" si="3045"/>
        <v>110520.05632999999</v>
      </c>
      <c r="V3593" s="42">
        <f t="shared" si="3045"/>
        <v>0</v>
      </c>
      <c r="W3593" s="5">
        <f t="shared" si="3002"/>
        <v>99.614666470934907</v>
      </c>
      <c r="X3593" s="27"/>
    </row>
    <row r="3594" spans="1:24" ht="31.5" customHeight="1" x14ac:dyDescent="0.3">
      <c r="A3594" s="4" t="s">
        <v>240</v>
      </c>
      <c r="B3594" s="4" t="s">
        <v>1787</v>
      </c>
      <c r="C3594" s="4" t="s">
        <v>200</v>
      </c>
      <c r="D3594" s="4"/>
      <c r="E3594" s="14" t="s">
        <v>1257</v>
      </c>
      <c r="F3594" s="5">
        <f t="shared" ref="F3594:L3594" si="3046">F3595+F3606+F3602</f>
        <v>318507.8</v>
      </c>
      <c r="G3594" s="5">
        <f t="shared" si="3046"/>
        <v>203255.4</v>
      </c>
      <c r="H3594" s="5">
        <f t="shared" si="3046"/>
        <v>238308</v>
      </c>
      <c r="I3594" s="5">
        <f t="shared" si="3046"/>
        <v>0</v>
      </c>
      <c r="J3594" s="5">
        <f t="shared" si="3046"/>
        <v>0</v>
      </c>
      <c r="K3594" s="5">
        <f t="shared" si="3046"/>
        <v>0</v>
      </c>
      <c r="L3594" s="5">
        <f t="shared" si="3046"/>
        <v>-3463.7349999999997</v>
      </c>
      <c r="M3594" s="5">
        <f t="shared" si="2996"/>
        <v>315044.065</v>
      </c>
      <c r="N3594" s="5">
        <f>N3595+N3606+N3602</f>
        <v>329238.26321999996</v>
      </c>
      <c r="O3594" s="5">
        <f>O3595+O3606+O3602</f>
        <v>247449.91145000001</v>
      </c>
      <c r="P3594" s="5">
        <f t="shared" ref="P3594:V3594" si="3047">P3595+P3606+P3602</f>
        <v>110520.05632999999</v>
      </c>
      <c r="Q3594" s="5">
        <f t="shared" si="3047"/>
        <v>73798.343540000002</v>
      </c>
      <c r="R3594" s="5">
        <f t="shared" si="3047"/>
        <v>0</v>
      </c>
      <c r="S3594" s="5">
        <f t="shared" si="3047"/>
        <v>0</v>
      </c>
      <c r="T3594" s="5">
        <f t="shared" si="3047"/>
        <v>329238.25988999999</v>
      </c>
      <c r="U3594" s="5">
        <f t="shared" si="3047"/>
        <v>110520.05632999999</v>
      </c>
      <c r="V3594" s="42">
        <f t="shared" si="3047"/>
        <v>0</v>
      </c>
      <c r="W3594" s="5">
        <f t="shared" si="3002"/>
        <v>99.999998988574433</v>
      </c>
      <c r="X3594" s="27"/>
    </row>
    <row r="3595" spans="1:24" ht="47.25" customHeight="1" x14ac:dyDescent="0.3">
      <c r="A3595" s="4" t="s">
        <v>240</v>
      </c>
      <c r="B3595" s="4" t="s">
        <v>1787</v>
      </c>
      <c r="C3595" s="4" t="s">
        <v>201</v>
      </c>
      <c r="D3595" s="4"/>
      <c r="E3595" s="14" t="s">
        <v>1148</v>
      </c>
      <c r="F3595" s="5">
        <f t="shared" ref="F3595:L3595" si="3048">F3596+F3599</f>
        <v>203255.4</v>
      </c>
      <c r="G3595" s="5">
        <f t="shared" si="3048"/>
        <v>203255.4</v>
      </c>
      <c r="H3595" s="5">
        <f t="shared" si="3048"/>
        <v>203255.4</v>
      </c>
      <c r="I3595" s="5">
        <f t="shared" si="3048"/>
        <v>0</v>
      </c>
      <c r="J3595" s="5">
        <f t="shared" si="3048"/>
        <v>0</v>
      </c>
      <c r="K3595" s="5">
        <f t="shared" si="3048"/>
        <v>0</v>
      </c>
      <c r="L3595" s="5">
        <f t="shared" si="3048"/>
        <v>-2408.462</v>
      </c>
      <c r="M3595" s="5">
        <f t="shared" si="2996"/>
        <v>200846.93799999999</v>
      </c>
      <c r="N3595" s="5">
        <f>N3596+N3599</f>
        <v>200840.93808999998</v>
      </c>
      <c r="O3595" s="5">
        <f>O3596+O3599</f>
        <v>162449.96791000001</v>
      </c>
      <c r="P3595" s="5">
        <f t="shared" ref="P3595:V3595" si="3049">P3596+P3599</f>
        <v>0</v>
      </c>
      <c r="Q3595" s="5">
        <f t="shared" si="3049"/>
        <v>0</v>
      </c>
      <c r="R3595" s="5">
        <f t="shared" si="3049"/>
        <v>0</v>
      </c>
      <c r="S3595" s="5">
        <f t="shared" si="3049"/>
        <v>0</v>
      </c>
      <c r="T3595" s="5">
        <f t="shared" si="3049"/>
        <v>200840.93536</v>
      </c>
      <c r="U3595" s="5">
        <f t="shared" si="3049"/>
        <v>0</v>
      </c>
      <c r="V3595" s="42">
        <f t="shared" si="3049"/>
        <v>0</v>
      </c>
      <c r="W3595" s="5">
        <f t="shared" si="3002"/>
        <v>99.999998640715376</v>
      </c>
      <c r="X3595" s="27"/>
    </row>
    <row r="3596" spans="1:24" ht="15.75" customHeight="1" x14ac:dyDescent="0.3">
      <c r="A3596" s="4" t="s">
        <v>240</v>
      </c>
      <c r="B3596" s="4" t="s">
        <v>1787</v>
      </c>
      <c r="C3596" s="4" t="s">
        <v>193</v>
      </c>
      <c r="D3596" s="4"/>
      <c r="E3596" s="14" t="s">
        <v>608</v>
      </c>
      <c r="F3596" s="5">
        <f t="shared" ref="F3596:L3597" si="3050">F3597</f>
        <v>199828</v>
      </c>
      <c r="G3596" s="5">
        <f t="shared" si="3050"/>
        <v>199828</v>
      </c>
      <c r="H3596" s="5">
        <f t="shared" si="3050"/>
        <v>199828</v>
      </c>
      <c r="I3596" s="5">
        <f t="shared" si="3050"/>
        <v>0</v>
      </c>
      <c r="J3596" s="5">
        <f t="shared" si="3050"/>
        <v>0</v>
      </c>
      <c r="K3596" s="5">
        <f t="shared" si="3050"/>
        <v>0</v>
      </c>
      <c r="L3596" s="5">
        <f t="shared" si="3050"/>
        <v>-1070.6779999999999</v>
      </c>
      <c r="M3596" s="5">
        <f t="shared" si="2996"/>
        <v>198757.32199999999</v>
      </c>
      <c r="N3596" s="5">
        <f>N3597</f>
        <v>198751.32199999999</v>
      </c>
      <c r="O3596" s="5">
        <f>O3597</f>
        <v>160360.35182000001</v>
      </c>
      <c r="P3596" s="5">
        <f t="shared" ref="P3596:V3597" si="3051">P3597</f>
        <v>0</v>
      </c>
      <c r="Q3596" s="5">
        <f t="shared" si="3051"/>
        <v>0</v>
      </c>
      <c r="R3596" s="5">
        <f t="shared" si="3051"/>
        <v>0</v>
      </c>
      <c r="S3596" s="5">
        <f t="shared" si="3051"/>
        <v>0</v>
      </c>
      <c r="T3596" s="5">
        <f t="shared" si="3051"/>
        <v>198751.32162</v>
      </c>
      <c r="U3596" s="5">
        <f t="shared" si="3051"/>
        <v>0</v>
      </c>
      <c r="V3596" s="42">
        <f t="shared" si="3051"/>
        <v>0</v>
      </c>
      <c r="W3596" s="5">
        <f t="shared" si="3002"/>
        <v>99.999999808806322</v>
      </c>
      <c r="X3596" s="27"/>
    </row>
    <row r="3597" spans="1:24" ht="31.5" customHeight="1" x14ac:dyDescent="0.3">
      <c r="A3597" s="4" t="s">
        <v>240</v>
      </c>
      <c r="B3597" s="4" t="s">
        <v>1787</v>
      </c>
      <c r="C3597" s="4" t="s">
        <v>193</v>
      </c>
      <c r="D3597" s="4" t="s">
        <v>11</v>
      </c>
      <c r="E3597" s="14" t="s">
        <v>531</v>
      </c>
      <c r="F3597" s="5">
        <f t="shared" si="3050"/>
        <v>199828</v>
      </c>
      <c r="G3597" s="5">
        <f t="shared" si="3050"/>
        <v>199828</v>
      </c>
      <c r="H3597" s="5">
        <f t="shared" si="3050"/>
        <v>199828</v>
      </c>
      <c r="I3597" s="5">
        <f t="shared" si="3050"/>
        <v>0</v>
      </c>
      <c r="J3597" s="5">
        <f t="shared" si="3050"/>
        <v>0</v>
      </c>
      <c r="K3597" s="5">
        <f t="shared" si="3050"/>
        <v>0</v>
      </c>
      <c r="L3597" s="5">
        <f t="shared" si="3050"/>
        <v>-1070.6779999999999</v>
      </c>
      <c r="M3597" s="5">
        <f t="shared" si="2996"/>
        <v>198757.32199999999</v>
      </c>
      <c r="N3597" s="5">
        <f>N3598</f>
        <v>198751.32199999999</v>
      </c>
      <c r="O3597" s="5">
        <f>O3598</f>
        <v>160360.35182000001</v>
      </c>
      <c r="P3597" s="5">
        <f t="shared" si="3051"/>
        <v>0</v>
      </c>
      <c r="Q3597" s="5">
        <f t="shared" si="3051"/>
        <v>0</v>
      </c>
      <c r="R3597" s="5">
        <f t="shared" si="3051"/>
        <v>0</v>
      </c>
      <c r="S3597" s="5">
        <f t="shared" si="3051"/>
        <v>0</v>
      </c>
      <c r="T3597" s="5">
        <f t="shared" si="3051"/>
        <v>198751.32162</v>
      </c>
      <c r="U3597" s="5">
        <f t="shared" si="3051"/>
        <v>0</v>
      </c>
      <c r="V3597" s="42">
        <f t="shared" si="3051"/>
        <v>0</v>
      </c>
      <c r="W3597" s="5">
        <f t="shared" ref="W3597:W3660" si="3052">T3597/N3597*100</f>
        <v>99.999999808806322</v>
      </c>
      <c r="X3597" s="27"/>
    </row>
    <row r="3598" spans="1:24" ht="31.5" customHeight="1" x14ac:dyDescent="0.3">
      <c r="A3598" s="4" t="s">
        <v>240</v>
      </c>
      <c r="B3598" s="4" t="s">
        <v>1787</v>
      </c>
      <c r="C3598" s="4" t="s">
        <v>193</v>
      </c>
      <c r="D3598" s="4" t="s">
        <v>12</v>
      </c>
      <c r="E3598" s="14" t="s">
        <v>532</v>
      </c>
      <c r="F3598" s="5">
        <v>199828</v>
      </c>
      <c r="G3598" s="5">
        <v>199828</v>
      </c>
      <c r="H3598" s="5">
        <v>199828</v>
      </c>
      <c r="I3598" s="5"/>
      <c r="J3598" s="5"/>
      <c r="K3598" s="5"/>
      <c r="L3598" s="5">
        <f>-1012.728-57.95</f>
        <v>-1070.6779999999999</v>
      </c>
      <c r="M3598" s="5">
        <f t="shared" si="2996"/>
        <v>198757.32199999999</v>
      </c>
      <c r="N3598" s="5">
        <v>198751.32199999999</v>
      </c>
      <c r="O3598" s="5">
        <v>160360.35182000001</v>
      </c>
      <c r="P3598" s="5">
        <v>0</v>
      </c>
      <c r="Q3598" s="5">
        <v>0</v>
      </c>
      <c r="R3598" s="5">
        <v>0</v>
      </c>
      <c r="S3598" s="5">
        <v>0</v>
      </c>
      <c r="T3598" s="5">
        <v>198751.32162</v>
      </c>
      <c r="U3598" s="5">
        <v>0</v>
      </c>
      <c r="V3598" s="42">
        <v>0</v>
      </c>
      <c r="W3598" s="5">
        <f t="shared" si="3052"/>
        <v>99.999999808806322</v>
      </c>
      <c r="X3598" s="27"/>
    </row>
    <row r="3599" spans="1:24" ht="31.5" customHeight="1" x14ac:dyDescent="0.3">
      <c r="A3599" s="4" t="s">
        <v>240</v>
      </c>
      <c r="B3599" s="4" t="s">
        <v>1787</v>
      </c>
      <c r="C3599" s="4" t="s">
        <v>194</v>
      </c>
      <c r="D3599" s="4"/>
      <c r="E3599" s="14" t="s">
        <v>609</v>
      </c>
      <c r="F3599" s="5">
        <f t="shared" ref="F3599:L3600" si="3053">F3600</f>
        <v>3427.4</v>
      </c>
      <c r="G3599" s="5">
        <f t="shared" si="3053"/>
        <v>3427.4</v>
      </c>
      <c r="H3599" s="5">
        <f t="shared" si="3053"/>
        <v>3427.4</v>
      </c>
      <c r="I3599" s="5">
        <f t="shared" si="3053"/>
        <v>0</v>
      </c>
      <c r="J3599" s="5">
        <f t="shared" si="3053"/>
        <v>0</v>
      </c>
      <c r="K3599" s="5">
        <f t="shared" si="3053"/>
        <v>0</v>
      </c>
      <c r="L3599" s="5">
        <f t="shared" si="3053"/>
        <v>-1337.7840000000001</v>
      </c>
      <c r="M3599" s="5">
        <f t="shared" si="2996"/>
        <v>2089.616</v>
      </c>
      <c r="N3599" s="5">
        <f>N3600</f>
        <v>2089.61609</v>
      </c>
      <c r="O3599" s="5">
        <f>O3600</f>
        <v>2089.61609</v>
      </c>
      <c r="P3599" s="5">
        <f t="shared" ref="P3599:V3600" si="3054">P3600</f>
        <v>0</v>
      </c>
      <c r="Q3599" s="5">
        <f t="shared" si="3054"/>
        <v>0</v>
      </c>
      <c r="R3599" s="5">
        <f t="shared" si="3054"/>
        <v>0</v>
      </c>
      <c r="S3599" s="5">
        <f t="shared" si="3054"/>
        <v>0</v>
      </c>
      <c r="T3599" s="5">
        <f t="shared" si="3054"/>
        <v>2089.6137399999998</v>
      </c>
      <c r="U3599" s="5">
        <f t="shared" si="3054"/>
        <v>0</v>
      </c>
      <c r="V3599" s="42">
        <f t="shared" si="3054"/>
        <v>0</v>
      </c>
      <c r="W3599" s="5">
        <f t="shared" si="3052"/>
        <v>99.999887539150777</v>
      </c>
      <c r="X3599" s="27"/>
    </row>
    <row r="3600" spans="1:24" ht="31.5" customHeight="1" x14ac:dyDescent="0.3">
      <c r="A3600" s="4" t="s">
        <v>240</v>
      </c>
      <c r="B3600" s="4" t="s">
        <v>1787</v>
      </c>
      <c r="C3600" s="4" t="s">
        <v>194</v>
      </c>
      <c r="D3600" s="4" t="s">
        <v>11</v>
      </c>
      <c r="E3600" s="14" t="s">
        <v>531</v>
      </c>
      <c r="F3600" s="5">
        <f t="shared" si="3053"/>
        <v>3427.4</v>
      </c>
      <c r="G3600" s="5">
        <f t="shared" si="3053"/>
        <v>3427.4</v>
      </c>
      <c r="H3600" s="5">
        <f t="shared" si="3053"/>
        <v>3427.4</v>
      </c>
      <c r="I3600" s="5">
        <f t="shared" si="3053"/>
        <v>0</v>
      </c>
      <c r="J3600" s="5">
        <f t="shared" si="3053"/>
        <v>0</v>
      </c>
      <c r="K3600" s="5">
        <f t="shared" si="3053"/>
        <v>0</v>
      </c>
      <c r="L3600" s="5">
        <f t="shared" si="3053"/>
        <v>-1337.7840000000001</v>
      </c>
      <c r="M3600" s="5">
        <f t="shared" si="2996"/>
        <v>2089.616</v>
      </c>
      <c r="N3600" s="5">
        <f>N3601</f>
        <v>2089.61609</v>
      </c>
      <c r="O3600" s="5">
        <f>O3601</f>
        <v>2089.61609</v>
      </c>
      <c r="P3600" s="5">
        <f t="shared" si="3054"/>
        <v>0</v>
      </c>
      <c r="Q3600" s="5">
        <f t="shared" si="3054"/>
        <v>0</v>
      </c>
      <c r="R3600" s="5">
        <f t="shared" si="3054"/>
        <v>0</v>
      </c>
      <c r="S3600" s="5">
        <f t="shared" si="3054"/>
        <v>0</v>
      </c>
      <c r="T3600" s="5">
        <f t="shared" si="3054"/>
        <v>2089.6137399999998</v>
      </c>
      <c r="U3600" s="5">
        <f t="shared" si="3054"/>
        <v>0</v>
      </c>
      <c r="V3600" s="42">
        <f t="shared" si="3054"/>
        <v>0</v>
      </c>
      <c r="W3600" s="5">
        <f t="shared" si="3052"/>
        <v>99.999887539150777</v>
      </c>
      <c r="X3600" s="27"/>
    </row>
    <row r="3601" spans="1:24" ht="31.5" customHeight="1" x14ac:dyDescent="0.3">
      <c r="A3601" s="4" t="s">
        <v>240</v>
      </c>
      <c r="B3601" s="4" t="s">
        <v>1787</v>
      </c>
      <c r="C3601" s="4" t="s">
        <v>194</v>
      </c>
      <c r="D3601" s="4" t="s">
        <v>12</v>
      </c>
      <c r="E3601" s="14" t="s">
        <v>532</v>
      </c>
      <c r="F3601" s="5">
        <v>3427.4</v>
      </c>
      <c r="G3601" s="5">
        <v>3427.4</v>
      </c>
      <c r="H3601" s="5">
        <v>3427.4</v>
      </c>
      <c r="I3601" s="5"/>
      <c r="J3601" s="5"/>
      <c r="K3601" s="5"/>
      <c r="L3601" s="5">
        <f>-283.669-1054.115</f>
        <v>-1337.7840000000001</v>
      </c>
      <c r="M3601" s="5">
        <f t="shared" si="2996"/>
        <v>2089.616</v>
      </c>
      <c r="N3601" s="5">
        <v>2089.61609</v>
      </c>
      <c r="O3601" s="5">
        <v>2089.61609</v>
      </c>
      <c r="P3601" s="5">
        <v>0</v>
      </c>
      <c r="Q3601" s="5">
        <v>0</v>
      </c>
      <c r="R3601" s="5">
        <v>0</v>
      </c>
      <c r="S3601" s="5">
        <v>0</v>
      </c>
      <c r="T3601" s="5">
        <v>2089.6137399999998</v>
      </c>
      <c r="U3601" s="5">
        <v>0</v>
      </c>
      <c r="V3601" s="42">
        <v>0</v>
      </c>
      <c r="W3601" s="5">
        <f t="shared" si="3052"/>
        <v>99.999887539150777</v>
      </c>
      <c r="X3601" s="27"/>
    </row>
    <row r="3602" spans="1:24" ht="63" customHeight="1" x14ac:dyDescent="0.3">
      <c r="A3602" s="4" t="s">
        <v>240</v>
      </c>
      <c r="B3602" s="4" t="s">
        <v>1787</v>
      </c>
      <c r="C3602" s="4" t="s">
        <v>857</v>
      </c>
      <c r="D3602" s="4"/>
      <c r="E3602" s="14" t="s">
        <v>1152</v>
      </c>
      <c r="F3602" s="5">
        <f t="shared" ref="F3602:L3604" si="3055">F3603</f>
        <v>56000</v>
      </c>
      <c r="G3602" s="5">
        <f t="shared" si="3055"/>
        <v>0</v>
      </c>
      <c r="H3602" s="5">
        <f t="shared" si="3055"/>
        <v>35052.6</v>
      </c>
      <c r="I3602" s="5">
        <f t="shared" si="3055"/>
        <v>0</v>
      </c>
      <c r="J3602" s="5">
        <f t="shared" si="3055"/>
        <v>0</v>
      </c>
      <c r="K3602" s="5">
        <f t="shared" si="3055"/>
        <v>0</v>
      </c>
      <c r="L3602" s="5">
        <f t="shared" si="3055"/>
        <v>-1055.2729999999999</v>
      </c>
      <c r="M3602" s="5">
        <f t="shared" si="2996"/>
        <v>54944.726999999999</v>
      </c>
      <c r="N3602" s="5">
        <f t="shared" ref="N3602:O3604" si="3056">N3603</f>
        <v>77976.741590000005</v>
      </c>
      <c r="O3602" s="5">
        <f t="shared" si="3056"/>
        <v>34579.360000000001</v>
      </c>
      <c r="P3602" s="5">
        <f t="shared" ref="P3602:V3604" si="3057">P3603</f>
        <v>60099.47279</v>
      </c>
      <c r="Q3602" s="5">
        <f t="shared" si="3057"/>
        <v>23377.759999999998</v>
      </c>
      <c r="R3602" s="5">
        <f t="shared" si="3057"/>
        <v>0</v>
      </c>
      <c r="S3602" s="5">
        <f t="shared" si="3057"/>
        <v>0</v>
      </c>
      <c r="T3602" s="5">
        <f t="shared" si="3057"/>
        <v>77976.740990000006</v>
      </c>
      <c r="U3602" s="5">
        <f t="shared" si="3057"/>
        <v>60099.47279</v>
      </c>
      <c r="V3602" s="42">
        <f t="shared" si="3057"/>
        <v>0</v>
      </c>
      <c r="W3602" s="5">
        <f t="shared" si="3052"/>
        <v>99.9999992305398</v>
      </c>
      <c r="X3602" s="27"/>
    </row>
    <row r="3603" spans="1:24" ht="63" customHeight="1" x14ac:dyDescent="0.3">
      <c r="A3603" s="4" t="s">
        <v>240</v>
      </c>
      <c r="B3603" s="4" t="s">
        <v>1787</v>
      </c>
      <c r="C3603" s="4" t="s">
        <v>971</v>
      </c>
      <c r="D3603" s="4"/>
      <c r="E3603" s="14" t="s">
        <v>611</v>
      </c>
      <c r="F3603" s="5">
        <f t="shared" si="3055"/>
        <v>56000</v>
      </c>
      <c r="G3603" s="5">
        <f t="shared" si="3055"/>
        <v>0</v>
      </c>
      <c r="H3603" s="5">
        <f t="shared" si="3055"/>
        <v>35052.6</v>
      </c>
      <c r="I3603" s="5">
        <f t="shared" si="3055"/>
        <v>0</v>
      </c>
      <c r="J3603" s="5">
        <f t="shared" si="3055"/>
        <v>0</v>
      </c>
      <c r="K3603" s="5">
        <f t="shared" si="3055"/>
        <v>0</v>
      </c>
      <c r="L3603" s="5">
        <f t="shared" si="3055"/>
        <v>-1055.2729999999999</v>
      </c>
      <c r="M3603" s="5">
        <f t="shared" si="2996"/>
        <v>54944.726999999999</v>
      </c>
      <c r="N3603" s="5">
        <f t="shared" si="3056"/>
        <v>77976.741590000005</v>
      </c>
      <c r="O3603" s="5">
        <f t="shared" si="3056"/>
        <v>34579.360000000001</v>
      </c>
      <c r="P3603" s="5">
        <f t="shared" si="3057"/>
        <v>60099.47279</v>
      </c>
      <c r="Q3603" s="5">
        <f t="shared" si="3057"/>
        <v>23377.759999999998</v>
      </c>
      <c r="R3603" s="5">
        <f t="shared" si="3057"/>
        <v>0</v>
      </c>
      <c r="S3603" s="5">
        <f t="shared" si="3057"/>
        <v>0</v>
      </c>
      <c r="T3603" s="5">
        <f t="shared" si="3057"/>
        <v>77976.740990000006</v>
      </c>
      <c r="U3603" s="5">
        <f t="shared" si="3057"/>
        <v>60099.47279</v>
      </c>
      <c r="V3603" s="42">
        <f t="shared" si="3057"/>
        <v>0</v>
      </c>
      <c r="W3603" s="5">
        <f t="shared" si="3052"/>
        <v>99.9999992305398</v>
      </c>
      <c r="X3603" s="27"/>
    </row>
    <row r="3604" spans="1:24" ht="31.5" customHeight="1" x14ac:dyDescent="0.3">
      <c r="A3604" s="4" t="s">
        <v>240</v>
      </c>
      <c r="B3604" s="4" t="s">
        <v>1787</v>
      </c>
      <c r="C3604" s="4" t="s">
        <v>971</v>
      </c>
      <c r="D3604" s="4" t="s">
        <v>11</v>
      </c>
      <c r="E3604" s="14" t="s">
        <v>531</v>
      </c>
      <c r="F3604" s="5">
        <f t="shared" si="3055"/>
        <v>56000</v>
      </c>
      <c r="G3604" s="5">
        <f t="shared" si="3055"/>
        <v>0</v>
      </c>
      <c r="H3604" s="5">
        <f t="shared" si="3055"/>
        <v>35052.6</v>
      </c>
      <c r="I3604" s="5">
        <f t="shared" si="3055"/>
        <v>0</v>
      </c>
      <c r="J3604" s="5">
        <f t="shared" si="3055"/>
        <v>0</v>
      </c>
      <c r="K3604" s="5">
        <f t="shared" si="3055"/>
        <v>0</v>
      </c>
      <c r="L3604" s="5">
        <f t="shared" si="3055"/>
        <v>-1055.2729999999999</v>
      </c>
      <c r="M3604" s="5">
        <f t="shared" si="2996"/>
        <v>54944.726999999999</v>
      </c>
      <c r="N3604" s="5">
        <f t="shared" si="3056"/>
        <v>77976.741590000005</v>
      </c>
      <c r="O3604" s="5">
        <f t="shared" si="3056"/>
        <v>34579.360000000001</v>
      </c>
      <c r="P3604" s="5">
        <f t="shared" si="3057"/>
        <v>60099.47279</v>
      </c>
      <c r="Q3604" s="5">
        <f t="shared" si="3057"/>
        <v>23377.759999999998</v>
      </c>
      <c r="R3604" s="5">
        <f t="shared" si="3057"/>
        <v>0</v>
      </c>
      <c r="S3604" s="5">
        <f t="shared" si="3057"/>
        <v>0</v>
      </c>
      <c r="T3604" s="5">
        <f t="shared" si="3057"/>
        <v>77976.740990000006</v>
      </c>
      <c r="U3604" s="5">
        <f t="shared" si="3057"/>
        <v>60099.47279</v>
      </c>
      <c r="V3604" s="42">
        <f t="shared" si="3057"/>
        <v>0</v>
      </c>
      <c r="W3604" s="5">
        <f t="shared" si="3052"/>
        <v>99.9999992305398</v>
      </c>
      <c r="X3604" s="27"/>
    </row>
    <row r="3605" spans="1:24" ht="31.5" customHeight="1" x14ac:dyDescent="0.3">
      <c r="A3605" s="4" t="s">
        <v>240</v>
      </c>
      <c r="B3605" s="4" t="s">
        <v>1787</v>
      </c>
      <c r="C3605" s="4" t="s">
        <v>971</v>
      </c>
      <c r="D3605" s="4" t="s">
        <v>12</v>
      </c>
      <c r="E3605" s="14" t="s">
        <v>532</v>
      </c>
      <c r="F3605" s="5">
        <v>56000</v>
      </c>
      <c r="G3605" s="5"/>
      <c r="H3605" s="5">
        <v>35052.6</v>
      </c>
      <c r="I3605" s="5"/>
      <c r="J3605" s="5"/>
      <c r="K3605" s="5"/>
      <c r="L3605" s="5">
        <v>-1055.2729999999999</v>
      </c>
      <c r="M3605" s="5">
        <f t="shared" si="2996"/>
        <v>54944.726999999999</v>
      </c>
      <c r="N3605" s="5">
        <v>77976.741590000005</v>
      </c>
      <c r="O3605" s="5">
        <f>11201.6+23377.76</f>
        <v>34579.360000000001</v>
      </c>
      <c r="P3605" s="5">
        <v>60099.47279</v>
      </c>
      <c r="Q3605" s="5">
        <v>23377.759999999998</v>
      </c>
      <c r="R3605" s="5">
        <v>0</v>
      </c>
      <c r="S3605" s="5">
        <v>0</v>
      </c>
      <c r="T3605" s="5">
        <v>77976.740990000006</v>
      </c>
      <c r="U3605" s="5">
        <v>60099.47279</v>
      </c>
      <c r="V3605" s="42">
        <v>0</v>
      </c>
      <c r="W3605" s="5">
        <f t="shared" si="3052"/>
        <v>99.9999992305398</v>
      </c>
      <c r="X3605" s="27"/>
    </row>
    <row r="3606" spans="1:24" ht="94.5" customHeight="1" x14ac:dyDescent="0.3">
      <c r="A3606" s="4" t="s">
        <v>240</v>
      </c>
      <c r="B3606" s="4" t="s">
        <v>1787</v>
      </c>
      <c r="C3606" s="4" t="s">
        <v>945</v>
      </c>
      <c r="D3606" s="4"/>
      <c r="E3606" s="14" t="s">
        <v>1727</v>
      </c>
      <c r="F3606" s="5">
        <f t="shared" ref="F3606:L3608" si="3058">F3607</f>
        <v>59252.4</v>
      </c>
      <c r="G3606" s="5">
        <f t="shared" si="3058"/>
        <v>0</v>
      </c>
      <c r="H3606" s="5">
        <f t="shared" si="3058"/>
        <v>0</v>
      </c>
      <c r="I3606" s="5">
        <f t="shared" si="3058"/>
        <v>0</v>
      </c>
      <c r="J3606" s="5">
        <f t="shared" si="3058"/>
        <v>0</v>
      </c>
      <c r="K3606" s="5">
        <f t="shared" si="3058"/>
        <v>0</v>
      </c>
      <c r="L3606" s="5">
        <f t="shared" si="3058"/>
        <v>0</v>
      </c>
      <c r="M3606" s="5">
        <f t="shared" si="2996"/>
        <v>59252.4</v>
      </c>
      <c r="N3606" s="5">
        <f t="shared" ref="N3606:O3608" si="3059">N3607</f>
        <v>50420.58354</v>
      </c>
      <c r="O3606" s="5">
        <f t="shared" si="3059"/>
        <v>50420.58354</v>
      </c>
      <c r="P3606" s="5">
        <f t="shared" ref="P3606:V3608" si="3060">P3607</f>
        <v>50420.58354</v>
      </c>
      <c r="Q3606" s="5">
        <f t="shared" si="3060"/>
        <v>50420.58354</v>
      </c>
      <c r="R3606" s="5">
        <f t="shared" si="3060"/>
        <v>0</v>
      </c>
      <c r="S3606" s="5">
        <f t="shared" si="3060"/>
        <v>0</v>
      </c>
      <c r="T3606" s="5">
        <f t="shared" si="3060"/>
        <v>50420.58354</v>
      </c>
      <c r="U3606" s="5">
        <f t="shared" si="3060"/>
        <v>50420.58354</v>
      </c>
      <c r="V3606" s="42">
        <f t="shared" si="3060"/>
        <v>0</v>
      </c>
      <c r="W3606" s="5">
        <f t="shared" si="3052"/>
        <v>100</v>
      </c>
      <c r="X3606" s="27"/>
    </row>
    <row r="3607" spans="1:24" ht="78.75" customHeight="1" x14ac:dyDescent="0.3">
      <c r="A3607" s="4" t="s">
        <v>240</v>
      </c>
      <c r="B3607" s="4" t="s">
        <v>1787</v>
      </c>
      <c r="C3607" s="4" t="s">
        <v>947</v>
      </c>
      <c r="D3607" s="4"/>
      <c r="E3607" s="14" t="s">
        <v>946</v>
      </c>
      <c r="F3607" s="5">
        <f t="shared" si="3058"/>
        <v>59252.4</v>
      </c>
      <c r="G3607" s="5">
        <f t="shared" si="3058"/>
        <v>0</v>
      </c>
      <c r="H3607" s="5">
        <f t="shared" si="3058"/>
        <v>0</v>
      </c>
      <c r="I3607" s="5">
        <f t="shared" si="3058"/>
        <v>0</v>
      </c>
      <c r="J3607" s="5">
        <f t="shared" si="3058"/>
        <v>0</v>
      </c>
      <c r="K3607" s="5">
        <f t="shared" si="3058"/>
        <v>0</v>
      </c>
      <c r="L3607" s="5">
        <f t="shared" si="3058"/>
        <v>0</v>
      </c>
      <c r="M3607" s="5">
        <f t="shared" si="2996"/>
        <v>59252.4</v>
      </c>
      <c r="N3607" s="5">
        <f t="shared" si="3059"/>
        <v>50420.58354</v>
      </c>
      <c r="O3607" s="5">
        <f t="shared" si="3059"/>
        <v>50420.58354</v>
      </c>
      <c r="P3607" s="5">
        <f t="shared" si="3060"/>
        <v>50420.58354</v>
      </c>
      <c r="Q3607" s="5">
        <f t="shared" si="3060"/>
        <v>50420.58354</v>
      </c>
      <c r="R3607" s="5">
        <f t="shared" si="3060"/>
        <v>0</v>
      </c>
      <c r="S3607" s="5">
        <f t="shared" si="3060"/>
        <v>0</v>
      </c>
      <c r="T3607" s="5">
        <f t="shared" si="3060"/>
        <v>50420.58354</v>
      </c>
      <c r="U3607" s="5">
        <f t="shared" si="3060"/>
        <v>50420.58354</v>
      </c>
      <c r="V3607" s="42">
        <f t="shared" si="3060"/>
        <v>0</v>
      </c>
      <c r="W3607" s="5">
        <f t="shared" si="3052"/>
        <v>100</v>
      </c>
      <c r="X3607" s="27"/>
    </row>
    <row r="3608" spans="1:24" ht="31.5" customHeight="1" x14ac:dyDescent="0.3">
      <c r="A3608" s="4" t="s">
        <v>240</v>
      </c>
      <c r="B3608" s="4" t="s">
        <v>1787</v>
      </c>
      <c r="C3608" s="4" t="s">
        <v>947</v>
      </c>
      <c r="D3608" s="4" t="s">
        <v>11</v>
      </c>
      <c r="E3608" s="14" t="s">
        <v>531</v>
      </c>
      <c r="F3608" s="5">
        <f t="shared" si="3058"/>
        <v>59252.4</v>
      </c>
      <c r="G3608" s="5">
        <f t="shared" si="3058"/>
        <v>0</v>
      </c>
      <c r="H3608" s="5">
        <f t="shared" si="3058"/>
        <v>0</v>
      </c>
      <c r="I3608" s="5">
        <f t="shared" si="3058"/>
        <v>0</v>
      </c>
      <c r="J3608" s="5">
        <f t="shared" si="3058"/>
        <v>0</v>
      </c>
      <c r="K3608" s="5">
        <f t="shared" si="3058"/>
        <v>0</v>
      </c>
      <c r="L3608" s="5">
        <f t="shared" si="3058"/>
        <v>0</v>
      </c>
      <c r="M3608" s="5">
        <f t="shared" si="2996"/>
        <v>59252.4</v>
      </c>
      <c r="N3608" s="5">
        <f t="shared" si="3059"/>
        <v>50420.58354</v>
      </c>
      <c r="O3608" s="5">
        <f t="shared" si="3059"/>
        <v>50420.58354</v>
      </c>
      <c r="P3608" s="5">
        <f t="shared" si="3060"/>
        <v>50420.58354</v>
      </c>
      <c r="Q3608" s="5">
        <f t="shared" si="3060"/>
        <v>50420.58354</v>
      </c>
      <c r="R3608" s="5">
        <f t="shared" si="3060"/>
        <v>0</v>
      </c>
      <c r="S3608" s="5">
        <f t="shared" si="3060"/>
        <v>0</v>
      </c>
      <c r="T3608" s="5">
        <f t="shared" si="3060"/>
        <v>50420.58354</v>
      </c>
      <c r="U3608" s="5">
        <f t="shared" si="3060"/>
        <v>50420.58354</v>
      </c>
      <c r="V3608" s="42">
        <f t="shared" si="3060"/>
        <v>0</v>
      </c>
      <c r="W3608" s="5">
        <f t="shared" si="3052"/>
        <v>100</v>
      </c>
      <c r="X3608" s="27"/>
    </row>
    <row r="3609" spans="1:24" ht="31.5" customHeight="1" x14ac:dyDescent="0.3">
      <c r="A3609" s="4" t="s">
        <v>240</v>
      </c>
      <c r="B3609" s="4" t="s">
        <v>1787</v>
      </c>
      <c r="C3609" s="4" t="s">
        <v>947</v>
      </c>
      <c r="D3609" s="4" t="s">
        <v>12</v>
      </c>
      <c r="E3609" s="14" t="s">
        <v>532</v>
      </c>
      <c r="F3609" s="5">
        <v>59252.4</v>
      </c>
      <c r="G3609" s="5"/>
      <c r="H3609" s="5"/>
      <c r="I3609" s="5"/>
      <c r="J3609" s="5"/>
      <c r="K3609" s="5"/>
      <c r="L3609" s="5"/>
      <c r="M3609" s="5">
        <f t="shared" si="2996"/>
        <v>59252.4</v>
      </c>
      <c r="N3609" s="5">
        <v>50420.58354</v>
      </c>
      <c r="O3609" s="5">
        <v>50420.58354</v>
      </c>
      <c r="P3609" s="5">
        <f>N3609</f>
        <v>50420.58354</v>
      </c>
      <c r="Q3609" s="5">
        <f>O3609</f>
        <v>50420.58354</v>
      </c>
      <c r="R3609" s="5">
        <v>0</v>
      </c>
      <c r="S3609" s="5">
        <v>0</v>
      </c>
      <c r="T3609" s="5">
        <v>50420.58354</v>
      </c>
      <c r="U3609" s="5">
        <f>T3609</f>
        <v>50420.58354</v>
      </c>
      <c r="V3609" s="42">
        <v>0</v>
      </c>
      <c r="W3609" s="5">
        <f t="shared" si="3052"/>
        <v>100</v>
      </c>
      <c r="X3609" s="27"/>
    </row>
    <row r="3610" spans="1:24" ht="47.25" customHeight="1" x14ac:dyDescent="0.3">
      <c r="A3610" s="4" t="s">
        <v>240</v>
      </c>
      <c r="B3610" s="4" t="s">
        <v>1787</v>
      </c>
      <c r="C3610" s="4" t="s">
        <v>981</v>
      </c>
      <c r="D3610" s="4"/>
      <c r="E3610" s="14" t="s">
        <v>1030</v>
      </c>
      <c r="F3610" s="5">
        <f>F3611</f>
        <v>7502</v>
      </c>
      <c r="G3610" s="5">
        <f t="shared" ref="G3610:L3613" si="3061">G3611</f>
        <v>12852.1</v>
      </c>
      <c r="H3610" s="5">
        <f t="shared" si="3061"/>
        <v>7796.6</v>
      </c>
      <c r="I3610" s="5">
        <f t="shared" si="3061"/>
        <v>0</v>
      </c>
      <c r="J3610" s="5">
        <f t="shared" si="3061"/>
        <v>0</v>
      </c>
      <c r="K3610" s="5">
        <f t="shared" si="3061"/>
        <v>0</v>
      </c>
      <c r="L3610" s="5">
        <f t="shared" si="3061"/>
        <v>-560.78399999999999</v>
      </c>
      <c r="M3610" s="5">
        <f t="shared" si="2996"/>
        <v>6941.2160000000003</v>
      </c>
      <c r="N3610" s="5">
        <f t="shared" ref="N3610:O3613" si="3062">N3611</f>
        <v>10819.04069</v>
      </c>
      <c r="O3610" s="5">
        <f t="shared" si="3062"/>
        <v>2919.5046400000001</v>
      </c>
      <c r="P3610" s="5">
        <f t="shared" ref="P3610:V3613" si="3063">P3611</f>
        <v>0</v>
      </c>
      <c r="Q3610" s="5">
        <f t="shared" si="3063"/>
        <v>0</v>
      </c>
      <c r="R3610" s="5">
        <f t="shared" si="3063"/>
        <v>0</v>
      </c>
      <c r="S3610" s="5">
        <f t="shared" si="3063"/>
        <v>0</v>
      </c>
      <c r="T3610" s="5">
        <f t="shared" si="3063"/>
        <v>9508.6892100000005</v>
      </c>
      <c r="U3610" s="5">
        <f t="shared" si="3063"/>
        <v>0</v>
      </c>
      <c r="V3610" s="42">
        <f t="shared" si="3063"/>
        <v>0</v>
      </c>
      <c r="W3610" s="5">
        <f t="shared" si="3052"/>
        <v>87.888468880506636</v>
      </c>
      <c r="X3610" s="27"/>
    </row>
    <row r="3611" spans="1:24" ht="63" customHeight="1" x14ac:dyDescent="0.3">
      <c r="A3611" s="4" t="s">
        <v>240</v>
      </c>
      <c r="B3611" s="4" t="s">
        <v>1787</v>
      </c>
      <c r="C3611" s="4" t="s">
        <v>982</v>
      </c>
      <c r="D3611" s="4"/>
      <c r="E3611" s="14" t="s">
        <v>1031</v>
      </c>
      <c r="F3611" s="5">
        <f>F3612</f>
        <v>7502</v>
      </c>
      <c r="G3611" s="5">
        <f t="shared" si="3061"/>
        <v>12852.1</v>
      </c>
      <c r="H3611" s="5">
        <f t="shared" si="3061"/>
        <v>7796.6</v>
      </c>
      <c r="I3611" s="5">
        <f t="shared" si="3061"/>
        <v>0</v>
      </c>
      <c r="J3611" s="5">
        <f t="shared" si="3061"/>
        <v>0</v>
      </c>
      <c r="K3611" s="5">
        <f t="shared" si="3061"/>
        <v>0</v>
      </c>
      <c r="L3611" s="5">
        <f t="shared" si="3061"/>
        <v>-560.78399999999999</v>
      </c>
      <c r="M3611" s="5">
        <f t="shared" si="2996"/>
        <v>6941.2160000000003</v>
      </c>
      <c r="N3611" s="5">
        <f t="shared" si="3062"/>
        <v>10819.04069</v>
      </c>
      <c r="O3611" s="5">
        <f t="shared" si="3062"/>
        <v>2919.5046400000001</v>
      </c>
      <c r="P3611" s="5">
        <f t="shared" si="3063"/>
        <v>0</v>
      </c>
      <c r="Q3611" s="5">
        <f t="shared" si="3063"/>
        <v>0</v>
      </c>
      <c r="R3611" s="5">
        <f t="shared" si="3063"/>
        <v>0</v>
      </c>
      <c r="S3611" s="5">
        <f t="shared" si="3063"/>
        <v>0</v>
      </c>
      <c r="T3611" s="5">
        <f t="shared" si="3063"/>
        <v>9508.6892100000005</v>
      </c>
      <c r="U3611" s="5">
        <f t="shared" si="3063"/>
        <v>0</v>
      </c>
      <c r="V3611" s="42">
        <f t="shared" si="3063"/>
        <v>0</v>
      </c>
      <c r="W3611" s="5">
        <f t="shared" si="3052"/>
        <v>87.888468880506636</v>
      </c>
      <c r="X3611" s="27"/>
    </row>
    <row r="3612" spans="1:24" ht="47.25" customHeight="1" x14ac:dyDescent="0.3">
      <c r="A3612" s="4" t="s">
        <v>240</v>
      </c>
      <c r="B3612" s="4" t="s">
        <v>1787</v>
      </c>
      <c r="C3612" s="4" t="s">
        <v>983</v>
      </c>
      <c r="D3612" s="4"/>
      <c r="E3612" s="14" t="s">
        <v>1032</v>
      </c>
      <c r="F3612" s="5">
        <f>F3613</f>
        <v>7502</v>
      </c>
      <c r="G3612" s="5">
        <f t="shared" si="3061"/>
        <v>12852.1</v>
      </c>
      <c r="H3612" s="5">
        <f t="shared" si="3061"/>
        <v>7796.6</v>
      </c>
      <c r="I3612" s="5">
        <f t="shared" si="3061"/>
        <v>0</v>
      </c>
      <c r="J3612" s="5">
        <f t="shared" si="3061"/>
        <v>0</v>
      </c>
      <c r="K3612" s="5">
        <f t="shared" si="3061"/>
        <v>0</v>
      </c>
      <c r="L3612" s="5">
        <f t="shared" si="3061"/>
        <v>-560.78399999999999</v>
      </c>
      <c r="M3612" s="5">
        <f t="shared" si="2996"/>
        <v>6941.2160000000003</v>
      </c>
      <c r="N3612" s="5">
        <f t="shared" si="3062"/>
        <v>10819.04069</v>
      </c>
      <c r="O3612" s="5">
        <f t="shared" si="3062"/>
        <v>2919.5046400000001</v>
      </c>
      <c r="P3612" s="5">
        <f t="shared" si="3063"/>
        <v>0</v>
      </c>
      <c r="Q3612" s="5">
        <f t="shared" si="3063"/>
        <v>0</v>
      </c>
      <c r="R3612" s="5">
        <f t="shared" si="3063"/>
        <v>0</v>
      </c>
      <c r="S3612" s="5">
        <f t="shared" si="3063"/>
        <v>0</v>
      </c>
      <c r="T3612" s="5">
        <f t="shared" si="3063"/>
        <v>9508.6892100000005</v>
      </c>
      <c r="U3612" s="5">
        <f t="shared" si="3063"/>
        <v>0</v>
      </c>
      <c r="V3612" s="42">
        <f t="shared" si="3063"/>
        <v>0</v>
      </c>
      <c r="W3612" s="5">
        <f t="shared" si="3052"/>
        <v>87.888468880506636</v>
      </c>
      <c r="X3612" s="27"/>
    </row>
    <row r="3613" spans="1:24" ht="31.5" customHeight="1" x14ac:dyDescent="0.3">
      <c r="A3613" s="4" t="s">
        <v>240</v>
      </c>
      <c r="B3613" s="4" t="s">
        <v>1787</v>
      </c>
      <c r="C3613" s="4" t="s">
        <v>983</v>
      </c>
      <c r="D3613" s="4" t="s">
        <v>11</v>
      </c>
      <c r="E3613" s="14" t="s">
        <v>531</v>
      </c>
      <c r="F3613" s="5">
        <f>F3614</f>
        <v>7502</v>
      </c>
      <c r="G3613" s="5">
        <f t="shared" si="3061"/>
        <v>12852.1</v>
      </c>
      <c r="H3613" s="5">
        <f t="shared" si="3061"/>
        <v>7796.6</v>
      </c>
      <c r="I3613" s="5">
        <f t="shared" si="3061"/>
        <v>0</v>
      </c>
      <c r="J3613" s="5">
        <f t="shared" si="3061"/>
        <v>0</v>
      </c>
      <c r="K3613" s="5">
        <f t="shared" si="3061"/>
        <v>0</v>
      </c>
      <c r="L3613" s="5">
        <f t="shared" si="3061"/>
        <v>-560.78399999999999</v>
      </c>
      <c r="M3613" s="5">
        <f t="shared" si="2996"/>
        <v>6941.2160000000003</v>
      </c>
      <c r="N3613" s="5">
        <f t="shared" si="3062"/>
        <v>10819.04069</v>
      </c>
      <c r="O3613" s="5">
        <f t="shared" si="3062"/>
        <v>2919.5046400000001</v>
      </c>
      <c r="P3613" s="5">
        <f t="shared" si="3063"/>
        <v>0</v>
      </c>
      <c r="Q3613" s="5">
        <f t="shared" si="3063"/>
        <v>0</v>
      </c>
      <c r="R3613" s="5">
        <f t="shared" si="3063"/>
        <v>0</v>
      </c>
      <c r="S3613" s="5">
        <f t="shared" si="3063"/>
        <v>0</v>
      </c>
      <c r="T3613" s="5">
        <f t="shared" si="3063"/>
        <v>9508.6892100000005</v>
      </c>
      <c r="U3613" s="5">
        <f t="shared" si="3063"/>
        <v>0</v>
      </c>
      <c r="V3613" s="42">
        <f t="shared" si="3063"/>
        <v>0</v>
      </c>
      <c r="W3613" s="5">
        <f t="shared" si="3052"/>
        <v>87.888468880506636</v>
      </c>
      <c r="X3613" s="27"/>
    </row>
    <row r="3614" spans="1:24" ht="31.5" customHeight="1" x14ac:dyDescent="0.3">
      <c r="A3614" s="4" t="s">
        <v>240</v>
      </c>
      <c r="B3614" s="4" t="s">
        <v>1787</v>
      </c>
      <c r="C3614" s="4" t="s">
        <v>983</v>
      </c>
      <c r="D3614" s="4" t="s">
        <v>12</v>
      </c>
      <c r="E3614" s="14" t="s">
        <v>532</v>
      </c>
      <c r="F3614" s="5">
        <v>7502</v>
      </c>
      <c r="G3614" s="5">
        <v>12852.1</v>
      </c>
      <c r="H3614" s="5">
        <v>7796.6</v>
      </c>
      <c r="I3614" s="5"/>
      <c r="J3614" s="5"/>
      <c r="K3614" s="5"/>
      <c r="L3614" s="5">
        <f>-350.15-210.634</f>
        <v>-560.78399999999999</v>
      </c>
      <c r="M3614" s="5">
        <f t="shared" si="2996"/>
        <v>6941.2160000000003</v>
      </c>
      <c r="N3614" s="5">
        <v>10819.04069</v>
      </c>
      <c r="O3614" s="5">
        <v>2919.5046400000001</v>
      </c>
      <c r="P3614" s="5">
        <v>0</v>
      </c>
      <c r="Q3614" s="5">
        <v>0</v>
      </c>
      <c r="R3614" s="5">
        <v>0</v>
      </c>
      <c r="S3614" s="5">
        <v>0</v>
      </c>
      <c r="T3614" s="5">
        <v>9508.6892100000005</v>
      </c>
      <c r="U3614" s="5">
        <v>0</v>
      </c>
      <c r="V3614" s="42">
        <v>0</v>
      </c>
      <c r="W3614" s="5">
        <f t="shared" si="3052"/>
        <v>87.888468880506636</v>
      </c>
      <c r="X3614" s="27"/>
    </row>
    <row r="3615" spans="1:24" ht="31.5" customHeight="1" x14ac:dyDescent="0.3">
      <c r="A3615" s="4" t="s">
        <v>240</v>
      </c>
      <c r="B3615" s="4" t="s">
        <v>1787</v>
      </c>
      <c r="C3615" s="4" t="s">
        <v>202</v>
      </c>
      <c r="D3615" s="4"/>
      <c r="E3615" s="14" t="s">
        <v>1156</v>
      </c>
      <c r="F3615" s="5">
        <f t="shared" ref="F3615:L3619" si="3064">F3616</f>
        <v>2585.6999999999998</v>
      </c>
      <c r="G3615" s="5">
        <f t="shared" si="3064"/>
        <v>2585.6999999999998</v>
      </c>
      <c r="H3615" s="5">
        <f t="shared" si="3064"/>
        <v>2585.6999999999998</v>
      </c>
      <c r="I3615" s="5">
        <f t="shared" si="3064"/>
        <v>0</v>
      </c>
      <c r="J3615" s="5">
        <f t="shared" si="3064"/>
        <v>0</v>
      </c>
      <c r="K3615" s="5">
        <f t="shared" si="3064"/>
        <v>0</v>
      </c>
      <c r="L3615" s="5">
        <f t="shared" si="3064"/>
        <v>0</v>
      </c>
      <c r="M3615" s="5">
        <f t="shared" si="2996"/>
        <v>2585.6999999999998</v>
      </c>
      <c r="N3615" s="5">
        <f t="shared" ref="N3615:O3619" si="3065">N3616</f>
        <v>2535.6999999999998</v>
      </c>
      <c r="O3615" s="5">
        <f t="shared" si="3065"/>
        <v>778.58780000000002</v>
      </c>
      <c r="P3615" s="5">
        <f t="shared" ref="P3615:V3619" si="3066">P3616</f>
        <v>0</v>
      </c>
      <c r="Q3615" s="5">
        <f t="shared" si="3066"/>
        <v>0</v>
      </c>
      <c r="R3615" s="5">
        <f t="shared" si="3066"/>
        <v>0</v>
      </c>
      <c r="S3615" s="5">
        <f t="shared" si="3066"/>
        <v>0</v>
      </c>
      <c r="T3615" s="5">
        <f t="shared" si="3066"/>
        <v>2535.6999999999998</v>
      </c>
      <c r="U3615" s="5">
        <f t="shared" si="3066"/>
        <v>0</v>
      </c>
      <c r="V3615" s="42">
        <f t="shared" si="3066"/>
        <v>0</v>
      </c>
      <c r="W3615" s="5">
        <f t="shared" si="3052"/>
        <v>100</v>
      </c>
      <c r="X3615" s="27"/>
    </row>
    <row r="3616" spans="1:24" ht="31.5" customHeight="1" x14ac:dyDescent="0.3">
      <c r="A3616" s="4" t="s">
        <v>240</v>
      </c>
      <c r="B3616" s="4" t="s">
        <v>1787</v>
      </c>
      <c r="C3616" s="4" t="s">
        <v>203</v>
      </c>
      <c r="D3616" s="4"/>
      <c r="E3616" s="14" t="s">
        <v>1157</v>
      </c>
      <c r="F3616" s="5">
        <f t="shared" si="3064"/>
        <v>2585.6999999999998</v>
      </c>
      <c r="G3616" s="5">
        <f t="shared" si="3064"/>
        <v>2585.6999999999998</v>
      </c>
      <c r="H3616" s="5">
        <f t="shared" si="3064"/>
        <v>2585.6999999999998</v>
      </c>
      <c r="I3616" s="5">
        <f t="shared" si="3064"/>
        <v>0</v>
      </c>
      <c r="J3616" s="5">
        <f t="shared" si="3064"/>
        <v>0</v>
      </c>
      <c r="K3616" s="5">
        <f t="shared" si="3064"/>
        <v>0</v>
      </c>
      <c r="L3616" s="5">
        <f t="shared" si="3064"/>
        <v>0</v>
      </c>
      <c r="M3616" s="5">
        <f t="shared" si="2996"/>
        <v>2585.6999999999998</v>
      </c>
      <c r="N3616" s="5">
        <f t="shared" si="3065"/>
        <v>2535.6999999999998</v>
      </c>
      <c r="O3616" s="5">
        <f t="shared" si="3065"/>
        <v>778.58780000000002</v>
      </c>
      <c r="P3616" s="5">
        <f t="shared" si="3066"/>
        <v>0</v>
      </c>
      <c r="Q3616" s="5">
        <f t="shared" si="3066"/>
        <v>0</v>
      </c>
      <c r="R3616" s="5">
        <f t="shared" si="3066"/>
        <v>0</v>
      </c>
      <c r="S3616" s="5">
        <f t="shared" si="3066"/>
        <v>0</v>
      </c>
      <c r="T3616" s="5">
        <f t="shared" si="3066"/>
        <v>2535.6999999999998</v>
      </c>
      <c r="U3616" s="5">
        <f t="shared" si="3066"/>
        <v>0</v>
      </c>
      <c r="V3616" s="42">
        <f t="shared" si="3066"/>
        <v>0</v>
      </c>
      <c r="W3616" s="5">
        <f t="shared" si="3052"/>
        <v>100</v>
      </c>
      <c r="X3616" s="27"/>
    </row>
    <row r="3617" spans="1:25" ht="47.25" customHeight="1" x14ac:dyDescent="0.3">
      <c r="A3617" s="4" t="s">
        <v>240</v>
      </c>
      <c r="B3617" s="4" t="s">
        <v>1787</v>
      </c>
      <c r="C3617" s="4" t="s">
        <v>195</v>
      </c>
      <c r="D3617" s="4"/>
      <c r="E3617" s="14" t="s">
        <v>1163</v>
      </c>
      <c r="F3617" s="5">
        <f>F3618</f>
        <v>2585.6999999999998</v>
      </c>
      <c r="G3617" s="5">
        <f t="shared" si="3064"/>
        <v>2585.6999999999998</v>
      </c>
      <c r="H3617" s="5">
        <f t="shared" si="3064"/>
        <v>2585.6999999999998</v>
      </c>
      <c r="I3617" s="5">
        <f t="shared" si="3064"/>
        <v>0</v>
      </c>
      <c r="J3617" s="5">
        <f t="shared" si="3064"/>
        <v>0</v>
      </c>
      <c r="K3617" s="5">
        <f t="shared" si="3064"/>
        <v>0</v>
      </c>
      <c r="L3617" s="5">
        <f t="shared" si="3064"/>
        <v>0</v>
      </c>
      <c r="M3617" s="5">
        <f t="shared" si="2996"/>
        <v>2585.6999999999998</v>
      </c>
      <c r="N3617" s="5">
        <f t="shared" si="3065"/>
        <v>2535.6999999999998</v>
      </c>
      <c r="O3617" s="5">
        <f t="shared" si="3065"/>
        <v>778.58780000000002</v>
      </c>
      <c r="P3617" s="5">
        <f t="shared" si="3066"/>
        <v>0</v>
      </c>
      <c r="Q3617" s="5">
        <f t="shared" si="3066"/>
        <v>0</v>
      </c>
      <c r="R3617" s="5">
        <f t="shared" si="3066"/>
        <v>0</v>
      </c>
      <c r="S3617" s="5">
        <f t="shared" si="3066"/>
        <v>0</v>
      </c>
      <c r="T3617" s="5">
        <f t="shared" si="3066"/>
        <v>2535.6999999999998</v>
      </c>
      <c r="U3617" s="5">
        <f t="shared" si="3066"/>
        <v>0</v>
      </c>
      <c r="V3617" s="42">
        <f t="shared" si="3066"/>
        <v>0</v>
      </c>
      <c r="W3617" s="5">
        <f t="shared" si="3052"/>
        <v>100</v>
      </c>
      <c r="X3617" s="27"/>
    </row>
    <row r="3618" spans="1:25" ht="47.25" customHeight="1" x14ac:dyDescent="0.3">
      <c r="A3618" s="4" t="s">
        <v>240</v>
      </c>
      <c r="B3618" s="4" t="s">
        <v>1787</v>
      </c>
      <c r="C3618" s="4" t="s">
        <v>1471</v>
      </c>
      <c r="D3618" s="4"/>
      <c r="E3618" s="14" t="s">
        <v>1472</v>
      </c>
      <c r="F3618" s="5">
        <f>F3619</f>
        <v>2585.6999999999998</v>
      </c>
      <c r="G3618" s="5">
        <f t="shared" si="3064"/>
        <v>2585.6999999999998</v>
      </c>
      <c r="H3618" s="5">
        <f t="shared" si="3064"/>
        <v>2585.6999999999998</v>
      </c>
      <c r="I3618" s="5">
        <f t="shared" si="3064"/>
        <v>0</v>
      </c>
      <c r="J3618" s="5">
        <f t="shared" si="3064"/>
        <v>0</v>
      </c>
      <c r="K3618" s="5">
        <f t="shared" si="3064"/>
        <v>0</v>
      </c>
      <c r="L3618" s="5">
        <f t="shared" si="3064"/>
        <v>0</v>
      </c>
      <c r="M3618" s="5">
        <f t="shared" si="2996"/>
        <v>2585.6999999999998</v>
      </c>
      <c r="N3618" s="5">
        <f t="shared" si="3065"/>
        <v>2535.6999999999998</v>
      </c>
      <c r="O3618" s="5">
        <f t="shared" si="3065"/>
        <v>778.58780000000002</v>
      </c>
      <c r="P3618" s="5">
        <f t="shared" si="3066"/>
        <v>0</v>
      </c>
      <c r="Q3618" s="5">
        <f t="shared" si="3066"/>
        <v>0</v>
      </c>
      <c r="R3618" s="5">
        <f t="shared" si="3066"/>
        <v>0</v>
      </c>
      <c r="S3618" s="5">
        <f t="shared" si="3066"/>
        <v>0</v>
      </c>
      <c r="T3618" s="5">
        <f t="shared" si="3066"/>
        <v>2535.6999999999998</v>
      </c>
      <c r="U3618" s="5">
        <f t="shared" si="3066"/>
        <v>0</v>
      </c>
      <c r="V3618" s="42">
        <f t="shared" si="3066"/>
        <v>0</v>
      </c>
      <c r="W3618" s="5">
        <f t="shared" si="3052"/>
        <v>100</v>
      </c>
      <c r="X3618" s="27"/>
    </row>
    <row r="3619" spans="1:25" ht="31.5" customHeight="1" x14ac:dyDescent="0.3">
      <c r="A3619" s="4" t="s">
        <v>240</v>
      </c>
      <c r="B3619" s="4" t="s">
        <v>1787</v>
      </c>
      <c r="C3619" s="4" t="s">
        <v>1471</v>
      </c>
      <c r="D3619" s="4" t="s">
        <v>11</v>
      </c>
      <c r="E3619" s="14" t="s">
        <v>531</v>
      </c>
      <c r="F3619" s="5">
        <f t="shared" si="3064"/>
        <v>2585.6999999999998</v>
      </c>
      <c r="G3619" s="5">
        <f t="shared" si="3064"/>
        <v>2585.6999999999998</v>
      </c>
      <c r="H3619" s="5">
        <f t="shared" si="3064"/>
        <v>2585.6999999999998</v>
      </c>
      <c r="I3619" s="5">
        <f t="shared" si="3064"/>
        <v>0</v>
      </c>
      <c r="J3619" s="5">
        <f t="shared" si="3064"/>
        <v>0</v>
      </c>
      <c r="K3619" s="5">
        <f t="shared" si="3064"/>
        <v>0</v>
      </c>
      <c r="L3619" s="5">
        <f t="shared" si="3064"/>
        <v>0</v>
      </c>
      <c r="M3619" s="5">
        <f t="shared" si="2996"/>
        <v>2585.6999999999998</v>
      </c>
      <c r="N3619" s="5">
        <f t="shared" si="3065"/>
        <v>2535.6999999999998</v>
      </c>
      <c r="O3619" s="5">
        <f t="shared" si="3065"/>
        <v>778.58780000000002</v>
      </c>
      <c r="P3619" s="5">
        <f t="shared" si="3066"/>
        <v>0</v>
      </c>
      <c r="Q3619" s="5">
        <f t="shared" si="3066"/>
        <v>0</v>
      </c>
      <c r="R3619" s="5">
        <f t="shared" si="3066"/>
        <v>0</v>
      </c>
      <c r="S3619" s="5">
        <f t="shared" si="3066"/>
        <v>0</v>
      </c>
      <c r="T3619" s="5">
        <f t="shared" si="3066"/>
        <v>2535.6999999999998</v>
      </c>
      <c r="U3619" s="5">
        <f t="shared" si="3066"/>
        <v>0</v>
      </c>
      <c r="V3619" s="42">
        <f t="shared" si="3066"/>
        <v>0</v>
      </c>
      <c r="W3619" s="5">
        <f t="shared" si="3052"/>
        <v>100</v>
      </c>
      <c r="X3619" s="27"/>
    </row>
    <row r="3620" spans="1:25" ht="31.5" customHeight="1" x14ac:dyDescent="0.3">
      <c r="A3620" s="4" t="s">
        <v>240</v>
      </c>
      <c r="B3620" s="4" t="s">
        <v>1787</v>
      </c>
      <c r="C3620" s="4" t="s">
        <v>1471</v>
      </c>
      <c r="D3620" s="4" t="s">
        <v>12</v>
      </c>
      <c r="E3620" s="14" t="s">
        <v>532</v>
      </c>
      <c r="F3620" s="5">
        <v>2585.6999999999998</v>
      </c>
      <c r="G3620" s="5">
        <v>2585.6999999999998</v>
      </c>
      <c r="H3620" s="5">
        <v>2585.6999999999998</v>
      </c>
      <c r="I3620" s="5"/>
      <c r="J3620" s="5"/>
      <c r="K3620" s="5"/>
      <c r="L3620" s="5"/>
      <c r="M3620" s="5">
        <f t="shared" ref="M3620:M3706" si="3067">F3620+I3620+L3620</f>
        <v>2585.6999999999998</v>
      </c>
      <c r="N3620" s="5">
        <v>2535.6999999999998</v>
      </c>
      <c r="O3620" s="5">
        <v>778.58780000000002</v>
      </c>
      <c r="P3620" s="5">
        <v>0</v>
      </c>
      <c r="Q3620" s="5">
        <v>0</v>
      </c>
      <c r="R3620" s="5">
        <v>0</v>
      </c>
      <c r="S3620" s="5">
        <v>0</v>
      </c>
      <c r="T3620" s="5">
        <v>2535.6999999999998</v>
      </c>
      <c r="U3620" s="5">
        <v>0</v>
      </c>
      <c r="V3620" s="42">
        <v>0</v>
      </c>
      <c r="W3620" s="5">
        <f t="shared" si="3052"/>
        <v>100</v>
      </c>
      <c r="X3620" s="27"/>
    </row>
    <row r="3621" spans="1:25" ht="47.25" customHeight="1" x14ac:dyDescent="0.3">
      <c r="A3621" s="4" t="s">
        <v>240</v>
      </c>
      <c r="B3621" s="4" t="s">
        <v>1787</v>
      </c>
      <c r="C3621" s="4" t="s">
        <v>32</v>
      </c>
      <c r="D3621" s="4"/>
      <c r="E3621" s="14" t="s">
        <v>1173</v>
      </c>
      <c r="F3621" s="5">
        <f t="shared" ref="F3621:L3628" si="3068">F3622</f>
        <v>2575.6</v>
      </c>
      <c r="G3621" s="5">
        <f t="shared" si="3068"/>
        <v>2389.5</v>
      </c>
      <c r="H3621" s="5">
        <f t="shared" si="3068"/>
        <v>2575.6</v>
      </c>
      <c r="I3621" s="5">
        <f t="shared" si="3068"/>
        <v>0</v>
      </c>
      <c r="J3621" s="5">
        <f t="shared" si="3068"/>
        <v>0</v>
      </c>
      <c r="K3621" s="5">
        <f t="shared" si="3068"/>
        <v>0</v>
      </c>
      <c r="L3621" s="5">
        <f t="shared" si="3068"/>
        <v>2477.5569999999998</v>
      </c>
      <c r="M3621" s="5">
        <f t="shared" si="3067"/>
        <v>5053.1569999999992</v>
      </c>
      <c r="N3621" s="5">
        <f t="shared" ref="N3621:O3628" si="3069">N3622</f>
        <v>5053.1570000000002</v>
      </c>
      <c r="O3621" s="5">
        <f t="shared" si="3069"/>
        <v>1822.6170500000001</v>
      </c>
      <c r="P3621" s="5">
        <f t="shared" ref="P3621:V3628" si="3070">P3622</f>
        <v>0</v>
      </c>
      <c r="Q3621" s="5">
        <f t="shared" si="3070"/>
        <v>0</v>
      </c>
      <c r="R3621" s="5">
        <f t="shared" si="3070"/>
        <v>0</v>
      </c>
      <c r="S3621" s="5">
        <f t="shared" si="3070"/>
        <v>0</v>
      </c>
      <c r="T3621" s="5">
        <f t="shared" si="3070"/>
        <v>3972.8361</v>
      </c>
      <c r="U3621" s="5">
        <f t="shared" si="3070"/>
        <v>0</v>
      </c>
      <c r="V3621" s="42">
        <f t="shared" si="3070"/>
        <v>0</v>
      </c>
      <c r="W3621" s="5">
        <f t="shared" si="3052"/>
        <v>78.620872060773095</v>
      </c>
      <c r="X3621" s="27"/>
    </row>
    <row r="3622" spans="1:25" ht="47.25" customHeight="1" x14ac:dyDescent="0.3">
      <c r="A3622" s="4" t="s">
        <v>240</v>
      </c>
      <c r="B3622" s="4" t="s">
        <v>1787</v>
      </c>
      <c r="C3622" s="4" t="s">
        <v>33</v>
      </c>
      <c r="D3622" s="4"/>
      <c r="E3622" s="14" t="s">
        <v>1174</v>
      </c>
      <c r="F3622" s="5">
        <f t="shared" si="3068"/>
        <v>2575.6</v>
      </c>
      <c r="G3622" s="5">
        <f t="shared" si="3068"/>
        <v>2389.5</v>
      </c>
      <c r="H3622" s="5">
        <f t="shared" si="3068"/>
        <v>2575.6</v>
      </c>
      <c r="I3622" s="5">
        <f t="shared" si="3068"/>
        <v>0</v>
      </c>
      <c r="J3622" s="5">
        <f t="shared" si="3068"/>
        <v>0</v>
      </c>
      <c r="K3622" s="5">
        <f t="shared" si="3068"/>
        <v>0</v>
      </c>
      <c r="L3622" s="5">
        <f t="shared" si="3068"/>
        <v>2477.5569999999998</v>
      </c>
      <c r="M3622" s="5">
        <f t="shared" si="3067"/>
        <v>5053.1569999999992</v>
      </c>
      <c r="N3622" s="5">
        <f t="shared" si="3069"/>
        <v>5053.1570000000002</v>
      </c>
      <c r="O3622" s="5">
        <f t="shared" si="3069"/>
        <v>1822.6170500000001</v>
      </c>
      <c r="P3622" s="5">
        <f t="shared" si="3070"/>
        <v>0</v>
      </c>
      <c r="Q3622" s="5">
        <f t="shared" si="3070"/>
        <v>0</v>
      </c>
      <c r="R3622" s="5">
        <f t="shared" si="3070"/>
        <v>0</v>
      </c>
      <c r="S3622" s="5">
        <f t="shared" si="3070"/>
        <v>0</v>
      </c>
      <c r="T3622" s="5">
        <f t="shared" si="3070"/>
        <v>3972.8361</v>
      </c>
      <c r="U3622" s="5">
        <f t="shared" si="3070"/>
        <v>0</v>
      </c>
      <c r="V3622" s="42">
        <f t="shared" si="3070"/>
        <v>0</v>
      </c>
      <c r="W3622" s="5">
        <f t="shared" si="3052"/>
        <v>78.620872060773095</v>
      </c>
      <c r="X3622" s="27"/>
    </row>
    <row r="3623" spans="1:25" ht="63" customHeight="1" x14ac:dyDescent="0.3">
      <c r="A3623" s="4" t="s">
        <v>240</v>
      </c>
      <c r="B3623" s="4" t="s">
        <v>1787</v>
      </c>
      <c r="C3623" s="4" t="s">
        <v>204</v>
      </c>
      <c r="D3623" s="4"/>
      <c r="E3623" s="14" t="s">
        <v>1177</v>
      </c>
      <c r="F3623" s="5">
        <f t="shared" ref="F3623:L3623" si="3071">F3627+F3624</f>
        <v>2575.6</v>
      </c>
      <c r="G3623" s="5">
        <f t="shared" si="3071"/>
        <v>2389.5</v>
      </c>
      <c r="H3623" s="5">
        <f t="shared" si="3071"/>
        <v>2575.6</v>
      </c>
      <c r="I3623" s="5">
        <f t="shared" si="3071"/>
        <v>0</v>
      </c>
      <c r="J3623" s="5">
        <f t="shared" si="3071"/>
        <v>0</v>
      </c>
      <c r="K3623" s="5">
        <f t="shared" si="3071"/>
        <v>0</v>
      </c>
      <c r="L3623" s="5">
        <f t="shared" si="3071"/>
        <v>2477.5569999999998</v>
      </c>
      <c r="M3623" s="5">
        <f t="shared" si="3067"/>
        <v>5053.1569999999992</v>
      </c>
      <c r="N3623" s="5">
        <f>N3627+N3624</f>
        <v>5053.1570000000002</v>
      </c>
      <c r="O3623" s="5">
        <f>O3627+O3624</f>
        <v>1822.6170500000001</v>
      </c>
      <c r="P3623" s="5">
        <f t="shared" ref="P3623:V3623" si="3072">P3627+P3624</f>
        <v>0</v>
      </c>
      <c r="Q3623" s="5">
        <f t="shared" si="3072"/>
        <v>0</v>
      </c>
      <c r="R3623" s="5">
        <f t="shared" si="3072"/>
        <v>0</v>
      </c>
      <c r="S3623" s="5">
        <f t="shared" si="3072"/>
        <v>0</v>
      </c>
      <c r="T3623" s="5">
        <f t="shared" si="3072"/>
        <v>3972.8361</v>
      </c>
      <c r="U3623" s="5">
        <f t="shared" si="3072"/>
        <v>0</v>
      </c>
      <c r="V3623" s="42">
        <f t="shared" si="3072"/>
        <v>0</v>
      </c>
      <c r="W3623" s="5">
        <f t="shared" si="3052"/>
        <v>78.620872060773095</v>
      </c>
      <c r="X3623" s="27"/>
    </row>
    <row r="3624" spans="1:25" ht="31.5" hidden="1" customHeight="1" x14ac:dyDescent="0.25">
      <c r="A3624" s="4" t="s">
        <v>240</v>
      </c>
      <c r="B3624" s="4" t="s">
        <v>1787</v>
      </c>
      <c r="C3624" s="4" t="s">
        <v>333</v>
      </c>
      <c r="D3624" s="4"/>
      <c r="E3624" s="14" t="s">
        <v>909</v>
      </c>
      <c r="F3624" s="5">
        <f t="shared" ref="F3624:L3625" si="3073">F3625</f>
        <v>0</v>
      </c>
      <c r="G3624" s="5">
        <f t="shared" si="3073"/>
        <v>0</v>
      </c>
      <c r="H3624" s="5">
        <f t="shared" si="3073"/>
        <v>0</v>
      </c>
      <c r="I3624" s="5">
        <f t="shared" si="3073"/>
        <v>0</v>
      </c>
      <c r="J3624" s="5">
        <f t="shared" si="3073"/>
        <v>0</v>
      </c>
      <c r="K3624" s="5">
        <f t="shared" si="3073"/>
        <v>0</v>
      </c>
      <c r="L3624" s="5">
        <f t="shared" si="3073"/>
        <v>0</v>
      </c>
      <c r="M3624" s="5">
        <f t="shared" si="3067"/>
        <v>0</v>
      </c>
      <c r="N3624" s="5">
        <f>N3625</f>
        <v>0</v>
      </c>
      <c r="O3624" s="5">
        <f>O3625</f>
        <v>0</v>
      </c>
      <c r="P3624" s="5">
        <f t="shared" ref="P3624:V3625" si="3074">P3625</f>
        <v>0</v>
      </c>
      <c r="Q3624" s="5">
        <f t="shared" si="3074"/>
        <v>0</v>
      </c>
      <c r="R3624" s="5">
        <f t="shared" si="3074"/>
        <v>0</v>
      </c>
      <c r="S3624" s="5">
        <f t="shared" si="3074"/>
        <v>0</v>
      </c>
      <c r="T3624" s="5">
        <f t="shared" si="3074"/>
        <v>0</v>
      </c>
      <c r="U3624" s="5">
        <f t="shared" si="3074"/>
        <v>0</v>
      </c>
      <c r="V3624" s="42">
        <f t="shared" si="3074"/>
        <v>0</v>
      </c>
      <c r="W3624" s="5" t="e">
        <f t="shared" si="3052"/>
        <v>#DIV/0!</v>
      </c>
      <c r="X3624" s="27" t="s">
        <v>1591</v>
      </c>
      <c r="Y3624" s="2" t="s">
        <v>1630</v>
      </c>
    </row>
    <row r="3625" spans="1:25" ht="31.5" hidden="1" customHeight="1" x14ac:dyDescent="0.3">
      <c r="A3625" s="4" t="s">
        <v>240</v>
      </c>
      <c r="B3625" s="4" t="s">
        <v>1787</v>
      </c>
      <c r="C3625" s="4" t="s">
        <v>333</v>
      </c>
      <c r="D3625" s="4" t="s">
        <v>11</v>
      </c>
      <c r="E3625" s="14" t="s">
        <v>531</v>
      </c>
      <c r="F3625" s="5">
        <f t="shared" si="3073"/>
        <v>0</v>
      </c>
      <c r="G3625" s="5">
        <f t="shared" si="3073"/>
        <v>0</v>
      </c>
      <c r="H3625" s="5">
        <f t="shared" si="3073"/>
        <v>0</v>
      </c>
      <c r="I3625" s="5">
        <f t="shared" si="3073"/>
        <v>0</v>
      </c>
      <c r="J3625" s="5">
        <f t="shared" si="3073"/>
        <v>0</v>
      </c>
      <c r="K3625" s="5">
        <f t="shared" si="3073"/>
        <v>0</v>
      </c>
      <c r="L3625" s="5">
        <f t="shared" si="3073"/>
        <v>0</v>
      </c>
      <c r="M3625" s="5">
        <f t="shared" si="3067"/>
        <v>0</v>
      </c>
      <c r="N3625" s="5">
        <f>N3626</f>
        <v>0</v>
      </c>
      <c r="O3625" s="5">
        <f>O3626</f>
        <v>0</v>
      </c>
      <c r="P3625" s="5">
        <f t="shared" si="3074"/>
        <v>0</v>
      </c>
      <c r="Q3625" s="5">
        <f t="shared" si="3074"/>
        <v>0</v>
      </c>
      <c r="R3625" s="5">
        <f t="shared" si="3074"/>
        <v>0</v>
      </c>
      <c r="S3625" s="5">
        <f t="shared" si="3074"/>
        <v>0</v>
      </c>
      <c r="T3625" s="5">
        <f t="shared" si="3074"/>
        <v>0</v>
      </c>
      <c r="U3625" s="5">
        <f t="shared" si="3074"/>
        <v>0</v>
      </c>
      <c r="V3625" s="42">
        <f t="shared" si="3074"/>
        <v>0</v>
      </c>
      <c r="W3625" s="5" t="e">
        <f t="shared" si="3052"/>
        <v>#DIV/0!</v>
      </c>
      <c r="X3625" s="27" t="s">
        <v>1591</v>
      </c>
      <c r="Y3625" s="2" t="s">
        <v>1630</v>
      </c>
    </row>
    <row r="3626" spans="1:25" ht="31.5" hidden="1" customHeight="1" x14ac:dyDescent="0.3">
      <c r="A3626" s="4" t="s">
        <v>240</v>
      </c>
      <c r="B3626" s="4" t="s">
        <v>1787</v>
      </c>
      <c r="C3626" s="4" t="s">
        <v>333</v>
      </c>
      <c r="D3626" s="4" t="s">
        <v>12</v>
      </c>
      <c r="E3626" s="14" t="s">
        <v>532</v>
      </c>
      <c r="F3626" s="5"/>
      <c r="G3626" s="5"/>
      <c r="H3626" s="5"/>
      <c r="I3626" s="5"/>
      <c r="J3626" s="5"/>
      <c r="K3626" s="5"/>
      <c r="L3626" s="5"/>
      <c r="M3626" s="5">
        <f t="shared" si="3067"/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42">
        <v>0</v>
      </c>
      <c r="W3626" s="5" t="e">
        <f t="shared" si="3052"/>
        <v>#DIV/0!</v>
      </c>
      <c r="X3626" s="27" t="s">
        <v>1591</v>
      </c>
      <c r="Y3626" s="2" t="s">
        <v>1630</v>
      </c>
    </row>
    <row r="3627" spans="1:25" ht="15.75" customHeight="1" x14ac:dyDescent="0.3">
      <c r="A3627" s="4" t="s">
        <v>240</v>
      </c>
      <c r="B3627" s="4" t="s">
        <v>1787</v>
      </c>
      <c r="C3627" s="4" t="s">
        <v>196</v>
      </c>
      <c r="D3627" s="4"/>
      <c r="E3627" s="14" t="s">
        <v>623</v>
      </c>
      <c r="F3627" s="5">
        <f t="shared" si="3068"/>
        <v>2575.6</v>
      </c>
      <c r="G3627" s="5">
        <f t="shared" si="3068"/>
        <v>2389.5</v>
      </c>
      <c r="H3627" s="5">
        <f t="shared" si="3068"/>
        <v>2575.6</v>
      </c>
      <c r="I3627" s="5">
        <f t="shared" si="3068"/>
        <v>0</v>
      </c>
      <c r="J3627" s="5">
        <f t="shared" si="3068"/>
        <v>0</v>
      </c>
      <c r="K3627" s="5">
        <f t="shared" si="3068"/>
        <v>0</v>
      </c>
      <c r="L3627" s="5">
        <f t="shared" si="3068"/>
        <v>2477.5569999999998</v>
      </c>
      <c r="M3627" s="5">
        <f t="shared" si="3067"/>
        <v>5053.1569999999992</v>
      </c>
      <c r="N3627" s="5">
        <f t="shared" si="3069"/>
        <v>5053.1570000000002</v>
      </c>
      <c r="O3627" s="5">
        <f t="shared" si="3069"/>
        <v>1822.6170500000001</v>
      </c>
      <c r="P3627" s="5">
        <f t="shared" si="3070"/>
        <v>0</v>
      </c>
      <c r="Q3627" s="5">
        <f t="shared" si="3070"/>
        <v>0</v>
      </c>
      <c r="R3627" s="5">
        <f t="shared" si="3070"/>
        <v>0</v>
      </c>
      <c r="S3627" s="5">
        <f t="shared" si="3070"/>
        <v>0</v>
      </c>
      <c r="T3627" s="5">
        <f t="shared" si="3070"/>
        <v>3972.8361</v>
      </c>
      <c r="U3627" s="5">
        <f t="shared" si="3070"/>
        <v>0</v>
      </c>
      <c r="V3627" s="42">
        <f t="shared" si="3070"/>
        <v>0</v>
      </c>
      <c r="W3627" s="5">
        <f t="shared" si="3052"/>
        <v>78.620872060773095</v>
      </c>
      <c r="X3627" s="27"/>
    </row>
    <row r="3628" spans="1:25" ht="31.5" customHeight="1" x14ac:dyDescent="0.3">
      <c r="A3628" s="4" t="s">
        <v>240</v>
      </c>
      <c r="B3628" s="4" t="s">
        <v>1787</v>
      </c>
      <c r="C3628" s="4" t="s">
        <v>196</v>
      </c>
      <c r="D3628" s="4" t="s">
        <v>11</v>
      </c>
      <c r="E3628" s="14" t="s">
        <v>531</v>
      </c>
      <c r="F3628" s="5">
        <f t="shared" si="3068"/>
        <v>2575.6</v>
      </c>
      <c r="G3628" s="5">
        <f t="shared" si="3068"/>
        <v>2389.5</v>
      </c>
      <c r="H3628" s="5">
        <f t="shared" si="3068"/>
        <v>2575.6</v>
      </c>
      <c r="I3628" s="5">
        <f t="shared" si="3068"/>
        <v>0</v>
      </c>
      <c r="J3628" s="5">
        <f t="shared" si="3068"/>
        <v>0</v>
      </c>
      <c r="K3628" s="5">
        <f t="shared" si="3068"/>
        <v>0</v>
      </c>
      <c r="L3628" s="5">
        <f t="shared" si="3068"/>
        <v>2477.5569999999998</v>
      </c>
      <c r="M3628" s="5">
        <f t="shared" si="3067"/>
        <v>5053.1569999999992</v>
      </c>
      <c r="N3628" s="5">
        <f t="shared" si="3069"/>
        <v>5053.1570000000002</v>
      </c>
      <c r="O3628" s="5">
        <f t="shared" si="3069"/>
        <v>1822.6170500000001</v>
      </c>
      <c r="P3628" s="5">
        <f t="shared" si="3070"/>
        <v>0</v>
      </c>
      <c r="Q3628" s="5">
        <f t="shared" si="3070"/>
        <v>0</v>
      </c>
      <c r="R3628" s="5">
        <f t="shared" si="3070"/>
        <v>0</v>
      </c>
      <c r="S3628" s="5">
        <f t="shared" si="3070"/>
        <v>0</v>
      </c>
      <c r="T3628" s="5">
        <f t="shared" si="3070"/>
        <v>3972.8361</v>
      </c>
      <c r="U3628" s="5">
        <f t="shared" si="3070"/>
        <v>0</v>
      </c>
      <c r="V3628" s="42">
        <f t="shared" si="3070"/>
        <v>0</v>
      </c>
      <c r="W3628" s="5">
        <f t="shared" si="3052"/>
        <v>78.620872060773095</v>
      </c>
      <c r="X3628" s="27"/>
    </row>
    <row r="3629" spans="1:25" ht="31.5" customHeight="1" x14ac:dyDescent="0.3">
      <c r="A3629" s="4" t="s">
        <v>240</v>
      </c>
      <c r="B3629" s="4" t="s">
        <v>1787</v>
      </c>
      <c r="C3629" s="4" t="s">
        <v>196</v>
      </c>
      <c r="D3629" s="4" t="s">
        <v>12</v>
      </c>
      <c r="E3629" s="14" t="s">
        <v>532</v>
      </c>
      <c r="F3629" s="5">
        <v>2575.6</v>
      </c>
      <c r="G3629" s="5">
        <v>2389.5</v>
      </c>
      <c r="H3629" s="5">
        <v>2575.6</v>
      </c>
      <c r="I3629" s="5"/>
      <c r="J3629" s="5"/>
      <c r="K3629" s="5"/>
      <c r="L3629" s="5">
        <v>2477.5569999999998</v>
      </c>
      <c r="M3629" s="5">
        <f t="shared" si="3067"/>
        <v>5053.1569999999992</v>
      </c>
      <c r="N3629" s="5">
        <v>5053.1570000000002</v>
      </c>
      <c r="O3629" s="5">
        <v>1822.6170500000001</v>
      </c>
      <c r="P3629" s="5">
        <v>0</v>
      </c>
      <c r="Q3629" s="5">
        <v>0</v>
      </c>
      <c r="R3629" s="5">
        <v>0</v>
      </c>
      <c r="S3629" s="5">
        <v>0</v>
      </c>
      <c r="T3629" s="5">
        <v>3972.8361</v>
      </c>
      <c r="U3629" s="5">
        <v>0</v>
      </c>
      <c r="V3629" s="42">
        <v>0</v>
      </c>
      <c r="W3629" s="5">
        <f t="shared" si="3052"/>
        <v>78.620872060773095</v>
      </c>
      <c r="X3629" s="27"/>
    </row>
    <row r="3630" spans="1:25" ht="31.5" customHeight="1" x14ac:dyDescent="0.3">
      <c r="A3630" s="4" t="s">
        <v>240</v>
      </c>
      <c r="B3630" s="4" t="s">
        <v>1787</v>
      </c>
      <c r="C3630" s="4" t="s">
        <v>222</v>
      </c>
      <c r="D3630" s="4"/>
      <c r="E3630" s="14" t="s">
        <v>1179</v>
      </c>
      <c r="F3630" s="5"/>
      <c r="G3630" s="5"/>
      <c r="H3630" s="5"/>
      <c r="I3630" s="5"/>
      <c r="J3630" s="5"/>
      <c r="K3630" s="5"/>
      <c r="L3630" s="5"/>
      <c r="M3630" s="5">
        <f>M3631</f>
        <v>0</v>
      </c>
      <c r="N3630" s="5">
        <f t="shared" ref="N3630:V3630" si="3075">N3631</f>
        <v>26423.29319</v>
      </c>
      <c r="O3630" s="5">
        <f t="shared" si="3075"/>
        <v>20637.039680000002</v>
      </c>
      <c r="P3630" s="5">
        <f t="shared" si="3075"/>
        <v>21138.634550000002</v>
      </c>
      <c r="Q3630" s="5">
        <f t="shared" si="3075"/>
        <v>16522.218269999998</v>
      </c>
      <c r="R3630" s="5">
        <f t="shared" si="3075"/>
        <v>0</v>
      </c>
      <c r="S3630" s="5">
        <f t="shared" si="3075"/>
        <v>0</v>
      </c>
      <c r="T3630" s="5">
        <f t="shared" si="3075"/>
        <v>26423.29319</v>
      </c>
      <c r="U3630" s="5">
        <f t="shared" si="3075"/>
        <v>21138.634550000002</v>
      </c>
      <c r="V3630" s="42">
        <f t="shared" si="3075"/>
        <v>0</v>
      </c>
      <c r="W3630" s="5">
        <f t="shared" si="3052"/>
        <v>100</v>
      </c>
      <c r="X3630" s="27"/>
    </row>
    <row r="3631" spans="1:25" ht="47.25" customHeight="1" x14ac:dyDescent="0.3">
      <c r="A3631" s="4" t="s">
        <v>240</v>
      </c>
      <c r="B3631" s="4" t="s">
        <v>1787</v>
      </c>
      <c r="C3631" s="4" t="s">
        <v>223</v>
      </c>
      <c r="D3631" s="4"/>
      <c r="E3631" s="14" t="s">
        <v>1180</v>
      </c>
      <c r="F3631" s="5"/>
      <c r="G3631" s="5"/>
      <c r="H3631" s="5"/>
      <c r="I3631" s="5"/>
      <c r="J3631" s="5"/>
      <c r="K3631" s="5"/>
      <c r="L3631" s="5"/>
      <c r="M3631" s="5">
        <f>M3632</f>
        <v>0</v>
      </c>
      <c r="N3631" s="5">
        <f t="shared" ref="N3631:V3632" si="3076">N3632</f>
        <v>26423.29319</v>
      </c>
      <c r="O3631" s="5">
        <f t="shared" si="3076"/>
        <v>20637.039680000002</v>
      </c>
      <c r="P3631" s="5">
        <f t="shared" si="3076"/>
        <v>21138.634550000002</v>
      </c>
      <c r="Q3631" s="5">
        <f t="shared" si="3076"/>
        <v>16522.218269999998</v>
      </c>
      <c r="R3631" s="5">
        <f t="shared" si="3076"/>
        <v>0</v>
      </c>
      <c r="S3631" s="5">
        <f t="shared" si="3076"/>
        <v>0</v>
      </c>
      <c r="T3631" s="5">
        <f t="shared" si="3076"/>
        <v>26423.29319</v>
      </c>
      <c r="U3631" s="5">
        <f t="shared" si="3076"/>
        <v>21138.634550000002</v>
      </c>
      <c r="V3631" s="42">
        <f t="shared" si="3076"/>
        <v>0</v>
      </c>
      <c r="W3631" s="5">
        <f t="shared" si="3052"/>
        <v>100</v>
      </c>
      <c r="X3631" s="27"/>
    </row>
    <row r="3632" spans="1:25" ht="31.5" customHeight="1" x14ac:dyDescent="0.3">
      <c r="A3632" s="4" t="s">
        <v>240</v>
      </c>
      <c r="B3632" s="4" t="s">
        <v>1787</v>
      </c>
      <c r="C3632" s="4" t="s">
        <v>948</v>
      </c>
      <c r="D3632" s="4"/>
      <c r="E3632" s="14" t="s">
        <v>949</v>
      </c>
      <c r="F3632" s="5"/>
      <c r="G3632" s="5"/>
      <c r="H3632" s="5"/>
      <c r="I3632" s="5"/>
      <c r="J3632" s="5"/>
      <c r="K3632" s="5"/>
      <c r="L3632" s="5"/>
      <c r="M3632" s="5">
        <f>M3633</f>
        <v>0</v>
      </c>
      <c r="N3632" s="5">
        <f t="shared" si="3076"/>
        <v>26423.29319</v>
      </c>
      <c r="O3632" s="5">
        <f t="shared" si="3076"/>
        <v>20637.039680000002</v>
      </c>
      <c r="P3632" s="5">
        <f t="shared" si="3076"/>
        <v>21138.634550000002</v>
      </c>
      <c r="Q3632" s="5">
        <f t="shared" si="3076"/>
        <v>16522.218269999998</v>
      </c>
      <c r="R3632" s="5">
        <f t="shared" si="3076"/>
        <v>0</v>
      </c>
      <c r="S3632" s="5">
        <f t="shared" si="3076"/>
        <v>0</v>
      </c>
      <c r="T3632" s="5">
        <f t="shared" si="3076"/>
        <v>26423.29319</v>
      </c>
      <c r="U3632" s="5">
        <f t="shared" si="3076"/>
        <v>21138.634550000002</v>
      </c>
      <c r="V3632" s="42">
        <f t="shared" si="3076"/>
        <v>0</v>
      </c>
      <c r="W3632" s="5">
        <f t="shared" si="3052"/>
        <v>100</v>
      </c>
      <c r="X3632" s="27"/>
    </row>
    <row r="3633" spans="1:24" ht="31.5" customHeight="1" x14ac:dyDescent="0.3">
      <c r="A3633" s="4" t="s">
        <v>240</v>
      </c>
      <c r="B3633" s="4" t="s">
        <v>1787</v>
      </c>
      <c r="C3633" s="4" t="s">
        <v>951</v>
      </c>
      <c r="D3633" s="4"/>
      <c r="E3633" s="14" t="s">
        <v>950</v>
      </c>
      <c r="F3633" s="5"/>
      <c r="G3633" s="5"/>
      <c r="H3633" s="5"/>
      <c r="I3633" s="5"/>
      <c r="J3633" s="5"/>
      <c r="K3633" s="5"/>
      <c r="L3633" s="5"/>
      <c r="M3633" s="5">
        <f>M3634+M3636</f>
        <v>0</v>
      </c>
      <c r="N3633" s="5">
        <f t="shared" ref="N3633:V3633" si="3077">N3634+N3636</f>
        <v>26423.29319</v>
      </c>
      <c r="O3633" s="5">
        <f>O3634+O3636</f>
        <v>20637.039680000002</v>
      </c>
      <c r="P3633" s="5">
        <f t="shared" si="3077"/>
        <v>21138.634550000002</v>
      </c>
      <c r="Q3633" s="5">
        <f t="shared" si="3077"/>
        <v>16522.218269999998</v>
      </c>
      <c r="R3633" s="5">
        <f t="shared" si="3077"/>
        <v>0</v>
      </c>
      <c r="S3633" s="5">
        <f t="shared" si="3077"/>
        <v>0</v>
      </c>
      <c r="T3633" s="5">
        <f>T3634+T3636</f>
        <v>26423.29319</v>
      </c>
      <c r="U3633" s="5">
        <f t="shared" si="3077"/>
        <v>21138.634550000002</v>
      </c>
      <c r="V3633" s="42">
        <f t="shared" si="3077"/>
        <v>0</v>
      </c>
      <c r="W3633" s="5">
        <f t="shared" si="3052"/>
        <v>100</v>
      </c>
      <c r="X3633" s="27"/>
    </row>
    <row r="3634" spans="1:24" ht="31.5" customHeight="1" x14ac:dyDescent="0.3">
      <c r="A3634" s="4" t="s">
        <v>240</v>
      </c>
      <c r="B3634" s="4" t="s">
        <v>1787</v>
      </c>
      <c r="C3634" s="4" t="s">
        <v>951</v>
      </c>
      <c r="D3634" s="4" t="s">
        <v>87</v>
      </c>
      <c r="E3634" s="14" t="s">
        <v>541</v>
      </c>
      <c r="F3634" s="5"/>
      <c r="G3634" s="5"/>
      <c r="H3634" s="5"/>
      <c r="I3634" s="5"/>
      <c r="J3634" s="5"/>
      <c r="K3634" s="5"/>
      <c r="L3634" s="5"/>
      <c r="M3634" s="5">
        <f>M3635</f>
        <v>0</v>
      </c>
      <c r="N3634" s="5">
        <f t="shared" ref="N3634:V3634" si="3078">N3635</f>
        <v>6773.6917700000004</v>
      </c>
      <c r="O3634" s="5">
        <f t="shared" si="3078"/>
        <v>6773.6917699999995</v>
      </c>
      <c r="P3634" s="5">
        <f t="shared" si="3078"/>
        <v>5418.9534199999998</v>
      </c>
      <c r="Q3634" s="5">
        <f t="shared" si="3078"/>
        <v>5418.9534199999998</v>
      </c>
      <c r="R3634" s="5">
        <f t="shared" si="3078"/>
        <v>0</v>
      </c>
      <c r="S3634" s="5">
        <f t="shared" si="3078"/>
        <v>0</v>
      </c>
      <c r="T3634" s="5">
        <f t="shared" si="3078"/>
        <v>6773.6917700000004</v>
      </c>
      <c r="U3634" s="5">
        <f t="shared" si="3078"/>
        <v>5418.9534199999998</v>
      </c>
      <c r="V3634" s="42">
        <f t="shared" si="3078"/>
        <v>0</v>
      </c>
      <c r="W3634" s="5">
        <f t="shared" si="3052"/>
        <v>100</v>
      </c>
      <c r="X3634" s="27"/>
    </row>
    <row r="3635" spans="1:24" ht="63" customHeight="1" x14ac:dyDescent="0.3">
      <c r="A3635" s="4" t="s">
        <v>240</v>
      </c>
      <c r="B3635" s="4" t="s">
        <v>1787</v>
      </c>
      <c r="C3635" s="4" t="s">
        <v>951</v>
      </c>
      <c r="D3635" s="4" t="s">
        <v>84</v>
      </c>
      <c r="E3635" s="14" t="s">
        <v>1552</v>
      </c>
      <c r="F3635" s="5"/>
      <c r="G3635" s="5"/>
      <c r="H3635" s="5"/>
      <c r="I3635" s="5"/>
      <c r="J3635" s="5"/>
      <c r="K3635" s="5"/>
      <c r="L3635" s="5"/>
      <c r="M3635" s="5">
        <v>0</v>
      </c>
      <c r="N3635" s="5">
        <v>6773.6917700000004</v>
      </c>
      <c r="O3635" s="5">
        <f>1354.73835+5418.95342</f>
        <v>6773.6917699999995</v>
      </c>
      <c r="P3635" s="5">
        <v>5418.9534199999998</v>
      </c>
      <c r="Q3635" s="5">
        <v>5418.9534199999998</v>
      </c>
      <c r="R3635" s="5">
        <v>0</v>
      </c>
      <c r="S3635" s="5">
        <v>0</v>
      </c>
      <c r="T3635" s="5">
        <v>6773.6917700000004</v>
      </c>
      <c r="U3635" s="5">
        <v>5418.9534199999998</v>
      </c>
      <c r="V3635" s="42">
        <v>0</v>
      </c>
      <c r="W3635" s="5">
        <f t="shared" si="3052"/>
        <v>100</v>
      </c>
      <c r="X3635" s="27"/>
    </row>
    <row r="3636" spans="1:24" ht="15.75" customHeight="1" x14ac:dyDescent="0.3">
      <c r="A3636" s="4" t="s">
        <v>240</v>
      </c>
      <c r="B3636" s="4" t="s">
        <v>1787</v>
      </c>
      <c r="C3636" s="4" t="s">
        <v>951</v>
      </c>
      <c r="D3636" s="4" t="s">
        <v>13</v>
      </c>
      <c r="E3636" s="14" t="s">
        <v>547</v>
      </c>
      <c r="F3636" s="5"/>
      <c r="G3636" s="5"/>
      <c r="H3636" s="5"/>
      <c r="I3636" s="5"/>
      <c r="J3636" s="5"/>
      <c r="K3636" s="5"/>
      <c r="L3636" s="5"/>
      <c r="M3636" s="5">
        <f>M3637</f>
        <v>0</v>
      </c>
      <c r="N3636" s="5">
        <f t="shared" ref="N3636:V3636" si="3079">N3637</f>
        <v>19649.601419999999</v>
      </c>
      <c r="O3636" s="5">
        <f t="shared" si="3079"/>
        <v>13863.34791</v>
      </c>
      <c r="P3636" s="5">
        <f t="shared" si="3079"/>
        <v>15719.681130000001</v>
      </c>
      <c r="Q3636" s="5">
        <f t="shared" si="3079"/>
        <v>11103.26485</v>
      </c>
      <c r="R3636" s="5">
        <f t="shared" si="3079"/>
        <v>0</v>
      </c>
      <c r="S3636" s="5">
        <f t="shared" si="3079"/>
        <v>0</v>
      </c>
      <c r="T3636" s="5">
        <f t="shared" si="3079"/>
        <v>19649.601419999999</v>
      </c>
      <c r="U3636" s="5">
        <f t="shared" si="3079"/>
        <v>15719.681130000001</v>
      </c>
      <c r="V3636" s="42">
        <f t="shared" si="3079"/>
        <v>0</v>
      </c>
      <c r="W3636" s="5">
        <f t="shared" si="3052"/>
        <v>100</v>
      </c>
      <c r="X3636" s="27"/>
    </row>
    <row r="3637" spans="1:24" ht="63" customHeight="1" x14ac:dyDescent="0.3">
      <c r="A3637" s="4" t="s">
        <v>240</v>
      </c>
      <c r="B3637" s="4" t="s">
        <v>1787</v>
      </c>
      <c r="C3637" s="4" t="s">
        <v>951</v>
      </c>
      <c r="D3637" s="4" t="s">
        <v>198</v>
      </c>
      <c r="E3637" s="14" t="s">
        <v>548</v>
      </c>
      <c r="F3637" s="5"/>
      <c r="G3637" s="5"/>
      <c r="H3637" s="5"/>
      <c r="I3637" s="5"/>
      <c r="J3637" s="5"/>
      <c r="K3637" s="5"/>
      <c r="L3637" s="5"/>
      <c r="M3637" s="5">
        <v>0</v>
      </c>
      <c r="N3637" s="5">
        <v>19649.601419999999</v>
      </c>
      <c r="O3637" s="5">
        <f>2760.08306+11103.26485</f>
        <v>13863.34791</v>
      </c>
      <c r="P3637" s="5">
        <v>15719.681130000001</v>
      </c>
      <c r="Q3637" s="5">
        <v>11103.26485</v>
      </c>
      <c r="R3637" s="5">
        <v>0</v>
      </c>
      <c r="S3637" s="5">
        <v>0</v>
      </c>
      <c r="T3637" s="5">
        <v>19649.601419999999</v>
      </c>
      <c r="U3637" s="5">
        <v>15719.681130000001</v>
      </c>
      <c r="V3637" s="42">
        <v>0</v>
      </c>
      <c r="W3637" s="5">
        <f t="shared" si="3052"/>
        <v>100</v>
      </c>
      <c r="X3637" s="27"/>
    </row>
    <row r="3638" spans="1:24" ht="31.5" customHeight="1" x14ac:dyDescent="0.3">
      <c r="A3638" s="4" t="s">
        <v>240</v>
      </c>
      <c r="B3638" s="4" t="s">
        <v>1787</v>
      </c>
      <c r="C3638" s="4" t="s">
        <v>205</v>
      </c>
      <c r="D3638" s="4"/>
      <c r="E3638" s="14" t="s">
        <v>1210</v>
      </c>
      <c r="F3638" s="5">
        <f t="shared" ref="F3638:L3644" si="3080">F3639</f>
        <v>12727</v>
      </c>
      <c r="G3638" s="5">
        <f t="shared" si="3080"/>
        <v>12727</v>
      </c>
      <c r="H3638" s="5">
        <f t="shared" si="3080"/>
        <v>12727</v>
      </c>
      <c r="I3638" s="5">
        <f t="shared" si="3080"/>
        <v>0</v>
      </c>
      <c r="J3638" s="5">
        <f t="shared" si="3080"/>
        <v>0</v>
      </c>
      <c r="K3638" s="5">
        <f t="shared" si="3080"/>
        <v>0</v>
      </c>
      <c r="L3638" s="5">
        <f t="shared" si="3080"/>
        <v>0</v>
      </c>
      <c r="M3638" s="5">
        <f t="shared" si="3067"/>
        <v>12727</v>
      </c>
      <c r="N3638" s="5">
        <f>N3639+N3646</f>
        <v>36459.375669999994</v>
      </c>
      <c r="O3638" s="5">
        <f>O3639+O3646</f>
        <v>24992.840169999999</v>
      </c>
      <c r="P3638" s="5">
        <f t="shared" ref="P3638:V3638" si="3081">P3639+P3646</f>
        <v>0</v>
      </c>
      <c r="Q3638" s="5">
        <f t="shared" si="3081"/>
        <v>0</v>
      </c>
      <c r="R3638" s="5">
        <f t="shared" si="3081"/>
        <v>0</v>
      </c>
      <c r="S3638" s="5">
        <f t="shared" si="3081"/>
        <v>0</v>
      </c>
      <c r="T3638" s="5">
        <f>T3639+T3646</f>
        <v>36459.375669999994</v>
      </c>
      <c r="U3638" s="5">
        <f t="shared" si="3081"/>
        <v>0</v>
      </c>
      <c r="V3638" s="42">
        <f t="shared" si="3081"/>
        <v>0</v>
      </c>
      <c r="W3638" s="5">
        <f t="shared" si="3052"/>
        <v>100</v>
      </c>
      <c r="X3638" s="27"/>
    </row>
    <row r="3639" spans="1:24" ht="47.25" customHeight="1" x14ac:dyDescent="0.3">
      <c r="A3639" s="4" t="s">
        <v>240</v>
      </c>
      <c r="B3639" s="4" t="s">
        <v>1787</v>
      </c>
      <c r="C3639" s="4" t="s">
        <v>206</v>
      </c>
      <c r="D3639" s="4"/>
      <c r="E3639" s="14" t="s">
        <v>1224</v>
      </c>
      <c r="F3639" s="5">
        <f t="shared" si="3080"/>
        <v>12727</v>
      </c>
      <c r="G3639" s="5">
        <f t="shared" si="3080"/>
        <v>12727</v>
      </c>
      <c r="H3639" s="5">
        <f t="shared" si="3080"/>
        <v>12727</v>
      </c>
      <c r="I3639" s="5">
        <f t="shared" si="3080"/>
        <v>0</v>
      </c>
      <c r="J3639" s="5">
        <f t="shared" si="3080"/>
        <v>0</v>
      </c>
      <c r="K3639" s="5">
        <f t="shared" si="3080"/>
        <v>0</v>
      </c>
      <c r="L3639" s="5">
        <f t="shared" si="3080"/>
        <v>0</v>
      </c>
      <c r="M3639" s="5">
        <f t="shared" si="3067"/>
        <v>12727</v>
      </c>
      <c r="N3639" s="5">
        <f t="shared" ref="N3639:O3644" si="3082">N3640</f>
        <v>11923.703669999999</v>
      </c>
      <c r="O3639" s="5">
        <f t="shared" si="3082"/>
        <v>7514.7036699999999</v>
      </c>
      <c r="P3639" s="5">
        <f t="shared" ref="P3639:V3644" si="3083">P3640</f>
        <v>0</v>
      </c>
      <c r="Q3639" s="5">
        <f t="shared" si="3083"/>
        <v>0</v>
      </c>
      <c r="R3639" s="5">
        <f t="shared" si="3083"/>
        <v>0</v>
      </c>
      <c r="S3639" s="5">
        <f t="shared" si="3083"/>
        <v>0</v>
      </c>
      <c r="T3639" s="5">
        <f t="shared" si="3083"/>
        <v>11923.703669999999</v>
      </c>
      <c r="U3639" s="5">
        <f t="shared" si="3083"/>
        <v>0</v>
      </c>
      <c r="V3639" s="42">
        <f t="shared" si="3083"/>
        <v>0</v>
      </c>
      <c r="W3639" s="5">
        <f t="shared" si="3052"/>
        <v>100</v>
      </c>
      <c r="X3639" s="27"/>
    </row>
    <row r="3640" spans="1:24" ht="47.25" customHeight="1" x14ac:dyDescent="0.3">
      <c r="A3640" s="4" t="s">
        <v>240</v>
      </c>
      <c r="B3640" s="4" t="s">
        <v>1787</v>
      </c>
      <c r="C3640" s="4" t="s">
        <v>207</v>
      </c>
      <c r="D3640" s="4"/>
      <c r="E3640" s="14" t="s">
        <v>1227</v>
      </c>
      <c r="F3640" s="5">
        <f t="shared" si="3080"/>
        <v>12727</v>
      </c>
      <c r="G3640" s="5">
        <f t="shared" si="3080"/>
        <v>12727</v>
      </c>
      <c r="H3640" s="5">
        <f t="shared" si="3080"/>
        <v>12727</v>
      </c>
      <c r="I3640" s="5">
        <f t="shared" si="3080"/>
        <v>0</v>
      </c>
      <c r="J3640" s="5">
        <f t="shared" si="3080"/>
        <v>0</v>
      </c>
      <c r="K3640" s="5">
        <f t="shared" si="3080"/>
        <v>0</v>
      </c>
      <c r="L3640" s="5">
        <f t="shared" si="3080"/>
        <v>0</v>
      </c>
      <c r="M3640" s="5">
        <f t="shared" si="3067"/>
        <v>12727</v>
      </c>
      <c r="N3640" s="5">
        <f t="shared" si="3082"/>
        <v>11923.703669999999</v>
      </c>
      <c r="O3640" s="5">
        <f t="shared" si="3082"/>
        <v>7514.7036699999999</v>
      </c>
      <c r="P3640" s="5">
        <f t="shared" si="3083"/>
        <v>0</v>
      </c>
      <c r="Q3640" s="5">
        <f t="shared" si="3083"/>
        <v>0</v>
      </c>
      <c r="R3640" s="5">
        <f t="shared" si="3083"/>
        <v>0</v>
      </c>
      <c r="S3640" s="5">
        <f t="shared" si="3083"/>
        <v>0</v>
      </c>
      <c r="T3640" s="5">
        <f t="shared" si="3083"/>
        <v>11923.703669999999</v>
      </c>
      <c r="U3640" s="5">
        <f t="shared" si="3083"/>
        <v>0</v>
      </c>
      <c r="V3640" s="42">
        <f t="shared" si="3083"/>
        <v>0</v>
      </c>
      <c r="W3640" s="5">
        <f t="shared" si="3052"/>
        <v>100</v>
      </c>
      <c r="X3640" s="27"/>
    </row>
    <row r="3641" spans="1:24" ht="31.5" customHeight="1" x14ac:dyDescent="0.3">
      <c r="A3641" s="4" t="s">
        <v>240</v>
      </c>
      <c r="B3641" s="4" t="s">
        <v>1787</v>
      </c>
      <c r="C3641" s="4" t="s">
        <v>197</v>
      </c>
      <c r="D3641" s="4"/>
      <c r="E3641" s="14" t="s">
        <v>920</v>
      </c>
      <c r="F3641" s="5">
        <f t="shared" ref="F3641:L3641" si="3084">F3644+F3642</f>
        <v>12727</v>
      </c>
      <c r="G3641" s="5">
        <f t="shared" si="3084"/>
        <v>12727</v>
      </c>
      <c r="H3641" s="5">
        <f t="shared" si="3084"/>
        <v>12727</v>
      </c>
      <c r="I3641" s="5">
        <f t="shared" si="3084"/>
        <v>0</v>
      </c>
      <c r="J3641" s="5">
        <f t="shared" si="3084"/>
        <v>0</v>
      </c>
      <c r="K3641" s="5">
        <f t="shared" si="3084"/>
        <v>0</v>
      </c>
      <c r="L3641" s="5">
        <f t="shared" si="3084"/>
        <v>0</v>
      </c>
      <c r="M3641" s="5">
        <f t="shared" si="3067"/>
        <v>12727</v>
      </c>
      <c r="N3641" s="5">
        <f>N3644+N3642</f>
        <v>11923.703669999999</v>
      </c>
      <c r="O3641" s="5">
        <f>O3644+O3642</f>
        <v>7514.7036699999999</v>
      </c>
      <c r="P3641" s="5">
        <f t="shared" ref="P3641:V3641" si="3085">P3644+P3642</f>
        <v>0</v>
      </c>
      <c r="Q3641" s="5">
        <f t="shared" si="3085"/>
        <v>0</v>
      </c>
      <c r="R3641" s="5">
        <f t="shared" si="3085"/>
        <v>0</v>
      </c>
      <c r="S3641" s="5">
        <f t="shared" si="3085"/>
        <v>0</v>
      </c>
      <c r="T3641" s="5">
        <f>T3644+T3642</f>
        <v>11923.703669999999</v>
      </c>
      <c r="U3641" s="5">
        <f t="shared" si="3085"/>
        <v>0</v>
      </c>
      <c r="V3641" s="42">
        <f t="shared" si="3085"/>
        <v>0</v>
      </c>
      <c r="W3641" s="5">
        <f t="shared" si="3052"/>
        <v>100</v>
      </c>
      <c r="X3641" s="27"/>
    </row>
    <row r="3642" spans="1:24" ht="31.5" customHeight="1" x14ac:dyDescent="0.3">
      <c r="A3642" s="4" t="s">
        <v>240</v>
      </c>
      <c r="B3642" s="4" t="s">
        <v>1787</v>
      </c>
      <c r="C3642" s="4" t="s">
        <v>197</v>
      </c>
      <c r="D3642" s="4" t="s">
        <v>87</v>
      </c>
      <c r="E3642" s="14" t="s">
        <v>541</v>
      </c>
      <c r="F3642" s="5">
        <f t="shared" ref="F3642:L3642" si="3086">F3643</f>
        <v>3490.1</v>
      </c>
      <c r="G3642" s="5">
        <f t="shared" si="3086"/>
        <v>3490.1</v>
      </c>
      <c r="H3642" s="5">
        <f t="shared" si="3086"/>
        <v>3490.1</v>
      </c>
      <c r="I3642" s="5">
        <f t="shared" si="3086"/>
        <v>0</v>
      </c>
      <c r="J3642" s="5">
        <f t="shared" si="3086"/>
        <v>0</v>
      </c>
      <c r="K3642" s="5">
        <f t="shared" si="3086"/>
        <v>0</v>
      </c>
      <c r="L3642" s="5">
        <f t="shared" si="3086"/>
        <v>0</v>
      </c>
      <c r="M3642" s="5">
        <f t="shared" si="3067"/>
        <v>3490.1</v>
      </c>
      <c r="N3642" s="5">
        <f>N3643</f>
        <v>4409</v>
      </c>
      <c r="O3642" s="5">
        <f>O3643</f>
        <v>0</v>
      </c>
      <c r="P3642" s="5">
        <f t="shared" ref="P3642:V3642" si="3087">P3643</f>
        <v>0</v>
      </c>
      <c r="Q3642" s="5">
        <f t="shared" si="3087"/>
        <v>0</v>
      </c>
      <c r="R3642" s="5">
        <f t="shared" si="3087"/>
        <v>0</v>
      </c>
      <c r="S3642" s="5">
        <f t="shared" si="3087"/>
        <v>0</v>
      </c>
      <c r="T3642" s="5">
        <f>T3643</f>
        <v>4409</v>
      </c>
      <c r="U3642" s="5">
        <f t="shared" si="3087"/>
        <v>0</v>
      </c>
      <c r="V3642" s="42">
        <f t="shared" si="3087"/>
        <v>0</v>
      </c>
      <c r="W3642" s="5">
        <f t="shared" si="3052"/>
        <v>100</v>
      </c>
      <c r="X3642" s="27"/>
    </row>
    <row r="3643" spans="1:24" ht="63" customHeight="1" x14ac:dyDescent="0.3">
      <c r="A3643" s="4" t="s">
        <v>240</v>
      </c>
      <c r="B3643" s="4" t="s">
        <v>1787</v>
      </c>
      <c r="C3643" s="4" t="s">
        <v>197</v>
      </c>
      <c r="D3643" s="4" t="s">
        <v>84</v>
      </c>
      <c r="E3643" s="14" t="s">
        <v>1552</v>
      </c>
      <c r="F3643" s="5">
        <v>3490.1</v>
      </c>
      <c r="G3643" s="5">
        <v>3490.1</v>
      </c>
      <c r="H3643" s="5">
        <v>3490.1</v>
      </c>
      <c r="I3643" s="5"/>
      <c r="J3643" s="5"/>
      <c r="K3643" s="5"/>
      <c r="L3643" s="5"/>
      <c r="M3643" s="5">
        <f t="shared" si="3067"/>
        <v>3490.1</v>
      </c>
      <c r="N3643" s="5">
        <v>4409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4409</v>
      </c>
      <c r="U3643" s="5">
        <v>0</v>
      </c>
      <c r="V3643" s="42">
        <v>0</v>
      </c>
      <c r="W3643" s="5">
        <f t="shared" si="3052"/>
        <v>100</v>
      </c>
      <c r="X3643" s="27"/>
    </row>
    <row r="3644" spans="1:24" ht="15.75" customHeight="1" x14ac:dyDescent="0.3">
      <c r="A3644" s="4" t="s">
        <v>240</v>
      </c>
      <c r="B3644" s="4" t="s">
        <v>1787</v>
      </c>
      <c r="C3644" s="4" t="s">
        <v>197</v>
      </c>
      <c r="D3644" s="4" t="s">
        <v>13</v>
      </c>
      <c r="E3644" s="14" t="s">
        <v>547</v>
      </c>
      <c r="F3644" s="5">
        <f t="shared" si="3080"/>
        <v>9236.9</v>
      </c>
      <c r="G3644" s="5">
        <f t="shared" si="3080"/>
        <v>9236.9</v>
      </c>
      <c r="H3644" s="5">
        <f t="shared" si="3080"/>
        <v>9236.9</v>
      </c>
      <c r="I3644" s="5">
        <f t="shared" si="3080"/>
        <v>0</v>
      </c>
      <c r="J3644" s="5">
        <f t="shared" si="3080"/>
        <v>0</v>
      </c>
      <c r="K3644" s="5">
        <f t="shared" si="3080"/>
        <v>0</v>
      </c>
      <c r="L3644" s="5">
        <f t="shared" si="3080"/>
        <v>0</v>
      </c>
      <c r="M3644" s="5">
        <f t="shared" si="3067"/>
        <v>9236.9</v>
      </c>
      <c r="N3644" s="5">
        <f t="shared" si="3082"/>
        <v>7514.7036699999999</v>
      </c>
      <c r="O3644" s="5">
        <f t="shared" si="3082"/>
        <v>7514.7036699999999</v>
      </c>
      <c r="P3644" s="5">
        <f t="shared" si="3083"/>
        <v>0</v>
      </c>
      <c r="Q3644" s="5">
        <f t="shared" si="3083"/>
        <v>0</v>
      </c>
      <c r="R3644" s="5">
        <f t="shared" si="3083"/>
        <v>0</v>
      </c>
      <c r="S3644" s="5">
        <f t="shared" si="3083"/>
        <v>0</v>
      </c>
      <c r="T3644" s="5">
        <f t="shared" si="3083"/>
        <v>7514.7036699999999</v>
      </c>
      <c r="U3644" s="5">
        <f t="shared" si="3083"/>
        <v>0</v>
      </c>
      <c r="V3644" s="42">
        <f t="shared" si="3083"/>
        <v>0</v>
      </c>
      <c r="W3644" s="5">
        <f t="shared" si="3052"/>
        <v>100</v>
      </c>
      <c r="X3644" s="27"/>
    </row>
    <row r="3645" spans="1:24" ht="63" customHeight="1" x14ac:dyDescent="0.3">
      <c r="A3645" s="4" t="s">
        <v>240</v>
      </c>
      <c r="B3645" s="4" t="s">
        <v>1787</v>
      </c>
      <c r="C3645" s="4" t="s">
        <v>197</v>
      </c>
      <c r="D3645" s="4" t="s">
        <v>198</v>
      </c>
      <c r="E3645" s="14" t="s">
        <v>548</v>
      </c>
      <c r="F3645" s="5">
        <v>9236.9</v>
      </c>
      <c r="G3645" s="5">
        <v>9236.9</v>
      </c>
      <c r="H3645" s="5">
        <v>9236.9</v>
      </c>
      <c r="I3645" s="5"/>
      <c r="J3645" s="5"/>
      <c r="K3645" s="5"/>
      <c r="L3645" s="5"/>
      <c r="M3645" s="5">
        <f t="shared" si="3067"/>
        <v>9236.9</v>
      </c>
      <c r="N3645" s="5">
        <v>7514.7036699999999</v>
      </c>
      <c r="O3645" s="5">
        <v>7514.7036699999999</v>
      </c>
      <c r="P3645" s="5">
        <v>0</v>
      </c>
      <c r="Q3645" s="5">
        <v>0</v>
      </c>
      <c r="R3645" s="5">
        <v>0</v>
      </c>
      <c r="S3645" s="5">
        <v>0</v>
      </c>
      <c r="T3645" s="5">
        <v>7514.7036699999999</v>
      </c>
      <c r="U3645" s="5">
        <v>0</v>
      </c>
      <c r="V3645" s="42">
        <v>0</v>
      </c>
      <c r="W3645" s="5">
        <f t="shared" si="3052"/>
        <v>100</v>
      </c>
      <c r="X3645" s="27"/>
    </row>
    <row r="3646" spans="1:24" ht="47.25" customHeight="1" x14ac:dyDescent="0.3">
      <c r="A3646" s="4" t="s">
        <v>240</v>
      </c>
      <c r="B3646" s="4" t="s">
        <v>1787</v>
      </c>
      <c r="C3646" s="4" t="s">
        <v>293</v>
      </c>
      <c r="D3646" s="4"/>
      <c r="E3646" s="14" t="s">
        <v>1234</v>
      </c>
      <c r="F3646" s="5"/>
      <c r="G3646" s="5"/>
      <c r="H3646" s="5"/>
      <c r="I3646" s="5"/>
      <c r="J3646" s="5"/>
      <c r="K3646" s="5"/>
      <c r="L3646" s="5"/>
      <c r="M3646" s="5">
        <f>M3647</f>
        <v>0</v>
      </c>
      <c r="N3646" s="5">
        <f t="shared" ref="N3646:V3649" si="3088">N3647</f>
        <v>24535.671999999999</v>
      </c>
      <c r="O3646" s="5">
        <f t="shared" si="3088"/>
        <v>17478.136500000001</v>
      </c>
      <c r="P3646" s="5">
        <f t="shared" si="3088"/>
        <v>0</v>
      </c>
      <c r="Q3646" s="5">
        <f t="shared" si="3088"/>
        <v>0</v>
      </c>
      <c r="R3646" s="5">
        <f t="shared" si="3088"/>
        <v>0</v>
      </c>
      <c r="S3646" s="5">
        <f t="shared" si="3088"/>
        <v>0</v>
      </c>
      <c r="T3646" s="5">
        <f t="shared" si="3088"/>
        <v>24535.671999999999</v>
      </c>
      <c r="U3646" s="5">
        <f t="shared" si="3088"/>
        <v>0</v>
      </c>
      <c r="V3646" s="42">
        <f t="shared" si="3088"/>
        <v>0</v>
      </c>
      <c r="W3646" s="5">
        <f t="shared" si="3052"/>
        <v>100</v>
      </c>
      <c r="X3646" s="27"/>
    </row>
    <row r="3647" spans="1:24" ht="63" customHeight="1" x14ac:dyDescent="0.3">
      <c r="A3647" s="4" t="s">
        <v>240</v>
      </c>
      <c r="B3647" s="4" t="s">
        <v>1787</v>
      </c>
      <c r="C3647" s="4" t="s">
        <v>859</v>
      </c>
      <c r="D3647" s="4"/>
      <c r="E3647" s="14" t="s">
        <v>1236</v>
      </c>
      <c r="F3647" s="5"/>
      <c r="G3647" s="5"/>
      <c r="H3647" s="5"/>
      <c r="I3647" s="5"/>
      <c r="J3647" s="5"/>
      <c r="K3647" s="5"/>
      <c r="L3647" s="5"/>
      <c r="M3647" s="5">
        <f>M3648</f>
        <v>0</v>
      </c>
      <c r="N3647" s="5">
        <f t="shared" si="3088"/>
        <v>24535.671999999999</v>
      </c>
      <c r="O3647" s="5">
        <f t="shared" si="3088"/>
        <v>17478.136500000001</v>
      </c>
      <c r="P3647" s="5">
        <f t="shared" si="3088"/>
        <v>0</v>
      </c>
      <c r="Q3647" s="5">
        <f t="shared" si="3088"/>
        <v>0</v>
      </c>
      <c r="R3647" s="5">
        <f t="shared" si="3088"/>
        <v>0</v>
      </c>
      <c r="S3647" s="5">
        <f t="shared" si="3088"/>
        <v>0</v>
      </c>
      <c r="T3647" s="5">
        <f t="shared" si="3088"/>
        <v>24535.671999999999</v>
      </c>
      <c r="U3647" s="5">
        <f t="shared" si="3088"/>
        <v>0</v>
      </c>
      <c r="V3647" s="42">
        <f t="shared" si="3088"/>
        <v>0</v>
      </c>
      <c r="W3647" s="5">
        <f t="shared" si="3052"/>
        <v>100</v>
      </c>
      <c r="X3647" s="27"/>
    </row>
    <row r="3648" spans="1:24" ht="31.5" customHeight="1" x14ac:dyDescent="0.3">
      <c r="A3648" s="4" t="s">
        <v>240</v>
      </c>
      <c r="B3648" s="4" t="s">
        <v>1787</v>
      </c>
      <c r="C3648" s="4" t="s">
        <v>858</v>
      </c>
      <c r="D3648" s="4"/>
      <c r="E3648" s="14" t="s">
        <v>862</v>
      </c>
      <c r="F3648" s="5"/>
      <c r="G3648" s="5"/>
      <c r="H3648" s="5"/>
      <c r="I3648" s="5"/>
      <c r="J3648" s="5"/>
      <c r="K3648" s="5"/>
      <c r="L3648" s="5"/>
      <c r="M3648" s="5">
        <f>M3649</f>
        <v>0</v>
      </c>
      <c r="N3648" s="5">
        <f t="shared" si="3088"/>
        <v>24535.671999999999</v>
      </c>
      <c r="O3648" s="5">
        <f t="shared" si="3088"/>
        <v>17478.136500000001</v>
      </c>
      <c r="P3648" s="5">
        <f t="shared" si="3088"/>
        <v>0</v>
      </c>
      <c r="Q3648" s="5">
        <f t="shared" si="3088"/>
        <v>0</v>
      </c>
      <c r="R3648" s="5">
        <f t="shared" si="3088"/>
        <v>0</v>
      </c>
      <c r="S3648" s="5">
        <f t="shared" si="3088"/>
        <v>0</v>
      </c>
      <c r="T3648" s="5">
        <f t="shared" si="3088"/>
        <v>24535.671999999999</v>
      </c>
      <c r="U3648" s="5">
        <f t="shared" si="3088"/>
        <v>0</v>
      </c>
      <c r="V3648" s="42">
        <f t="shared" si="3088"/>
        <v>0</v>
      </c>
      <c r="W3648" s="5">
        <f t="shared" si="3052"/>
        <v>100</v>
      </c>
      <c r="X3648" s="27"/>
    </row>
    <row r="3649" spans="1:25" ht="31.5" customHeight="1" x14ac:dyDescent="0.3">
      <c r="A3649" s="4" t="s">
        <v>240</v>
      </c>
      <c r="B3649" s="4" t="s">
        <v>1787</v>
      </c>
      <c r="C3649" s="4" t="s">
        <v>858</v>
      </c>
      <c r="D3649" s="4" t="s">
        <v>11</v>
      </c>
      <c r="E3649" s="14" t="s">
        <v>531</v>
      </c>
      <c r="F3649" s="5"/>
      <c r="G3649" s="5"/>
      <c r="H3649" s="5"/>
      <c r="I3649" s="5"/>
      <c r="J3649" s="5"/>
      <c r="K3649" s="5"/>
      <c r="L3649" s="5"/>
      <c r="M3649" s="5">
        <f>M3650</f>
        <v>0</v>
      </c>
      <c r="N3649" s="5">
        <f t="shared" si="3088"/>
        <v>24535.671999999999</v>
      </c>
      <c r="O3649" s="5">
        <f t="shared" si="3088"/>
        <v>17478.136500000001</v>
      </c>
      <c r="P3649" s="5">
        <f t="shared" si="3088"/>
        <v>0</v>
      </c>
      <c r="Q3649" s="5">
        <f t="shared" si="3088"/>
        <v>0</v>
      </c>
      <c r="R3649" s="5">
        <f t="shared" si="3088"/>
        <v>0</v>
      </c>
      <c r="S3649" s="5">
        <f t="shared" si="3088"/>
        <v>0</v>
      </c>
      <c r="T3649" s="5">
        <f t="shared" si="3088"/>
        <v>24535.671999999999</v>
      </c>
      <c r="U3649" s="5">
        <f t="shared" si="3088"/>
        <v>0</v>
      </c>
      <c r="V3649" s="42">
        <f t="shared" si="3088"/>
        <v>0</v>
      </c>
      <c r="W3649" s="5">
        <f t="shared" si="3052"/>
        <v>100</v>
      </c>
      <c r="X3649" s="27"/>
    </row>
    <row r="3650" spans="1:25" ht="31.5" customHeight="1" x14ac:dyDescent="0.3">
      <c r="A3650" s="4" t="s">
        <v>240</v>
      </c>
      <c r="B3650" s="4" t="s">
        <v>1787</v>
      </c>
      <c r="C3650" s="4" t="s">
        <v>858</v>
      </c>
      <c r="D3650" s="4" t="s">
        <v>12</v>
      </c>
      <c r="E3650" s="14" t="s">
        <v>532</v>
      </c>
      <c r="F3650" s="5"/>
      <c r="G3650" s="5"/>
      <c r="H3650" s="5"/>
      <c r="I3650" s="5"/>
      <c r="J3650" s="5"/>
      <c r="K3650" s="5"/>
      <c r="L3650" s="5"/>
      <c r="M3650" s="5">
        <v>0</v>
      </c>
      <c r="N3650" s="5">
        <v>24535.671999999999</v>
      </c>
      <c r="O3650" s="5">
        <v>17478.136500000001</v>
      </c>
      <c r="P3650" s="5">
        <v>0</v>
      </c>
      <c r="Q3650" s="5">
        <v>0</v>
      </c>
      <c r="R3650" s="5">
        <v>0</v>
      </c>
      <c r="S3650" s="5">
        <v>0</v>
      </c>
      <c r="T3650" s="5">
        <v>24535.671999999999</v>
      </c>
      <c r="U3650" s="5">
        <v>0</v>
      </c>
      <c r="V3650" s="42">
        <v>0</v>
      </c>
      <c r="W3650" s="5">
        <f t="shared" si="3052"/>
        <v>100</v>
      </c>
      <c r="X3650" s="27"/>
    </row>
    <row r="3651" spans="1:25" ht="31.5" customHeight="1" x14ac:dyDescent="0.3">
      <c r="A3651" s="4" t="s">
        <v>240</v>
      </c>
      <c r="B3651" s="4" t="s">
        <v>1787</v>
      </c>
      <c r="C3651" s="4" t="s">
        <v>22</v>
      </c>
      <c r="D3651" s="4"/>
      <c r="E3651" s="14" t="s">
        <v>802</v>
      </c>
      <c r="F3651" s="5">
        <f t="shared" ref="F3651:L3653" si="3089">F3652</f>
        <v>0</v>
      </c>
      <c r="G3651" s="5">
        <f t="shared" si="3089"/>
        <v>0</v>
      </c>
      <c r="H3651" s="5">
        <f t="shared" si="3089"/>
        <v>0</v>
      </c>
      <c r="I3651" s="5">
        <f t="shared" si="3089"/>
        <v>0</v>
      </c>
      <c r="J3651" s="5">
        <f t="shared" si="3089"/>
        <v>0</v>
      </c>
      <c r="K3651" s="5">
        <f t="shared" si="3089"/>
        <v>0</v>
      </c>
      <c r="L3651" s="5">
        <f t="shared" si="3089"/>
        <v>610.70399999999995</v>
      </c>
      <c r="M3651" s="5">
        <f t="shared" si="3067"/>
        <v>610.70399999999995</v>
      </c>
      <c r="N3651" s="5">
        <f t="shared" ref="N3651:O3653" si="3090">N3652</f>
        <v>4813.2868500000004</v>
      </c>
      <c r="O3651" s="5">
        <f t="shared" si="3090"/>
        <v>1728.5</v>
      </c>
      <c r="P3651" s="5">
        <f t="shared" ref="P3651:V3653" si="3091">P3652</f>
        <v>0</v>
      </c>
      <c r="Q3651" s="5">
        <f t="shared" si="3091"/>
        <v>0</v>
      </c>
      <c r="R3651" s="5">
        <f t="shared" si="3091"/>
        <v>0</v>
      </c>
      <c r="S3651" s="5">
        <f t="shared" si="3091"/>
        <v>0</v>
      </c>
      <c r="T3651" s="5">
        <f t="shared" si="3091"/>
        <v>4056.1374999999998</v>
      </c>
      <c r="U3651" s="5">
        <f t="shared" si="3091"/>
        <v>0</v>
      </c>
      <c r="V3651" s="42">
        <f t="shared" si="3091"/>
        <v>0</v>
      </c>
      <c r="W3651" s="5">
        <f t="shared" si="3052"/>
        <v>84.269598434591515</v>
      </c>
      <c r="X3651" s="27"/>
    </row>
    <row r="3652" spans="1:25" ht="47.25" customHeight="1" x14ac:dyDescent="0.3">
      <c r="A3652" s="4" t="s">
        <v>240</v>
      </c>
      <c r="B3652" s="4" t="s">
        <v>1787</v>
      </c>
      <c r="C3652" s="4" t="s">
        <v>406</v>
      </c>
      <c r="D3652" s="4"/>
      <c r="E3652" s="14" t="s">
        <v>808</v>
      </c>
      <c r="F3652" s="5">
        <f t="shared" si="3089"/>
        <v>0</v>
      </c>
      <c r="G3652" s="5">
        <f t="shared" si="3089"/>
        <v>0</v>
      </c>
      <c r="H3652" s="5">
        <f t="shared" si="3089"/>
        <v>0</v>
      </c>
      <c r="I3652" s="5">
        <f t="shared" si="3089"/>
        <v>0</v>
      </c>
      <c r="J3652" s="5">
        <f t="shared" si="3089"/>
        <v>0</v>
      </c>
      <c r="K3652" s="5">
        <f t="shared" si="3089"/>
        <v>0</v>
      </c>
      <c r="L3652" s="5">
        <f>L3653+L3657</f>
        <v>610.70399999999995</v>
      </c>
      <c r="M3652" s="5">
        <f t="shared" si="3067"/>
        <v>610.70399999999995</v>
      </c>
      <c r="N3652" s="5">
        <f>N3653+N3657+N3655</f>
        <v>4813.2868500000004</v>
      </c>
      <c r="O3652" s="5">
        <f t="shared" ref="O3652:V3652" si="3092">O3653+O3657+O3655</f>
        <v>1728.5</v>
      </c>
      <c r="P3652" s="5">
        <f t="shared" si="3092"/>
        <v>0</v>
      </c>
      <c r="Q3652" s="5">
        <f t="shared" si="3092"/>
        <v>0</v>
      </c>
      <c r="R3652" s="5">
        <f t="shared" si="3092"/>
        <v>0</v>
      </c>
      <c r="S3652" s="5">
        <f t="shared" si="3092"/>
        <v>0</v>
      </c>
      <c r="T3652" s="5">
        <f t="shared" si="3092"/>
        <v>4056.1374999999998</v>
      </c>
      <c r="U3652" s="5">
        <f t="shared" si="3092"/>
        <v>0</v>
      </c>
      <c r="V3652" s="42">
        <f t="shared" si="3092"/>
        <v>0</v>
      </c>
      <c r="W3652" s="5">
        <f t="shared" si="3052"/>
        <v>84.269598434591515</v>
      </c>
      <c r="X3652" s="27"/>
    </row>
    <row r="3653" spans="1:25" ht="31.5" customHeight="1" x14ac:dyDescent="0.3">
      <c r="A3653" s="4" t="s">
        <v>240</v>
      </c>
      <c r="B3653" s="4" t="s">
        <v>1787</v>
      </c>
      <c r="C3653" s="4" t="s">
        <v>406</v>
      </c>
      <c r="D3653" s="4" t="s">
        <v>11</v>
      </c>
      <c r="E3653" s="14" t="s">
        <v>531</v>
      </c>
      <c r="F3653" s="5">
        <f t="shared" si="3089"/>
        <v>0</v>
      </c>
      <c r="G3653" s="5">
        <f t="shared" si="3089"/>
        <v>0</v>
      </c>
      <c r="H3653" s="5">
        <f t="shared" si="3089"/>
        <v>0</v>
      </c>
      <c r="I3653" s="5">
        <f t="shared" si="3089"/>
        <v>0</v>
      </c>
      <c r="J3653" s="5">
        <f t="shared" si="3089"/>
        <v>0</v>
      </c>
      <c r="K3653" s="5">
        <f t="shared" si="3089"/>
        <v>0</v>
      </c>
      <c r="L3653" s="5">
        <f t="shared" si="3089"/>
        <v>42.006999999999998</v>
      </c>
      <c r="M3653" s="5">
        <f t="shared" si="3067"/>
        <v>42.006999999999998</v>
      </c>
      <c r="N3653" s="5">
        <f t="shared" si="3090"/>
        <v>4040.5</v>
      </c>
      <c r="O3653" s="5">
        <f t="shared" si="3090"/>
        <v>1728.5</v>
      </c>
      <c r="P3653" s="5">
        <f t="shared" si="3091"/>
        <v>0</v>
      </c>
      <c r="Q3653" s="5">
        <f t="shared" si="3091"/>
        <v>0</v>
      </c>
      <c r="R3653" s="5">
        <f t="shared" si="3091"/>
        <v>0</v>
      </c>
      <c r="S3653" s="5">
        <f t="shared" si="3091"/>
        <v>0</v>
      </c>
      <c r="T3653" s="5">
        <f t="shared" si="3091"/>
        <v>3311.1374999999998</v>
      </c>
      <c r="U3653" s="5">
        <f t="shared" si="3091"/>
        <v>0</v>
      </c>
      <c r="V3653" s="42">
        <f t="shared" si="3091"/>
        <v>0</v>
      </c>
      <c r="W3653" s="5">
        <f t="shared" si="3052"/>
        <v>81.948706843212477</v>
      </c>
      <c r="X3653" s="27"/>
    </row>
    <row r="3654" spans="1:25" ht="31.5" customHeight="1" x14ac:dyDescent="0.3">
      <c r="A3654" s="4" t="s">
        <v>240</v>
      </c>
      <c r="B3654" s="4" t="s">
        <v>1787</v>
      </c>
      <c r="C3654" s="4" t="s">
        <v>406</v>
      </c>
      <c r="D3654" s="4" t="s">
        <v>12</v>
      </c>
      <c r="E3654" s="14" t="s">
        <v>532</v>
      </c>
      <c r="F3654" s="5"/>
      <c r="G3654" s="5"/>
      <c r="H3654" s="5"/>
      <c r="I3654" s="5"/>
      <c r="J3654" s="5"/>
      <c r="K3654" s="5"/>
      <c r="L3654" s="5">
        <v>42.006999999999998</v>
      </c>
      <c r="M3654" s="5">
        <f t="shared" si="3067"/>
        <v>42.006999999999998</v>
      </c>
      <c r="N3654" s="5">
        <v>4040.5</v>
      </c>
      <c r="O3654" s="5">
        <v>1728.5</v>
      </c>
      <c r="P3654" s="5">
        <v>0</v>
      </c>
      <c r="Q3654" s="5">
        <v>0</v>
      </c>
      <c r="R3654" s="5">
        <v>0</v>
      </c>
      <c r="S3654" s="5">
        <v>0</v>
      </c>
      <c r="T3654" s="5">
        <v>3311.1374999999998</v>
      </c>
      <c r="U3654" s="5">
        <v>0</v>
      </c>
      <c r="V3654" s="42">
        <v>0</v>
      </c>
      <c r="W3654" s="5">
        <f t="shared" si="3052"/>
        <v>81.948706843212477</v>
      </c>
      <c r="X3654" s="27"/>
    </row>
    <row r="3655" spans="1:25" ht="31.5" customHeight="1" x14ac:dyDescent="0.3">
      <c r="A3655" s="4" t="s">
        <v>240</v>
      </c>
      <c r="B3655" s="4" t="s">
        <v>1787</v>
      </c>
      <c r="C3655" s="4" t="s">
        <v>406</v>
      </c>
      <c r="D3655" s="4" t="s">
        <v>87</v>
      </c>
      <c r="E3655" s="14" t="s">
        <v>541</v>
      </c>
      <c r="F3655" s="5"/>
      <c r="G3655" s="5"/>
      <c r="H3655" s="5"/>
      <c r="I3655" s="5"/>
      <c r="J3655" s="5"/>
      <c r="K3655" s="5"/>
      <c r="L3655" s="5"/>
      <c r="M3655" s="5">
        <f>M3656</f>
        <v>0</v>
      </c>
      <c r="N3655" s="5">
        <f t="shared" ref="N3655:V3655" si="3093">N3656</f>
        <v>745</v>
      </c>
      <c r="O3655" s="5">
        <f t="shared" si="3093"/>
        <v>0</v>
      </c>
      <c r="P3655" s="5">
        <f t="shared" si="3093"/>
        <v>0</v>
      </c>
      <c r="Q3655" s="5">
        <f t="shared" si="3093"/>
        <v>0</v>
      </c>
      <c r="R3655" s="5">
        <f t="shared" si="3093"/>
        <v>0</v>
      </c>
      <c r="S3655" s="5">
        <f t="shared" si="3093"/>
        <v>0</v>
      </c>
      <c r="T3655" s="5">
        <f t="shared" si="3093"/>
        <v>745</v>
      </c>
      <c r="U3655" s="5">
        <f t="shared" si="3093"/>
        <v>0</v>
      </c>
      <c r="V3655" s="42">
        <f t="shared" si="3093"/>
        <v>0</v>
      </c>
      <c r="W3655" s="5">
        <f t="shared" si="3052"/>
        <v>100</v>
      </c>
      <c r="X3655" s="27"/>
    </row>
    <row r="3656" spans="1:25" ht="63" customHeight="1" x14ac:dyDescent="0.3">
      <c r="A3656" s="4" t="s">
        <v>240</v>
      </c>
      <c r="B3656" s="4" t="s">
        <v>1787</v>
      </c>
      <c r="C3656" s="4" t="s">
        <v>406</v>
      </c>
      <c r="D3656" s="4" t="s">
        <v>84</v>
      </c>
      <c r="E3656" s="14" t="s">
        <v>1552</v>
      </c>
      <c r="F3656" s="5"/>
      <c r="G3656" s="5"/>
      <c r="H3656" s="5"/>
      <c r="I3656" s="5"/>
      <c r="J3656" s="5"/>
      <c r="K3656" s="5"/>
      <c r="L3656" s="5"/>
      <c r="M3656" s="5">
        <v>0</v>
      </c>
      <c r="N3656" s="5">
        <v>745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745</v>
      </c>
      <c r="U3656" s="5">
        <v>0</v>
      </c>
      <c r="V3656" s="42">
        <v>0</v>
      </c>
      <c r="W3656" s="5">
        <f t="shared" si="3052"/>
        <v>100</v>
      </c>
      <c r="X3656" s="27"/>
    </row>
    <row r="3657" spans="1:25" ht="15.75" customHeight="1" x14ac:dyDescent="0.3">
      <c r="A3657" s="4" t="s">
        <v>240</v>
      </c>
      <c r="B3657" s="4" t="s">
        <v>1787</v>
      </c>
      <c r="C3657" s="4" t="s">
        <v>406</v>
      </c>
      <c r="D3657" s="4" t="s">
        <v>13</v>
      </c>
      <c r="E3657" s="14" t="s">
        <v>547</v>
      </c>
      <c r="F3657" s="5"/>
      <c r="G3657" s="5"/>
      <c r="H3657" s="5"/>
      <c r="I3657" s="5"/>
      <c r="J3657" s="5"/>
      <c r="K3657" s="5"/>
      <c r="L3657" s="5">
        <f>L3658</f>
        <v>568.697</v>
      </c>
      <c r="M3657" s="5">
        <f t="shared" si="3067"/>
        <v>568.697</v>
      </c>
      <c r="N3657" s="5">
        <f>N3658</f>
        <v>27.786850000000001</v>
      </c>
      <c r="O3657" s="5">
        <f>O3658</f>
        <v>0</v>
      </c>
      <c r="P3657" s="5">
        <f t="shared" ref="P3657:V3657" si="3094">P3658</f>
        <v>0</v>
      </c>
      <c r="Q3657" s="5">
        <f t="shared" si="3094"/>
        <v>0</v>
      </c>
      <c r="R3657" s="5">
        <f t="shared" si="3094"/>
        <v>0</v>
      </c>
      <c r="S3657" s="5">
        <f t="shared" si="3094"/>
        <v>0</v>
      </c>
      <c r="T3657" s="5">
        <f>T3658</f>
        <v>0</v>
      </c>
      <c r="U3657" s="5">
        <f t="shared" si="3094"/>
        <v>0</v>
      </c>
      <c r="V3657" s="42">
        <f t="shared" si="3094"/>
        <v>0</v>
      </c>
      <c r="W3657" s="5">
        <f t="shared" si="3052"/>
        <v>0</v>
      </c>
      <c r="X3657" s="27"/>
    </row>
    <row r="3658" spans="1:25" ht="63" customHeight="1" x14ac:dyDescent="0.3">
      <c r="A3658" s="4" t="s">
        <v>240</v>
      </c>
      <c r="B3658" s="4" t="s">
        <v>1787</v>
      </c>
      <c r="C3658" s="4" t="s">
        <v>406</v>
      </c>
      <c r="D3658" s="4" t="s">
        <v>198</v>
      </c>
      <c r="E3658" s="14" t="s">
        <v>548</v>
      </c>
      <c r="F3658" s="5"/>
      <c r="G3658" s="5"/>
      <c r="H3658" s="5"/>
      <c r="I3658" s="5"/>
      <c r="J3658" s="5"/>
      <c r="K3658" s="5"/>
      <c r="L3658" s="5">
        <v>568.697</v>
      </c>
      <c r="M3658" s="5">
        <f t="shared" si="3067"/>
        <v>568.697</v>
      </c>
      <c r="N3658" s="5">
        <v>27.786850000000001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42">
        <v>0</v>
      </c>
      <c r="W3658" s="5">
        <f t="shared" si="3052"/>
        <v>0</v>
      </c>
      <c r="X3658" s="27"/>
    </row>
    <row r="3659" spans="1:25" ht="47.25" hidden="1" customHeight="1" x14ac:dyDescent="0.25">
      <c r="A3659" s="4" t="s">
        <v>240</v>
      </c>
      <c r="B3659" s="4" t="s">
        <v>1787</v>
      </c>
      <c r="C3659" s="4" t="s">
        <v>38</v>
      </c>
      <c r="D3659" s="4"/>
      <c r="E3659" s="14" t="s">
        <v>838</v>
      </c>
      <c r="F3659" s="5">
        <f t="shared" ref="F3659:L3662" si="3095">F3660</f>
        <v>0</v>
      </c>
      <c r="G3659" s="5">
        <f t="shared" si="3095"/>
        <v>0</v>
      </c>
      <c r="H3659" s="5">
        <f t="shared" si="3095"/>
        <v>0</v>
      </c>
      <c r="I3659" s="5">
        <f t="shared" si="3095"/>
        <v>0</v>
      </c>
      <c r="J3659" s="5">
        <f t="shared" si="3095"/>
        <v>0</v>
      </c>
      <c r="K3659" s="5">
        <f t="shared" si="3095"/>
        <v>0</v>
      </c>
      <c r="L3659" s="5">
        <f t="shared" si="3095"/>
        <v>0</v>
      </c>
      <c r="M3659" s="5">
        <f t="shared" si="3067"/>
        <v>0</v>
      </c>
      <c r="N3659" s="5">
        <f t="shared" ref="N3659:O3662" si="3096">N3660</f>
        <v>0</v>
      </c>
      <c r="O3659" s="5">
        <f t="shared" si="3096"/>
        <v>0</v>
      </c>
      <c r="P3659" s="5">
        <f t="shared" ref="P3659:V3662" si="3097">P3660</f>
        <v>0</v>
      </c>
      <c r="Q3659" s="5">
        <f t="shared" si="3097"/>
        <v>0</v>
      </c>
      <c r="R3659" s="5">
        <f t="shared" si="3097"/>
        <v>0</v>
      </c>
      <c r="S3659" s="5">
        <f t="shared" si="3097"/>
        <v>0</v>
      </c>
      <c r="T3659" s="5">
        <f t="shared" si="3097"/>
        <v>0</v>
      </c>
      <c r="U3659" s="5">
        <f t="shared" si="3097"/>
        <v>0</v>
      </c>
      <c r="V3659" s="42">
        <f t="shared" si="3097"/>
        <v>0</v>
      </c>
      <c r="W3659" s="5" t="e">
        <f t="shared" si="3052"/>
        <v>#DIV/0!</v>
      </c>
      <c r="X3659" s="27" t="s">
        <v>1591</v>
      </c>
      <c r="Y3659" s="2" t="s">
        <v>1630</v>
      </c>
    </row>
    <row r="3660" spans="1:25" ht="47.25" hidden="1" customHeight="1" x14ac:dyDescent="0.25">
      <c r="A3660" s="4" t="s">
        <v>240</v>
      </c>
      <c r="B3660" s="4" t="s">
        <v>1787</v>
      </c>
      <c r="C3660" s="4" t="s">
        <v>1355</v>
      </c>
      <c r="D3660" s="4"/>
      <c r="E3660" s="14" t="s">
        <v>1357</v>
      </c>
      <c r="F3660" s="5">
        <f t="shared" si="3095"/>
        <v>0</v>
      </c>
      <c r="G3660" s="5">
        <f t="shared" si="3095"/>
        <v>0</v>
      </c>
      <c r="H3660" s="5">
        <f t="shared" si="3095"/>
        <v>0</v>
      </c>
      <c r="I3660" s="5">
        <f t="shared" si="3095"/>
        <v>0</v>
      </c>
      <c r="J3660" s="5">
        <f t="shared" si="3095"/>
        <v>0</v>
      </c>
      <c r="K3660" s="5">
        <f t="shared" si="3095"/>
        <v>0</v>
      </c>
      <c r="L3660" s="5">
        <f t="shared" si="3095"/>
        <v>0</v>
      </c>
      <c r="M3660" s="5">
        <f t="shared" si="3067"/>
        <v>0</v>
      </c>
      <c r="N3660" s="5">
        <f t="shared" si="3096"/>
        <v>0</v>
      </c>
      <c r="O3660" s="5">
        <f t="shared" si="3096"/>
        <v>0</v>
      </c>
      <c r="P3660" s="5">
        <f t="shared" si="3097"/>
        <v>0</v>
      </c>
      <c r="Q3660" s="5">
        <f t="shared" si="3097"/>
        <v>0</v>
      </c>
      <c r="R3660" s="5">
        <f t="shared" si="3097"/>
        <v>0</v>
      </c>
      <c r="S3660" s="5">
        <f t="shared" si="3097"/>
        <v>0</v>
      </c>
      <c r="T3660" s="5">
        <f t="shared" si="3097"/>
        <v>0</v>
      </c>
      <c r="U3660" s="5">
        <f t="shared" si="3097"/>
        <v>0</v>
      </c>
      <c r="V3660" s="42">
        <f t="shared" si="3097"/>
        <v>0</v>
      </c>
      <c r="W3660" s="5" t="e">
        <f t="shared" si="3052"/>
        <v>#DIV/0!</v>
      </c>
      <c r="X3660" s="27" t="s">
        <v>1591</v>
      </c>
      <c r="Y3660" s="2" t="s">
        <v>1630</v>
      </c>
    </row>
    <row r="3661" spans="1:25" ht="31.5" hidden="1" customHeight="1" x14ac:dyDescent="0.25">
      <c r="A3661" s="4" t="s">
        <v>240</v>
      </c>
      <c r="B3661" s="4" t="s">
        <v>1787</v>
      </c>
      <c r="C3661" s="4" t="s">
        <v>1356</v>
      </c>
      <c r="D3661" s="4"/>
      <c r="E3661" s="14" t="s">
        <v>1358</v>
      </c>
      <c r="F3661" s="5">
        <f t="shared" si="3095"/>
        <v>0</v>
      </c>
      <c r="G3661" s="5">
        <f t="shared" si="3095"/>
        <v>0</v>
      </c>
      <c r="H3661" s="5">
        <f t="shared" si="3095"/>
        <v>0</v>
      </c>
      <c r="I3661" s="5">
        <f t="shared" si="3095"/>
        <v>0</v>
      </c>
      <c r="J3661" s="5">
        <f t="shared" si="3095"/>
        <v>0</v>
      </c>
      <c r="K3661" s="5">
        <f t="shared" si="3095"/>
        <v>0</v>
      </c>
      <c r="L3661" s="5">
        <f t="shared" si="3095"/>
        <v>0</v>
      </c>
      <c r="M3661" s="5">
        <f t="shared" si="3067"/>
        <v>0</v>
      </c>
      <c r="N3661" s="5">
        <f t="shared" si="3096"/>
        <v>0</v>
      </c>
      <c r="O3661" s="5">
        <f t="shared" si="3096"/>
        <v>0</v>
      </c>
      <c r="P3661" s="5">
        <f t="shared" si="3097"/>
        <v>0</v>
      </c>
      <c r="Q3661" s="5">
        <f t="shared" si="3097"/>
        <v>0</v>
      </c>
      <c r="R3661" s="5">
        <f t="shared" si="3097"/>
        <v>0</v>
      </c>
      <c r="S3661" s="5">
        <f t="shared" si="3097"/>
        <v>0</v>
      </c>
      <c r="T3661" s="5">
        <f t="shared" si="3097"/>
        <v>0</v>
      </c>
      <c r="U3661" s="5">
        <f t="shared" si="3097"/>
        <v>0</v>
      </c>
      <c r="V3661" s="42">
        <f t="shared" si="3097"/>
        <v>0</v>
      </c>
      <c r="W3661" s="5" t="e">
        <f t="shared" ref="W3661:W3724" si="3098">T3661/N3661*100</f>
        <v>#DIV/0!</v>
      </c>
      <c r="X3661" s="27" t="s">
        <v>1591</v>
      </c>
      <c r="Y3661" s="2" t="s">
        <v>1630</v>
      </c>
    </row>
    <row r="3662" spans="1:25" ht="31.5" hidden="1" customHeight="1" x14ac:dyDescent="0.3">
      <c r="A3662" s="4" t="s">
        <v>240</v>
      </c>
      <c r="B3662" s="4" t="s">
        <v>1787</v>
      </c>
      <c r="C3662" s="4" t="s">
        <v>1356</v>
      </c>
      <c r="D3662" s="4" t="s">
        <v>11</v>
      </c>
      <c r="E3662" s="14" t="s">
        <v>531</v>
      </c>
      <c r="F3662" s="5">
        <f t="shared" si="3095"/>
        <v>0</v>
      </c>
      <c r="G3662" s="5">
        <f t="shared" si="3095"/>
        <v>0</v>
      </c>
      <c r="H3662" s="5">
        <f t="shared" si="3095"/>
        <v>0</v>
      </c>
      <c r="I3662" s="5">
        <f t="shared" si="3095"/>
        <v>0</v>
      </c>
      <c r="J3662" s="5">
        <f t="shared" si="3095"/>
        <v>0</v>
      </c>
      <c r="K3662" s="5">
        <f t="shared" si="3095"/>
        <v>0</v>
      </c>
      <c r="L3662" s="5">
        <f t="shared" si="3095"/>
        <v>0</v>
      </c>
      <c r="M3662" s="5">
        <f t="shared" si="3067"/>
        <v>0</v>
      </c>
      <c r="N3662" s="5">
        <f t="shared" si="3096"/>
        <v>0</v>
      </c>
      <c r="O3662" s="5">
        <f t="shared" si="3096"/>
        <v>0</v>
      </c>
      <c r="P3662" s="5">
        <f t="shared" si="3097"/>
        <v>0</v>
      </c>
      <c r="Q3662" s="5">
        <f t="shared" si="3097"/>
        <v>0</v>
      </c>
      <c r="R3662" s="5">
        <f t="shared" si="3097"/>
        <v>0</v>
      </c>
      <c r="S3662" s="5">
        <f t="shared" si="3097"/>
        <v>0</v>
      </c>
      <c r="T3662" s="5">
        <f t="shared" si="3097"/>
        <v>0</v>
      </c>
      <c r="U3662" s="5">
        <f t="shared" si="3097"/>
        <v>0</v>
      </c>
      <c r="V3662" s="42">
        <f t="shared" si="3097"/>
        <v>0</v>
      </c>
      <c r="W3662" s="5" t="e">
        <f t="shared" si="3098"/>
        <v>#DIV/0!</v>
      </c>
      <c r="X3662" s="27" t="s">
        <v>1591</v>
      </c>
      <c r="Y3662" s="2" t="s">
        <v>1630</v>
      </c>
    </row>
    <row r="3663" spans="1:25" ht="31.5" hidden="1" customHeight="1" x14ac:dyDescent="0.3">
      <c r="A3663" s="4" t="s">
        <v>240</v>
      </c>
      <c r="B3663" s="4" t="s">
        <v>1787</v>
      </c>
      <c r="C3663" s="4" t="s">
        <v>1356</v>
      </c>
      <c r="D3663" s="4" t="s">
        <v>12</v>
      </c>
      <c r="E3663" s="14" t="s">
        <v>532</v>
      </c>
      <c r="F3663" s="5"/>
      <c r="G3663" s="5"/>
      <c r="H3663" s="5"/>
      <c r="I3663" s="5"/>
      <c r="J3663" s="5"/>
      <c r="K3663" s="5"/>
      <c r="L3663" s="5"/>
      <c r="M3663" s="5">
        <f t="shared" si="3067"/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42">
        <v>0</v>
      </c>
      <c r="W3663" s="5" t="e">
        <f t="shared" si="3098"/>
        <v>#DIV/0!</v>
      </c>
      <c r="X3663" s="27" t="s">
        <v>1591</v>
      </c>
      <c r="Y3663" s="2" t="s">
        <v>1630</v>
      </c>
    </row>
    <row r="3664" spans="1:25" s="10" customFormat="1" ht="15.75" customHeight="1" x14ac:dyDescent="0.3">
      <c r="A3664" s="9" t="s">
        <v>240</v>
      </c>
      <c r="B3664" s="9" t="s">
        <v>1766</v>
      </c>
      <c r="C3664" s="9"/>
      <c r="D3664" s="9"/>
      <c r="E3664" s="13" t="s">
        <v>511</v>
      </c>
      <c r="F3664" s="11">
        <f t="shared" ref="F3664:L3664" si="3099">F3665+F3671</f>
        <v>282.3</v>
      </c>
      <c r="G3664" s="11">
        <f t="shared" si="3099"/>
        <v>173.29999999999998</v>
      </c>
      <c r="H3664" s="11">
        <f t="shared" si="3099"/>
        <v>173.5</v>
      </c>
      <c r="I3664" s="11">
        <f t="shared" si="3099"/>
        <v>-12</v>
      </c>
      <c r="J3664" s="11">
        <f t="shared" si="3099"/>
        <v>0</v>
      </c>
      <c r="K3664" s="11">
        <f t="shared" si="3099"/>
        <v>0</v>
      </c>
      <c r="L3664" s="11">
        <f t="shared" si="3099"/>
        <v>0</v>
      </c>
      <c r="M3664" s="11">
        <f t="shared" si="3067"/>
        <v>270.3</v>
      </c>
      <c r="N3664" s="11">
        <f>N3665+N3671+N3679</f>
        <v>134.898</v>
      </c>
      <c r="O3664" s="11">
        <f t="shared" ref="O3664:V3664" si="3100">O3665+O3671+O3679</f>
        <v>8.5</v>
      </c>
      <c r="P3664" s="11">
        <f t="shared" si="3100"/>
        <v>0</v>
      </c>
      <c r="Q3664" s="11">
        <f t="shared" si="3100"/>
        <v>0</v>
      </c>
      <c r="R3664" s="11">
        <f t="shared" si="3100"/>
        <v>0</v>
      </c>
      <c r="S3664" s="11">
        <f t="shared" si="3100"/>
        <v>0</v>
      </c>
      <c r="T3664" s="11">
        <f t="shared" si="3100"/>
        <v>134.89670000000001</v>
      </c>
      <c r="U3664" s="11">
        <f t="shared" si="3100"/>
        <v>0</v>
      </c>
      <c r="V3664" s="41">
        <f t="shared" si="3100"/>
        <v>0</v>
      </c>
      <c r="W3664" s="11">
        <f t="shared" si="3098"/>
        <v>99.999036308914896</v>
      </c>
      <c r="X3664" s="26"/>
    </row>
    <row r="3665" spans="1:25" ht="31.5" customHeight="1" x14ac:dyDescent="0.3">
      <c r="A3665" s="4" t="s">
        <v>240</v>
      </c>
      <c r="B3665" s="4" t="s">
        <v>1766</v>
      </c>
      <c r="C3665" s="4" t="s">
        <v>202</v>
      </c>
      <c r="D3665" s="4"/>
      <c r="E3665" s="14" t="s">
        <v>1156</v>
      </c>
      <c r="F3665" s="5">
        <f t="shared" ref="F3665:L3669" si="3101">F3666</f>
        <v>169.70000000000002</v>
      </c>
      <c r="G3665" s="5">
        <f t="shared" si="3101"/>
        <v>173.29999999999998</v>
      </c>
      <c r="H3665" s="5">
        <f t="shared" si="3101"/>
        <v>173.5</v>
      </c>
      <c r="I3665" s="5">
        <f t="shared" si="3101"/>
        <v>0</v>
      </c>
      <c r="J3665" s="5">
        <f t="shared" si="3101"/>
        <v>0</v>
      </c>
      <c r="K3665" s="5">
        <f t="shared" si="3101"/>
        <v>0</v>
      </c>
      <c r="L3665" s="5">
        <f t="shared" si="3101"/>
        <v>0</v>
      </c>
      <c r="M3665" s="5">
        <f t="shared" si="3067"/>
        <v>169.70000000000002</v>
      </c>
      <c r="N3665" s="5">
        <f t="shared" ref="N3665:O3669" si="3102">N3666</f>
        <v>126.398</v>
      </c>
      <c r="O3665" s="5">
        <f t="shared" si="3102"/>
        <v>0</v>
      </c>
      <c r="P3665" s="5">
        <f t="shared" ref="P3665:V3669" si="3103">P3666</f>
        <v>0</v>
      </c>
      <c r="Q3665" s="5">
        <f t="shared" si="3103"/>
        <v>0</v>
      </c>
      <c r="R3665" s="5">
        <f t="shared" si="3103"/>
        <v>0</v>
      </c>
      <c r="S3665" s="5">
        <f t="shared" si="3103"/>
        <v>0</v>
      </c>
      <c r="T3665" s="5">
        <f t="shared" si="3103"/>
        <v>126.3967</v>
      </c>
      <c r="U3665" s="5">
        <f t="shared" si="3103"/>
        <v>0</v>
      </c>
      <c r="V3665" s="42">
        <f t="shared" si="3103"/>
        <v>0</v>
      </c>
      <c r="W3665" s="5">
        <f t="shared" si="3098"/>
        <v>99.998971502713658</v>
      </c>
      <c r="X3665" s="27"/>
    </row>
    <row r="3666" spans="1:25" ht="31.5" customHeight="1" x14ac:dyDescent="0.3">
      <c r="A3666" s="4" t="s">
        <v>240</v>
      </c>
      <c r="B3666" s="4" t="s">
        <v>1766</v>
      </c>
      <c r="C3666" s="4" t="s">
        <v>203</v>
      </c>
      <c r="D3666" s="4"/>
      <c r="E3666" s="14" t="s">
        <v>1157</v>
      </c>
      <c r="F3666" s="5">
        <f t="shared" si="3101"/>
        <v>169.70000000000002</v>
      </c>
      <c r="G3666" s="5">
        <f t="shared" si="3101"/>
        <v>173.29999999999998</v>
      </c>
      <c r="H3666" s="5">
        <f t="shared" si="3101"/>
        <v>173.5</v>
      </c>
      <c r="I3666" s="5">
        <f t="shared" si="3101"/>
        <v>0</v>
      </c>
      <c r="J3666" s="5">
        <f t="shared" si="3101"/>
        <v>0</v>
      </c>
      <c r="K3666" s="5">
        <f t="shared" si="3101"/>
        <v>0</v>
      </c>
      <c r="L3666" s="5">
        <f t="shared" si="3101"/>
        <v>0</v>
      </c>
      <c r="M3666" s="5">
        <f t="shared" si="3067"/>
        <v>169.70000000000002</v>
      </c>
      <c r="N3666" s="5">
        <f t="shared" si="3102"/>
        <v>126.398</v>
      </c>
      <c r="O3666" s="5">
        <f t="shared" si="3102"/>
        <v>0</v>
      </c>
      <c r="P3666" s="5">
        <f t="shared" si="3103"/>
        <v>0</v>
      </c>
      <c r="Q3666" s="5">
        <f t="shared" si="3103"/>
        <v>0</v>
      </c>
      <c r="R3666" s="5">
        <f t="shared" si="3103"/>
        <v>0</v>
      </c>
      <c r="S3666" s="5">
        <f t="shared" si="3103"/>
        <v>0</v>
      </c>
      <c r="T3666" s="5">
        <f t="shared" si="3103"/>
        <v>126.3967</v>
      </c>
      <c r="U3666" s="5">
        <f t="shared" si="3103"/>
        <v>0</v>
      </c>
      <c r="V3666" s="42">
        <f t="shared" si="3103"/>
        <v>0</v>
      </c>
      <c r="W3666" s="5">
        <f t="shared" si="3098"/>
        <v>99.998971502713658</v>
      </c>
      <c r="X3666" s="27"/>
    </row>
    <row r="3667" spans="1:25" ht="47.25" customHeight="1" x14ac:dyDescent="0.3">
      <c r="A3667" s="4" t="s">
        <v>240</v>
      </c>
      <c r="B3667" s="4" t="s">
        <v>1766</v>
      </c>
      <c r="C3667" s="4" t="s">
        <v>208</v>
      </c>
      <c r="D3667" s="4"/>
      <c r="E3667" s="14" t="s">
        <v>1164</v>
      </c>
      <c r="F3667" s="5">
        <f>F3668</f>
        <v>169.70000000000002</v>
      </c>
      <c r="G3667" s="5">
        <f t="shared" si="3101"/>
        <v>173.29999999999998</v>
      </c>
      <c r="H3667" s="5">
        <f t="shared" si="3101"/>
        <v>173.5</v>
      </c>
      <c r="I3667" s="5">
        <f t="shared" si="3101"/>
        <v>0</v>
      </c>
      <c r="J3667" s="5">
        <f t="shared" si="3101"/>
        <v>0</v>
      </c>
      <c r="K3667" s="5">
        <f t="shared" si="3101"/>
        <v>0</v>
      </c>
      <c r="L3667" s="5">
        <f t="shared" si="3101"/>
        <v>0</v>
      </c>
      <c r="M3667" s="5">
        <f t="shared" si="3067"/>
        <v>169.70000000000002</v>
      </c>
      <c r="N3667" s="5">
        <f t="shared" si="3102"/>
        <v>126.398</v>
      </c>
      <c r="O3667" s="5">
        <f t="shared" si="3102"/>
        <v>0</v>
      </c>
      <c r="P3667" s="5">
        <f t="shared" si="3103"/>
        <v>0</v>
      </c>
      <c r="Q3667" s="5">
        <f t="shared" si="3103"/>
        <v>0</v>
      </c>
      <c r="R3667" s="5">
        <f t="shared" si="3103"/>
        <v>0</v>
      </c>
      <c r="S3667" s="5">
        <f t="shared" si="3103"/>
        <v>0</v>
      </c>
      <c r="T3667" s="5">
        <f t="shared" si="3103"/>
        <v>126.3967</v>
      </c>
      <c r="U3667" s="5">
        <f t="shared" si="3103"/>
        <v>0</v>
      </c>
      <c r="V3667" s="42">
        <f t="shared" si="3103"/>
        <v>0</v>
      </c>
      <c r="W3667" s="5">
        <f t="shared" si="3098"/>
        <v>99.998971502713658</v>
      </c>
      <c r="X3667" s="27"/>
    </row>
    <row r="3668" spans="1:25" ht="63" customHeight="1" x14ac:dyDescent="0.3">
      <c r="A3668" s="4" t="s">
        <v>240</v>
      </c>
      <c r="B3668" s="4" t="s">
        <v>1766</v>
      </c>
      <c r="C3668" s="4" t="s">
        <v>1473</v>
      </c>
      <c r="D3668" s="4"/>
      <c r="E3668" s="14" t="s">
        <v>1474</v>
      </c>
      <c r="F3668" s="5">
        <f>F3669</f>
        <v>169.70000000000002</v>
      </c>
      <c r="G3668" s="5">
        <f t="shared" si="3101"/>
        <v>173.29999999999998</v>
      </c>
      <c r="H3668" s="5">
        <f t="shared" si="3101"/>
        <v>173.5</v>
      </c>
      <c r="I3668" s="5">
        <f t="shared" si="3101"/>
        <v>0</v>
      </c>
      <c r="J3668" s="5">
        <f t="shared" si="3101"/>
        <v>0</v>
      </c>
      <c r="K3668" s="5">
        <f t="shared" si="3101"/>
        <v>0</v>
      </c>
      <c r="L3668" s="5">
        <f t="shared" si="3101"/>
        <v>0</v>
      </c>
      <c r="M3668" s="5">
        <f t="shared" si="3067"/>
        <v>169.70000000000002</v>
      </c>
      <c r="N3668" s="5">
        <f t="shared" si="3102"/>
        <v>126.398</v>
      </c>
      <c r="O3668" s="5">
        <f t="shared" si="3102"/>
        <v>0</v>
      </c>
      <c r="P3668" s="5">
        <f t="shared" si="3103"/>
        <v>0</v>
      </c>
      <c r="Q3668" s="5">
        <f t="shared" si="3103"/>
        <v>0</v>
      </c>
      <c r="R3668" s="5">
        <f t="shared" si="3103"/>
        <v>0</v>
      </c>
      <c r="S3668" s="5">
        <f t="shared" si="3103"/>
        <v>0</v>
      </c>
      <c r="T3668" s="5">
        <f t="shared" si="3103"/>
        <v>126.3967</v>
      </c>
      <c r="U3668" s="5">
        <f t="shared" si="3103"/>
        <v>0</v>
      </c>
      <c r="V3668" s="42">
        <f t="shared" si="3103"/>
        <v>0</v>
      </c>
      <c r="W3668" s="5">
        <f t="shared" si="3098"/>
        <v>99.998971502713658</v>
      </c>
      <c r="X3668" s="27"/>
    </row>
    <row r="3669" spans="1:25" ht="31.5" customHeight="1" x14ac:dyDescent="0.3">
      <c r="A3669" s="4" t="s">
        <v>240</v>
      </c>
      <c r="B3669" s="4" t="s">
        <v>1766</v>
      </c>
      <c r="C3669" s="4" t="s">
        <v>1473</v>
      </c>
      <c r="D3669" s="4" t="s">
        <v>11</v>
      </c>
      <c r="E3669" s="14" t="s">
        <v>531</v>
      </c>
      <c r="F3669" s="5">
        <f t="shared" si="3101"/>
        <v>169.70000000000002</v>
      </c>
      <c r="G3669" s="5">
        <f t="shared" si="3101"/>
        <v>173.29999999999998</v>
      </c>
      <c r="H3669" s="5">
        <f t="shared" si="3101"/>
        <v>173.5</v>
      </c>
      <c r="I3669" s="5">
        <f t="shared" si="3101"/>
        <v>0</v>
      </c>
      <c r="J3669" s="5">
        <f t="shared" si="3101"/>
        <v>0</v>
      </c>
      <c r="K3669" s="5">
        <f t="shared" si="3101"/>
        <v>0</v>
      </c>
      <c r="L3669" s="5">
        <f t="shared" si="3101"/>
        <v>0</v>
      </c>
      <c r="M3669" s="5">
        <f t="shared" si="3067"/>
        <v>169.70000000000002</v>
      </c>
      <c r="N3669" s="5">
        <f t="shared" si="3102"/>
        <v>126.398</v>
      </c>
      <c r="O3669" s="5">
        <f t="shared" si="3102"/>
        <v>0</v>
      </c>
      <c r="P3669" s="5">
        <f t="shared" si="3103"/>
        <v>0</v>
      </c>
      <c r="Q3669" s="5">
        <f t="shared" si="3103"/>
        <v>0</v>
      </c>
      <c r="R3669" s="5">
        <f t="shared" si="3103"/>
        <v>0</v>
      </c>
      <c r="S3669" s="5">
        <f t="shared" si="3103"/>
        <v>0</v>
      </c>
      <c r="T3669" s="5">
        <f t="shared" si="3103"/>
        <v>126.3967</v>
      </c>
      <c r="U3669" s="5">
        <f t="shared" si="3103"/>
        <v>0</v>
      </c>
      <c r="V3669" s="42">
        <f t="shared" si="3103"/>
        <v>0</v>
      </c>
      <c r="W3669" s="5">
        <f t="shared" si="3098"/>
        <v>99.998971502713658</v>
      </c>
      <c r="X3669" s="27"/>
    </row>
    <row r="3670" spans="1:25" ht="31.5" customHeight="1" x14ac:dyDescent="0.3">
      <c r="A3670" s="4" t="s">
        <v>240</v>
      </c>
      <c r="B3670" s="4" t="s">
        <v>1766</v>
      </c>
      <c r="C3670" s="4" t="s">
        <v>1473</v>
      </c>
      <c r="D3670" s="4" t="s">
        <v>12</v>
      </c>
      <c r="E3670" s="14" t="s">
        <v>532</v>
      </c>
      <c r="F3670" s="5">
        <v>169.70000000000002</v>
      </c>
      <c r="G3670" s="5">
        <v>173.29999999999998</v>
      </c>
      <c r="H3670" s="5">
        <v>173.5</v>
      </c>
      <c r="I3670" s="5"/>
      <c r="J3670" s="5"/>
      <c r="K3670" s="5"/>
      <c r="L3670" s="5"/>
      <c r="M3670" s="5">
        <f t="shared" si="3067"/>
        <v>169.70000000000002</v>
      </c>
      <c r="N3670" s="5">
        <v>126.398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126.3967</v>
      </c>
      <c r="U3670" s="5">
        <v>0</v>
      </c>
      <c r="V3670" s="42">
        <v>0</v>
      </c>
      <c r="W3670" s="5">
        <f t="shared" si="3098"/>
        <v>99.998971502713658</v>
      </c>
      <c r="X3670" s="27"/>
    </row>
    <row r="3671" spans="1:25" ht="31.5" hidden="1" customHeight="1" x14ac:dyDescent="0.25">
      <c r="A3671" s="4" t="s">
        <v>240</v>
      </c>
      <c r="B3671" s="4" t="s">
        <v>1766</v>
      </c>
      <c r="C3671" s="4" t="s">
        <v>51</v>
      </c>
      <c r="D3671" s="4"/>
      <c r="E3671" s="14" t="s">
        <v>1237</v>
      </c>
      <c r="F3671" s="5">
        <f>F3672</f>
        <v>112.6</v>
      </c>
      <c r="G3671" s="5">
        <f t="shared" ref="G3671:L3674" si="3104">G3672</f>
        <v>0</v>
      </c>
      <c r="H3671" s="5">
        <f t="shared" si="3104"/>
        <v>0</v>
      </c>
      <c r="I3671" s="5">
        <f t="shared" si="3104"/>
        <v>-12</v>
      </c>
      <c r="J3671" s="5">
        <f t="shared" si="3104"/>
        <v>0</v>
      </c>
      <c r="K3671" s="5">
        <f t="shared" si="3104"/>
        <v>0</v>
      </c>
      <c r="L3671" s="5">
        <f t="shared" si="3104"/>
        <v>0</v>
      </c>
      <c r="M3671" s="5">
        <f t="shared" si="3067"/>
        <v>100.6</v>
      </c>
      <c r="N3671" s="5">
        <f t="shared" ref="N3671:O3674" si="3105">N3672</f>
        <v>0</v>
      </c>
      <c r="O3671" s="5">
        <f t="shared" si="3105"/>
        <v>0</v>
      </c>
      <c r="P3671" s="5">
        <f t="shared" ref="P3671:V3674" si="3106">P3672</f>
        <v>0</v>
      </c>
      <c r="Q3671" s="5">
        <f t="shared" si="3106"/>
        <v>0</v>
      </c>
      <c r="R3671" s="5">
        <f t="shared" si="3106"/>
        <v>0</v>
      </c>
      <c r="S3671" s="5">
        <f t="shared" si="3106"/>
        <v>0</v>
      </c>
      <c r="T3671" s="5">
        <f t="shared" si="3106"/>
        <v>0</v>
      </c>
      <c r="U3671" s="5">
        <f t="shared" si="3106"/>
        <v>0</v>
      </c>
      <c r="V3671" s="42">
        <f t="shared" si="3106"/>
        <v>0</v>
      </c>
      <c r="W3671" s="5" t="e">
        <f t="shared" si="3098"/>
        <v>#DIV/0!</v>
      </c>
      <c r="X3671" s="25" t="s">
        <v>1591</v>
      </c>
    </row>
    <row r="3672" spans="1:25" ht="31.5" hidden="1" customHeight="1" x14ac:dyDescent="0.25">
      <c r="A3672" s="4" t="s">
        <v>240</v>
      </c>
      <c r="B3672" s="4" t="s">
        <v>1766</v>
      </c>
      <c r="C3672" s="4" t="s">
        <v>60</v>
      </c>
      <c r="D3672" s="4"/>
      <c r="E3672" s="14" t="s">
        <v>1242</v>
      </c>
      <c r="F3672" s="5">
        <f>F3673</f>
        <v>112.6</v>
      </c>
      <c r="G3672" s="5">
        <f t="shared" si="3104"/>
        <v>0</v>
      </c>
      <c r="H3672" s="5">
        <f t="shared" si="3104"/>
        <v>0</v>
      </c>
      <c r="I3672" s="5">
        <f t="shared" si="3104"/>
        <v>-12</v>
      </c>
      <c r="J3672" s="5">
        <f t="shared" si="3104"/>
        <v>0</v>
      </c>
      <c r="K3672" s="5">
        <f t="shared" si="3104"/>
        <v>0</v>
      </c>
      <c r="L3672" s="5">
        <f t="shared" si="3104"/>
        <v>0</v>
      </c>
      <c r="M3672" s="5">
        <f t="shared" si="3067"/>
        <v>100.6</v>
      </c>
      <c r="N3672" s="5">
        <f>N3673</f>
        <v>0</v>
      </c>
      <c r="O3672" s="5">
        <f t="shared" si="3105"/>
        <v>0</v>
      </c>
      <c r="P3672" s="5">
        <f t="shared" si="3106"/>
        <v>0</v>
      </c>
      <c r="Q3672" s="5">
        <f t="shared" si="3106"/>
        <v>0</v>
      </c>
      <c r="R3672" s="5">
        <f t="shared" si="3106"/>
        <v>0</v>
      </c>
      <c r="S3672" s="5">
        <f t="shared" si="3106"/>
        <v>0</v>
      </c>
      <c r="T3672" s="5">
        <f t="shared" si="3106"/>
        <v>0</v>
      </c>
      <c r="U3672" s="5">
        <f t="shared" si="3106"/>
        <v>0</v>
      </c>
      <c r="V3672" s="42">
        <f t="shared" si="3106"/>
        <v>0</v>
      </c>
      <c r="W3672" s="5" t="e">
        <f t="shared" si="3098"/>
        <v>#DIV/0!</v>
      </c>
      <c r="X3672" s="25" t="s">
        <v>1591</v>
      </c>
    </row>
    <row r="3673" spans="1:25" ht="63" hidden="1" customHeight="1" x14ac:dyDescent="0.25">
      <c r="A3673" s="4" t="s">
        <v>240</v>
      </c>
      <c r="B3673" s="4" t="s">
        <v>1766</v>
      </c>
      <c r="C3673" s="4" t="s">
        <v>209</v>
      </c>
      <c r="D3673" s="4"/>
      <c r="E3673" s="14" t="s">
        <v>1589</v>
      </c>
      <c r="F3673" s="5">
        <f>F3674</f>
        <v>112.6</v>
      </c>
      <c r="G3673" s="5">
        <f t="shared" si="3104"/>
        <v>0</v>
      </c>
      <c r="H3673" s="5">
        <f t="shared" si="3104"/>
        <v>0</v>
      </c>
      <c r="I3673" s="5">
        <f>I3674+I3676</f>
        <v>-12</v>
      </c>
      <c r="J3673" s="5">
        <f>J3674+J3676</f>
        <v>0</v>
      </c>
      <c r="K3673" s="5">
        <f>K3674+K3676</f>
        <v>0</v>
      </c>
      <c r="L3673" s="5">
        <f t="shared" si="3104"/>
        <v>0</v>
      </c>
      <c r="M3673" s="5">
        <f t="shared" si="3067"/>
        <v>100.6</v>
      </c>
      <c r="N3673" s="5">
        <f>N3676</f>
        <v>0</v>
      </c>
      <c r="O3673" s="5">
        <f t="shared" ref="O3673:V3673" si="3107">O3676</f>
        <v>0</v>
      </c>
      <c r="P3673" s="5">
        <f t="shared" si="3107"/>
        <v>0</v>
      </c>
      <c r="Q3673" s="5">
        <f t="shared" si="3107"/>
        <v>0</v>
      </c>
      <c r="R3673" s="5">
        <f t="shared" si="3107"/>
        <v>0</v>
      </c>
      <c r="S3673" s="5">
        <f t="shared" si="3107"/>
        <v>0</v>
      </c>
      <c r="T3673" s="5">
        <f t="shared" si="3107"/>
        <v>0</v>
      </c>
      <c r="U3673" s="5">
        <f t="shared" si="3107"/>
        <v>0</v>
      </c>
      <c r="V3673" s="42">
        <f t="shared" si="3107"/>
        <v>0</v>
      </c>
      <c r="W3673" s="5" t="e">
        <f t="shared" si="3098"/>
        <v>#DIV/0!</v>
      </c>
      <c r="X3673" s="25" t="s">
        <v>1591</v>
      </c>
    </row>
    <row r="3674" spans="1:25" ht="31.5" hidden="1" customHeight="1" x14ac:dyDescent="0.25">
      <c r="A3674" s="4" t="s">
        <v>240</v>
      </c>
      <c r="B3674" s="4" t="s">
        <v>1766</v>
      </c>
      <c r="C3674" s="4" t="s">
        <v>209</v>
      </c>
      <c r="D3674" s="4" t="s">
        <v>11</v>
      </c>
      <c r="E3674" s="14" t="s">
        <v>531</v>
      </c>
      <c r="F3674" s="5">
        <f>F3675</f>
        <v>112.6</v>
      </c>
      <c r="G3674" s="5">
        <f t="shared" si="3104"/>
        <v>0</v>
      </c>
      <c r="H3674" s="5">
        <f t="shared" si="3104"/>
        <v>0</v>
      </c>
      <c r="I3674" s="5">
        <f t="shared" si="3104"/>
        <v>-112.6</v>
      </c>
      <c r="J3674" s="5">
        <f t="shared" si="3104"/>
        <v>0</v>
      </c>
      <c r="K3674" s="5">
        <f t="shared" si="3104"/>
        <v>0</v>
      </c>
      <c r="L3674" s="5">
        <f t="shared" si="3104"/>
        <v>0</v>
      </c>
      <c r="M3674" s="5">
        <f t="shared" si="3067"/>
        <v>0</v>
      </c>
      <c r="N3674" s="5">
        <f t="shared" si="3105"/>
        <v>0</v>
      </c>
      <c r="O3674" s="5">
        <f t="shared" si="3105"/>
        <v>0</v>
      </c>
      <c r="P3674" s="5">
        <f t="shared" si="3106"/>
        <v>0</v>
      </c>
      <c r="Q3674" s="5">
        <f t="shared" si="3106"/>
        <v>0</v>
      </c>
      <c r="R3674" s="5">
        <f t="shared" si="3106"/>
        <v>0</v>
      </c>
      <c r="S3674" s="5">
        <f t="shared" si="3106"/>
        <v>0</v>
      </c>
      <c r="T3674" s="5">
        <f t="shared" si="3106"/>
        <v>0</v>
      </c>
      <c r="U3674" s="5">
        <f t="shared" si="3106"/>
        <v>0</v>
      </c>
      <c r="V3674" s="42">
        <f t="shared" si="3106"/>
        <v>0</v>
      </c>
      <c r="W3674" s="5" t="e">
        <f t="shared" si="3098"/>
        <v>#DIV/0!</v>
      </c>
      <c r="X3674" s="27" t="s">
        <v>1591</v>
      </c>
      <c r="Y3674" s="2" t="s">
        <v>1630</v>
      </c>
    </row>
    <row r="3675" spans="1:25" ht="31.5" hidden="1" customHeight="1" x14ac:dyDescent="0.25">
      <c r="A3675" s="4" t="s">
        <v>240</v>
      </c>
      <c r="B3675" s="4" t="s">
        <v>1766</v>
      </c>
      <c r="C3675" s="4" t="s">
        <v>209</v>
      </c>
      <c r="D3675" s="4" t="s">
        <v>12</v>
      </c>
      <c r="E3675" s="14" t="s">
        <v>532</v>
      </c>
      <c r="F3675" s="5">
        <v>112.6</v>
      </c>
      <c r="G3675" s="5"/>
      <c r="H3675" s="5"/>
      <c r="I3675" s="5">
        <f>-12-100.6</f>
        <v>-112.6</v>
      </c>
      <c r="J3675" s="5"/>
      <c r="K3675" s="5"/>
      <c r="L3675" s="5"/>
      <c r="M3675" s="5">
        <f t="shared" si="3067"/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42">
        <v>0</v>
      </c>
      <c r="W3675" s="5" t="e">
        <f t="shared" si="3098"/>
        <v>#DIV/0!</v>
      </c>
      <c r="X3675" s="27" t="s">
        <v>1591</v>
      </c>
      <c r="Y3675" s="2" t="s">
        <v>1630</v>
      </c>
    </row>
    <row r="3676" spans="1:25" ht="63" hidden="1" customHeight="1" x14ac:dyDescent="0.25">
      <c r="A3676" s="4" t="s">
        <v>240</v>
      </c>
      <c r="B3676" s="4" t="s">
        <v>1766</v>
      </c>
      <c r="C3676" s="24" t="s">
        <v>1563</v>
      </c>
      <c r="D3676" s="4"/>
      <c r="E3676" s="14" t="s">
        <v>1564</v>
      </c>
      <c r="F3676" s="5"/>
      <c r="G3676" s="5"/>
      <c r="H3676" s="5"/>
      <c r="I3676" s="5">
        <f t="shared" ref="I3676:K3677" si="3108">I3677</f>
        <v>100.6</v>
      </c>
      <c r="J3676" s="5">
        <f t="shared" si="3108"/>
        <v>0</v>
      </c>
      <c r="K3676" s="5">
        <f t="shared" si="3108"/>
        <v>0</v>
      </c>
      <c r="L3676" s="5"/>
      <c r="M3676" s="5">
        <f t="shared" si="3067"/>
        <v>100.6</v>
      </c>
      <c r="N3676" s="5">
        <f>N3677</f>
        <v>0</v>
      </c>
      <c r="O3676" s="5">
        <f>O3677</f>
        <v>0</v>
      </c>
      <c r="P3676" s="5">
        <f t="shared" ref="P3676:V3677" si="3109">P3677</f>
        <v>0</v>
      </c>
      <c r="Q3676" s="5">
        <f t="shared" si="3109"/>
        <v>0</v>
      </c>
      <c r="R3676" s="5">
        <f t="shared" si="3109"/>
        <v>0</v>
      </c>
      <c r="S3676" s="5">
        <f t="shared" si="3109"/>
        <v>0</v>
      </c>
      <c r="T3676" s="5">
        <f>T3677</f>
        <v>0</v>
      </c>
      <c r="U3676" s="5">
        <f t="shared" si="3109"/>
        <v>0</v>
      </c>
      <c r="V3676" s="42">
        <f t="shared" si="3109"/>
        <v>0</v>
      </c>
      <c r="W3676" s="5" t="e">
        <f t="shared" si="3098"/>
        <v>#DIV/0!</v>
      </c>
      <c r="X3676" s="25" t="s">
        <v>1591</v>
      </c>
    </row>
    <row r="3677" spans="1:25" ht="15.75" hidden="1" customHeight="1" x14ac:dyDescent="0.3">
      <c r="A3677" s="4" t="s">
        <v>240</v>
      </c>
      <c r="B3677" s="4" t="s">
        <v>1766</v>
      </c>
      <c r="C3677" s="24" t="s">
        <v>1563</v>
      </c>
      <c r="D3677" s="4" t="s">
        <v>13</v>
      </c>
      <c r="E3677" s="14" t="s">
        <v>547</v>
      </c>
      <c r="F3677" s="5"/>
      <c r="G3677" s="5"/>
      <c r="H3677" s="5"/>
      <c r="I3677" s="5">
        <f t="shared" si="3108"/>
        <v>100.6</v>
      </c>
      <c r="J3677" s="5">
        <f t="shared" si="3108"/>
        <v>0</v>
      </c>
      <c r="K3677" s="5">
        <f t="shared" si="3108"/>
        <v>0</v>
      </c>
      <c r="L3677" s="5"/>
      <c r="M3677" s="5">
        <f t="shared" si="3067"/>
        <v>100.6</v>
      </c>
      <c r="N3677" s="5">
        <f>N3678</f>
        <v>0</v>
      </c>
      <c r="O3677" s="5">
        <f>O3678</f>
        <v>0</v>
      </c>
      <c r="P3677" s="5">
        <f t="shared" si="3109"/>
        <v>0</v>
      </c>
      <c r="Q3677" s="5">
        <f t="shared" si="3109"/>
        <v>0</v>
      </c>
      <c r="R3677" s="5">
        <f t="shared" si="3109"/>
        <v>0</v>
      </c>
      <c r="S3677" s="5">
        <f t="shared" si="3109"/>
        <v>0</v>
      </c>
      <c r="T3677" s="5">
        <f>T3678</f>
        <v>0</v>
      </c>
      <c r="U3677" s="5">
        <f t="shared" si="3109"/>
        <v>0</v>
      </c>
      <c r="V3677" s="42">
        <f t="shared" si="3109"/>
        <v>0</v>
      </c>
      <c r="W3677" s="5" t="e">
        <f t="shared" si="3098"/>
        <v>#DIV/0!</v>
      </c>
      <c r="X3677" s="25" t="s">
        <v>1591</v>
      </c>
    </row>
    <row r="3678" spans="1:25" ht="15.75" hidden="1" customHeight="1" x14ac:dyDescent="0.3">
      <c r="A3678" s="4" t="s">
        <v>240</v>
      </c>
      <c r="B3678" s="4" t="s">
        <v>1766</v>
      </c>
      <c r="C3678" s="24" t="s">
        <v>1563</v>
      </c>
      <c r="D3678" s="4" t="s">
        <v>14</v>
      </c>
      <c r="E3678" s="14" t="s">
        <v>549</v>
      </c>
      <c r="F3678" s="5"/>
      <c r="G3678" s="5"/>
      <c r="H3678" s="5"/>
      <c r="I3678" s="5">
        <v>100.6</v>
      </c>
      <c r="J3678" s="5"/>
      <c r="K3678" s="5"/>
      <c r="L3678" s="5"/>
      <c r="M3678" s="5">
        <f t="shared" si="3067"/>
        <v>100.6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42">
        <v>0</v>
      </c>
      <c r="W3678" s="5" t="e">
        <f t="shared" si="3098"/>
        <v>#DIV/0!</v>
      </c>
      <c r="X3678" s="25" t="s">
        <v>1591</v>
      </c>
    </row>
    <row r="3679" spans="1:25" ht="47.25" customHeight="1" x14ac:dyDescent="0.3">
      <c r="A3679" s="4" t="s">
        <v>240</v>
      </c>
      <c r="B3679" s="4" t="s">
        <v>1766</v>
      </c>
      <c r="C3679" s="4" t="s">
        <v>38</v>
      </c>
      <c r="D3679" s="4"/>
      <c r="E3679" s="14" t="s">
        <v>838</v>
      </c>
      <c r="F3679" s="5"/>
      <c r="G3679" s="5"/>
      <c r="H3679" s="5"/>
      <c r="I3679" s="5"/>
      <c r="J3679" s="5"/>
      <c r="K3679" s="5"/>
      <c r="L3679" s="5"/>
      <c r="M3679" s="5">
        <f>M3680</f>
        <v>0</v>
      </c>
      <c r="N3679" s="5">
        <f t="shared" ref="N3679:V3682" si="3110">N3680</f>
        <v>8.5</v>
      </c>
      <c r="O3679" s="5">
        <f t="shared" si="3110"/>
        <v>8.5</v>
      </c>
      <c r="P3679" s="5">
        <f t="shared" si="3110"/>
        <v>0</v>
      </c>
      <c r="Q3679" s="5">
        <f t="shared" si="3110"/>
        <v>0</v>
      </c>
      <c r="R3679" s="5">
        <f t="shared" si="3110"/>
        <v>0</v>
      </c>
      <c r="S3679" s="5">
        <f t="shared" si="3110"/>
        <v>0</v>
      </c>
      <c r="T3679" s="5">
        <f t="shared" si="3110"/>
        <v>8.5</v>
      </c>
      <c r="U3679" s="5">
        <f t="shared" si="3110"/>
        <v>0</v>
      </c>
      <c r="V3679" s="42">
        <f t="shared" si="3110"/>
        <v>0</v>
      </c>
      <c r="W3679" s="5">
        <f t="shared" si="3098"/>
        <v>100</v>
      </c>
      <c r="X3679" s="27"/>
    </row>
    <row r="3680" spans="1:25" ht="31.5" customHeight="1" x14ac:dyDescent="0.3">
      <c r="A3680" s="4" t="s">
        <v>240</v>
      </c>
      <c r="B3680" s="4" t="s">
        <v>1766</v>
      </c>
      <c r="C3680" s="4" t="s">
        <v>45</v>
      </c>
      <c r="D3680" s="4"/>
      <c r="E3680" s="14" t="s">
        <v>839</v>
      </c>
      <c r="F3680" s="5"/>
      <c r="G3680" s="5"/>
      <c r="H3680" s="5"/>
      <c r="I3680" s="5"/>
      <c r="J3680" s="5"/>
      <c r="K3680" s="5"/>
      <c r="L3680" s="5"/>
      <c r="M3680" s="5">
        <f>M3681</f>
        <v>0</v>
      </c>
      <c r="N3680" s="5">
        <f t="shared" si="3110"/>
        <v>8.5</v>
      </c>
      <c r="O3680" s="5">
        <f t="shared" si="3110"/>
        <v>8.5</v>
      </c>
      <c r="P3680" s="5">
        <f t="shared" si="3110"/>
        <v>0</v>
      </c>
      <c r="Q3680" s="5">
        <f t="shared" si="3110"/>
        <v>0</v>
      </c>
      <c r="R3680" s="5">
        <f t="shared" si="3110"/>
        <v>0</v>
      </c>
      <c r="S3680" s="5">
        <f t="shared" si="3110"/>
        <v>0</v>
      </c>
      <c r="T3680" s="5">
        <f t="shared" si="3110"/>
        <v>8.5</v>
      </c>
      <c r="U3680" s="5">
        <f t="shared" si="3110"/>
        <v>0</v>
      </c>
      <c r="V3680" s="42">
        <f t="shared" si="3110"/>
        <v>0</v>
      </c>
      <c r="W3680" s="5">
        <f t="shared" si="3098"/>
        <v>100</v>
      </c>
      <c r="X3680" s="27"/>
    </row>
    <row r="3681" spans="1:24" ht="31.5" customHeight="1" x14ac:dyDescent="0.3">
      <c r="A3681" s="4" t="s">
        <v>240</v>
      </c>
      <c r="B3681" s="4" t="s">
        <v>1766</v>
      </c>
      <c r="C3681" s="4" t="s">
        <v>46</v>
      </c>
      <c r="D3681" s="4"/>
      <c r="E3681" s="14" t="s">
        <v>840</v>
      </c>
      <c r="F3681" s="5"/>
      <c r="G3681" s="5"/>
      <c r="H3681" s="5"/>
      <c r="I3681" s="5"/>
      <c r="J3681" s="5"/>
      <c r="K3681" s="5"/>
      <c r="L3681" s="5"/>
      <c r="M3681" s="5">
        <f>M3682</f>
        <v>0</v>
      </c>
      <c r="N3681" s="5">
        <f t="shared" si="3110"/>
        <v>8.5</v>
      </c>
      <c r="O3681" s="5">
        <f t="shared" si="3110"/>
        <v>8.5</v>
      </c>
      <c r="P3681" s="5">
        <f t="shared" si="3110"/>
        <v>0</v>
      </c>
      <c r="Q3681" s="5">
        <f t="shared" si="3110"/>
        <v>0</v>
      </c>
      <c r="R3681" s="5">
        <f t="shared" si="3110"/>
        <v>0</v>
      </c>
      <c r="S3681" s="5">
        <f t="shared" si="3110"/>
        <v>0</v>
      </c>
      <c r="T3681" s="5">
        <f t="shared" si="3110"/>
        <v>8.5</v>
      </c>
      <c r="U3681" s="5">
        <f t="shared" si="3110"/>
        <v>0</v>
      </c>
      <c r="V3681" s="42">
        <f t="shared" si="3110"/>
        <v>0</v>
      </c>
      <c r="W3681" s="5">
        <f t="shared" si="3098"/>
        <v>100</v>
      </c>
      <c r="X3681" s="27"/>
    </row>
    <row r="3682" spans="1:24" ht="15.75" customHeight="1" x14ac:dyDescent="0.3">
      <c r="A3682" s="4" t="s">
        <v>240</v>
      </c>
      <c r="B3682" s="4" t="s">
        <v>1766</v>
      </c>
      <c r="C3682" s="4" t="s">
        <v>46</v>
      </c>
      <c r="D3682" s="4" t="s">
        <v>13</v>
      </c>
      <c r="E3682" s="14" t="s">
        <v>547</v>
      </c>
      <c r="F3682" s="5"/>
      <c r="G3682" s="5"/>
      <c r="H3682" s="5"/>
      <c r="I3682" s="5"/>
      <c r="J3682" s="5"/>
      <c r="K3682" s="5"/>
      <c r="L3682" s="5"/>
      <c r="M3682" s="5">
        <f>M3683</f>
        <v>0</v>
      </c>
      <c r="N3682" s="5">
        <f t="shared" si="3110"/>
        <v>8.5</v>
      </c>
      <c r="O3682" s="5">
        <f t="shared" si="3110"/>
        <v>8.5</v>
      </c>
      <c r="P3682" s="5">
        <f t="shared" si="3110"/>
        <v>0</v>
      </c>
      <c r="Q3682" s="5">
        <f t="shared" si="3110"/>
        <v>0</v>
      </c>
      <c r="R3682" s="5">
        <f t="shared" si="3110"/>
        <v>0</v>
      </c>
      <c r="S3682" s="5">
        <f t="shared" si="3110"/>
        <v>0</v>
      </c>
      <c r="T3682" s="5">
        <f t="shared" si="3110"/>
        <v>8.5</v>
      </c>
      <c r="U3682" s="5">
        <f t="shared" si="3110"/>
        <v>0</v>
      </c>
      <c r="V3682" s="42">
        <f t="shared" si="3110"/>
        <v>0</v>
      </c>
      <c r="W3682" s="5">
        <f t="shared" si="3098"/>
        <v>100</v>
      </c>
      <c r="X3682" s="27"/>
    </row>
    <row r="3683" spans="1:24" ht="15.75" customHeight="1" x14ac:dyDescent="0.3">
      <c r="A3683" s="4" t="s">
        <v>240</v>
      </c>
      <c r="B3683" s="4" t="s">
        <v>1766</v>
      </c>
      <c r="C3683" s="4" t="s">
        <v>46</v>
      </c>
      <c r="D3683" s="4" t="s">
        <v>14</v>
      </c>
      <c r="E3683" s="14" t="s">
        <v>549</v>
      </c>
      <c r="F3683" s="5"/>
      <c r="G3683" s="5"/>
      <c r="H3683" s="5"/>
      <c r="I3683" s="5"/>
      <c r="J3683" s="5"/>
      <c r="K3683" s="5"/>
      <c r="L3683" s="5"/>
      <c r="M3683" s="5">
        <v>0</v>
      </c>
      <c r="N3683" s="5">
        <v>8.5</v>
      </c>
      <c r="O3683" s="5">
        <v>8.5</v>
      </c>
      <c r="P3683" s="5">
        <v>0</v>
      </c>
      <c r="Q3683" s="5">
        <v>0</v>
      </c>
      <c r="R3683" s="5">
        <v>0</v>
      </c>
      <c r="S3683" s="5">
        <v>0</v>
      </c>
      <c r="T3683" s="5">
        <v>8.5</v>
      </c>
      <c r="U3683" s="5">
        <v>0</v>
      </c>
      <c r="V3683" s="42">
        <v>0</v>
      </c>
      <c r="W3683" s="5">
        <f t="shared" si="3098"/>
        <v>100</v>
      </c>
      <c r="X3683" s="27"/>
    </row>
    <row r="3684" spans="1:24" s="3" customFormat="1" ht="15.75" customHeight="1" x14ac:dyDescent="0.3">
      <c r="A3684" s="7" t="s">
        <v>240</v>
      </c>
      <c r="B3684" s="7" t="s">
        <v>91</v>
      </c>
      <c r="C3684" s="7"/>
      <c r="D3684" s="7"/>
      <c r="E3684" s="18" t="s">
        <v>494</v>
      </c>
      <c r="F3684" s="8">
        <f t="shared" ref="F3684:L3684" si="3111">F3692+F3750+F3685</f>
        <v>89714.9</v>
      </c>
      <c r="G3684" s="8">
        <f t="shared" si="3111"/>
        <v>60138.9</v>
      </c>
      <c r="H3684" s="8">
        <f t="shared" si="3111"/>
        <v>63378.8</v>
      </c>
      <c r="I3684" s="8">
        <f t="shared" si="3111"/>
        <v>0</v>
      </c>
      <c r="J3684" s="8">
        <f t="shared" si="3111"/>
        <v>0</v>
      </c>
      <c r="K3684" s="8">
        <f t="shared" si="3111"/>
        <v>0</v>
      </c>
      <c r="L3684" s="8">
        <f t="shared" si="3111"/>
        <v>-1893.5940000000005</v>
      </c>
      <c r="M3684" s="8">
        <f t="shared" si="3067"/>
        <v>87821.305999999997</v>
      </c>
      <c r="N3684" s="8">
        <f>N3692+N3750+N3685</f>
        <v>41049.597849999998</v>
      </c>
      <c r="O3684" s="8">
        <f>O3692+O3750+O3685</f>
        <v>26546.633750000001</v>
      </c>
      <c r="P3684" s="8">
        <f t="shared" ref="P3684:V3684" si="3112">P3692+P3750+P3685</f>
        <v>1209.44417</v>
      </c>
      <c r="Q3684" s="8">
        <f t="shared" si="3112"/>
        <v>1132</v>
      </c>
      <c r="R3684" s="8">
        <f t="shared" si="3112"/>
        <v>0</v>
      </c>
      <c r="S3684" s="8">
        <f t="shared" si="3112"/>
        <v>0</v>
      </c>
      <c r="T3684" s="8">
        <f>T3692+T3750+T3685</f>
        <v>41046.46067</v>
      </c>
      <c r="U3684" s="8">
        <f t="shared" si="3112"/>
        <v>1209.44417</v>
      </c>
      <c r="V3684" s="40">
        <f t="shared" si="3112"/>
        <v>0</v>
      </c>
      <c r="W3684" s="8">
        <f t="shared" si="3098"/>
        <v>99.992357586518963</v>
      </c>
      <c r="X3684" s="22"/>
    </row>
    <row r="3685" spans="1:24" s="10" customFormat="1" ht="15.75" customHeight="1" x14ac:dyDescent="0.3">
      <c r="A3685" s="9" t="s">
        <v>240</v>
      </c>
      <c r="B3685" s="9" t="s">
        <v>1788</v>
      </c>
      <c r="C3685" s="9"/>
      <c r="D3685" s="9"/>
      <c r="E3685" s="13" t="s">
        <v>513</v>
      </c>
      <c r="F3685" s="11">
        <f t="shared" ref="F3685:L3690" si="3113">F3686</f>
        <v>0</v>
      </c>
      <c r="G3685" s="11">
        <f t="shared" si="3113"/>
        <v>0</v>
      </c>
      <c r="H3685" s="11">
        <f t="shared" si="3113"/>
        <v>0</v>
      </c>
      <c r="I3685" s="11">
        <f t="shared" si="3113"/>
        <v>0</v>
      </c>
      <c r="J3685" s="11">
        <f t="shared" si="3113"/>
        <v>0</v>
      </c>
      <c r="K3685" s="11">
        <f t="shared" si="3113"/>
        <v>0</v>
      </c>
      <c r="L3685" s="11">
        <f t="shared" si="3113"/>
        <v>63.5</v>
      </c>
      <c r="M3685" s="11">
        <f t="shared" si="3067"/>
        <v>63.5</v>
      </c>
      <c r="N3685" s="11">
        <f t="shared" ref="N3685:O3690" si="3114">N3686</f>
        <v>55</v>
      </c>
      <c r="O3685" s="11">
        <f t="shared" si="3114"/>
        <v>0</v>
      </c>
      <c r="P3685" s="11">
        <f t="shared" ref="P3685:V3690" si="3115">P3686</f>
        <v>0</v>
      </c>
      <c r="Q3685" s="11">
        <f t="shared" si="3115"/>
        <v>0</v>
      </c>
      <c r="R3685" s="11">
        <f t="shared" si="3115"/>
        <v>0</v>
      </c>
      <c r="S3685" s="11">
        <f t="shared" si="3115"/>
        <v>0</v>
      </c>
      <c r="T3685" s="11">
        <f t="shared" si="3115"/>
        <v>55</v>
      </c>
      <c r="U3685" s="11">
        <f t="shared" si="3115"/>
        <v>0</v>
      </c>
      <c r="V3685" s="41">
        <f t="shared" si="3115"/>
        <v>0</v>
      </c>
      <c r="W3685" s="11">
        <f t="shared" si="3098"/>
        <v>100</v>
      </c>
      <c r="X3685" s="27"/>
    </row>
    <row r="3686" spans="1:24" ht="31.5" customHeight="1" x14ac:dyDescent="0.3">
      <c r="A3686" s="4" t="s">
        <v>240</v>
      </c>
      <c r="B3686" s="4" t="s">
        <v>1788</v>
      </c>
      <c r="C3686" s="4" t="s">
        <v>205</v>
      </c>
      <c r="D3686" s="4"/>
      <c r="E3686" s="14" t="s">
        <v>1210</v>
      </c>
      <c r="F3686" s="5">
        <f t="shared" si="3113"/>
        <v>0</v>
      </c>
      <c r="G3686" s="5">
        <f t="shared" si="3113"/>
        <v>0</v>
      </c>
      <c r="H3686" s="5">
        <f t="shared" si="3113"/>
        <v>0</v>
      </c>
      <c r="I3686" s="5">
        <f t="shared" si="3113"/>
        <v>0</v>
      </c>
      <c r="J3686" s="5">
        <f t="shared" si="3113"/>
        <v>0</v>
      </c>
      <c r="K3686" s="5">
        <f t="shared" si="3113"/>
        <v>0</v>
      </c>
      <c r="L3686" s="5">
        <f t="shared" si="3113"/>
        <v>63.5</v>
      </c>
      <c r="M3686" s="5">
        <f t="shared" si="3067"/>
        <v>63.5</v>
      </c>
      <c r="N3686" s="5">
        <f t="shared" si="3114"/>
        <v>55</v>
      </c>
      <c r="O3686" s="5">
        <f t="shared" si="3114"/>
        <v>0</v>
      </c>
      <c r="P3686" s="5">
        <f t="shared" si="3115"/>
        <v>0</v>
      </c>
      <c r="Q3686" s="5">
        <f t="shared" si="3115"/>
        <v>0</v>
      </c>
      <c r="R3686" s="5">
        <f t="shared" si="3115"/>
        <v>0</v>
      </c>
      <c r="S3686" s="5">
        <f t="shared" si="3115"/>
        <v>0</v>
      </c>
      <c r="T3686" s="5">
        <f t="shared" si="3115"/>
        <v>55</v>
      </c>
      <c r="U3686" s="5">
        <f t="shared" si="3115"/>
        <v>0</v>
      </c>
      <c r="V3686" s="42">
        <f t="shared" si="3115"/>
        <v>0</v>
      </c>
      <c r="W3686" s="5">
        <f t="shared" si="3098"/>
        <v>100</v>
      </c>
      <c r="X3686" s="27"/>
    </row>
    <row r="3687" spans="1:24" ht="31.5" customHeight="1" x14ac:dyDescent="0.3">
      <c r="A3687" s="4" t="s">
        <v>240</v>
      </c>
      <c r="B3687" s="4" t="s">
        <v>1788</v>
      </c>
      <c r="C3687" s="4" t="s">
        <v>253</v>
      </c>
      <c r="D3687" s="4"/>
      <c r="E3687" s="14" t="s">
        <v>1229</v>
      </c>
      <c r="F3687" s="5">
        <f t="shared" si="3113"/>
        <v>0</v>
      </c>
      <c r="G3687" s="5">
        <f t="shared" si="3113"/>
        <v>0</v>
      </c>
      <c r="H3687" s="5">
        <f t="shared" si="3113"/>
        <v>0</v>
      </c>
      <c r="I3687" s="5">
        <f t="shared" si="3113"/>
        <v>0</v>
      </c>
      <c r="J3687" s="5">
        <f t="shared" si="3113"/>
        <v>0</v>
      </c>
      <c r="K3687" s="5">
        <f t="shared" si="3113"/>
        <v>0</v>
      </c>
      <c r="L3687" s="5">
        <f t="shared" si="3113"/>
        <v>63.5</v>
      </c>
      <c r="M3687" s="5">
        <f t="shared" si="3067"/>
        <v>63.5</v>
      </c>
      <c r="N3687" s="5">
        <f t="shared" si="3114"/>
        <v>55</v>
      </c>
      <c r="O3687" s="5">
        <f t="shared" si="3114"/>
        <v>0</v>
      </c>
      <c r="P3687" s="5">
        <f t="shared" si="3115"/>
        <v>0</v>
      </c>
      <c r="Q3687" s="5">
        <f t="shared" si="3115"/>
        <v>0</v>
      </c>
      <c r="R3687" s="5">
        <f t="shared" si="3115"/>
        <v>0</v>
      </c>
      <c r="S3687" s="5">
        <f t="shared" si="3115"/>
        <v>0</v>
      </c>
      <c r="T3687" s="5">
        <f t="shared" si="3115"/>
        <v>55</v>
      </c>
      <c r="U3687" s="5">
        <f t="shared" si="3115"/>
        <v>0</v>
      </c>
      <c r="V3687" s="42">
        <f t="shared" si="3115"/>
        <v>0</v>
      </c>
      <c r="W3687" s="5">
        <f t="shared" si="3098"/>
        <v>100</v>
      </c>
      <c r="X3687" s="27"/>
    </row>
    <row r="3688" spans="1:24" ht="63" customHeight="1" x14ac:dyDescent="0.3">
      <c r="A3688" s="4" t="s">
        <v>240</v>
      </c>
      <c r="B3688" s="4" t="s">
        <v>1788</v>
      </c>
      <c r="C3688" s="4" t="s">
        <v>254</v>
      </c>
      <c r="D3688" s="4"/>
      <c r="E3688" s="14" t="s">
        <v>1230</v>
      </c>
      <c r="F3688" s="5">
        <f t="shared" si="3113"/>
        <v>0</v>
      </c>
      <c r="G3688" s="5">
        <f t="shared" si="3113"/>
        <v>0</v>
      </c>
      <c r="H3688" s="5">
        <f t="shared" si="3113"/>
        <v>0</v>
      </c>
      <c r="I3688" s="5">
        <f t="shared" si="3113"/>
        <v>0</v>
      </c>
      <c r="J3688" s="5">
        <f t="shared" si="3113"/>
        <v>0</v>
      </c>
      <c r="K3688" s="5">
        <f t="shared" si="3113"/>
        <v>0</v>
      </c>
      <c r="L3688" s="5">
        <f t="shared" si="3113"/>
        <v>63.5</v>
      </c>
      <c r="M3688" s="5">
        <f t="shared" si="3067"/>
        <v>63.5</v>
      </c>
      <c r="N3688" s="5">
        <f t="shared" si="3114"/>
        <v>55</v>
      </c>
      <c r="O3688" s="5">
        <f t="shared" si="3114"/>
        <v>0</v>
      </c>
      <c r="P3688" s="5">
        <f t="shared" si="3115"/>
        <v>0</v>
      </c>
      <c r="Q3688" s="5">
        <f t="shared" si="3115"/>
        <v>0</v>
      </c>
      <c r="R3688" s="5">
        <f t="shared" si="3115"/>
        <v>0</v>
      </c>
      <c r="S3688" s="5">
        <f t="shared" si="3115"/>
        <v>0</v>
      </c>
      <c r="T3688" s="5">
        <f t="shared" si="3115"/>
        <v>55</v>
      </c>
      <c r="U3688" s="5">
        <f t="shared" si="3115"/>
        <v>0</v>
      </c>
      <c r="V3688" s="42">
        <f t="shared" si="3115"/>
        <v>0</v>
      </c>
      <c r="W3688" s="5">
        <f t="shared" si="3098"/>
        <v>100</v>
      </c>
      <c r="X3688" s="27"/>
    </row>
    <row r="3689" spans="1:24" ht="31.5" customHeight="1" x14ac:dyDescent="0.3">
      <c r="A3689" s="4" t="s">
        <v>240</v>
      </c>
      <c r="B3689" s="4" t="s">
        <v>1788</v>
      </c>
      <c r="C3689" s="4" t="s">
        <v>1306</v>
      </c>
      <c r="D3689" s="4"/>
      <c r="E3689" s="14" t="s">
        <v>1307</v>
      </c>
      <c r="F3689" s="5">
        <f t="shared" si="3113"/>
        <v>0</v>
      </c>
      <c r="G3689" s="5">
        <f t="shared" si="3113"/>
        <v>0</v>
      </c>
      <c r="H3689" s="5">
        <f t="shared" si="3113"/>
        <v>0</v>
      </c>
      <c r="I3689" s="5">
        <f t="shared" si="3113"/>
        <v>0</v>
      </c>
      <c r="J3689" s="5">
        <f t="shared" si="3113"/>
        <v>0</v>
      </c>
      <c r="K3689" s="5">
        <f t="shared" si="3113"/>
        <v>0</v>
      </c>
      <c r="L3689" s="5">
        <f t="shared" si="3113"/>
        <v>63.5</v>
      </c>
      <c r="M3689" s="5">
        <f t="shared" si="3067"/>
        <v>63.5</v>
      </c>
      <c r="N3689" s="5">
        <f t="shared" si="3114"/>
        <v>55</v>
      </c>
      <c r="O3689" s="5">
        <f t="shared" si="3114"/>
        <v>0</v>
      </c>
      <c r="P3689" s="5">
        <f t="shared" si="3115"/>
        <v>0</v>
      </c>
      <c r="Q3689" s="5">
        <f t="shared" si="3115"/>
        <v>0</v>
      </c>
      <c r="R3689" s="5">
        <f t="shared" si="3115"/>
        <v>0</v>
      </c>
      <c r="S3689" s="5">
        <f t="shared" si="3115"/>
        <v>0</v>
      </c>
      <c r="T3689" s="5">
        <f t="shared" si="3115"/>
        <v>55</v>
      </c>
      <c r="U3689" s="5">
        <f t="shared" si="3115"/>
        <v>0</v>
      </c>
      <c r="V3689" s="42">
        <f t="shared" si="3115"/>
        <v>0</v>
      </c>
      <c r="W3689" s="5">
        <f t="shared" si="3098"/>
        <v>100</v>
      </c>
      <c r="X3689" s="27"/>
    </row>
    <row r="3690" spans="1:24" ht="31.5" customHeight="1" x14ac:dyDescent="0.3">
      <c r="A3690" s="4" t="s">
        <v>240</v>
      </c>
      <c r="B3690" s="4" t="s">
        <v>1788</v>
      </c>
      <c r="C3690" s="4" t="s">
        <v>1306</v>
      </c>
      <c r="D3690" s="4" t="s">
        <v>11</v>
      </c>
      <c r="E3690" s="14" t="s">
        <v>531</v>
      </c>
      <c r="F3690" s="5">
        <f t="shared" si="3113"/>
        <v>0</v>
      </c>
      <c r="G3690" s="5">
        <f t="shared" si="3113"/>
        <v>0</v>
      </c>
      <c r="H3690" s="5">
        <f t="shared" si="3113"/>
        <v>0</v>
      </c>
      <c r="I3690" s="5">
        <f t="shared" si="3113"/>
        <v>0</v>
      </c>
      <c r="J3690" s="5">
        <f t="shared" si="3113"/>
        <v>0</v>
      </c>
      <c r="K3690" s="5">
        <f t="shared" si="3113"/>
        <v>0</v>
      </c>
      <c r="L3690" s="5">
        <f t="shared" si="3113"/>
        <v>63.5</v>
      </c>
      <c r="M3690" s="5">
        <f t="shared" si="3067"/>
        <v>63.5</v>
      </c>
      <c r="N3690" s="5">
        <f t="shared" si="3114"/>
        <v>55</v>
      </c>
      <c r="O3690" s="5">
        <f t="shared" si="3114"/>
        <v>0</v>
      </c>
      <c r="P3690" s="5">
        <f t="shared" si="3115"/>
        <v>0</v>
      </c>
      <c r="Q3690" s="5">
        <f t="shared" si="3115"/>
        <v>0</v>
      </c>
      <c r="R3690" s="5">
        <f t="shared" si="3115"/>
        <v>0</v>
      </c>
      <c r="S3690" s="5">
        <f t="shared" si="3115"/>
        <v>0</v>
      </c>
      <c r="T3690" s="5">
        <f t="shared" si="3115"/>
        <v>55</v>
      </c>
      <c r="U3690" s="5">
        <f t="shared" si="3115"/>
        <v>0</v>
      </c>
      <c r="V3690" s="42">
        <f t="shared" si="3115"/>
        <v>0</v>
      </c>
      <c r="W3690" s="5">
        <f t="shared" si="3098"/>
        <v>100</v>
      </c>
      <c r="X3690" s="27"/>
    </row>
    <row r="3691" spans="1:24" ht="31.5" customHeight="1" x14ac:dyDescent="0.3">
      <c r="A3691" s="4" t="s">
        <v>240</v>
      </c>
      <c r="B3691" s="4" t="s">
        <v>1788</v>
      </c>
      <c r="C3691" s="4" t="s">
        <v>1306</v>
      </c>
      <c r="D3691" s="4" t="s">
        <v>12</v>
      </c>
      <c r="E3691" s="14" t="s">
        <v>532</v>
      </c>
      <c r="F3691" s="5"/>
      <c r="G3691" s="5"/>
      <c r="H3691" s="5"/>
      <c r="I3691" s="5"/>
      <c r="J3691" s="5"/>
      <c r="K3691" s="5"/>
      <c r="L3691" s="5">
        <f>271.8-208.3</f>
        <v>63.5</v>
      </c>
      <c r="M3691" s="5">
        <f t="shared" si="3067"/>
        <v>63.5</v>
      </c>
      <c r="N3691" s="5">
        <v>55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55</v>
      </c>
      <c r="U3691" s="5">
        <v>0</v>
      </c>
      <c r="V3691" s="42">
        <v>0</v>
      </c>
      <c r="W3691" s="5">
        <f t="shared" si="3098"/>
        <v>100</v>
      </c>
      <c r="X3691" s="27"/>
    </row>
    <row r="3692" spans="1:24" s="10" customFormat="1" ht="15.75" customHeight="1" x14ac:dyDescent="0.3">
      <c r="A3692" s="9" t="s">
        <v>240</v>
      </c>
      <c r="B3692" s="9" t="s">
        <v>1789</v>
      </c>
      <c r="C3692" s="9"/>
      <c r="D3692" s="9"/>
      <c r="E3692" s="13" t="s">
        <v>514</v>
      </c>
      <c r="F3692" s="11">
        <f t="shared" ref="F3692:L3692" si="3116">F3702+F3708+F3718+F3724+F3742</f>
        <v>80056.399999999994</v>
      </c>
      <c r="G3692" s="11">
        <f t="shared" si="3116"/>
        <v>50480.4</v>
      </c>
      <c r="H3692" s="11">
        <f t="shared" si="3116"/>
        <v>53720.3</v>
      </c>
      <c r="I3692" s="11">
        <f t="shared" si="3116"/>
        <v>0</v>
      </c>
      <c r="J3692" s="11">
        <f t="shared" si="3116"/>
        <v>0</v>
      </c>
      <c r="K3692" s="11">
        <f t="shared" si="3116"/>
        <v>0</v>
      </c>
      <c r="L3692" s="11">
        <f t="shared" si="3116"/>
        <v>-2040.6940000000004</v>
      </c>
      <c r="M3692" s="11">
        <f t="shared" si="3067"/>
        <v>78015.705999999991</v>
      </c>
      <c r="N3692" s="11">
        <f>N3702+N3708+N3718+N3724+N3742+N3693</f>
        <v>31018.776179999997</v>
      </c>
      <c r="O3692" s="11">
        <f>O3702+O3708+O3718+O3724+O3742+O3693</f>
        <v>19620.406650000001</v>
      </c>
      <c r="P3692" s="11">
        <f>P3702+P3708+P3718+P3724+P3742+P3693</f>
        <v>1209.44417</v>
      </c>
      <c r="Q3692" s="11">
        <f>Q3702+Q3708+Q3718+Q3724+Q3742+Q3693</f>
        <v>1132</v>
      </c>
      <c r="R3692" s="11">
        <f t="shared" ref="R3692:V3692" si="3117">R3702+R3708+R3718+R3724+R3742</f>
        <v>0</v>
      </c>
      <c r="S3692" s="11">
        <f t="shared" si="3117"/>
        <v>0</v>
      </c>
      <c r="T3692" s="11">
        <f>T3702+T3708+T3718+T3724+T3742+T3693</f>
        <v>31016.158790000001</v>
      </c>
      <c r="U3692" s="11">
        <f>U3702+U3708+U3718+U3724+U3742+U3693</f>
        <v>1209.44417</v>
      </c>
      <c r="V3692" s="41">
        <f t="shared" si="3117"/>
        <v>0</v>
      </c>
      <c r="W3692" s="11">
        <f t="shared" si="3098"/>
        <v>99.991561917256803</v>
      </c>
      <c r="X3692" s="26"/>
    </row>
    <row r="3693" spans="1:24" ht="15.75" customHeight="1" x14ac:dyDescent="0.3">
      <c r="A3693" s="4" t="s">
        <v>240</v>
      </c>
      <c r="B3693" s="4" t="s">
        <v>1789</v>
      </c>
      <c r="C3693" s="4" t="s">
        <v>122</v>
      </c>
      <c r="D3693" s="4"/>
      <c r="E3693" s="14" t="s">
        <v>1042</v>
      </c>
      <c r="F3693" s="11"/>
      <c r="G3693" s="11"/>
      <c r="H3693" s="11"/>
      <c r="I3693" s="11"/>
      <c r="J3693" s="11"/>
      <c r="K3693" s="11"/>
      <c r="L3693" s="11"/>
      <c r="M3693" s="5">
        <f t="shared" si="3067"/>
        <v>0</v>
      </c>
      <c r="N3693" s="5">
        <f t="shared" ref="N3693:O3700" si="3118">N3694</f>
        <v>5176.6761299999998</v>
      </c>
      <c r="O3693" s="5">
        <f t="shared" si="3118"/>
        <v>2419.06324</v>
      </c>
      <c r="P3693" s="5">
        <f t="shared" ref="P3693:V3700" si="3119">P3694</f>
        <v>1132</v>
      </c>
      <c r="Q3693" s="5">
        <f t="shared" si="3119"/>
        <v>1132</v>
      </c>
      <c r="R3693" s="5">
        <f t="shared" si="3119"/>
        <v>0</v>
      </c>
      <c r="S3693" s="5">
        <f t="shared" si="3119"/>
        <v>0</v>
      </c>
      <c r="T3693" s="5">
        <f t="shared" si="3119"/>
        <v>5176.6754500000006</v>
      </c>
      <c r="U3693" s="5">
        <f t="shared" si="3119"/>
        <v>1132</v>
      </c>
      <c r="V3693" s="42">
        <f t="shared" si="3119"/>
        <v>0</v>
      </c>
      <c r="W3693" s="5">
        <f t="shared" si="3098"/>
        <v>99.999986864157961</v>
      </c>
      <c r="X3693" s="27"/>
    </row>
    <row r="3694" spans="1:24" ht="31.5" customHeight="1" x14ac:dyDescent="0.3">
      <c r="A3694" s="4" t="s">
        <v>240</v>
      </c>
      <c r="B3694" s="4" t="s">
        <v>1789</v>
      </c>
      <c r="C3694" s="4" t="s">
        <v>183</v>
      </c>
      <c r="D3694" s="4"/>
      <c r="E3694" s="14" t="s">
        <v>1043</v>
      </c>
      <c r="F3694" s="11"/>
      <c r="G3694" s="11"/>
      <c r="H3694" s="11"/>
      <c r="I3694" s="11"/>
      <c r="J3694" s="11"/>
      <c r="K3694" s="11"/>
      <c r="L3694" s="11"/>
      <c r="M3694" s="5">
        <f t="shared" si="3067"/>
        <v>0</v>
      </c>
      <c r="N3694" s="5">
        <f t="shared" si="3118"/>
        <v>5176.6761299999998</v>
      </c>
      <c r="O3694" s="5">
        <f t="shared" si="3118"/>
        <v>2419.06324</v>
      </c>
      <c r="P3694" s="5">
        <f t="shared" si="3119"/>
        <v>1132</v>
      </c>
      <c r="Q3694" s="5">
        <f t="shared" si="3119"/>
        <v>1132</v>
      </c>
      <c r="R3694" s="5">
        <f t="shared" si="3119"/>
        <v>0</v>
      </c>
      <c r="S3694" s="5">
        <f t="shared" si="3119"/>
        <v>0</v>
      </c>
      <c r="T3694" s="5">
        <f t="shared" si="3119"/>
        <v>5176.6754500000006</v>
      </c>
      <c r="U3694" s="5">
        <f t="shared" si="3119"/>
        <v>1132</v>
      </c>
      <c r="V3694" s="42">
        <f t="shared" si="3119"/>
        <v>0</v>
      </c>
      <c r="W3694" s="5">
        <f t="shared" si="3098"/>
        <v>99.999986864157961</v>
      </c>
      <c r="X3694" s="27"/>
    </row>
    <row r="3695" spans="1:24" ht="63" customHeight="1" x14ac:dyDescent="0.3">
      <c r="A3695" s="4" t="s">
        <v>240</v>
      </c>
      <c r="B3695" s="4" t="s">
        <v>1789</v>
      </c>
      <c r="C3695" s="4" t="s">
        <v>184</v>
      </c>
      <c r="D3695" s="4"/>
      <c r="E3695" s="14" t="s">
        <v>1044</v>
      </c>
      <c r="F3695" s="11"/>
      <c r="G3695" s="11"/>
      <c r="H3695" s="11"/>
      <c r="I3695" s="11"/>
      <c r="J3695" s="11"/>
      <c r="K3695" s="11"/>
      <c r="L3695" s="11"/>
      <c r="M3695" s="5">
        <f t="shared" si="3067"/>
        <v>0</v>
      </c>
      <c r="N3695" s="5">
        <f>N3699+N3696</f>
        <v>5176.6761299999998</v>
      </c>
      <c r="O3695" s="5">
        <f>O3699+O3696</f>
        <v>2419.06324</v>
      </c>
      <c r="P3695" s="5">
        <f t="shared" ref="P3695:V3695" si="3120">P3699</f>
        <v>1132</v>
      </c>
      <c r="Q3695" s="5">
        <f t="shared" si="3120"/>
        <v>1132</v>
      </c>
      <c r="R3695" s="5">
        <f t="shared" si="3120"/>
        <v>0</v>
      </c>
      <c r="S3695" s="5">
        <f t="shared" si="3120"/>
        <v>0</v>
      </c>
      <c r="T3695" s="5">
        <f>T3699+T3696</f>
        <v>5176.6754500000006</v>
      </c>
      <c r="U3695" s="5">
        <f t="shared" si="3120"/>
        <v>1132</v>
      </c>
      <c r="V3695" s="42">
        <f t="shared" si="3120"/>
        <v>0</v>
      </c>
      <c r="W3695" s="5">
        <f t="shared" si="3098"/>
        <v>99.999986864157961</v>
      </c>
      <c r="X3695" s="27"/>
    </row>
    <row r="3696" spans="1:24" ht="31.5" customHeight="1" x14ac:dyDescent="0.3">
      <c r="A3696" s="4" t="s">
        <v>240</v>
      </c>
      <c r="B3696" s="4" t="s">
        <v>1789</v>
      </c>
      <c r="C3696" s="4" t="s">
        <v>1427</v>
      </c>
      <c r="D3696" s="4"/>
      <c r="E3696" s="14" t="s">
        <v>1428</v>
      </c>
      <c r="F3696" s="11"/>
      <c r="G3696" s="11"/>
      <c r="H3696" s="11"/>
      <c r="I3696" s="11"/>
      <c r="J3696" s="11"/>
      <c r="K3696" s="11"/>
      <c r="L3696" s="11"/>
      <c r="M3696" s="5">
        <f>M3697</f>
        <v>0</v>
      </c>
      <c r="N3696" s="5">
        <f t="shared" ref="N3696:V3697" si="3121">N3697</f>
        <v>3663.0740799999999</v>
      </c>
      <c r="O3696" s="5">
        <f t="shared" si="3121"/>
        <v>1029.1995400000001</v>
      </c>
      <c r="P3696" s="5">
        <f t="shared" si="3121"/>
        <v>0</v>
      </c>
      <c r="Q3696" s="5">
        <f t="shared" si="3121"/>
        <v>0</v>
      </c>
      <c r="R3696" s="5">
        <f t="shared" si="3121"/>
        <v>0</v>
      </c>
      <c r="S3696" s="5">
        <f t="shared" si="3121"/>
        <v>0</v>
      </c>
      <c r="T3696" s="5">
        <f t="shared" si="3121"/>
        <v>3663.0734000000002</v>
      </c>
      <c r="U3696" s="5">
        <f t="shared" si="3121"/>
        <v>0</v>
      </c>
      <c r="V3696" s="42">
        <f t="shared" si="3121"/>
        <v>0</v>
      </c>
      <c r="W3696" s="5">
        <f t="shared" si="3098"/>
        <v>99.999981436356876</v>
      </c>
      <c r="X3696" s="27"/>
    </row>
    <row r="3697" spans="1:24" ht="31.5" customHeight="1" x14ac:dyDescent="0.3">
      <c r="A3697" s="4" t="s">
        <v>240</v>
      </c>
      <c r="B3697" s="4" t="s">
        <v>1789</v>
      </c>
      <c r="C3697" s="4" t="s">
        <v>1427</v>
      </c>
      <c r="D3697" s="4" t="s">
        <v>11</v>
      </c>
      <c r="E3697" s="14" t="s">
        <v>531</v>
      </c>
      <c r="F3697" s="11"/>
      <c r="G3697" s="11"/>
      <c r="H3697" s="11"/>
      <c r="I3697" s="11"/>
      <c r="J3697" s="11"/>
      <c r="K3697" s="11"/>
      <c r="L3697" s="11"/>
      <c r="M3697" s="5">
        <f>M3698</f>
        <v>0</v>
      </c>
      <c r="N3697" s="5">
        <f t="shared" si="3121"/>
        <v>3663.0740799999999</v>
      </c>
      <c r="O3697" s="5">
        <f t="shared" si="3121"/>
        <v>1029.1995400000001</v>
      </c>
      <c r="P3697" s="5">
        <f t="shared" si="3121"/>
        <v>0</v>
      </c>
      <c r="Q3697" s="5">
        <f t="shared" si="3121"/>
        <v>0</v>
      </c>
      <c r="R3697" s="5">
        <f t="shared" si="3121"/>
        <v>0</v>
      </c>
      <c r="S3697" s="5">
        <f t="shared" si="3121"/>
        <v>0</v>
      </c>
      <c r="T3697" s="5">
        <f t="shared" si="3121"/>
        <v>3663.0734000000002</v>
      </c>
      <c r="U3697" s="5">
        <f t="shared" si="3121"/>
        <v>0</v>
      </c>
      <c r="V3697" s="42">
        <f t="shared" si="3121"/>
        <v>0</v>
      </c>
      <c r="W3697" s="5">
        <f t="shared" si="3098"/>
        <v>99.999981436356876</v>
      </c>
      <c r="X3697" s="27"/>
    </row>
    <row r="3698" spans="1:24" ht="31.5" customHeight="1" x14ac:dyDescent="0.3">
      <c r="A3698" s="4" t="s">
        <v>240</v>
      </c>
      <c r="B3698" s="4" t="s">
        <v>1789</v>
      </c>
      <c r="C3698" s="4" t="s">
        <v>1427</v>
      </c>
      <c r="D3698" s="4" t="s">
        <v>12</v>
      </c>
      <c r="E3698" s="14" t="s">
        <v>532</v>
      </c>
      <c r="F3698" s="11"/>
      <c r="G3698" s="11"/>
      <c r="H3698" s="11"/>
      <c r="I3698" s="11"/>
      <c r="J3698" s="11"/>
      <c r="K3698" s="11"/>
      <c r="L3698" s="11"/>
      <c r="M3698" s="5">
        <v>0</v>
      </c>
      <c r="N3698" s="5">
        <v>3663.0740799999999</v>
      </c>
      <c r="O3698" s="5">
        <v>1029.1995400000001</v>
      </c>
      <c r="P3698" s="5">
        <v>0</v>
      </c>
      <c r="Q3698" s="5">
        <v>0</v>
      </c>
      <c r="R3698" s="5">
        <v>0</v>
      </c>
      <c r="S3698" s="5">
        <v>0</v>
      </c>
      <c r="T3698" s="5">
        <v>3663.0734000000002</v>
      </c>
      <c r="U3698" s="5">
        <v>0</v>
      </c>
      <c r="V3698" s="42">
        <v>0</v>
      </c>
      <c r="W3698" s="5">
        <f t="shared" si="3098"/>
        <v>99.999981436356876</v>
      </c>
      <c r="X3698" s="27"/>
    </row>
    <row r="3699" spans="1:24" ht="31.5" customHeight="1" x14ac:dyDescent="0.3">
      <c r="A3699" s="4" t="s">
        <v>240</v>
      </c>
      <c r="B3699" s="4" t="s">
        <v>1789</v>
      </c>
      <c r="C3699" s="4" t="s">
        <v>1655</v>
      </c>
      <c r="D3699" s="4"/>
      <c r="E3699" s="14" t="s">
        <v>1622</v>
      </c>
      <c r="F3699" s="11"/>
      <c r="G3699" s="11"/>
      <c r="H3699" s="11"/>
      <c r="I3699" s="11"/>
      <c r="J3699" s="11"/>
      <c r="K3699" s="11"/>
      <c r="L3699" s="11"/>
      <c r="M3699" s="5">
        <f t="shared" si="3067"/>
        <v>0</v>
      </c>
      <c r="N3699" s="5">
        <f t="shared" si="3118"/>
        <v>1513.60205</v>
      </c>
      <c r="O3699" s="5">
        <f t="shared" si="3118"/>
        <v>1389.8636999999999</v>
      </c>
      <c r="P3699" s="5">
        <f t="shared" si="3119"/>
        <v>1132</v>
      </c>
      <c r="Q3699" s="5">
        <f t="shared" si="3119"/>
        <v>1132</v>
      </c>
      <c r="R3699" s="5">
        <f t="shared" si="3119"/>
        <v>0</v>
      </c>
      <c r="S3699" s="5">
        <f t="shared" si="3119"/>
        <v>0</v>
      </c>
      <c r="T3699" s="5">
        <f t="shared" si="3119"/>
        <v>1513.60205</v>
      </c>
      <c r="U3699" s="5">
        <f t="shared" si="3119"/>
        <v>1132</v>
      </c>
      <c r="V3699" s="42">
        <f t="shared" si="3119"/>
        <v>0</v>
      </c>
      <c r="W3699" s="5">
        <f t="shared" si="3098"/>
        <v>100</v>
      </c>
      <c r="X3699" s="27"/>
    </row>
    <row r="3700" spans="1:24" ht="31.5" customHeight="1" x14ac:dyDescent="0.3">
      <c r="A3700" s="4" t="s">
        <v>240</v>
      </c>
      <c r="B3700" s="4" t="s">
        <v>1789</v>
      </c>
      <c r="C3700" s="4" t="s">
        <v>1655</v>
      </c>
      <c r="D3700" s="4" t="s">
        <v>11</v>
      </c>
      <c r="E3700" s="14" t="s">
        <v>531</v>
      </c>
      <c r="F3700" s="11"/>
      <c r="G3700" s="11"/>
      <c r="H3700" s="11"/>
      <c r="I3700" s="11"/>
      <c r="J3700" s="11"/>
      <c r="K3700" s="11"/>
      <c r="L3700" s="11"/>
      <c r="M3700" s="5">
        <f t="shared" si="3067"/>
        <v>0</v>
      </c>
      <c r="N3700" s="5">
        <f t="shared" si="3118"/>
        <v>1513.60205</v>
      </c>
      <c r="O3700" s="5">
        <f t="shared" si="3118"/>
        <v>1389.8636999999999</v>
      </c>
      <c r="P3700" s="5">
        <f t="shared" si="3119"/>
        <v>1132</v>
      </c>
      <c r="Q3700" s="5">
        <f t="shared" si="3119"/>
        <v>1132</v>
      </c>
      <c r="R3700" s="5">
        <f t="shared" si="3119"/>
        <v>0</v>
      </c>
      <c r="S3700" s="5">
        <f t="shared" si="3119"/>
        <v>0</v>
      </c>
      <c r="T3700" s="5">
        <f t="shared" si="3119"/>
        <v>1513.60205</v>
      </c>
      <c r="U3700" s="5">
        <f t="shared" si="3119"/>
        <v>1132</v>
      </c>
      <c r="V3700" s="42">
        <f t="shared" si="3119"/>
        <v>0</v>
      </c>
      <c r="W3700" s="5">
        <f t="shared" si="3098"/>
        <v>100</v>
      </c>
      <c r="X3700" s="27"/>
    </row>
    <row r="3701" spans="1:24" ht="31.5" customHeight="1" x14ac:dyDescent="0.3">
      <c r="A3701" s="4" t="s">
        <v>240</v>
      </c>
      <c r="B3701" s="4" t="s">
        <v>1789</v>
      </c>
      <c r="C3701" s="4" t="s">
        <v>1655</v>
      </c>
      <c r="D3701" s="4" t="s">
        <v>12</v>
      </c>
      <c r="E3701" s="14" t="s">
        <v>532</v>
      </c>
      <c r="F3701" s="11"/>
      <c r="G3701" s="11"/>
      <c r="H3701" s="11"/>
      <c r="I3701" s="11"/>
      <c r="J3701" s="11"/>
      <c r="K3701" s="11"/>
      <c r="L3701" s="11"/>
      <c r="M3701" s="5">
        <f t="shared" si="3067"/>
        <v>0</v>
      </c>
      <c r="N3701" s="5">
        <v>1513.60205</v>
      </c>
      <c r="O3701" s="5">
        <f>257.8637+1132</f>
        <v>1389.8636999999999</v>
      </c>
      <c r="P3701" s="5">
        <v>1132</v>
      </c>
      <c r="Q3701" s="5">
        <v>1132</v>
      </c>
      <c r="R3701" s="5">
        <v>0</v>
      </c>
      <c r="S3701" s="5">
        <v>0</v>
      </c>
      <c r="T3701" s="5">
        <v>1513.60205</v>
      </c>
      <c r="U3701" s="5">
        <v>1132</v>
      </c>
      <c r="V3701" s="42">
        <v>0</v>
      </c>
      <c r="W3701" s="5">
        <f t="shared" si="3098"/>
        <v>100</v>
      </c>
      <c r="X3701" s="27"/>
    </row>
    <row r="3702" spans="1:24" ht="31.5" customHeight="1" x14ac:dyDescent="0.3">
      <c r="A3702" s="4" t="s">
        <v>240</v>
      </c>
      <c r="B3702" s="4" t="s">
        <v>1789</v>
      </c>
      <c r="C3702" s="4" t="s">
        <v>211</v>
      </c>
      <c r="D3702" s="4"/>
      <c r="E3702" s="14" t="s">
        <v>1138</v>
      </c>
      <c r="F3702" s="5">
        <f t="shared" ref="F3702:L3706" si="3122">F3703</f>
        <v>1305.5999999999999</v>
      </c>
      <c r="G3702" s="5">
        <f t="shared" si="3122"/>
        <v>1305.5999999999999</v>
      </c>
      <c r="H3702" s="5">
        <f t="shared" si="3122"/>
        <v>1305.5999999999999</v>
      </c>
      <c r="I3702" s="5">
        <f t="shared" si="3122"/>
        <v>0</v>
      </c>
      <c r="J3702" s="5">
        <f t="shared" si="3122"/>
        <v>0</v>
      </c>
      <c r="K3702" s="5">
        <f t="shared" si="3122"/>
        <v>0</v>
      </c>
      <c r="L3702" s="5">
        <f t="shared" si="3122"/>
        <v>-421.29899999999998</v>
      </c>
      <c r="M3702" s="5">
        <f t="shared" si="3067"/>
        <v>884.30099999999993</v>
      </c>
      <c r="N3702" s="5">
        <f t="shared" ref="N3702:O3706" si="3123">N3703</f>
        <v>884.30100000000004</v>
      </c>
      <c r="O3702" s="5">
        <f t="shared" si="3123"/>
        <v>884.30100000000004</v>
      </c>
      <c r="P3702" s="5">
        <f t="shared" ref="P3702:V3706" si="3124">P3703</f>
        <v>0</v>
      </c>
      <c r="Q3702" s="5">
        <f t="shared" si="3124"/>
        <v>0</v>
      </c>
      <c r="R3702" s="5">
        <f t="shared" si="3124"/>
        <v>0</v>
      </c>
      <c r="S3702" s="5">
        <f t="shared" si="3124"/>
        <v>0</v>
      </c>
      <c r="T3702" s="5">
        <f t="shared" si="3124"/>
        <v>882.57902000000001</v>
      </c>
      <c r="U3702" s="5">
        <f t="shared" si="3124"/>
        <v>0</v>
      </c>
      <c r="V3702" s="42">
        <f t="shared" si="3124"/>
        <v>0</v>
      </c>
      <c r="W3702" s="5">
        <f t="shared" si="3098"/>
        <v>99.805272186732793</v>
      </c>
      <c r="X3702" s="27"/>
    </row>
    <row r="3703" spans="1:24" ht="15.75" customHeight="1" x14ac:dyDescent="0.3">
      <c r="A3703" s="4" t="s">
        <v>240</v>
      </c>
      <c r="B3703" s="4" t="s">
        <v>1789</v>
      </c>
      <c r="C3703" s="4" t="s">
        <v>213</v>
      </c>
      <c r="D3703" s="4"/>
      <c r="E3703" s="14" t="s">
        <v>1144</v>
      </c>
      <c r="F3703" s="5">
        <f t="shared" si="3122"/>
        <v>1305.5999999999999</v>
      </c>
      <c r="G3703" s="5">
        <f t="shared" si="3122"/>
        <v>1305.5999999999999</v>
      </c>
      <c r="H3703" s="5">
        <f t="shared" si="3122"/>
        <v>1305.5999999999999</v>
      </c>
      <c r="I3703" s="5">
        <f t="shared" si="3122"/>
        <v>0</v>
      </c>
      <c r="J3703" s="5">
        <f t="shared" si="3122"/>
        <v>0</v>
      </c>
      <c r="K3703" s="5">
        <f t="shared" si="3122"/>
        <v>0</v>
      </c>
      <c r="L3703" s="5">
        <f t="shared" si="3122"/>
        <v>-421.29899999999998</v>
      </c>
      <c r="M3703" s="5">
        <f t="shared" si="3067"/>
        <v>884.30099999999993</v>
      </c>
      <c r="N3703" s="5">
        <f t="shared" si="3123"/>
        <v>884.30100000000004</v>
      </c>
      <c r="O3703" s="5">
        <f t="shared" si="3123"/>
        <v>884.30100000000004</v>
      </c>
      <c r="P3703" s="5">
        <f t="shared" si="3124"/>
        <v>0</v>
      </c>
      <c r="Q3703" s="5">
        <f t="shared" si="3124"/>
        <v>0</v>
      </c>
      <c r="R3703" s="5">
        <f t="shared" si="3124"/>
        <v>0</v>
      </c>
      <c r="S3703" s="5">
        <f t="shared" si="3124"/>
        <v>0</v>
      </c>
      <c r="T3703" s="5">
        <f t="shared" si="3124"/>
        <v>882.57902000000001</v>
      </c>
      <c r="U3703" s="5">
        <f t="shared" si="3124"/>
        <v>0</v>
      </c>
      <c r="V3703" s="42">
        <f t="shared" si="3124"/>
        <v>0</v>
      </c>
      <c r="W3703" s="5">
        <f t="shared" si="3098"/>
        <v>99.805272186732793</v>
      </c>
      <c r="X3703" s="27"/>
    </row>
    <row r="3704" spans="1:24" ht="31.5" customHeight="1" x14ac:dyDescent="0.3">
      <c r="A3704" s="4" t="s">
        <v>240</v>
      </c>
      <c r="B3704" s="4" t="s">
        <v>1789</v>
      </c>
      <c r="C3704" s="4" t="s">
        <v>221</v>
      </c>
      <c r="D3704" s="4"/>
      <c r="E3704" s="14" t="s">
        <v>1145</v>
      </c>
      <c r="F3704" s="5">
        <f t="shared" si="3122"/>
        <v>1305.5999999999999</v>
      </c>
      <c r="G3704" s="5">
        <f t="shared" si="3122"/>
        <v>1305.5999999999999</v>
      </c>
      <c r="H3704" s="5">
        <f t="shared" si="3122"/>
        <v>1305.5999999999999</v>
      </c>
      <c r="I3704" s="5">
        <f t="shared" si="3122"/>
        <v>0</v>
      </c>
      <c r="J3704" s="5">
        <f t="shared" si="3122"/>
        <v>0</v>
      </c>
      <c r="K3704" s="5">
        <f t="shared" si="3122"/>
        <v>0</v>
      </c>
      <c r="L3704" s="5">
        <f t="shared" si="3122"/>
        <v>-421.29899999999998</v>
      </c>
      <c r="M3704" s="5">
        <f t="shared" si="3067"/>
        <v>884.30099999999993</v>
      </c>
      <c r="N3704" s="5">
        <f t="shared" si="3123"/>
        <v>884.30100000000004</v>
      </c>
      <c r="O3704" s="5">
        <f t="shared" si="3123"/>
        <v>884.30100000000004</v>
      </c>
      <c r="P3704" s="5">
        <f t="shared" si="3124"/>
        <v>0</v>
      </c>
      <c r="Q3704" s="5">
        <f t="shared" si="3124"/>
        <v>0</v>
      </c>
      <c r="R3704" s="5">
        <f t="shared" si="3124"/>
        <v>0</v>
      </c>
      <c r="S3704" s="5">
        <f t="shared" si="3124"/>
        <v>0</v>
      </c>
      <c r="T3704" s="5">
        <f t="shared" si="3124"/>
        <v>882.57902000000001</v>
      </c>
      <c r="U3704" s="5">
        <f t="shared" si="3124"/>
        <v>0</v>
      </c>
      <c r="V3704" s="42">
        <f t="shared" si="3124"/>
        <v>0</v>
      </c>
      <c r="W3704" s="5">
        <f t="shared" si="3098"/>
        <v>99.805272186732793</v>
      </c>
      <c r="X3704" s="27"/>
    </row>
    <row r="3705" spans="1:24" ht="31.5" customHeight="1" x14ac:dyDescent="0.3">
      <c r="A3705" s="4" t="s">
        <v>240</v>
      </c>
      <c r="B3705" s="4" t="s">
        <v>1789</v>
      </c>
      <c r="C3705" s="4" t="s">
        <v>217</v>
      </c>
      <c r="D3705" s="4"/>
      <c r="E3705" s="14" t="s">
        <v>605</v>
      </c>
      <c r="F3705" s="5">
        <f t="shared" si="3122"/>
        <v>1305.5999999999999</v>
      </c>
      <c r="G3705" s="5">
        <f t="shared" si="3122"/>
        <v>1305.5999999999999</v>
      </c>
      <c r="H3705" s="5">
        <f t="shared" si="3122"/>
        <v>1305.5999999999999</v>
      </c>
      <c r="I3705" s="5">
        <f t="shared" si="3122"/>
        <v>0</v>
      </c>
      <c r="J3705" s="5">
        <f t="shared" si="3122"/>
        <v>0</v>
      </c>
      <c r="K3705" s="5">
        <f t="shared" si="3122"/>
        <v>0</v>
      </c>
      <c r="L3705" s="5">
        <f t="shared" si="3122"/>
        <v>-421.29899999999998</v>
      </c>
      <c r="M3705" s="5">
        <f t="shared" si="3067"/>
        <v>884.30099999999993</v>
      </c>
      <c r="N3705" s="5">
        <f t="shared" si="3123"/>
        <v>884.30100000000004</v>
      </c>
      <c r="O3705" s="5">
        <f t="shared" si="3123"/>
        <v>884.30100000000004</v>
      </c>
      <c r="P3705" s="5">
        <f t="shared" si="3124"/>
        <v>0</v>
      </c>
      <c r="Q3705" s="5">
        <f t="shared" si="3124"/>
        <v>0</v>
      </c>
      <c r="R3705" s="5">
        <f t="shared" si="3124"/>
        <v>0</v>
      </c>
      <c r="S3705" s="5">
        <f t="shared" si="3124"/>
        <v>0</v>
      </c>
      <c r="T3705" s="5">
        <f t="shared" si="3124"/>
        <v>882.57902000000001</v>
      </c>
      <c r="U3705" s="5">
        <f t="shared" si="3124"/>
        <v>0</v>
      </c>
      <c r="V3705" s="42">
        <f t="shared" si="3124"/>
        <v>0</v>
      </c>
      <c r="W3705" s="5">
        <f t="shared" si="3098"/>
        <v>99.805272186732793</v>
      </c>
      <c r="X3705" s="27"/>
    </row>
    <row r="3706" spans="1:24" ht="31.5" customHeight="1" x14ac:dyDescent="0.3">
      <c r="A3706" s="4" t="s">
        <v>240</v>
      </c>
      <c r="B3706" s="4" t="s">
        <v>1789</v>
      </c>
      <c r="C3706" s="4" t="s">
        <v>217</v>
      </c>
      <c r="D3706" s="4" t="s">
        <v>11</v>
      </c>
      <c r="E3706" s="14" t="s">
        <v>531</v>
      </c>
      <c r="F3706" s="5">
        <f t="shared" si="3122"/>
        <v>1305.5999999999999</v>
      </c>
      <c r="G3706" s="5">
        <f t="shared" si="3122"/>
        <v>1305.5999999999999</v>
      </c>
      <c r="H3706" s="5">
        <f t="shared" si="3122"/>
        <v>1305.5999999999999</v>
      </c>
      <c r="I3706" s="5">
        <f t="shared" si="3122"/>
        <v>0</v>
      </c>
      <c r="J3706" s="5">
        <f t="shared" si="3122"/>
        <v>0</v>
      </c>
      <c r="K3706" s="5">
        <f t="shared" si="3122"/>
        <v>0</v>
      </c>
      <c r="L3706" s="5">
        <f t="shared" si="3122"/>
        <v>-421.29899999999998</v>
      </c>
      <c r="M3706" s="5">
        <f t="shared" si="3067"/>
        <v>884.30099999999993</v>
      </c>
      <c r="N3706" s="5">
        <f t="shared" si="3123"/>
        <v>884.30100000000004</v>
      </c>
      <c r="O3706" s="5">
        <f t="shared" si="3123"/>
        <v>884.30100000000004</v>
      </c>
      <c r="P3706" s="5">
        <f t="shared" si="3124"/>
        <v>0</v>
      </c>
      <c r="Q3706" s="5">
        <f t="shared" si="3124"/>
        <v>0</v>
      </c>
      <c r="R3706" s="5">
        <f t="shared" si="3124"/>
        <v>0</v>
      </c>
      <c r="S3706" s="5">
        <f t="shared" si="3124"/>
        <v>0</v>
      </c>
      <c r="T3706" s="5">
        <f t="shared" si="3124"/>
        <v>882.57902000000001</v>
      </c>
      <c r="U3706" s="5">
        <f t="shared" si="3124"/>
        <v>0</v>
      </c>
      <c r="V3706" s="42">
        <f t="shared" si="3124"/>
        <v>0</v>
      </c>
      <c r="W3706" s="5">
        <f t="shared" si="3098"/>
        <v>99.805272186732793</v>
      </c>
      <c r="X3706" s="27"/>
    </row>
    <row r="3707" spans="1:24" ht="31.5" customHeight="1" x14ac:dyDescent="0.3">
      <c r="A3707" s="4" t="s">
        <v>240</v>
      </c>
      <c r="B3707" s="4" t="s">
        <v>1789</v>
      </c>
      <c r="C3707" s="4" t="s">
        <v>217</v>
      </c>
      <c r="D3707" s="4" t="s">
        <v>12</v>
      </c>
      <c r="E3707" s="14" t="s">
        <v>532</v>
      </c>
      <c r="F3707" s="5">
        <v>1305.5999999999999</v>
      </c>
      <c r="G3707" s="5">
        <v>1305.5999999999999</v>
      </c>
      <c r="H3707" s="5">
        <v>1305.5999999999999</v>
      </c>
      <c r="I3707" s="5"/>
      <c r="J3707" s="5"/>
      <c r="K3707" s="5"/>
      <c r="L3707" s="5">
        <f>54.993-476.292</f>
        <v>-421.29899999999998</v>
      </c>
      <c r="M3707" s="5">
        <f t="shared" ref="M3707:M3782" si="3125">F3707+I3707+L3707</f>
        <v>884.30099999999993</v>
      </c>
      <c r="N3707" s="5">
        <v>884.30100000000004</v>
      </c>
      <c r="O3707" s="5">
        <f>N3707</f>
        <v>884.30100000000004</v>
      </c>
      <c r="P3707" s="5">
        <v>0</v>
      </c>
      <c r="Q3707" s="5">
        <v>0</v>
      </c>
      <c r="R3707" s="5">
        <v>0</v>
      </c>
      <c r="S3707" s="5">
        <v>0</v>
      </c>
      <c r="T3707" s="5">
        <v>882.57902000000001</v>
      </c>
      <c r="U3707" s="5">
        <v>0</v>
      </c>
      <c r="V3707" s="42">
        <v>0</v>
      </c>
      <c r="W3707" s="5">
        <f t="shared" si="3098"/>
        <v>99.805272186732793</v>
      </c>
      <c r="X3707" s="27"/>
    </row>
    <row r="3708" spans="1:24" ht="31.5" customHeight="1" x14ac:dyDescent="0.3">
      <c r="A3708" s="4" t="s">
        <v>240</v>
      </c>
      <c r="B3708" s="4" t="s">
        <v>1789</v>
      </c>
      <c r="C3708" s="4" t="s">
        <v>202</v>
      </c>
      <c r="D3708" s="4"/>
      <c r="E3708" s="14" t="s">
        <v>1156</v>
      </c>
      <c r="F3708" s="5">
        <f t="shared" ref="F3708:L3708" si="3126">F3709</f>
        <v>20201.8</v>
      </c>
      <c r="G3708" s="5">
        <f t="shared" si="3126"/>
        <v>14213.099999999999</v>
      </c>
      <c r="H3708" s="5">
        <f t="shared" si="3126"/>
        <v>17453</v>
      </c>
      <c r="I3708" s="5">
        <f t="shared" si="3126"/>
        <v>0</v>
      </c>
      <c r="J3708" s="5">
        <f t="shared" si="3126"/>
        <v>0</v>
      </c>
      <c r="K3708" s="5">
        <f t="shared" si="3126"/>
        <v>0</v>
      </c>
      <c r="L3708" s="5">
        <f t="shared" si="3126"/>
        <v>-2600.5190000000002</v>
      </c>
      <c r="M3708" s="5">
        <f t="shared" si="3125"/>
        <v>17601.280999999999</v>
      </c>
      <c r="N3708" s="5">
        <f>N3709</f>
        <v>16639.100999999999</v>
      </c>
      <c r="O3708" s="5">
        <f>O3709</f>
        <v>13947.33956</v>
      </c>
      <c r="P3708" s="5">
        <f t="shared" ref="P3708:V3708" si="3127">P3709</f>
        <v>0</v>
      </c>
      <c r="Q3708" s="5">
        <f t="shared" si="3127"/>
        <v>0</v>
      </c>
      <c r="R3708" s="5">
        <f t="shared" si="3127"/>
        <v>0</v>
      </c>
      <c r="S3708" s="5">
        <f t="shared" si="3127"/>
        <v>0</v>
      </c>
      <c r="T3708" s="5">
        <f t="shared" si="3127"/>
        <v>16638.213380000001</v>
      </c>
      <c r="U3708" s="5">
        <f t="shared" si="3127"/>
        <v>0</v>
      </c>
      <c r="V3708" s="42">
        <f t="shared" si="3127"/>
        <v>0</v>
      </c>
      <c r="W3708" s="5">
        <f t="shared" si="3098"/>
        <v>99.994665456985942</v>
      </c>
      <c r="X3708" s="27"/>
    </row>
    <row r="3709" spans="1:24" ht="31.5" customHeight="1" x14ac:dyDescent="0.3">
      <c r="A3709" s="4" t="s">
        <v>240</v>
      </c>
      <c r="B3709" s="4" t="s">
        <v>1789</v>
      </c>
      <c r="C3709" s="4" t="s">
        <v>203</v>
      </c>
      <c r="D3709" s="4"/>
      <c r="E3709" s="14" t="s">
        <v>1157</v>
      </c>
      <c r="F3709" s="5">
        <f t="shared" ref="F3709:L3709" si="3128">F3710+F3714</f>
        <v>20201.8</v>
      </c>
      <c r="G3709" s="5">
        <f t="shared" si="3128"/>
        <v>14213.099999999999</v>
      </c>
      <c r="H3709" s="5">
        <f t="shared" si="3128"/>
        <v>17453</v>
      </c>
      <c r="I3709" s="5">
        <f t="shared" si="3128"/>
        <v>0</v>
      </c>
      <c r="J3709" s="5">
        <f t="shared" si="3128"/>
        <v>0</v>
      </c>
      <c r="K3709" s="5">
        <f t="shared" si="3128"/>
        <v>0</v>
      </c>
      <c r="L3709" s="5">
        <f t="shared" si="3128"/>
        <v>-2600.5190000000002</v>
      </c>
      <c r="M3709" s="5">
        <f t="shared" si="3125"/>
        <v>17601.280999999999</v>
      </c>
      <c r="N3709" s="5">
        <f>N3710+N3714</f>
        <v>16639.100999999999</v>
      </c>
      <c r="O3709" s="5">
        <f>O3710+O3714</f>
        <v>13947.33956</v>
      </c>
      <c r="P3709" s="5">
        <f t="shared" ref="P3709:V3709" si="3129">P3710+P3714</f>
        <v>0</v>
      </c>
      <c r="Q3709" s="5">
        <f t="shared" si="3129"/>
        <v>0</v>
      </c>
      <c r="R3709" s="5">
        <f t="shared" si="3129"/>
        <v>0</v>
      </c>
      <c r="S3709" s="5">
        <f t="shared" si="3129"/>
        <v>0</v>
      </c>
      <c r="T3709" s="5">
        <f>T3710+T3714</f>
        <v>16638.213380000001</v>
      </c>
      <c r="U3709" s="5">
        <f t="shared" si="3129"/>
        <v>0</v>
      </c>
      <c r="V3709" s="42">
        <f t="shared" si="3129"/>
        <v>0</v>
      </c>
      <c r="W3709" s="5">
        <f t="shared" si="3098"/>
        <v>99.994665456985942</v>
      </c>
      <c r="X3709" s="27"/>
    </row>
    <row r="3710" spans="1:24" ht="31.5" customHeight="1" x14ac:dyDescent="0.3">
      <c r="A3710" s="4" t="s">
        <v>240</v>
      </c>
      <c r="B3710" s="4" t="s">
        <v>1789</v>
      </c>
      <c r="C3710" s="4" t="s">
        <v>218</v>
      </c>
      <c r="D3710" s="4"/>
      <c r="E3710" s="14" t="s">
        <v>1158</v>
      </c>
      <c r="F3710" s="5">
        <f>F3711</f>
        <v>16865.099999999999</v>
      </c>
      <c r="G3710" s="5">
        <f t="shared" ref="G3710:L3711" si="3130">G3711</f>
        <v>10876.4</v>
      </c>
      <c r="H3710" s="5">
        <f t="shared" si="3130"/>
        <v>14116.3</v>
      </c>
      <c r="I3710" s="5">
        <f t="shared" si="3130"/>
        <v>0</v>
      </c>
      <c r="J3710" s="5">
        <f t="shared" si="3130"/>
        <v>0</v>
      </c>
      <c r="K3710" s="5">
        <f t="shared" si="3130"/>
        <v>0</v>
      </c>
      <c r="L3710" s="5">
        <f t="shared" si="3130"/>
        <v>-2600.5190000000002</v>
      </c>
      <c r="M3710" s="5">
        <f t="shared" si="3125"/>
        <v>14264.580999999998</v>
      </c>
      <c r="N3710" s="5">
        <f t="shared" ref="N3710:O3712" si="3131">N3711</f>
        <v>13302.401</v>
      </c>
      <c r="O3710" s="5">
        <f t="shared" si="3131"/>
        <v>11240.390600000001</v>
      </c>
      <c r="P3710" s="5">
        <f t="shared" ref="P3710:V3712" si="3132">P3711</f>
        <v>0</v>
      </c>
      <c r="Q3710" s="5">
        <f t="shared" si="3132"/>
        <v>0</v>
      </c>
      <c r="R3710" s="5">
        <f t="shared" si="3132"/>
        <v>0</v>
      </c>
      <c r="S3710" s="5">
        <f t="shared" si="3132"/>
        <v>0</v>
      </c>
      <c r="T3710" s="5">
        <f t="shared" si="3132"/>
        <v>13301.51338</v>
      </c>
      <c r="U3710" s="5">
        <f t="shared" si="3132"/>
        <v>0</v>
      </c>
      <c r="V3710" s="42">
        <f t="shared" si="3132"/>
        <v>0</v>
      </c>
      <c r="W3710" s="5">
        <f t="shared" si="3098"/>
        <v>99.993327369998852</v>
      </c>
      <c r="X3710" s="27"/>
    </row>
    <row r="3711" spans="1:24" ht="31.5" customHeight="1" x14ac:dyDescent="0.3">
      <c r="A3711" s="4" t="s">
        <v>240</v>
      </c>
      <c r="B3711" s="4" t="s">
        <v>1789</v>
      </c>
      <c r="C3711" s="4" t="s">
        <v>1462</v>
      </c>
      <c r="D3711" s="4"/>
      <c r="E3711" s="14" t="s">
        <v>1463</v>
      </c>
      <c r="F3711" s="5">
        <f>F3712</f>
        <v>16865.099999999999</v>
      </c>
      <c r="G3711" s="5">
        <f t="shared" si="3130"/>
        <v>10876.4</v>
      </c>
      <c r="H3711" s="5">
        <f t="shared" si="3130"/>
        <v>14116.3</v>
      </c>
      <c r="I3711" s="5">
        <f t="shared" si="3130"/>
        <v>0</v>
      </c>
      <c r="J3711" s="5">
        <f t="shared" si="3130"/>
        <v>0</v>
      </c>
      <c r="K3711" s="5">
        <f t="shared" si="3130"/>
        <v>0</v>
      </c>
      <c r="L3711" s="5">
        <f t="shared" si="3130"/>
        <v>-2600.5190000000002</v>
      </c>
      <c r="M3711" s="5">
        <f t="shared" si="3125"/>
        <v>14264.580999999998</v>
      </c>
      <c r="N3711" s="5">
        <f t="shared" si="3131"/>
        <v>13302.401</v>
      </c>
      <c r="O3711" s="5">
        <f t="shared" si="3131"/>
        <v>11240.390600000001</v>
      </c>
      <c r="P3711" s="5">
        <f t="shared" si="3132"/>
        <v>0</v>
      </c>
      <c r="Q3711" s="5">
        <f t="shared" si="3132"/>
        <v>0</v>
      </c>
      <c r="R3711" s="5">
        <f t="shared" si="3132"/>
        <v>0</v>
      </c>
      <c r="S3711" s="5">
        <f t="shared" si="3132"/>
        <v>0</v>
      </c>
      <c r="T3711" s="5">
        <f t="shared" si="3132"/>
        <v>13301.51338</v>
      </c>
      <c r="U3711" s="5">
        <f t="shared" si="3132"/>
        <v>0</v>
      </c>
      <c r="V3711" s="42">
        <f t="shared" si="3132"/>
        <v>0</v>
      </c>
      <c r="W3711" s="5">
        <f t="shared" si="3098"/>
        <v>99.993327369998852</v>
      </c>
      <c r="X3711" s="27"/>
    </row>
    <row r="3712" spans="1:24" ht="31.5" customHeight="1" x14ac:dyDescent="0.3">
      <c r="A3712" s="4" t="s">
        <v>240</v>
      </c>
      <c r="B3712" s="4" t="s">
        <v>1789</v>
      </c>
      <c r="C3712" s="4" t="s">
        <v>1462</v>
      </c>
      <c r="D3712" s="4" t="s">
        <v>11</v>
      </c>
      <c r="E3712" s="14" t="s">
        <v>531</v>
      </c>
      <c r="F3712" s="5">
        <f t="shared" ref="F3712:L3712" si="3133">F3713</f>
        <v>16865.099999999999</v>
      </c>
      <c r="G3712" s="5">
        <f t="shared" si="3133"/>
        <v>10876.4</v>
      </c>
      <c r="H3712" s="5">
        <f t="shared" si="3133"/>
        <v>14116.3</v>
      </c>
      <c r="I3712" s="5">
        <f t="shared" si="3133"/>
        <v>0</v>
      </c>
      <c r="J3712" s="5">
        <f t="shared" si="3133"/>
        <v>0</v>
      </c>
      <c r="K3712" s="5">
        <f t="shared" si="3133"/>
        <v>0</v>
      </c>
      <c r="L3712" s="5">
        <f t="shared" si="3133"/>
        <v>-2600.5190000000002</v>
      </c>
      <c r="M3712" s="5">
        <f t="shared" si="3125"/>
        <v>14264.580999999998</v>
      </c>
      <c r="N3712" s="5">
        <f t="shared" si="3131"/>
        <v>13302.401</v>
      </c>
      <c r="O3712" s="5">
        <f t="shared" si="3131"/>
        <v>11240.390600000001</v>
      </c>
      <c r="P3712" s="5">
        <f t="shared" si="3132"/>
        <v>0</v>
      </c>
      <c r="Q3712" s="5">
        <f t="shared" si="3132"/>
        <v>0</v>
      </c>
      <c r="R3712" s="5">
        <f t="shared" si="3132"/>
        <v>0</v>
      </c>
      <c r="S3712" s="5">
        <f t="shared" si="3132"/>
        <v>0</v>
      </c>
      <c r="T3712" s="5">
        <f t="shared" si="3132"/>
        <v>13301.51338</v>
      </c>
      <c r="U3712" s="5">
        <f t="shared" si="3132"/>
        <v>0</v>
      </c>
      <c r="V3712" s="42">
        <f t="shared" si="3132"/>
        <v>0</v>
      </c>
      <c r="W3712" s="5">
        <f t="shared" si="3098"/>
        <v>99.993327369998852</v>
      </c>
      <c r="X3712" s="27"/>
    </row>
    <row r="3713" spans="1:24" ht="31.5" customHeight="1" x14ac:dyDescent="0.3">
      <c r="A3713" s="4" t="s">
        <v>240</v>
      </c>
      <c r="B3713" s="4" t="s">
        <v>1789</v>
      </c>
      <c r="C3713" s="4" t="s">
        <v>1462</v>
      </c>
      <c r="D3713" s="4" t="s">
        <v>12</v>
      </c>
      <c r="E3713" s="14" t="s">
        <v>532</v>
      </c>
      <c r="F3713" s="5">
        <v>16865.099999999999</v>
      </c>
      <c r="G3713" s="5">
        <v>10876.4</v>
      </c>
      <c r="H3713" s="5">
        <v>14116.3</v>
      </c>
      <c r="I3713" s="5"/>
      <c r="J3713" s="5"/>
      <c r="K3713" s="5"/>
      <c r="L3713" s="5">
        <f>-1376.825-1223.694</f>
        <v>-2600.5190000000002</v>
      </c>
      <c r="M3713" s="5">
        <f t="shared" si="3125"/>
        <v>14264.580999999998</v>
      </c>
      <c r="N3713" s="5">
        <v>13302.401</v>
      </c>
      <c r="O3713" s="5">
        <v>11240.390600000001</v>
      </c>
      <c r="P3713" s="5">
        <v>0</v>
      </c>
      <c r="Q3713" s="5">
        <v>0</v>
      </c>
      <c r="R3713" s="5">
        <v>0</v>
      </c>
      <c r="S3713" s="5">
        <v>0</v>
      </c>
      <c r="T3713" s="5">
        <v>13301.51338</v>
      </c>
      <c r="U3713" s="5">
        <v>0</v>
      </c>
      <c r="V3713" s="42">
        <v>0</v>
      </c>
      <c r="W3713" s="5">
        <f t="shared" si="3098"/>
        <v>99.993327369998852</v>
      </c>
      <c r="X3713" s="27"/>
    </row>
    <row r="3714" spans="1:24" ht="31.5" customHeight="1" x14ac:dyDescent="0.3">
      <c r="A3714" s="4" t="s">
        <v>240</v>
      </c>
      <c r="B3714" s="4" t="s">
        <v>1789</v>
      </c>
      <c r="C3714" s="4" t="s">
        <v>219</v>
      </c>
      <c r="D3714" s="4"/>
      <c r="E3714" s="14" t="s">
        <v>1159</v>
      </c>
      <c r="F3714" s="5">
        <f>F3715</f>
        <v>3336.7</v>
      </c>
      <c r="G3714" s="5">
        <f t="shared" ref="G3714:L3715" si="3134">G3715</f>
        <v>3336.7</v>
      </c>
      <c r="H3714" s="5">
        <f t="shared" si="3134"/>
        <v>3336.7</v>
      </c>
      <c r="I3714" s="5">
        <f t="shared" si="3134"/>
        <v>0</v>
      </c>
      <c r="J3714" s="5">
        <f t="shared" si="3134"/>
        <v>0</v>
      </c>
      <c r="K3714" s="5">
        <f t="shared" si="3134"/>
        <v>0</v>
      </c>
      <c r="L3714" s="5">
        <f t="shared" si="3134"/>
        <v>0</v>
      </c>
      <c r="M3714" s="5">
        <f t="shared" si="3125"/>
        <v>3336.7</v>
      </c>
      <c r="N3714" s="5">
        <f t="shared" ref="N3714:O3716" si="3135">N3715</f>
        <v>3336.7</v>
      </c>
      <c r="O3714" s="5">
        <f t="shared" si="3135"/>
        <v>2706.9489600000002</v>
      </c>
      <c r="P3714" s="5">
        <f t="shared" ref="P3714:V3716" si="3136">P3715</f>
        <v>0</v>
      </c>
      <c r="Q3714" s="5">
        <f t="shared" si="3136"/>
        <v>0</v>
      </c>
      <c r="R3714" s="5">
        <f t="shared" si="3136"/>
        <v>0</v>
      </c>
      <c r="S3714" s="5">
        <f t="shared" si="3136"/>
        <v>0</v>
      </c>
      <c r="T3714" s="5">
        <f t="shared" si="3136"/>
        <v>3336.7</v>
      </c>
      <c r="U3714" s="5">
        <f t="shared" si="3136"/>
        <v>0</v>
      </c>
      <c r="V3714" s="42">
        <f t="shared" si="3136"/>
        <v>0</v>
      </c>
      <c r="W3714" s="5">
        <f t="shared" si="3098"/>
        <v>100</v>
      </c>
      <c r="X3714" s="27"/>
    </row>
    <row r="3715" spans="1:24" ht="15.75" customHeight="1" x14ac:dyDescent="0.3">
      <c r="A3715" s="4" t="s">
        <v>240</v>
      </c>
      <c r="B3715" s="4" t="s">
        <v>1789</v>
      </c>
      <c r="C3715" s="4" t="s">
        <v>1464</v>
      </c>
      <c r="D3715" s="4"/>
      <c r="E3715" s="14" t="s">
        <v>1465</v>
      </c>
      <c r="F3715" s="5">
        <f>F3716</f>
        <v>3336.7</v>
      </c>
      <c r="G3715" s="5">
        <f t="shared" si="3134"/>
        <v>3336.7</v>
      </c>
      <c r="H3715" s="5">
        <f t="shared" si="3134"/>
        <v>3336.7</v>
      </c>
      <c r="I3715" s="5">
        <f t="shared" si="3134"/>
        <v>0</v>
      </c>
      <c r="J3715" s="5">
        <f t="shared" si="3134"/>
        <v>0</v>
      </c>
      <c r="K3715" s="5">
        <f t="shared" si="3134"/>
        <v>0</v>
      </c>
      <c r="L3715" s="5">
        <f t="shared" si="3134"/>
        <v>0</v>
      </c>
      <c r="M3715" s="5">
        <f t="shared" si="3125"/>
        <v>3336.7</v>
      </c>
      <c r="N3715" s="5">
        <f t="shared" si="3135"/>
        <v>3336.7</v>
      </c>
      <c r="O3715" s="5">
        <f t="shared" si="3135"/>
        <v>2706.9489600000002</v>
      </c>
      <c r="P3715" s="5">
        <f t="shared" si="3136"/>
        <v>0</v>
      </c>
      <c r="Q3715" s="5">
        <f t="shared" si="3136"/>
        <v>0</v>
      </c>
      <c r="R3715" s="5">
        <f t="shared" si="3136"/>
        <v>0</v>
      </c>
      <c r="S3715" s="5">
        <f t="shared" si="3136"/>
        <v>0</v>
      </c>
      <c r="T3715" s="5">
        <f t="shared" si="3136"/>
        <v>3336.7</v>
      </c>
      <c r="U3715" s="5">
        <f t="shared" si="3136"/>
        <v>0</v>
      </c>
      <c r="V3715" s="42">
        <f t="shared" si="3136"/>
        <v>0</v>
      </c>
      <c r="W3715" s="5">
        <f t="shared" si="3098"/>
        <v>100</v>
      </c>
      <c r="X3715" s="27"/>
    </row>
    <row r="3716" spans="1:24" ht="31.5" customHeight="1" x14ac:dyDescent="0.3">
      <c r="A3716" s="4" t="s">
        <v>240</v>
      </c>
      <c r="B3716" s="4" t="s">
        <v>1789</v>
      </c>
      <c r="C3716" s="4" t="s">
        <v>1464</v>
      </c>
      <c r="D3716" s="4" t="s">
        <v>11</v>
      </c>
      <c r="E3716" s="14" t="s">
        <v>531</v>
      </c>
      <c r="F3716" s="5">
        <f t="shared" ref="F3716:L3716" si="3137">F3717</f>
        <v>3336.7</v>
      </c>
      <c r="G3716" s="5">
        <f t="shared" si="3137"/>
        <v>3336.7</v>
      </c>
      <c r="H3716" s="5">
        <f t="shared" si="3137"/>
        <v>3336.7</v>
      </c>
      <c r="I3716" s="5">
        <f t="shared" si="3137"/>
        <v>0</v>
      </c>
      <c r="J3716" s="5">
        <f t="shared" si="3137"/>
        <v>0</v>
      </c>
      <c r="K3716" s="5">
        <f t="shared" si="3137"/>
        <v>0</v>
      </c>
      <c r="L3716" s="5">
        <f t="shared" si="3137"/>
        <v>0</v>
      </c>
      <c r="M3716" s="5">
        <f t="shared" si="3125"/>
        <v>3336.7</v>
      </c>
      <c r="N3716" s="5">
        <f t="shared" si="3135"/>
        <v>3336.7</v>
      </c>
      <c r="O3716" s="5">
        <f t="shared" si="3135"/>
        <v>2706.9489600000002</v>
      </c>
      <c r="P3716" s="5">
        <f t="shared" si="3136"/>
        <v>0</v>
      </c>
      <c r="Q3716" s="5">
        <f t="shared" si="3136"/>
        <v>0</v>
      </c>
      <c r="R3716" s="5">
        <f t="shared" si="3136"/>
        <v>0</v>
      </c>
      <c r="S3716" s="5">
        <f t="shared" si="3136"/>
        <v>0</v>
      </c>
      <c r="T3716" s="5">
        <f t="shared" si="3136"/>
        <v>3336.7</v>
      </c>
      <c r="U3716" s="5">
        <f t="shared" si="3136"/>
        <v>0</v>
      </c>
      <c r="V3716" s="42">
        <f t="shared" si="3136"/>
        <v>0</v>
      </c>
      <c r="W3716" s="5">
        <f t="shared" si="3098"/>
        <v>100</v>
      </c>
      <c r="X3716" s="27"/>
    </row>
    <row r="3717" spans="1:24" ht="31.5" customHeight="1" x14ac:dyDescent="0.3">
      <c r="A3717" s="4" t="s">
        <v>240</v>
      </c>
      <c r="B3717" s="4" t="s">
        <v>1789</v>
      </c>
      <c r="C3717" s="4" t="s">
        <v>1464</v>
      </c>
      <c r="D3717" s="4" t="s">
        <v>12</v>
      </c>
      <c r="E3717" s="14" t="s">
        <v>532</v>
      </c>
      <c r="F3717" s="5">
        <v>3336.7</v>
      </c>
      <c r="G3717" s="5">
        <v>3336.7</v>
      </c>
      <c r="H3717" s="5">
        <v>3336.7</v>
      </c>
      <c r="I3717" s="5"/>
      <c r="J3717" s="5"/>
      <c r="K3717" s="5"/>
      <c r="L3717" s="5"/>
      <c r="M3717" s="5">
        <f t="shared" si="3125"/>
        <v>3336.7</v>
      </c>
      <c r="N3717" s="5">
        <v>3336.7</v>
      </c>
      <c r="O3717" s="5">
        <v>2706.9489600000002</v>
      </c>
      <c r="P3717" s="5">
        <v>0</v>
      </c>
      <c r="Q3717" s="5">
        <v>0</v>
      </c>
      <c r="R3717" s="5">
        <v>0</v>
      </c>
      <c r="S3717" s="5">
        <v>0</v>
      </c>
      <c r="T3717" s="5">
        <v>3336.7</v>
      </c>
      <c r="U3717" s="5">
        <v>0</v>
      </c>
      <c r="V3717" s="42">
        <v>0</v>
      </c>
      <c r="W3717" s="5">
        <f t="shared" si="3098"/>
        <v>100</v>
      </c>
      <c r="X3717" s="27"/>
    </row>
    <row r="3718" spans="1:24" ht="31.5" customHeight="1" x14ac:dyDescent="0.3">
      <c r="A3718" s="4" t="s">
        <v>240</v>
      </c>
      <c r="B3718" s="4" t="s">
        <v>1789</v>
      </c>
      <c r="C3718" s="4" t="s">
        <v>222</v>
      </c>
      <c r="D3718" s="4"/>
      <c r="E3718" s="14" t="s">
        <v>1179</v>
      </c>
      <c r="F3718" s="5">
        <f t="shared" ref="F3718:L3722" si="3138">F3719</f>
        <v>26520.1</v>
      </c>
      <c r="G3718" s="5">
        <f t="shared" si="3138"/>
        <v>30692.800000000003</v>
      </c>
      <c r="H3718" s="5">
        <f t="shared" si="3138"/>
        <v>30692.800000000003</v>
      </c>
      <c r="I3718" s="5">
        <f t="shared" si="3138"/>
        <v>0</v>
      </c>
      <c r="J3718" s="5">
        <f t="shared" si="3138"/>
        <v>0</v>
      </c>
      <c r="K3718" s="5">
        <f t="shared" si="3138"/>
        <v>0</v>
      </c>
      <c r="L3718" s="5">
        <f t="shared" si="3138"/>
        <v>0</v>
      </c>
      <c r="M3718" s="5">
        <f t="shared" si="3125"/>
        <v>26520.1</v>
      </c>
      <c r="N3718" s="5">
        <f t="shared" ref="N3718:O3722" si="3139">N3719</f>
        <v>96.805210000000002</v>
      </c>
      <c r="O3718" s="5">
        <f t="shared" si="3139"/>
        <v>0</v>
      </c>
      <c r="P3718" s="5">
        <f t="shared" ref="P3718:V3722" si="3140">P3719</f>
        <v>77.44417</v>
      </c>
      <c r="Q3718" s="5">
        <f t="shared" si="3140"/>
        <v>0</v>
      </c>
      <c r="R3718" s="5">
        <f t="shared" si="3140"/>
        <v>0</v>
      </c>
      <c r="S3718" s="5">
        <f t="shared" si="3140"/>
        <v>0</v>
      </c>
      <c r="T3718" s="5">
        <f t="shared" si="3140"/>
        <v>96.805210000000002</v>
      </c>
      <c r="U3718" s="5">
        <f t="shared" si="3140"/>
        <v>77.44417</v>
      </c>
      <c r="V3718" s="42">
        <f t="shared" si="3140"/>
        <v>0</v>
      </c>
      <c r="W3718" s="5">
        <f t="shared" si="3098"/>
        <v>100</v>
      </c>
      <c r="X3718" s="27"/>
    </row>
    <row r="3719" spans="1:24" ht="47.25" customHeight="1" x14ac:dyDescent="0.3">
      <c r="A3719" s="4" t="s">
        <v>240</v>
      </c>
      <c r="B3719" s="4" t="s">
        <v>1789</v>
      </c>
      <c r="C3719" s="4" t="s">
        <v>223</v>
      </c>
      <c r="D3719" s="4"/>
      <c r="E3719" s="14" t="s">
        <v>1180</v>
      </c>
      <c r="F3719" s="5">
        <f t="shared" si="3138"/>
        <v>26520.1</v>
      </c>
      <c r="G3719" s="5">
        <f t="shared" si="3138"/>
        <v>30692.800000000003</v>
      </c>
      <c r="H3719" s="5">
        <f t="shared" si="3138"/>
        <v>30692.800000000003</v>
      </c>
      <c r="I3719" s="5">
        <f t="shared" si="3138"/>
        <v>0</v>
      </c>
      <c r="J3719" s="5">
        <f t="shared" si="3138"/>
        <v>0</v>
      </c>
      <c r="K3719" s="5">
        <f t="shared" si="3138"/>
        <v>0</v>
      </c>
      <c r="L3719" s="5">
        <f t="shared" si="3138"/>
        <v>0</v>
      </c>
      <c r="M3719" s="5">
        <f t="shared" si="3125"/>
        <v>26520.1</v>
      </c>
      <c r="N3719" s="5">
        <f t="shared" si="3139"/>
        <v>96.805210000000002</v>
      </c>
      <c r="O3719" s="5">
        <f t="shared" si="3139"/>
        <v>0</v>
      </c>
      <c r="P3719" s="5">
        <f t="shared" si="3140"/>
        <v>77.44417</v>
      </c>
      <c r="Q3719" s="5">
        <f t="shared" si="3140"/>
        <v>0</v>
      </c>
      <c r="R3719" s="5">
        <f t="shared" si="3140"/>
        <v>0</v>
      </c>
      <c r="S3719" s="5">
        <f t="shared" si="3140"/>
        <v>0</v>
      </c>
      <c r="T3719" s="5">
        <f t="shared" si="3140"/>
        <v>96.805210000000002</v>
      </c>
      <c r="U3719" s="5">
        <f t="shared" si="3140"/>
        <v>77.44417</v>
      </c>
      <c r="V3719" s="42">
        <f t="shared" si="3140"/>
        <v>0</v>
      </c>
      <c r="W3719" s="5">
        <f t="shared" si="3098"/>
        <v>100</v>
      </c>
      <c r="X3719" s="27"/>
    </row>
    <row r="3720" spans="1:24" ht="31.5" customHeight="1" x14ac:dyDescent="0.3">
      <c r="A3720" s="4" t="s">
        <v>240</v>
      </c>
      <c r="B3720" s="4" t="s">
        <v>1789</v>
      </c>
      <c r="C3720" s="4" t="s">
        <v>948</v>
      </c>
      <c r="D3720" s="4"/>
      <c r="E3720" s="14" t="s">
        <v>949</v>
      </c>
      <c r="F3720" s="5">
        <f t="shared" si="3138"/>
        <v>26520.1</v>
      </c>
      <c r="G3720" s="5">
        <f t="shared" si="3138"/>
        <v>30692.800000000003</v>
      </c>
      <c r="H3720" s="5">
        <f t="shared" si="3138"/>
        <v>30692.800000000003</v>
      </c>
      <c r="I3720" s="5">
        <f t="shared" si="3138"/>
        <v>0</v>
      </c>
      <c r="J3720" s="5">
        <f t="shared" si="3138"/>
        <v>0</v>
      </c>
      <c r="K3720" s="5">
        <f t="shared" si="3138"/>
        <v>0</v>
      </c>
      <c r="L3720" s="5">
        <f t="shared" si="3138"/>
        <v>0</v>
      </c>
      <c r="M3720" s="5">
        <f t="shared" si="3125"/>
        <v>26520.1</v>
      </c>
      <c r="N3720" s="5">
        <f t="shared" si="3139"/>
        <v>96.805210000000002</v>
      </c>
      <c r="O3720" s="5">
        <f t="shared" si="3139"/>
        <v>0</v>
      </c>
      <c r="P3720" s="5">
        <f t="shared" si="3140"/>
        <v>77.44417</v>
      </c>
      <c r="Q3720" s="5">
        <f t="shared" si="3140"/>
        <v>0</v>
      </c>
      <c r="R3720" s="5">
        <f t="shared" si="3140"/>
        <v>0</v>
      </c>
      <c r="S3720" s="5">
        <f t="shared" si="3140"/>
        <v>0</v>
      </c>
      <c r="T3720" s="5">
        <f t="shared" si="3140"/>
        <v>96.805210000000002</v>
      </c>
      <c r="U3720" s="5">
        <f t="shared" si="3140"/>
        <v>77.44417</v>
      </c>
      <c r="V3720" s="42">
        <f t="shared" si="3140"/>
        <v>0</v>
      </c>
      <c r="W3720" s="5">
        <f t="shared" si="3098"/>
        <v>100</v>
      </c>
      <c r="X3720" s="27"/>
    </row>
    <row r="3721" spans="1:24" ht="31.5" customHeight="1" x14ac:dyDescent="0.3">
      <c r="A3721" s="4" t="s">
        <v>240</v>
      </c>
      <c r="B3721" s="4" t="s">
        <v>1789</v>
      </c>
      <c r="C3721" s="4" t="s">
        <v>951</v>
      </c>
      <c r="D3721" s="4"/>
      <c r="E3721" s="14" t="s">
        <v>950</v>
      </c>
      <c r="F3721" s="5">
        <f t="shared" si="3138"/>
        <v>26520.1</v>
      </c>
      <c r="G3721" s="5">
        <f t="shared" si="3138"/>
        <v>30692.800000000003</v>
      </c>
      <c r="H3721" s="5">
        <f t="shared" si="3138"/>
        <v>30692.800000000003</v>
      </c>
      <c r="I3721" s="5">
        <f t="shared" si="3138"/>
        <v>0</v>
      </c>
      <c r="J3721" s="5">
        <f t="shared" si="3138"/>
        <v>0</v>
      </c>
      <c r="K3721" s="5">
        <f t="shared" si="3138"/>
        <v>0</v>
      </c>
      <c r="L3721" s="5">
        <f t="shared" si="3138"/>
        <v>0</v>
      </c>
      <c r="M3721" s="5">
        <f t="shared" si="3125"/>
        <v>26520.1</v>
      </c>
      <c r="N3721" s="5">
        <f t="shared" si="3139"/>
        <v>96.805210000000002</v>
      </c>
      <c r="O3721" s="5">
        <f t="shared" si="3139"/>
        <v>0</v>
      </c>
      <c r="P3721" s="5">
        <f t="shared" si="3140"/>
        <v>77.44417</v>
      </c>
      <c r="Q3721" s="5">
        <f t="shared" si="3140"/>
        <v>0</v>
      </c>
      <c r="R3721" s="5">
        <f t="shared" si="3140"/>
        <v>0</v>
      </c>
      <c r="S3721" s="5">
        <f t="shared" si="3140"/>
        <v>0</v>
      </c>
      <c r="T3721" s="5">
        <f t="shared" si="3140"/>
        <v>96.805210000000002</v>
      </c>
      <c r="U3721" s="5">
        <f t="shared" si="3140"/>
        <v>77.44417</v>
      </c>
      <c r="V3721" s="42">
        <f t="shared" si="3140"/>
        <v>0</v>
      </c>
      <c r="W3721" s="5">
        <f t="shared" si="3098"/>
        <v>100</v>
      </c>
      <c r="X3721" s="27"/>
    </row>
    <row r="3722" spans="1:24" ht="15.75" customHeight="1" x14ac:dyDescent="0.3">
      <c r="A3722" s="4" t="s">
        <v>240</v>
      </c>
      <c r="B3722" s="4" t="s">
        <v>1789</v>
      </c>
      <c r="C3722" s="4" t="s">
        <v>951</v>
      </c>
      <c r="D3722" s="4" t="s">
        <v>13</v>
      </c>
      <c r="E3722" s="14" t="s">
        <v>547</v>
      </c>
      <c r="F3722" s="5">
        <f t="shared" si="3138"/>
        <v>26520.1</v>
      </c>
      <c r="G3722" s="5">
        <f t="shared" si="3138"/>
        <v>30692.800000000003</v>
      </c>
      <c r="H3722" s="5">
        <f t="shared" si="3138"/>
        <v>30692.800000000003</v>
      </c>
      <c r="I3722" s="5">
        <f t="shared" si="3138"/>
        <v>0</v>
      </c>
      <c r="J3722" s="5">
        <f t="shared" si="3138"/>
        <v>0</v>
      </c>
      <c r="K3722" s="5">
        <f t="shared" si="3138"/>
        <v>0</v>
      </c>
      <c r="L3722" s="5">
        <f t="shared" si="3138"/>
        <v>0</v>
      </c>
      <c r="M3722" s="5">
        <f t="shared" si="3125"/>
        <v>26520.1</v>
      </c>
      <c r="N3722" s="5">
        <f t="shared" si="3139"/>
        <v>96.805210000000002</v>
      </c>
      <c r="O3722" s="5">
        <f t="shared" si="3139"/>
        <v>0</v>
      </c>
      <c r="P3722" s="5">
        <f t="shared" si="3140"/>
        <v>77.44417</v>
      </c>
      <c r="Q3722" s="5">
        <f t="shared" si="3140"/>
        <v>0</v>
      </c>
      <c r="R3722" s="5">
        <f t="shared" si="3140"/>
        <v>0</v>
      </c>
      <c r="S3722" s="5">
        <f t="shared" si="3140"/>
        <v>0</v>
      </c>
      <c r="T3722" s="5">
        <f t="shared" si="3140"/>
        <v>96.805210000000002</v>
      </c>
      <c r="U3722" s="5">
        <f t="shared" si="3140"/>
        <v>77.44417</v>
      </c>
      <c r="V3722" s="42">
        <f t="shared" si="3140"/>
        <v>0</v>
      </c>
      <c r="W3722" s="5">
        <f t="shared" si="3098"/>
        <v>100</v>
      </c>
      <c r="X3722" s="27"/>
    </row>
    <row r="3723" spans="1:24" ht="63" customHeight="1" x14ac:dyDescent="0.3">
      <c r="A3723" s="4" t="s">
        <v>240</v>
      </c>
      <c r="B3723" s="4" t="s">
        <v>1789</v>
      </c>
      <c r="C3723" s="4" t="s">
        <v>951</v>
      </c>
      <c r="D3723" s="4" t="s">
        <v>198</v>
      </c>
      <c r="E3723" s="14" t="s">
        <v>548</v>
      </c>
      <c r="F3723" s="5">
        <v>26520.1</v>
      </c>
      <c r="G3723" s="5">
        <v>30692.800000000003</v>
      </c>
      <c r="H3723" s="5">
        <v>30692.800000000003</v>
      </c>
      <c r="I3723" s="5"/>
      <c r="J3723" s="5"/>
      <c r="K3723" s="5"/>
      <c r="L3723" s="5"/>
      <c r="M3723" s="5">
        <f t="shared" si="3125"/>
        <v>26520.1</v>
      </c>
      <c r="N3723" s="5">
        <v>96.805210000000002</v>
      </c>
      <c r="O3723" s="5">
        <v>0</v>
      </c>
      <c r="P3723" s="5">
        <v>77.44417</v>
      </c>
      <c r="Q3723" s="5">
        <v>0</v>
      </c>
      <c r="R3723" s="5">
        <v>0</v>
      </c>
      <c r="S3723" s="5">
        <v>0</v>
      </c>
      <c r="T3723" s="5">
        <v>96.805210000000002</v>
      </c>
      <c r="U3723" s="5">
        <v>77.44417</v>
      </c>
      <c r="V3723" s="42">
        <v>0</v>
      </c>
      <c r="W3723" s="5">
        <f t="shared" si="3098"/>
        <v>100</v>
      </c>
      <c r="X3723" s="27"/>
    </row>
    <row r="3724" spans="1:24" ht="31.5" customHeight="1" x14ac:dyDescent="0.3">
      <c r="A3724" s="4" t="s">
        <v>240</v>
      </c>
      <c r="B3724" s="4" t="s">
        <v>1789</v>
      </c>
      <c r="C3724" s="4" t="s">
        <v>205</v>
      </c>
      <c r="D3724" s="4"/>
      <c r="E3724" s="14" t="s">
        <v>1210</v>
      </c>
      <c r="F3724" s="5">
        <f t="shared" ref="F3724:L3724" si="3141">F3725+F3737</f>
        <v>32028.9</v>
      </c>
      <c r="G3724" s="5">
        <f t="shared" si="3141"/>
        <v>4268.8999999999996</v>
      </c>
      <c r="H3724" s="5">
        <f t="shared" si="3141"/>
        <v>4268.8999999999996</v>
      </c>
      <c r="I3724" s="5">
        <f t="shared" si="3141"/>
        <v>0</v>
      </c>
      <c r="J3724" s="5">
        <f t="shared" si="3141"/>
        <v>0</v>
      </c>
      <c r="K3724" s="5">
        <f t="shared" si="3141"/>
        <v>0</v>
      </c>
      <c r="L3724" s="5">
        <f t="shared" si="3141"/>
        <v>946.34299999999985</v>
      </c>
      <c r="M3724" s="5">
        <f t="shared" si="3125"/>
        <v>32975.243000000002</v>
      </c>
      <c r="N3724" s="5">
        <f>N3725+N3737</f>
        <v>7718.0159399999993</v>
      </c>
      <c r="O3724" s="5">
        <f>O3725+O3737</f>
        <v>2209.7028500000001</v>
      </c>
      <c r="P3724" s="5">
        <f t="shared" ref="P3724:V3724" si="3142">P3725+P3737</f>
        <v>0</v>
      </c>
      <c r="Q3724" s="5">
        <f t="shared" si="3142"/>
        <v>0</v>
      </c>
      <c r="R3724" s="5">
        <f t="shared" si="3142"/>
        <v>0</v>
      </c>
      <c r="S3724" s="5">
        <f t="shared" si="3142"/>
        <v>0</v>
      </c>
      <c r="T3724" s="5">
        <f>T3725+T3737</f>
        <v>7718.0152899999994</v>
      </c>
      <c r="U3724" s="5">
        <f t="shared" si="3142"/>
        <v>0</v>
      </c>
      <c r="V3724" s="42">
        <f t="shared" si="3142"/>
        <v>0</v>
      </c>
      <c r="W3724" s="5">
        <f t="shared" si="3098"/>
        <v>99.999991578146435</v>
      </c>
      <c r="X3724" s="27"/>
    </row>
    <row r="3725" spans="1:24" ht="31.5" customHeight="1" x14ac:dyDescent="0.3">
      <c r="A3725" s="4" t="s">
        <v>240</v>
      </c>
      <c r="B3725" s="4" t="s">
        <v>1789</v>
      </c>
      <c r="C3725" s="4" t="s">
        <v>224</v>
      </c>
      <c r="D3725" s="4"/>
      <c r="E3725" s="14" t="s">
        <v>1222</v>
      </c>
      <c r="F3725" s="5">
        <f t="shared" ref="F3725:L3725" si="3143">F3726+F3730</f>
        <v>4268.8999999999996</v>
      </c>
      <c r="G3725" s="5">
        <f t="shared" si="3143"/>
        <v>4268.8999999999996</v>
      </c>
      <c r="H3725" s="5">
        <f t="shared" si="3143"/>
        <v>4268.8999999999996</v>
      </c>
      <c r="I3725" s="5">
        <f t="shared" si="3143"/>
        <v>0</v>
      </c>
      <c r="J3725" s="5">
        <f t="shared" si="3143"/>
        <v>0</v>
      </c>
      <c r="K3725" s="5">
        <f t="shared" si="3143"/>
        <v>0</v>
      </c>
      <c r="L3725" s="5">
        <f t="shared" si="3143"/>
        <v>3468.596</v>
      </c>
      <c r="M3725" s="5">
        <f t="shared" si="3125"/>
        <v>7737.4959999999992</v>
      </c>
      <c r="N3725" s="5">
        <f>N3726+N3730</f>
        <v>7718.0159399999993</v>
      </c>
      <c r="O3725" s="5">
        <f>O3726+O3730</f>
        <v>2209.7028500000001</v>
      </c>
      <c r="P3725" s="5">
        <f t="shared" ref="P3725:V3725" si="3144">P3726+P3730</f>
        <v>0</v>
      </c>
      <c r="Q3725" s="5">
        <f t="shared" si="3144"/>
        <v>0</v>
      </c>
      <c r="R3725" s="5">
        <f t="shared" si="3144"/>
        <v>0</v>
      </c>
      <c r="S3725" s="5">
        <f t="shared" si="3144"/>
        <v>0</v>
      </c>
      <c r="T3725" s="5">
        <f t="shared" si="3144"/>
        <v>7718.0152899999994</v>
      </c>
      <c r="U3725" s="5">
        <f t="shared" si="3144"/>
        <v>0</v>
      </c>
      <c r="V3725" s="42">
        <f t="shared" si="3144"/>
        <v>0</v>
      </c>
      <c r="W3725" s="5">
        <f t="shared" ref="W3725:W3788" si="3145">T3725/N3725*100</f>
        <v>99.999991578146435</v>
      </c>
      <c r="X3725" s="27"/>
    </row>
    <row r="3726" spans="1:24" ht="47.25" customHeight="1" x14ac:dyDescent="0.3">
      <c r="A3726" s="4" t="s">
        <v>240</v>
      </c>
      <c r="B3726" s="4" t="s">
        <v>1789</v>
      </c>
      <c r="C3726" s="4" t="s">
        <v>225</v>
      </c>
      <c r="D3726" s="4"/>
      <c r="E3726" s="14" t="s">
        <v>1223</v>
      </c>
      <c r="F3726" s="5">
        <f t="shared" ref="F3726:L3728" si="3146">F3727</f>
        <v>2932.8</v>
      </c>
      <c r="G3726" s="5">
        <f t="shared" si="3146"/>
        <v>2932.8</v>
      </c>
      <c r="H3726" s="5">
        <f t="shared" si="3146"/>
        <v>2932.8</v>
      </c>
      <c r="I3726" s="5">
        <f t="shared" si="3146"/>
        <v>0</v>
      </c>
      <c r="J3726" s="5">
        <f t="shared" si="3146"/>
        <v>0</v>
      </c>
      <c r="K3726" s="5">
        <f t="shared" si="3146"/>
        <v>0</v>
      </c>
      <c r="L3726" s="5">
        <f t="shared" si="3146"/>
        <v>-14.664</v>
      </c>
      <c r="M3726" s="5">
        <f t="shared" si="3125"/>
        <v>2918.136</v>
      </c>
      <c r="N3726" s="5">
        <f t="shared" ref="N3726:O3728" si="3147">N3727</f>
        <v>2918.136</v>
      </c>
      <c r="O3726" s="5">
        <f t="shared" si="3147"/>
        <v>1777.44</v>
      </c>
      <c r="P3726" s="5">
        <f t="shared" ref="P3726:V3728" si="3148">P3727</f>
        <v>0</v>
      </c>
      <c r="Q3726" s="5">
        <f t="shared" si="3148"/>
        <v>0</v>
      </c>
      <c r="R3726" s="5">
        <f t="shared" si="3148"/>
        <v>0</v>
      </c>
      <c r="S3726" s="5">
        <f t="shared" si="3148"/>
        <v>0</v>
      </c>
      <c r="T3726" s="5">
        <f t="shared" si="3148"/>
        <v>2918.136</v>
      </c>
      <c r="U3726" s="5">
        <f t="shared" si="3148"/>
        <v>0</v>
      </c>
      <c r="V3726" s="42">
        <f t="shared" si="3148"/>
        <v>0</v>
      </c>
      <c r="W3726" s="5">
        <f t="shared" si="3145"/>
        <v>100</v>
      </c>
      <c r="X3726" s="27"/>
    </row>
    <row r="3727" spans="1:24" ht="31.5" customHeight="1" x14ac:dyDescent="0.3">
      <c r="A3727" s="4" t="s">
        <v>240</v>
      </c>
      <c r="B3727" s="4" t="s">
        <v>1789</v>
      </c>
      <c r="C3727" s="4" t="s">
        <v>220</v>
      </c>
      <c r="D3727" s="4"/>
      <c r="E3727" s="14" t="s">
        <v>786</v>
      </c>
      <c r="F3727" s="5">
        <f t="shared" si="3146"/>
        <v>2932.8</v>
      </c>
      <c r="G3727" s="5">
        <f t="shared" si="3146"/>
        <v>2932.8</v>
      </c>
      <c r="H3727" s="5">
        <f t="shared" si="3146"/>
        <v>2932.8</v>
      </c>
      <c r="I3727" s="5">
        <f t="shared" si="3146"/>
        <v>0</v>
      </c>
      <c r="J3727" s="5">
        <f t="shared" si="3146"/>
        <v>0</v>
      </c>
      <c r="K3727" s="5">
        <f t="shared" si="3146"/>
        <v>0</v>
      </c>
      <c r="L3727" s="5">
        <f t="shared" si="3146"/>
        <v>-14.664</v>
      </c>
      <c r="M3727" s="5">
        <f t="shared" si="3125"/>
        <v>2918.136</v>
      </c>
      <c r="N3727" s="5">
        <f t="shared" si="3147"/>
        <v>2918.136</v>
      </c>
      <c r="O3727" s="5">
        <f t="shared" si="3147"/>
        <v>1777.44</v>
      </c>
      <c r="P3727" s="5">
        <f t="shared" si="3148"/>
        <v>0</v>
      </c>
      <c r="Q3727" s="5">
        <f t="shared" si="3148"/>
        <v>0</v>
      </c>
      <c r="R3727" s="5">
        <f t="shared" si="3148"/>
        <v>0</v>
      </c>
      <c r="S3727" s="5">
        <f t="shared" si="3148"/>
        <v>0</v>
      </c>
      <c r="T3727" s="5">
        <f t="shared" si="3148"/>
        <v>2918.136</v>
      </c>
      <c r="U3727" s="5">
        <f t="shared" si="3148"/>
        <v>0</v>
      </c>
      <c r="V3727" s="42">
        <f t="shared" si="3148"/>
        <v>0</v>
      </c>
      <c r="W3727" s="5">
        <f t="shared" si="3145"/>
        <v>100</v>
      </c>
      <c r="X3727" s="27"/>
    </row>
    <row r="3728" spans="1:24" ht="31.5" customHeight="1" x14ac:dyDescent="0.3">
      <c r="A3728" s="4" t="s">
        <v>240</v>
      </c>
      <c r="B3728" s="4" t="s">
        <v>1789</v>
      </c>
      <c r="C3728" s="4" t="s">
        <v>220</v>
      </c>
      <c r="D3728" s="4" t="s">
        <v>11</v>
      </c>
      <c r="E3728" s="14" t="s">
        <v>531</v>
      </c>
      <c r="F3728" s="5">
        <f t="shared" si="3146"/>
        <v>2932.8</v>
      </c>
      <c r="G3728" s="5">
        <f t="shared" si="3146"/>
        <v>2932.8</v>
      </c>
      <c r="H3728" s="5">
        <f t="shared" si="3146"/>
        <v>2932.8</v>
      </c>
      <c r="I3728" s="5">
        <f t="shared" si="3146"/>
        <v>0</v>
      </c>
      <c r="J3728" s="5">
        <f t="shared" si="3146"/>
        <v>0</v>
      </c>
      <c r="K3728" s="5">
        <f t="shared" si="3146"/>
        <v>0</v>
      </c>
      <c r="L3728" s="5">
        <f t="shared" si="3146"/>
        <v>-14.664</v>
      </c>
      <c r="M3728" s="5">
        <f t="shared" si="3125"/>
        <v>2918.136</v>
      </c>
      <c r="N3728" s="5">
        <f t="shared" si="3147"/>
        <v>2918.136</v>
      </c>
      <c r="O3728" s="5">
        <f t="shared" si="3147"/>
        <v>1777.44</v>
      </c>
      <c r="P3728" s="5">
        <f t="shared" si="3148"/>
        <v>0</v>
      </c>
      <c r="Q3728" s="5">
        <f t="shared" si="3148"/>
        <v>0</v>
      </c>
      <c r="R3728" s="5">
        <f t="shared" si="3148"/>
        <v>0</v>
      </c>
      <c r="S3728" s="5">
        <f t="shared" si="3148"/>
        <v>0</v>
      </c>
      <c r="T3728" s="5">
        <f t="shared" si="3148"/>
        <v>2918.136</v>
      </c>
      <c r="U3728" s="5">
        <f t="shared" si="3148"/>
        <v>0</v>
      </c>
      <c r="V3728" s="42">
        <f t="shared" si="3148"/>
        <v>0</v>
      </c>
      <c r="W3728" s="5">
        <f t="shared" si="3145"/>
        <v>100</v>
      </c>
      <c r="X3728" s="27"/>
    </row>
    <row r="3729" spans="1:24" ht="31.5" customHeight="1" x14ac:dyDescent="0.3">
      <c r="A3729" s="4" t="s">
        <v>240</v>
      </c>
      <c r="B3729" s="4" t="s">
        <v>1789</v>
      </c>
      <c r="C3729" s="4" t="s">
        <v>220</v>
      </c>
      <c r="D3729" s="4" t="s">
        <v>12</v>
      </c>
      <c r="E3729" s="14" t="s">
        <v>532</v>
      </c>
      <c r="F3729" s="5">
        <v>2932.8</v>
      </c>
      <c r="G3729" s="5">
        <v>2932.8</v>
      </c>
      <c r="H3729" s="5">
        <v>2932.8</v>
      </c>
      <c r="I3729" s="5"/>
      <c r="J3729" s="5"/>
      <c r="K3729" s="5"/>
      <c r="L3729" s="5">
        <v>-14.664</v>
      </c>
      <c r="M3729" s="5">
        <f t="shared" si="3125"/>
        <v>2918.136</v>
      </c>
      <c r="N3729" s="5">
        <v>2918.136</v>
      </c>
      <c r="O3729" s="5">
        <v>1777.44</v>
      </c>
      <c r="P3729" s="5">
        <v>0</v>
      </c>
      <c r="Q3729" s="5">
        <v>0</v>
      </c>
      <c r="R3729" s="5">
        <v>0</v>
      </c>
      <c r="S3729" s="5">
        <v>0</v>
      </c>
      <c r="T3729" s="5">
        <v>2918.136</v>
      </c>
      <c r="U3729" s="5">
        <v>0</v>
      </c>
      <c r="V3729" s="42">
        <v>0</v>
      </c>
      <c r="W3729" s="5">
        <f t="shared" si="3145"/>
        <v>100</v>
      </c>
      <c r="X3729" s="27"/>
    </row>
    <row r="3730" spans="1:24" ht="47.25" customHeight="1" x14ac:dyDescent="0.3">
      <c r="A3730" s="4" t="s">
        <v>240</v>
      </c>
      <c r="B3730" s="4" t="s">
        <v>1789</v>
      </c>
      <c r="C3730" s="4" t="s">
        <v>902</v>
      </c>
      <c r="D3730" s="4"/>
      <c r="E3730" s="14" t="s">
        <v>956</v>
      </c>
      <c r="F3730" s="5">
        <f t="shared" ref="F3730:K3730" si="3149">F3734</f>
        <v>1336.1</v>
      </c>
      <c r="G3730" s="5">
        <f t="shared" si="3149"/>
        <v>1336.1</v>
      </c>
      <c r="H3730" s="5">
        <f t="shared" si="3149"/>
        <v>1336.1</v>
      </c>
      <c r="I3730" s="5">
        <f t="shared" si="3149"/>
        <v>0</v>
      </c>
      <c r="J3730" s="5">
        <f t="shared" si="3149"/>
        <v>0</v>
      </c>
      <c r="K3730" s="5">
        <f t="shared" si="3149"/>
        <v>0</v>
      </c>
      <c r="L3730" s="5">
        <f>L3734+L3731</f>
        <v>3483.26</v>
      </c>
      <c r="M3730" s="5">
        <f t="shared" si="3125"/>
        <v>4819.3600000000006</v>
      </c>
      <c r="N3730" s="5">
        <f>N3734+N3731</f>
        <v>4799.8799399999998</v>
      </c>
      <c r="O3730" s="5">
        <f t="shared" ref="O3730:V3730" si="3150">O3734+O3731</f>
        <v>432.26285000000001</v>
      </c>
      <c r="P3730" s="5">
        <f t="shared" si="3150"/>
        <v>0</v>
      </c>
      <c r="Q3730" s="5">
        <f t="shared" si="3150"/>
        <v>0</v>
      </c>
      <c r="R3730" s="5">
        <f t="shared" si="3150"/>
        <v>0</v>
      </c>
      <c r="S3730" s="5">
        <f t="shared" si="3150"/>
        <v>0</v>
      </c>
      <c r="T3730" s="5">
        <f t="shared" si="3150"/>
        <v>4799.8792899999999</v>
      </c>
      <c r="U3730" s="5">
        <f t="shared" si="3150"/>
        <v>0</v>
      </c>
      <c r="V3730" s="42">
        <f t="shared" si="3150"/>
        <v>0</v>
      </c>
      <c r="W3730" s="5">
        <f t="shared" si="3145"/>
        <v>99.999986457994623</v>
      </c>
      <c r="X3730" s="27"/>
    </row>
    <row r="3731" spans="1:24" ht="31.5" customHeight="1" x14ac:dyDescent="0.3">
      <c r="A3731" s="4" t="s">
        <v>240</v>
      </c>
      <c r="B3731" s="4" t="s">
        <v>1789</v>
      </c>
      <c r="C3731" s="4" t="s">
        <v>1668</v>
      </c>
      <c r="D3731" s="4"/>
      <c r="E3731" s="14" t="s">
        <v>1669</v>
      </c>
      <c r="F3731" s="5"/>
      <c r="G3731" s="5"/>
      <c r="H3731" s="5"/>
      <c r="I3731" s="5"/>
      <c r="J3731" s="5"/>
      <c r="K3731" s="5"/>
      <c r="L3731" s="5">
        <f>L3732</f>
        <v>3896.13</v>
      </c>
      <c r="M3731" s="5">
        <f>L3731</f>
        <v>3896.13</v>
      </c>
      <c r="N3731" s="5">
        <f t="shared" ref="N3731:V3732" si="3151">N3732</f>
        <v>3876.65</v>
      </c>
      <c r="O3731" s="5">
        <f t="shared" si="3151"/>
        <v>0</v>
      </c>
      <c r="P3731" s="5">
        <f t="shared" si="3151"/>
        <v>0</v>
      </c>
      <c r="Q3731" s="5">
        <f t="shared" si="3151"/>
        <v>0</v>
      </c>
      <c r="R3731" s="5">
        <f t="shared" si="3151"/>
        <v>0</v>
      </c>
      <c r="S3731" s="5">
        <f t="shared" si="3151"/>
        <v>0</v>
      </c>
      <c r="T3731" s="5">
        <f t="shared" si="3151"/>
        <v>3876.6493500000001</v>
      </c>
      <c r="U3731" s="5">
        <f t="shared" si="3151"/>
        <v>0</v>
      </c>
      <c r="V3731" s="42">
        <f t="shared" si="3151"/>
        <v>0</v>
      </c>
      <c r="W3731" s="5">
        <f t="shared" si="3145"/>
        <v>99.999983232945979</v>
      </c>
      <c r="X3731" s="27"/>
    </row>
    <row r="3732" spans="1:24" ht="31.5" customHeight="1" x14ac:dyDescent="0.3">
      <c r="A3732" s="4" t="s">
        <v>240</v>
      </c>
      <c r="B3732" s="4" t="s">
        <v>1789</v>
      </c>
      <c r="C3732" s="4" t="s">
        <v>1668</v>
      </c>
      <c r="D3732" s="4" t="s">
        <v>11</v>
      </c>
      <c r="E3732" s="14" t="s">
        <v>531</v>
      </c>
      <c r="F3732" s="5"/>
      <c r="G3732" s="5"/>
      <c r="H3732" s="5"/>
      <c r="I3732" s="5"/>
      <c r="J3732" s="5"/>
      <c r="K3732" s="5"/>
      <c r="L3732" s="5">
        <f>L3733</f>
        <v>3896.13</v>
      </c>
      <c r="M3732" s="5">
        <f>L3732</f>
        <v>3896.13</v>
      </c>
      <c r="N3732" s="5">
        <f t="shared" si="3151"/>
        <v>3876.65</v>
      </c>
      <c r="O3732" s="5">
        <f t="shared" si="3151"/>
        <v>0</v>
      </c>
      <c r="P3732" s="5">
        <f t="shared" si="3151"/>
        <v>0</v>
      </c>
      <c r="Q3732" s="5">
        <f t="shared" si="3151"/>
        <v>0</v>
      </c>
      <c r="R3732" s="5">
        <f t="shared" si="3151"/>
        <v>0</v>
      </c>
      <c r="S3732" s="5">
        <f t="shared" si="3151"/>
        <v>0</v>
      </c>
      <c r="T3732" s="5">
        <f t="shared" si="3151"/>
        <v>3876.6493500000001</v>
      </c>
      <c r="U3732" s="5">
        <f t="shared" si="3151"/>
        <v>0</v>
      </c>
      <c r="V3732" s="42">
        <f t="shared" si="3151"/>
        <v>0</v>
      </c>
      <c r="W3732" s="5">
        <f t="shared" si="3145"/>
        <v>99.999983232945979</v>
      </c>
      <c r="X3732" s="27"/>
    </row>
    <row r="3733" spans="1:24" ht="31.5" customHeight="1" x14ac:dyDescent="0.3">
      <c r="A3733" s="4" t="s">
        <v>240</v>
      </c>
      <c r="B3733" s="4" t="s">
        <v>1789</v>
      </c>
      <c r="C3733" s="4" t="s">
        <v>1668</v>
      </c>
      <c r="D3733" s="4" t="s">
        <v>12</v>
      </c>
      <c r="E3733" s="14" t="s">
        <v>532</v>
      </c>
      <c r="F3733" s="5"/>
      <c r="G3733" s="5"/>
      <c r="H3733" s="5"/>
      <c r="I3733" s="5"/>
      <c r="J3733" s="5"/>
      <c r="K3733" s="5"/>
      <c r="L3733" s="5">
        <v>3896.13</v>
      </c>
      <c r="M3733" s="5">
        <f>L3733</f>
        <v>3896.13</v>
      </c>
      <c r="N3733" s="5">
        <v>3876.65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3876.6493500000001</v>
      </c>
      <c r="U3733" s="5">
        <v>0</v>
      </c>
      <c r="V3733" s="42">
        <v>0</v>
      </c>
      <c r="W3733" s="5">
        <f t="shared" si="3145"/>
        <v>99.999983232945979</v>
      </c>
      <c r="X3733" s="27"/>
    </row>
    <row r="3734" spans="1:24" ht="31.5" customHeight="1" x14ac:dyDescent="0.3">
      <c r="A3734" s="4" t="s">
        <v>240</v>
      </c>
      <c r="B3734" s="4" t="s">
        <v>1789</v>
      </c>
      <c r="C3734" s="4" t="s">
        <v>903</v>
      </c>
      <c r="D3734" s="4"/>
      <c r="E3734" s="14" t="s">
        <v>1658</v>
      </c>
      <c r="F3734" s="5">
        <f t="shared" ref="F3734:L3735" si="3152">F3735</f>
        <v>1336.1</v>
      </c>
      <c r="G3734" s="5">
        <f t="shared" si="3152"/>
        <v>1336.1</v>
      </c>
      <c r="H3734" s="5">
        <f t="shared" si="3152"/>
        <v>1336.1</v>
      </c>
      <c r="I3734" s="5">
        <f t="shared" si="3152"/>
        <v>0</v>
      </c>
      <c r="J3734" s="5">
        <f t="shared" si="3152"/>
        <v>0</v>
      </c>
      <c r="K3734" s="5">
        <f t="shared" si="3152"/>
        <v>0</v>
      </c>
      <c r="L3734" s="5">
        <f t="shared" si="3152"/>
        <v>-412.87</v>
      </c>
      <c r="M3734" s="5">
        <f t="shared" si="3125"/>
        <v>923.2299999999999</v>
      </c>
      <c r="N3734" s="5">
        <f>N3735</f>
        <v>923.22994000000006</v>
      </c>
      <c r="O3734" s="5">
        <f>O3735</f>
        <v>432.26285000000001</v>
      </c>
      <c r="P3734" s="5">
        <f t="shared" ref="P3734:V3735" si="3153">P3735</f>
        <v>0</v>
      </c>
      <c r="Q3734" s="5">
        <f t="shared" si="3153"/>
        <v>0</v>
      </c>
      <c r="R3734" s="5">
        <f t="shared" si="3153"/>
        <v>0</v>
      </c>
      <c r="S3734" s="5">
        <f t="shared" si="3153"/>
        <v>0</v>
      </c>
      <c r="T3734" s="5">
        <f t="shared" si="3153"/>
        <v>923.22994000000006</v>
      </c>
      <c r="U3734" s="5">
        <f t="shared" si="3153"/>
        <v>0</v>
      </c>
      <c r="V3734" s="42">
        <f t="shared" si="3153"/>
        <v>0</v>
      </c>
      <c r="W3734" s="5">
        <f t="shared" si="3145"/>
        <v>100</v>
      </c>
      <c r="X3734" s="27"/>
    </row>
    <row r="3735" spans="1:24" ht="31.5" customHeight="1" x14ac:dyDescent="0.3">
      <c r="A3735" s="4" t="s">
        <v>240</v>
      </c>
      <c r="B3735" s="4" t="s">
        <v>1789</v>
      </c>
      <c r="C3735" s="4" t="s">
        <v>903</v>
      </c>
      <c r="D3735" s="4" t="s">
        <v>11</v>
      </c>
      <c r="E3735" s="14" t="s">
        <v>531</v>
      </c>
      <c r="F3735" s="5">
        <f t="shared" si="3152"/>
        <v>1336.1</v>
      </c>
      <c r="G3735" s="5">
        <f t="shared" si="3152"/>
        <v>1336.1</v>
      </c>
      <c r="H3735" s="5">
        <f t="shared" si="3152"/>
        <v>1336.1</v>
      </c>
      <c r="I3735" s="5">
        <f t="shared" si="3152"/>
        <v>0</v>
      </c>
      <c r="J3735" s="5">
        <f t="shared" si="3152"/>
        <v>0</v>
      </c>
      <c r="K3735" s="5">
        <f t="shared" si="3152"/>
        <v>0</v>
      </c>
      <c r="L3735" s="5">
        <f t="shared" si="3152"/>
        <v>-412.87</v>
      </c>
      <c r="M3735" s="5">
        <f t="shared" si="3125"/>
        <v>923.2299999999999</v>
      </c>
      <c r="N3735" s="5">
        <f>N3736</f>
        <v>923.22994000000006</v>
      </c>
      <c r="O3735" s="5">
        <f>O3736</f>
        <v>432.26285000000001</v>
      </c>
      <c r="P3735" s="5">
        <f t="shared" si="3153"/>
        <v>0</v>
      </c>
      <c r="Q3735" s="5">
        <f t="shared" si="3153"/>
        <v>0</v>
      </c>
      <c r="R3735" s="5">
        <f t="shared" si="3153"/>
        <v>0</v>
      </c>
      <c r="S3735" s="5">
        <f t="shared" si="3153"/>
        <v>0</v>
      </c>
      <c r="T3735" s="5">
        <f t="shared" si="3153"/>
        <v>923.22994000000006</v>
      </c>
      <c r="U3735" s="5">
        <f t="shared" si="3153"/>
        <v>0</v>
      </c>
      <c r="V3735" s="42">
        <f t="shared" si="3153"/>
        <v>0</v>
      </c>
      <c r="W3735" s="5">
        <f t="shared" si="3145"/>
        <v>100</v>
      </c>
      <c r="X3735" s="27"/>
    </row>
    <row r="3736" spans="1:24" ht="31.5" customHeight="1" x14ac:dyDescent="0.3">
      <c r="A3736" s="4" t="s">
        <v>240</v>
      </c>
      <c r="B3736" s="4" t="s">
        <v>1789</v>
      </c>
      <c r="C3736" s="4" t="s">
        <v>903</v>
      </c>
      <c r="D3736" s="4" t="s">
        <v>12</v>
      </c>
      <c r="E3736" s="14" t="s">
        <v>532</v>
      </c>
      <c r="F3736" s="5">
        <v>1336.1</v>
      </c>
      <c r="G3736" s="5">
        <v>1336.1</v>
      </c>
      <c r="H3736" s="5">
        <v>1336.1</v>
      </c>
      <c r="I3736" s="5"/>
      <c r="J3736" s="5"/>
      <c r="K3736" s="5"/>
      <c r="L3736" s="5">
        <f>264.576-677.446</f>
        <v>-412.87</v>
      </c>
      <c r="M3736" s="5">
        <f t="shared" si="3125"/>
        <v>923.2299999999999</v>
      </c>
      <c r="N3736" s="5">
        <v>923.22994000000006</v>
      </c>
      <c r="O3736" s="5">
        <v>432.26285000000001</v>
      </c>
      <c r="P3736" s="5">
        <v>0</v>
      </c>
      <c r="Q3736" s="5">
        <v>0</v>
      </c>
      <c r="R3736" s="5">
        <v>0</v>
      </c>
      <c r="S3736" s="5">
        <v>0</v>
      </c>
      <c r="T3736" s="5">
        <v>923.22994000000006</v>
      </c>
      <c r="U3736" s="5">
        <v>0</v>
      </c>
      <c r="V3736" s="42">
        <v>0</v>
      </c>
      <c r="W3736" s="5">
        <f t="shared" si="3145"/>
        <v>100</v>
      </c>
      <c r="X3736" s="27"/>
    </row>
    <row r="3737" spans="1:24" ht="47.25" hidden="1" customHeight="1" x14ac:dyDescent="0.25">
      <c r="A3737" s="4" t="s">
        <v>240</v>
      </c>
      <c r="B3737" s="4" t="s">
        <v>1789</v>
      </c>
      <c r="C3737" s="4" t="s">
        <v>293</v>
      </c>
      <c r="D3737" s="4"/>
      <c r="E3737" s="14" t="s">
        <v>1234</v>
      </c>
      <c r="F3737" s="5">
        <f>F3738</f>
        <v>27760</v>
      </c>
      <c r="G3737" s="5">
        <f t="shared" ref="G3737:L3740" si="3154">G3738</f>
        <v>0</v>
      </c>
      <c r="H3737" s="5">
        <f t="shared" si="3154"/>
        <v>0</v>
      </c>
      <c r="I3737" s="5">
        <f t="shared" si="3154"/>
        <v>0</v>
      </c>
      <c r="J3737" s="5">
        <f t="shared" si="3154"/>
        <v>0</v>
      </c>
      <c r="K3737" s="5">
        <f t="shared" si="3154"/>
        <v>0</v>
      </c>
      <c r="L3737" s="5">
        <f t="shared" si="3154"/>
        <v>-2522.2530000000002</v>
      </c>
      <c r="M3737" s="5">
        <f t="shared" si="3125"/>
        <v>25237.746999999999</v>
      </c>
      <c r="N3737" s="5">
        <f t="shared" ref="N3737:O3740" si="3155">N3738</f>
        <v>0</v>
      </c>
      <c r="O3737" s="5">
        <f t="shared" si="3155"/>
        <v>0</v>
      </c>
      <c r="P3737" s="5">
        <f t="shared" ref="P3737:V3740" si="3156">P3738</f>
        <v>0</v>
      </c>
      <c r="Q3737" s="5">
        <f t="shared" si="3156"/>
        <v>0</v>
      </c>
      <c r="R3737" s="5">
        <f t="shared" si="3156"/>
        <v>0</v>
      </c>
      <c r="S3737" s="5">
        <f t="shared" si="3156"/>
        <v>0</v>
      </c>
      <c r="T3737" s="5">
        <f t="shared" si="3156"/>
        <v>0</v>
      </c>
      <c r="U3737" s="5">
        <f t="shared" si="3156"/>
        <v>0</v>
      </c>
      <c r="V3737" s="42">
        <f t="shared" si="3156"/>
        <v>0</v>
      </c>
      <c r="W3737" s="5" t="e">
        <f t="shared" si="3145"/>
        <v>#DIV/0!</v>
      </c>
      <c r="X3737" s="25" t="s">
        <v>1591</v>
      </c>
    </row>
    <row r="3738" spans="1:24" ht="63" hidden="1" customHeight="1" x14ac:dyDescent="0.25">
      <c r="A3738" s="4" t="s">
        <v>240</v>
      </c>
      <c r="B3738" s="4" t="s">
        <v>1789</v>
      </c>
      <c r="C3738" s="4" t="s">
        <v>859</v>
      </c>
      <c r="D3738" s="4"/>
      <c r="E3738" s="14" t="s">
        <v>1236</v>
      </c>
      <c r="F3738" s="5">
        <f>F3739</f>
        <v>27760</v>
      </c>
      <c r="G3738" s="5">
        <f t="shared" si="3154"/>
        <v>0</v>
      </c>
      <c r="H3738" s="5">
        <f t="shared" si="3154"/>
        <v>0</v>
      </c>
      <c r="I3738" s="5">
        <f t="shared" si="3154"/>
        <v>0</v>
      </c>
      <c r="J3738" s="5">
        <f t="shared" si="3154"/>
        <v>0</v>
      </c>
      <c r="K3738" s="5">
        <f t="shared" si="3154"/>
        <v>0</v>
      </c>
      <c r="L3738" s="5">
        <f t="shared" si="3154"/>
        <v>-2522.2530000000002</v>
      </c>
      <c r="M3738" s="5">
        <f t="shared" si="3125"/>
        <v>25237.746999999999</v>
      </c>
      <c r="N3738" s="5">
        <f t="shared" si="3155"/>
        <v>0</v>
      </c>
      <c r="O3738" s="5">
        <f t="shared" si="3155"/>
        <v>0</v>
      </c>
      <c r="P3738" s="5">
        <f t="shared" si="3156"/>
        <v>0</v>
      </c>
      <c r="Q3738" s="5">
        <f t="shared" si="3156"/>
        <v>0</v>
      </c>
      <c r="R3738" s="5">
        <f t="shared" si="3156"/>
        <v>0</v>
      </c>
      <c r="S3738" s="5">
        <f t="shared" si="3156"/>
        <v>0</v>
      </c>
      <c r="T3738" s="5">
        <f t="shared" si="3156"/>
        <v>0</v>
      </c>
      <c r="U3738" s="5">
        <f t="shared" si="3156"/>
        <v>0</v>
      </c>
      <c r="V3738" s="42">
        <f t="shared" si="3156"/>
        <v>0</v>
      </c>
      <c r="W3738" s="5" t="e">
        <f t="shared" si="3145"/>
        <v>#DIV/0!</v>
      </c>
      <c r="X3738" s="25" t="s">
        <v>1591</v>
      </c>
    </row>
    <row r="3739" spans="1:24" ht="31.5" hidden="1" customHeight="1" x14ac:dyDescent="0.25">
      <c r="A3739" s="4" t="s">
        <v>240</v>
      </c>
      <c r="B3739" s="4" t="s">
        <v>1789</v>
      </c>
      <c r="C3739" s="4" t="s">
        <v>858</v>
      </c>
      <c r="D3739" s="4"/>
      <c r="E3739" s="14" t="s">
        <v>862</v>
      </c>
      <c r="F3739" s="5">
        <f>F3740</f>
        <v>27760</v>
      </c>
      <c r="G3739" s="5">
        <f t="shared" si="3154"/>
        <v>0</v>
      </c>
      <c r="H3739" s="5">
        <f t="shared" si="3154"/>
        <v>0</v>
      </c>
      <c r="I3739" s="5">
        <f t="shared" si="3154"/>
        <v>0</v>
      </c>
      <c r="J3739" s="5">
        <f t="shared" si="3154"/>
        <v>0</v>
      </c>
      <c r="K3739" s="5">
        <f t="shared" si="3154"/>
        <v>0</v>
      </c>
      <c r="L3739" s="5">
        <f t="shared" si="3154"/>
        <v>-2522.2530000000002</v>
      </c>
      <c r="M3739" s="5">
        <f t="shared" si="3125"/>
        <v>25237.746999999999</v>
      </c>
      <c r="N3739" s="5">
        <f t="shared" si="3155"/>
        <v>0</v>
      </c>
      <c r="O3739" s="5">
        <f t="shared" si="3155"/>
        <v>0</v>
      </c>
      <c r="P3739" s="5">
        <f t="shared" si="3156"/>
        <v>0</v>
      </c>
      <c r="Q3739" s="5">
        <f t="shared" si="3156"/>
        <v>0</v>
      </c>
      <c r="R3739" s="5">
        <f t="shared" si="3156"/>
        <v>0</v>
      </c>
      <c r="S3739" s="5">
        <f t="shared" si="3156"/>
        <v>0</v>
      </c>
      <c r="T3739" s="5">
        <f t="shared" si="3156"/>
        <v>0</v>
      </c>
      <c r="U3739" s="5">
        <f t="shared" si="3156"/>
        <v>0</v>
      </c>
      <c r="V3739" s="42">
        <f t="shared" si="3156"/>
        <v>0</v>
      </c>
      <c r="W3739" s="5" t="e">
        <f t="shared" si="3145"/>
        <v>#DIV/0!</v>
      </c>
      <c r="X3739" s="25" t="s">
        <v>1591</v>
      </c>
    </row>
    <row r="3740" spans="1:24" ht="31.5" hidden="1" customHeight="1" x14ac:dyDescent="0.3">
      <c r="A3740" s="4" t="s">
        <v>240</v>
      </c>
      <c r="B3740" s="4" t="s">
        <v>1789</v>
      </c>
      <c r="C3740" s="4" t="s">
        <v>858</v>
      </c>
      <c r="D3740" s="4" t="s">
        <v>11</v>
      </c>
      <c r="E3740" s="14" t="s">
        <v>531</v>
      </c>
      <c r="F3740" s="5">
        <f>F3741</f>
        <v>27760</v>
      </c>
      <c r="G3740" s="5">
        <f t="shared" si="3154"/>
        <v>0</v>
      </c>
      <c r="H3740" s="5">
        <f t="shared" si="3154"/>
        <v>0</v>
      </c>
      <c r="I3740" s="5">
        <f t="shared" si="3154"/>
        <v>0</v>
      </c>
      <c r="J3740" s="5">
        <f t="shared" si="3154"/>
        <v>0</v>
      </c>
      <c r="K3740" s="5">
        <f t="shared" si="3154"/>
        <v>0</v>
      </c>
      <c r="L3740" s="5">
        <f t="shared" si="3154"/>
        <v>-2522.2530000000002</v>
      </c>
      <c r="M3740" s="5">
        <f t="shared" si="3125"/>
        <v>25237.746999999999</v>
      </c>
      <c r="N3740" s="5">
        <f t="shared" si="3155"/>
        <v>0</v>
      </c>
      <c r="O3740" s="5">
        <f t="shared" si="3155"/>
        <v>0</v>
      </c>
      <c r="P3740" s="5">
        <f t="shared" si="3156"/>
        <v>0</v>
      </c>
      <c r="Q3740" s="5">
        <f t="shared" si="3156"/>
        <v>0</v>
      </c>
      <c r="R3740" s="5">
        <f t="shared" si="3156"/>
        <v>0</v>
      </c>
      <c r="S3740" s="5">
        <f t="shared" si="3156"/>
        <v>0</v>
      </c>
      <c r="T3740" s="5">
        <f t="shared" si="3156"/>
        <v>0</v>
      </c>
      <c r="U3740" s="5">
        <f t="shared" si="3156"/>
        <v>0</v>
      </c>
      <c r="V3740" s="42">
        <f t="shared" si="3156"/>
        <v>0</v>
      </c>
      <c r="W3740" s="5" t="e">
        <f t="shared" si="3145"/>
        <v>#DIV/0!</v>
      </c>
      <c r="X3740" s="25" t="s">
        <v>1591</v>
      </c>
    </row>
    <row r="3741" spans="1:24" ht="31.5" hidden="1" customHeight="1" x14ac:dyDescent="0.3">
      <c r="A3741" s="4" t="s">
        <v>240</v>
      </c>
      <c r="B3741" s="4" t="s">
        <v>1789</v>
      </c>
      <c r="C3741" s="4" t="s">
        <v>858</v>
      </c>
      <c r="D3741" s="4" t="s">
        <v>12</v>
      </c>
      <c r="E3741" s="14" t="s">
        <v>532</v>
      </c>
      <c r="F3741" s="5">
        <v>27760</v>
      </c>
      <c r="G3741" s="5"/>
      <c r="H3741" s="5"/>
      <c r="I3741" s="5"/>
      <c r="J3741" s="5"/>
      <c r="K3741" s="5"/>
      <c r="L3741" s="5">
        <v>-2522.2530000000002</v>
      </c>
      <c r="M3741" s="5">
        <f t="shared" si="3125"/>
        <v>25237.746999999999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42">
        <v>0</v>
      </c>
      <c r="W3741" s="5" t="e">
        <f t="shared" si="3145"/>
        <v>#DIV/0!</v>
      </c>
      <c r="X3741" s="25" t="s">
        <v>1591</v>
      </c>
    </row>
    <row r="3742" spans="1:24" ht="31.5" customHeight="1" x14ac:dyDescent="0.3">
      <c r="A3742" s="4" t="s">
        <v>240</v>
      </c>
      <c r="B3742" s="4" t="s">
        <v>1789</v>
      </c>
      <c r="C3742" s="4" t="s">
        <v>22</v>
      </c>
      <c r="D3742" s="4"/>
      <c r="E3742" s="14" t="s">
        <v>802</v>
      </c>
      <c r="F3742" s="5">
        <f t="shared" ref="F3742:L3744" si="3157">F3743</f>
        <v>0</v>
      </c>
      <c r="G3742" s="5">
        <f t="shared" si="3157"/>
        <v>0</v>
      </c>
      <c r="H3742" s="5">
        <f t="shared" si="3157"/>
        <v>0</v>
      </c>
      <c r="I3742" s="5">
        <f t="shared" si="3157"/>
        <v>0</v>
      </c>
      <c r="J3742" s="5">
        <f t="shared" si="3157"/>
        <v>0</v>
      </c>
      <c r="K3742" s="5">
        <f t="shared" si="3157"/>
        <v>0</v>
      </c>
      <c r="L3742" s="5">
        <f t="shared" si="3157"/>
        <v>34.780999999999999</v>
      </c>
      <c r="M3742" s="5">
        <f t="shared" si="3125"/>
        <v>34.780999999999999</v>
      </c>
      <c r="N3742" s="5">
        <f t="shared" ref="N3742:O3744" si="3158">N3743</f>
        <v>503.87689999999998</v>
      </c>
      <c r="O3742" s="5">
        <f t="shared" si="3158"/>
        <v>160</v>
      </c>
      <c r="P3742" s="5">
        <f t="shared" ref="P3742:V3744" si="3159">P3743</f>
        <v>0</v>
      </c>
      <c r="Q3742" s="5">
        <f t="shared" si="3159"/>
        <v>0</v>
      </c>
      <c r="R3742" s="5">
        <f t="shared" si="3159"/>
        <v>0</v>
      </c>
      <c r="S3742" s="5">
        <f t="shared" si="3159"/>
        <v>0</v>
      </c>
      <c r="T3742" s="5">
        <f t="shared" si="3159"/>
        <v>503.87043999999997</v>
      </c>
      <c r="U3742" s="5">
        <f t="shared" si="3159"/>
        <v>0</v>
      </c>
      <c r="V3742" s="42">
        <f t="shared" si="3159"/>
        <v>0</v>
      </c>
      <c r="W3742" s="5">
        <f t="shared" si="3145"/>
        <v>99.998717940830389</v>
      </c>
      <c r="X3742" s="27"/>
    </row>
    <row r="3743" spans="1:24" ht="47.25" customHeight="1" x14ac:dyDescent="0.3">
      <c r="A3743" s="4" t="s">
        <v>240</v>
      </c>
      <c r="B3743" s="4" t="s">
        <v>1789</v>
      </c>
      <c r="C3743" s="4" t="s">
        <v>406</v>
      </c>
      <c r="D3743" s="4"/>
      <c r="E3743" s="14" t="s">
        <v>808</v>
      </c>
      <c r="F3743" s="5">
        <f t="shared" ref="F3743:L3743" si="3160">F3744+F3748</f>
        <v>0</v>
      </c>
      <c r="G3743" s="5">
        <f t="shared" si="3160"/>
        <v>0</v>
      </c>
      <c r="H3743" s="5">
        <f t="shared" si="3160"/>
        <v>0</v>
      </c>
      <c r="I3743" s="5">
        <f t="shared" si="3160"/>
        <v>0</v>
      </c>
      <c r="J3743" s="5">
        <f t="shared" si="3160"/>
        <v>0</v>
      </c>
      <c r="K3743" s="5">
        <f t="shared" si="3160"/>
        <v>0</v>
      </c>
      <c r="L3743" s="5">
        <f t="shared" si="3160"/>
        <v>34.780999999999999</v>
      </c>
      <c r="M3743" s="5">
        <f t="shared" si="3125"/>
        <v>34.780999999999999</v>
      </c>
      <c r="N3743" s="5">
        <f>N3744+N3748+N3746</f>
        <v>503.87689999999998</v>
      </c>
      <c r="O3743" s="5">
        <f t="shared" ref="O3743:V3743" si="3161">O3744+O3748+O3746</f>
        <v>160</v>
      </c>
      <c r="P3743" s="5">
        <f t="shared" si="3161"/>
        <v>0</v>
      </c>
      <c r="Q3743" s="5">
        <f t="shared" si="3161"/>
        <v>0</v>
      </c>
      <c r="R3743" s="5">
        <f t="shared" si="3161"/>
        <v>0</v>
      </c>
      <c r="S3743" s="5">
        <f t="shared" si="3161"/>
        <v>0</v>
      </c>
      <c r="T3743" s="5">
        <f t="shared" si="3161"/>
        <v>503.87043999999997</v>
      </c>
      <c r="U3743" s="5">
        <f t="shared" si="3161"/>
        <v>0</v>
      </c>
      <c r="V3743" s="42">
        <f t="shared" si="3161"/>
        <v>0</v>
      </c>
      <c r="W3743" s="5">
        <f t="shared" si="3145"/>
        <v>99.998717940830389</v>
      </c>
      <c r="X3743" s="27"/>
    </row>
    <row r="3744" spans="1:24" ht="31.5" customHeight="1" x14ac:dyDescent="0.3">
      <c r="A3744" s="4" t="s">
        <v>240</v>
      </c>
      <c r="B3744" s="4" t="s">
        <v>1789</v>
      </c>
      <c r="C3744" s="4" t="s">
        <v>406</v>
      </c>
      <c r="D3744" s="4" t="s">
        <v>11</v>
      </c>
      <c r="E3744" s="14" t="s">
        <v>531</v>
      </c>
      <c r="F3744" s="5">
        <f t="shared" si="3157"/>
        <v>0</v>
      </c>
      <c r="G3744" s="5">
        <f t="shared" si="3157"/>
        <v>0</v>
      </c>
      <c r="H3744" s="5">
        <f t="shared" si="3157"/>
        <v>0</v>
      </c>
      <c r="I3744" s="5">
        <f t="shared" si="3157"/>
        <v>0</v>
      </c>
      <c r="J3744" s="5">
        <f t="shared" si="3157"/>
        <v>0</v>
      </c>
      <c r="K3744" s="5">
        <f t="shared" si="3157"/>
        <v>0</v>
      </c>
      <c r="L3744" s="5">
        <f t="shared" si="3157"/>
        <v>34.780999999999999</v>
      </c>
      <c r="M3744" s="5">
        <f t="shared" si="3125"/>
        <v>34.780999999999999</v>
      </c>
      <c r="N3744" s="5">
        <f t="shared" si="3158"/>
        <v>368.87689999999998</v>
      </c>
      <c r="O3744" s="5">
        <f t="shared" si="3158"/>
        <v>25</v>
      </c>
      <c r="P3744" s="5">
        <f t="shared" si="3159"/>
        <v>0</v>
      </c>
      <c r="Q3744" s="5">
        <f t="shared" si="3159"/>
        <v>0</v>
      </c>
      <c r="R3744" s="5">
        <f t="shared" si="3159"/>
        <v>0</v>
      </c>
      <c r="S3744" s="5">
        <f t="shared" si="3159"/>
        <v>0</v>
      </c>
      <c r="T3744" s="5">
        <f t="shared" si="3159"/>
        <v>368.87043999999997</v>
      </c>
      <c r="U3744" s="5">
        <f t="shared" si="3159"/>
        <v>0</v>
      </c>
      <c r="V3744" s="42">
        <f t="shared" si="3159"/>
        <v>0</v>
      </c>
      <c r="W3744" s="5">
        <f t="shared" si="3145"/>
        <v>99.998248738264721</v>
      </c>
      <c r="X3744" s="27"/>
    </row>
    <row r="3745" spans="1:25" ht="31.5" customHeight="1" x14ac:dyDescent="0.3">
      <c r="A3745" s="4" t="s">
        <v>240</v>
      </c>
      <c r="B3745" s="4" t="s">
        <v>1789</v>
      </c>
      <c r="C3745" s="4" t="s">
        <v>406</v>
      </c>
      <c r="D3745" s="4" t="s">
        <v>12</v>
      </c>
      <c r="E3745" s="14" t="s">
        <v>532</v>
      </c>
      <c r="F3745" s="5"/>
      <c r="G3745" s="5"/>
      <c r="H3745" s="5"/>
      <c r="I3745" s="5"/>
      <c r="J3745" s="5"/>
      <c r="K3745" s="5"/>
      <c r="L3745" s="5">
        <v>34.780999999999999</v>
      </c>
      <c r="M3745" s="5">
        <f t="shared" si="3125"/>
        <v>34.780999999999999</v>
      </c>
      <c r="N3745" s="5">
        <v>368.87689999999998</v>
      </c>
      <c r="O3745" s="5">
        <v>25</v>
      </c>
      <c r="P3745" s="5">
        <v>0</v>
      </c>
      <c r="Q3745" s="5">
        <v>0</v>
      </c>
      <c r="R3745" s="5">
        <v>0</v>
      </c>
      <c r="S3745" s="5">
        <v>0</v>
      </c>
      <c r="T3745" s="5">
        <v>368.87043999999997</v>
      </c>
      <c r="U3745" s="5">
        <v>0</v>
      </c>
      <c r="V3745" s="42">
        <v>0</v>
      </c>
      <c r="W3745" s="5">
        <f t="shared" si="3145"/>
        <v>99.998248738264721</v>
      </c>
      <c r="X3745" s="27"/>
    </row>
    <row r="3746" spans="1:25" ht="31.5" customHeight="1" x14ac:dyDescent="0.3">
      <c r="A3746" s="4" t="s">
        <v>240</v>
      </c>
      <c r="B3746" s="4" t="s">
        <v>1789</v>
      </c>
      <c r="C3746" s="4" t="s">
        <v>406</v>
      </c>
      <c r="D3746" s="4" t="s">
        <v>87</v>
      </c>
      <c r="E3746" s="14" t="s">
        <v>541</v>
      </c>
      <c r="F3746" s="5"/>
      <c r="G3746" s="5"/>
      <c r="H3746" s="5"/>
      <c r="I3746" s="5"/>
      <c r="J3746" s="5"/>
      <c r="K3746" s="5"/>
      <c r="L3746" s="5"/>
      <c r="M3746" s="5">
        <v>0</v>
      </c>
      <c r="N3746" s="5">
        <f>N3747</f>
        <v>135</v>
      </c>
      <c r="O3746" s="5">
        <f t="shared" ref="O3746:V3746" si="3162">O3747</f>
        <v>135</v>
      </c>
      <c r="P3746" s="5">
        <f t="shared" si="3162"/>
        <v>0</v>
      </c>
      <c r="Q3746" s="5">
        <f t="shared" si="3162"/>
        <v>0</v>
      </c>
      <c r="R3746" s="5">
        <f t="shared" si="3162"/>
        <v>0</v>
      </c>
      <c r="S3746" s="5">
        <f t="shared" si="3162"/>
        <v>0</v>
      </c>
      <c r="T3746" s="5">
        <f t="shared" si="3162"/>
        <v>135</v>
      </c>
      <c r="U3746" s="5">
        <f t="shared" si="3162"/>
        <v>0</v>
      </c>
      <c r="V3746" s="42">
        <f t="shared" si="3162"/>
        <v>0</v>
      </c>
      <c r="W3746" s="5">
        <f t="shared" si="3145"/>
        <v>100</v>
      </c>
      <c r="X3746" s="27"/>
    </row>
    <row r="3747" spans="1:25" ht="63" customHeight="1" x14ac:dyDescent="0.3">
      <c r="A3747" s="4" t="s">
        <v>240</v>
      </c>
      <c r="B3747" s="4" t="s">
        <v>1789</v>
      </c>
      <c r="C3747" s="4" t="s">
        <v>406</v>
      </c>
      <c r="D3747" s="4" t="s">
        <v>84</v>
      </c>
      <c r="E3747" s="14" t="s">
        <v>1552</v>
      </c>
      <c r="F3747" s="5"/>
      <c r="G3747" s="5"/>
      <c r="H3747" s="5"/>
      <c r="I3747" s="5"/>
      <c r="J3747" s="5"/>
      <c r="K3747" s="5"/>
      <c r="L3747" s="5"/>
      <c r="M3747" s="5">
        <v>0</v>
      </c>
      <c r="N3747" s="5">
        <v>135</v>
      </c>
      <c r="O3747" s="5">
        <v>135</v>
      </c>
      <c r="P3747" s="5">
        <v>0</v>
      </c>
      <c r="Q3747" s="5">
        <v>0</v>
      </c>
      <c r="R3747" s="5">
        <v>0</v>
      </c>
      <c r="S3747" s="5">
        <v>0</v>
      </c>
      <c r="T3747" s="5">
        <v>135</v>
      </c>
      <c r="U3747" s="5">
        <v>0</v>
      </c>
      <c r="V3747" s="42">
        <v>0</v>
      </c>
      <c r="W3747" s="5">
        <f t="shared" si="3145"/>
        <v>100</v>
      </c>
      <c r="X3747" s="27"/>
    </row>
    <row r="3748" spans="1:25" ht="15.75" hidden="1" customHeight="1" x14ac:dyDescent="0.3">
      <c r="A3748" s="4" t="s">
        <v>240</v>
      </c>
      <c r="B3748" s="4" t="s">
        <v>1789</v>
      </c>
      <c r="C3748" s="4" t="s">
        <v>406</v>
      </c>
      <c r="D3748" s="4" t="s">
        <v>13</v>
      </c>
      <c r="E3748" s="14" t="s">
        <v>547</v>
      </c>
      <c r="F3748" s="5">
        <f t="shared" ref="F3748:L3748" si="3163">F3749</f>
        <v>0</v>
      </c>
      <c r="G3748" s="5">
        <f t="shared" si="3163"/>
        <v>0</v>
      </c>
      <c r="H3748" s="5">
        <f t="shared" si="3163"/>
        <v>0</v>
      </c>
      <c r="I3748" s="5">
        <f t="shared" si="3163"/>
        <v>0</v>
      </c>
      <c r="J3748" s="5">
        <f t="shared" si="3163"/>
        <v>0</v>
      </c>
      <c r="K3748" s="5">
        <f t="shared" si="3163"/>
        <v>0</v>
      </c>
      <c r="L3748" s="5">
        <f t="shared" si="3163"/>
        <v>0</v>
      </c>
      <c r="M3748" s="5">
        <f t="shared" si="3125"/>
        <v>0</v>
      </c>
      <c r="N3748" s="5">
        <f>N3749</f>
        <v>0</v>
      </c>
      <c r="O3748" s="5">
        <f>O3749</f>
        <v>0</v>
      </c>
      <c r="P3748" s="5">
        <f t="shared" ref="P3748:V3748" si="3164">P3749</f>
        <v>0</v>
      </c>
      <c r="Q3748" s="5">
        <f t="shared" si="3164"/>
        <v>0</v>
      </c>
      <c r="R3748" s="5">
        <f t="shared" si="3164"/>
        <v>0</v>
      </c>
      <c r="S3748" s="5">
        <f t="shared" si="3164"/>
        <v>0</v>
      </c>
      <c r="T3748" s="5">
        <f t="shared" si="3164"/>
        <v>0</v>
      </c>
      <c r="U3748" s="5">
        <f t="shared" si="3164"/>
        <v>0</v>
      </c>
      <c r="V3748" s="42">
        <f t="shared" si="3164"/>
        <v>0</v>
      </c>
      <c r="W3748" s="5" t="e">
        <f t="shared" si="3145"/>
        <v>#DIV/0!</v>
      </c>
      <c r="X3748" s="27" t="s">
        <v>1591</v>
      </c>
      <c r="Y3748" s="2" t="s">
        <v>1630</v>
      </c>
    </row>
    <row r="3749" spans="1:25" ht="63" hidden="1" customHeight="1" x14ac:dyDescent="0.3">
      <c r="A3749" s="4" t="s">
        <v>240</v>
      </c>
      <c r="B3749" s="4" t="s">
        <v>1789</v>
      </c>
      <c r="C3749" s="4" t="s">
        <v>406</v>
      </c>
      <c r="D3749" s="4" t="s">
        <v>198</v>
      </c>
      <c r="E3749" s="14" t="s">
        <v>548</v>
      </c>
      <c r="F3749" s="5"/>
      <c r="G3749" s="5"/>
      <c r="H3749" s="5"/>
      <c r="I3749" s="5"/>
      <c r="J3749" s="5"/>
      <c r="K3749" s="5"/>
      <c r="L3749" s="5"/>
      <c r="M3749" s="5">
        <f t="shared" si="3125"/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42">
        <v>0</v>
      </c>
      <c r="W3749" s="5" t="e">
        <f t="shared" si="3145"/>
        <v>#DIV/0!</v>
      </c>
      <c r="X3749" s="27" t="s">
        <v>1591</v>
      </c>
      <c r="Y3749" s="2" t="s">
        <v>1630</v>
      </c>
    </row>
    <row r="3750" spans="1:25" s="10" customFormat="1" ht="31.5" customHeight="1" x14ac:dyDescent="0.3">
      <c r="A3750" s="9" t="s">
        <v>240</v>
      </c>
      <c r="B3750" s="9" t="s">
        <v>1790</v>
      </c>
      <c r="C3750" s="9"/>
      <c r="D3750" s="9"/>
      <c r="E3750" s="13" t="s">
        <v>515</v>
      </c>
      <c r="F3750" s="11">
        <f t="shared" ref="F3750:L3753" si="3165">F3751</f>
        <v>9658.5</v>
      </c>
      <c r="G3750" s="11">
        <f t="shared" si="3165"/>
        <v>9658.5</v>
      </c>
      <c r="H3750" s="11">
        <f t="shared" si="3165"/>
        <v>9658.5</v>
      </c>
      <c r="I3750" s="11">
        <f t="shared" si="3165"/>
        <v>0</v>
      </c>
      <c r="J3750" s="11">
        <f t="shared" si="3165"/>
        <v>0</v>
      </c>
      <c r="K3750" s="11">
        <f t="shared" si="3165"/>
        <v>0</v>
      </c>
      <c r="L3750" s="11">
        <f t="shared" si="3165"/>
        <v>83.6</v>
      </c>
      <c r="M3750" s="11">
        <f t="shared" si="3125"/>
        <v>9742.1</v>
      </c>
      <c r="N3750" s="11">
        <f>N3751+N3761</f>
        <v>9975.8216699999994</v>
      </c>
      <c r="O3750" s="11">
        <f>O3751+O3761</f>
        <v>6926.2271000000001</v>
      </c>
      <c r="P3750" s="11">
        <f t="shared" ref="P3750:V3750" si="3166">P3751+P3761</f>
        <v>0</v>
      </c>
      <c r="Q3750" s="11">
        <f t="shared" si="3166"/>
        <v>0</v>
      </c>
      <c r="R3750" s="11">
        <f t="shared" si="3166"/>
        <v>0</v>
      </c>
      <c r="S3750" s="11">
        <f t="shared" si="3166"/>
        <v>0</v>
      </c>
      <c r="T3750" s="11">
        <f>T3751+T3761</f>
        <v>9975.3018799999991</v>
      </c>
      <c r="U3750" s="11">
        <f t="shared" si="3166"/>
        <v>0</v>
      </c>
      <c r="V3750" s="41">
        <f t="shared" si="3166"/>
        <v>0</v>
      </c>
      <c r="W3750" s="11">
        <f t="shared" si="3145"/>
        <v>99.994789501885705</v>
      </c>
      <c r="X3750" s="26"/>
    </row>
    <row r="3751" spans="1:25" ht="31.5" customHeight="1" x14ac:dyDescent="0.3">
      <c r="A3751" s="4" t="s">
        <v>240</v>
      </c>
      <c r="B3751" s="4" t="s">
        <v>1790</v>
      </c>
      <c r="C3751" s="4" t="s">
        <v>199</v>
      </c>
      <c r="D3751" s="4"/>
      <c r="E3751" s="14" t="s">
        <v>979</v>
      </c>
      <c r="F3751" s="5">
        <f t="shared" si="3165"/>
        <v>9658.5</v>
      </c>
      <c r="G3751" s="5">
        <f t="shared" si="3165"/>
        <v>9658.5</v>
      </c>
      <c r="H3751" s="5">
        <f t="shared" si="3165"/>
        <v>9658.5</v>
      </c>
      <c r="I3751" s="5">
        <f t="shared" si="3165"/>
        <v>0</v>
      </c>
      <c r="J3751" s="5">
        <f t="shared" si="3165"/>
        <v>0</v>
      </c>
      <c r="K3751" s="5">
        <f t="shared" si="3165"/>
        <v>0</v>
      </c>
      <c r="L3751" s="5">
        <f t="shared" si="3165"/>
        <v>83.6</v>
      </c>
      <c r="M3751" s="5">
        <f t="shared" si="3125"/>
        <v>9742.1</v>
      </c>
      <c r="N3751" s="5">
        <f t="shared" ref="N3751:O3753" si="3167">N3752</f>
        <v>9742.0999999999985</v>
      </c>
      <c r="O3751" s="5">
        <f t="shared" si="3167"/>
        <v>6804.0079699999997</v>
      </c>
      <c r="P3751" s="5">
        <f t="shared" ref="P3751:V3753" si="3168">P3752</f>
        <v>0</v>
      </c>
      <c r="Q3751" s="5">
        <f t="shared" si="3168"/>
        <v>0</v>
      </c>
      <c r="R3751" s="5">
        <f t="shared" si="3168"/>
        <v>0</v>
      </c>
      <c r="S3751" s="5">
        <f t="shared" si="3168"/>
        <v>0</v>
      </c>
      <c r="T3751" s="5">
        <f t="shared" si="3168"/>
        <v>9741.5802099999983</v>
      </c>
      <c r="U3751" s="5">
        <f t="shared" si="3168"/>
        <v>0</v>
      </c>
      <c r="V3751" s="42">
        <f t="shared" si="3168"/>
        <v>0</v>
      </c>
      <c r="W3751" s="5">
        <f t="shared" si="3145"/>
        <v>99.994664497387618</v>
      </c>
      <c r="X3751" s="27"/>
    </row>
    <row r="3752" spans="1:25" ht="31.5" customHeight="1" x14ac:dyDescent="0.3">
      <c r="A3752" s="4" t="s">
        <v>240</v>
      </c>
      <c r="B3752" s="4" t="s">
        <v>1790</v>
      </c>
      <c r="C3752" s="4" t="s">
        <v>227</v>
      </c>
      <c r="D3752" s="4"/>
      <c r="E3752" s="14" t="s">
        <v>1258</v>
      </c>
      <c r="F3752" s="5">
        <f t="shared" si="3165"/>
        <v>9658.5</v>
      </c>
      <c r="G3752" s="5">
        <f t="shared" si="3165"/>
        <v>9658.5</v>
      </c>
      <c r="H3752" s="5">
        <f t="shared" si="3165"/>
        <v>9658.5</v>
      </c>
      <c r="I3752" s="5">
        <f t="shared" si="3165"/>
        <v>0</v>
      </c>
      <c r="J3752" s="5">
        <f t="shared" si="3165"/>
        <v>0</v>
      </c>
      <c r="K3752" s="5">
        <f t="shared" si="3165"/>
        <v>0</v>
      </c>
      <c r="L3752" s="5">
        <f t="shared" si="3165"/>
        <v>83.6</v>
      </c>
      <c r="M3752" s="5">
        <f t="shared" si="3125"/>
        <v>9742.1</v>
      </c>
      <c r="N3752" s="5">
        <f t="shared" si="3167"/>
        <v>9742.0999999999985</v>
      </c>
      <c r="O3752" s="5">
        <f t="shared" si="3167"/>
        <v>6804.0079699999997</v>
      </c>
      <c r="P3752" s="5">
        <f t="shared" si="3168"/>
        <v>0</v>
      </c>
      <c r="Q3752" s="5">
        <f t="shared" si="3168"/>
        <v>0</v>
      </c>
      <c r="R3752" s="5">
        <f t="shared" si="3168"/>
        <v>0</v>
      </c>
      <c r="S3752" s="5">
        <f t="shared" si="3168"/>
        <v>0</v>
      </c>
      <c r="T3752" s="5">
        <f t="shared" si="3168"/>
        <v>9741.5802099999983</v>
      </c>
      <c r="U3752" s="5">
        <f t="shared" si="3168"/>
        <v>0</v>
      </c>
      <c r="V3752" s="42">
        <f t="shared" si="3168"/>
        <v>0</v>
      </c>
      <c r="W3752" s="5">
        <f t="shared" si="3145"/>
        <v>99.994664497387618</v>
      </c>
      <c r="X3752" s="27"/>
    </row>
    <row r="3753" spans="1:25" ht="31.5" customHeight="1" x14ac:dyDescent="0.3">
      <c r="A3753" s="4" t="s">
        <v>240</v>
      </c>
      <c r="B3753" s="4" t="s">
        <v>1790</v>
      </c>
      <c r="C3753" s="4" t="s">
        <v>228</v>
      </c>
      <c r="D3753" s="4"/>
      <c r="E3753" s="14" t="s">
        <v>1259</v>
      </c>
      <c r="F3753" s="5">
        <f t="shared" si="3165"/>
        <v>9658.5</v>
      </c>
      <c r="G3753" s="5">
        <f t="shared" si="3165"/>
        <v>9658.5</v>
      </c>
      <c r="H3753" s="5">
        <f t="shared" si="3165"/>
        <v>9658.5</v>
      </c>
      <c r="I3753" s="5">
        <f t="shared" si="3165"/>
        <v>0</v>
      </c>
      <c r="J3753" s="5">
        <f t="shared" si="3165"/>
        <v>0</v>
      </c>
      <c r="K3753" s="5">
        <f t="shared" si="3165"/>
        <v>0</v>
      </c>
      <c r="L3753" s="5">
        <f t="shared" si="3165"/>
        <v>83.6</v>
      </c>
      <c r="M3753" s="5">
        <f t="shared" si="3125"/>
        <v>9742.1</v>
      </c>
      <c r="N3753" s="5">
        <f t="shared" si="3167"/>
        <v>9742.0999999999985</v>
      </c>
      <c r="O3753" s="5">
        <f t="shared" si="3167"/>
        <v>6804.0079699999997</v>
      </c>
      <c r="P3753" s="5">
        <f t="shared" si="3168"/>
        <v>0</v>
      </c>
      <c r="Q3753" s="5">
        <f t="shared" si="3168"/>
        <v>0</v>
      </c>
      <c r="R3753" s="5">
        <f t="shared" si="3168"/>
        <v>0</v>
      </c>
      <c r="S3753" s="5">
        <f t="shared" si="3168"/>
        <v>0</v>
      </c>
      <c r="T3753" s="5">
        <f t="shared" si="3168"/>
        <v>9741.5802099999983</v>
      </c>
      <c r="U3753" s="5">
        <f t="shared" si="3168"/>
        <v>0</v>
      </c>
      <c r="V3753" s="42">
        <f t="shared" si="3168"/>
        <v>0</v>
      </c>
      <c r="W3753" s="5">
        <f t="shared" si="3145"/>
        <v>99.994664497387618</v>
      </c>
      <c r="X3753" s="27"/>
    </row>
    <row r="3754" spans="1:25" ht="47.25" customHeight="1" x14ac:dyDescent="0.3">
      <c r="A3754" s="4" t="s">
        <v>240</v>
      </c>
      <c r="B3754" s="4" t="s">
        <v>1790</v>
      </c>
      <c r="C3754" s="4" t="s">
        <v>226</v>
      </c>
      <c r="D3754" s="4"/>
      <c r="E3754" s="14" t="s">
        <v>565</v>
      </c>
      <c r="F3754" s="5">
        <f t="shared" ref="F3754:L3754" si="3169">F3755+F3757</f>
        <v>9658.5</v>
      </c>
      <c r="G3754" s="5">
        <f t="shared" si="3169"/>
        <v>9658.5</v>
      </c>
      <c r="H3754" s="5">
        <f t="shared" si="3169"/>
        <v>9658.5</v>
      </c>
      <c r="I3754" s="5">
        <f t="shared" si="3169"/>
        <v>0</v>
      </c>
      <c r="J3754" s="5">
        <f t="shared" si="3169"/>
        <v>0</v>
      </c>
      <c r="K3754" s="5">
        <f t="shared" si="3169"/>
        <v>0</v>
      </c>
      <c r="L3754" s="5">
        <f t="shared" si="3169"/>
        <v>83.6</v>
      </c>
      <c r="M3754" s="5">
        <f t="shared" si="3125"/>
        <v>9742.1</v>
      </c>
      <c r="N3754" s="5">
        <f>N3755+N3757+N3759</f>
        <v>9742.0999999999985</v>
      </c>
      <c r="O3754" s="5">
        <f t="shared" ref="O3754:V3754" si="3170">O3755+O3757+O3759</f>
        <v>6804.0079699999997</v>
      </c>
      <c r="P3754" s="5">
        <f t="shared" si="3170"/>
        <v>0</v>
      </c>
      <c r="Q3754" s="5">
        <f t="shared" si="3170"/>
        <v>0</v>
      </c>
      <c r="R3754" s="5">
        <f t="shared" si="3170"/>
        <v>0</v>
      </c>
      <c r="S3754" s="5">
        <f t="shared" si="3170"/>
        <v>0</v>
      </c>
      <c r="T3754" s="5">
        <f t="shared" si="3170"/>
        <v>9741.5802099999983</v>
      </c>
      <c r="U3754" s="5">
        <f t="shared" si="3170"/>
        <v>0</v>
      </c>
      <c r="V3754" s="5">
        <f t="shared" si="3170"/>
        <v>0</v>
      </c>
      <c r="W3754" s="5">
        <f t="shared" si="3145"/>
        <v>99.994664497387618</v>
      </c>
      <c r="X3754" s="27"/>
    </row>
    <row r="3755" spans="1:25" ht="78.75" customHeight="1" x14ac:dyDescent="0.3">
      <c r="A3755" s="4" t="s">
        <v>240</v>
      </c>
      <c r="B3755" s="4" t="s">
        <v>1790</v>
      </c>
      <c r="C3755" s="4" t="s">
        <v>226</v>
      </c>
      <c r="D3755" s="4" t="s">
        <v>18</v>
      </c>
      <c r="E3755" s="14" t="s">
        <v>528</v>
      </c>
      <c r="F3755" s="5">
        <f t="shared" ref="F3755:L3755" si="3171">F3756</f>
        <v>7956.3</v>
      </c>
      <c r="G3755" s="5">
        <f t="shared" si="3171"/>
        <v>7956.3</v>
      </c>
      <c r="H3755" s="5">
        <f t="shared" si="3171"/>
        <v>7956.3</v>
      </c>
      <c r="I3755" s="5">
        <f t="shared" si="3171"/>
        <v>0</v>
      </c>
      <c r="J3755" s="5">
        <f t="shared" si="3171"/>
        <v>0</v>
      </c>
      <c r="K3755" s="5">
        <f t="shared" si="3171"/>
        <v>0</v>
      </c>
      <c r="L3755" s="5">
        <f t="shared" si="3171"/>
        <v>83.6</v>
      </c>
      <c r="M3755" s="5">
        <f t="shared" si="3125"/>
        <v>8039.9000000000005</v>
      </c>
      <c r="N3755" s="5">
        <f>N3756</f>
        <v>8079.0994199999996</v>
      </c>
      <c r="O3755" s="5">
        <f>O3756</f>
        <v>5598.7039699999996</v>
      </c>
      <c r="P3755" s="5">
        <f t="shared" ref="P3755:V3755" si="3172">P3756</f>
        <v>0</v>
      </c>
      <c r="Q3755" s="5">
        <f t="shared" si="3172"/>
        <v>0</v>
      </c>
      <c r="R3755" s="5">
        <f t="shared" si="3172"/>
        <v>0</v>
      </c>
      <c r="S3755" s="5">
        <f t="shared" si="3172"/>
        <v>0</v>
      </c>
      <c r="T3755" s="5">
        <f t="shared" si="3172"/>
        <v>8078.58763</v>
      </c>
      <c r="U3755" s="5">
        <f t="shared" si="3172"/>
        <v>0</v>
      </c>
      <c r="V3755" s="42">
        <f t="shared" si="3172"/>
        <v>0</v>
      </c>
      <c r="W3755" s="5">
        <f t="shared" si="3145"/>
        <v>99.993665259289514</v>
      </c>
      <c r="X3755" s="27"/>
    </row>
    <row r="3756" spans="1:25" ht="15.75" customHeight="1" x14ac:dyDescent="0.3">
      <c r="A3756" s="4" t="s">
        <v>240</v>
      </c>
      <c r="B3756" s="4" t="s">
        <v>1790</v>
      </c>
      <c r="C3756" s="4" t="s">
        <v>226</v>
      </c>
      <c r="D3756" s="4" t="s">
        <v>19</v>
      </c>
      <c r="E3756" s="14" t="s">
        <v>529</v>
      </c>
      <c r="F3756" s="5">
        <v>7956.3</v>
      </c>
      <c r="G3756" s="5">
        <v>7956.3</v>
      </c>
      <c r="H3756" s="5">
        <v>7956.3</v>
      </c>
      <c r="I3756" s="5"/>
      <c r="J3756" s="5"/>
      <c r="K3756" s="5"/>
      <c r="L3756" s="5">
        <v>83.6</v>
      </c>
      <c r="M3756" s="5">
        <f t="shared" si="3125"/>
        <v>8039.9000000000005</v>
      </c>
      <c r="N3756" s="5">
        <v>8079.0994199999996</v>
      </c>
      <c r="O3756" s="5">
        <v>5598.7039699999996</v>
      </c>
      <c r="P3756" s="5">
        <v>0</v>
      </c>
      <c r="Q3756" s="5">
        <v>0</v>
      </c>
      <c r="R3756" s="5">
        <v>0</v>
      </c>
      <c r="S3756" s="5">
        <v>0</v>
      </c>
      <c r="T3756" s="5">
        <v>8078.58763</v>
      </c>
      <c r="U3756" s="5">
        <v>0</v>
      </c>
      <c r="V3756" s="42">
        <v>0</v>
      </c>
      <c r="W3756" s="5">
        <f t="shared" si="3145"/>
        <v>99.993665259289514</v>
      </c>
      <c r="X3756" s="27"/>
    </row>
    <row r="3757" spans="1:25" ht="31.5" customHeight="1" x14ac:dyDescent="0.3">
      <c r="A3757" s="4" t="s">
        <v>240</v>
      </c>
      <c r="B3757" s="4" t="s">
        <v>1790</v>
      </c>
      <c r="C3757" s="4" t="s">
        <v>226</v>
      </c>
      <c r="D3757" s="4" t="s">
        <v>11</v>
      </c>
      <c r="E3757" s="14" t="s">
        <v>531</v>
      </c>
      <c r="F3757" s="5">
        <f t="shared" ref="F3757:L3757" si="3173">F3758</f>
        <v>1702.2</v>
      </c>
      <c r="G3757" s="5">
        <f t="shared" si="3173"/>
        <v>1702.2</v>
      </c>
      <c r="H3757" s="5">
        <f t="shared" si="3173"/>
        <v>1702.2</v>
      </c>
      <c r="I3757" s="5">
        <f t="shared" si="3173"/>
        <v>0</v>
      </c>
      <c r="J3757" s="5">
        <f t="shared" si="3173"/>
        <v>0</v>
      </c>
      <c r="K3757" s="5">
        <f t="shared" si="3173"/>
        <v>0</v>
      </c>
      <c r="L3757" s="5">
        <f t="shared" si="3173"/>
        <v>0</v>
      </c>
      <c r="M3757" s="5">
        <f t="shared" si="3125"/>
        <v>1702.2</v>
      </c>
      <c r="N3757" s="5">
        <f>N3758</f>
        <v>1657.16407</v>
      </c>
      <c r="O3757" s="5">
        <f>O3758</f>
        <v>1205.3040000000001</v>
      </c>
      <c r="P3757" s="5">
        <f t="shared" ref="P3757:V3757" si="3174">P3758</f>
        <v>0</v>
      </c>
      <c r="Q3757" s="5">
        <f t="shared" si="3174"/>
        <v>0</v>
      </c>
      <c r="R3757" s="5">
        <f t="shared" si="3174"/>
        <v>0</v>
      </c>
      <c r="S3757" s="5">
        <f t="shared" si="3174"/>
        <v>0</v>
      </c>
      <c r="T3757" s="5">
        <f t="shared" si="3174"/>
        <v>1657.15607</v>
      </c>
      <c r="U3757" s="5">
        <f t="shared" si="3174"/>
        <v>0</v>
      </c>
      <c r="V3757" s="42">
        <f t="shared" si="3174"/>
        <v>0</v>
      </c>
      <c r="W3757" s="5">
        <f t="shared" si="3145"/>
        <v>99.999517247558956</v>
      </c>
      <c r="X3757" s="27"/>
    </row>
    <row r="3758" spans="1:25" ht="31.5" customHeight="1" x14ac:dyDescent="0.3">
      <c r="A3758" s="4" t="s">
        <v>240</v>
      </c>
      <c r="B3758" s="4" t="s">
        <v>1790</v>
      </c>
      <c r="C3758" s="4" t="s">
        <v>226</v>
      </c>
      <c r="D3758" s="4" t="s">
        <v>12</v>
      </c>
      <c r="E3758" s="14" t="s">
        <v>532</v>
      </c>
      <c r="F3758" s="5">
        <v>1702.2</v>
      </c>
      <c r="G3758" s="5">
        <v>1702.2</v>
      </c>
      <c r="H3758" s="5">
        <v>1702.2</v>
      </c>
      <c r="I3758" s="5"/>
      <c r="J3758" s="5"/>
      <c r="K3758" s="5"/>
      <c r="L3758" s="5"/>
      <c r="M3758" s="5">
        <f t="shared" si="3125"/>
        <v>1702.2</v>
      </c>
      <c r="N3758" s="5">
        <v>1657.16407</v>
      </c>
      <c r="O3758" s="5">
        <v>1205.3040000000001</v>
      </c>
      <c r="P3758" s="5">
        <v>0</v>
      </c>
      <c r="Q3758" s="5">
        <v>0</v>
      </c>
      <c r="R3758" s="5">
        <v>0</v>
      </c>
      <c r="S3758" s="5">
        <v>0</v>
      </c>
      <c r="T3758" s="5">
        <v>1657.15607</v>
      </c>
      <c r="U3758" s="5">
        <v>0</v>
      </c>
      <c r="V3758" s="42">
        <v>0</v>
      </c>
      <c r="W3758" s="5">
        <f t="shared" si="3145"/>
        <v>99.999517247558956</v>
      </c>
      <c r="X3758" s="27"/>
    </row>
    <row r="3759" spans="1:25" x14ac:dyDescent="0.3">
      <c r="A3759" s="4" t="s">
        <v>240</v>
      </c>
      <c r="B3759" s="4" t="s">
        <v>1790</v>
      </c>
      <c r="C3759" s="4" t="s">
        <v>226</v>
      </c>
      <c r="D3759" s="4" t="s">
        <v>13</v>
      </c>
      <c r="E3759" s="14" t="s">
        <v>547</v>
      </c>
      <c r="F3759" s="5"/>
      <c r="G3759" s="5"/>
      <c r="H3759" s="5"/>
      <c r="I3759" s="5"/>
      <c r="J3759" s="5"/>
      <c r="K3759" s="5"/>
      <c r="L3759" s="5"/>
      <c r="M3759" s="5">
        <f>M3760</f>
        <v>0</v>
      </c>
      <c r="N3759" s="5">
        <f t="shared" ref="N3759:V3759" si="3175">N3760</f>
        <v>5.8365099999999996</v>
      </c>
      <c r="O3759" s="5">
        <f t="shared" si="3175"/>
        <v>0</v>
      </c>
      <c r="P3759" s="5">
        <f t="shared" si="3175"/>
        <v>0</v>
      </c>
      <c r="Q3759" s="5">
        <f t="shared" si="3175"/>
        <v>0</v>
      </c>
      <c r="R3759" s="5">
        <f t="shared" si="3175"/>
        <v>0</v>
      </c>
      <c r="S3759" s="5">
        <f t="shared" si="3175"/>
        <v>0</v>
      </c>
      <c r="T3759" s="5">
        <f t="shared" si="3175"/>
        <v>5.8365099999999996</v>
      </c>
      <c r="U3759" s="5">
        <f t="shared" si="3175"/>
        <v>0</v>
      </c>
      <c r="V3759" s="5">
        <f t="shared" si="3175"/>
        <v>0</v>
      </c>
      <c r="W3759" s="5">
        <f t="shared" si="3145"/>
        <v>100</v>
      </c>
      <c r="X3759" s="27"/>
    </row>
    <row r="3760" spans="1:25" x14ac:dyDescent="0.3">
      <c r="A3760" s="4" t="s">
        <v>240</v>
      </c>
      <c r="B3760" s="4" t="s">
        <v>1790</v>
      </c>
      <c r="C3760" s="4" t="s">
        <v>226</v>
      </c>
      <c r="D3760" s="4" t="s">
        <v>20</v>
      </c>
      <c r="E3760" s="14" t="s">
        <v>550</v>
      </c>
      <c r="F3760" s="5"/>
      <c r="G3760" s="5"/>
      <c r="H3760" s="5"/>
      <c r="I3760" s="5"/>
      <c r="J3760" s="5"/>
      <c r="K3760" s="5"/>
      <c r="L3760" s="5"/>
      <c r="M3760" s="5">
        <v>0</v>
      </c>
      <c r="N3760" s="5">
        <v>5.8365099999999996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5.8365099999999996</v>
      </c>
      <c r="U3760" s="5">
        <v>0</v>
      </c>
      <c r="V3760" s="5">
        <v>0</v>
      </c>
      <c r="W3760" s="5">
        <f t="shared" si="3145"/>
        <v>100</v>
      </c>
      <c r="X3760" s="27"/>
    </row>
    <row r="3761" spans="1:25" ht="47.25" customHeight="1" x14ac:dyDescent="0.3">
      <c r="A3761" s="4" t="s">
        <v>240</v>
      </c>
      <c r="B3761" s="4" t="s">
        <v>1790</v>
      </c>
      <c r="C3761" s="4" t="s">
        <v>38</v>
      </c>
      <c r="D3761" s="4"/>
      <c r="E3761" s="14" t="s">
        <v>838</v>
      </c>
      <c r="F3761" s="5"/>
      <c r="G3761" s="5"/>
      <c r="H3761" s="5"/>
      <c r="I3761" s="5"/>
      <c r="J3761" s="5"/>
      <c r="K3761" s="5"/>
      <c r="L3761" s="5"/>
      <c r="M3761" s="5">
        <f>M3762</f>
        <v>0</v>
      </c>
      <c r="N3761" s="5">
        <f t="shared" ref="N3761:V3764" si="3176">N3762</f>
        <v>233.72166999999999</v>
      </c>
      <c r="O3761" s="5">
        <f t="shared" si="3176"/>
        <v>122.21913000000001</v>
      </c>
      <c r="P3761" s="5">
        <f t="shared" si="3176"/>
        <v>0</v>
      </c>
      <c r="Q3761" s="5">
        <f t="shared" si="3176"/>
        <v>0</v>
      </c>
      <c r="R3761" s="5">
        <f t="shared" si="3176"/>
        <v>0</v>
      </c>
      <c r="S3761" s="5">
        <f t="shared" si="3176"/>
        <v>0</v>
      </c>
      <c r="T3761" s="5">
        <f t="shared" si="3176"/>
        <v>233.72166999999999</v>
      </c>
      <c r="U3761" s="5">
        <f t="shared" si="3176"/>
        <v>0</v>
      </c>
      <c r="V3761" s="42">
        <f t="shared" si="3176"/>
        <v>0</v>
      </c>
      <c r="W3761" s="5">
        <f t="shared" si="3145"/>
        <v>100</v>
      </c>
      <c r="X3761" s="27"/>
    </row>
    <row r="3762" spans="1:25" ht="31.5" customHeight="1" x14ac:dyDescent="0.3">
      <c r="A3762" s="4" t="s">
        <v>240</v>
      </c>
      <c r="B3762" s="4" t="s">
        <v>1790</v>
      </c>
      <c r="C3762" s="4" t="s">
        <v>45</v>
      </c>
      <c r="D3762" s="4"/>
      <c r="E3762" s="14" t="s">
        <v>839</v>
      </c>
      <c r="F3762" s="5"/>
      <c r="G3762" s="5"/>
      <c r="H3762" s="5"/>
      <c r="I3762" s="5"/>
      <c r="J3762" s="5"/>
      <c r="K3762" s="5"/>
      <c r="L3762" s="5"/>
      <c r="M3762" s="5">
        <f>M3763</f>
        <v>0</v>
      </c>
      <c r="N3762" s="5">
        <f t="shared" si="3176"/>
        <v>233.72166999999999</v>
      </c>
      <c r="O3762" s="5">
        <f t="shared" si="3176"/>
        <v>122.21913000000001</v>
      </c>
      <c r="P3762" s="5">
        <f t="shared" si="3176"/>
        <v>0</v>
      </c>
      <c r="Q3762" s="5">
        <f t="shared" si="3176"/>
        <v>0</v>
      </c>
      <c r="R3762" s="5">
        <f t="shared" si="3176"/>
        <v>0</v>
      </c>
      <c r="S3762" s="5">
        <f t="shared" si="3176"/>
        <v>0</v>
      </c>
      <c r="T3762" s="5">
        <f t="shared" si="3176"/>
        <v>233.72166999999999</v>
      </c>
      <c r="U3762" s="5">
        <f t="shared" si="3176"/>
        <v>0</v>
      </c>
      <c r="V3762" s="42">
        <f t="shared" si="3176"/>
        <v>0</v>
      </c>
      <c r="W3762" s="5">
        <f t="shared" si="3145"/>
        <v>100</v>
      </c>
      <c r="X3762" s="27"/>
    </row>
    <row r="3763" spans="1:25" ht="31.5" customHeight="1" x14ac:dyDescent="0.3">
      <c r="A3763" s="4" t="s">
        <v>240</v>
      </c>
      <c r="B3763" s="4" t="s">
        <v>1790</v>
      </c>
      <c r="C3763" s="4" t="s">
        <v>46</v>
      </c>
      <c r="D3763" s="4"/>
      <c r="E3763" s="14" t="s">
        <v>840</v>
      </c>
      <c r="F3763" s="5"/>
      <c r="G3763" s="5"/>
      <c r="H3763" s="5"/>
      <c r="I3763" s="5"/>
      <c r="J3763" s="5"/>
      <c r="K3763" s="5"/>
      <c r="L3763" s="5"/>
      <c r="M3763" s="5">
        <f>M3764</f>
        <v>0</v>
      </c>
      <c r="N3763" s="5">
        <f t="shared" si="3176"/>
        <v>233.72166999999999</v>
      </c>
      <c r="O3763" s="5">
        <f t="shared" si="3176"/>
        <v>122.21913000000001</v>
      </c>
      <c r="P3763" s="5">
        <f t="shared" si="3176"/>
        <v>0</v>
      </c>
      <c r="Q3763" s="5">
        <f t="shared" si="3176"/>
        <v>0</v>
      </c>
      <c r="R3763" s="5">
        <f t="shared" si="3176"/>
        <v>0</v>
      </c>
      <c r="S3763" s="5">
        <f t="shared" si="3176"/>
        <v>0</v>
      </c>
      <c r="T3763" s="5">
        <f t="shared" si="3176"/>
        <v>233.72166999999999</v>
      </c>
      <c r="U3763" s="5">
        <f t="shared" si="3176"/>
        <v>0</v>
      </c>
      <c r="V3763" s="42">
        <f t="shared" si="3176"/>
        <v>0</v>
      </c>
      <c r="W3763" s="5">
        <f t="shared" si="3145"/>
        <v>100</v>
      </c>
      <c r="X3763" s="27"/>
    </row>
    <row r="3764" spans="1:25" ht="15.75" customHeight="1" x14ac:dyDescent="0.3">
      <c r="A3764" s="4" t="s">
        <v>240</v>
      </c>
      <c r="B3764" s="4" t="s">
        <v>1790</v>
      </c>
      <c r="C3764" s="4" t="s">
        <v>46</v>
      </c>
      <c r="D3764" s="4" t="s">
        <v>13</v>
      </c>
      <c r="E3764" s="14" t="s">
        <v>547</v>
      </c>
      <c r="F3764" s="5"/>
      <c r="G3764" s="5"/>
      <c r="H3764" s="5"/>
      <c r="I3764" s="5"/>
      <c r="J3764" s="5"/>
      <c r="K3764" s="5"/>
      <c r="L3764" s="5"/>
      <c r="M3764" s="5">
        <f>M3765</f>
        <v>0</v>
      </c>
      <c r="N3764" s="5">
        <f t="shared" si="3176"/>
        <v>233.72166999999999</v>
      </c>
      <c r="O3764" s="5">
        <f t="shared" si="3176"/>
        <v>122.21913000000001</v>
      </c>
      <c r="P3764" s="5">
        <f t="shared" si="3176"/>
        <v>0</v>
      </c>
      <c r="Q3764" s="5">
        <f t="shared" si="3176"/>
        <v>0</v>
      </c>
      <c r="R3764" s="5">
        <f t="shared" si="3176"/>
        <v>0</v>
      </c>
      <c r="S3764" s="5">
        <f t="shared" si="3176"/>
        <v>0</v>
      </c>
      <c r="T3764" s="5">
        <f t="shared" si="3176"/>
        <v>233.72166999999999</v>
      </c>
      <c r="U3764" s="5">
        <f t="shared" si="3176"/>
        <v>0</v>
      </c>
      <c r="V3764" s="42">
        <f t="shared" si="3176"/>
        <v>0</v>
      </c>
      <c r="W3764" s="5">
        <f t="shared" si="3145"/>
        <v>100</v>
      </c>
      <c r="X3764" s="27"/>
    </row>
    <row r="3765" spans="1:25" ht="15.75" customHeight="1" x14ac:dyDescent="0.3">
      <c r="A3765" s="4" t="s">
        <v>240</v>
      </c>
      <c r="B3765" s="4" t="s">
        <v>1790</v>
      </c>
      <c r="C3765" s="4" t="s">
        <v>46</v>
      </c>
      <c r="D3765" s="4" t="s">
        <v>14</v>
      </c>
      <c r="E3765" s="14" t="s">
        <v>549</v>
      </c>
      <c r="F3765" s="5"/>
      <c r="G3765" s="5"/>
      <c r="H3765" s="5"/>
      <c r="I3765" s="5"/>
      <c r="J3765" s="5"/>
      <c r="K3765" s="5"/>
      <c r="L3765" s="5"/>
      <c r="M3765" s="5">
        <v>0</v>
      </c>
      <c r="N3765" s="5">
        <v>233.72166999999999</v>
      </c>
      <c r="O3765" s="5">
        <v>122.21913000000001</v>
      </c>
      <c r="P3765" s="5">
        <v>0</v>
      </c>
      <c r="Q3765" s="5">
        <v>0</v>
      </c>
      <c r="R3765" s="5">
        <v>0</v>
      </c>
      <c r="S3765" s="5">
        <v>0</v>
      </c>
      <c r="T3765" s="5">
        <v>233.72166999999999</v>
      </c>
      <c r="U3765" s="5">
        <v>0</v>
      </c>
      <c r="V3765" s="42">
        <v>0</v>
      </c>
      <c r="W3765" s="5">
        <f t="shared" si="3145"/>
        <v>100</v>
      </c>
      <c r="X3765" s="27"/>
    </row>
    <row r="3766" spans="1:25" s="3" customFormat="1" ht="15.75" customHeight="1" x14ac:dyDescent="0.3">
      <c r="A3766" s="7" t="s">
        <v>240</v>
      </c>
      <c r="B3766" s="7" t="s">
        <v>36</v>
      </c>
      <c r="C3766" s="7"/>
      <c r="D3766" s="7"/>
      <c r="E3766" s="18" t="s">
        <v>495</v>
      </c>
      <c r="F3766" s="8">
        <f t="shared" ref="F3766:L3768" si="3177">F3767</f>
        <v>6880</v>
      </c>
      <c r="G3766" s="8">
        <f t="shared" si="3177"/>
        <v>2195.5</v>
      </c>
      <c r="H3766" s="8">
        <f t="shared" si="3177"/>
        <v>2195.5</v>
      </c>
      <c r="I3766" s="8">
        <f t="shared" si="3177"/>
        <v>0</v>
      </c>
      <c r="J3766" s="8">
        <f t="shared" si="3177"/>
        <v>0</v>
      </c>
      <c r="K3766" s="8">
        <f t="shared" si="3177"/>
        <v>0</v>
      </c>
      <c r="L3766" s="8">
        <f t="shared" si="3177"/>
        <v>-5256.28</v>
      </c>
      <c r="M3766" s="8">
        <f t="shared" si="3125"/>
        <v>1623.7200000000003</v>
      </c>
      <c r="N3766" s="8">
        <f t="shared" ref="N3766:O3768" si="3178">N3767</f>
        <v>1440.0008700000001</v>
      </c>
      <c r="O3766" s="8">
        <f t="shared" si="3178"/>
        <v>0</v>
      </c>
      <c r="P3766" s="8">
        <f t="shared" ref="P3766:V3768" si="3179">P3767</f>
        <v>0</v>
      </c>
      <c r="Q3766" s="8">
        <f t="shared" si="3179"/>
        <v>0</v>
      </c>
      <c r="R3766" s="8">
        <f t="shared" si="3179"/>
        <v>0</v>
      </c>
      <c r="S3766" s="8">
        <f t="shared" si="3179"/>
        <v>0</v>
      </c>
      <c r="T3766" s="8">
        <f t="shared" si="3179"/>
        <v>1440</v>
      </c>
      <c r="U3766" s="8">
        <f t="shared" si="3179"/>
        <v>0</v>
      </c>
      <c r="V3766" s="40">
        <f t="shared" si="3179"/>
        <v>0</v>
      </c>
      <c r="W3766" s="8">
        <f t="shared" si="3145"/>
        <v>99.999939583369837</v>
      </c>
      <c r="X3766" s="22"/>
    </row>
    <row r="3767" spans="1:25" s="10" customFormat="1" ht="31.5" customHeight="1" x14ac:dyDescent="0.3">
      <c r="A3767" s="9" t="s">
        <v>240</v>
      </c>
      <c r="B3767" s="9" t="s">
        <v>1769</v>
      </c>
      <c r="C3767" s="9"/>
      <c r="D3767" s="9"/>
      <c r="E3767" s="13" t="s">
        <v>516</v>
      </c>
      <c r="F3767" s="11">
        <f t="shared" si="3177"/>
        <v>6880</v>
      </c>
      <c r="G3767" s="11">
        <f t="shared" si="3177"/>
        <v>2195.5</v>
      </c>
      <c r="H3767" s="11">
        <f t="shared" si="3177"/>
        <v>2195.5</v>
      </c>
      <c r="I3767" s="11">
        <f t="shared" si="3177"/>
        <v>0</v>
      </c>
      <c r="J3767" s="11">
        <f t="shared" si="3177"/>
        <v>0</v>
      </c>
      <c r="K3767" s="11">
        <f t="shared" si="3177"/>
        <v>0</v>
      </c>
      <c r="L3767" s="11">
        <f t="shared" si="3177"/>
        <v>-5256.28</v>
      </c>
      <c r="M3767" s="11">
        <f t="shared" si="3125"/>
        <v>1623.7200000000003</v>
      </c>
      <c r="N3767" s="11">
        <f t="shared" si="3178"/>
        <v>1440.0008700000001</v>
      </c>
      <c r="O3767" s="11">
        <f t="shared" si="3178"/>
        <v>0</v>
      </c>
      <c r="P3767" s="11">
        <f t="shared" si="3179"/>
        <v>0</v>
      </c>
      <c r="Q3767" s="11">
        <f t="shared" si="3179"/>
        <v>0</v>
      </c>
      <c r="R3767" s="11">
        <f t="shared" si="3179"/>
        <v>0</v>
      </c>
      <c r="S3767" s="11">
        <f t="shared" si="3179"/>
        <v>0</v>
      </c>
      <c r="T3767" s="11">
        <f t="shared" si="3179"/>
        <v>1440</v>
      </c>
      <c r="U3767" s="11">
        <f t="shared" si="3179"/>
        <v>0</v>
      </c>
      <c r="V3767" s="41">
        <f t="shared" si="3179"/>
        <v>0</v>
      </c>
      <c r="W3767" s="11">
        <f t="shared" si="3145"/>
        <v>99.999939583369837</v>
      </c>
      <c r="X3767" s="26"/>
    </row>
    <row r="3768" spans="1:25" ht="31.5" customHeight="1" x14ac:dyDescent="0.3">
      <c r="A3768" s="4" t="s">
        <v>240</v>
      </c>
      <c r="B3768" s="4" t="s">
        <v>1769</v>
      </c>
      <c r="C3768" s="4" t="s">
        <v>70</v>
      </c>
      <c r="D3768" s="4"/>
      <c r="E3768" s="14" t="s">
        <v>1183</v>
      </c>
      <c r="F3768" s="5">
        <f t="shared" si="3177"/>
        <v>6880</v>
      </c>
      <c r="G3768" s="5">
        <f t="shared" si="3177"/>
        <v>2195.5</v>
      </c>
      <c r="H3768" s="5">
        <f t="shared" si="3177"/>
        <v>2195.5</v>
      </c>
      <c r="I3768" s="5">
        <f t="shared" si="3177"/>
        <v>0</v>
      </c>
      <c r="J3768" s="5">
        <f t="shared" si="3177"/>
        <v>0</v>
      </c>
      <c r="K3768" s="5">
        <f t="shared" si="3177"/>
        <v>0</v>
      </c>
      <c r="L3768" s="5">
        <f t="shared" si="3177"/>
        <v>-5256.28</v>
      </c>
      <c r="M3768" s="5">
        <f t="shared" si="3125"/>
        <v>1623.7200000000003</v>
      </c>
      <c r="N3768" s="5">
        <f t="shared" si="3178"/>
        <v>1440.0008700000001</v>
      </c>
      <c r="O3768" s="5">
        <f t="shared" si="3178"/>
        <v>0</v>
      </c>
      <c r="P3768" s="5">
        <f t="shared" si="3179"/>
        <v>0</v>
      </c>
      <c r="Q3768" s="5">
        <f t="shared" si="3179"/>
        <v>0</v>
      </c>
      <c r="R3768" s="5">
        <f t="shared" si="3179"/>
        <v>0</v>
      </c>
      <c r="S3768" s="5">
        <f t="shared" si="3179"/>
        <v>0</v>
      </c>
      <c r="T3768" s="5">
        <f t="shared" si="3179"/>
        <v>1440</v>
      </c>
      <c r="U3768" s="5">
        <f t="shared" si="3179"/>
        <v>0</v>
      </c>
      <c r="V3768" s="42">
        <f t="shared" si="3179"/>
        <v>0</v>
      </c>
      <c r="W3768" s="5">
        <f t="shared" si="3145"/>
        <v>99.999939583369837</v>
      </c>
      <c r="X3768" s="27"/>
    </row>
    <row r="3769" spans="1:25" ht="31.5" customHeight="1" x14ac:dyDescent="0.3">
      <c r="A3769" s="4" t="s">
        <v>240</v>
      </c>
      <c r="B3769" s="4" t="s">
        <v>1769</v>
      </c>
      <c r="C3769" s="4" t="s">
        <v>77</v>
      </c>
      <c r="D3769" s="4"/>
      <c r="E3769" s="14" t="s">
        <v>1184</v>
      </c>
      <c r="F3769" s="5">
        <f t="shared" ref="F3769:L3769" si="3180">F3770+F3778+F3774</f>
        <v>6880</v>
      </c>
      <c r="G3769" s="5">
        <f t="shared" si="3180"/>
        <v>2195.5</v>
      </c>
      <c r="H3769" s="5">
        <f t="shared" si="3180"/>
        <v>2195.5</v>
      </c>
      <c r="I3769" s="5">
        <f t="shared" si="3180"/>
        <v>0</v>
      </c>
      <c r="J3769" s="5">
        <f t="shared" si="3180"/>
        <v>0</v>
      </c>
      <c r="K3769" s="5">
        <f t="shared" si="3180"/>
        <v>0</v>
      </c>
      <c r="L3769" s="5">
        <f t="shared" si="3180"/>
        <v>-5256.28</v>
      </c>
      <c r="M3769" s="5">
        <f t="shared" si="3125"/>
        <v>1623.7200000000003</v>
      </c>
      <c r="N3769" s="5">
        <f>N3770+N3778+N3774</f>
        <v>1440.0008700000001</v>
      </c>
      <c r="O3769" s="5">
        <f>O3770+O3778+O3774</f>
        <v>0</v>
      </c>
      <c r="P3769" s="5">
        <f t="shared" ref="P3769:V3769" si="3181">P3770+P3778+P3774</f>
        <v>0</v>
      </c>
      <c r="Q3769" s="5">
        <f t="shared" si="3181"/>
        <v>0</v>
      </c>
      <c r="R3769" s="5">
        <f t="shared" si="3181"/>
        <v>0</v>
      </c>
      <c r="S3769" s="5">
        <f t="shared" si="3181"/>
        <v>0</v>
      </c>
      <c r="T3769" s="5">
        <f t="shared" si="3181"/>
        <v>1440</v>
      </c>
      <c r="U3769" s="5">
        <f t="shared" si="3181"/>
        <v>0</v>
      </c>
      <c r="V3769" s="42">
        <f t="shared" si="3181"/>
        <v>0</v>
      </c>
      <c r="W3769" s="5">
        <f t="shared" si="3145"/>
        <v>99.999939583369837</v>
      </c>
      <c r="X3769" s="27"/>
    </row>
    <row r="3770" spans="1:25" ht="47.25" hidden="1" customHeight="1" x14ac:dyDescent="0.25">
      <c r="A3770" s="4" t="s">
        <v>240</v>
      </c>
      <c r="B3770" s="4" t="s">
        <v>1769</v>
      </c>
      <c r="C3770" s="4" t="s">
        <v>78</v>
      </c>
      <c r="D3770" s="4"/>
      <c r="E3770" s="14" t="s">
        <v>1185</v>
      </c>
      <c r="F3770" s="5">
        <f t="shared" ref="F3770:L3772" si="3182">F3771</f>
        <v>0</v>
      </c>
      <c r="G3770" s="5">
        <f t="shared" si="3182"/>
        <v>1327.5</v>
      </c>
      <c r="H3770" s="5">
        <f t="shared" si="3182"/>
        <v>1327.5</v>
      </c>
      <c r="I3770" s="5">
        <f t="shared" si="3182"/>
        <v>0</v>
      </c>
      <c r="J3770" s="5">
        <f t="shared" si="3182"/>
        <v>0</v>
      </c>
      <c r="K3770" s="5">
        <f t="shared" si="3182"/>
        <v>0</v>
      </c>
      <c r="L3770" s="5">
        <f t="shared" si="3182"/>
        <v>0</v>
      </c>
      <c r="M3770" s="5">
        <f t="shared" si="3125"/>
        <v>0</v>
      </c>
      <c r="N3770" s="5">
        <f t="shared" ref="N3770:O3772" si="3183">N3771</f>
        <v>0</v>
      </c>
      <c r="O3770" s="5">
        <f t="shared" si="3183"/>
        <v>0</v>
      </c>
      <c r="P3770" s="5">
        <f t="shared" ref="P3770:V3772" si="3184">P3771</f>
        <v>0</v>
      </c>
      <c r="Q3770" s="5">
        <f t="shared" si="3184"/>
        <v>0</v>
      </c>
      <c r="R3770" s="5">
        <f t="shared" si="3184"/>
        <v>0</v>
      </c>
      <c r="S3770" s="5">
        <f t="shared" si="3184"/>
        <v>0</v>
      </c>
      <c r="T3770" s="5">
        <f t="shared" si="3184"/>
        <v>0</v>
      </c>
      <c r="U3770" s="5">
        <f t="shared" si="3184"/>
        <v>0</v>
      </c>
      <c r="V3770" s="42">
        <f t="shared" si="3184"/>
        <v>0</v>
      </c>
      <c r="W3770" s="5" t="e">
        <f t="shared" si="3145"/>
        <v>#DIV/0!</v>
      </c>
      <c r="X3770" s="25" t="s">
        <v>1591</v>
      </c>
      <c r="Y3770" s="2" t="s">
        <v>1630</v>
      </c>
    </row>
    <row r="3771" spans="1:25" ht="31.5" hidden="1" customHeight="1" x14ac:dyDescent="0.25">
      <c r="A3771" s="4" t="s">
        <v>240</v>
      </c>
      <c r="B3771" s="4" t="s">
        <v>1769</v>
      </c>
      <c r="C3771" s="4" t="s">
        <v>83</v>
      </c>
      <c r="D3771" s="4"/>
      <c r="E3771" s="14" t="s">
        <v>627</v>
      </c>
      <c r="F3771" s="5">
        <f t="shared" si="3182"/>
        <v>0</v>
      </c>
      <c r="G3771" s="5">
        <f t="shared" si="3182"/>
        <v>1327.5</v>
      </c>
      <c r="H3771" s="5">
        <f t="shared" si="3182"/>
        <v>1327.5</v>
      </c>
      <c r="I3771" s="5">
        <f t="shared" si="3182"/>
        <v>0</v>
      </c>
      <c r="J3771" s="5">
        <f t="shared" si="3182"/>
        <v>0</v>
      </c>
      <c r="K3771" s="5">
        <f t="shared" si="3182"/>
        <v>0</v>
      </c>
      <c r="L3771" s="5">
        <f t="shared" si="3182"/>
        <v>0</v>
      </c>
      <c r="M3771" s="5">
        <f t="shared" si="3125"/>
        <v>0</v>
      </c>
      <c r="N3771" s="5">
        <f t="shared" si="3183"/>
        <v>0</v>
      </c>
      <c r="O3771" s="5">
        <f t="shared" si="3183"/>
        <v>0</v>
      </c>
      <c r="P3771" s="5">
        <f t="shared" si="3184"/>
        <v>0</v>
      </c>
      <c r="Q3771" s="5">
        <f t="shared" si="3184"/>
        <v>0</v>
      </c>
      <c r="R3771" s="5">
        <f t="shared" si="3184"/>
        <v>0</v>
      </c>
      <c r="S3771" s="5">
        <f t="shared" si="3184"/>
        <v>0</v>
      </c>
      <c r="T3771" s="5">
        <f t="shared" si="3184"/>
        <v>0</v>
      </c>
      <c r="U3771" s="5">
        <f t="shared" si="3184"/>
        <v>0</v>
      </c>
      <c r="V3771" s="42">
        <f t="shared" si="3184"/>
        <v>0</v>
      </c>
      <c r="W3771" s="5" t="e">
        <f t="shared" si="3145"/>
        <v>#DIV/0!</v>
      </c>
      <c r="X3771" s="25" t="s">
        <v>1591</v>
      </c>
      <c r="Y3771" s="2" t="s">
        <v>1630</v>
      </c>
    </row>
    <row r="3772" spans="1:25" ht="31.5" hidden="1" customHeight="1" x14ac:dyDescent="0.25">
      <c r="A3772" s="4" t="s">
        <v>240</v>
      </c>
      <c r="B3772" s="4" t="s">
        <v>1769</v>
      </c>
      <c r="C3772" s="4" t="s">
        <v>83</v>
      </c>
      <c r="D3772" s="4" t="s">
        <v>11</v>
      </c>
      <c r="E3772" s="14" t="s">
        <v>531</v>
      </c>
      <c r="F3772" s="5">
        <f t="shared" si="3182"/>
        <v>0</v>
      </c>
      <c r="G3772" s="5">
        <f t="shared" si="3182"/>
        <v>1327.5</v>
      </c>
      <c r="H3772" s="5">
        <f t="shared" si="3182"/>
        <v>1327.5</v>
      </c>
      <c r="I3772" s="5">
        <f t="shared" si="3182"/>
        <v>0</v>
      </c>
      <c r="J3772" s="5">
        <f t="shared" si="3182"/>
        <v>0</v>
      </c>
      <c r="K3772" s="5">
        <f t="shared" si="3182"/>
        <v>0</v>
      </c>
      <c r="L3772" s="5">
        <f t="shared" si="3182"/>
        <v>0</v>
      </c>
      <c r="M3772" s="5">
        <f t="shared" si="3125"/>
        <v>0</v>
      </c>
      <c r="N3772" s="5">
        <f t="shared" si="3183"/>
        <v>0</v>
      </c>
      <c r="O3772" s="5">
        <f t="shared" si="3183"/>
        <v>0</v>
      </c>
      <c r="P3772" s="5">
        <f t="shared" si="3184"/>
        <v>0</v>
      </c>
      <c r="Q3772" s="5">
        <f t="shared" si="3184"/>
        <v>0</v>
      </c>
      <c r="R3772" s="5">
        <f t="shared" si="3184"/>
        <v>0</v>
      </c>
      <c r="S3772" s="5">
        <f t="shared" si="3184"/>
        <v>0</v>
      </c>
      <c r="T3772" s="5">
        <f t="shared" si="3184"/>
        <v>0</v>
      </c>
      <c r="U3772" s="5">
        <f t="shared" si="3184"/>
        <v>0</v>
      </c>
      <c r="V3772" s="42">
        <f t="shared" si="3184"/>
        <v>0</v>
      </c>
      <c r="W3772" s="5" t="e">
        <f t="shared" si="3145"/>
        <v>#DIV/0!</v>
      </c>
      <c r="X3772" s="25" t="s">
        <v>1591</v>
      </c>
      <c r="Y3772" s="2" t="s">
        <v>1630</v>
      </c>
    </row>
    <row r="3773" spans="1:25" ht="31.5" hidden="1" customHeight="1" x14ac:dyDescent="0.25">
      <c r="A3773" s="4" t="s">
        <v>240</v>
      </c>
      <c r="B3773" s="4" t="s">
        <v>1769</v>
      </c>
      <c r="C3773" s="4" t="s">
        <v>83</v>
      </c>
      <c r="D3773" s="4" t="s">
        <v>12</v>
      </c>
      <c r="E3773" s="14" t="s">
        <v>532</v>
      </c>
      <c r="F3773" s="5"/>
      <c r="G3773" s="5">
        <v>1327.5</v>
      </c>
      <c r="H3773" s="5">
        <v>1327.5</v>
      </c>
      <c r="I3773" s="5"/>
      <c r="J3773" s="5"/>
      <c r="K3773" s="5"/>
      <c r="L3773" s="5"/>
      <c r="M3773" s="5">
        <f t="shared" si="3125"/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42">
        <v>0</v>
      </c>
      <c r="W3773" s="5" t="e">
        <f t="shared" si="3145"/>
        <v>#DIV/0!</v>
      </c>
      <c r="X3773" s="25" t="s">
        <v>1591</v>
      </c>
      <c r="Y3773" s="2" t="s">
        <v>1630</v>
      </c>
    </row>
    <row r="3774" spans="1:25" ht="31.5" hidden="1" customHeight="1" x14ac:dyDescent="0.25">
      <c r="A3774" s="4" t="s">
        <v>240</v>
      </c>
      <c r="B3774" s="4" t="s">
        <v>1769</v>
      </c>
      <c r="C3774" s="4" t="s">
        <v>89</v>
      </c>
      <c r="D3774" s="4"/>
      <c r="E3774" s="14" t="s">
        <v>1004</v>
      </c>
      <c r="F3774" s="5">
        <f t="shared" ref="F3774:L3776" si="3185">F3775</f>
        <v>17.5</v>
      </c>
      <c r="G3774" s="5">
        <f t="shared" si="3185"/>
        <v>0</v>
      </c>
      <c r="H3774" s="5">
        <f t="shared" si="3185"/>
        <v>0</v>
      </c>
      <c r="I3774" s="5">
        <f t="shared" si="3185"/>
        <v>0</v>
      </c>
      <c r="J3774" s="5">
        <f t="shared" si="3185"/>
        <v>0</v>
      </c>
      <c r="K3774" s="5">
        <f t="shared" si="3185"/>
        <v>0</v>
      </c>
      <c r="L3774" s="5">
        <f t="shared" si="3185"/>
        <v>0</v>
      </c>
      <c r="M3774" s="5">
        <f t="shared" si="3125"/>
        <v>17.5</v>
      </c>
      <c r="N3774" s="5">
        <f t="shared" ref="N3774:O3776" si="3186">N3775</f>
        <v>0</v>
      </c>
      <c r="O3774" s="5">
        <f t="shared" si="3186"/>
        <v>0</v>
      </c>
      <c r="P3774" s="5">
        <f t="shared" ref="P3774:V3776" si="3187">P3775</f>
        <v>0</v>
      </c>
      <c r="Q3774" s="5">
        <f t="shared" si="3187"/>
        <v>0</v>
      </c>
      <c r="R3774" s="5">
        <f t="shared" si="3187"/>
        <v>0</v>
      </c>
      <c r="S3774" s="5">
        <f t="shared" si="3187"/>
        <v>0</v>
      </c>
      <c r="T3774" s="5">
        <f t="shared" si="3187"/>
        <v>0</v>
      </c>
      <c r="U3774" s="5">
        <f t="shared" si="3187"/>
        <v>0</v>
      </c>
      <c r="V3774" s="42">
        <f t="shared" si="3187"/>
        <v>0</v>
      </c>
      <c r="W3774" s="5" t="e">
        <f t="shared" si="3145"/>
        <v>#DIV/0!</v>
      </c>
      <c r="X3774" s="25" t="s">
        <v>1591</v>
      </c>
    </row>
    <row r="3775" spans="1:25" ht="63" hidden="1" customHeight="1" x14ac:dyDescent="0.25">
      <c r="A3775" s="4" t="s">
        <v>240</v>
      </c>
      <c r="B3775" s="4" t="s">
        <v>1769</v>
      </c>
      <c r="C3775" s="4" t="s">
        <v>1532</v>
      </c>
      <c r="D3775" s="4"/>
      <c r="E3775" s="14" t="s">
        <v>1531</v>
      </c>
      <c r="F3775" s="5">
        <f t="shared" si="3185"/>
        <v>17.5</v>
      </c>
      <c r="G3775" s="5">
        <f t="shared" si="3185"/>
        <v>0</v>
      </c>
      <c r="H3775" s="5">
        <f t="shared" si="3185"/>
        <v>0</v>
      </c>
      <c r="I3775" s="5">
        <f t="shared" si="3185"/>
        <v>0</v>
      </c>
      <c r="J3775" s="5">
        <f t="shared" si="3185"/>
        <v>0</v>
      </c>
      <c r="K3775" s="5">
        <f t="shared" si="3185"/>
        <v>0</v>
      </c>
      <c r="L3775" s="5">
        <f t="shared" si="3185"/>
        <v>0</v>
      </c>
      <c r="M3775" s="5">
        <f t="shared" si="3125"/>
        <v>17.5</v>
      </c>
      <c r="N3775" s="5">
        <f t="shared" si="3186"/>
        <v>0</v>
      </c>
      <c r="O3775" s="5">
        <f t="shared" si="3186"/>
        <v>0</v>
      </c>
      <c r="P3775" s="5">
        <f t="shared" si="3187"/>
        <v>0</v>
      </c>
      <c r="Q3775" s="5">
        <f t="shared" si="3187"/>
        <v>0</v>
      </c>
      <c r="R3775" s="5">
        <f t="shared" si="3187"/>
        <v>0</v>
      </c>
      <c r="S3775" s="5">
        <f t="shared" si="3187"/>
        <v>0</v>
      </c>
      <c r="T3775" s="5">
        <f t="shared" si="3187"/>
        <v>0</v>
      </c>
      <c r="U3775" s="5">
        <f t="shared" si="3187"/>
        <v>0</v>
      </c>
      <c r="V3775" s="42">
        <f t="shared" si="3187"/>
        <v>0</v>
      </c>
      <c r="W3775" s="5" t="e">
        <f t="shared" si="3145"/>
        <v>#DIV/0!</v>
      </c>
      <c r="X3775" s="25" t="s">
        <v>1591</v>
      </c>
    </row>
    <row r="3776" spans="1:25" ht="31.5" hidden="1" customHeight="1" x14ac:dyDescent="0.3">
      <c r="A3776" s="4" t="s">
        <v>240</v>
      </c>
      <c r="B3776" s="4" t="s">
        <v>1769</v>
      </c>
      <c r="C3776" s="4" t="s">
        <v>1532</v>
      </c>
      <c r="D3776" s="4" t="s">
        <v>11</v>
      </c>
      <c r="E3776" s="14" t="s">
        <v>531</v>
      </c>
      <c r="F3776" s="5">
        <f t="shared" si="3185"/>
        <v>17.5</v>
      </c>
      <c r="G3776" s="5">
        <f t="shared" si="3185"/>
        <v>0</v>
      </c>
      <c r="H3776" s="5">
        <f t="shared" si="3185"/>
        <v>0</v>
      </c>
      <c r="I3776" s="5">
        <f t="shared" si="3185"/>
        <v>0</v>
      </c>
      <c r="J3776" s="5">
        <f t="shared" si="3185"/>
        <v>0</v>
      </c>
      <c r="K3776" s="5">
        <f t="shared" si="3185"/>
        <v>0</v>
      </c>
      <c r="L3776" s="5">
        <f t="shared" si="3185"/>
        <v>0</v>
      </c>
      <c r="M3776" s="5">
        <f t="shared" si="3125"/>
        <v>17.5</v>
      </c>
      <c r="N3776" s="5">
        <f t="shared" si="3186"/>
        <v>0</v>
      </c>
      <c r="O3776" s="5">
        <f t="shared" si="3186"/>
        <v>0</v>
      </c>
      <c r="P3776" s="5">
        <f t="shared" si="3187"/>
        <v>0</v>
      </c>
      <c r="Q3776" s="5">
        <f t="shared" si="3187"/>
        <v>0</v>
      </c>
      <c r="R3776" s="5">
        <f t="shared" si="3187"/>
        <v>0</v>
      </c>
      <c r="S3776" s="5">
        <f t="shared" si="3187"/>
        <v>0</v>
      </c>
      <c r="T3776" s="5">
        <f t="shared" si="3187"/>
        <v>0</v>
      </c>
      <c r="U3776" s="5">
        <f t="shared" si="3187"/>
        <v>0</v>
      </c>
      <c r="V3776" s="42">
        <f t="shared" si="3187"/>
        <v>0</v>
      </c>
      <c r="W3776" s="5" t="e">
        <f t="shared" si="3145"/>
        <v>#DIV/0!</v>
      </c>
      <c r="X3776" s="25" t="s">
        <v>1591</v>
      </c>
    </row>
    <row r="3777" spans="1:24" ht="31.5" hidden="1" customHeight="1" x14ac:dyDescent="0.3">
      <c r="A3777" s="4" t="s">
        <v>240</v>
      </c>
      <c r="B3777" s="4" t="s">
        <v>1769</v>
      </c>
      <c r="C3777" s="4" t="s">
        <v>1532</v>
      </c>
      <c r="D3777" s="4" t="s">
        <v>12</v>
      </c>
      <c r="E3777" s="14" t="s">
        <v>532</v>
      </c>
      <c r="F3777" s="5">
        <v>17.5</v>
      </c>
      <c r="G3777" s="5"/>
      <c r="H3777" s="5"/>
      <c r="I3777" s="5"/>
      <c r="J3777" s="5"/>
      <c r="K3777" s="5"/>
      <c r="L3777" s="5"/>
      <c r="M3777" s="5">
        <f t="shared" si="3125"/>
        <v>17.5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42">
        <v>0</v>
      </c>
      <c r="W3777" s="5" t="e">
        <f t="shared" si="3145"/>
        <v>#DIV/0!</v>
      </c>
      <c r="X3777" s="25" t="s">
        <v>1591</v>
      </c>
    </row>
    <row r="3778" spans="1:24" ht="31.5" customHeight="1" x14ac:dyDescent="0.3">
      <c r="A3778" s="4" t="s">
        <v>240</v>
      </c>
      <c r="B3778" s="4" t="s">
        <v>1769</v>
      </c>
      <c r="C3778" s="4" t="s">
        <v>230</v>
      </c>
      <c r="D3778" s="4"/>
      <c r="E3778" s="14" t="s">
        <v>1187</v>
      </c>
      <c r="F3778" s="5">
        <f t="shared" ref="F3778:L3780" si="3188">F3779</f>
        <v>6862.5</v>
      </c>
      <c r="G3778" s="5">
        <f t="shared" si="3188"/>
        <v>868</v>
      </c>
      <c r="H3778" s="5">
        <f t="shared" si="3188"/>
        <v>868</v>
      </c>
      <c r="I3778" s="5">
        <f t="shared" si="3188"/>
        <v>0</v>
      </c>
      <c r="J3778" s="5">
        <f t="shared" si="3188"/>
        <v>0</v>
      </c>
      <c r="K3778" s="5">
        <f t="shared" si="3188"/>
        <v>0</v>
      </c>
      <c r="L3778" s="5">
        <f t="shared" si="3188"/>
        <v>-5256.28</v>
      </c>
      <c r="M3778" s="5">
        <f t="shared" si="3125"/>
        <v>1606.2200000000003</v>
      </c>
      <c r="N3778" s="5">
        <f t="shared" ref="N3778:O3780" si="3189">N3779</f>
        <v>1440.0008700000001</v>
      </c>
      <c r="O3778" s="5">
        <f t="shared" si="3189"/>
        <v>0</v>
      </c>
      <c r="P3778" s="5">
        <f t="shared" ref="P3778:V3780" si="3190">P3779</f>
        <v>0</v>
      </c>
      <c r="Q3778" s="5">
        <f t="shared" si="3190"/>
        <v>0</v>
      </c>
      <c r="R3778" s="5">
        <f t="shared" si="3190"/>
        <v>0</v>
      </c>
      <c r="S3778" s="5">
        <f t="shared" si="3190"/>
        <v>0</v>
      </c>
      <c r="T3778" s="5">
        <f t="shared" si="3190"/>
        <v>1440</v>
      </c>
      <c r="U3778" s="5">
        <f t="shared" si="3190"/>
        <v>0</v>
      </c>
      <c r="V3778" s="42">
        <f t="shared" si="3190"/>
        <v>0</v>
      </c>
      <c r="W3778" s="5">
        <f t="shared" si="3145"/>
        <v>99.999939583369837</v>
      </c>
      <c r="X3778" s="27"/>
    </row>
    <row r="3779" spans="1:24" ht="15.75" customHeight="1" x14ac:dyDescent="0.3">
      <c r="A3779" s="4" t="s">
        <v>240</v>
      </c>
      <c r="B3779" s="4" t="s">
        <v>1769</v>
      </c>
      <c r="C3779" s="4" t="s">
        <v>229</v>
      </c>
      <c r="D3779" s="4"/>
      <c r="E3779" s="14" t="s">
        <v>631</v>
      </c>
      <c r="F3779" s="5">
        <f t="shared" si="3188"/>
        <v>6862.5</v>
      </c>
      <c r="G3779" s="5">
        <f t="shared" si="3188"/>
        <v>868</v>
      </c>
      <c r="H3779" s="5">
        <f t="shared" si="3188"/>
        <v>868</v>
      </c>
      <c r="I3779" s="5">
        <f t="shared" si="3188"/>
        <v>0</v>
      </c>
      <c r="J3779" s="5">
        <f t="shared" si="3188"/>
        <v>0</v>
      </c>
      <c r="K3779" s="5">
        <f t="shared" si="3188"/>
        <v>0</v>
      </c>
      <c r="L3779" s="5">
        <f t="shared" si="3188"/>
        <v>-5256.28</v>
      </c>
      <c r="M3779" s="5">
        <f t="shared" si="3125"/>
        <v>1606.2200000000003</v>
      </c>
      <c r="N3779" s="5">
        <f t="shared" si="3189"/>
        <v>1440.0008700000001</v>
      </c>
      <c r="O3779" s="5">
        <f t="shared" si="3189"/>
        <v>0</v>
      </c>
      <c r="P3779" s="5">
        <f t="shared" si="3190"/>
        <v>0</v>
      </c>
      <c r="Q3779" s="5">
        <f t="shared" si="3190"/>
        <v>0</v>
      </c>
      <c r="R3779" s="5">
        <f t="shared" si="3190"/>
        <v>0</v>
      </c>
      <c r="S3779" s="5">
        <f t="shared" si="3190"/>
        <v>0</v>
      </c>
      <c r="T3779" s="5">
        <f t="shared" si="3190"/>
        <v>1440</v>
      </c>
      <c r="U3779" s="5">
        <f t="shared" si="3190"/>
        <v>0</v>
      </c>
      <c r="V3779" s="42">
        <f t="shared" si="3190"/>
        <v>0</v>
      </c>
      <c r="W3779" s="5">
        <f t="shared" si="3145"/>
        <v>99.999939583369837</v>
      </c>
      <c r="X3779" s="27"/>
    </row>
    <row r="3780" spans="1:24" ht="31.5" customHeight="1" x14ac:dyDescent="0.3">
      <c r="A3780" s="4" t="s">
        <v>240</v>
      </c>
      <c r="B3780" s="4" t="s">
        <v>1769</v>
      </c>
      <c r="C3780" s="4" t="s">
        <v>229</v>
      </c>
      <c r="D3780" s="4" t="s">
        <v>11</v>
      </c>
      <c r="E3780" s="14" t="s">
        <v>531</v>
      </c>
      <c r="F3780" s="5">
        <f t="shared" si="3188"/>
        <v>6862.5</v>
      </c>
      <c r="G3780" s="5">
        <f t="shared" si="3188"/>
        <v>868</v>
      </c>
      <c r="H3780" s="5">
        <f t="shared" si="3188"/>
        <v>868</v>
      </c>
      <c r="I3780" s="5">
        <f t="shared" si="3188"/>
        <v>0</v>
      </c>
      <c r="J3780" s="5">
        <f t="shared" si="3188"/>
        <v>0</v>
      </c>
      <c r="K3780" s="5">
        <f t="shared" si="3188"/>
        <v>0</v>
      </c>
      <c r="L3780" s="5">
        <f t="shared" si="3188"/>
        <v>-5256.28</v>
      </c>
      <c r="M3780" s="5">
        <f t="shared" si="3125"/>
        <v>1606.2200000000003</v>
      </c>
      <c r="N3780" s="5">
        <f t="shared" si="3189"/>
        <v>1440.0008700000001</v>
      </c>
      <c r="O3780" s="5">
        <f t="shared" si="3189"/>
        <v>0</v>
      </c>
      <c r="P3780" s="5">
        <f t="shared" si="3190"/>
        <v>0</v>
      </c>
      <c r="Q3780" s="5">
        <f t="shared" si="3190"/>
        <v>0</v>
      </c>
      <c r="R3780" s="5">
        <f t="shared" si="3190"/>
        <v>0</v>
      </c>
      <c r="S3780" s="5">
        <f t="shared" si="3190"/>
        <v>0</v>
      </c>
      <c r="T3780" s="5">
        <f t="shared" si="3190"/>
        <v>1440</v>
      </c>
      <c r="U3780" s="5">
        <f t="shared" si="3190"/>
        <v>0</v>
      </c>
      <c r="V3780" s="42">
        <f t="shared" si="3190"/>
        <v>0</v>
      </c>
      <c r="W3780" s="5">
        <f t="shared" si="3145"/>
        <v>99.999939583369837</v>
      </c>
      <c r="X3780" s="27"/>
    </row>
    <row r="3781" spans="1:24" ht="31.5" customHeight="1" x14ac:dyDescent="0.3">
      <c r="A3781" s="4" t="s">
        <v>240</v>
      </c>
      <c r="B3781" s="4" t="s">
        <v>1769</v>
      </c>
      <c r="C3781" s="4" t="s">
        <v>229</v>
      </c>
      <c r="D3781" s="4" t="s">
        <v>12</v>
      </c>
      <c r="E3781" s="14" t="s">
        <v>532</v>
      </c>
      <c r="F3781" s="5">
        <v>6862.5</v>
      </c>
      <c r="G3781" s="5">
        <v>868</v>
      </c>
      <c r="H3781" s="5">
        <v>868</v>
      </c>
      <c r="I3781" s="5"/>
      <c r="J3781" s="5"/>
      <c r="K3781" s="5"/>
      <c r="L3781" s="5">
        <f>-3862.5-1393.78</f>
        <v>-5256.28</v>
      </c>
      <c r="M3781" s="5">
        <f t="shared" si="3125"/>
        <v>1606.2200000000003</v>
      </c>
      <c r="N3781" s="5">
        <v>1440.0008700000001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1440</v>
      </c>
      <c r="U3781" s="5">
        <v>0</v>
      </c>
      <c r="V3781" s="42">
        <v>0</v>
      </c>
      <c r="W3781" s="5">
        <f t="shared" si="3145"/>
        <v>99.999939583369837</v>
      </c>
      <c r="X3781" s="27"/>
    </row>
    <row r="3782" spans="1:24" s="3" customFormat="1" ht="15.75" customHeight="1" x14ac:dyDescent="0.3">
      <c r="A3782" s="7" t="s">
        <v>240</v>
      </c>
      <c r="B3782" s="7" t="s">
        <v>69</v>
      </c>
      <c r="C3782" s="7"/>
      <c r="D3782" s="7"/>
      <c r="E3782" s="18" t="s">
        <v>496</v>
      </c>
      <c r="F3782" s="8">
        <f t="shared" ref="F3782:L3782" si="3191">F3783</f>
        <v>2459.1</v>
      </c>
      <c r="G3782" s="8">
        <f t="shared" si="3191"/>
        <v>2459.1</v>
      </c>
      <c r="H3782" s="8">
        <f t="shared" si="3191"/>
        <v>2459.1</v>
      </c>
      <c r="I3782" s="8">
        <f t="shared" si="3191"/>
        <v>0</v>
      </c>
      <c r="J3782" s="8">
        <f t="shared" si="3191"/>
        <v>0</v>
      </c>
      <c r="K3782" s="8">
        <f t="shared" si="3191"/>
        <v>0</v>
      </c>
      <c r="L3782" s="8">
        <f t="shared" si="3191"/>
        <v>0</v>
      </c>
      <c r="M3782" s="8">
        <f t="shared" si="3125"/>
        <v>2459.1</v>
      </c>
      <c r="N3782" s="8">
        <f>N3783</f>
        <v>2459.1</v>
      </c>
      <c r="O3782" s="8">
        <f>O3783</f>
        <v>2459.1</v>
      </c>
      <c r="P3782" s="8">
        <f t="shared" ref="P3782:V3782" si="3192">P3783</f>
        <v>0</v>
      </c>
      <c r="Q3782" s="8">
        <f t="shared" si="3192"/>
        <v>0</v>
      </c>
      <c r="R3782" s="8">
        <f t="shared" si="3192"/>
        <v>0</v>
      </c>
      <c r="S3782" s="8">
        <f t="shared" si="3192"/>
        <v>0</v>
      </c>
      <c r="T3782" s="8">
        <f t="shared" si="3192"/>
        <v>2459.1</v>
      </c>
      <c r="U3782" s="8">
        <f t="shared" si="3192"/>
        <v>0</v>
      </c>
      <c r="V3782" s="40">
        <f t="shared" si="3192"/>
        <v>0</v>
      </c>
      <c r="W3782" s="8">
        <f t="shared" si="3145"/>
        <v>100</v>
      </c>
      <c r="X3782" s="22"/>
    </row>
    <row r="3783" spans="1:24" s="10" customFormat="1" ht="15.75" customHeight="1" x14ac:dyDescent="0.3">
      <c r="A3783" s="9" t="s">
        <v>240</v>
      </c>
      <c r="B3783" s="9" t="s">
        <v>1773</v>
      </c>
      <c r="C3783" s="9"/>
      <c r="D3783" s="9"/>
      <c r="E3783" s="13" t="s">
        <v>519</v>
      </c>
      <c r="F3783" s="11">
        <f t="shared" ref="F3783:L3783" si="3193">F3784+F3790</f>
        <v>2459.1</v>
      </c>
      <c r="G3783" s="11">
        <f t="shared" si="3193"/>
        <v>2459.1</v>
      </c>
      <c r="H3783" s="11">
        <f t="shared" si="3193"/>
        <v>2459.1</v>
      </c>
      <c r="I3783" s="11">
        <f t="shared" si="3193"/>
        <v>0</v>
      </c>
      <c r="J3783" s="11">
        <f t="shared" si="3193"/>
        <v>0</v>
      </c>
      <c r="K3783" s="11">
        <f t="shared" si="3193"/>
        <v>0</v>
      </c>
      <c r="L3783" s="11">
        <f t="shared" si="3193"/>
        <v>0</v>
      </c>
      <c r="M3783" s="11">
        <f t="shared" ref="M3783:M3848" si="3194">F3783+I3783+L3783</f>
        <v>2459.1</v>
      </c>
      <c r="N3783" s="11">
        <f>N3784+N3790</f>
        <v>2459.1</v>
      </c>
      <c r="O3783" s="11">
        <f>O3784+O3790</f>
        <v>2459.1</v>
      </c>
      <c r="P3783" s="11">
        <f t="shared" ref="P3783:V3783" si="3195">P3784+P3790</f>
        <v>0</v>
      </c>
      <c r="Q3783" s="11">
        <f t="shared" si="3195"/>
        <v>0</v>
      </c>
      <c r="R3783" s="11">
        <f t="shared" si="3195"/>
        <v>0</v>
      </c>
      <c r="S3783" s="11">
        <f t="shared" si="3195"/>
        <v>0</v>
      </c>
      <c r="T3783" s="11">
        <f t="shared" si="3195"/>
        <v>2459.1</v>
      </c>
      <c r="U3783" s="11">
        <f t="shared" si="3195"/>
        <v>0</v>
      </c>
      <c r="V3783" s="41">
        <f t="shared" si="3195"/>
        <v>0</v>
      </c>
      <c r="W3783" s="11">
        <f t="shared" si="3145"/>
        <v>100</v>
      </c>
      <c r="X3783" s="26"/>
    </row>
    <row r="3784" spans="1:24" ht="15.75" customHeight="1" x14ac:dyDescent="0.3">
      <c r="A3784" s="4" t="s">
        <v>240</v>
      </c>
      <c r="B3784" s="4" t="s">
        <v>1773</v>
      </c>
      <c r="C3784" s="4" t="s">
        <v>128</v>
      </c>
      <c r="D3784" s="4"/>
      <c r="E3784" s="14" t="s">
        <v>1075</v>
      </c>
      <c r="F3784" s="5">
        <f t="shared" ref="F3784:L3788" si="3196">F3785</f>
        <v>2259.1</v>
      </c>
      <c r="G3784" s="5">
        <f t="shared" si="3196"/>
        <v>2259.1</v>
      </c>
      <c r="H3784" s="5">
        <f t="shared" si="3196"/>
        <v>2259.1</v>
      </c>
      <c r="I3784" s="5">
        <f t="shared" si="3196"/>
        <v>0</v>
      </c>
      <c r="J3784" s="5">
        <f t="shared" si="3196"/>
        <v>0</v>
      </c>
      <c r="K3784" s="5">
        <f t="shared" si="3196"/>
        <v>0</v>
      </c>
      <c r="L3784" s="5">
        <f t="shared" si="3196"/>
        <v>0</v>
      </c>
      <c r="M3784" s="5">
        <f t="shared" si="3194"/>
        <v>2259.1</v>
      </c>
      <c r="N3784" s="5">
        <f t="shared" ref="N3784:O3788" si="3197">N3785</f>
        <v>2259.1</v>
      </c>
      <c r="O3784" s="5">
        <f t="shared" si="3197"/>
        <v>2259.1</v>
      </c>
      <c r="P3784" s="5">
        <f t="shared" ref="P3784:V3788" si="3198">P3785</f>
        <v>0</v>
      </c>
      <c r="Q3784" s="5">
        <f t="shared" si="3198"/>
        <v>0</v>
      </c>
      <c r="R3784" s="5">
        <f t="shared" si="3198"/>
        <v>0</v>
      </c>
      <c r="S3784" s="5">
        <f t="shared" si="3198"/>
        <v>0</v>
      </c>
      <c r="T3784" s="5">
        <f t="shared" si="3198"/>
        <v>2259.1</v>
      </c>
      <c r="U3784" s="5">
        <f t="shared" si="3198"/>
        <v>0</v>
      </c>
      <c r="V3784" s="42">
        <f t="shared" si="3198"/>
        <v>0</v>
      </c>
      <c r="W3784" s="5">
        <f t="shared" si="3145"/>
        <v>100</v>
      </c>
      <c r="X3784" s="27"/>
    </row>
    <row r="3785" spans="1:24" ht="47.25" customHeight="1" x14ac:dyDescent="0.3">
      <c r="A3785" s="4" t="s">
        <v>240</v>
      </c>
      <c r="B3785" s="4" t="s">
        <v>1773</v>
      </c>
      <c r="C3785" s="4" t="s">
        <v>132</v>
      </c>
      <c r="D3785" s="4"/>
      <c r="E3785" s="14" t="s">
        <v>1433</v>
      </c>
      <c r="F3785" s="5">
        <f t="shared" si="3196"/>
        <v>2259.1</v>
      </c>
      <c r="G3785" s="5">
        <f t="shared" si="3196"/>
        <v>2259.1</v>
      </c>
      <c r="H3785" s="5">
        <f t="shared" si="3196"/>
        <v>2259.1</v>
      </c>
      <c r="I3785" s="5">
        <f t="shared" si="3196"/>
        <v>0</v>
      </c>
      <c r="J3785" s="5">
        <f t="shared" si="3196"/>
        <v>0</v>
      </c>
      <c r="K3785" s="5">
        <f t="shared" si="3196"/>
        <v>0</v>
      </c>
      <c r="L3785" s="5">
        <f t="shared" si="3196"/>
        <v>0</v>
      </c>
      <c r="M3785" s="5">
        <f t="shared" si="3194"/>
        <v>2259.1</v>
      </c>
      <c r="N3785" s="5">
        <f t="shared" si="3197"/>
        <v>2259.1</v>
      </c>
      <c r="O3785" s="5">
        <f t="shared" si="3197"/>
        <v>2259.1</v>
      </c>
      <c r="P3785" s="5">
        <f t="shared" si="3198"/>
        <v>0</v>
      </c>
      <c r="Q3785" s="5">
        <f t="shared" si="3198"/>
        <v>0</v>
      </c>
      <c r="R3785" s="5">
        <f t="shared" si="3198"/>
        <v>0</v>
      </c>
      <c r="S3785" s="5">
        <f t="shared" si="3198"/>
        <v>0</v>
      </c>
      <c r="T3785" s="5">
        <f t="shared" si="3198"/>
        <v>2259.1</v>
      </c>
      <c r="U3785" s="5">
        <f t="shared" si="3198"/>
        <v>0</v>
      </c>
      <c r="V3785" s="42">
        <f t="shared" si="3198"/>
        <v>0</v>
      </c>
      <c r="W3785" s="5">
        <f t="shared" si="3145"/>
        <v>100</v>
      </c>
      <c r="X3785" s="27"/>
    </row>
    <row r="3786" spans="1:24" ht="31.5" customHeight="1" x14ac:dyDescent="0.3">
      <c r="A3786" s="4" t="s">
        <v>240</v>
      </c>
      <c r="B3786" s="4" t="s">
        <v>1773</v>
      </c>
      <c r="C3786" s="4" t="s">
        <v>133</v>
      </c>
      <c r="D3786" s="4"/>
      <c r="E3786" s="14" t="s">
        <v>1080</v>
      </c>
      <c r="F3786" s="5">
        <f t="shared" si="3196"/>
        <v>2259.1</v>
      </c>
      <c r="G3786" s="5">
        <f t="shared" si="3196"/>
        <v>2259.1</v>
      </c>
      <c r="H3786" s="5">
        <f t="shared" si="3196"/>
        <v>2259.1</v>
      </c>
      <c r="I3786" s="5">
        <f t="shared" si="3196"/>
        <v>0</v>
      </c>
      <c r="J3786" s="5">
        <f t="shared" si="3196"/>
        <v>0</v>
      </c>
      <c r="K3786" s="5">
        <f t="shared" si="3196"/>
        <v>0</v>
      </c>
      <c r="L3786" s="5">
        <f t="shared" si="3196"/>
        <v>0</v>
      </c>
      <c r="M3786" s="5">
        <f t="shared" si="3194"/>
        <v>2259.1</v>
      </c>
      <c r="N3786" s="5">
        <f t="shared" si="3197"/>
        <v>2259.1</v>
      </c>
      <c r="O3786" s="5">
        <f t="shared" si="3197"/>
        <v>2259.1</v>
      </c>
      <c r="P3786" s="5">
        <f t="shared" si="3198"/>
        <v>0</v>
      </c>
      <c r="Q3786" s="5">
        <f t="shared" si="3198"/>
        <v>0</v>
      </c>
      <c r="R3786" s="5">
        <f t="shared" si="3198"/>
        <v>0</v>
      </c>
      <c r="S3786" s="5">
        <f t="shared" si="3198"/>
        <v>0</v>
      </c>
      <c r="T3786" s="5">
        <f t="shared" si="3198"/>
        <v>2259.1</v>
      </c>
      <c r="U3786" s="5">
        <f t="shared" si="3198"/>
        <v>0</v>
      </c>
      <c r="V3786" s="42">
        <f t="shared" si="3198"/>
        <v>0</v>
      </c>
      <c r="W3786" s="5">
        <f t="shared" si="3145"/>
        <v>100</v>
      </c>
      <c r="X3786" s="27"/>
    </row>
    <row r="3787" spans="1:24" ht="63" customHeight="1" x14ac:dyDescent="0.3">
      <c r="A3787" s="4" t="s">
        <v>240</v>
      </c>
      <c r="B3787" s="4" t="s">
        <v>1773</v>
      </c>
      <c r="C3787" s="4" t="s">
        <v>231</v>
      </c>
      <c r="D3787" s="4"/>
      <c r="E3787" s="14" t="s">
        <v>590</v>
      </c>
      <c r="F3787" s="5">
        <f t="shared" si="3196"/>
        <v>2259.1</v>
      </c>
      <c r="G3787" s="5">
        <f t="shared" si="3196"/>
        <v>2259.1</v>
      </c>
      <c r="H3787" s="5">
        <f t="shared" si="3196"/>
        <v>2259.1</v>
      </c>
      <c r="I3787" s="5">
        <f t="shared" si="3196"/>
        <v>0</v>
      </c>
      <c r="J3787" s="5">
        <f t="shared" si="3196"/>
        <v>0</v>
      </c>
      <c r="K3787" s="5">
        <f t="shared" si="3196"/>
        <v>0</v>
      </c>
      <c r="L3787" s="5">
        <f t="shared" si="3196"/>
        <v>0</v>
      </c>
      <c r="M3787" s="5">
        <f t="shared" si="3194"/>
        <v>2259.1</v>
      </c>
      <c r="N3787" s="5">
        <f t="shared" si="3197"/>
        <v>2259.1</v>
      </c>
      <c r="O3787" s="5">
        <f t="shared" si="3197"/>
        <v>2259.1</v>
      </c>
      <c r="P3787" s="5">
        <f t="shared" si="3198"/>
        <v>0</v>
      </c>
      <c r="Q3787" s="5">
        <f t="shared" si="3198"/>
        <v>0</v>
      </c>
      <c r="R3787" s="5">
        <f t="shared" si="3198"/>
        <v>0</v>
      </c>
      <c r="S3787" s="5">
        <f t="shared" si="3198"/>
        <v>0</v>
      </c>
      <c r="T3787" s="5">
        <f t="shared" si="3198"/>
        <v>2259.1</v>
      </c>
      <c r="U3787" s="5">
        <f t="shared" si="3198"/>
        <v>0</v>
      </c>
      <c r="V3787" s="42">
        <f t="shared" si="3198"/>
        <v>0</v>
      </c>
      <c r="W3787" s="5">
        <f t="shared" si="3145"/>
        <v>100</v>
      </c>
      <c r="X3787" s="27"/>
    </row>
    <row r="3788" spans="1:24" ht="31.5" customHeight="1" x14ac:dyDescent="0.3">
      <c r="A3788" s="4" t="s">
        <v>240</v>
      </c>
      <c r="B3788" s="4" t="s">
        <v>1773</v>
      </c>
      <c r="C3788" s="4" t="s">
        <v>231</v>
      </c>
      <c r="D3788" s="4" t="s">
        <v>87</v>
      </c>
      <c r="E3788" s="14" t="s">
        <v>541</v>
      </c>
      <c r="F3788" s="5">
        <f t="shared" si="3196"/>
        <v>2259.1</v>
      </c>
      <c r="G3788" s="5">
        <f t="shared" si="3196"/>
        <v>2259.1</v>
      </c>
      <c r="H3788" s="5">
        <f t="shared" si="3196"/>
        <v>2259.1</v>
      </c>
      <c r="I3788" s="5">
        <f t="shared" si="3196"/>
        <v>0</v>
      </c>
      <c r="J3788" s="5">
        <f t="shared" si="3196"/>
        <v>0</v>
      </c>
      <c r="K3788" s="5">
        <f t="shared" si="3196"/>
        <v>0</v>
      </c>
      <c r="L3788" s="5">
        <f t="shared" si="3196"/>
        <v>0</v>
      </c>
      <c r="M3788" s="5">
        <f t="shared" si="3194"/>
        <v>2259.1</v>
      </c>
      <c r="N3788" s="5">
        <f t="shared" si="3197"/>
        <v>2259.1</v>
      </c>
      <c r="O3788" s="5">
        <f t="shared" si="3197"/>
        <v>2259.1</v>
      </c>
      <c r="P3788" s="5">
        <f t="shared" si="3198"/>
        <v>0</v>
      </c>
      <c r="Q3788" s="5">
        <f t="shared" si="3198"/>
        <v>0</v>
      </c>
      <c r="R3788" s="5">
        <f t="shared" si="3198"/>
        <v>0</v>
      </c>
      <c r="S3788" s="5">
        <f t="shared" si="3198"/>
        <v>0</v>
      </c>
      <c r="T3788" s="5">
        <f t="shared" si="3198"/>
        <v>2259.1</v>
      </c>
      <c r="U3788" s="5">
        <f t="shared" si="3198"/>
        <v>0</v>
      </c>
      <c r="V3788" s="42">
        <f t="shared" si="3198"/>
        <v>0</v>
      </c>
      <c r="W3788" s="5">
        <f t="shared" si="3145"/>
        <v>100</v>
      </c>
      <c r="X3788" s="27"/>
    </row>
    <row r="3789" spans="1:24" ht="63" customHeight="1" x14ac:dyDescent="0.3">
      <c r="A3789" s="4" t="s">
        <v>240</v>
      </c>
      <c r="B3789" s="4" t="s">
        <v>1773</v>
      </c>
      <c r="C3789" s="4" t="s">
        <v>231</v>
      </c>
      <c r="D3789" s="4" t="s">
        <v>84</v>
      </c>
      <c r="E3789" s="14" t="s">
        <v>1552</v>
      </c>
      <c r="F3789" s="5">
        <v>2259.1</v>
      </c>
      <c r="G3789" s="5">
        <v>2259.1</v>
      </c>
      <c r="H3789" s="5">
        <v>2259.1</v>
      </c>
      <c r="I3789" s="5"/>
      <c r="J3789" s="5"/>
      <c r="K3789" s="5"/>
      <c r="L3789" s="5"/>
      <c r="M3789" s="5">
        <f t="shared" si="3194"/>
        <v>2259.1</v>
      </c>
      <c r="N3789" s="5">
        <v>2259.1</v>
      </c>
      <c r="O3789" s="5">
        <v>2259.1</v>
      </c>
      <c r="P3789" s="5">
        <v>0</v>
      </c>
      <c r="Q3789" s="5">
        <v>0</v>
      </c>
      <c r="R3789" s="5">
        <v>0</v>
      </c>
      <c r="S3789" s="5">
        <v>0</v>
      </c>
      <c r="T3789" s="5">
        <v>2259.1</v>
      </c>
      <c r="U3789" s="5">
        <v>0</v>
      </c>
      <c r="V3789" s="42">
        <v>0</v>
      </c>
      <c r="W3789" s="5">
        <f t="shared" ref="W3789:W3852" si="3199">T3789/N3789*100</f>
        <v>100</v>
      </c>
      <c r="X3789" s="27"/>
    </row>
    <row r="3790" spans="1:24" ht="47.25" customHeight="1" x14ac:dyDescent="0.3">
      <c r="A3790" s="4" t="s">
        <v>240</v>
      </c>
      <c r="B3790" s="4" t="s">
        <v>1773</v>
      </c>
      <c r="C3790" s="4" t="s">
        <v>110</v>
      </c>
      <c r="D3790" s="4"/>
      <c r="E3790" s="14" t="s">
        <v>1092</v>
      </c>
      <c r="F3790" s="5">
        <f t="shared" ref="F3790:L3794" si="3200">F3791</f>
        <v>200</v>
      </c>
      <c r="G3790" s="5">
        <f t="shared" si="3200"/>
        <v>200</v>
      </c>
      <c r="H3790" s="5">
        <f t="shared" si="3200"/>
        <v>200</v>
      </c>
      <c r="I3790" s="5">
        <f t="shared" si="3200"/>
        <v>0</v>
      </c>
      <c r="J3790" s="5">
        <f t="shared" si="3200"/>
        <v>0</v>
      </c>
      <c r="K3790" s="5">
        <f t="shared" si="3200"/>
        <v>0</v>
      </c>
      <c r="L3790" s="5">
        <f t="shared" si="3200"/>
        <v>0</v>
      </c>
      <c r="M3790" s="5">
        <f t="shared" si="3194"/>
        <v>200</v>
      </c>
      <c r="N3790" s="5">
        <f t="shared" ref="N3790:O3794" si="3201">N3791</f>
        <v>200</v>
      </c>
      <c r="O3790" s="5">
        <f t="shared" si="3201"/>
        <v>200</v>
      </c>
      <c r="P3790" s="5">
        <f t="shared" ref="P3790:V3794" si="3202">P3791</f>
        <v>0</v>
      </c>
      <c r="Q3790" s="5">
        <f t="shared" si="3202"/>
        <v>0</v>
      </c>
      <c r="R3790" s="5">
        <f t="shared" si="3202"/>
        <v>0</v>
      </c>
      <c r="S3790" s="5">
        <f t="shared" si="3202"/>
        <v>0</v>
      </c>
      <c r="T3790" s="5">
        <f t="shared" si="3202"/>
        <v>200</v>
      </c>
      <c r="U3790" s="5">
        <f t="shared" si="3202"/>
        <v>0</v>
      </c>
      <c r="V3790" s="42">
        <f t="shared" si="3202"/>
        <v>0</v>
      </c>
      <c r="W3790" s="5">
        <f t="shared" si="3199"/>
        <v>100</v>
      </c>
      <c r="X3790" s="27"/>
    </row>
    <row r="3791" spans="1:24" ht="31.5" customHeight="1" x14ac:dyDescent="0.3">
      <c r="A3791" s="4" t="s">
        <v>240</v>
      </c>
      <c r="B3791" s="4" t="s">
        <v>1773</v>
      </c>
      <c r="C3791" s="4" t="s">
        <v>134</v>
      </c>
      <c r="D3791" s="4"/>
      <c r="E3791" s="14" t="s">
        <v>1102</v>
      </c>
      <c r="F3791" s="5">
        <f t="shared" si="3200"/>
        <v>200</v>
      </c>
      <c r="G3791" s="5">
        <f t="shared" si="3200"/>
        <v>200</v>
      </c>
      <c r="H3791" s="5">
        <f t="shared" si="3200"/>
        <v>200</v>
      </c>
      <c r="I3791" s="5">
        <f t="shared" si="3200"/>
        <v>0</v>
      </c>
      <c r="J3791" s="5">
        <f t="shared" si="3200"/>
        <v>0</v>
      </c>
      <c r="K3791" s="5">
        <f t="shared" si="3200"/>
        <v>0</v>
      </c>
      <c r="L3791" s="5">
        <f t="shared" si="3200"/>
        <v>0</v>
      </c>
      <c r="M3791" s="5">
        <f t="shared" si="3194"/>
        <v>200</v>
      </c>
      <c r="N3791" s="5">
        <f t="shared" si="3201"/>
        <v>200</v>
      </c>
      <c r="O3791" s="5">
        <f t="shared" si="3201"/>
        <v>200</v>
      </c>
      <c r="P3791" s="5">
        <f t="shared" si="3202"/>
        <v>0</v>
      </c>
      <c r="Q3791" s="5">
        <f t="shared" si="3202"/>
        <v>0</v>
      </c>
      <c r="R3791" s="5">
        <f t="shared" si="3202"/>
        <v>0</v>
      </c>
      <c r="S3791" s="5">
        <f t="shared" si="3202"/>
        <v>0</v>
      </c>
      <c r="T3791" s="5">
        <f t="shared" si="3202"/>
        <v>200</v>
      </c>
      <c r="U3791" s="5">
        <f t="shared" si="3202"/>
        <v>0</v>
      </c>
      <c r="V3791" s="42">
        <f t="shared" si="3202"/>
        <v>0</v>
      </c>
      <c r="W3791" s="5">
        <f t="shared" si="3199"/>
        <v>100</v>
      </c>
      <c r="X3791" s="27"/>
    </row>
    <row r="3792" spans="1:24" ht="47.25" customHeight="1" x14ac:dyDescent="0.3">
      <c r="A3792" s="4" t="s">
        <v>240</v>
      </c>
      <c r="B3792" s="4" t="s">
        <v>1773</v>
      </c>
      <c r="C3792" s="4" t="s">
        <v>233</v>
      </c>
      <c r="D3792" s="4"/>
      <c r="E3792" s="14" t="s">
        <v>1104</v>
      </c>
      <c r="F3792" s="5">
        <f t="shared" si="3200"/>
        <v>200</v>
      </c>
      <c r="G3792" s="5">
        <f t="shared" si="3200"/>
        <v>200</v>
      </c>
      <c r="H3792" s="5">
        <f t="shared" si="3200"/>
        <v>200</v>
      </c>
      <c r="I3792" s="5">
        <f t="shared" si="3200"/>
        <v>0</v>
      </c>
      <c r="J3792" s="5">
        <f t="shared" si="3200"/>
        <v>0</v>
      </c>
      <c r="K3792" s="5">
        <f t="shared" si="3200"/>
        <v>0</v>
      </c>
      <c r="L3792" s="5">
        <f t="shared" si="3200"/>
        <v>0</v>
      </c>
      <c r="M3792" s="5">
        <f t="shared" si="3194"/>
        <v>200</v>
      </c>
      <c r="N3792" s="5">
        <f t="shared" si="3201"/>
        <v>200</v>
      </c>
      <c r="O3792" s="5">
        <f t="shared" si="3201"/>
        <v>200</v>
      </c>
      <c r="P3792" s="5">
        <f t="shared" si="3202"/>
        <v>0</v>
      </c>
      <c r="Q3792" s="5">
        <f t="shared" si="3202"/>
        <v>0</v>
      </c>
      <c r="R3792" s="5">
        <f t="shared" si="3202"/>
        <v>0</v>
      </c>
      <c r="S3792" s="5">
        <f t="shared" si="3202"/>
        <v>0</v>
      </c>
      <c r="T3792" s="5">
        <f t="shared" si="3202"/>
        <v>200</v>
      </c>
      <c r="U3792" s="5">
        <f t="shared" si="3202"/>
        <v>0</v>
      </c>
      <c r="V3792" s="42">
        <f t="shared" si="3202"/>
        <v>0</v>
      </c>
      <c r="W3792" s="5">
        <f t="shared" si="3199"/>
        <v>100</v>
      </c>
      <c r="X3792" s="27"/>
    </row>
    <row r="3793" spans="1:24" ht="31.5" customHeight="1" x14ac:dyDescent="0.3">
      <c r="A3793" s="4" t="s">
        <v>240</v>
      </c>
      <c r="B3793" s="4" t="s">
        <v>1773</v>
      </c>
      <c r="C3793" s="4" t="s">
        <v>232</v>
      </c>
      <c r="D3793" s="4"/>
      <c r="E3793" s="14" t="s">
        <v>601</v>
      </c>
      <c r="F3793" s="5">
        <f t="shared" si="3200"/>
        <v>200</v>
      </c>
      <c r="G3793" s="5">
        <f t="shared" si="3200"/>
        <v>200</v>
      </c>
      <c r="H3793" s="5">
        <f t="shared" si="3200"/>
        <v>200</v>
      </c>
      <c r="I3793" s="5">
        <f t="shared" si="3200"/>
        <v>0</v>
      </c>
      <c r="J3793" s="5">
        <f t="shared" si="3200"/>
        <v>0</v>
      </c>
      <c r="K3793" s="5">
        <f t="shared" si="3200"/>
        <v>0</v>
      </c>
      <c r="L3793" s="5">
        <f t="shared" si="3200"/>
        <v>0</v>
      </c>
      <c r="M3793" s="5">
        <f t="shared" si="3194"/>
        <v>200</v>
      </c>
      <c r="N3793" s="5">
        <f t="shared" si="3201"/>
        <v>200</v>
      </c>
      <c r="O3793" s="5">
        <f t="shared" si="3201"/>
        <v>200</v>
      </c>
      <c r="P3793" s="5">
        <f t="shared" si="3202"/>
        <v>0</v>
      </c>
      <c r="Q3793" s="5">
        <f t="shared" si="3202"/>
        <v>0</v>
      </c>
      <c r="R3793" s="5">
        <f t="shared" si="3202"/>
        <v>0</v>
      </c>
      <c r="S3793" s="5">
        <f t="shared" si="3202"/>
        <v>0</v>
      </c>
      <c r="T3793" s="5">
        <f t="shared" si="3202"/>
        <v>200</v>
      </c>
      <c r="U3793" s="5">
        <f t="shared" si="3202"/>
        <v>0</v>
      </c>
      <c r="V3793" s="42">
        <f t="shared" si="3202"/>
        <v>0</v>
      </c>
      <c r="W3793" s="5">
        <f t="shared" si="3199"/>
        <v>100</v>
      </c>
      <c r="X3793" s="27"/>
    </row>
    <row r="3794" spans="1:24" ht="31.5" customHeight="1" x14ac:dyDescent="0.3">
      <c r="A3794" s="4" t="s">
        <v>240</v>
      </c>
      <c r="B3794" s="4" t="s">
        <v>1773</v>
      </c>
      <c r="C3794" s="4" t="s">
        <v>232</v>
      </c>
      <c r="D3794" s="4" t="s">
        <v>11</v>
      </c>
      <c r="E3794" s="14" t="s">
        <v>531</v>
      </c>
      <c r="F3794" s="5">
        <f t="shared" si="3200"/>
        <v>200</v>
      </c>
      <c r="G3794" s="5">
        <f t="shared" si="3200"/>
        <v>200</v>
      </c>
      <c r="H3794" s="5">
        <f t="shared" si="3200"/>
        <v>200</v>
      </c>
      <c r="I3794" s="5">
        <f t="shared" si="3200"/>
        <v>0</v>
      </c>
      <c r="J3794" s="5">
        <f t="shared" si="3200"/>
        <v>0</v>
      </c>
      <c r="K3794" s="5">
        <f t="shared" si="3200"/>
        <v>0</v>
      </c>
      <c r="L3794" s="5">
        <f t="shared" si="3200"/>
        <v>0</v>
      </c>
      <c r="M3794" s="5">
        <f t="shared" si="3194"/>
        <v>200</v>
      </c>
      <c r="N3794" s="5">
        <f t="shared" si="3201"/>
        <v>200</v>
      </c>
      <c r="O3794" s="5">
        <f t="shared" si="3201"/>
        <v>200</v>
      </c>
      <c r="P3794" s="5">
        <f t="shared" si="3202"/>
        <v>0</v>
      </c>
      <c r="Q3794" s="5">
        <f t="shared" si="3202"/>
        <v>0</v>
      </c>
      <c r="R3794" s="5">
        <f t="shared" si="3202"/>
        <v>0</v>
      </c>
      <c r="S3794" s="5">
        <f t="shared" si="3202"/>
        <v>0</v>
      </c>
      <c r="T3794" s="5">
        <f t="shared" si="3202"/>
        <v>200</v>
      </c>
      <c r="U3794" s="5">
        <f t="shared" si="3202"/>
        <v>0</v>
      </c>
      <c r="V3794" s="42">
        <f t="shared" si="3202"/>
        <v>0</v>
      </c>
      <c r="W3794" s="5">
        <f t="shared" si="3199"/>
        <v>100</v>
      </c>
      <c r="X3794" s="27"/>
    </row>
    <row r="3795" spans="1:24" ht="31.5" customHeight="1" x14ac:dyDescent="0.3">
      <c r="A3795" s="4" t="s">
        <v>240</v>
      </c>
      <c r="B3795" s="4" t="s">
        <v>1773</v>
      </c>
      <c r="C3795" s="4" t="s">
        <v>232</v>
      </c>
      <c r="D3795" s="4" t="s">
        <v>12</v>
      </c>
      <c r="E3795" s="14" t="s">
        <v>532</v>
      </c>
      <c r="F3795" s="5">
        <v>200</v>
      </c>
      <c r="G3795" s="5">
        <v>200</v>
      </c>
      <c r="H3795" s="5">
        <v>200</v>
      </c>
      <c r="I3795" s="5"/>
      <c r="J3795" s="5"/>
      <c r="K3795" s="5"/>
      <c r="L3795" s="5"/>
      <c r="M3795" s="5">
        <f t="shared" si="3194"/>
        <v>200</v>
      </c>
      <c r="N3795" s="5">
        <v>200</v>
      </c>
      <c r="O3795" s="5">
        <v>200</v>
      </c>
      <c r="P3795" s="5">
        <v>0</v>
      </c>
      <c r="Q3795" s="5">
        <v>0</v>
      </c>
      <c r="R3795" s="5">
        <v>0</v>
      </c>
      <c r="S3795" s="5">
        <v>0</v>
      </c>
      <c r="T3795" s="5">
        <v>200</v>
      </c>
      <c r="U3795" s="5">
        <v>0</v>
      </c>
      <c r="V3795" s="42">
        <v>0</v>
      </c>
      <c r="W3795" s="5">
        <f t="shared" si="3199"/>
        <v>100</v>
      </c>
      <c r="X3795" s="27"/>
    </row>
    <row r="3796" spans="1:24" s="3" customFormat="1" ht="15.75" customHeight="1" x14ac:dyDescent="0.3">
      <c r="A3796" s="7" t="s">
        <v>240</v>
      </c>
      <c r="B3796" s="7" t="s">
        <v>31</v>
      </c>
      <c r="C3796" s="7"/>
      <c r="D3796" s="7"/>
      <c r="E3796" s="18" t="s">
        <v>497</v>
      </c>
      <c r="F3796" s="8">
        <f t="shared" ref="F3796:L3802" si="3203">F3797</f>
        <v>713.8</v>
      </c>
      <c r="G3796" s="8">
        <f t="shared" si="3203"/>
        <v>713.8</v>
      </c>
      <c r="H3796" s="8">
        <f t="shared" si="3203"/>
        <v>713.8</v>
      </c>
      <c r="I3796" s="8">
        <f t="shared" si="3203"/>
        <v>0</v>
      </c>
      <c r="J3796" s="8">
        <f t="shared" si="3203"/>
        <v>0</v>
      </c>
      <c r="K3796" s="8">
        <f t="shared" si="3203"/>
        <v>0</v>
      </c>
      <c r="L3796" s="8">
        <f t="shared" si="3203"/>
        <v>-3.2909999999999999</v>
      </c>
      <c r="M3796" s="8">
        <f t="shared" si="3194"/>
        <v>710.5089999999999</v>
      </c>
      <c r="N3796" s="8">
        <f t="shared" ref="N3796:O3802" si="3204">N3797</f>
        <v>2105.509</v>
      </c>
      <c r="O3796" s="8">
        <f t="shared" si="3204"/>
        <v>1612</v>
      </c>
      <c r="P3796" s="8">
        <f t="shared" ref="P3796:V3802" si="3205">P3797</f>
        <v>0</v>
      </c>
      <c r="Q3796" s="8">
        <f t="shared" si="3205"/>
        <v>0</v>
      </c>
      <c r="R3796" s="8">
        <f t="shared" si="3205"/>
        <v>0</v>
      </c>
      <c r="S3796" s="8">
        <f t="shared" si="3205"/>
        <v>0</v>
      </c>
      <c r="T3796" s="8">
        <f t="shared" si="3205"/>
        <v>2105.509</v>
      </c>
      <c r="U3796" s="8">
        <f t="shared" si="3205"/>
        <v>0</v>
      </c>
      <c r="V3796" s="40">
        <f t="shared" si="3205"/>
        <v>0</v>
      </c>
      <c r="W3796" s="8">
        <f t="shared" si="3199"/>
        <v>100</v>
      </c>
      <c r="X3796" s="22"/>
    </row>
    <row r="3797" spans="1:24" s="10" customFormat="1" ht="15.75" customHeight="1" x14ac:dyDescent="0.3">
      <c r="A3797" s="9" t="s">
        <v>240</v>
      </c>
      <c r="B3797" s="9" t="s">
        <v>1775</v>
      </c>
      <c r="C3797" s="9"/>
      <c r="D3797" s="9"/>
      <c r="E3797" s="13" t="s">
        <v>521</v>
      </c>
      <c r="F3797" s="11">
        <f t="shared" si="3203"/>
        <v>713.8</v>
      </c>
      <c r="G3797" s="11">
        <f t="shared" si="3203"/>
        <v>713.8</v>
      </c>
      <c r="H3797" s="11">
        <f t="shared" si="3203"/>
        <v>713.8</v>
      </c>
      <c r="I3797" s="11">
        <f t="shared" si="3203"/>
        <v>0</v>
      </c>
      <c r="J3797" s="11">
        <f t="shared" si="3203"/>
        <v>0</v>
      </c>
      <c r="K3797" s="11">
        <f t="shared" si="3203"/>
        <v>0</v>
      </c>
      <c r="L3797" s="11">
        <f t="shared" si="3203"/>
        <v>-3.2909999999999999</v>
      </c>
      <c r="M3797" s="11">
        <f t="shared" si="3194"/>
        <v>710.5089999999999</v>
      </c>
      <c r="N3797" s="11">
        <f>N3798+N3804</f>
        <v>2105.509</v>
      </c>
      <c r="O3797" s="11">
        <f>O3798+O3804</f>
        <v>1612</v>
      </c>
      <c r="P3797" s="11">
        <f t="shared" si="3205"/>
        <v>0</v>
      </c>
      <c r="Q3797" s="11">
        <f t="shared" si="3205"/>
        <v>0</v>
      </c>
      <c r="R3797" s="11">
        <f t="shared" si="3205"/>
        <v>0</v>
      </c>
      <c r="S3797" s="11">
        <f t="shared" si="3205"/>
        <v>0</v>
      </c>
      <c r="T3797" s="11">
        <f>T3798+T3804</f>
        <v>2105.509</v>
      </c>
      <c r="U3797" s="11">
        <f t="shared" si="3205"/>
        <v>0</v>
      </c>
      <c r="V3797" s="41">
        <f t="shared" si="3205"/>
        <v>0</v>
      </c>
      <c r="W3797" s="11">
        <f t="shared" si="3199"/>
        <v>100</v>
      </c>
      <c r="X3797" s="26"/>
    </row>
    <row r="3798" spans="1:24" ht="15.75" customHeight="1" x14ac:dyDescent="0.3">
      <c r="A3798" s="4" t="s">
        <v>240</v>
      </c>
      <c r="B3798" s="4" t="s">
        <v>1775</v>
      </c>
      <c r="C3798" s="4" t="s">
        <v>105</v>
      </c>
      <c r="D3798" s="4"/>
      <c r="E3798" s="14" t="s">
        <v>1063</v>
      </c>
      <c r="F3798" s="5">
        <f t="shared" si="3203"/>
        <v>713.8</v>
      </c>
      <c r="G3798" s="5">
        <f t="shared" si="3203"/>
        <v>713.8</v>
      </c>
      <c r="H3798" s="5">
        <f t="shared" si="3203"/>
        <v>713.8</v>
      </c>
      <c r="I3798" s="5">
        <f t="shared" si="3203"/>
        <v>0</v>
      </c>
      <c r="J3798" s="5">
        <f t="shared" si="3203"/>
        <v>0</v>
      </c>
      <c r="K3798" s="5">
        <f t="shared" si="3203"/>
        <v>0</v>
      </c>
      <c r="L3798" s="5">
        <f t="shared" si="3203"/>
        <v>-3.2909999999999999</v>
      </c>
      <c r="M3798" s="5">
        <f t="shared" si="3194"/>
        <v>710.5089999999999</v>
      </c>
      <c r="N3798" s="5">
        <f t="shared" si="3204"/>
        <v>710.50900000000001</v>
      </c>
      <c r="O3798" s="5">
        <f t="shared" si="3204"/>
        <v>320</v>
      </c>
      <c r="P3798" s="5">
        <f t="shared" si="3205"/>
        <v>0</v>
      </c>
      <c r="Q3798" s="5">
        <f t="shared" si="3205"/>
        <v>0</v>
      </c>
      <c r="R3798" s="5">
        <f t="shared" si="3205"/>
        <v>0</v>
      </c>
      <c r="S3798" s="5">
        <f t="shared" si="3205"/>
        <v>0</v>
      </c>
      <c r="T3798" s="5">
        <f t="shared" si="3205"/>
        <v>710.50900000000001</v>
      </c>
      <c r="U3798" s="5">
        <f t="shared" si="3205"/>
        <v>0</v>
      </c>
      <c r="V3798" s="42">
        <f t="shared" si="3205"/>
        <v>0</v>
      </c>
      <c r="W3798" s="5">
        <f t="shared" si="3199"/>
        <v>100</v>
      </c>
      <c r="X3798" s="27"/>
    </row>
    <row r="3799" spans="1:24" ht="31.5" customHeight="1" x14ac:dyDescent="0.3">
      <c r="A3799" s="4" t="s">
        <v>240</v>
      </c>
      <c r="B3799" s="4" t="s">
        <v>1775</v>
      </c>
      <c r="C3799" s="4" t="s">
        <v>151</v>
      </c>
      <c r="D3799" s="4"/>
      <c r="E3799" s="14" t="s">
        <v>1064</v>
      </c>
      <c r="F3799" s="5">
        <f t="shared" si="3203"/>
        <v>713.8</v>
      </c>
      <c r="G3799" s="5">
        <f t="shared" si="3203"/>
        <v>713.8</v>
      </c>
      <c r="H3799" s="5">
        <f t="shared" si="3203"/>
        <v>713.8</v>
      </c>
      <c r="I3799" s="5">
        <f t="shared" si="3203"/>
        <v>0</v>
      </c>
      <c r="J3799" s="5">
        <f t="shared" si="3203"/>
        <v>0</v>
      </c>
      <c r="K3799" s="5">
        <f t="shared" si="3203"/>
        <v>0</v>
      </c>
      <c r="L3799" s="5">
        <f t="shared" si="3203"/>
        <v>-3.2909999999999999</v>
      </c>
      <c r="M3799" s="5">
        <f t="shared" si="3194"/>
        <v>710.5089999999999</v>
      </c>
      <c r="N3799" s="5">
        <f t="shared" si="3204"/>
        <v>710.50900000000001</v>
      </c>
      <c r="O3799" s="5">
        <f t="shared" si="3204"/>
        <v>320</v>
      </c>
      <c r="P3799" s="5">
        <f t="shared" si="3205"/>
        <v>0</v>
      </c>
      <c r="Q3799" s="5">
        <f t="shared" si="3205"/>
        <v>0</v>
      </c>
      <c r="R3799" s="5">
        <f t="shared" si="3205"/>
        <v>0</v>
      </c>
      <c r="S3799" s="5">
        <f t="shared" si="3205"/>
        <v>0</v>
      </c>
      <c r="T3799" s="5">
        <f t="shared" si="3205"/>
        <v>710.50900000000001</v>
      </c>
      <c r="U3799" s="5">
        <f t="shared" si="3205"/>
        <v>0</v>
      </c>
      <c r="V3799" s="42">
        <f t="shared" si="3205"/>
        <v>0</v>
      </c>
      <c r="W3799" s="5">
        <f t="shared" si="3199"/>
        <v>100</v>
      </c>
      <c r="X3799" s="27"/>
    </row>
    <row r="3800" spans="1:24" ht="31.5" customHeight="1" x14ac:dyDescent="0.3">
      <c r="A3800" s="4" t="s">
        <v>240</v>
      </c>
      <c r="B3800" s="4" t="s">
        <v>1775</v>
      </c>
      <c r="C3800" s="4" t="s">
        <v>152</v>
      </c>
      <c r="D3800" s="4"/>
      <c r="E3800" s="14" t="s">
        <v>1065</v>
      </c>
      <c r="F3800" s="5">
        <f t="shared" si="3203"/>
        <v>713.8</v>
      </c>
      <c r="G3800" s="5">
        <f t="shared" si="3203"/>
        <v>713.8</v>
      </c>
      <c r="H3800" s="5">
        <f t="shared" si="3203"/>
        <v>713.8</v>
      </c>
      <c r="I3800" s="5">
        <f t="shared" si="3203"/>
        <v>0</v>
      </c>
      <c r="J3800" s="5">
        <f t="shared" si="3203"/>
        <v>0</v>
      </c>
      <c r="K3800" s="5">
        <f t="shared" si="3203"/>
        <v>0</v>
      </c>
      <c r="L3800" s="5">
        <f t="shared" si="3203"/>
        <v>-3.2909999999999999</v>
      </c>
      <c r="M3800" s="5">
        <f t="shared" si="3194"/>
        <v>710.5089999999999</v>
      </c>
      <c r="N3800" s="5">
        <f t="shared" si="3204"/>
        <v>710.50900000000001</v>
      </c>
      <c r="O3800" s="5">
        <f t="shared" si="3204"/>
        <v>320</v>
      </c>
      <c r="P3800" s="5">
        <f t="shared" si="3205"/>
        <v>0</v>
      </c>
      <c r="Q3800" s="5">
        <f t="shared" si="3205"/>
        <v>0</v>
      </c>
      <c r="R3800" s="5">
        <f t="shared" si="3205"/>
        <v>0</v>
      </c>
      <c r="S3800" s="5">
        <f t="shared" si="3205"/>
        <v>0</v>
      </c>
      <c r="T3800" s="5">
        <f t="shared" si="3205"/>
        <v>710.50900000000001</v>
      </c>
      <c r="U3800" s="5">
        <f t="shared" si="3205"/>
        <v>0</v>
      </c>
      <c r="V3800" s="42">
        <f t="shared" si="3205"/>
        <v>0</v>
      </c>
      <c r="W3800" s="5">
        <f t="shared" si="3199"/>
        <v>100</v>
      </c>
      <c r="X3800" s="27"/>
    </row>
    <row r="3801" spans="1:24" ht="47.25" customHeight="1" x14ac:dyDescent="0.3">
      <c r="A3801" s="4" t="s">
        <v>240</v>
      </c>
      <c r="B3801" s="4" t="s">
        <v>1775</v>
      </c>
      <c r="C3801" s="4" t="s">
        <v>142</v>
      </c>
      <c r="D3801" s="4"/>
      <c r="E3801" s="14" t="s">
        <v>578</v>
      </c>
      <c r="F3801" s="5">
        <f t="shared" si="3203"/>
        <v>713.8</v>
      </c>
      <c r="G3801" s="5">
        <f t="shared" si="3203"/>
        <v>713.8</v>
      </c>
      <c r="H3801" s="5">
        <f t="shared" si="3203"/>
        <v>713.8</v>
      </c>
      <c r="I3801" s="5">
        <f t="shared" si="3203"/>
        <v>0</v>
      </c>
      <c r="J3801" s="5">
        <f t="shared" si="3203"/>
        <v>0</v>
      </c>
      <c r="K3801" s="5">
        <f t="shared" si="3203"/>
        <v>0</v>
      </c>
      <c r="L3801" s="5">
        <f t="shared" si="3203"/>
        <v>-3.2909999999999999</v>
      </c>
      <c r="M3801" s="5">
        <f t="shared" si="3194"/>
        <v>710.5089999999999</v>
      </c>
      <c r="N3801" s="5">
        <f t="shared" si="3204"/>
        <v>710.50900000000001</v>
      </c>
      <c r="O3801" s="5">
        <f t="shared" si="3204"/>
        <v>320</v>
      </c>
      <c r="P3801" s="5">
        <f t="shared" si="3205"/>
        <v>0</v>
      </c>
      <c r="Q3801" s="5">
        <f t="shared" si="3205"/>
        <v>0</v>
      </c>
      <c r="R3801" s="5">
        <f t="shared" si="3205"/>
        <v>0</v>
      </c>
      <c r="S3801" s="5">
        <f t="shared" si="3205"/>
        <v>0</v>
      </c>
      <c r="T3801" s="5">
        <f t="shared" si="3205"/>
        <v>710.50900000000001</v>
      </c>
      <c r="U3801" s="5">
        <f t="shared" si="3205"/>
        <v>0</v>
      </c>
      <c r="V3801" s="42">
        <f t="shared" si="3205"/>
        <v>0</v>
      </c>
      <c r="W3801" s="5">
        <f t="shared" si="3199"/>
        <v>100</v>
      </c>
      <c r="X3801" s="27"/>
    </row>
    <row r="3802" spans="1:24" ht="31.5" customHeight="1" x14ac:dyDescent="0.3">
      <c r="A3802" s="4" t="s">
        <v>240</v>
      </c>
      <c r="B3802" s="4" t="s">
        <v>1775</v>
      </c>
      <c r="C3802" s="4" t="s">
        <v>142</v>
      </c>
      <c r="D3802" s="4" t="s">
        <v>11</v>
      </c>
      <c r="E3802" s="14" t="s">
        <v>531</v>
      </c>
      <c r="F3802" s="5">
        <f t="shared" si="3203"/>
        <v>713.8</v>
      </c>
      <c r="G3802" s="5">
        <f t="shared" si="3203"/>
        <v>713.8</v>
      </c>
      <c r="H3802" s="5">
        <f t="shared" si="3203"/>
        <v>713.8</v>
      </c>
      <c r="I3802" s="5">
        <f t="shared" si="3203"/>
        <v>0</v>
      </c>
      <c r="J3802" s="5">
        <f t="shared" si="3203"/>
        <v>0</v>
      </c>
      <c r="K3802" s="5">
        <f t="shared" si="3203"/>
        <v>0</v>
      </c>
      <c r="L3802" s="5">
        <f t="shared" si="3203"/>
        <v>-3.2909999999999999</v>
      </c>
      <c r="M3802" s="5">
        <f t="shared" si="3194"/>
        <v>710.5089999999999</v>
      </c>
      <c r="N3802" s="5">
        <f t="shared" si="3204"/>
        <v>710.50900000000001</v>
      </c>
      <c r="O3802" s="5">
        <f t="shared" si="3204"/>
        <v>320</v>
      </c>
      <c r="P3802" s="5">
        <f t="shared" si="3205"/>
        <v>0</v>
      </c>
      <c r="Q3802" s="5">
        <f t="shared" si="3205"/>
        <v>0</v>
      </c>
      <c r="R3802" s="5">
        <f t="shared" si="3205"/>
        <v>0</v>
      </c>
      <c r="S3802" s="5">
        <f t="shared" si="3205"/>
        <v>0</v>
      </c>
      <c r="T3802" s="5">
        <f t="shared" si="3205"/>
        <v>710.50900000000001</v>
      </c>
      <c r="U3802" s="5">
        <f t="shared" si="3205"/>
        <v>0</v>
      </c>
      <c r="V3802" s="42">
        <f t="shared" si="3205"/>
        <v>0</v>
      </c>
      <c r="W3802" s="5">
        <f t="shared" si="3199"/>
        <v>100</v>
      </c>
      <c r="X3802" s="27"/>
    </row>
    <row r="3803" spans="1:24" ht="31.5" customHeight="1" x14ac:dyDescent="0.3">
      <c r="A3803" s="4" t="s">
        <v>240</v>
      </c>
      <c r="B3803" s="4" t="s">
        <v>1775</v>
      </c>
      <c r="C3803" s="4" t="s">
        <v>142</v>
      </c>
      <c r="D3803" s="4" t="s">
        <v>12</v>
      </c>
      <c r="E3803" s="14" t="s">
        <v>532</v>
      </c>
      <c r="F3803" s="5">
        <v>713.8</v>
      </c>
      <c r="G3803" s="5">
        <v>713.8</v>
      </c>
      <c r="H3803" s="5">
        <v>713.8</v>
      </c>
      <c r="I3803" s="5"/>
      <c r="J3803" s="5"/>
      <c r="K3803" s="5"/>
      <c r="L3803" s="5">
        <v>-3.2909999999999999</v>
      </c>
      <c r="M3803" s="5">
        <f t="shared" si="3194"/>
        <v>710.5089999999999</v>
      </c>
      <c r="N3803" s="5">
        <v>710.50900000000001</v>
      </c>
      <c r="O3803" s="5">
        <v>320</v>
      </c>
      <c r="P3803" s="5">
        <v>0</v>
      </c>
      <c r="Q3803" s="5">
        <v>0</v>
      </c>
      <c r="R3803" s="5">
        <v>0</v>
      </c>
      <c r="S3803" s="5">
        <v>0</v>
      </c>
      <c r="T3803" s="5">
        <v>710.50900000000001</v>
      </c>
      <c r="U3803" s="5">
        <v>0</v>
      </c>
      <c r="V3803" s="42">
        <v>0</v>
      </c>
      <c r="W3803" s="5">
        <f t="shared" si="3199"/>
        <v>100</v>
      </c>
      <c r="X3803" s="27"/>
    </row>
    <row r="3804" spans="1:24" ht="31.5" customHeight="1" x14ac:dyDescent="0.3">
      <c r="A3804" s="4" t="s">
        <v>240</v>
      </c>
      <c r="B3804" s="4" t="s">
        <v>1775</v>
      </c>
      <c r="C3804" s="4" t="s">
        <v>22</v>
      </c>
      <c r="D3804" s="4"/>
      <c r="E3804" s="14" t="s">
        <v>802</v>
      </c>
      <c r="F3804" s="5"/>
      <c r="G3804" s="5"/>
      <c r="H3804" s="5"/>
      <c r="I3804" s="5"/>
      <c r="J3804" s="5"/>
      <c r="K3804" s="5"/>
      <c r="L3804" s="5"/>
      <c r="M3804" s="5">
        <f t="shared" si="3194"/>
        <v>0</v>
      </c>
      <c r="N3804" s="5">
        <f t="shared" ref="N3804:V3804" si="3206">N3805</f>
        <v>1395</v>
      </c>
      <c r="O3804" s="5">
        <f t="shared" si="3206"/>
        <v>1292</v>
      </c>
      <c r="P3804" s="5">
        <f t="shared" si="3206"/>
        <v>0</v>
      </c>
      <c r="Q3804" s="5">
        <f t="shared" si="3206"/>
        <v>0</v>
      </c>
      <c r="R3804" s="5">
        <f t="shared" si="3206"/>
        <v>0</v>
      </c>
      <c r="S3804" s="5">
        <f t="shared" si="3206"/>
        <v>0</v>
      </c>
      <c r="T3804" s="5">
        <f t="shared" si="3206"/>
        <v>1395</v>
      </c>
      <c r="U3804" s="5">
        <f t="shared" si="3206"/>
        <v>0</v>
      </c>
      <c r="V3804" s="42">
        <f t="shared" si="3206"/>
        <v>0</v>
      </c>
      <c r="W3804" s="5">
        <f t="shared" si="3199"/>
        <v>100</v>
      </c>
      <c r="X3804" s="27"/>
    </row>
    <row r="3805" spans="1:24" ht="47.25" customHeight="1" x14ac:dyDescent="0.3">
      <c r="A3805" s="4" t="s">
        <v>240</v>
      </c>
      <c r="B3805" s="4" t="s">
        <v>1775</v>
      </c>
      <c r="C3805" s="4" t="s">
        <v>406</v>
      </c>
      <c r="D3805" s="4"/>
      <c r="E3805" s="14" t="s">
        <v>808</v>
      </c>
      <c r="F3805" s="5"/>
      <c r="G3805" s="5"/>
      <c r="H3805" s="5"/>
      <c r="I3805" s="5"/>
      <c r="J3805" s="5"/>
      <c r="K3805" s="5"/>
      <c r="L3805" s="5"/>
      <c r="M3805" s="5">
        <f t="shared" si="3194"/>
        <v>0</v>
      </c>
      <c r="N3805" s="5">
        <f>N3808+N3806</f>
        <v>1395</v>
      </c>
      <c r="O3805" s="5">
        <f t="shared" ref="O3805:V3805" si="3207">O3808+O3806</f>
        <v>1292</v>
      </c>
      <c r="P3805" s="5">
        <f t="shared" si="3207"/>
        <v>0</v>
      </c>
      <c r="Q3805" s="5">
        <f t="shared" si="3207"/>
        <v>0</v>
      </c>
      <c r="R3805" s="5">
        <f t="shared" si="3207"/>
        <v>0</v>
      </c>
      <c r="S3805" s="5">
        <f t="shared" si="3207"/>
        <v>0</v>
      </c>
      <c r="T3805" s="5">
        <f t="shared" si="3207"/>
        <v>1395</v>
      </c>
      <c r="U3805" s="5">
        <f t="shared" si="3207"/>
        <v>0</v>
      </c>
      <c r="V3805" s="42">
        <f t="shared" si="3207"/>
        <v>0</v>
      </c>
      <c r="W3805" s="5">
        <f t="shared" si="3199"/>
        <v>100</v>
      </c>
      <c r="X3805" s="27"/>
    </row>
    <row r="3806" spans="1:24" ht="31.5" customHeight="1" x14ac:dyDescent="0.3">
      <c r="A3806" s="4" t="s">
        <v>240</v>
      </c>
      <c r="B3806" s="4" t="s">
        <v>1775</v>
      </c>
      <c r="C3806" s="4" t="s">
        <v>406</v>
      </c>
      <c r="D3806" s="4" t="s">
        <v>11</v>
      </c>
      <c r="E3806" s="14" t="s">
        <v>531</v>
      </c>
      <c r="F3806" s="5"/>
      <c r="G3806" s="5"/>
      <c r="H3806" s="5"/>
      <c r="I3806" s="5"/>
      <c r="J3806" s="5"/>
      <c r="K3806" s="5"/>
      <c r="L3806" s="5"/>
      <c r="M3806" s="5">
        <v>0</v>
      </c>
      <c r="N3806" s="5">
        <f>N3807</f>
        <v>250</v>
      </c>
      <c r="O3806" s="5">
        <f t="shared" ref="O3806:V3806" si="3208">O3807</f>
        <v>250</v>
      </c>
      <c r="P3806" s="5">
        <f t="shared" si="3208"/>
        <v>0</v>
      </c>
      <c r="Q3806" s="5">
        <f t="shared" si="3208"/>
        <v>0</v>
      </c>
      <c r="R3806" s="5">
        <f t="shared" si="3208"/>
        <v>0</v>
      </c>
      <c r="S3806" s="5">
        <f t="shared" si="3208"/>
        <v>0</v>
      </c>
      <c r="T3806" s="5">
        <f t="shared" si="3208"/>
        <v>250</v>
      </c>
      <c r="U3806" s="5">
        <f t="shared" si="3208"/>
        <v>0</v>
      </c>
      <c r="V3806" s="42">
        <f t="shared" si="3208"/>
        <v>0</v>
      </c>
      <c r="W3806" s="5">
        <f t="shared" si="3199"/>
        <v>100</v>
      </c>
      <c r="X3806" s="27"/>
    </row>
    <row r="3807" spans="1:24" ht="31.5" customHeight="1" x14ac:dyDescent="0.3">
      <c r="A3807" s="4" t="s">
        <v>240</v>
      </c>
      <c r="B3807" s="4" t="s">
        <v>1775</v>
      </c>
      <c r="C3807" s="4" t="s">
        <v>406</v>
      </c>
      <c r="D3807" s="4" t="s">
        <v>12</v>
      </c>
      <c r="E3807" s="14" t="s">
        <v>532</v>
      </c>
      <c r="F3807" s="5"/>
      <c r="G3807" s="5"/>
      <c r="H3807" s="5"/>
      <c r="I3807" s="5"/>
      <c r="J3807" s="5"/>
      <c r="K3807" s="5"/>
      <c r="L3807" s="5"/>
      <c r="M3807" s="5">
        <v>0</v>
      </c>
      <c r="N3807" s="5">
        <v>250</v>
      </c>
      <c r="O3807" s="5">
        <v>250</v>
      </c>
      <c r="P3807" s="5">
        <v>0</v>
      </c>
      <c r="Q3807" s="5">
        <v>0</v>
      </c>
      <c r="R3807" s="5">
        <v>0</v>
      </c>
      <c r="S3807" s="5">
        <v>0</v>
      </c>
      <c r="T3807" s="5">
        <v>250</v>
      </c>
      <c r="U3807" s="5">
        <v>0</v>
      </c>
      <c r="V3807" s="42">
        <v>0</v>
      </c>
      <c r="W3807" s="5">
        <f t="shared" si="3199"/>
        <v>100</v>
      </c>
      <c r="X3807" s="27"/>
    </row>
    <row r="3808" spans="1:24" ht="31.5" customHeight="1" x14ac:dyDescent="0.3">
      <c r="A3808" s="4" t="s">
        <v>240</v>
      </c>
      <c r="B3808" s="4" t="s">
        <v>1775</v>
      </c>
      <c r="C3808" s="4" t="s">
        <v>406</v>
      </c>
      <c r="D3808" s="4" t="s">
        <v>87</v>
      </c>
      <c r="E3808" s="14" t="s">
        <v>541</v>
      </c>
      <c r="F3808" s="5"/>
      <c r="G3808" s="5"/>
      <c r="H3808" s="5"/>
      <c r="I3808" s="5"/>
      <c r="J3808" s="5"/>
      <c r="K3808" s="5"/>
      <c r="L3808" s="5"/>
      <c r="M3808" s="5">
        <f t="shared" si="3194"/>
        <v>0</v>
      </c>
      <c r="N3808" s="5">
        <f t="shared" ref="N3808:V3808" si="3209">N3809</f>
        <v>1145</v>
      </c>
      <c r="O3808" s="5">
        <f t="shared" si="3209"/>
        <v>1042</v>
      </c>
      <c r="P3808" s="5">
        <f t="shared" si="3209"/>
        <v>0</v>
      </c>
      <c r="Q3808" s="5">
        <f t="shared" si="3209"/>
        <v>0</v>
      </c>
      <c r="R3808" s="5">
        <f t="shared" si="3209"/>
        <v>0</v>
      </c>
      <c r="S3808" s="5">
        <f t="shared" si="3209"/>
        <v>0</v>
      </c>
      <c r="T3808" s="5">
        <f t="shared" si="3209"/>
        <v>1145</v>
      </c>
      <c r="U3808" s="5">
        <f t="shared" si="3209"/>
        <v>0</v>
      </c>
      <c r="V3808" s="42">
        <f t="shared" si="3209"/>
        <v>0</v>
      </c>
      <c r="W3808" s="5">
        <f t="shared" si="3199"/>
        <v>100</v>
      </c>
      <c r="X3808" s="27"/>
    </row>
    <row r="3809" spans="1:24" ht="63" customHeight="1" x14ac:dyDescent="0.3">
      <c r="A3809" s="4" t="s">
        <v>240</v>
      </c>
      <c r="B3809" s="4" t="s">
        <v>1775</v>
      </c>
      <c r="C3809" s="4" t="s">
        <v>406</v>
      </c>
      <c r="D3809" s="4" t="s">
        <v>84</v>
      </c>
      <c r="E3809" s="14" t="s">
        <v>1552</v>
      </c>
      <c r="F3809" s="5"/>
      <c r="G3809" s="5"/>
      <c r="H3809" s="5"/>
      <c r="I3809" s="5"/>
      <c r="J3809" s="5"/>
      <c r="K3809" s="5"/>
      <c r="L3809" s="5"/>
      <c r="M3809" s="5">
        <f t="shared" si="3194"/>
        <v>0</v>
      </c>
      <c r="N3809" s="5">
        <v>1145</v>
      </c>
      <c r="O3809" s="5">
        <v>1042</v>
      </c>
      <c r="P3809" s="5">
        <v>0</v>
      </c>
      <c r="Q3809" s="5">
        <v>0</v>
      </c>
      <c r="R3809" s="5">
        <v>0</v>
      </c>
      <c r="S3809" s="5">
        <v>0</v>
      </c>
      <c r="T3809" s="5">
        <v>1145</v>
      </c>
      <c r="U3809" s="5">
        <v>0</v>
      </c>
      <c r="V3809" s="42">
        <v>0</v>
      </c>
      <c r="W3809" s="5">
        <f t="shared" si="3199"/>
        <v>100</v>
      </c>
      <c r="X3809" s="27"/>
    </row>
    <row r="3810" spans="1:24" s="3" customFormat="1" ht="15.75" customHeight="1" x14ac:dyDescent="0.3">
      <c r="A3810" s="7" t="s">
        <v>240</v>
      </c>
      <c r="B3810" s="7" t="s">
        <v>37</v>
      </c>
      <c r="C3810" s="7"/>
      <c r="D3810" s="7"/>
      <c r="E3810" s="18" t="s">
        <v>894</v>
      </c>
      <c r="F3810" s="8">
        <f t="shared" ref="F3810:L3816" si="3210">F3811</f>
        <v>1017.7</v>
      </c>
      <c r="G3810" s="8">
        <f t="shared" si="3210"/>
        <v>1017.7</v>
      </c>
      <c r="H3810" s="8">
        <f t="shared" si="3210"/>
        <v>1017.7</v>
      </c>
      <c r="I3810" s="8">
        <f t="shared" si="3210"/>
        <v>0</v>
      </c>
      <c r="J3810" s="8">
        <f t="shared" si="3210"/>
        <v>0</v>
      </c>
      <c r="K3810" s="8">
        <f t="shared" si="3210"/>
        <v>0</v>
      </c>
      <c r="L3810" s="8">
        <f t="shared" si="3210"/>
        <v>-39.972999999999999</v>
      </c>
      <c r="M3810" s="8">
        <f t="shared" si="3194"/>
        <v>977.72700000000009</v>
      </c>
      <c r="N3810" s="8">
        <f t="shared" ref="N3810:O3816" si="3211">N3811</f>
        <v>1139.7269999999999</v>
      </c>
      <c r="O3810" s="8">
        <f t="shared" si="3211"/>
        <v>666.14400000000001</v>
      </c>
      <c r="P3810" s="8">
        <f t="shared" ref="P3810:V3816" si="3212">P3811</f>
        <v>0</v>
      </c>
      <c r="Q3810" s="8">
        <f t="shared" si="3212"/>
        <v>0</v>
      </c>
      <c r="R3810" s="8">
        <f t="shared" si="3212"/>
        <v>0</v>
      </c>
      <c r="S3810" s="8">
        <f t="shared" si="3212"/>
        <v>0</v>
      </c>
      <c r="T3810" s="8">
        <f t="shared" si="3212"/>
        <v>1139.7265</v>
      </c>
      <c r="U3810" s="8">
        <f t="shared" si="3212"/>
        <v>0</v>
      </c>
      <c r="V3810" s="40">
        <f t="shared" si="3212"/>
        <v>0</v>
      </c>
      <c r="W3810" s="8">
        <f t="shared" si="3199"/>
        <v>99.999956129845131</v>
      </c>
      <c r="X3810" s="22"/>
    </row>
    <row r="3811" spans="1:24" s="10" customFormat="1" ht="15.75" customHeight="1" x14ac:dyDescent="0.3">
      <c r="A3811" s="9" t="s">
        <v>240</v>
      </c>
      <c r="B3811" s="9" t="s">
        <v>1783</v>
      </c>
      <c r="C3811" s="9"/>
      <c r="D3811" s="9"/>
      <c r="E3811" s="13" t="s">
        <v>740</v>
      </c>
      <c r="F3811" s="11">
        <f t="shared" si="3210"/>
        <v>1017.7</v>
      </c>
      <c r="G3811" s="11">
        <f t="shared" si="3210"/>
        <v>1017.7</v>
      </c>
      <c r="H3811" s="11">
        <f t="shared" si="3210"/>
        <v>1017.7</v>
      </c>
      <c r="I3811" s="11">
        <f t="shared" si="3210"/>
        <v>0</v>
      </c>
      <c r="J3811" s="11">
        <f t="shared" si="3210"/>
        <v>0</v>
      </c>
      <c r="K3811" s="11">
        <f t="shared" si="3210"/>
        <v>0</v>
      </c>
      <c r="L3811" s="11">
        <f t="shared" si="3210"/>
        <v>-39.972999999999999</v>
      </c>
      <c r="M3811" s="11">
        <f t="shared" si="3194"/>
        <v>977.72700000000009</v>
      </c>
      <c r="N3811" s="11">
        <f>N3812+N3818</f>
        <v>1139.7269999999999</v>
      </c>
      <c r="O3811" s="11">
        <f>O3812+O3818</f>
        <v>666.14400000000001</v>
      </c>
      <c r="P3811" s="11">
        <f t="shared" si="3212"/>
        <v>0</v>
      </c>
      <c r="Q3811" s="11">
        <f t="shared" si="3212"/>
        <v>0</v>
      </c>
      <c r="R3811" s="11">
        <f t="shared" si="3212"/>
        <v>0</v>
      </c>
      <c r="S3811" s="11">
        <f t="shared" si="3212"/>
        <v>0</v>
      </c>
      <c r="T3811" s="11">
        <f>T3812+T3818</f>
        <v>1139.7265</v>
      </c>
      <c r="U3811" s="11">
        <f t="shared" si="3212"/>
        <v>0</v>
      </c>
      <c r="V3811" s="41">
        <f t="shared" si="3212"/>
        <v>0</v>
      </c>
      <c r="W3811" s="11">
        <f t="shared" si="3199"/>
        <v>99.999956129845131</v>
      </c>
      <c r="X3811" s="26"/>
    </row>
    <row r="3812" spans="1:24" ht="31.5" customHeight="1" x14ac:dyDescent="0.3">
      <c r="A3812" s="4" t="s">
        <v>240</v>
      </c>
      <c r="B3812" s="4" t="s">
        <v>1783</v>
      </c>
      <c r="C3812" s="4" t="s">
        <v>635</v>
      </c>
      <c r="D3812" s="4"/>
      <c r="E3812" s="14" t="s">
        <v>1081</v>
      </c>
      <c r="F3812" s="5">
        <f t="shared" si="3210"/>
        <v>1017.7</v>
      </c>
      <c r="G3812" s="5">
        <f t="shared" si="3210"/>
        <v>1017.7</v>
      </c>
      <c r="H3812" s="5">
        <f t="shared" si="3210"/>
        <v>1017.7</v>
      </c>
      <c r="I3812" s="5">
        <f t="shared" si="3210"/>
        <v>0</v>
      </c>
      <c r="J3812" s="5">
        <f t="shared" si="3210"/>
        <v>0</v>
      </c>
      <c r="K3812" s="5">
        <f t="shared" si="3210"/>
        <v>0</v>
      </c>
      <c r="L3812" s="5">
        <f t="shared" si="3210"/>
        <v>-39.972999999999999</v>
      </c>
      <c r="M3812" s="5">
        <f t="shared" si="3194"/>
        <v>977.72700000000009</v>
      </c>
      <c r="N3812" s="5">
        <f t="shared" si="3211"/>
        <v>977.72699999999998</v>
      </c>
      <c r="O3812" s="5">
        <f t="shared" si="3211"/>
        <v>534.14400000000001</v>
      </c>
      <c r="P3812" s="5">
        <f t="shared" si="3212"/>
        <v>0</v>
      </c>
      <c r="Q3812" s="5">
        <f t="shared" si="3212"/>
        <v>0</v>
      </c>
      <c r="R3812" s="5">
        <f t="shared" si="3212"/>
        <v>0</v>
      </c>
      <c r="S3812" s="5">
        <f t="shared" si="3212"/>
        <v>0</v>
      </c>
      <c r="T3812" s="5">
        <f t="shared" si="3212"/>
        <v>977.72649999999999</v>
      </c>
      <c r="U3812" s="5">
        <f t="shared" si="3212"/>
        <v>0</v>
      </c>
      <c r="V3812" s="42">
        <f t="shared" si="3212"/>
        <v>0</v>
      </c>
      <c r="W3812" s="5">
        <f t="shared" si="3199"/>
        <v>99.999948860980624</v>
      </c>
      <c r="X3812" s="27"/>
    </row>
    <row r="3813" spans="1:24" ht="31.5" customHeight="1" x14ac:dyDescent="0.3">
      <c r="A3813" s="4" t="s">
        <v>240</v>
      </c>
      <c r="B3813" s="4" t="s">
        <v>1783</v>
      </c>
      <c r="C3813" s="4" t="s">
        <v>639</v>
      </c>
      <c r="D3813" s="4"/>
      <c r="E3813" s="14" t="s">
        <v>1087</v>
      </c>
      <c r="F3813" s="5">
        <f t="shared" si="3210"/>
        <v>1017.7</v>
      </c>
      <c r="G3813" s="5">
        <f t="shared" si="3210"/>
        <v>1017.7</v>
      </c>
      <c r="H3813" s="5">
        <f t="shared" si="3210"/>
        <v>1017.7</v>
      </c>
      <c r="I3813" s="5">
        <f t="shared" si="3210"/>
        <v>0</v>
      </c>
      <c r="J3813" s="5">
        <f t="shared" si="3210"/>
        <v>0</v>
      </c>
      <c r="K3813" s="5">
        <f t="shared" si="3210"/>
        <v>0</v>
      </c>
      <c r="L3813" s="5">
        <f t="shared" si="3210"/>
        <v>-39.972999999999999</v>
      </c>
      <c r="M3813" s="5">
        <f t="shared" si="3194"/>
        <v>977.72700000000009</v>
      </c>
      <c r="N3813" s="5">
        <f t="shared" si="3211"/>
        <v>977.72699999999998</v>
      </c>
      <c r="O3813" s="5">
        <f t="shared" si="3211"/>
        <v>534.14400000000001</v>
      </c>
      <c r="P3813" s="5">
        <f t="shared" si="3212"/>
        <v>0</v>
      </c>
      <c r="Q3813" s="5">
        <f t="shared" si="3212"/>
        <v>0</v>
      </c>
      <c r="R3813" s="5">
        <f t="shared" si="3212"/>
        <v>0</v>
      </c>
      <c r="S3813" s="5">
        <f t="shared" si="3212"/>
        <v>0</v>
      </c>
      <c r="T3813" s="5">
        <f t="shared" si="3212"/>
        <v>977.72649999999999</v>
      </c>
      <c r="U3813" s="5">
        <f t="shared" si="3212"/>
        <v>0</v>
      </c>
      <c r="V3813" s="42">
        <f t="shared" si="3212"/>
        <v>0</v>
      </c>
      <c r="W3813" s="5">
        <f t="shared" si="3199"/>
        <v>99.999948860980624</v>
      </c>
      <c r="X3813" s="27"/>
    </row>
    <row r="3814" spans="1:24" ht="63" customHeight="1" x14ac:dyDescent="0.3">
      <c r="A3814" s="4" t="s">
        <v>240</v>
      </c>
      <c r="B3814" s="4" t="s">
        <v>1783</v>
      </c>
      <c r="C3814" s="4" t="s">
        <v>640</v>
      </c>
      <c r="D3814" s="4"/>
      <c r="E3814" s="14" t="s">
        <v>1088</v>
      </c>
      <c r="F3814" s="5">
        <f t="shared" si="3210"/>
        <v>1017.7</v>
      </c>
      <c r="G3814" s="5">
        <f t="shared" si="3210"/>
        <v>1017.7</v>
      </c>
      <c r="H3814" s="5">
        <f t="shared" si="3210"/>
        <v>1017.7</v>
      </c>
      <c r="I3814" s="5">
        <f t="shared" si="3210"/>
        <v>0</v>
      </c>
      <c r="J3814" s="5">
        <f t="shared" si="3210"/>
        <v>0</v>
      </c>
      <c r="K3814" s="5">
        <f t="shared" si="3210"/>
        <v>0</v>
      </c>
      <c r="L3814" s="5">
        <f t="shared" si="3210"/>
        <v>-39.972999999999999</v>
      </c>
      <c r="M3814" s="5">
        <f t="shared" si="3194"/>
        <v>977.72700000000009</v>
      </c>
      <c r="N3814" s="5">
        <f t="shared" si="3211"/>
        <v>977.72699999999998</v>
      </c>
      <c r="O3814" s="5">
        <f t="shared" si="3211"/>
        <v>534.14400000000001</v>
      </c>
      <c r="P3814" s="5">
        <f t="shared" si="3212"/>
        <v>0</v>
      </c>
      <c r="Q3814" s="5">
        <f t="shared" si="3212"/>
        <v>0</v>
      </c>
      <c r="R3814" s="5">
        <f t="shared" si="3212"/>
        <v>0</v>
      </c>
      <c r="S3814" s="5">
        <f t="shared" si="3212"/>
        <v>0</v>
      </c>
      <c r="T3814" s="5">
        <f t="shared" si="3212"/>
        <v>977.72649999999999</v>
      </c>
      <c r="U3814" s="5">
        <f t="shared" si="3212"/>
        <v>0</v>
      </c>
      <c r="V3814" s="42">
        <f t="shared" si="3212"/>
        <v>0</v>
      </c>
      <c r="W3814" s="5">
        <f t="shared" si="3199"/>
        <v>99.999948860980624</v>
      </c>
      <c r="X3814" s="27"/>
    </row>
    <row r="3815" spans="1:24" ht="31.5" customHeight="1" x14ac:dyDescent="0.3">
      <c r="A3815" s="4" t="s">
        <v>240</v>
      </c>
      <c r="B3815" s="4" t="s">
        <v>1783</v>
      </c>
      <c r="C3815" s="4" t="s">
        <v>638</v>
      </c>
      <c r="D3815" s="4"/>
      <c r="E3815" s="14" t="s">
        <v>751</v>
      </c>
      <c r="F3815" s="5">
        <f t="shared" si="3210"/>
        <v>1017.7</v>
      </c>
      <c r="G3815" s="5">
        <f t="shared" si="3210"/>
        <v>1017.7</v>
      </c>
      <c r="H3815" s="5">
        <f t="shared" si="3210"/>
        <v>1017.7</v>
      </c>
      <c r="I3815" s="5">
        <f t="shared" si="3210"/>
        <v>0</v>
      </c>
      <c r="J3815" s="5">
        <f t="shared" si="3210"/>
        <v>0</v>
      </c>
      <c r="K3815" s="5">
        <f t="shared" si="3210"/>
        <v>0</v>
      </c>
      <c r="L3815" s="5">
        <f t="shared" si="3210"/>
        <v>-39.972999999999999</v>
      </c>
      <c r="M3815" s="5">
        <f t="shared" si="3194"/>
        <v>977.72700000000009</v>
      </c>
      <c r="N3815" s="5">
        <f t="shared" si="3211"/>
        <v>977.72699999999998</v>
      </c>
      <c r="O3815" s="5">
        <f t="shared" si="3211"/>
        <v>534.14400000000001</v>
      </c>
      <c r="P3815" s="5">
        <f t="shared" si="3212"/>
        <v>0</v>
      </c>
      <c r="Q3815" s="5">
        <f t="shared" si="3212"/>
        <v>0</v>
      </c>
      <c r="R3815" s="5">
        <f t="shared" si="3212"/>
        <v>0</v>
      </c>
      <c r="S3815" s="5">
        <f t="shared" si="3212"/>
        <v>0</v>
      </c>
      <c r="T3815" s="5">
        <f t="shared" si="3212"/>
        <v>977.72649999999999</v>
      </c>
      <c r="U3815" s="5">
        <f t="shared" si="3212"/>
        <v>0</v>
      </c>
      <c r="V3815" s="42">
        <f t="shared" si="3212"/>
        <v>0</v>
      </c>
      <c r="W3815" s="5">
        <f t="shared" si="3199"/>
        <v>99.999948860980624</v>
      </c>
      <c r="X3815" s="27"/>
    </row>
    <row r="3816" spans="1:24" ht="31.5" customHeight="1" x14ac:dyDescent="0.3">
      <c r="A3816" s="4" t="s">
        <v>240</v>
      </c>
      <c r="B3816" s="4" t="s">
        <v>1783</v>
      </c>
      <c r="C3816" s="4" t="s">
        <v>638</v>
      </c>
      <c r="D3816" s="4" t="s">
        <v>11</v>
      </c>
      <c r="E3816" s="14" t="s">
        <v>531</v>
      </c>
      <c r="F3816" s="5">
        <f t="shared" si="3210"/>
        <v>1017.7</v>
      </c>
      <c r="G3816" s="5">
        <f t="shared" si="3210"/>
        <v>1017.7</v>
      </c>
      <c r="H3816" s="5">
        <f t="shared" si="3210"/>
        <v>1017.7</v>
      </c>
      <c r="I3816" s="5">
        <f t="shared" si="3210"/>
        <v>0</v>
      </c>
      <c r="J3816" s="5">
        <f t="shared" si="3210"/>
        <v>0</v>
      </c>
      <c r="K3816" s="5">
        <f t="shared" si="3210"/>
        <v>0</v>
      </c>
      <c r="L3816" s="5">
        <f t="shared" si="3210"/>
        <v>-39.972999999999999</v>
      </c>
      <c r="M3816" s="5">
        <f t="shared" si="3194"/>
        <v>977.72700000000009</v>
      </c>
      <c r="N3816" s="5">
        <f t="shared" si="3211"/>
        <v>977.72699999999998</v>
      </c>
      <c r="O3816" s="5">
        <f t="shared" si="3211"/>
        <v>534.14400000000001</v>
      </c>
      <c r="P3816" s="5">
        <f t="shared" si="3212"/>
        <v>0</v>
      </c>
      <c r="Q3816" s="5">
        <f t="shared" si="3212"/>
        <v>0</v>
      </c>
      <c r="R3816" s="5">
        <f t="shared" si="3212"/>
        <v>0</v>
      </c>
      <c r="S3816" s="5">
        <f t="shared" si="3212"/>
        <v>0</v>
      </c>
      <c r="T3816" s="5">
        <f t="shared" si="3212"/>
        <v>977.72649999999999</v>
      </c>
      <c r="U3816" s="5">
        <f t="shared" si="3212"/>
        <v>0</v>
      </c>
      <c r="V3816" s="42">
        <f t="shared" si="3212"/>
        <v>0</v>
      </c>
      <c r="W3816" s="5">
        <f t="shared" si="3199"/>
        <v>99.999948860980624</v>
      </c>
      <c r="X3816" s="27"/>
    </row>
    <row r="3817" spans="1:24" ht="31.5" customHeight="1" x14ac:dyDescent="0.3">
      <c r="A3817" s="4" t="s">
        <v>240</v>
      </c>
      <c r="B3817" s="4" t="s">
        <v>1783</v>
      </c>
      <c r="C3817" s="4" t="s">
        <v>638</v>
      </c>
      <c r="D3817" s="4" t="s">
        <v>12</v>
      </c>
      <c r="E3817" s="14" t="s">
        <v>532</v>
      </c>
      <c r="F3817" s="5">
        <v>1017.7</v>
      </c>
      <c r="G3817" s="5">
        <v>1017.7</v>
      </c>
      <c r="H3817" s="5">
        <v>1017.7</v>
      </c>
      <c r="I3817" s="5"/>
      <c r="J3817" s="5"/>
      <c r="K3817" s="5"/>
      <c r="L3817" s="5">
        <f>-33.973-6</f>
        <v>-39.972999999999999</v>
      </c>
      <c r="M3817" s="5">
        <f t="shared" si="3194"/>
        <v>977.72700000000009</v>
      </c>
      <c r="N3817" s="5">
        <v>977.72699999999998</v>
      </c>
      <c r="O3817" s="5">
        <v>534.14400000000001</v>
      </c>
      <c r="P3817" s="5">
        <v>0</v>
      </c>
      <c r="Q3817" s="5">
        <v>0</v>
      </c>
      <c r="R3817" s="5">
        <v>0</v>
      </c>
      <c r="S3817" s="5">
        <v>0</v>
      </c>
      <c r="T3817" s="5">
        <v>977.72649999999999</v>
      </c>
      <c r="U3817" s="5">
        <v>0</v>
      </c>
      <c r="V3817" s="42">
        <v>0</v>
      </c>
      <c r="W3817" s="5">
        <f t="shared" si="3199"/>
        <v>99.999948860980624</v>
      </c>
      <c r="X3817" s="27"/>
    </row>
    <row r="3818" spans="1:24" ht="31.5" customHeight="1" x14ac:dyDescent="0.3">
      <c r="A3818" s="4" t="s">
        <v>240</v>
      </c>
      <c r="B3818" s="4" t="s">
        <v>1783</v>
      </c>
      <c r="C3818" s="4" t="s">
        <v>22</v>
      </c>
      <c r="D3818" s="4"/>
      <c r="E3818" s="14" t="s">
        <v>802</v>
      </c>
      <c r="F3818" s="5"/>
      <c r="G3818" s="5"/>
      <c r="H3818" s="5"/>
      <c r="I3818" s="5"/>
      <c r="J3818" s="5"/>
      <c r="K3818" s="5"/>
      <c r="L3818" s="5"/>
      <c r="M3818" s="5">
        <f t="shared" si="3194"/>
        <v>0</v>
      </c>
      <c r="N3818" s="5">
        <f t="shared" ref="N3818:O3820" si="3213">N3819</f>
        <v>162</v>
      </c>
      <c r="O3818" s="5">
        <f t="shared" si="3213"/>
        <v>132</v>
      </c>
      <c r="P3818" s="5">
        <f t="shared" ref="P3818:V3820" si="3214">P3819</f>
        <v>0</v>
      </c>
      <c r="Q3818" s="5">
        <f t="shared" si="3214"/>
        <v>0</v>
      </c>
      <c r="R3818" s="5">
        <f t="shared" si="3214"/>
        <v>0</v>
      </c>
      <c r="S3818" s="5">
        <f t="shared" si="3214"/>
        <v>0</v>
      </c>
      <c r="T3818" s="5">
        <f t="shared" si="3214"/>
        <v>162</v>
      </c>
      <c r="U3818" s="5">
        <f t="shared" si="3214"/>
        <v>0</v>
      </c>
      <c r="V3818" s="42">
        <f t="shared" si="3214"/>
        <v>0</v>
      </c>
      <c r="W3818" s="5">
        <f t="shared" si="3199"/>
        <v>100</v>
      </c>
      <c r="X3818" s="27"/>
    </row>
    <row r="3819" spans="1:24" ht="47.25" customHeight="1" x14ac:dyDescent="0.3">
      <c r="A3819" s="4" t="s">
        <v>240</v>
      </c>
      <c r="B3819" s="4" t="s">
        <v>1783</v>
      </c>
      <c r="C3819" s="4" t="s">
        <v>406</v>
      </c>
      <c r="D3819" s="4"/>
      <c r="E3819" s="14" t="s">
        <v>808</v>
      </c>
      <c r="F3819" s="5"/>
      <c r="G3819" s="5"/>
      <c r="H3819" s="5"/>
      <c r="I3819" s="5"/>
      <c r="J3819" s="5"/>
      <c r="K3819" s="5"/>
      <c r="L3819" s="5"/>
      <c r="M3819" s="5">
        <f t="shared" si="3194"/>
        <v>0</v>
      </c>
      <c r="N3819" s="5">
        <f t="shared" si="3213"/>
        <v>162</v>
      </c>
      <c r="O3819" s="5">
        <f t="shared" si="3213"/>
        <v>132</v>
      </c>
      <c r="P3819" s="5">
        <f t="shared" si="3214"/>
        <v>0</v>
      </c>
      <c r="Q3819" s="5">
        <f t="shared" si="3214"/>
        <v>0</v>
      </c>
      <c r="R3819" s="5">
        <f t="shared" si="3214"/>
        <v>0</v>
      </c>
      <c r="S3819" s="5">
        <f t="shared" si="3214"/>
        <v>0</v>
      </c>
      <c r="T3819" s="5">
        <f t="shared" si="3214"/>
        <v>162</v>
      </c>
      <c r="U3819" s="5">
        <f t="shared" si="3214"/>
        <v>0</v>
      </c>
      <c r="V3819" s="42">
        <f t="shared" si="3214"/>
        <v>0</v>
      </c>
      <c r="W3819" s="5">
        <f t="shared" si="3199"/>
        <v>100</v>
      </c>
      <c r="X3819" s="27"/>
    </row>
    <row r="3820" spans="1:24" ht="31.5" customHeight="1" x14ac:dyDescent="0.3">
      <c r="A3820" s="4" t="s">
        <v>240</v>
      </c>
      <c r="B3820" s="4" t="s">
        <v>1783</v>
      </c>
      <c r="C3820" s="4" t="s">
        <v>406</v>
      </c>
      <c r="D3820" s="4" t="s">
        <v>87</v>
      </c>
      <c r="E3820" s="14" t="s">
        <v>541</v>
      </c>
      <c r="F3820" s="5"/>
      <c r="G3820" s="5"/>
      <c r="H3820" s="5"/>
      <c r="I3820" s="5"/>
      <c r="J3820" s="5"/>
      <c r="K3820" s="5"/>
      <c r="L3820" s="5"/>
      <c r="M3820" s="5">
        <f t="shared" si="3194"/>
        <v>0</v>
      </c>
      <c r="N3820" s="5">
        <f t="shared" si="3213"/>
        <v>162</v>
      </c>
      <c r="O3820" s="5">
        <f t="shared" si="3213"/>
        <v>132</v>
      </c>
      <c r="P3820" s="5">
        <f t="shared" si="3214"/>
        <v>0</v>
      </c>
      <c r="Q3820" s="5">
        <f t="shared" si="3214"/>
        <v>0</v>
      </c>
      <c r="R3820" s="5">
        <f t="shared" si="3214"/>
        <v>0</v>
      </c>
      <c r="S3820" s="5">
        <f t="shared" si="3214"/>
        <v>0</v>
      </c>
      <c r="T3820" s="5">
        <f t="shared" si="3214"/>
        <v>162</v>
      </c>
      <c r="U3820" s="5">
        <f t="shared" si="3214"/>
        <v>0</v>
      </c>
      <c r="V3820" s="42">
        <f t="shared" si="3214"/>
        <v>0</v>
      </c>
      <c r="W3820" s="5">
        <f t="shared" si="3199"/>
        <v>100</v>
      </c>
      <c r="X3820" s="27"/>
    </row>
    <row r="3821" spans="1:24" ht="63" customHeight="1" x14ac:dyDescent="0.3">
      <c r="A3821" s="4" t="s">
        <v>240</v>
      </c>
      <c r="B3821" s="4" t="s">
        <v>1783</v>
      </c>
      <c r="C3821" s="4" t="s">
        <v>406</v>
      </c>
      <c r="D3821" s="4" t="s">
        <v>84</v>
      </c>
      <c r="E3821" s="14" t="s">
        <v>1552</v>
      </c>
      <c r="F3821" s="5"/>
      <c r="G3821" s="5"/>
      <c r="H3821" s="5"/>
      <c r="I3821" s="5"/>
      <c r="J3821" s="5"/>
      <c r="K3821" s="5"/>
      <c r="L3821" s="5"/>
      <c r="M3821" s="5">
        <f t="shared" si="3194"/>
        <v>0</v>
      </c>
      <c r="N3821" s="5">
        <v>162</v>
      </c>
      <c r="O3821" s="5">
        <v>132</v>
      </c>
      <c r="P3821" s="5">
        <v>0</v>
      </c>
      <c r="Q3821" s="5">
        <v>0</v>
      </c>
      <c r="R3821" s="5">
        <v>0</v>
      </c>
      <c r="S3821" s="5">
        <v>0</v>
      </c>
      <c r="T3821" s="5">
        <v>162</v>
      </c>
      <c r="U3821" s="5">
        <v>0</v>
      </c>
      <c r="V3821" s="42">
        <v>0</v>
      </c>
      <c r="W3821" s="5">
        <f t="shared" si="3199"/>
        <v>100</v>
      </c>
      <c r="X3821" s="27"/>
    </row>
    <row r="3822" spans="1:24" s="3" customFormat="1" ht="31.5" customHeight="1" x14ac:dyDescent="0.3">
      <c r="A3822" s="7" t="s">
        <v>241</v>
      </c>
      <c r="B3822" s="7" t="s">
        <v>1759</v>
      </c>
      <c r="C3822" s="7"/>
      <c r="D3822" s="7"/>
      <c r="E3822" s="18" t="s">
        <v>480</v>
      </c>
      <c r="F3822" s="8">
        <f t="shared" ref="F3822:L3822" si="3215">F3823+F3877+F3913+F3980+F4048+F4060+F4068+F4090+F4080</f>
        <v>95074.699999999983</v>
      </c>
      <c r="G3822" s="8">
        <f t="shared" si="3215"/>
        <v>64779.399999999987</v>
      </c>
      <c r="H3822" s="8">
        <f t="shared" si="3215"/>
        <v>65888.499999999985</v>
      </c>
      <c r="I3822" s="8">
        <f t="shared" si="3215"/>
        <v>-3645.7</v>
      </c>
      <c r="J3822" s="8">
        <f t="shared" si="3215"/>
        <v>-3550.1</v>
      </c>
      <c r="K3822" s="8">
        <f t="shared" si="3215"/>
        <v>-3448.2</v>
      </c>
      <c r="L3822" s="8">
        <f t="shared" si="3215"/>
        <v>-1297.0230000000001</v>
      </c>
      <c r="M3822" s="8">
        <f t="shared" si="3194"/>
        <v>90131.976999999984</v>
      </c>
      <c r="N3822" s="8">
        <f t="shared" ref="N3822:V3822" si="3216">N3823+N3877+N3913+N3980+N4048+N4060+N4068+N4090+N4080</f>
        <v>91811.175539999997</v>
      </c>
      <c r="O3822" s="8">
        <f>O3823+O3877+O3913+O3980+O4048+O4060+O4068+O4090+O4080</f>
        <v>69580.060239999992</v>
      </c>
      <c r="P3822" s="8">
        <f t="shared" si="3216"/>
        <v>19458.802059999998</v>
      </c>
      <c r="Q3822" s="8">
        <f t="shared" si="3216"/>
        <v>17545.771369999999</v>
      </c>
      <c r="R3822" s="8">
        <f t="shared" si="3216"/>
        <v>0</v>
      </c>
      <c r="S3822" s="8">
        <f t="shared" si="3216"/>
        <v>0</v>
      </c>
      <c r="T3822" s="8">
        <f>T3823+T3877+T3913+T3980+T4048+T4060+T4068+T4090+T4080</f>
        <v>91737.983919999999</v>
      </c>
      <c r="U3822" s="8">
        <f t="shared" si="3216"/>
        <v>19458.802029999999</v>
      </c>
      <c r="V3822" s="40">
        <f t="shared" si="3216"/>
        <v>0</v>
      </c>
      <c r="W3822" s="8">
        <f t="shared" si="3199"/>
        <v>99.920280271361833</v>
      </c>
      <c r="X3822" s="22"/>
    </row>
    <row r="3823" spans="1:24" s="3" customFormat="1" ht="15.75" customHeight="1" x14ac:dyDescent="0.3">
      <c r="A3823" s="7" t="s">
        <v>241</v>
      </c>
      <c r="B3823" s="7" t="s">
        <v>5</v>
      </c>
      <c r="C3823" s="7"/>
      <c r="D3823" s="7"/>
      <c r="E3823" s="18" t="s">
        <v>491</v>
      </c>
      <c r="F3823" s="8">
        <f t="shared" ref="F3823:L3823" si="3217">F3824+F3845</f>
        <v>18117.2</v>
      </c>
      <c r="G3823" s="8">
        <f t="shared" si="3217"/>
        <v>17161.2</v>
      </c>
      <c r="H3823" s="8">
        <f t="shared" si="3217"/>
        <v>16879.2</v>
      </c>
      <c r="I3823" s="8">
        <f t="shared" si="3217"/>
        <v>0</v>
      </c>
      <c r="J3823" s="8">
        <f t="shared" si="3217"/>
        <v>0</v>
      </c>
      <c r="K3823" s="8">
        <f t="shared" si="3217"/>
        <v>0</v>
      </c>
      <c r="L3823" s="8">
        <f t="shared" si="3217"/>
        <v>146.4</v>
      </c>
      <c r="M3823" s="8">
        <f t="shared" si="3194"/>
        <v>18263.600000000002</v>
      </c>
      <c r="N3823" s="8">
        <f>N3824+N3845</f>
        <v>17769.8999</v>
      </c>
      <c r="O3823" s="8">
        <f>O3824+O3845</f>
        <v>11090.895859999999</v>
      </c>
      <c r="P3823" s="8">
        <f t="shared" ref="P3823:V3823" si="3218">P3824+P3845</f>
        <v>587.6</v>
      </c>
      <c r="Q3823" s="8">
        <f t="shared" si="3218"/>
        <v>383.12700000000001</v>
      </c>
      <c r="R3823" s="8">
        <f t="shared" si="3218"/>
        <v>0</v>
      </c>
      <c r="S3823" s="8">
        <f t="shared" si="3218"/>
        <v>0</v>
      </c>
      <c r="T3823" s="8">
        <f t="shared" si="3218"/>
        <v>17769.497719999999</v>
      </c>
      <c r="U3823" s="8">
        <f t="shared" si="3218"/>
        <v>587.59996999999998</v>
      </c>
      <c r="V3823" s="40">
        <f t="shared" si="3218"/>
        <v>0</v>
      </c>
      <c r="W3823" s="8">
        <f t="shared" si="3199"/>
        <v>99.997736734577771</v>
      </c>
      <c r="X3823" s="22"/>
    </row>
    <row r="3824" spans="1:24" s="10" customFormat="1" ht="63" customHeight="1" x14ac:dyDescent="0.3">
      <c r="A3824" s="9" t="s">
        <v>241</v>
      </c>
      <c r="B3824" s="9" t="s">
        <v>1785</v>
      </c>
      <c r="C3824" s="9"/>
      <c r="D3824" s="9"/>
      <c r="E3824" s="13" t="s">
        <v>502</v>
      </c>
      <c r="F3824" s="11">
        <f t="shared" ref="F3824:L3824" si="3219">F3825+F3833</f>
        <v>14949.9</v>
      </c>
      <c r="G3824" s="11">
        <f t="shared" si="3219"/>
        <v>14949.9</v>
      </c>
      <c r="H3824" s="11">
        <f t="shared" si="3219"/>
        <v>14949.9</v>
      </c>
      <c r="I3824" s="11">
        <f t="shared" si="3219"/>
        <v>0</v>
      </c>
      <c r="J3824" s="11">
        <f t="shared" si="3219"/>
        <v>0</v>
      </c>
      <c r="K3824" s="11">
        <f t="shared" si="3219"/>
        <v>0</v>
      </c>
      <c r="L3824" s="11">
        <f t="shared" si="3219"/>
        <v>131.4</v>
      </c>
      <c r="M3824" s="11">
        <f t="shared" si="3194"/>
        <v>15081.3</v>
      </c>
      <c r="N3824" s="11">
        <f>N3825+N3833</f>
        <v>15087.599900000001</v>
      </c>
      <c r="O3824" s="11">
        <f>O3825+O3833</f>
        <v>8997.0720299999994</v>
      </c>
      <c r="P3824" s="11">
        <f t="shared" ref="P3824:V3824" si="3220">P3825+P3833</f>
        <v>587.6</v>
      </c>
      <c r="Q3824" s="11">
        <f t="shared" si="3220"/>
        <v>383.12700000000001</v>
      </c>
      <c r="R3824" s="11">
        <f t="shared" si="3220"/>
        <v>0</v>
      </c>
      <c r="S3824" s="11">
        <f t="shared" si="3220"/>
        <v>0</v>
      </c>
      <c r="T3824" s="11">
        <f t="shared" si="3220"/>
        <v>15087.237159999999</v>
      </c>
      <c r="U3824" s="11">
        <f t="shared" si="3220"/>
        <v>587.59996999999998</v>
      </c>
      <c r="V3824" s="41">
        <f t="shared" si="3220"/>
        <v>0</v>
      </c>
      <c r="W3824" s="11">
        <f t="shared" si="3199"/>
        <v>99.997595773997148</v>
      </c>
      <c r="X3824" s="26"/>
    </row>
    <row r="3825" spans="1:24" ht="47.25" customHeight="1" x14ac:dyDescent="0.3">
      <c r="A3825" s="4" t="s">
        <v>241</v>
      </c>
      <c r="B3825" s="4" t="s">
        <v>1785</v>
      </c>
      <c r="C3825" s="4" t="s">
        <v>110</v>
      </c>
      <c r="D3825" s="4"/>
      <c r="E3825" s="14" t="s">
        <v>1092</v>
      </c>
      <c r="F3825" s="5">
        <f t="shared" ref="F3825:L3827" si="3221">F3826</f>
        <v>581.29999999999995</v>
      </c>
      <c r="G3825" s="5">
        <f t="shared" si="3221"/>
        <v>581.29999999999995</v>
      </c>
      <c r="H3825" s="5">
        <f t="shared" si="3221"/>
        <v>581.29999999999995</v>
      </c>
      <c r="I3825" s="5">
        <f t="shared" si="3221"/>
        <v>0</v>
      </c>
      <c r="J3825" s="5">
        <f t="shared" si="3221"/>
        <v>0</v>
      </c>
      <c r="K3825" s="5">
        <f t="shared" si="3221"/>
        <v>0</v>
      </c>
      <c r="L3825" s="5">
        <f t="shared" si="3221"/>
        <v>0</v>
      </c>
      <c r="M3825" s="5">
        <f t="shared" si="3194"/>
        <v>581.29999999999995</v>
      </c>
      <c r="N3825" s="5">
        <f t="shared" ref="N3825:O3827" si="3222">N3826</f>
        <v>587.6</v>
      </c>
      <c r="O3825" s="5">
        <f t="shared" si="3222"/>
        <v>383.12700000000001</v>
      </c>
      <c r="P3825" s="5">
        <f t="shared" ref="P3825:V3827" si="3223">P3826</f>
        <v>587.6</v>
      </c>
      <c r="Q3825" s="5">
        <f t="shared" si="3223"/>
        <v>383.12700000000001</v>
      </c>
      <c r="R3825" s="5">
        <f t="shared" si="3223"/>
        <v>0</v>
      </c>
      <c r="S3825" s="5">
        <f t="shared" si="3223"/>
        <v>0</v>
      </c>
      <c r="T3825" s="5">
        <f t="shared" si="3223"/>
        <v>587.59996999999998</v>
      </c>
      <c r="U3825" s="5">
        <f t="shared" si="3223"/>
        <v>587.59996999999998</v>
      </c>
      <c r="V3825" s="42">
        <f t="shared" si="3223"/>
        <v>0</v>
      </c>
      <c r="W3825" s="5">
        <f t="shared" si="3199"/>
        <v>99.999994894486051</v>
      </c>
      <c r="X3825" s="27"/>
    </row>
    <row r="3826" spans="1:24" ht="31.5" customHeight="1" x14ac:dyDescent="0.3">
      <c r="A3826" s="4" t="s">
        <v>241</v>
      </c>
      <c r="B3826" s="4" t="s">
        <v>1785</v>
      </c>
      <c r="C3826" s="4" t="s">
        <v>166</v>
      </c>
      <c r="D3826" s="4"/>
      <c r="E3826" s="14" t="s">
        <v>1100</v>
      </c>
      <c r="F3826" s="5">
        <f t="shared" si="3221"/>
        <v>581.29999999999995</v>
      </c>
      <c r="G3826" s="5">
        <f t="shared" si="3221"/>
        <v>581.29999999999995</v>
      </c>
      <c r="H3826" s="5">
        <f t="shared" si="3221"/>
        <v>581.29999999999995</v>
      </c>
      <c r="I3826" s="5">
        <f t="shared" si="3221"/>
        <v>0</v>
      </c>
      <c r="J3826" s="5">
        <f t="shared" si="3221"/>
        <v>0</v>
      </c>
      <c r="K3826" s="5">
        <f t="shared" si="3221"/>
        <v>0</v>
      </c>
      <c r="L3826" s="5">
        <f t="shared" si="3221"/>
        <v>0</v>
      </c>
      <c r="M3826" s="5">
        <f t="shared" si="3194"/>
        <v>581.29999999999995</v>
      </c>
      <c r="N3826" s="5">
        <f t="shared" si="3222"/>
        <v>587.6</v>
      </c>
      <c r="O3826" s="5">
        <f t="shared" si="3222"/>
        <v>383.12700000000001</v>
      </c>
      <c r="P3826" s="5">
        <f t="shared" si="3223"/>
        <v>587.6</v>
      </c>
      <c r="Q3826" s="5">
        <f t="shared" si="3223"/>
        <v>383.12700000000001</v>
      </c>
      <c r="R3826" s="5">
        <f t="shared" si="3223"/>
        <v>0</v>
      </c>
      <c r="S3826" s="5">
        <f t="shared" si="3223"/>
        <v>0</v>
      </c>
      <c r="T3826" s="5">
        <f t="shared" si="3223"/>
        <v>587.59996999999998</v>
      </c>
      <c r="U3826" s="5">
        <f t="shared" si="3223"/>
        <v>587.59996999999998</v>
      </c>
      <c r="V3826" s="42">
        <f t="shared" si="3223"/>
        <v>0</v>
      </c>
      <c r="W3826" s="5">
        <f t="shared" si="3199"/>
        <v>99.999994894486051</v>
      </c>
      <c r="X3826" s="27"/>
    </row>
    <row r="3827" spans="1:24" ht="63" customHeight="1" x14ac:dyDescent="0.3">
      <c r="A3827" s="4" t="s">
        <v>241</v>
      </c>
      <c r="B3827" s="4" t="s">
        <v>1785</v>
      </c>
      <c r="C3827" s="4" t="s">
        <v>175</v>
      </c>
      <c r="D3827" s="4"/>
      <c r="E3827" s="14" t="s">
        <v>959</v>
      </c>
      <c r="F3827" s="5">
        <f t="shared" si="3221"/>
        <v>581.29999999999995</v>
      </c>
      <c r="G3827" s="5">
        <f t="shared" si="3221"/>
        <v>581.29999999999995</v>
      </c>
      <c r="H3827" s="5">
        <f t="shared" si="3221"/>
        <v>581.29999999999995</v>
      </c>
      <c r="I3827" s="5">
        <f t="shared" si="3221"/>
        <v>0</v>
      </c>
      <c r="J3827" s="5">
        <f t="shared" si="3221"/>
        <v>0</v>
      </c>
      <c r="K3827" s="5">
        <f t="shared" si="3221"/>
        <v>0</v>
      </c>
      <c r="L3827" s="5">
        <f t="shared" si="3221"/>
        <v>0</v>
      </c>
      <c r="M3827" s="5">
        <f t="shared" si="3194"/>
        <v>581.29999999999995</v>
      </c>
      <c r="N3827" s="5">
        <f t="shared" si="3222"/>
        <v>587.6</v>
      </c>
      <c r="O3827" s="5">
        <f t="shared" si="3222"/>
        <v>383.12700000000001</v>
      </c>
      <c r="P3827" s="5">
        <f t="shared" si="3223"/>
        <v>587.6</v>
      </c>
      <c r="Q3827" s="5">
        <f t="shared" si="3223"/>
        <v>383.12700000000001</v>
      </c>
      <c r="R3827" s="5">
        <f t="shared" si="3223"/>
        <v>0</v>
      </c>
      <c r="S3827" s="5">
        <f t="shared" si="3223"/>
        <v>0</v>
      </c>
      <c r="T3827" s="5">
        <f t="shared" si="3223"/>
        <v>587.59996999999998</v>
      </c>
      <c r="U3827" s="5">
        <f t="shared" si="3223"/>
        <v>587.59996999999998</v>
      </c>
      <c r="V3827" s="42">
        <f t="shared" si="3223"/>
        <v>0</v>
      </c>
      <c r="W3827" s="5">
        <f t="shared" si="3199"/>
        <v>99.999994894486051</v>
      </c>
      <c r="X3827" s="27"/>
    </row>
    <row r="3828" spans="1:24" ht="31.5" customHeight="1" x14ac:dyDescent="0.3">
      <c r="A3828" s="4" t="s">
        <v>241</v>
      </c>
      <c r="B3828" s="4" t="s">
        <v>1785</v>
      </c>
      <c r="C3828" s="4" t="s">
        <v>172</v>
      </c>
      <c r="D3828" s="4"/>
      <c r="E3828" s="14" t="s">
        <v>598</v>
      </c>
      <c r="F3828" s="5">
        <f t="shared" ref="F3828:L3828" si="3224">F3829+F3831</f>
        <v>581.29999999999995</v>
      </c>
      <c r="G3828" s="5">
        <f t="shared" si="3224"/>
        <v>581.29999999999995</v>
      </c>
      <c r="H3828" s="5">
        <f t="shared" si="3224"/>
        <v>581.29999999999995</v>
      </c>
      <c r="I3828" s="5">
        <f t="shared" si="3224"/>
        <v>0</v>
      </c>
      <c r="J3828" s="5">
        <f t="shared" si="3224"/>
        <v>0</v>
      </c>
      <c r="K3828" s="5">
        <f t="shared" si="3224"/>
        <v>0</v>
      </c>
      <c r="L3828" s="5">
        <f t="shared" si="3224"/>
        <v>0</v>
      </c>
      <c r="M3828" s="5">
        <f t="shared" si="3194"/>
        <v>581.29999999999995</v>
      </c>
      <c r="N3828" s="5">
        <f>N3829+N3831</f>
        <v>587.6</v>
      </c>
      <c r="O3828" s="5">
        <f>O3829+O3831</f>
        <v>383.12700000000001</v>
      </c>
      <c r="P3828" s="5">
        <f t="shared" ref="P3828:V3828" si="3225">P3829+P3831</f>
        <v>587.6</v>
      </c>
      <c r="Q3828" s="5">
        <f t="shared" si="3225"/>
        <v>383.12700000000001</v>
      </c>
      <c r="R3828" s="5">
        <f t="shared" si="3225"/>
        <v>0</v>
      </c>
      <c r="S3828" s="5">
        <f t="shared" si="3225"/>
        <v>0</v>
      </c>
      <c r="T3828" s="5">
        <f t="shared" si="3225"/>
        <v>587.59996999999998</v>
      </c>
      <c r="U3828" s="5">
        <f t="shared" si="3225"/>
        <v>587.59996999999998</v>
      </c>
      <c r="V3828" s="42">
        <f t="shared" si="3225"/>
        <v>0</v>
      </c>
      <c r="W3828" s="5">
        <f t="shared" si="3199"/>
        <v>99.999994894486051</v>
      </c>
      <c r="X3828" s="27"/>
    </row>
    <row r="3829" spans="1:24" ht="78.75" customHeight="1" x14ac:dyDescent="0.3">
      <c r="A3829" s="4" t="s">
        <v>241</v>
      </c>
      <c r="B3829" s="4" t="s">
        <v>1785</v>
      </c>
      <c r="C3829" s="4" t="s">
        <v>172</v>
      </c>
      <c r="D3829" s="4" t="s">
        <v>18</v>
      </c>
      <c r="E3829" s="14" t="s">
        <v>528</v>
      </c>
      <c r="F3829" s="5">
        <f t="shared" ref="F3829:L3829" si="3226">F3830</f>
        <v>531.4</v>
      </c>
      <c r="G3829" s="5">
        <f t="shared" si="3226"/>
        <v>531.4</v>
      </c>
      <c r="H3829" s="5">
        <f t="shared" si="3226"/>
        <v>531.4</v>
      </c>
      <c r="I3829" s="5">
        <f t="shared" si="3226"/>
        <v>0</v>
      </c>
      <c r="J3829" s="5">
        <f t="shared" si="3226"/>
        <v>0</v>
      </c>
      <c r="K3829" s="5">
        <f t="shared" si="3226"/>
        <v>0</v>
      </c>
      <c r="L3829" s="5">
        <f t="shared" si="3226"/>
        <v>0</v>
      </c>
      <c r="M3829" s="5">
        <f t="shared" si="3194"/>
        <v>531.4</v>
      </c>
      <c r="N3829" s="5">
        <f>N3830</f>
        <v>548.28809000000001</v>
      </c>
      <c r="O3829" s="5">
        <f>O3830</f>
        <v>343.077</v>
      </c>
      <c r="P3829" s="5">
        <f t="shared" ref="P3829:V3829" si="3227">P3830</f>
        <v>548.28809000000001</v>
      </c>
      <c r="Q3829" s="5">
        <f t="shared" si="3227"/>
        <v>343.077</v>
      </c>
      <c r="R3829" s="5">
        <f t="shared" si="3227"/>
        <v>0</v>
      </c>
      <c r="S3829" s="5">
        <f t="shared" si="3227"/>
        <v>0</v>
      </c>
      <c r="T3829" s="5">
        <f t="shared" si="3227"/>
        <v>548.28809000000001</v>
      </c>
      <c r="U3829" s="5">
        <f t="shared" si="3227"/>
        <v>548.28809000000001</v>
      </c>
      <c r="V3829" s="42">
        <f t="shared" si="3227"/>
        <v>0</v>
      </c>
      <c r="W3829" s="5">
        <f t="shared" si="3199"/>
        <v>100</v>
      </c>
      <c r="X3829" s="27"/>
    </row>
    <row r="3830" spans="1:24" ht="31.5" customHeight="1" x14ac:dyDescent="0.3">
      <c r="A3830" s="4" t="s">
        <v>241</v>
      </c>
      <c r="B3830" s="4" t="s">
        <v>1785</v>
      </c>
      <c r="C3830" s="4" t="s">
        <v>172</v>
      </c>
      <c r="D3830" s="4" t="s">
        <v>28</v>
      </c>
      <c r="E3830" s="14" t="s">
        <v>530</v>
      </c>
      <c r="F3830" s="5">
        <v>531.4</v>
      </c>
      <c r="G3830" s="5">
        <v>531.4</v>
      </c>
      <c r="H3830" s="5">
        <v>531.4</v>
      </c>
      <c r="I3830" s="5"/>
      <c r="J3830" s="5"/>
      <c r="K3830" s="5"/>
      <c r="L3830" s="5"/>
      <c r="M3830" s="5">
        <f t="shared" si="3194"/>
        <v>531.4</v>
      </c>
      <c r="N3830" s="5">
        <v>548.28809000000001</v>
      </c>
      <c r="O3830" s="5">
        <v>343.077</v>
      </c>
      <c r="P3830" s="5">
        <f>N3830</f>
        <v>548.28809000000001</v>
      </c>
      <c r="Q3830" s="5">
        <f>O3830</f>
        <v>343.077</v>
      </c>
      <c r="R3830" s="5">
        <v>0</v>
      </c>
      <c r="S3830" s="5">
        <v>0</v>
      </c>
      <c r="T3830" s="5">
        <v>548.28809000000001</v>
      </c>
      <c r="U3830" s="5">
        <f>T3830</f>
        <v>548.28809000000001</v>
      </c>
      <c r="V3830" s="42">
        <v>0</v>
      </c>
      <c r="W3830" s="5">
        <f t="shared" si="3199"/>
        <v>100</v>
      </c>
      <c r="X3830" s="27"/>
    </row>
    <row r="3831" spans="1:24" ht="31.5" customHeight="1" x14ac:dyDescent="0.3">
      <c r="A3831" s="4" t="s">
        <v>241</v>
      </c>
      <c r="B3831" s="4" t="s">
        <v>1785</v>
      </c>
      <c r="C3831" s="4" t="s">
        <v>172</v>
      </c>
      <c r="D3831" s="4" t="s">
        <v>11</v>
      </c>
      <c r="E3831" s="14" t="s">
        <v>531</v>
      </c>
      <c r="F3831" s="5">
        <f t="shared" ref="F3831:L3831" si="3228">F3832</f>
        <v>49.9</v>
      </c>
      <c r="G3831" s="5">
        <f t="shared" si="3228"/>
        <v>49.9</v>
      </c>
      <c r="H3831" s="5">
        <f t="shared" si="3228"/>
        <v>49.9</v>
      </c>
      <c r="I3831" s="5">
        <f t="shared" si="3228"/>
        <v>0</v>
      </c>
      <c r="J3831" s="5">
        <f t="shared" si="3228"/>
        <v>0</v>
      </c>
      <c r="K3831" s="5">
        <f t="shared" si="3228"/>
        <v>0</v>
      </c>
      <c r="L3831" s="5">
        <f t="shared" si="3228"/>
        <v>0</v>
      </c>
      <c r="M3831" s="5">
        <f t="shared" si="3194"/>
        <v>49.9</v>
      </c>
      <c r="N3831" s="5">
        <f>N3832</f>
        <v>39.311909999999997</v>
      </c>
      <c r="O3831" s="5">
        <f>O3832</f>
        <v>40.049999999999997</v>
      </c>
      <c r="P3831" s="5">
        <f t="shared" ref="P3831:V3831" si="3229">P3832</f>
        <v>39.311909999999997</v>
      </c>
      <c r="Q3831" s="5">
        <f t="shared" si="3229"/>
        <v>40.049999999999997</v>
      </c>
      <c r="R3831" s="5">
        <f t="shared" si="3229"/>
        <v>0</v>
      </c>
      <c r="S3831" s="5">
        <f t="shared" si="3229"/>
        <v>0</v>
      </c>
      <c r="T3831" s="5">
        <f t="shared" si="3229"/>
        <v>39.311880000000002</v>
      </c>
      <c r="U3831" s="5">
        <f t="shared" si="3229"/>
        <v>39.311880000000002</v>
      </c>
      <c r="V3831" s="42">
        <f t="shared" si="3229"/>
        <v>0</v>
      </c>
      <c r="W3831" s="5">
        <f t="shared" si="3199"/>
        <v>99.999923687248994</v>
      </c>
      <c r="X3831" s="27"/>
    </row>
    <row r="3832" spans="1:24" ht="31.5" customHeight="1" x14ac:dyDescent="0.3">
      <c r="A3832" s="4" t="s">
        <v>241</v>
      </c>
      <c r="B3832" s="4" t="s">
        <v>1785</v>
      </c>
      <c r="C3832" s="4" t="s">
        <v>172</v>
      </c>
      <c r="D3832" s="4" t="s">
        <v>12</v>
      </c>
      <c r="E3832" s="14" t="s">
        <v>532</v>
      </c>
      <c r="F3832" s="5">
        <v>49.9</v>
      </c>
      <c r="G3832" s="5">
        <v>49.9</v>
      </c>
      <c r="H3832" s="5">
        <v>49.9</v>
      </c>
      <c r="I3832" s="5"/>
      <c r="J3832" s="5"/>
      <c r="K3832" s="5"/>
      <c r="L3832" s="5"/>
      <c r="M3832" s="5">
        <f t="shared" si="3194"/>
        <v>49.9</v>
      </c>
      <c r="N3832" s="5">
        <v>39.311909999999997</v>
      </c>
      <c r="O3832" s="5">
        <v>40.049999999999997</v>
      </c>
      <c r="P3832" s="5">
        <f>N3832</f>
        <v>39.311909999999997</v>
      </c>
      <c r="Q3832" s="5">
        <f>O3832</f>
        <v>40.049999999999997</v>
      </c>
      <c r="R3832" s="5">
        <v>0</v>
      </c>
      <c r="S3832" s="5">
        <v>0</v>
      </c>
      <c r="T3832" s="5">
        <v>39.311880000000002</v>
      </c>
      <c r="U3832" s="5">
        <f>T3832</f>
        <v>39.311880000000002</v>
      </c>
      <c r="V3832" s="42">
        <v>0</v>
      </c>
      <c r="W3832" s="5">
        <f t="shared" si="3199"/>
        <v>99.999923687248994</v>
      </c>
      <c r="X3832" s="27"/>
    </row>
    <row r="3833" spans="1:24" ht="31.5" customHeight="1" x14ac:dyDescent="0.3">
      <c r="A3833" s="4" t="s">
        <v>241</v>
      </c>
      <c r="B3833" s="4" t="s">
        <v>1785</v>
      </c>
      <c r="C3833" s="4" t="s">
        <v>25</v>
      </c>
      <c r="D3833" s="4"/>
      <c r="E3833" s="14" t="s">
        <v>834</v>
      </c>
      <c r="F3833" s="5">
        <f t="shared" ref="F3833:L3833" si="3230">F3834</f>
        <v>14368.6</v>
      </c>
      <c r="G3833" s="5">
        <f t="shared" si="3230"/>
        <v>14368.6</v>
      </c>
      <c r="H3833" s="5">
        <f t="shared" si="3230"/>
        <v>14368.6</v>
      </c>
      <c r="I3833" s="5">
        <f t="shared" si="3230"/>
        <v>0</v>
      </c>
      <c r="J3833" s="5">
        <f t="shared" si="3230"/>
        <v>0</v>
      </c>
      <c r="K3833" s="5">
        <f t="shared" si="3230"/>
        <v>0</v>
      </c>
      <c r="L3833" s="5">
        <f t="shared" si="3230"/>
        <v>131.4</v>
      </c>
      <c r="M3833" s="5">
        <f t="shared" si="3194"/>
        <v>14500</v>
      </c>
      <c r="N3833" s="5">
        <f>N3834</f>
        <v>14499.999900000001</v>
      </c>
      <c r="O3833" s="5">
        <f>O3834</f>
        <v>8613.945029999999</v>
      </c>
      <c r="P3833" s="5">
        <f t="shared" ref="P3833:V3833" si="3231">P3834</f>
        <v>0</v>
      </c>
      <c r="Q3833" s="5">
        <f t="shared" si="3231"/>
        <v>0</v>
      </c>
      <c r="R3833" s="5">
        <f t="shared" si="3231"/>
        <v>0</v>
      </c>
      <c r="S3833" s="5">
        <f t="shared" si="3231"/>
        <v>0</v>
      </c>
      <c r="T3833" s="5">
        <f t="shared" si="3231"/>
        <v>14499.637189999999</v>
      </c>
      <c r="U3833" s="5">
        <f t="shared" si="3231"/>
        <v>0</v>
      </c>
      <c r="V3833" s="42">
        <f t="shared" si="3231"/>
        <v>0</v>
      </c>
      <c r="W3833" s="5">
        <f t="shared" si="3199"/>
        <v>99.997498551706883</v>
      </c>
      <c r="X3833" s="27"/>
    </row>
    <row r="3834" spans="1:24" ht="31.5" customHeight="1" x14ac:dyDescent="0.3">
      <c r="A3834" s="4" t="s">
        <v>241</v>
      </c>
      <c r="B3834" s="4" t="s">
        <v>1785</v>
      </c>
      <c r="C3834" s="4" t="s">
        <v>176</v>
      </c>
      <c r="D3834" s="4"/>
      <c r="E3834" s="14" t="s">
        <v>836</v>
      </c>
      <c r="F3834" s="5">
        <f t="shared" ref="F3834:L3834" si="3232">F3835+F3838</f>
        <v>14368.6</v>
      </c>
      <c r="G3834" s="5">
        <f t="shared" si="3232"/>
        <v>14368.6</v>
      </c>
      <c r="H3834" s="5">
        <f t="shared" si="3232"/>
        <v>14368.6</v>
      </c>
      <c r="I3834" s="5">
        <f t="shared" si="3232"/>
        <v>0</v>
      </c>
      <c r="J3834" s="5">
        <f t="shared" si="3232"/>
        <v>0</v>
      </c>
      <c r="K3834" s="5">
        <f t="shared" si="3232"/>
        <v>0</v>
      </c>
      <c r="L3834" s="5">
        <f t="shared" si="3232"/>
        <v>131.4</v>
      </c>
      <c r="M3834" s="5">
        <f t="shared" si="3194"/>
        <v>14500</v>
      </c>
      <c r="N3834" s="5">
        <f>N3835+N3838</f>
        <v>14499.999900000001</v>
      </c>
      <c r="O3834" s="5">
        <f>O3835+O3838</f>
        <v>8613.945029999999</v>
      </c>
      <c r="P3834" s="5">
        <f t="shared" ref="P3834:V3834" si="3233">P3835+P3838</f>
        <v>0</v>
      </c>
      <c r="Q3834" s="5">
        <f t="shared" si="3233"/>
        <v>0</v>
      </c>
      <c r="R3834" s="5">
        <f t="shared" si="3233"/>
        <v>0</v>
      </c>
      <c r="S3834" s="5">
        <f t="shared" si="3233"/>
        <v>0</v>
      </c>
      <c r="T3834" s="5">
        <f t="shared" si="3233"/>
        <v>14499.637189999999</v>
      </c>
      <c r="U3834" s="5">
        <f t="shared" si="3233"/>
        <v>0</v>
      </c>
      <c r="V3834" s="42">
        <f t="shared" si="3233"/>
        <v>0</v>
      </c>
      <c r="W3834" s="5">
        <f t="shared" si="3199"/>
        <v>99.997498551706883</v>
      </c>
      <c r="X3834" s="27"/>
    </row>
    <row r="3835" spans="1:24" ht="31.5" customHeight="1" x14ac:dyDescent="0.3">
      <c r="A3835" s="4" t="s">
        <v>241</v>
      </c>
      <c r="B3835" s="4" t="s">
        <v>1785</v>
      </c>
      <c r="C3835" s="4" t="s">
        <v>173</v>
      </c>
      <c r="D3835" s="4"/>
      <c r="E3835" s="14" t="s">
        <v>827</v>
      </c>
      <c r="F3835" s="5">
        <f t="shared" ref="F3835:L3836" si="3234">F3836</f>
        <v>12530.6</v>
      </c>
      <c r="G3835" s="5">
        <f t="shared" si="3234"/>
        <v>12530.6</v>
      </c>
      <c r="H3835" s="5">
        <f t="shared" si="3234"/>
        <v>12530.6</v>
      </c>
      <c r="I3835" s="5">
        <f t="shared" si="3234"/>
        <v>0</v>
      </c>
      <c r="J3835" s="5">
        <f t="shared" si="3234"/>
        <v>0</v>
      </c>
      <c r="K3835" s="5">
        <f t="shared" si="3234"/>
        <v>0</v>
      </c>
      <c r="L3835" s="5">
        <f t="shared" si="3234"/>
        <v>131.4</v>
      </c>
      <c r="M3835" s="5">
        <f t="shared" si="3194"/>
        <v>12662</v>
      </c>
      <c r="N3835" s="5">
        <f>N3836</f>
        <v>12944.40155</v>
      </c>
      <c r="O3835" s="5">
        <f>O3836</f>
        <v>7730.58</v>
      </c>
      <c r="P3835" s="5">
        <f t="shared" ref="P3835:V3836" si="3235">P3836</f>
        <v>0</v>
      </c>
      <c r="Q3835" s="5">
        <f t="shared" si="3235"/>
        <v>0</v>
      </c>
      <c r="R3835" s="5">
        <f t="shared" si="3235"/>
        <v>0</v>
      </c>
      <c r="S3835" s="5">
        <f t="shared" si="3235"/>
        <v>0</v>
      </c>
      <c r="T3835" s="5">
        <f t="shared" si="3235"/>
        <v>12944.038839999999</v>
      </c>
      <c r="U3835" s="5">
        <f t="shared" si="3235"/>
        <v>0</v>
      </c>
      <c r="V3835" s="42">
        <f t="shared" si="3235"/>
        <v>0</v>
      </c>
      <c r="W3835" s="5">
        <f t="shared" si="3199"/>
        <v>99.997197939212555</v>
      </c>
      <c r="X3835" s="27"/>
    </row>
    <row r="3836" spans="1:24" ht="78.75" customHeight="1" x14ac:dyDescent="0.3">
      <c r="A3836" s="4" t="s">
        <v>241</v>
      </c>
      <c r="B3836" s="4" t="s">
        <v>1785</v>
      </c>
      <c r="C3836" s="4" t="s">
        <v>173</v>
      </c>
      <c r="D3836" s="4" t="s">
        <v>18</v>
      </c>
      <c r="E3836" s="14" t="s">
        <v>528</v>
      </c>
      <c r="F3836" s="5">
        <f t="shared" si="3234"/>
        <v>12530.6</v>
      </c>
      <c r="G3836" s="5">
        <f t="shared" si="3234"/>
        <v>12530.6</v>
      </c>
      <c r="H3836" s="5">
        <f t="shared" si="3234"/>
        <v>12530.6</v>
      </c>
      <c r="I3836" s="5">
        <f t="shared" si="3234"/>
        <v>0</v>
      </c>
      <c r="J3836" s="5">
        <f t="shared" si="3234"/>
        <v>0</v>
      </c>
      <c r="K3836" s="5">
        <f t="shared" si="3234"/>
        <v>0</v>
      </c>
      <c r="L3836" s="5">
        <f t="shared" si="3234"/>
        <v>131.4</v>
      </c>
      <c r="M3836" s="5">
        <f t="shared" si="3194"/>
        <v>12662</v>
      </c>
      <c r="N3836" s="5">
        <f>N3837</f>
        <v>12944.40155</v>
      </c>
      <c r="O3836" s="5">
        <f>O3837</f>
        <v>7730.58</v>
      </c>
      <c r="P3836" s="5">
        <f t="shared" si="3235"/>
        <v>0</v>
      </c>
      <c r="Q3836" s="5">
        <f t="shared" si="3235"/>
        <v>0</v>
      </c>
      <c r="R3836" s="5">
        <f t="shared" si="3235"/>
        <v>0</v>
      </c>
      <c r="S3836" s="5">
        <f t="shared" si="3235"/>
        <v>0</v>
      </c>
      <c r="T3836" s="5">
        <f t="shared" si="3235"/>
        <v>12944.038839999999</v>
      </c>
      <c r="U3836" s="5">
        <f t="shared" si="3235"/>
        <v>0</v>
      </c>
      <c r="V3836" s="42">
        <f t="shared" si="3235"/>
        <v>0</v>
      </c>
      <c r="W3836" s="5">
        <f t="shared" si="3199"/>
        <v>99.997197939212555</v>
      </c>
      <c r="X3836" s="27"/>
    </row>
    <row r="3837" spans="1:24" ht="31.5" customHeight="1" x14ac:dyDescent="0.3">
      <c r="A3837" s="4" t="s">
        <v>241</v>
      </c>
      <c r="B3837" s="4" t="s">
        <v>1785</v>
      </c>
      <c r="C3837" s="4" t="s">
        <v>173</v>
      </c>
      <c r="D3837" s="4" t="s">
        <v>28</v>
      </c>
      <c r="E3837" s="14" t="s">
        <v>530</v>
      </c>
      <c r="F3837" s="5">
        <v>12530.6</v>
      </c>
      <c r="G3837" s="5">
        <v>12530.6</v>
      </c>
      <c r="H3837" s="5">
        <v>12530.6</v>
      </c>
      <c r="I3837" s="5"/>
      <c r="J3837" s="5"/>
      <c r="K3837" s="5"/>
      <c r="L3837" s="5">
        <v>131.4</v>
      </c>
      <c r="M3837" s="5">
        <f t="shared" si="3194"/>
        <v>12662</v>
      </c>
      <c r="N3837" s="5">
        <v>12944.40155</v>
      </c>
      <c r="O3837" s="5">
        <v>7730.58</v>
      </c>
      <c r="P3837" s="5">
        <v>0</v>
      </c>
      <c r="Q3837" s="5">
        <v>0</v>
      </c>
      <c r="R3837" s="5">
        <v>0</v>
      </c>
      <c r="S3837" s="5">
        <v>0</v>
      </c>
      <c r="T3837" s="5">
        <v>12944.038839999999</v>
      </c>
      <c r="U3837" s="5">
        <v>0</v>
      </c>
      <c r="V3837" s="42">
        <v>0</v>
      </c>
      <c r="W3837" s="5">
        <f t="shared" si="3199"/>
        <v>99.997197939212555</v>
      </c>
      <c r="X3837" s="27"/>
    </row>
    <row r="3838" spans="1:24" ht="31.5" customHeight="1" x14ac:dyDescent="0.3">
      <c r="A3838" s="4" t="s">
        <v>241</v>
      </c>
      <c r="B3838" s="4" t="s">
        <v>1785</v>
      </c>
      <c r="C3838" s="4" t="s">
        <v>174</v>
      </c>
      <c r="D3838" s="4"/>
      <c r="E3838" s="14" t="s">
        <v>828</v>
      </c>
      <c r="F3838" s="5">
        <f t="shared" ref="F3838:L3838" si="3236">F3841+F3839</f>
        <v>1838</v>
      </c>
      <c r="G3838" s="5">
        <f t="shared" si="3236"/>
        <v>1838</v>
      </c>
      <c r="H3838" s="5">
        <f t="shared" si="3236"/>
        <v>1838</v>
      </c>
      <c r="I3838" s="5">
        <f t="shared" si="3236"/>
        <v>0</v>
      </c>
      <c r="J3838" s="5">
        <f t="shared" si="3236"/>
        <v>0</v>
      </c>
      <c r="K3838" s="5">
        <f t="shared" si="3236"/>
        <v>0</v>
      </c>
      <c r="L3838" s="5">
        <f t="shared" si="3236"/>
        <v>0</v>
      </c>
      <c r="M3838" s="5">
        <f t="shared" si="3194"/>
        <v>1838</v>
      </c>
      <c r="N3838" s="5">
        <f>N3841+N3839+N3843</f>
        <v>1555.59835</v>
      </c>
      <c r="O3838" s="5">
        <f>O3841+O3839+O3843</f>
        <v>883.36502999999993</v>
      </c>
      <c r="P3838" s="5">
        <f t="shared" ref="P3838:V3838" si="3237">P3841+P3839+P3843</f>
        <v>0</v>
      </c>
      <c r="Q3838" s="5">
        <f t="shared" si="3237"/>
        <v>0</v>
      </c>
      <c r="R3838" s="5">
        <f t="shared" si="3237"/>
        <v>0</v>
      </c>
      <c r="S3838" s="5">
        <f t="shared" si="3237"/>
        <v>0</v>
      </c>
      <c r="T3838" s="5">
        <f>T3841+T3839+T3843</f>
        <v>1555.59835</v>
      </c>
      <c r="U3838" s="5">
        <f t="shared" si="3237"/>
        <v>0</v>
      </c>
      <c r="V3838" s="42">
        <f t="shared" si="3237"/>
        <v>0</v>
      </c>
      <c r="W3838" s="5">
        <f t="shared" si="3199"/>
        <v>100</v>
      </c>
      <c r="X3838" s="27"/>
    </row>
    <row r="3839" spans="1:24" ht="78.75" customHeight="1" x14ac:dyDescent="0.3">
      <c r="A3839" s="4" t="s">
        <v>241</v>
      </c>
      <c r="B3839" s="4" t="s">
        <v>1785</v>
      </c>
      <c r="C3839" s="4" t="s">
        <v>174</v>
      </c>
      <c r="D3839" s="4" t="s">
        <v>18</v>
      </c>
      <c r="E3839" s="14" t="s">
        <v>528</v>
      </c>
      <c r="F3839" s="5">
        <f t="shared" ref="F3839:L3839" si="3238">F3840</f>
        <v>3.3</v>
      </c>
      <c r="G3839" s="5">
        <f t="shared" si="3238"/>
        <v>0</v>
      </c>
      <c r="H3839" s="5">
        <f t="shared" si="3238"/>
        <v>0</v>
      </c>
      <c r="I3839" s="5">
        <f t="shared" si="3238"/>
        <v>0</v>
      </c>
      <c r="J3839" s="5">
        <f t="shared" si="3238"/>
        <v>0</v>
      </c>
      <c r="K3839" s="5">
        <f t="shared" si="3238"/>
        <v>0</v>
      </c>
      <c r="L3839" s="5">
        <f t="shared" si="3238"/>
        <v>0</v>
      </c>
      <c r="M3839" s="5">
        <f t="shared" si="3194"/>
        <v>3.3</v>
      </c>
      <c r="N3839" s="5">
        <f>N3840</f>
        <v>1.8550000000000001E-2</v>
      </c>
      <c r="O3839" s="5">
        <f>O3840</f>
        <v>0.51749999999999996</v>
      </c>
      <c r="P3839" s="5">
        <f t="shared" ref="P3839:V3839" si="3239">P3840</f>
        <v>0</v>
      </c>
      <c r="Q3839" s="5">
        <f t="shared" si="3239"/>
        <v>0</v>
      </c>
      <c r="R3839" s="5">
        <f t="shared" si="3239"/>
        <v>0</v>
      </c>
      <c r="S3839" s="5">
        <f t="shared" si="3239"/>
        <v>0</v>
      </c>
      <c r="T3839" s="5">
        <f>T3840</f>
        <v>1.8550000000000001E-2</v>
      </c>
      <c r="U3839" s="5">
        <f t="shared" si="3239"/>
        <v>0</v>
      </c>
      <c r="V3839" s="42">
        <f t="shared" si="3239"/>
        <v>0</v>
      </c>
      <c r="W3839" s="5">
        <f t="shared" si="3199"/>
        <v>100</v>
      </c>
      <c r="X3839" s="27"/>
    </row>
    <row r="3840" spans="1:24" ht="31.5" customHeight="1" x14ac:dyDescent="0.3">
      <c r="A3840" s="4" t="s">
        <v>241</v>
      </c>
      <c r="B3840" s="4" t="s">
        <v>1785</v>
      </c>
      <c r="C3840" s="4" t="s">
        <v>174</v>
      </c>
      <c r="D3840" s="4" t="s">
        <v>28</v>
      </c>
      <c r="E3840" s="14" t="s">
        <v>530</v>
      </c>
      <c r="F3840" s="5">
        <v>3.3</v>
      </c>
      <c r="G3840" s="5"/>
      <c r="H3840" s="5"/>
      <c r="I3840" s="5"/>
      <c r="J3840" s="5"/>
      <c r="K3840" s="5"/>
      <c r="L3840" s="5"/>
      <c r="M3840" s="5">
        <f t="shared" si="3194"/>
        <v>3.3</v>
      </c>
      <c r="N3840" s="5">
        <v>1.8550000000000001E-2</v>
      </c>
      <c r="O3840" s="5">
        <v>0.51749999999999996</v>
      </c>
      <c r="P3840" s="5">
        <v>0</v>
      </c>
      <c r="Q3840" s="5">
        <v>0</v>
      </c>
      <c r="R3840" s="5">
        <v>0</v>
      </c>
      <c r="S3840" s="5">
        <v>0</v>
      </c>
      <c r="T3840" s="5">
        <v>1.8550000000000001E-2</v>
      </c>
      <c r="U3840" s="5">
        <v>0</v>
      </c>
      <c r="V3840" s="42">
        <v>0</v>
      </c>
      <c r="W3840" s="5">
        <f t="shared" si="3199"/>
        <v>100</v>
      </c>
      <c r="X3840" s="27"/>
    </row>
    <row r="3841" spans="1:24" ht="31.5" customHeight="1" x14ac:dyDescent="0.3">
      <c r="A3841" s="4" t="s">
        <v>241</v>
      </c>
      <c r="B3841" s="4" t="s">
        <v>1785</v>
      </c>
      <c r="C3841" s="4" t="s">
        <v>174</v>
      </c>
      <c r="D3841" s="4" t="s">
        <v>11</v>
      </c>
      <c r="E3841" s="14" t="s">
        <v>531</v>
      </c>
      <c r="F3841" s="5">
        <f t="shared" ref="F3841:L3841" si="3240">F3842</f>
        <v>1834.7</v>
      </c>
      <c r="G3841" s="5">
        <f t="shared" si="3240"/>
        <v>1838</v>
      </c>
      <c r="H3841" s="5">
        <f t="shared" si="3240"/>
        <v>1838</v>
      </c>
      <c r="I3841" s="5">
        <f t="shared" si="3240"/>
        <v>0</v>
      </c>
      <c r="J3841" s="5">
        <f t="shared" si="3240"/>
        <v>0</v>
      </c>
      <c r="K3841" s="5">
        <f t="shared" si="3240"/>
        <v>0</v>
      </c>
      <c r="L3841" s="5">
        <f t="shared" si="3240"/>
        <v>0</v>
      </c>
      <c r="M3841" s="5">
        <f t="shared" si="3194"/>
        <v>1834.7</v>
      </c>
      <c r="N3841" s="5">
        <f>N3842</f>
        <v>1498.9728</v>
      </c>
      <c r="O3841" s="5">
        <f>O3842</f>
        <v>824.65752999999995</v>
      </c>
      <c r="P3841" s="5">
        <f t="shared" ref="P3841:V3841" si="3241">P3842</f>
        <v>0</v>
      </c>
      <c r="Q3841" s="5">
        <f t="shared" si="3241"/>
        <v>0</v>
      </c>
      <c r="R3841" s="5">
        <f t="shared" si="3241"/>
        <v>0</v>
      </c>
      <c r="S3841" s="5">
        <f t="shared" si="3241"/>
        <v>0</v>
      </c>
      <c r="T3841" s="5">
        <f t="shared" si="3241"/>
        <v>1498.9728</v>
      </c>
      <c r="U3841" s="5">
        <f t="shared" si="3241"/>
        <v>0</v>
      </c>
      <c r="V3841" s="42">
        <f t="shared" si="3241"/>
        <v>0</v>
      </c>
      <c r="W3841" s="5">
        <f t="shared" si="3199"/>
        <v>100</v>
      </c>
      <c r="X3841" s="27"/>
    </row>
    <row r="3842" spans="1:24" ht="31.5" customHeight="1" x14ac:dyDescent="0.3">
      <c r="A3842" s="4" t="s">
        <v>241</v>
      </c>
      <c r="B3842" s="4" t="s">
        <v>1785</v>
      </c>
      <c r="C3842" s="4" t="s">
        <v>174</v>
      </c>
      <c r="D3842" s="4" t="s">
        <v>12</v>
      </c>
      <c r="E3842" s="14" t="s">
        <v>532</v>
      </c>
      <c r="F3842" s="5">
        <v>1834.7</v>
      </c>
      <c r="G3842" s="5">
        <v>1838</v>
      </c>
      <c r="H3842" s="5">
        <v>1838</v>
      </c>
      <c r="I3842" s="5"/>
      <c r="J3842" s="5"/>
      <c r="K3842" s="5"/>
      <c r="L3842" s="5"/>
      <c r="M3842" s="5">
        <f t="shared" si="3194"/>
        <v>1834.7</v>
      </c>
      <c r="N3842" s="5">
        <v>1498.9728</v>
      </c>
      <c r="O3842" s="5">
        <v>824.65752999999995</v>
      </c>
      <c r="P3842" s="5">
        <v>0</v>
      </c>
      <c r="Q3842" s="5">
        <v>0</v>
      </c>
      <c r="R3842" s="5">
        <v>0</v>
      </c>
      <c r="S3842" s="5">
        <v>0</v>
      </c>
      <c r="T3842" s="5">
        <v>1498.9728</v>
      </c>
      <c r="U3842" s="5">
        <v>0</v>
      </c>
      <c r="V3842" s="42">
        <v>0</v>
      </c>
      <c r="W3842" s="5">
        <f t="shared" si="3199"/>
        <v>100</v>
      </c>
      <c r="X3842" s="27"/>
    </row>
    <row r="3843" spans="1:24" ht="15.75" customHeight="1" x14ac:dyDescent="0.3">
      <c r="A3843" s="4" t="s">
        <v>241</v>
      </c>
      <c r="B3843" s="4" t="s">
        <v>1785</v>
      </c>
      <c r="C3843" s="4" t="s">
        <v>174</v>
      </c>
      <c r="D3843" s="4" t="s">
        <v>13</v>
      </c>
      <c r="E3843" s="14" t="s">
        <v>547</v>
      </c>
      <c r="F3843" s="5"/>
      <c r="G3843" s="5"/>
      <c r="H3843" s="5"/>
      <c r="I3843" s="5"/>
      <c r="J3843" s="5"/>
      <c r="K3843" s="5"/>
      <c r="L3843" s="5"/>
      <c r="M3843" s="5">
        <f>M3844</f>
        <v>0</v>
      </c>
      <c r="N3843" s="5">
        <f>N3844</f>
        <v>56.606999999999999</v>
      </c>
      <c r="O3843" s="5">
        <f>O3844</f>
        <v>58.19</v>
      </c>
      <c r="P3843" s="5">
        <f t="shared" ref="P3843:V3843" si="3242">P3844</f>
        <v>0</v>
      </c>
      <c r="Q3843" s="5">
        <f t="shared" si="3242"/>
        <v>0</v>
      </c>
      <c r="R3843" s="5">
        <f t="shared" si="3242"/>
        <v>0</v>
      </c>
      <c r="S3843" s="5">
        <f t="shared" si="3242"/>
        <v>0</v>
      </c>
      <c r="T3843" s="5">
        <f t="shared" si="3242"/>
        <v>56.606999999999999</v>
      </c>
      <c r="U3843" s="5">
        <f t="shared" si="3242"/>
        <v>0</v>
      </c>
      <c r="V3843" s="42">
        <f t="shared" si="3242"/>
        <v>0</v>
      </c>
      <c r="W3843" s="5">
        <f t="shared" si="3199"/>
        <v>100</v>
      </c>
      <c r="X3843" s="27"/>
    </row>
    <row r="3844" spans="1:24" ht="15.75" customHeight="1" x14ac:dyDescent="0.3">
      <c r="A3844" s="4" t="s">
        <v>241</v>
      </c>
      <c r="B3844" s="4" t="s">
        <v>1785</v>
      </c>
      <c r="C3844" s="4" t="s">
        <v>174</v>
      </c>
      <c r="D3844" s="4" t="s">
        <v>20</v>
      </c>
      <c r="E3844" s="14" t="s">
        <v>550</v>
      </c>
      <c r="F3844" s="5"/>
      <c r="G3844" s="5"/>
      <c r="H3844" s="5"/>
      <c r="I3844" s="5"/>
      <c r="J3844" s="5"/>
      <c r="K3844" s="5"/>
      <c r="L3844" s="5"/>
      <c r="M3844" s="5">
        <v>0</v>
      </c>
      <c r="N3844" s="5">
        <v>56.606999999999999</v>
      </c>
      <c r="O3844" s="5">
        <v>58.19</v>
      </c>
      <c r="P3844" s="5">
        <v>0</v>
      </c>
      <c r="Q3844" s="5">
        <v>0</v>
      </c>
      <c r="R3844" s="5">
        <v>0</v>
      </c>
      <c r="S3844" s="5">
        <v>0</v>
      </c>
      <c r="T3844" s="5">
        <v>56.606999999999999</v>
      </c>
      <c r="U3844" s="5">
        <v>0</v>
      </c>
      <c r="V3844" s="42">
        <v>0</v>
      </c>
      <c r="W3844" s="5">
        <f t="shared" si="3199"/>
        <v>100</v>
      </c>
      <c r="X3844" s="27"/>
    </row>
    <row r="3845" spans="1:24" s="10" customFormat="1" ht="15.75" customHeight="1" x14ac:dyDescent="0.3">
      <c r="A3845" s="9" t="s">
        <v>241</v>
      </c>
      <c r="B3845" s="9" t="s">
        <v>1760</v>
      </c>
      <c r="C3845" s="9"/>
      <c r="D3845" s="9"/>
      <c r="E3845" s="13" t="s">
        <v>506</v>
      </c>
      <c r="F3845" s="11">
        <f t="shared" ref="F3845:L3845" si="3243">F3846</f>
        <v>3167.3</v>
      </c>
      <c r="G3845" s="11">
        <f t="shared" si="3243"/>
        <v>2211.3000000000002</v>
      </c>
      <c r="H3845" s="11">
        <f t="shared" si="3243"/>
        <v>1929.3000000000002</v>
      </c>
      <c r="I3845" s="11">
        <f t="shared" si="3243"/>
        <v>0</v>
      </c>
      <c r="J3845" s="11">
        <f t="shared" si="3243"/>
        <v>0</v>
      </c>
      <c r="K3845" s="11">
        <f t="shared" si="3243"/>
        <v>0</v>
      </c>
      <c r="L3845" s="11">
        <f t="shared" si="3243"/>
        <v>15</v>
      </c>
      <c r="M3845" s="11">
        <f t="shared" si="3194"/>
        <v>3182.3</v>
      </c>
      <c r="N3845" s="11">
        <f>N3846</f>
        <v>2682.3</v>
      </c>
      <c r="O3845" s="11">
        <f>O3846</f>
        <v>2093.8238299999998</v>
      </c>
      <c r="P3845" s="11">
        <f t="shared" ref="P3845:V3845" si="3244">P3846</f>
        <v>0</v>
      </c>
      <c r="Q3845" s="11">
        <f t="shared" si="3244"/>
        <v>0</v>
      </c>
      <c r="R3845" s="11">
        <f t="shared" si="3244"/>
        <v>0</v>
      </c>
      <c r="S3845" s="11">
        <f t="shared" si="3244"/>
        <v>0</v>
      </c>
      <c r="T3845" s="11">
        <f t="shared" si="3244"/>
        <v>2682.2605599999997</v>
      </c>
      <c r="U3845" s="11">
        <f t="shared" si="3244"/>
        <v>0</v>
      </c>
      <c r="V3845" s="41">
        <f t="shared" si="3244"/>
        <v>0</v>
      </c>
      <c r="W3845" s="11">
        <f t="shared" si="3199"/>
        <v>99.998529620102133</v>
      </c>
      <c r="X3845" s="26"/>
    </row>
    <row r="3846" spans="1:24" ht="15.75" customHeight="1" x14ac:dyDescent="0.3">
      <c r="A3846" s="4" t="s">
        <v>241</v>
      </c>
      <c r="B3846" s="4" t="s">
        <v>1760</v>
      </c>
      <c r="C3846" s="4" t="s">
        <v>122</v>
      </c>
      <c r="D3846" s="4"/>
      <c r="E3846" s="14" t="s">
        <v>1042</v>
      </c>
      <c r="F3846" s="5">
        <f t="shared" ref="F3846:L3846" si="3245">F3847+F3869</f>
        <v>3167.3</v>
      </c>
      <c r="G3846" s="5">
        <f t="shared" si="3245"/>
        <v>2211.3000000000002</v>
      </c>
      <c r="H3846" s="5">
        <f t="shared" si="3245"/>
        <v>1929.3000000000002</v>
      </c>
      <c r="I3846" s="5">
        <f t="shared" si="3245"/>
        <v>0</v>
      </c>
      <c r="J3846" s="5">
        <f t="shared" si="3245"/>
        <v>0</v>
      </c>
      <c r="K3846" s="5">
        <f t="shared" si="3245"/>
        <v>0</v>
      </c>
      <c r="L3846" s="5">
        <f t="shared" si="3245"/>
        <v>15</v>
      </c>
      <c r="M3846" s="5">
        <f t="shared" si="3194"/>
        <v>3182.3</v>
      </c>
      <c r="N3846" s="5">
        <f>N3847+N3869</f>
        <v>2682.3</v>
      </c>
      <c r="O3846" s="5">
        <f>O3847+O3869</f>
        <v>2093.8238299999998</v>
      </c>
      <c r="P3846" s="5">
        <f t="shared" ref="P3846:V3846" si="3246">P3847+P3869</f>
        <v>0</v>
      </c>
      <c r="Q3846" s="5">
        <f t="shared" si="3246"/>
        <v>0</v>
      </c>
      <c r="R3846" s="5">
        <f t="shared" si="3246"/>
        <v>0</v>
      </c>
      <c r="S3846" s="5">
        <f t="shared" si="3246"/>
        <v>0</v>
      </c>
      <c r="T3846" s="5">
        <f t="shared" si="3246"/>
        <v>2682.2605599999997</v>
      </c>
      <c r="U3846" s="5">
        <f t="shared" si="3246"/>
        <v>0</v>
      </c>
      <c r="V3846" s="42">
        <f t="shared" si="3246"/>
        <v>0</v>
      </c>
      <c r="W3846" s="5">
        <f t="shared" si="3199"/>
        <v>99.998529620102133</v>
      </c>
      <c r="X3846" s="27"/>
    </row>
    <row r="3847" spans="1:24" ht="31.5" customHeight="1" x14ac:dyDescent="0.3">
      <c r="A3847" s="4" t="s">
        <v>241</v>
      </c>
      <c r="B3847" s="4" t="s">
        <v>1760</v>
      </c>
      <c r="C3847" s="4" t="s">
        <v>183</v>
      </c>
      <c r="D3847" s="4"/>
      <c r="E3847" s="14" t="s">
        <v>1043</v>
      </c>
      <c r="F3847" s="5">
        <f t="shared" ref="F3847:L3847" si="3247">F3848+F3858+F3865</f>
        <v>3047.3</v>
      </c>
      <c r="G3847" s="5">
        <f t="shared" si="3247"/>
        <v>2091.3000000000002</v>
      </c>
      <c r="H3847" s="5">
        <f t="shared" si="3247"/>
        <v>1809.3000000000002</v>
      </c>
      <c r="I3847" s="5">
        <f t="shared" si="3247"/>
        <v>0</v>
      </c>
      <c r="J3847" s="5">
        <f t="shared" si="3247"/>
        <v>0</v>
      </c>
      <c r="K3847" s="5">
        <f t="shared" si="3247"/>
        <v>0</v>
      </c>
      <c r="L3847" s="5">
        <f t="shared" si="3247"/>
        <v>15</v>
      </c>
      <c r="M3847" s="5">
        <f t="shared" si="3194"/>
        <v>3062.3</v>
      </c>
      <c r="N3847" s="5">
        <f>N3848+N3858+N3865</f>
        <v>2562.3000000000002</v>
      </c>
      <c r="O3847" s="5">
        <f>O3848+O3858+O3865</f>
        <v>2009.8238299999998</v>
      </c>
      <c r="P3847" s="5">
        <f t="shared" ref="P3847:V3847" si="3248">P3848+P3858+P3865</f>
        <v>0</v>
      </c>
      <c r="Q3847" s="5">
        <f t="shared" si="3248"/>
        <v>0</v>
      </c>
      <c r="R3847" s="5">
        <f t="shared" si="3248"/>
        <v>0</v>
      </c>
      <c r="S3847" s="5">
        <f t="shared" si="3248"/>
        <v>0</v>
      </c>
      <c r="T3847" s="5">
        <f t="shared" si="3248"/>
        <v>2562.2605599999997</v>
      </c>
      <c r="U3847" s="5">
        <f t="shared" si="3248"/>
        <v>0</v>
      </c>
      <c r="V3847" s="42">
        <f t="shared" si="3248"/>
        <v>0</v>
      </c>
      <c r="W3847" s="5">
        <f t="shared" si="3199"/>
        <v>99.998460757912795</v>
      </c>
      <c r="X3847" s="27"/>
    </row>
    <row r="3848" spans="1:24" ht="63" customHeight="1" x14ac:dyDescent="0.3">
      <c r="A3848" s="4" t="s">
        <v>241</v>
      </c>
      <c r="B3848" s="4" t="s">
        <v>1760</v>
      </c>
      <c r="C3848" s="4" t="s">
        <v>184</v>
      </c>
      <c r="D3848" s="4"/>
      <c r="E3848" s="14" t="s">
        <v>1044</v>
      </c>
      <c r="F3848" s="5">
        <f t="shared" ref="F3848:L3848" si="3249">F3852+F3855+F3849</f>
        <v>662.8</v>
      </c>
      <c r="G3848" s="5">
        <f t="shared" si="3249"/>
        <v>162.80000000000001</v>
      </c>
      <c r="H3848" s="5">
        <f t="shared" si="3249"/>
        <v>162.80000000000001</v>
      </c>
      <c r="I3848" s="5">
        <f t="shared" si="3249"/>
        <v>0</v>
      </c>
      <c r="J3848" s="5">
        <f t="shared" si="3249"/>
        <v>0</v>
      </c>
      <c r="K3848" s="5">
        <f t="shared" si="3249"/>
        <v>0</v>
      </c>
      <c r="L3848" s="5">
        <f t="shared" si="3249"/>
        <v>15</v>
      </c>
      <c r="M3848" s="5">
        <f t="shared" si="3194"/>
        <v>677.8</v>
      </c>
      <c r="N3848" s="5">
        <f>N3852+N3855+N3849</f>
        <v>177.8</v>
      </c>
      <c r="O3848" s="5">
        <f>O3852+O3855+O3849</f>
        <v>130.1</v>
      </c>
      <c r="P3848" s="5">
        <f t="shared" ref="P3848:V3848" si="3250">P3852+P3855+P3849</f>
        <v>0</v>
      </c>
      <c r="Q3848" s="5">
        <f t="shared" si="3250"/>
        <v>0</v>
      </c>
      <c r="R3848" s="5">
        <f t="shared" si="3250"/>
        <v>0</v>
      </c>
      <c r="S3848" s="5">
        <f t="shared" si="3250"/>
        <v>0</v>
      </c>
      <c r="T3848" s="5">
        <f>T3852+T3855+T3849</f>
        <v>177.8</v>
      </c>
      <c r="U3848" s="5">
        <f t="shared" si="3250"/>
        <v>0</v>
      </c>
      <c r="V3848" s="42">
        <f t="shared" si="3250"/>
        <v>0</v>
      </c>
      <c r="W3848" s="5">
        <f t="shared" si="3199"/>
        <v>100</v>
      </c>
      <c r="X3848" s="27"/>
    </row>
    <row r="3849" spans="1:24" ht="31.5" hidden="1" customHeight="1" x14ac:dyDescent="0.25">
      <c r="A3849" s="4" t="s">
        <v>241</v>
      </c>
      <c r="B3849" s="4" t="s">
        <v>1760</v>
      </c>
      <c r="C3849" s="4" t="s">
        <v>1427</v>
      </c>
      <c r="D3849" s="4"/>
      <c r="E3849" s="14" t="s">
        <v>1428</v>
      </c>
      <c r="F3849" s="5">
        <f>F3850</f>
        <v>500</v>
      </c>
      <c r="G3849" s="5">
        <f t="shared" ref="G3849:L3850" si="3251">G3850</f>
        <v>0</v>
      </c>
      <c r="H3849" s="5">
        <f t="shared" si="3251"/>
        <v>0</v>
      </c>
      <c r="I3849" s="5">
        <f t="shared" si="3251"/>
        <v>0</v>
      </c>
      <c r="J3849" s="5">
        <f t="shared" si="3251"/>
        <v>0</v>
      </c>
      <c r="K3849" s="5">
        <f t="shared" si="3251"/>
        <v>0</v>
      </c>
      <c r="L3849" s="5">
        <f t="shared" si="3251"/>
        <v>0</v>
      </c>
      <c r="M3849" s="5">
        <f t="shared" ref="M3849:M3935" si="3252">F3849+I3849+L3849</f>
        <v>500</v>
      </c>
      <c r="N3849" s="5">
        <f>N3850</f>
        <v>0</v>
      </c>
      <c r="O3849" s="5">
        <f>O3850</f>
        <v>0</v>
      </c>
      <c r="P3849" s="5">
        <f t="shared" ref="P3849:V3850" si="3253">P3850</f>
        <v>0</v>
      </c>
      <c r="Q3849" s="5">
        <f t="shared" si="3253"/>
        <v>0</v>
      </c>
      <c r="R3849" s="5">
        <f t="shared" si="3253"/>
        <v>0</v>
      </c>
      <c r="S3849" s="5">
        <f t="shared" si="3253"/>
        <v>0</v>
      </c>
      <c r="T3849" s="5">
        <f t="shared" si="3253"/>
        <v>0</v>
      </c>
      <c r="U3849" s="5">
        <f t="shared" si="3253"/>
        <v>0</v>
      </c>
      <c r="V3849" s="42">
        <f t="shared" si="3253"/>
        <v>0</v>
      </c>
      <c r="W3849" s="5" t="e">
        <f t="shared" si="3199"/>
        <v>#DIV/0!</v>
      </c>
      <c r="X3849" s="25" t="s">
        <v>1591</v>
      </c>
    </row>
    <row r="3850" spans="1:24" ht="31.5" hidden="1" customHeight="1" x14ac:dyDescent="0.3">
      <c r="A3850" s="4" t="s">
        <v>241</v>
      </c>
      <c r="B3850" s="4" t="s">
        <v>1760</v>
      </c>
      <c r="C3850" s="4" t="s">
        <v>1427</v>
      </c>
      <c r="D3850" s="4" t="s">
        <v>11</v>
      </c>
      <c r="E3850" s="14" t="s">
        <v>531</v>
      </c>
      <c r="F3850" s="5">
        <f>F3851</f>
        <v>500</v>
      </c>
      <c r="G3850" s="5">
        <f t="shared" si="3251"/>
        <v>0</v>
      </c>
      <c r="H3850" s="5">
        <f t="shared" si="3251"/>
        <v>0</v>
      </c>
      <c r="I3850" s="5">
        <f t="shared" si="3251"/>
        <v>0</v>
      </c>
      <c r="J3850" s="5">
        <f t="shared" si="3251"/>
        <v>0</v>
      </c>
      <c r="K3850" s="5">
        <f t="shared" si="3251"/>
        <v>0</v>
      </c>
      <c r="L3850" s="5">
        <f t="shared" si="3251"/>
        <v>0</v>
      </c>
      <c r="M3850" s="5">
        <f t="shared" si="3252"/>
        <v>500</v>
      </c>
      <c r="N3850" s="5">
        <f>N3851</f>
        <v>0</v>
      </c>
      <c r="O3850" s="5">
        <f>O3851</f>
        <v>0</v>
      </c>
      <c r="P3850" s="5">
        <f t="shared" si="3253"/>
        <v>0</v>
      </c>
      <c r="Q3850" s="5">
        <f t="shared" si="3253"/>
        <v>0</v>
      </c>
      <c r="R3850" s="5">
        <f t="shared" si="3253"/>
        <v>0</v>
      </c>
      <c r="S3850" s="5">
        <f t="shared" si="3253"/>
        <v>0</v>
      </c>
      <c r="T3850" s="5">
        <f t="shared" si="3253"/>
        <v>0</v>
      </c>
      <c r="U3850" s="5">
        <f t="shared" si="3253"/>
        <v>0</v>
      </c>
      <c r="V3850" s="42">
        <f t="shared" si="3253"/>
        <v>0</v>
      </c>
      <c r="W3850" s="5" t="e">
        <f t="shared" si="3199"/>
        <v>#DIV/0!</v>
      </c>
      <c r="X3850" s="25" t="s">
        <v>1591</v>
      </c>
    </row>
    <row r="3851" spans="1:24" ht="31.5" hidden="1" customHeight="1" x14ac:dyDescent="0.3">
      <c r="A3851" s="4" t="s">
        <v>241</v>
      </c>
      <c r="B3851" s="4" t="s">
        <v>1760</v>
      </c>
      <c r="C3851" s="4" t="s">
        <v>1427</v>
      </c>
      <c r="D3851" s="4" t="s">
        <v>12</v>
      </c>
      <c r="E3851" s="14" t="s">
        <v>532</v>
      </c>
      <c r="F3851" s="5">
        <v>500</v>
      </c>
      <c r="G3851" s="5"/>
      <c r="H3851" s="5"/>
      <c r="I3851" s="5"/>
      <c r="J3851" s="5"/>
      <c r="K3851" s="5"/>
      <c r="L3851" s="5"/>
      <c r="M3851" s="5">
        <f t="shared" si="3252"/>
        <v>500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42">
        <v>0</v>
      </c>
      <c r="W3851" s="5" t="e">
        <f t="shared" si="3199"/>
        <v>#DIV/0!</v>
      </c>
      <c r="X3851" s="25" t="s">
        <v>1591</v>
      </c>
    </row>
    <row r="3852" spans="1:24" ht="47.25" customHeight="1" x14ac:dyDescent="0.3">
      <c r="A3852" s="4" t="s">
        <v>241</v>
      </c>
      <c r="B3852" s="4" t="s">
        <v>1760</v>
      </c>
      <c r="C3852" s="4" t="s">
        <v>178</v>
      </c>
      <c r="D3852" s="4"/>
      <c r="E3852" s="14" t="s">
        <v>554</v>
      </c>
      <c r="F3852" s="5">
        <f t="shared" ref="F3852:L3853" si="3254">F3853</f>
        <v>130.80000000000001</v>
      </c>
      <c r="G3852" s="5">
        <f t="shared" si="3254"/>
        <v>130.80000000000001</v>
      </c>
      <c r="H3852" s="5">
        <f t="shared" si="3254"/>
        <v>130.80000000000001</v>
      </c>
      <c r="I3852" s="5">
        <f t="shared" si="3254"/>
        <v>0</v>
      </c>
      <c r="J3852" s="5">
        <f t="shared" si="3254"/>
        <v>0</v>
      </c>
      <c r="K3852" s="5">
        <f t="shared" si="3254"/>
        <v>0</v>
      </c>
      <c r="L3852" s="5">
        <f t="shared" si="3254"/>
        <v>15</v>
      </c>
      <c r="M3852" s="5">
        <f t="shared" si="3252"/>
        <v>145.80000000000001</v>
      </c>
      <c r="N3852" s="5">
        <f>N3853</f>
        <v>145.80000000000001</v>
      </c>
      <c r="O3852" s="5">
        <f>O3853</f>
        <v>98.1</v>
      </c>
      <c r="P3852" s="5">
        <f t="shared" ref="P3852:V3853" si="3255">P3853</f>
        <v>0</v>
      </c>
      <c r="Q3852" s="5">
        <f t="shared" si="3255"/>
        <v>0</v>
      </c>
      <c r="R3852" s="5">
        <f t="shared" si="3255"/>
        <v>0</v>
      </c>
      <c r="S3852" s="5">
        <f t="shared" si="3255"/>
        <v>0</v>
      </c>
      <c r="T3852" s="5">
        <f t="shared" si="3255"/>
        <v>145.80000000000001</v>
      </c>
      <c r="U3852" s="5">
        <f t="shared" si="3255"/>
        <v>0</v>
      </c>
      <c r="V3852" s="42">
        <f t="shared" si="3255"/>
        <v>0</v>
      </c>
      <c r="W3852" s="5">
        <f t="shared" si="3199"/>
        <v>100</v>
      </c>
      <c r="X3852" s="27"/>
    </row>
    <row r="3853" spans="1:24" ht="31.5" customHeight="1" x14ac:dyDescent="0.3">
      <c r="A3853" s="4" t="s">
        <v>241</v>
      </c>
      <c r="B3853" s="4" t="s">
        <v>1760</v>
      </c>
      <c r="C3853" s="4" t="s">
        <v>178</v>
      </c>
      <c r="D3853" s="4" t="s">
        <v>87</v>
      </c>
      <c r="E3853" s="14" t="s">
        <v>541</v>
      </c>
      <c r="F3853" s="5">
        <f t="shared" si="3254"/>
        <v>130.80000000000001</v>
      </c>
      <c r="G3853" s="5">
        <f t="shared" si="3254"/>
        <v>130.80000000000001</v>
      </c>
      <c r="H3853" s="5">
        <f t="shared" si="3254"/>
        <v>130.80000000000001</v>
      </c>
      <c r="I3853" s="5">
        <f t="shared" si="3254"/>
        <v>0</v>
      </c>
      <c r="J3853" s="5">
        <f t="shared" si="3254"/>
        <v>0</v>
      </c>
      <c r="K3853" s="5">
        <f t="shared" si="3254"/>
        <v>0</v>
      </c>
      <c r="L3853" s="5">
        <f t="shared" si="3254"/>
        <v>15</v>
      </c>
      <c r="M3853" s="5">
        <f t="shared" si="3252"/>
        <v>145.80000000000001</v>
      </c>
      <c r="N3853" s="5">
        <f>N3854</f>
        <v>145.80000000000001</v>
      </c>
      <c r="O3853" s="5">
        <f>O3854</f>
        <v>98.1</v>
      </c>
      <c r="P3853" s="5">
        <f t="shared" si="3255"/>
        <v>0</v>
      </c>
      <c r="Q3853" s="5">
        <f t="shared" si="3255"/>
        <v>0</v>
      </c>
      <c r="R3853" s="5">
        <f t="shared" si="3255"/>
        <v>0</v>
      </c>
      <c r="S3853" s="5">
        <f t="shared" si="3255"/>
        <v>0</v>
      </c>
      <c r="T3853" s="5">
        <f t="shared" si="3255"/>
        <v>145.80000000000001</v>
      </c>
      <c r="U3853" s="5">
        <f t="shared" si="3255"/>
        <v>0</v>
      </c>
      <c r="V3853" s="42">
        <f t="shared" si="3255"/>
        <v>0</v>
      </c>
      <c r="W3853" s="5">
        <f t="shared" ref="W3853:W3916" si="3256">T3853/N3853*100</f>
        <v>100</v>
      </c>
      <c r="X3853" s="27"/>
    </row>
    <row r="3854" spans="1:24" ht="63" customHeight="1" x14ac:dyDescent="0.3">
      <c r="A3854" s="4" t="s">
        <v>241</v>
      </c>
      <c r="B3854" s="4" t="s">
        <v>1760</v>
      </c>
      <c r="C3854" s="4" t="s">
        <v>178</v>
      </c>
      <c r="D3854" s="4" t="s">
        <v>84</v>
      </c>
      <c r="E3854" s="14" t="s">
        <v>1552</v>
      </c>
      <c r="F3854" s="5">
        <v>130.80000000000001</v>
      </c>
      <c r="G3854" s="5">
        <v>130.80000000000001</v>
      </c>
      <c r="H3854" s="5">
        <v>130.80000000000001</v>
      </c>
      <c r="I3854" s="5"/>
      <c r="J3854" s="5"/>
      <c r="K3854" s="5"/>
      <c r="L3854" s="5">
        <v>15</v>
      </c>
      <c r="M3854" s="5">
        <f t="shared" si="3252"/>
        <v>145.80000000000001</v>
      </c>
      <c r="N3854" s="5">
        <v>145.80000000000001</v>
      </c>
      <c r="O3854" s="5">
        <v>98.1</v>
      </c>
      <c r="P3854" s="5">
        <v>0</v>
      </c>
      <c r="Q3854" s="5">
        <v>0</v>
      </c>
      <c r="R3854" s="5">
        <v>0</v>
      </c>
      <c r="S3854" s="5">
        <v>0</v>
      </c>
      <c r="T3854" s="5">
        <v>145.80000000000001</v>
      </c>
      <c r="U3854" s="5">
        <v>0</v>
      </c>
      <c r="V3854" s="42">
        <v>0</v>
      </c>
      <c r="W3854" s="5">
        <f t="shared" si="3256"/>
        <v>100</v>
      </c>
      <c r="X3854" s="27"/>
    </row>
    <row r="3855" spans="1:24" ht="63" customHeight="1" x14ac:dyDescent="0.3">
      <c r="A3855" s="4" t="s">
        <v>241</v>
      </c>
      <c r="B3855" s="4" t="s">
        <v>1760</v>
      </c>
      <c r="C3855" s="4" t="s">
        <v>179</v>
      </c>
      <c r="D3855" s="4"/>
      <c r="E3855" s="14" t="s">
        <v>555</v>
      </c>
      <c r="F3855" s="5">
        <f t="shared" ref="F3855:L3856" si="3257">F3856</f>
        <v>32</v>
      </c>
      <c r="G3855" s="5">
        <f t="shared" si="3257"/>
        <v>32</v>
      </c>
      <c r="H3855" s="5">
        <f t="shared" si="3257"/>
        <v>32</v>
      </c>
      <c r="I3855" s="5">
        <f t="shared" si="3257"/>
        <v>0</v>
      </c>
      <c r="J3855" s="5">
        <f t="shared" si="3257"/>
        <v>0</v>
      </c>
      <c r="K3855" s="5">
        <f t="shared" si="3257"/>
        <v>0</v>
      </c>
      <c r="L3855" s="5">
        <f t="shared" si="3257"/>
        <v>0</v>
      </c>
      <c r="M3855" s="5">
        <f t="shared" si="3252"/>
        <v>32</v>
      </c>
      <c r="N3855" s="5">
        <f>N3856</f>
        <v>32</v>
      </c>
      <c r="O3855" s="5">
        <f>O3856</f>
        <v>32</v>
      </c>
      <c r="P3855" s="5">
        <f t="shared" ref="P3855:V3856" si="3258">P3856</f>
        <v>0</v>
      </c>
      <c r="Q3855" s="5">
        <f t="shared" si="3258"/>
        <v>0</v>
      </c>
      <c r="R3855" s="5">
        <f t="shared" si="3258"/>
        <v>0</v>
      </c>
      <c r="S3855" s="5">
        <f t="shared" si="3258"/>
        <v>0</v>
      </c>
      <c r="T3855" s="5">
        <f t="shared" si="3258"/>
        <v>32</v>
      </c>
      <c r="U3855" s="5">
        <f t="shared" si="3258"/>
        <v>0</v>
      </c>
      <c r="V3855" s="42">
        <f t="shared" si="3258"/>
        <v>0</v>
      </c>
      <c r="W3855" s="5">
        <f t="shared" si="3256"/>
        <v>100</v>
      </c>
      <c r="X3855" s="27"/>
    </row>
    <row r="3856" spans="1:24" ht="31.5" customHeight="1" x14ac:dyDescent="0.3">
      <c r="A3856" s="4" t="s">
        <v>241</v>
      </c>
      <c r="B3856" s="4" t="s">
        <v>1760</v>
      </c>
      <c r="C3856" s="4" t="s">
        <v>179</v>
      </c>
      <c r="D3856" s="4" t="s">
        <v>87</v>
      </c>
      <c r="E3856" s="14" t="s">
        <v>541</v>
      </c>
      <c r="F3856" s="5">
        <f t="shared" si="3257"/>
        <v>32</v>
      </c>
      <c r="G3856" s="5">
        <f t="shared" si="3257"/>
        <v>32</v>
      </c>
      <c r="H3856" s="5">
        <f t="shared" si="3257"/>
        <v>32</v>
      </c>
      <c r="I3856" s="5">
        <f t="shared" si="3257"/>
        <v>0</v>
      </c>
      <c r="J3856" s="5">
        <f t="shared" si="3257"/>
        <v>0</v>
      </c>
      <c r="K3856" s="5">
        <f t="shared" si="3257"/>
        <v>0</v>
      </c>
      <c r="L3856" s="5">
        <f t="shared" si="3257"/>
        <v>0</v>
      </c>
      <c r="M3856" s="5">
        <f t="shared" si="3252"/>
        <v>32</v>
      </c>
      <c r="N3856" s="5">
        <f>N3857</f>
        <v>32</v>
      </c>
      <c r="O3856" s="5">
        <f>O3857</f>
        <v>32</v>
      </c>
      <c r="P3856" s="5">
        <f t="shared" si="3258"/>
        <v>0</v>
      </c>
      <c r="Q3856" s="5">
        <f t="shared" si="3258"/>
        <v>0</v>
      </c>
      <c r="R3856" s="5">
        <f t="shared" si="3258"/>
        <v>0</v>
      </c>
      <c r="S3856" s="5">
        <f t="shared" si="3258"/>
        <v>0</v>
      </c>
      <c r="T3856" s="5">
        <f t="shared" si="3258"/>
        <v>32</v>
      </c>
      <c r="U3856" s="5">
        <f t="shared" si="3258"/>
        <v>0</v>
      </c>
      <c r="V3856" s="42">
        <f t="shared" si="3258"/>
        <v>0</v>
      </c>
      <c r="W3856" s="5">
        <f t="shared" si="3256"/>
        <v>100</v>
      </c>
      <c r="X3856" s="27"/>
    </row>
    <row r="3857" spans="1:25" ht="63" customHeight="1" x14ac:dyDescent="0.3">
      <c r="A3857" s="4" t="s">
        <v>241</v>
      </c>
      <c r="B3857" s="4" t="s">
        <v>1760</v>
      </c>
      <c r="C3857" s="4" t="s">
        <v>179</v>
      </c>
      <c r="D3857" s="4" t="s">
        <v>84</v>
      </c>
      <c r="E3857" s="14" t="s">
        <v>1552</v>
      </c>
      <c r="F3857" s="5">
        <v>32</v>
      </c>
      <c r="G3857" s="5">
        <v>32</v>
      </c>
      <c r="H3857" s="5">
        <v>32</v>
      </c>
      <c r="I3857" s="5"/>
      <c r="J3857" s="5"/>
      <c r="K3857" s="5"/>
      <c r="L3857" s="5"/>
      <c r="M3857" s="5">
        <f t="shared" si="3252"/>
        <v>32</v>
      </c>
      <c r="N3857" s="5">
        <v>32</v>
      </c>
      <c r="O3857" s="5">
        <v>32</v>
      </c>
      <c r="P3857" s="5">
        <v>0</v>
      </c>
      <c r="Q3857" s="5">
        <v>0</v>
      </c>
      <c r="R3857" s="5">
        <v>0</v>
      </c>
      <c r="S3857" s="5">
        <v>0</v>
      </c>
      <c r="T3857" s="5">
        <v>32</v>
      </c>
      <c r="U3857" s="5">
        <v>0</v>
      </c>
      <c r="V3857" s="42">
        <v>0</v>
      </c>
      <c r="W3857" s="5">
        <f t="shared" si="3256"/>
        <v>100</v>
      </c>
      <c r="X3857" s="27"/>
    </row>
    <row r="3858" spans="1:25" ht="63" customHeight="1" x14ac:dyDescent="0.3">
      <c r="A3858" s="4" t="s">
        <v>241</v>
      </c>
      <c r="B3858" s="4" t="s">
        <v>1760</v>
      </c>
      <c r="C3858" s="4" t="s">
        <v>185</v>
      </c>
      <c r="D3858" s="4"/>
      <c r="E3858" s="14" t="s">
        <v>1045</v>
      </c>
      <c r="F3858" s="5">
        <f t="shared" ref="F3858:L3858" si="3259">F3859+F3862</f>
        <v>587.6</v>
      </c>
      <c r="G3858" s="5">
        <f t="shared" si="3259"/>
        <v>617.6</v>
      </c>
      <c r="H3858" s="5">
        <f t="shared" si="3259"/>
        <v>617.6</v>
      </c>
      <c r="I3858" s="5">
        <f t="shared" si="3259"/>
        <v>0</v>
      </c>
      <c r="J3858" s="5">
        <f t="shared" si="3259"/>
        <v>0</v>
      </c>
      <c r="K3858" s="5">
        <f t="shared" si="3259"/>
        <v>0</v>
      </c>
      <c r="L3858" s="5">
        <f t="shared" si="3259"/>
        <v>0</v>
      </c>
      <c r="M3858" s="5">
        <f t="shared" si="3252"/>
        <v>587.6</v>
      </c>
      <c r="N3858" s="5">
        <f>N3859+N3862</f>
        <v>587.6</v>
      </c>
      <c r="O3858" s="5">
        <f>O3859+O3862</f>
        <v>440.68950000000001</v>
      </c>
      <c r="P3858" s="5">
        <f t="shared" ref="P3858:V3858" si="3260">P3859+P3862</f>
        <v>0</v>
      </c>
      <c r="Q3858" s="5">
        <f t="shared" si="3260"/>
        <v>0</v>
      </c>
      <c r="R3858" s="5">
        <f t="shared" si="3260"/>
        <v>0</v>
      </c>
      <c r="S3858" s="5">
        <f t="shared" si="3260"/>
        <v>0</v>
      </c>
      <c r="T3858" s="5">
        <f t="shared" si="3260"/>
        <v>587.58600000000001</v>
      </c>
      <c r="U3858" s="5">
        <f t="shared" si="3260"/>
        <v>0</v>
      </c>
      <c r="V3858" s="42">
        <f t="shared" si="3260"/>
        <v>0</v>
      </c>
      <c r="W3858" s="5">
        <f t="shared" si="3256"/>
        <v>99.997617426820966</v>
      </c>
      <c r="X3858" s="27"/>
    </row>
    <row r="3859" spans="1:25" ht="31.5" customHeight="1" x14ac:dyDescent="0.3">
      <c r="A3859" s="4" t="s">
        <v>241</v>
      </c>
      <c r="B3859" s="4" t="s">
        <v>1760</v>
      </c>
      <c r="C3859" s="4" t="s">
        <v>180</v>
      </c>
      <c r="D3859" s="4"/>
      <c r="E3859" s="14" t="s">
        <v>557</v>
      </c>
      <c r="F3859" s="5">
        <f t="shared" ref="F3859:L3860" si="3261">F3860</f>
        <v>587.6</v>
      </c>
      <c r="G3859" s="5">
        <f t="shared" si="3261"/>
        <v>587.6</v>
      </c>
      <c r="H3859" s="5">
        <f t="shared" si="3261"/>
        <v>587.6</v>
      </c>
      <c r="I3859" s="5">
        <f t="shared" si="3261"/>
        <v>0</v>
      </c>
      <c r="J3859" s="5">
        <f t="shared" si="3261"/>
        <v>0</v>
      </c>
      <c r="K3859" s="5">
        <f t="shared" si="3261"/>
        <v>0</v>
      </c>
      <c r="L3859" s="5">
        <f t="shared" si="3261"/>
        <v>0</v>
      </c>
      <c r="M3859" s="5">
        <f t="shared" si="3252"/>
        <v>587.6</v>
      </c>
      <c r="N3859" s="5">
        <f>N3860</f>
        <v>587.6</v>
      </c>
      <c r="O3859" s="5">
        <f>O3860</f>
        <v>440.68950000000001</v>
      </c>
      <c r="P3859" s="5">
        <f t="shared" ref="P3859:V3860" si="3262">P3860</f>
        <v>0</v>
      </c>
      <c r="Q3859" s="5">
        <f t="shared" si="3262"/>
        <v>0</v>
      </c>
      <c r="R3859" s="5">
        <f t="shared" si="3262"/>
        <v>0</v>
      </c>
      <c r="S3859" s="5">
        <f t="shared" si="3262"/>
        <v>0</v>
      </c>
      <c r="T3859" s="5">
        <f t="shared" si="3262"/>
        <v>587.58600000000001</v>
      </c>
      <c r="U3859" s="5">
        <f t="shared" si="3262"/>
        <v>0</v>
      </c>
      <c r="V3859" s="42">
        <f t="shared" si="3262"/>
        <v>0</v>
      </c>
      <c r="W3859" s="5">
        <f t="shared" si="3256"/>
        <v>99.997617426820966</v>
      </c>
      <c r="X3859" s="27"/>
    </row>
    <row r="3860" spans="1:25" ht="31.5" customHeight="1" x14ac:dyDescent="0.3">
      <c r="A3860" s="4" t="s">
        <v>241</v>
      </c>
      <c r="B3860" s="4" t="s">
        <v>1760</v>
      </c>
      <c r="C3860" s="4" t="s">
        <v>180</v>
      </c>
      <c r="D3860" s="4" t="s">
        <v>87</v>
      </c>
      <c r="E3860" s="14" t="s">
        <v>541</v>
      </c>
      <c r="F3860" s="5">
        <f t="shared" si="3261"/>
        <v>587.6</v>
      </c>
      <c r="G3860" s="5">
        <f t="shared" si="3261"/>
        <v>587.6</v>
      </c>
      <c r="H3860" s="5">
        <f t="shared" si="3261"/>
        <v>587.6</v>
      </c>
      <c r="I3860" s="5">
        <f t="shared" si="3261"/>
        <v>0</v>
      </c>
      <c r="J3860" s="5">
        <f t="shared" si="3261"/>
        <v>0</v>
      </c>
      <c r="K3860" s="5">
        <f t="shared" si="3261"/>
        <v>0</v>
      </c>
      <c r="L3860" s="5">
        <f t="shared" si="3261"/>
        <v>0</v>
      </c>
      <c r="M3860" s="5">
        <f t="shared" si="3252"/>
        <v>587.6</v>
      </c>
      <c r="N3860" s="5">
        <f>N3861</f>
        <v>587.6</v>
      </c>
      <c r="O3860" s="5">
        <f>O3861</f>
        <v>440.68950000000001</v>
      </c>
      <c r="P3860" s="5">
        <f t="shared" si="3262"/>
        <v>0</v>
      </c>
      <c r="Q3860" s="5">
        <f t="shared" si="3262"/>
        <v>0</v>
      </c>
      <c r="R3860" s="5">
        <f t="shared" si="3262"/>
        <v>0</v>
      </c>
      <c r="S3860" s="5">
        <f t="shared" si="3262"/>
        <v>0</v>
      </c>
      <c r="T3860" s="5">
        <f t="shared" si="3262"/>
        <v>587.58600000000001</v>
      </c>
      <c r="U3860" s="5">
        <f t="shared" si="3262"/>
        <v>0</v>
      </c>
      <c r="V3860" s="42">
        <f t="shared" si="3262"/>
        <v>0</v>
      </c>
      <c r="W3860" s="5">
        <f t="shared" si="3256"/>
        <v>99.997617426820966</v>
      </c>
      <c r="X3860" s="27"/>
    </row>
    <row r="3861" spans="1:25" ht="63" customHeight="1" x14ac:dyDescent="0.3">
      <c r="A3861" s="4" t="s">
        <v>241</v>
      </c>
      <c r="B3861" s="4" t="s">
        <v>1760</v>
      </c>
      <c r="C3861" s="4" t="s">
        <v>180</v>
      </c>
      <c r="D3861" s="4" t="s">
        <v>84</v>
      </c>
      <c r="E3861" s="14" t="s">
        <v>1552</v>
      </c>
      <c r="F3861" s="5">
        <v>587.6</v>
      </c>
      <c r="G3861" s="5">
        <v>587.6</v>
      </c>
      <c r="H3861" s="5">
        <v>587.6</v>
      </c>
      <c r="I3861" s="5"/>
      <c r="J3861" s="5"/>
      <c r="K3861" s="5"/>
      <c r="L3861" s="5"/>
      <c r="M3861" s="5">
        <f t="shared" si="3252"/>
        <v>587.6</v>
      </c>
      <c r="N3861" s="5">
        <v>587.6</v>
      </c>
      <c r="O3861" s="5">
        <v>440.68950000000001</v>
      </c>
      <c r="P3861" s="5">
        <v>0</v>
      </c>
      <c r="Q3861" s="5">
        <v>0</v>
      </c>
      <c r="R3861" s="5">
        <v>0</v>
      </c>
      <c r="S3861" s="5">
        <v>0</v>
      </c>
      <c r="T3861" s="5">
        <v>587.58600000000001</v>
      </c>
      <c r="U3861" s="5">
        <v>0</v>
      </c>
      <c r="V3861" s="42">
        <v>0</v>
      </c>
      <c r="W3861" s="5">
        <f t="shared" si="3256"/>
        <v>99.997617426820966</v>
      </c>
      <c r="X3861" s="27"/>
    </row>
    <row r="3862" spans="1:25" ht="31.5" hidden="1" customHeight="1" x14ac:dyDescent="0.25">
      <c r="A3862" s="4" t="s">
        <v>241</v>
      </c>
      <c r="B3862" s="4" t="s">
        <v>1760</v>
      </c>
      <c r="C3862" s="4" t="s">
        <v>181</v>
      </c>
      <c r="D3862" s="4"/>
      <c r="E3862" s="14" t="s">
        <v>908</v>
      </c>
      <c r="F3862" s="5">
        <f t="shared" ref="F3862:L3863" si="3263">F3863</f>
        <v>0</v>
      </c>
      <c r="G3862" s="5">
        <f t="shared" si="3263"/>
        <v>30</v>
      </c>
      <c r="H3862" s="5">
        <f t="shared" si="3263"/>
        <v>30</v>
      </c>
      <c r="I3862" s="5">
        <f t="shared" si="3263"/>
        <v>0</v>
      </c>
      <c r="J3862" s="5">
        <f t="shared" si="3263"/>
        <v>0</v>
      </c>
      <c r="K3862" s="5">
        <f t="shared" si="3263"/>
        <v>0</v>
      </c>
      <c r="L3862" s="5">
        <f t="shared" si="3263"/>
        <v>0</v>
      </c>
      <c r="M3862" s="5">
        <f t="shared" si="3252"/>
        <v>0</v>
      </c>
      <c r="N3862" s="5">
        <f>N3863</f>
        <v>0</v>
      </c>
      <c r="O3862" s="5">
        <f>O3863</f>
        <v>0</v>
      </c>
      <c r="P3862" s="5">
        <f t="shared" ref="P3862:V3863" si="3264">P3863</f>
        <v>0</v>
      </c>
      <c r="Q3862" s="5">
        <f t="shared" si="3264"/>
        <v>0</v>
      </c>
      <c r="R3862" s="5">
        <f t="shared" si="3264"/>
        <v>0</v>
      </c>
      <c r="S3862" s="5">
        <f t="shared" si="3264"/>
        <v>0</v>
      </c>
      <c r="T3862" s="5">
        <f t="shared" si="3264"/>
        <v>0</v>
      </c>
      <c r="U3862" s="5">
        <f t="shared" si="3264"/>
        <v>0</v>
      </c>
      <c r="V3862" s="42">
        <f t="shared" si="3264"/>
        <v>0</v>
      </c>
      <c r="W3862" s="5" t="e">
        <f t="shared" si="3256"/>
        <v>#DIV/0!</v>
      </c>
      <c r="X3862" s="25" t="s">
        <v>1591</v>
      </c>
      <c r="Y3862" s="2" t="s">
        <v>1630</v>
      </c>
    </row>
    <row r="3863" spans="1:25" ht="31.5" hidden="1" customHeight="1" x14ac:dyDescent="0.3">
      <c r="A3863" s="4" t="s">
        <v>241</v>
      </c>
      <c r="B3863" s="4" t="s">
        <v>1760</v>
      </c>
      <c r="C3863" s="4" t="s">
        <v>181</v>
      </c>
      <c r="D3863" s="4" t="s">
        <v>87</v>
      </c>
      <c r="E3863" s="14" t="s">
        <v>541</v>
      </c>
      <c r="F3863" s="5">
        <f t="shared" si="3263"/>
        <v>0</v>
      </c>
      <c r="G3863" s="5">
        <f t="shared" si="3263"/>
        <v>30</v>
      </c>
      <c r="H3863" s="5">
        <f t="shared" si="3263"/>
        <v>30</v>
      </c>
      <c r="I3863" s="5">
        <f t="shared" si="3263"/>
        <v>0</v>
      </c>
      <c r="J3863" s="5">
        <f t="shared" si="3263"/>
        <v>0</v>
      </c>
      <c r="K3863" s="5">
        <f t="shared" si="3263"/>
        <v>0</v>
      </c>
      <c r="L3863" s="5">
        <f t="shared" si="3263"/>
        <v>0</v>
      </c>
      <c r="M3863" s="5">
        <f t="shared" si="3252"/>
        <v>0</v>
      </c>
      <c r="N3863" s="5">
        <f>N3864</f>
        <v>0</v>
      </c>
      <c r="O3863" s="5">
        <f>O3864</f>
        <v>0</v>
      </c>
      <c r="P3863" s="5">
        <f t="shared" si="3264"/>
        <v>0</v>
      </c>
      <c r="Q3863" s="5">
        <f t="shared" si="3264"/>
        <v>0</v>
      </c>
      <c r="R3863" s="5">
        <f t="shared" si="3264"/>
        <v>0</v>
      </c>
      <c r="S3863" s="5">
        <f t="shared" si="3264"/>
        <v>0</v>
      </c>
      <c r="T3863" s="5">
        <f t="shared" si="3264"/>
        <v>0</v>
      </c>
      <c r="U3863" s="5">
        <f t="shared" si="3264"/>
        <v>0</v>
      </c>
      <c r="V3863" s="42">
        <f t="shared" si="3264"/>
        <v>0</v>
      </c>
      <c r="W3863" s="5" t="e">
        <f t="shared" si="3256"/>
        <v>#DIV/0!</v>
      </c>
      <c r="X3863" s="25" t="s">
        <v>1591</v>
      </c>
      <c r="Y3863" s="2" t="s">
        <v>1630</v>
      </c>
    </row>
    <row r="3864" spans="1:25" ht="63" hidden="1" customHeight="1" x14ac:dyDescent="0.3">
      <c r="A3864" s="4" t="s">
        <v>241</v>
      </c>
      <c r="B3864" s="4" t="s">
        <v>1760</v>
      </c>
      <c r="C3864" s="4" t="s">
        <v>181</v>
      </c>
      <c r="D3864" s="4" t="s">
        <v>84</v>
      </c>
      <c r="E3864" s="14" t="s">
        <v>1552</v>
      </c>
      <c r="F3864" s="5"/>
      <c r="G3864" s="5">
        <v>30</v>
      </c>
      <c r="H3864" s="5">
        <v>30</v>
      </c>
      <c r="I3864" s="5"/>
      <c r="J3864" s="5"/>
      <c r="K3864" s="5"/>
      <c r="L3864" s="5"/>
      <c r="M3864" s="5">
        <f t="shared" si="3252"/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42">
        <v>0</v>
      </c>
      <c r="W3864" s="5" t="e">
        <f t="shared" si="3256"/>
        <v>#DIV/0!</v>
      </c>
      <c r="X3864" s="25" t="s">
        <v>1591</v>
      </c>
      <c r="Y3864" s="2" t="s">
        <v>1630</v>
      </c>
    </row>
    <row r="3865" spans="1:25" ht="47.25" customHeight="1" x14ac:dyDescent="0.3">
      <c r="A3865" s="4" t="s">
        <v>241</v>
      </c>
      <c r="B3865" s="4" t="s">
        <v>1760</v>
      </c>
      <c r="C3865" s="4" t="s">
        <v>186</v>
      </c>
      <c r="D3865" s="4"/>
      <c r="E3865" s="14" t="s">
        <v>1046</v>
      </c>
      <c r="F3865" s="5">
        <f t="shared" ref="F3865:L3867" si="3265">F3866</f>
        <v>1796.9</v>
      </c>
      <c r="G3865" s="5">
        <f t="shared" si="3265"/>
        <v>1310.9</v>
      </c>
      <c r="H3865" s="5">
        <f t="shared" si="3265"/>
        <v>1028.9000000000001</v>
      </c>
      <c r="I3865" s="5">
        <f t="shared" si="3265"/>
        <v>0</v>
      </c>
      <c r="J3865" s="5">
        <f t="shared" si="3265"/>
        <v>0</v>
      </c>
      <c r="K3865" s="5">
        <f t="shared" si="3265"/>
        <v>0</v>
      </c>
      <c r="L3865" s="5">
        <f t="shared" si="3265"/>
        <v>0</v>
      </c>
      <c r="M3865" s="5">
        <f t="shared" si="3252"/>
        <v>1796.9</v>
      </c>
      <c r="N3865" s="5">
        <f t="shared" ref="N3865:O3867" si="3266">N3866</f>
        <v>1796.9</v>
      </c>
      <c r="O3865" s="5">
        <f t="shared" si="3266"/>
        <v>1439.03433</v>
      </c>
      <c r="P3865" s="5">
        <f t="shared" ref="P3865:V3867" si="3267">P3866</f>
        <v>0</v>
      </c>
      <c r="Q3865" s="5">
        <f t="shared" si="3267"/>
        <v>0</v>
      </c>
      <c r="R3865" s="5">
        <f t="shared" si="3267"/>
        <v>0</v>
      </c>
      <c r="S3865" s="5">
        <f t="shared" si="3267"/>
        <v>0</v>
      </c>
      <c r="T3865" s="5">
        <f t="shared" si="3267"/>
        <v>1796.87456</v>
      </c>
      <c r="U3865" s="5">
        <f t="shared" si="3267"/>
        <v>0</v>
      </c>
      <c r="V3865" s="42">
        <f t="shared" si="3267"/>
        <v>0</v>
      </c>
      <c r="W3865" s="5">
        <f t="shared" si="3256"/>
        <v>99.998584228393341</v>
      </c>
      <c r="X3865" s="27"/>
    </row>
    <row r="3866" spans="1:25" ht="31.5" customHeight="1" x14ac:dyDescent="0.3">
      <c r="A3866" s="4" t="s">
        <v>241</v>
      </c>
      <c r="B3866" s="4" t="s">
        <v>1760</v>
      </c>
      <c r="C3866" s="4" t="s">
        <v>182</v>
      </c>
      <c r="D3866" s="4"/>
      <c r="E3866" s="14" t="s">
        <v>558</v>
      </c>
      <c r="F3866" s="5">
        <f t="shared" si="3265"/>
        <v>1796.9</v>
      </c>
      <c r="G3866" s="5">
        <f t="shared" si="3265"/>
        <v>1310.9</v>
      </c>
      <c r="H3866" s="5">
        <f t="shared" si="3265"/>
        <v>1028.9000000000001</v>
      </c>
      <c r="I3866" s="5">
        <f t="shared" si="3265"/>
        <v>0</v>
      </c>
      <c r="J3866" s="5">
        <f t="shared" si="3265"/>
        <v>0</v>
      </c>
      <c r="K3866" s="5">
        <f t="shared" si="3265"/>
        <v>0</v>
      </c>
      <c r="L3866" s="5">
        <f t="shared" si="3265"/>
        <v>0</v>
      </c>
      <c r="M3866" s="5">
        <f t="shared" si="3252"/>
        <v>1796.9</v>
      </c>
      <c r="N3866" s="5">
        <f t="shared" si="3266"/>
        <v>1796.9</v>
      </c>
      <c r="O3866" s="5">
        <f t="shared" si="3266"/>
        <v>1439.03433</v>
      </c>
      <c r="P3866" s="5">
        <f t="shared" si="3267"/>
        <v>0</v>
      </c>
      <c r="Q3866" s="5">
        <f t="shared" si="3267"/>
        <v>0</v>
      </c>
      <c r="R3866" s="5">
        <f t="shared" si="3267"/>
        <v>0</v>
      </c>
      <c r="S3866" s="5">
        <f t="shared" si="3267"/>
        <v>0</v>
      </c>
      <c r="T3866" s="5">
        <f t="shared" si="3267"/>
        <v>1796.87456</v>
      </c>
      <c r="U3866" s="5">
        <f t="shared" si="3267"/>
        <v>0</v>
      </c>
      <c r="V3866" s="42">
        <f t="shared" si="3267"/>
        <v>0</v>
      </c>
      <c r="W3866" s="5">
        <f t="shared" si="3256"/>
        <v>99.998584228393341</v>
      </c>
      <c r="X3866" s="27"/>
    </row>
    <row r="3867" spans="1:25" ht="31.5" customHeight="1" x14ac:dyDescent="0.3">
      <c r="A3867" s="4" t="s">
        <v>241</v>
      </c>
      <c r="B3867" s="4" t="s">
        <v>1760</v>
      </c>
      <c r="C3867" s="4" t="s">
        <v>182</v>
      </c>
      <c r="D3867" s="4" t="s">
        <v>11</v>
      </c>
      <c r="E3867" s="14" t="s">
        <v>531</v>
      </c>
      <c r="F3867" s="5">
        <f t="shared" si="3265"/>
        <v>1796.9</v>
      </c>
      <c r="G3867" s="5">
        <f t="shared" si="3265"/>
        <v>1310.9</v>
      </c>
      <c r="H3867" s="5">
        <f t="shared" si="3265"/>
        <v>1028.9000000000001</v>
      </c>
      <c r="I3867" s="5">
        <f t="shared" si="3265"/>
        <v>0</v>
      </c>
      <c r="J3867" s="5">
        <f t="shared" si="3265"/>
        <v>0</v>
      </c>
      <c r="K3867" s="5">
        <f t="shared" si="3265"/>
        <v>0</v>
      </c>
      <c r="L3867" s="5">
        <f t="shared" si="3265"/>
        <v>0</v>
      </c>
      <c r="M3867" s="5">
        <f t="shared" si="3252"/>
        <v>1796.9</v>
      </c>
      <c r="N3867" s="5">
        <f t="shared" si="3266"/>
        <v>1796.9</v>
      </c>
      <c r="O3867" s="5">
        <f t="shared" si="3266"/>
        <v>1439.03433</v>
      </c>
      <c r="P3867" s="5">
        <f t="shared" si="3267"/>
        <v>0</v>
      </c>
      <c r="Q3867" s="5">
        <f t="shared" si="3267"/>
        <v>0</v>
      </c>
      <c r="R3867" s="5">
        <f t="shared" si="3267"/>
        <v>0</v>
      </c>
      <c r="S3867" s="5">
        <f t="shared" si="3267"/>
        <v>0</v>
      </c>
      <c r="T3867" s="5">
        <f t="shared" si="3267"/>
        <v>1796.87456</v>
      </c>
      <c r="U3867" s="5">
        <f t="shared" si="3267"/>
        <v>0</v>
      </c>
      <c r="V3867" s="42">
        <f t="shared" si="3267"/>
        <v>0</v>
      </c>
      <c r="W3867" s="5">
        <f t="shared" si="3256"/>
        <v>99.998584228393341</v>
      </c>
      <c r="X3867" s="27"/>
    </row>
    <row r="3868" spans="1:25" ht="31.5" customHeight="1" x14ac:dyDescent="0.3">
      <c r="A3868" s="4" t="s">
        <v>241</v>
      </c>
      <c r="B3868" s="4" t="s">
        <v>1760</v>
      </c>
      <c r="C3868" s="4" t="s">
        <v>182</v>
      </c>
      <c r="D3868" s="4" t="s">
        <v>12</v>
      </c>
      <c r="E3868" s="14" t="s">
        <v>532</v>
      </c>
      <c r="F3868" s="5">
        <v>1796.9</v>
      </c>
      <c r="G3868" s="5">
        <v>1310.9</v>
      </c>
      <c r="H3868" s="5">
        <v>1028.9000000000001</v>
      </c>
      <c r="I3868" s="5"/>
      <c r="J3868" s="5"/>
      <c r="K3868" s="5"/>
      <c r="L3868" s="5"/>
      <c r="M3868" s="5">
        <f t="shared" si="3252"/>
        <v>1796.9</v>
      </c>
      <c r="N3868" s="5">
        <v>1796.9</v>
      </c>
      <c r="O3868" s="5">
        <v>1439.03433</v>
      </c>
      <c r="P3868" s="5">
        <v>0</v>
      </c>
      <c r="Q3868" s="5">
        <v>0</v>
      </c>
      <c r="R3868" s="5">
        <v>0</v>
      </c>
      <c r="S3868" s="5">
        <v>0</v>
      </c>
      <c r="T3868" s="5">
        <v>1796.87456</v>
      </c>
      <c r="U3868" s="5">
        <v>0</v>
      </c>
      <c r="V3868" s="42">
        <v>0</v>
      </c>
      <c r="W3868" s="5">
        <f t="shared" si="3256"/>
        <v>99.998584228393341</v>
      </c>
      <c r="X3868" s="27"/>
    </row>
    <row r="3869" spans="1:25" ht="31.5" customHeight="1" x14ac:dyDescent="0.3">
      <c r="A3869" s="4" t="s">
        <v>241</v>
      </c>
      <c r="B3869" s="4" t="s">
        <v>1760</v>
      </c>
      <c r="C3869" s="4" t="s">
        <v>123</v>
      </c>
      <c r="D3869" s="4"/>
      <c r="E3869" s="14" t="s">
        <v>1047</v>
      </c>
      <c r="F3869" s="5">
        <f t="shared" ref="F3869:L3869" si="3268">F3870</f>
        <v>120</v>
      </c>
      <c r="G3869" s="5">
        <f t="shared" si="3268"/>
        <v>120</v>
      </c>
      <c r="H3869" s="5">
        <f t="shared" si="3268"/>
        <v>120</v>
      </c>
      <c r="I3869" s="5">
        <f t="shared" si="3268"/>
        <v>0</v>
      </c>
      <c r="J3869" s="5">
        <f t="shared" si="3268"/>
        <v>0</v>
      </c>
      <c r="K3869" s="5">
        <f t="shared" si="3268"/>
        <v>0</v>
      </c>
      <c r="L3869" s="5">
        <f t="shared" si="3268"/>
        <v>0</v>
      </c>
      <c r="M3869" s="5">
        <f t="shared" si="3252"/>
        <v>120</v>
      </c>
      <c r="N3869" s="5">
        <f>N3870</f>
        <v>120</v>
      </c>
      <c r="O3869" s="5">
        <f>O3870</f>
        <v>84</v>
      </c>
      <c r="P3869" s="5">
        <f t="shared" ref="P3869:V3869" si="3269">P3870</f>
        <v>0</v>
      </c>
      <c r="Q3869" s="5">
        <f t="shared" si="3269"/>
        <v>0</v>
      </c>
      <c r="R3869" s="5">
        <f t="shared" si="3269"/>
        <v>0</v>
      </c>
      <c r="S3869" s="5">
        <f t="shared" si="3269"/>
        <v>0</v>
      </c>
      <c r="T3869" s="5">
        <f t="shared" si="3269"/>
        <v>120</v>
      </c>
      <c r="U3869" s="5">
        <f t="shared" si="3269"/>
        <v>0</v>
      </c>
      <c r="V3869" s="42">
        <f t="shared" si="3269"/>
        <v>0</v>
      </c>
      <c r="W3869" s="5">
        <f t="shared" si="3256"/>
        <v>100</v>
      </c>
      <c r="X3869" s="27"/>
    </row>
    <row r="3870" spans="1:25" ht="63" customHeight="1" x14ac:dyDescent="0.3">
      <c r="A3870" s="4" t="s">
        <v>241</v>
      </c>
      <c r="B3870" s="4" t="s">
        <v>1760</v>
      </c>
      <c r="C3870" s="4" t="s">
        <v>124</v>
      </c>
      <c r="D3870" s="4"/>
      <c r="E3870" s="14" t="s">
        <v>1048</v>
      </c>
      <c r="F3870" s="5">
        <f t="shared" ref="F3870:L3870" si="3270">F3871+F3874</f>
        <v>120</v>
      </c>
      <c r="G3870" s="5">
        <f t="shared" si="3270"/>
        <v>120</v>
      </c>
      <c r="H3870" s="5">
        <f t="shared" si="3270"/>
        <v>120</v>
      </c>
      <c r="I3870" s="5">
        <f t="shared" si="3270"/>
        <v>0</v>
      </c>
      <c r="J3870" s="5">
        <f t="shared" si="3270"/>
        <v>0</v>
      </c>
      <c r="K3870" s="5">
        <f t="shared" si="3270"/>
        <v>0</v>
      </c>
      <c r="L3870" s="5">
        <f t="shared" si="3270"/>
        <v>0</v>
      </c>
      <c r="M3870" s="5">
        <f t="shared" si="3252"/>
        <v>120</v>
      </c>
      <c r="N3870" s="5">
        <f>N3871+N3874</f>
        <v>120</v>
      </c>
      <c r="O3870" s="5">
        <f>O3871+O3874</f>
        <v>84</v>
      </c>
      <c r="P3870" s="5">
        <f t="shared" ref="P3870:V3870" si="3271">P3871+P3874</f>
        <v>0</v>
      </c>
      <c r="Q3870" s="5">
        <f t="shared" si="3271"/>
        <v>0</v>
      </c>
      <c r="R3870" s="5">
        <f t="shared" si="3271"/>
        <v>0</v>
      </c>
      <c r="S3870" s="5">
        <f t="shared" si="3271"/>
        <v>0</v>
      </c>
      <c r="T3870" s="5">
        <f t="shared" si="3271"/>
        <v>120</v>
      </c>
      <c r="U3870" s="5">
        <f t="shared" si="3271"/>
        <v>0</v>
      </c>
      <c r="V3870" s="42">
        <f t="shared" si="3271"/>
        <v>0</v>
      </c>
      <c r="W3870" s="5">
        <f t="shared" si="3256"/>
        <v>100</v>
      </c>
      <c r="X3870" s="27"/>
    </row>
    <row r="3871" spans="1:25" ht="78.75" customHeight="1" x14ac:dyDescent="0.3">
      <c r="A3871" s="4" t="s">
        <v>241</v>
      </c>
      <c r="B3871" s="4" t="s">
        <v>1760</v>
      </c>
      <c r="C3871" s="4" t="s">
        <v>139</v>
      </c>
      <c r="D3871" s="4"/>
      <c r="E3871" s="14" t="s">
        <v>559</v>
      </c>
      <c r="F3871" s="5">
        <f t="shared" ref="F3871:L3872" si="3272">F3872</f>
        <v>25</v>
      </c>
      <c r="G3871" s="5">
        <f t="shared" si="3272"/>
        <v>25</v>
      </c>
      <c r="H3871" s="5">
        <f t="shared" si="3272"/>
        <v>25</v>
      </c>
      <c r="I3871" s="5">
        <f t="shared" si="3272"/>
        <v>0</v>
      </c>
      <c r="J3871" s="5">
        <f t="shared" si="3272"/>
        <v>0</v>
      </c>
      <c r="K3871" s="5">
        <f t="shared" si="3272"/>
        <v>0</v>
      </c>
      <c r="L3871" s="5">
        <f t="shared" si="3272"/>
        <v>0</v>
      </c>
      <c r="M3871" s="5">
        <f t="shared" si="3252"/>
        <v>25</v>
      </c>
      <c r="N3871" s="5">
        <f>N3872</f>
        <v>25</v>
      </c>
      <c r="O3871" s="5">
        <f>O3872</f>
        <v>25</v>
      </c>
      <c r="P3871" s="5">
        <f t="shared" ref="P3871:V3872" si="3273">P3872</f>
        <v>0</v>
      </c>
      <c r="Q3871" s="5">
        <f t="shared" si="3273"/>
        <v>0</v>
      </c>
      <c r="R3871" s="5">
        <f t="shared" si="3273"/>
        <v>0</v>
      </c>
      <c r="S3871" s="5">
        <f t="shared" si="3273"/>
        <v>0</v>
      </c>
      <c r="T3871" s="5">
        <f t="shared" si="3273"/>
        <v>25</v>
      </c>
      <c r="U3871" s="5">
        <f t="shared" si="3273"/>
        <v>0</v>
      </c>
      <c r="V3871" s="42">
        <f t="shared" si="3273"/>
        <v>0</v>
      </c>
      <c r="W3871" s="5">
        <f t="shared" si="3256"/>
        <v>100</v>
      </c>
      <c r="X3871" s="27"/>
    </row>
    <row r="3872" spans="1:25" ht="31.5" customHeight="1" x14ac:dyDescent="0.3">
      <c r="A3872" s="4" t="s">
        <v>241</v>
      </c>
      <c r="B3872" s="4" t="s">
        <v>1760</v>
      </c>
      <c r="C3872" s="4" t="s">
        <v>139</v>
      </c>
      <c r="D3872" s="4" t="s">
        <v>87</v>
      </c>
      <c r="E3872" s="14" t="s">
        <v>541</v>
      </c>
      <c r="F3872" s="5">
        <f t="shared" si="3272"/>
        <v>25</v>
      </c>
      <c r="G3872" s="5">
        <f t="shared" si="3272"/>
        <v>25</v>
      </c>
      <c r="H3872" s="5">
        <f t="shared" si="3272"/>
        <v>25</v>
      </c>
      <c r="I3872" s="5">
        <f t="shared" si="3272"/>
        <v>0</v>
      </c>
      <c r="J3872" s="5">
        <f t="shared" si="3272"/>
        <v>0</v>
      </c>
      <c r="K3872" s="5">
        <f t="shared" si="3272"/>
        <v>0</v>
      </c>
      <c r="L3872" s="5">
        <f t="shared" si="3272"/>
        <v>0</v>
      </c>
      <c r="M3872" s="5">
        <f t="shared" si="3252"/>
        <v>25</v>
      </c>
      <c r="N3872" s="5">
        <f>N3873</f>
        <v>25</v>
      </c>
      <c r="O3872" s="5">
        <f>O3873</f>
        <v>25</v>
      </c>
      <c r="P3872" s="5">
        <f t="shared" si="3273"/>
        <v>0</v>
      </c>
      <c r="Q3872" s="5">
        <f t="shared" si="3273"/>
        <v>0</v>
      </c>
      <c r="R3872" s="5">
        <f t="shared" si="3273"/>
        <v>0</v>
      </c>
      <c r="S3872" s="5">
        <f t="shared" si="3273"/>
        <v>0</v>
      </c>
      <c r="T3872" s="5">
        <f t="shared" si="3273"/>
        <v>25</v>
      </c>
      <c r="U3872" s="5">
        <f t="shared" si="3273"/>
        <v>0</v>
      </c>
      <c r="V3872" s="42">
        <f t="shared" si="3273"/>
        <v>0</v>
      </c>
      <c r="W3872" s="5">
        <f t="shared" si="3256"/>
        <v>100</v>
      </c>
      <c r="X3872" s="27"/>
    </row>
    <row r="3873" spans="1:24" ht="63" customHeight="1" x14ac:dyDescent="0.3">
      <c r="A3873" s="4" t="s">
        <v>241</v>
      </c>
      <c r="B3873" s="4" t="s">
        <v>1760</v>
      </c>
      <c r="C3873" s="4" t="s">
        <v>139</v>
      </c>
      <c r="D3873" s="4" t="s">
        <v>84</v>
      </c>
      <c r="E3873" s="14" t="s">
        <v>1552</v>
      </c>
      <c r="F3873" s="5">
        <v>25</v>
      </c>
      <c r="G3873" s="5">
        <v>25</v>
      </c>
      <c r="H3873" s="5">
        <v>25</v>
      </c>
      <c r="I3873" s="5"/>
      <c r="J3873" s="5"/>
      <c r="K3873" s="5"/>
      <c r="L3873" s="5"/>
      <c r="M3873" s="5">
        <f t="shared" si="3252"/>
        <v>25</v>
      </c>
      <c r="N3873" s="5">
        <v>25</v>
      </c>
      <c r="O3873" s="5">
        <v>25</v>
      </c>
      <c r="P3873" s="5">
        <v>0</v>
      </c>
      <c r="Q3873" s="5">
        <v>0</v>
      </c>
      <c r="R3873" s="5">
        <v>0</v>
      </c>
      <c r="S3873" s="5">
        <v>0</v>
      </c>
      <c r="T3873" s="5">
        <v>25</v>
      </c>
      <c r="U3873" s="5">
        <v>0</v>
      </c>
      <c r="V3873" s="42">
        <v>0</v>
      </c>
      <c r="W3873" s="5">
        <f t="shared" si="3256"/>
        <v>100</v>
      </c>
      <c r="X3873" s="27"/>
    </row>
    <row r="3874" spans="1:24" ht="63" customHeight="1" x14ac:dyDescent="0.3">
      <c r="A3874" s="4" t="s">
        <v>241</v>
      </c>
      <c r="B3874" s="4" t="s">
        <v>1760</v>
      </c>
      <c r="C3874" s="4" t="s">
        <v>113</v>
      </c>
      <c r="D3874" s="4"/>
      <c r="E3874" s="14" t="s">
        <v>560</v>
      </c>
      <c r="F3874" s="5">
        <f t="shared" ref="F3874:L3875" si="3274">F3875</f>
        <v>95</v>
      </c>
      <c r="G3874" s="5">
        <f t="shared" si="3274"/>
        <v>95</v>
      </c>
      <c r="H3874" s="5">
        <f t="shared" si="3274"/>
        <v>95</v>
      </c>
      <c r="I3874" s="5">
        <f t="shared" si="3274"/>
        <v>0</v>
      </c>
      <c r="J3874" s="5">
        <f t="shared" si="3274"/>
        <v>0</v>
      </c>
      <c r="K3874" s="5">
        <f t="shared" si="3274"/>
        <v>0</v>
      </c>
      <c r="L3874" s="5">
        <f t="shared" si="3274"/>
        <v>0</v>
      </c>
      <c r="M3874" s="5">
        <f t="shared" si="3252"/>
        <v>95</v>
      </c>
      <c r="N3874" s="5">
        <f>N3875</f>
        <v>95</v>
      </c>
      <c r="O3874" s="5">
        <f>O3875</f>
        <v>59</v>
      </c>
      <c r="P3874" s="5">
        <f t="shared" ref="P3874:V3875" si="3275">P3875</f>
        <v>0</v>
      </c>
      <c r="Q3874" s="5">
        <f t="shared" si="3275"/>
        <v>0</v>
      </c>
      <c r="R3874" s="5">
        <f t="shared" si="3275"/>
        <v>0</v>
      </c>
      <c r="S3874" s="5">
        <f t="shared" si="3275"/>
        <v>0</v>
      </c>
      <c r="T3874" s="5">
        <f t="shared" si="3275"/>
        <v>95</v>
      </c>
      <c r="U3874" s="5">
        <f t="shared" si="3275"/>
        <v>0</v>
      </c>
      <c r="V3874" s="42">
        <f t="shared" si="3275"/>
        <v>0</v>
      </c>
      <c r="W3874" s="5">
        <f t="shared" si="3256"/>
        <v>100</v>
      </c>
      <c r="X3874" s="27"/>
    </row>
    <row r="3875" spans="1:24" ht="31.5" customHeight="1" x14ac:dyDescent="0.3">
      <c r="A3875" s="4" t="s">
        <v>241</v>
      </c>
      <c r="B3875" s="4" t="s">
        <v>1760</v>
      </c>
      <c r="C3875" s="4" t="s">
        <v>113</v>
      </c>
      <c r="D3875" s="4" t="s">
        <v>87</v>
      </c>
      <c r="E3875" s="14" t="s">
        <v>541</v>
      </c>
      <c r="F3875" s="5">
        <f t="shared" si="3274"/>
        <v>95</v>
      </c>
      <c r="G3875" s="5">
        <f t="shared" si="3274"/>
        <v>95</v>
      </c>
      <c r="H3875" s="5">
        <f t="shared" si="3274"/>
        <v>95</v>
      </c>
      <c r="I3875" s="5">
        <f t="shared" si="3274"/>
        <v>0</v>
      </c>
      <c r="J3875" s="5">
        <f t="shared" si="3274"/>
        <v>0</v>
      </c>
      <c r="K3875" s="5">
        <f t="shared" si="3274"/>
        <v>0</v>
      </c>
      <c r="L3875" s="5">
        <f t="shared" si="3274"/>
        <v>0</v>
      </c>
      <c r="M3875" s="5">
        <f t="shared" si="3252"/>
        <v>95</v>
      </c>
      <c r="N3875" s="5">
        <f>N3876</f>
        <v>95</v>
      </c>
      <c r="O3875" s="5">
        <f>O3876</f>
        <v>59</v>
      </c>
      <c r="P3875" s="5">
        <f t="shared" si="3275"/>
        <v>0</v>
      </c>
      <c r="Q3875" s="5">
        <f t="shared" si="3275"/>
        <v>0</v>
      </c>
      <c r="R3875" s="5">
        <f t="shared" si="3275"/>
        <v>0</v>
      </c>
      <c r="S3875" s="5">
        <f t="shared" si="3275"/>
        <v>0</v>
      </c>
      <c r="T3875" s="5">
        <f t="shared" si="3275"/>
        <v>95</v>
      </c>
      <c r="U3875" s="5">
        <f t="shared" si="3275"/>
        <v>0</v>
      </c>
      <c r="V3875" s="42">
        <f t="shared" si="3275"/>
        <v>0</v>
      </c>
      <c r="W3875" s="5">
        <f t="shared" si="3256"/>
        <v>100</v>
      </c>
      <c r="X3875" s="27"/>
    </row>
    <row r="3876" spans="1:24" ht="63" customHeight="1" x14ac:dyDescent="0.3">
      <c r="A3876" s="4" t="s">
        <v>241</v>
      </c>
      <c r="B3876" s="4" t="s">
        <v>1760</v>
      </c>
      <c r="C3876" s="4" t="s">
        <v>113</v>
      </c>
      <c r="D3876" s="4" t="s">
        <v>84</v>
      </c>
      <c r="E3876" s="14" t="s">
        <v>1552</v>
      </c>
      <c r="F3876" s="5">
        <v>95</v>
      </c>
      <c r="G3876" s="5">
        <v>95</v>
      </c>
      <c r="H3876" s="5">
        <v>95</v>
      </c>
      <c r="I3876" s="5"/>
      <c r="J3876" s="5"/>
      <c r="K3876" s="5"/>
      <c r="L3876" s="5"/>
      <c r="M3876" s="5">
        <f t="shared" si="3252"/>
        <v>95</v>
      </c>
      <c r="N3876" s="5">
        <v>95</v>
      </c>
      <c r="O3876" s="5">
        <v>59</v>
      </c>
      <c r="P3876" s="5">
        <v>0</v>
      </c>
      <c r="Q3876" s="5">
        <v>0</v>
      </c>
      <c r="R3876" s="5">
        <v>0</v>
      </c>
      <c r="S3876" s="5">
        <v>0</v>
      </c>
      <c r="T3876" s="5">
        <v>95</v>
      </c>
      <c r="U3876" s="5">
        <v>0</v>
      </c>
      <c r="V3876" s="42">
        <v>0</v>
      </c>
      <c r="W3876" s="5">
        <f t="shared" si="3256"/>
        <v>100</v>
      </c>
      <c r="X3876" s="27"/>
    </row>
    <row r="3877" spans="1:24" s="3" customFormat="1" ht="31.5" customHeight="1" x14ac:dyDescent="0.3">
      <c r="A3877" s="7" t="s">
        <v>241</v>
      </c>
      <c r="B3877" s="7" t="s">
        <v>76</v>
      </c>
      <c r="C3877" s="7"/>
      <c r="D3877" s="7"/>
      <c r="E3877" s="18" t="s">
        <v>492</v>
      </c>
      <c r="F3877" s="8">
        <f t="shared" ref="F3877:L3877" si="3276">F3878+F3899</f>
        <v>93.6</v>
      </c>
      <c r="G3877" s="8">
        <f t="shared" si="3276"/>
        <v>71.599999999999994</v>
      </c>
      <c r="H3877" s="8">
        <f t="shared" si="3276"/>
        <v>94</v>
      </c>
      <c r="I3877" s="8">
        <f t="shared" si="3276"/>
        <v>0</v>
      </c>
      <c r="J3877" s="8">
        <f t="shared" si="3276"/>
        <v>0</v>
      </c>
      <c r="K3877" s="8">
        <f t="shared" si="3276"/>
        <v>0</v>
      </c>
      <c r="L3877" s="8">
        <f t="shared" si="3276"/>
        <v>3.45</v>
      </c>
      <c r="M3877" s="8">
        <f t="shared" si="3252"/>
        <v>97.05</v>
      </c>
      <c r="N3877" s="8">
        <f>N3878+N3899+N3885</f>
        <v>97.05</v>
      </c>
      <c r="O3877" s="8">
        <f t="shared" ref="O3877:V3877" si="3277">O3878+O3899+O3885</f>
        <v>44.742069999999998</v>
      </c>
      <c r="P3877" s="8">
        <f t="shared" si="3277"/>
        <v>3</v>
      </c>
      <c r="Q3877" s="8">
        <f t="shared" si="3277"/>
        <v>2.214</v>
      </c>
      <c r="R3877" s="8">
        <f t="shared" si="3277"/>
        <v>0</v>
      </c>
      <c r="S3877" s="8">
        <f t="shared" si="3277"/>
        <v>0</v>
      </c>
      <c r="T3877" s="8">
        <f t="shared" si="3277"/>
        <v>97.05</v>
      </c>
      <c r="U3877" s="8">
        <f t="shared" si="3277"/>
        <v>3</v>
      </c>
      <c r="V3877" s="8">
        <f t="shared" si="3277"/>
        <v>0</v>
      </c>
      <c r="W3877" s="8">
        <f t="shared" si="3256"/>
        <v>100</v>
      </c>
      <c r="X3877" s="22"/>
    </row>
    <row r="3878" spans="1:24" s="10" customFormat="1" ht="15.75" hidden="1" customHeight="1" x14ac:dyDescent="0.25">
      <c r="A3878" s="9" t="s">
        <v>241</v>
      </c>
      <c r="B3878" s="9" t="s">
        <v>1761</v>
      </c>
      <c r="C3878" s="9"/>
      <c r="D3878" s="9"/>
      <c r="E3878" s="13" t="s">
        <v>1550</v>
      </c>
      <c r="F3878" s="11">
        <f t="shared" ref="F3878:L3883" si="3278">F3879</f>
        <v>4.5999999999999996</v>
      </c>
      <c r="G3878" s="11">
        <f t="shared" si="3278"/>
        <v>4.5999999999999996</v>
      </c>
      <c r="H3878" s="11">
        <f t="shared" si="3278"/>
        <v>4.5999999999999996</v>
      </c>
      <c r="I3878" s="11">
        <f t="shared" si="3278"/>
        <v>0</v>
      </c>
      <c r="J3878" s="11">
        <f t="shared" si="3278"/>
        <v>0</v>
      </c>
      <c r="K3878" s="11">
        <f t="shared" si="3278"/>
        <v>0</v>
      </c>
      <c r="L3878" s="11">
        <f t="shared" si="3278"/>
        <v>0</v>
      </c>
      <c r="M3878" s="11">
        <f t="shared" si="3252"/>
        <v>4.5999999999999996</v>
      </c>
      <c r="N3878" s="11">
        <f t="shared" ref="N3878:O3883" si="3279">N3879</f>
        <v>0</v>
      </c>
      <c r="O3878" s="11">
        <f t="shared" si="3279"/>
        <v>0</v>
      </c>
      <c r="P3878" s="11">
        <f t="shared" ref="P3878:V3883" si="3280">P3879</f>
        <v>0</v>
      </c>
      <c r="Q3878" s="11">
        <f t="shared" si="3280"/>
        <v>0</v>
      </c>
      <c r="R3878" s="11">
        <f t="shared" si="3280"/>
        <v>0</v>
      </c>
      <c r="S3878" s="11">
        <f t="shared" si="3280"/>
        <v>0</v>
      </c>
      <c r="T3878" s="11">
        <f t="shared" si="3280"/>
        <v>0</v>
      </c>
      <c r="U3878" s="11">
        <f t="shared" si="3280"/>
        <v>0</v>
      </c>
      <c r="V3878" s="41">
        <f t="shared" si="3280"/>
        <v>0</v>
      </c>
      <c r="W3878" s="11" t="e">
        <f t="shared" si="3256"/>
        <v>#DIV/0!</v>
      </c>
      <c r="X3878" s="25" t="s">
        <v>1591</v>
      </c>
    </row>
    <row r="3879" spans="1:24" ht="15.75" hidden="1" customHeight="1" x14ac:dyDescent="0.25">
      <c r="A3879" s="4" t="s">
        <v>241</v>
      </c>
      <c r="B3879" s="4" t="s">
        <v>1761</v>
      </c>
      <c r="C3879" s="4" t="s">
        <v>125</v>
      </c>
      <c r="D3879" s="4"/>
      <c r="E3879" s="14" t="s">
        <v>1049</v>
      </c>
      <c r="F3879" s="5">
        <f t="shared" si="3278"/>
        <v>4.5999999999999996</v>
      </c>
      <c r="G3879" s="5">
        <f t="shared" si="3278"/>
        <v>4.5999999999999996</v>
      </c>
      <c r="H3879" s="5">
        <f t="shared" si="3278"/>
        <v>4.5999999999999996</v>
      </c>
      <c r="I3879" s="5">
        <f t="shared" si="3278"/>
        <v>0</v>
      </c>
      <c r="J3879" s="5">
        <f t="shared" si="3278"/>
        <v>0</v>
      </c>
      <c r="K3879" s="5">
        <f t="shared" si="3278"/>
        <v>0</v>
      </c>
      <c r="L3879" s="5">
        <f t="shared" si="3278"/>
        <v>0</v>
      </c>
      <c r="M3879" s="5">
        <f t="shared" si="3252"/>
        <v>4.5999999999999996</v>
      </c>
      <c r="N3879" s="5">
        <f t="shared" si="3279"/>
        <v>0</v>
      </c>
      <c r="O3879" s="5">
        <f t="shared" si="3279"/>
        <v>0</v>
      </c>
      <c r="P3879" s="5">
        <f t="shared" si="3280"/>
        <v>0</v>
      </c>
      <c r="Q3879" s="5">
        <f t="shared" si="3280"/>
        <v>0</v>
      </c>
      <c r="R3879" s="5">
        <f t="shared" si="3280"/>
        <v>0</v>
      </c>
      <c r="S3879" s="5">
        <f t="shared" si="3280"/>
        <v>0</v>
      </c>
      <c r="T3879" s="5">
        <f t="shared" si="3280"/>
        <v>0</v>
      </c>
      <c r="U3879" s="5">
        <f t="shared" si="3280"/>
        <v>0</v>
      </c>
      <c r="V3879" s="42">
        <f t="shared" si="3280"/>
        <v>0</v>
      </c>
      <c r="W3879" s="5" t="e">
        <f t="shared" si="3256"/>
        <v>#DIV/0!</v>
      </c>
      <c r="X3879" s="25" t="s">
        <v>1591</v>
      </c>
    </row>
    <row r="3880" spans="1:24" ht="63" hidden="1" customHeight="1" x14ac:dyDescent="0.25">
      <c r="A3880" s="4" t="s">
        <v>241</v>
      </c>
      <c r="B3880" s="4" t="s">
        <v>1761</v>
      </c>
      <c r="C3880" s="4" t="s">
        <v>188</v>
      </c>
      <c r="D3880" s="4"/>
      <c r="E3880" s="14" t="s">
        <v>1054</v>
      </c>
      <c r="F3880" s="5">
        <f t="shared" si="3278"/>
        <v>4.5999999999999996</v>
      </c>
      <c r="G3880" s="5">
        <f t="shared" si="3278"/>
        <v>4.5999999999999996</v>
      </c>
      <c r="H3880" s="5">
        <f t="shared" si="3278"/>
        <v>4.5999999999999996</v>
      </c>
      <c r="I3880" s="5">
        <f t="shared" si="3278"/>
        <v>0</v>
      </c>
      <c r="J3880" s="5">
        <f t="shared" si="3278"/>
        <v>0</v>
      </c>
      <c r="K3880" s="5">
        <f t="shared" si="3278"/>
        <v>0</v>
      </c>
      <c r="L3880" s="5">
        <f t="shared" si="3278"/>
        <v>0</v>
      </c>
      <c r="M3880" s="5">
        <f t="shared" si="3252"/>
        <v>4.5999999999999996</v>
      </c>
      <c r="N3880" s="5">
        <f t="shared" si="3279"/>
        <v>0</v>
      </c>
      <c r="O3880" s="5">
        <f t="shared" si="3279"/>
        <v>0</v>
      </c>
      <c r="P3880" s="5">
        <f t="shared" si="3280"/>
        <v>0</v>
      </c>
      <c r="Q3880" s="5">
        <f t="shared" si="3280"/>
        <v>0</v>
      </c>
      <c r="R3880" s="5">
        <f t="shared" si="3280"/>
        <v>0</v>
      </c>
      <c r="S3880" s="5">
        <f t="shared" si="3280"/>
        <v>0</v>
      </c>
      <c r="T3880" s="5">
        <f t="shared" si="3280"/>
        <v>0</v>
      </c>
      <c r="U3880" s="5">
        <f t="shared" si="3280"/>
        <v>0</v>
      </c>
      <c r="V3880" s="42">
        <f t="shared" si="3280"/>
        <v>0</v>
      </c>
      <c r="W3880" s="5" t="e">
        <f t="shared" si="3256"/>
        <v>#DIV/0!</v>
      </c>
      <c r="X3880" s="25" t="s">
        <v>1591</v>
      </c>
    </row>
    <row r="3881" spans="1:24" ht="47.25" hidden="1" customHeight="1" x14ac:dyDescent="0.25">
      <c r="A3881" s="4" t="s">
        <v>241</v>
      </c>
      <c r="B3881" s="4" t="s">
        <v>1761</v>
      </c>
      <c r="C3881" s="4" t="s">
        <v>189</v>
      </c>
      <c r="D3881" s="4"/>
      <c r="E3881" s="14" t="s">
        <v>1057</v>
      </c>
      <c r="F3881" s="5">
        <f t="shared" si="3278"/>
        <v>4.5999999999999996</v>
      </c>
      <c r="G3881" s="5">
        <f t="shared" si="3278"/>
        <v>4.5999999999999996</v>
      </c>
      <c r="H3881" s="5">
        <f t="shared" si="3278"/>
        <v>4.5999999999999996</v>
      </c>
      <c r="I3881" s="5">
        <f t="shared" si="3278"/>
        <v>0</v>
      </c>
      <c r="J3881" s="5">
        <f t="shared" si="3278"/>
        <v>0</v>
      </c>
      <c r="K3881" s="5">
        <f t="shared" si="3278"/>
        <v>0</v>
      </c>
      <c r="L3881" s="5">
        <f t="shared" si="3278"/>
        <v>0</v>
      </c>
      <c r="M3881" s="5">
        <f t="shared" si="3252"/>
        <v>4.5999999999999996</v>
      </c>
      <c r="N3881" s="5">
        <f t="shared" si="3279"/>
        <v>0</v>
      </c>
      <c r="O3881" s="5">
        <f t="shared" si="3279"/>
        <v>0</v>
      </c>
      <c r="P3881" s="5">
        <f t="shared" si="3280"/>
        <v>0</v>
      </c>
      <c r="Q3881" s="5">
        <f t="shared" si="3280"/>
        <v>0</v>
      </c>
      <c r="R3881" s="5">
        <f t="shared" si="3280"/>
        <v>0</v>
      </c>
      <c r="S3881" s="5">
        <f t="shared" si="3280"/>
        <v>0</v>
      </c>
      <c r="T3881" s="5">
        <f t="shared" si="3280"/>
        <v>0</v>
      </c>
      <c r="U3881" s="5">
        <f t="shared" si="3280"/>
        <v>0</v>
      </c>
      <c r="V3881" s="42">
        <f t="shared" si="3280"/>
        <v>0</v>
      </c>
      <c r="W3881" s="5" t="e">
        <f t="shared" si="3256"/>
        <v>#DIV/0!</v>
      </c>
      <c r="X3881" s="25" t="s">
        <v>1591</v>
      </c>
    </row>
    <row r="3882" spans="1:24" ht="31.5" hidden="1" customHeight="1" x14ac:dyDescent="0.25">
      <c r="A3882" s="4" t="s">
        <v>241</v>
      </c>
      <c r="B3882" s="4" t="s">
        <v>1761</v>
      </c>
      <c r="C3882" s="4" t="s">
        <v>187</v>
      </c>
      <c r="D3882" s="4"/>
      <c r="E3882" s="14" t="s">
        <v>570</v>
      </c>
      <c r="F3882" s="5">
        <f t="shared" si="3278"/>
        <v>4.5999999999999996</v>
      </c>
      <c r="G3882" s="5">
        <f t="shared" si="3278"/>
        <v>4.5999999999999996</v>
      </c>
      <c r="H3882" s="5">
        <f t="shared" si="3278"/>
        <v>4.5999999999999996</v>
      </c>
      <c r="I3882" s="5">
        <f t="shared" si="3278"/>
        <v>0</v>
      </c>
      <c r="J3882" s="5">
        <f t="shared" si="3278"/>
        <v>0</v>
      </c>
      <c r="K3882" s="5">
        <f t="shared" si="3278"/>
        <v>0</v>
      </c>
      <c r="L3882" s="5">
        <f t="shared" si="3278"/>
        <v>0</v>
      </c>
      <c r="M3882" s="5">
        <f t="shared" si="3252"/>
        <v>4.5999999999999996</v>
      </c>
      <c r="N3882" s="5">
        <f t="shared" si="3279"/>
        <v>0</v>
      </c>
      <c r="O3882" s="5">
        <f t="shared" si="3279"/>
        <v>0</v>
      </c>
      <c r="P3882" s="5">
        <f t="shared" si="3280"/>
        <v>0</v>
      </c>
      <c r="Q3882" s="5">
        <f t="shared" si="3280"/>
        <v>0</v>
      </c>
      <c r="R3882" s="5">
        <f t="shared" si="3280"/>
        <v>0</v>
      </c>
      <c r="S3882" s="5">
        <f t="shared" si="3280"/>
        <v>0</v>
      </c>
      <c r="T3882" s="5">
        <f t="shared" si="3280"/>
        <v>0</v>
      </c>
      <c r="U3882" s="5">
        <f t="shared" si="3280"/>
        <v>0</v>
      </c>
      <c r="V3882" s="42">
        <f t="shared" si="3280"/>
        <v>0</v>
      </c>
      <c r="W3882" s="5" t="e">
        <f t="shared" si="3256"/>
        <v>#DIV/0!</v>
      </c>
      <c r="X3882" s="25" t="s">
        <v>1591</v>
      </c>
    </row>
    <row r="3883" spans="1:24" ht="31.5" hidden="1" customHeight="1" x14ac:dyDescent="0.3">
      <c r="A3883" s="4" t="s">
        <v>241</v>
      </c>
      <c r="B3883" s="4" t="s">
        <v>1761</v>
      </c>
      <c r="C3883" s="4" t="s">
        <v>187</v>
      </c>
      <c r="D3883" s="4" t="s">
        <v>11</v>
      </c>
      <c r="E3883" s="14" t="s">
        <v>531</v>
      </c>
      <c r="F3883" s="5">
        <f t="shared" si="3278"/>
        <v>4.5999999999999996</v>
      </c>
      <c r="G3883" s="5">
        <f t="shared" si="3278"/>
        <v>4.5999999999999996</v>
      </c>
      <c r="H3883" s="5">
        <f t="shared" si="3278"/>
        <v>4.5999999999999996</v>
      </c>
      <c r="I3883" s="5">
        <f t="shared" si="3278"/>
        <v>0</v>
      </c>
      <c r="J3883" s="5">
        <f t="shared" si="3278"/>
        <v>0</v>
      </c>
      <c r="K3883" s="5">
        <f t="shared" si="3278"/>
        <v>0</v>
      </c>
      <c r="L3883" s="5">
        <f t="shared" si="3278"/>
        <v>0</v>
      </c>
      <c r="M3883" s="5">
        <f t="shared" si="3252"/>
        <v>4.5999999999999996</v>
      </c>
      <c r="N3883" s="5">
        <f t="shared" si="3279"/>
        <v>0</v>
      </c>
      <c r="O3883" s="5">
        <f t="shared" si="3279"/>
        <v>0</v>
      </c>
      <c r="P3883" s="5">
        <f t="shared" si="3280"/>
        <v>0</v>
      </c>
      <c r="Q3883" s="5">
        <f t="shared" si="3280"/>
        <v>0</v>
      </c>
      <c r="R3883" s="5">
        <f t="shared" si="3280"/>
        <v>0</v>
      </c>
      <c r="S3883" s="5">
        <f t="shared" si="3280"/>
        <v>0</v>
      </c>
      <c r="T3883" s="5">
        <f t="shared" si="3280"/>
        <v>0</v>
      </c>
      <c r="U3883" s="5">
        <f t="shared" si="3280"/>
        <v>0</v>
      </c>
      <c r="V3883" s="42">
        <f t="shared" si="3280"/>
        <v>0</v>
      </c>
      <c r="W3883" s="5" t="e">
        <f t="shared" si="3256"/>
        <v>#DIV/0!</v>
      </c>
      <c r="X3883" s="25" t="s">
        <v>1591</v>
      </c>
    </row>
    <row r="3884" spans="1:24" ht="31.5" hidden="1" customHeight="1" x14ac:dyDescent="0.3">
      <c r="A3884" s="4" t="s">
        <v>241</v>
      </c>
      <c r="B3884" s="4" t="s">
        <v>1761</v>
      </c>
      <c r="C3884" s="4" t="s">
        <v>187</v>
      </c>
      <c r="D3884" s="4" t="s">
        <v>12</v>
      </c>
      <c r="E3884" s="14" t="s">
        <v>532</v>
      </c>
      <c r="F3884" s="5">
        <v>4.5999999999999996</v>
      </c>
      <c r="G3884" s="5">
        <v>4.5999999999999996</v>
      </c>
      <c r="H3884" s="5">
        <v>4.5999999999999996</v>
      </c>
      <c r="I3884" s="5"/>
      <c r="J3884" s="5"/>
      <c r="K3884" s="5"/>
      <c r="L3884" s="5"/>
      <c r="M3884" s="5">
        <f t="shared" si="3252"/>
        <v>4.5999999999999996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42">
        <v>0</v>
      </c>
      <c r="W3884" s="5" t="e">
        <f t="shared" si="3256"/>
        <v>#DIV/0!</v>
      </c>
      <c r="X3884" s="25" t="s">
        <v>1591</v>
      </c>
    </row>
    <row r="3885" spans="1:24" s="10" customFormat="1" ht="46.8" x14ac:dyDescent="0.3">
      <c r="A3885" s="9" t="s">
        <v>241</v>
      </c>
      <c r="B3885" s="9" t="s">
        <v>1786</v>
      </c>
      <c r="C3885" s="9"/>
      <c r="D3885" s="9"/>
      <c r="E3885" s="13" t="s">
        <v>1551</v>
      </c>
      <c r="F3885" s="5"/>
      <c r="G3885" s="5"/>
      <c r="H3885" s="5"/>
      <c r="I3885" s="5"/>
      <c r="J3885" s="5"/>
      <c r="K3885" s="5"/>
      <c r="L3885" s="5"/>
      <c r="M3885" s="11">
        <f>M3886</f>
        <v>0</v>
      </c>
      <c r="N3885" s="11">
        <f t="shared" ref="N3885:V3885" si="3281">N3886</f>
        <v>94.05</v>
      </c>
      <c r="O3885" s="11">
        <f t="shared" si="3281"/>
        <v>0</v>
      </c>
      <c r="P3885" s="11">
        <f t="shared" si="3281"/>
        <v>0</v>
      </c>
      <c r="Q3885" s="11">
        <f t="shared" si="3281"/>
        <v>0</v>
      </c>
      <c r="R3885" s="11">
        <f t="shared" si="3281"/>
        <v>0</v>
      </c>
      <c r="S3885" s="11">
        <f t="shared" si="3281"/>
        <v>0</v>
      </c>
      <c r="T3885" s="11">
        <f t="shared" si="3281"/>
        <v>94.05</v>
      </c>
      <c r="U3885" s="11">
        <f t="shared" si="3281"/>
        <v>0</v>
      </c>
      <c r="V3885" s="11">
        <f t="shared" si="3281"/>
        <v>0</v>
      </c>
      <c r="W3885" s="11">
        <f t="shared" si="3256"/>
        <v>100</v>
      </c>
      <c r="X3885" s="26"/>
    </row>
    <row r="3886" spans="1:24" x14ac:dyDescent="0.3">
      <c r="A3886" s="4" t="s">
        <v>241</v>
      </c>
      <c r="B3886" s="4" t="s">
        <v>1786</v>
      </c>
      <c r="C3886" s="4" t="s">
        <v>125</v>
      </c>
      <c r="D3886" s="4"/>
      <c r="E3886" s="14" t="s">
        <v>1049</v>
      </c>
      <c r="F3886" s="5"/>
      <c r="G3886" s="5"/>
      <c r="H3886" s="5"/>
      <c r="I3886" s="5"/>
      <c r="J3886" s="5"/>
      <c r="K3886" s="5"/>
      <c r="L3886" s="5"/>
      <c r="M3886" s="5">
        <f>M3887+M3892</f>
        <v>0</v>
      </c>
      <c r="N3886" s="5">
        <f t="shared" ref="N3886:V3886" si="3282">N3887+N3892</f>
        <v>94.05</v>
      </c>
      <c r="O3886" s="5">
        <f t="shared" si="3282"/>
        <v>0</v>
      </c>
      <c r="P3886" s="5">
        <f t="shared" si="3282"/>
        <v>0</v>
      </c>
      <c r="Q3886" s="5">
        <f t="shared" si="3282"/>
        <v>0</v>
      </c>
      <c r="R3886" s="5">
        <f t="shared" si="3282"/>
        <v>0</v>
      </c>
      <c r="S3886" s="5">
        <f t="shared" si="3282"/>
        <v>0</v>
      </c>
      <c r="T3886" s="5">
        <f t="shared" si="3282"/>
        <v>94.05</v>
      </c>
      <c r="U3886" s="5">
        <f t="shared" si="3282"/>
        <v>0</v>
      </c>
      <c r="V3886" s="5">
        <f t="shared" si="3282"/>
        <v>0</v>
      </c>
      <c r="W3886" s="5">
        <f t="shared" si="3256"/>
        <v>100</v>
      </c>
      <c r="X3886" s="27"/>
    </row>
    <row r="3887" spans="1:24" ht="31.5" customHeight="1" x14ac:dyDescent="0.3">
      <c r="A3887" s="4" t="s">
        <v>241</v>
      </c>
      <c r="B3887" s="4" t="s">
        <v>1786</v>
      </c>
      <c r="C3887" s="4" t="s">
        <v>188</v>
      </c>
      <c r="D3887" s="4"/>
      <c r="E3887" s="14" t="s">
        <v>1054</v>
      </c>
      <c r="F3887" s="5"/>
      <c r="G3887" s="5"/>
      <c r="H3887" s="5"/>
      <c r="I3887" s="5"/>
      <c r="J3887" s="5"/>
      <c r="K3887" s="5"/>
      <c r="L3887" s="5"/>
      <c r="M3887" s="5">
        <f>M3888</f>
        <v>0</v>
      </c>
      <c r="N3887" s="5">
        <f t="shared" ref="N3887:V3890" si="3283">N3888</f>
        <v>4.5999999999999996</v>
      </c>
      <c r="O3887" s="5">
        <f t="shared" si="3283"/>
        <v>0</v>
      </c>
      <c r="P3887" s="5">
        <f t="shared" si="3283"/>
        <v>0</v>
      </c>
      <c r="Q3887" s="5">
        <f t="shared" si="3283"/>
        <v>0</v>
      </c>
      <c r="R3887" s="5">
        <f t="shared" si="3283"/>
        <v>0</v>
      </c>
      <c r="S3887" s="5">
        <f t="shared" si="3283"/>
        <v>0</v>
      </c>
      <c r="T3887" s="5">
        <f t="shared" si="3283"/>
        <v>4.5999999999999996</v>
      </c>
      <c r="U3887" s="5">
        <f t="shared" si="3283"/>
        <v>0</v>
      </c>
      <c r="V3887" s="5">
        <f t="shared" si="3283"/>
        <v>0</v>
      </c>
      <c r="W3887" s="5">
        <f t="shared" si="3256"/>
        <v>100</v>
      </c>
      <c r="X3887" s="27"/>
    </row>
    <row r="3888" spans="1:24" ht="31.5" customHeight="1" x14ac:dyDescent="0.3">
      <c r="A3888" s="4" t="s">
        <v>241</v>
      </c>
      <c r="B3888" s="4" t="s">
        <v>1786</v>
      </c>
      <c r="C3888" s="4" t="s">
        <v>189</v>
      </c>
      <c r="D3888" s="4"/>
      <c r="E3888" s="14" t="s">
        <v>1057</v>
      </c>
      <c r="F3888" s="5"/>
      <c r="G3888" s="5"/>
      <c r="H3888" s="5"/>
      <c r="I3888" s="5"/>
      <c r="J3888" s="5"/>
      <c r="K3888" s="5"/>
      <c r="L3888" s="5"/>
      <c r="M3888" s="5">
        <f>M3889</f>
        <v>0</v>
      </c>
      <c r="N3888" s="5">
        <f t="shared" si="3283"/>
        <v>4.5999999999999996</v>
      </c>
      <c r="O3888" s="5">
        <f t="shared" si="3283"/>
        <v>0</v>
      </c>
      <c r="P3888" s="5">
        <f t="shared" si="3283"/>
        <v>0</v>
      </c>
      <c r="Q3888" s="5">
        <f t="shared" si="3283"/>
        <v>0</v>
      </c>
      <c r="R3888" s="5">
        <f t="shared" si="3283"/>
        <v>0</v>
      </c>
      <c r="S3888" s="5">
        <f t="shared" si="3283"/>
        <v>0</v>
      </c>
      <c r="T3888" s="5">
        <f t="shared" si="3283"/>
        <v>4.5999999999999996</v>
      </c>
      <c r="U3888" s="5">
        <f t="shared" si="3283"/>
        <v>0</v>
      </c>
      <c r="V3888" s="5">
        <f t="shared" si="3283"/>
        <v>0</v>
      </c>
      <c r="W3888" s="5">
        <f t="shared" si="3256"/>
        <v>100</v>
      </c>
      <c r="X3888" s="27"/>
    </row>
    <row r="3889" spans="1:24" ht="31.5" customHeight="1" x14ac:dyDescent="0.3">
      <c r="A3889" s="4" t="s">
        <v>241</v>
      </c>
      <c r="B3889" s="4" t="s">
        <v>1786</v>
      </c>
      <c r="C3889" s="4" t="s">
        <v>187</v>
      </c>
      <c r="D3889" s="4"/>
      <c r="E3889" s="14" t="s">
        <v>570</v>
      </c>
      <c r="F3889" s="5"/>
      <c r="G3889" s="5"/>
      <c r="H3889" s="5"/>
      <c r="I3889" s="5"/>
      <c r="J3889" s="5"/>
      <c r="K3889" s="5"/>
      <c r="L3889" s="5"/>
      <c r="M3889" s="5">
        <f>M3890</f>
        <v>0</v>
      </c>
      <c r="N3889" s="5">
        <f t="shared" si="3283"/>
        <v>4.5999999999999996</v>
      </c>
      <c r="O3889" s="5">
        <f t="shared" si="3283"/>
        <v>0</v>
      </c>
      <c r="P3889" s="5">
        <f t="shared" si="3283"/>
        <v>0</v>
      </c>
      <c r="Q3889" s="5">
        <f t="shared" si="3283"/>
        <v>0</v>
      </c>
      <c r="R3889" s="5">
        <f t="shared" si="3283"/>
        <v>0</v>
      </c>
      <c r="S3889" s="5">
        <f t="shared" si="3283"/>
        <v>0</v>
      </c>
      <c r="T3889" s="5">
        <f t="shared" si="3283"/>
        <v>4.5999999999999996</v>
      </c>
      <c r="U3889" s="5">
        <f t="shared" si="3283"/>
        <v>0</v>
      </c>
      <c r="V3889" s="5">
        <f t="shared" si="3283"/>
        <v>0</v>
      </c>
      <c r="W3889" s="5">
        <f t="shared" si="3256"/>
        <v>100</v>
      </c>
      <c r="X3889" s="27"/>
    </row>
    <row r="3890" spans="1:24" ht="31.5" customHeight="1" x14ac:dyDescent="0.3">
      <c r="A3890" s="4" t="s">
        <v>241</v>
      </c>
      <c r="B3890" s="4" t="s">
        <v>1786</v>
      </c>
      <c r="C3890" s="4" t="s">
        <v>187</v>
      </c>
      <c r="D3890" s="4" t="s">
        <v>11</v>
      </c>
      <c r="E3890" s="14" t="s">
        <v>531</v>
      </c>
      <c r="F3890" s="5"/>
      <c r="G3890" s="5"/>
      <c r="H3890" s="5"/>
      <c r="I3890" s="5"/>
      <c r="J3890" s="5"/>
      <c r="K3890" s="5"/>
      <c r="L3890" s="5"/>
      <c r="M3890" s="5">
        <f>M3891</f>
        <v>0</v>
      </c>
      <c r="N3890" s="5">
        <f t="shared" si="3283"/>
        <v>4.5999999999999996</v>
      </c>
      <c r="O3890" s="5">
        <f t="shared" si="3283"/>
        <v>0</v>
      </c>
      <c r="P3890" s="5">
        <f t="shared" si="3283"/>
        <v>0</v>
      </c>
      <c r="Q3890" s="5">
        <f t="shared" si="3283"/>
        <v>0</v>
      </c>
      <c r="R3890" s="5">
        <f t="shared" si="3283"/>
        <v>0</v>
      </c>
      <c r="S3890" s="5">
        <f t="shared" si="3283"/>
        <v>0</v>
      </c>
      <c r="T3890" s="5">
        <f t="shared" si="3283"/>
        <v>4.5999999999999996</v>
      </c>
      <c r="U3890" s="5">
        <f t="shared" si="3283"/>
        <v>0</v>
      </c>
      <c r="V3890" s="5">
        <f t="shared" si="3283"/>
        <v>0</v>
      </c>
      <c r="W3890" s="5">
        <f t="shared" si="3256"/>
        <v>100</v>
      </c>
      <c r="X3890" s="27"/>
    </row>
    <row r="3891" spans="1:24" ht="31.5" customHeight="1" x14ac:dyDescent="0.3">
      <c r="A3891" s="4" t="s">
        <v>241</v>
      </c>
      <c r="B3891" s="4" t="s">
        <v>1786</v>
      </c>
      <c r="C3891" s="4" t="s">
        <v>187</v>
      </c>
      <c r="D3891" s="4" t="s">
        <v>12</v>
      </c>
      <c r="E3891" s="14" t="s">
        <v>532</v>
      </c>
      <c r="F3891" s="5"/>
      <c r="G3891" s="5"/>
      <c r="H3891" s="5"/>
      <c r="I3891" s="5"/>
      <c r="J3891" s="5"/>
      <c r="K3891" s="5"/>
      <c r="L3891" s="5"/>
      <c r="M3891" s="5">
        <v>0</v>
      </c>
      <c r="N3891" s="5">
        <v>4.5999999999999996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4.5999999999999996</v>
      </c>
      <c r="U3891" s="5">
        <v>0</v>
      </c>
      <c r="V3891" s="5">
        <v>0</v>
      </c>
      <c r="W3891" s="5">
        <f t="shared" si="3256"/>
        <v>100</v>
      </c>
      <c r="X3891" s="27"/>
    </row>
    <row r="3892" spans="1:24" ht="31.5" customHeight="1" x14ac:dyDescent="0.3">
      <c r="A3892" s="4" t="s">
        <v>241</v>
      </c>
      <c r="B3892" s="4" t="s">
        <v>1786</v>
      </c>
      <c r="C3892" s="4" t="s">
        <v>191</v>
      </c>
      <c r="D3892" s="4"/>
      <c r="E3892" s="14" t="s">
        <v>1059</v>
      </c>
      <c r="F3892" s="5"/>
      <c r="G3892" s="5"/>
      <c r="H3892" s="5"/>
      <c r="I3892" s="5"/>
      <c r="J3892" s="5"/>
      <c r="K3892" s="5"/>
      <c r="L3892" s="5"/>
      <c r="M3892" s="5">
        <f>M3893</f>
        <v>0</v>
      </c>
      <c r="N3892" s="5">
        <f t="shared" ref="N3892:V3893" si="3284">N3893</f>
        <v>89.45</v>
      </c>
      <c r="O3892" s="5">
        <f t="shared" si="3284"/>
        <v>0</v>
      </c>
      <c r="P3892" s="5">
        <f t="shared" si="3284"/>
        <v>0</v>
      </c>
      <c r="Q3892" s="5">
        <f t="shared" si="3284"/>
        <v>0</v>
      </c>
      <c r="R3892" s="5">
        <f t="shared" si="3284"/>
        <v>0</v>
      </c>
      <c r="S3892" s="5">
        <f t="shared" si="3284"/>
        <v>0</v>
      </c>
      <c r="T3892" s="5">
        <f t="shared" si="3284"/>
        <v>89.45</v>
      </c>
      <c r="U3892" s="5">
        <f t="shared" si="3284"/>
        <v>0</v>
      </c>
      <c r="V3892" s="5">
        <f t="shared" si="3284"/>
        <v>0</v>
      </c>
      <c r="W3892" s="5">
        <f t="shared" si="3256"/>
        <v>100</v>
      </c>
      <c r="X3892" s="27"/>
    </row>
    <row r="3893" spans="1:24" ht="31.5" customHeight="1" x14ac:dyDescent="0.3">
      <c r="A3893" s="4" t="s">
        <v>241</v>
      </c>
      <c r="B3893" s="4" t="s">
        <v>1786</v>
      </c>
      <c r="C3893" s="4" t="s">
        <v>192</v>
      </c>
      <c r="D3893" s="4"/>
      <c r="E3893" s="14" t="s">
        <v>1060</v>
      </c>
      <c r="F3893" s="5"/>
      <c r="G3893" s="5"/>
      <c r="H3893" s="5"/>
      <c r="I3893" s="5"/>
      <c r="J3893" s="5"/>
      <c r="K3893" s="5"/>
      <c r="L3893" s="5"/>
      <c r="M3893" s="5">
        <f>M3894</f>
        <v>0</v>
      </c>
      <c r="N3893" s="5">
        <f t="shared" si="3284"/>
        <v>89.45</v>
      </c>
      <c r="O3893" s="5">
        <f t="shared" si="3284"/>
        <v>0</v>
      </c>
      <c r="P3893" s="5">
        <f t="shared" si="3284"/>
        <v>0</v>
      </c>
      <c r="Q3893" s="5">
        <f t="shared" si="3284"/>
        <v>0</v>
      </c>
      <c r="R3893" s="5">
        <f t="shared" si="3284"/>
        <v>0</v>
      </c>
      <c r="S3893" s="5">
        <f t="shared" si="3284"/>
        <v>0</v>
      </c>
      <c r="T3893" s="5">
        <f t="shared" si="3284"/>
        <v>89.45</v>
      </c>
      <c r="U3893" s="5">
        <f t="shared" si="3284"/>
        <v>0</v>
      </c>
      <c r="V3893" s="5">
        <f t="shared" si="3284"/>
        <v>0</v>
      </c>
      <c r="W3893" s="5">
        <f t="shared" si="3256"/>
        <v>100</v>
      </c>
      <c r="X3893" s="27"/>
    </row>
    <row r="3894" spans="1:24" ht="31.5" customHeight="1" x14ac:dyDescent="0.3">
      <c r="A3894" s="4" t="s">
        <v>241</v>
      </c>
      <c r="B3894" s="4" t="s">
        <v>1786</v>
      </c>
      <c r="C3894" s="4" t="s">
        <v>190</v>
      </c>
      <c r="D3894" s="4"/>
      <c r="E3894" s="14" t="s">
        <v>572</v>
      </c>
      <c r="F3894" s="5"/>
      <c r="G3894" s="5"/>
      <c r="H3894" s="5"/>
      <c r="I3894" s="5"/>
      <c r="J3894" s="5"/>
      <c r="K3894" s="5"/>
      <c r="L3894" s="5"/>
      <c r="M3894" s="5">
        <f>M3895+M3897</f>
        <v>0</v>
      </c>
      <c r="N3894" s="5">
        <f t="shared" ref="N3894:V3894" si="3285">N3895+N3897</f>
        <v>89.45</v>
      </c>
      <c r="O3894" s="5">
        <f t="shared" si="3285"/>
        <v>0</v>
      </c>
      <c r="P3894" s="5">
        <f t="shared" si="3285"/>
        <v>0</v>
      </c>
      <c r="Q3894" s="5">
        <f t="shared" si="3285"/>
        <v>0</v>
      </c>
      <c r="R3894" s="5">
        <f t="shared" si="3285"/>
        <v>0</v>
      </c>
      <c r="S3894" s="5">
        <f t="shared" si="3285"/>
        <v>0</v>
      </c>
      <c r="T3894" s="5">
        <f t="shared" si="3285"/>
        <v>89.45</v>
      </c>
      <c r="U3894" s="5">
        <f t="shared" si="3285"/>
        <v>0</v>
      </c>
      <c r="V3894" s="5">
        <f t="shared" si="3285"/>
        <v>0</v>
      </c>
      <c r="W3894" s="5">
        <f t="shared" si="3256"/>
        <v>100</v>
      </c>
      <c r="X3894" s="27"/>
    </row>
    <row r="3895" spans="1:24" ht="31.5" customHeight="1" x14ac:dyDescent="0.3">
      <c r="A3895" s="4" t="s">
        <v>241</v>
      </c>
      <c r="B3895" s="4" t="s">
        <v>1786</v>
      </c>
      <c r="C3895" s="4" t="s">
        <v>190</v>
      </c>
      <c r="D3895" s="4" t="s">
        <v>11</v>
      </c>
      <c r="E3895" s="14" t="s">
        <v>531</v>
      </c>
      <c r="F3895" s="5"/>
      <c r="G3895" s="5"/>
      <c r="H3895" s="5"/>
      <c r="I3895" s="5"/>
      <c r="J3895" s="5"/>
      <c r="K3895" s="5"/>
      <c r="L3895" s="5"/>
      <c r="M3895" s="5">
        <f>M3896</f>
        <v>0</v>
      </c>
      <c r="N3895" s="5">
        <f t="shared" ref="N3895:V3895" si="3286">N3896</f>
        <v>80.8</v>
      </c>
      <c r="O3895" s="5">
        <f t="shared" si="3286"/>
        <v>0</v>
      </c>
      <c r="P3895" s="5">
        <f t="shared" si="3286"/>
        <v>0</v>
      </c>
      <c r="Q3895" s="5">
        <f t="shared" si="3286"/>
        <v>0</v>
      </c>
      <c r="R3895" s="5">
        <f t="shared" si="3286"/>
        <v>0</v>
      </c>
      <c r="S3895" s="5">
        <f t="shared" si="3286"/>
        <v>0</v>
      </c>
      <c r="T3895" s="5">
        <f t="shared" si="3286"/>
        <v>80.8</v>
      </c>
      <c r="U3895" s="5">
        <f t="shared" si="3286"/>
        <v>0</v>
      </c>
      <c r="V3895" s="5">
        <f t="shared" si="3286"/>
        <v>0</v>
      </c>
      <c r="W3895" s="5">
        <f t="shared" si="3256"/>
        <v>100</v>
      </c>
      <c r="X3895" s="27"/>
    </row>
    <row r="3896" spans="1:24" ht="31.5" customHeight="1" x14ac:dyDescent="0.3">
      <c r="A3896" s="4" t="s">
        <v>241</v>
      </c>
      <c r="B3896" s="4" t="s">
        <v>1786</v>
      </c>
      <c r="C3896" s="4" t="s">
        <v>190</v>
      </c>
      <c r="D3896" s="4" t="s">
        <v>12</v>
      </c>
      <c r="E3896" s="14" t="s">
        <v>532</v>
      </c>
      <c r="F3896" s="5"/>
      <c r="G3896" s="5"/>
      <c r="H3896" s="5"/>
      <c r="I3896" s="5"/>
      <c r="J3896" s="5"/>
      <c r="K3896" s="5"/>
      <c r="L3896" s="5"/>
      <c r="M3896" s="5">
        <v>0</v>
      </c>
      <c r="N3896" s="5">
        <v>80.8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80.8</v>
      </c>
      <c r="U3896" s="5">
        <v>0</v>
      </c>
      <c r="V3896" s="5">
        <v>0</v>
      </c>
      <c r="W3896" s="5">
        <f t="shared" si="3256"/>
        <v>100</v>
      </c>
      <c r="X3896" s="27"/>
    </row>
    <row r="3897" spans="1:24" x14ac:dyDescent="0.3">
      <c r="A3897" s="4" t="s">
        <v>241</v>
      </c>
      <c r="B3897" s="4" t="s">
        <v>1786</v>
      </c>
      <c r="C3897" s="4" t="s">
        <v>190</v>
      </c>
      <c r="D3897" s="4" t="s">
        <v>13</v>
      </c>
      <c r="E3897" s="14" t="s">
        <v>547</v>
      </c>
      <c r="F3897" s="5"/>
      <c r="G3897" s="5"/>
      <c r="H3897" s="5"/>
      <c r="I3897" s="5"/>
      <c r="J3897" s="5"/>
      <c r="K3897" s="5"/>
      <c r="L3897" s="5"/>
      <c r="M3897" s="5">
        <f>M3898</f>
        <v>0</v>
      </c>
      <c r="N3897" s="5">
        <f t="shared" ref="N3897:V3897" si="3287">N3898</f>
        <v>8.65</v>
      </c>
      <c r="O3897" s="5">
        <f t="shared" si="3287"/>
        <v>0</v>
      </c>
      <c r="P3897" s="5">
        <f t="shared" si="3287"/>
        <v>0</v>
      </c>
      <c r="Q3897" s="5">
        <f t="shared" si="3287"/>
        <v>0</v>
      </c>
      <c r="R3897" s="5">
        <f t="shared" si="3287"/>
        <v>0</v>
      </c>
      <c r="S3897" s="5">
        <f t="shared" si="3287"/>
        <v>0</v>
      </c>
      <c r="T3897" s="5">
        <f t="shared" si="3287"/>
        <v>8.65</v>
      </c>
      <c r="U3897" s="5">
        <f t="shared" si="3287"/>
        <v>0</v>
      </c>
      <c r="V3897" s="5">
        <f t="shared" si="3287"/>
        <v>0</v>
      </c>
      <c r="W3897" s="5">
        <f t="shared" si="3256"/>
        <v>100</v>
      </c>
      <c r="X3897" s="27"/>
    </row>
    <row r="3898" spans="1:24" x14ac:dyDescent="0.3">
      <c r="A3898" s="4" t="s">
        <v>241</v>
      </c>
      <c r="B3898" s="4" t="s">
        <v>1786</v>
      </c>
      <c r="C3898" s="4" t="s">
        <v>190</v>
      </c>
      <c r="D3898" s="4" t="s">
        <v>20</v>
      </c>
      <c r="E3898" s="14" t="s">
        <v>550</v>
      </c>
      <c r="F3898" s="5"/>
      <c r="G3898" s="5"/>
      <c r="H3898" s="5"/>
      <c r="I3898" s="5"/>
      <c r="J3898" s="5"/>
      <c r="K3898" s="5"/>
      <c r="L3898" s="5"/>
      <c r="M3898" s="5">
        <v>0</v>
      </c>
      <c r="N3898" s="5">
        <v>8.65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8.65</v>
      </c>
      <c r="U3898" s="5">
        <v>0</v>
      </c>
      <c r="V3898" s="5">
        <v>0</v>
      </c>
      <c r="W3898" s="5">
        <f t="shared" si="3256"/>
        <v>100</v>
      </c>
      <c r="X3898" s="27"/>
    </row>
    <row r="3899" spans="1:24" s="10" customFormat="1" ht="31.5" customHeight="1" x14ac:dyDescent="0.3">
      <c r="A3899" s="9" t="s">
        <v>241</v>
      </c>
      <c r="B3899" s="9" t="s">
        <v>1762</v>
      </c>
      <c r="C3899" s="9"/>
      <c r="D3899" s="9"/>
      <c r="E3899" s="13" t="s">
        <v>507</v>
      </c>
      <c r="F3899" s="11">
        <f t="shared" ref="F3899:L3899" si="3288">F3900+F3908</f>
        <v>89</v>
      </c>
      <c r="G3899" s="11">
        <f t="shared" si="3288"/>
        <v>67</v>
      </c>
      <c r="H3899" s="11">
        <f t="shared" si="3288"/>
        <v>89.4</v>
      </c>
      <c r="I3899" s="11">
        <f t="shared" si="3288"/>
        <v>0</v>
      </c>
      <c r="J3899" s="11">
        <f t="shared" si="3288"/>
        <v>0</v>
      </c>
      <c r="K3899" s="11">
        <f t="shared" si="3288"/>
        <v>0</v>
      </c>
      <c r="L3899" s="11">
        <f t="shared" si="3288"/>
        <v>3.45</v>
      </c>
      <c r="M3899" s="11">
        <f t="shared" si="3252"/>
        <v>92.45</v>
      </c>
      <c r="N3899" s="11">
        <f>N3900+N3908</f>
        <v>3</v>
      </c>
      <c r="O3899" s="11">
        <f>O3900+O3908</f>
        <v>44.742069999999998</v>
      </c>
      <c r="P3899" s="11">
        <f t="shared" ref="P3899:V3899" si="3289">P3900+P3908</f>
        <v>3</v>
      </c>
      <c r="Q3899" s="11">
        <f t="shared" si="3289"/>
        <v>2.214</v>
      </c>
      <c r="R3899" s="11">
        <f t="shared" si="3289"/>
        <v>0</v>
      </c>
      <c r="S3899" s="11">
        <f t="shared" si="3289"/>
        <v>0</v>
      </c>
      <c r="T3899" s="11">
        <f t="shared" si="3289"/>
        <v>3</v>
      </c>
      <c r="U3899" s="11">
        <f t="shared" si="3289"/>
        <v>3</v>
      </c>
      <c r="V3899" s="41">
        <f t="shared" si="3289"/>
        <v>0</v>
      </c>
      <c r="W3899" s="11">
        <f t="shared" si="3256"/>
        <v>100</v>
      </c>
      <c r="X3899" s="26"/>
    </row>
    <row r="3900" spans="1:24" ht="15.75" hidden="1" customHeight="1" x14ac:dyDescent="0.25">
      <c r="A3900" s="4" t="s">
        <v>241</v>
      </c>
      <c r="B3900" s="4" t="s">
        <v>1762</v>
      </c>
      <c r="C3900" s="4" t="s">
        <v>125</v>
      </c>
      <c r="D3900" s="4"/>
      <c r="E3900" s="14" t="s">
        <v>1049</v>
      </c>
      <c r="F3900" s="5">
        <f t="shared" ref="F3900:L3902" si="3290">F3901</f>
        <v>86</v>
      </c>
      <c r="G3900" s="5">
        <f t="shared" si="3290"/>
        <v>64</v>
      </c>
      <c r="H3900" s="5">
        <f t="shared" si="3290"/>
        <v>86.4</v>
      </c>
      <c r="I3900" s="5">
        <f t="shared" si="3290"/>
        <v>0</v>
      </c>
      <c r="J3900" s="5">
        <f t="shared" si="3290"/>
        <v>0</v>
      </c>
      <c r="K3900" s="5">
        <f t="shared" si="3290"/>
        <v>0</v>
      </c>
      <c r="L3900" s="5">
        <f t="shared" si="3290"/>
        <v>3.45</v>
      </c>
      <c r="M3900" s="5">
        <f t="shared" si="3252"/>
        <v>89.45</v>
      </c>
      <c r="N3900" s="5">
        <f t="shared" ref="N3900:O3902" si="3291">N3901</f>
        <v>0</v>
      </c>
      <c r="O3900" s="5">
        <f t="shared" si="3291"/>
        <v>42.52807</v>
      </c>
      <c r="P3900" s="5">
        <f t="shared" ref="P3900:V3902" si="3292">P3901</f>
        <v>0</v>
      </c>
      <c r="Q3900" s="5">
        <f t="shared" si="3292"/>
        <v>0</v>
      </c>
      <c r="R3900" s="5">
        <f t="shared" si="3292"/>
        <v>0</v>
      </c>
      <c r="S3900" s="5">
        <f t="shared" si="3292"/>
        <v>0</v>
      </c>
      <c r="T3900" s="5">
        <f t="shared" si="3292"/>
        <v>0</v>
      </c>
      <c r="U3900" s="5">
        <f t="shared" si="3292"/>
        <v>0</v>
      </c>
      <c r="V3900" s="42">
        <f t="shared" si="3292"/>
        <v>0</v>
      </c>
      <c r="W3900" s="5" t="e">
        <f t="shared" si="3256"/>
        <v>#DIV/0!</v>
      </c>
      <c r="X3900" s="25" t="s">
        <v>1591</v>
      </c>
    </row>
    <row r="3901" spans="1:24" ht="31.5" hidden="1" customHeight="1" x14ac:dyDescent="0.25">
      <c r="A3901" s="4" t="s">
        <v>241</v>
      </c>
      <c r="B3901" s="4" t="s">
        <v>1762</v>
      </c>
      <c r="C3901" s="4" t="s">
        <v>191</v>
      </c>
      <c r="D3901" s="4"/>
      <c r="E3901" s="14" t="s">
        <v>1059</v>
      </c>
      <c r="F3901" s="5">
        <f t="shared" si="3290"/>
        <v>86</v>
      </c>
      <c r="G3901" s="5">
        <f t="shared" si="3290"/>
        <v>64</v>
      </c>
      <c r="H3901" s="5">
        <f t="shared" si="3290"/>
        <v>86.4</v>
      </c>
      <c r="I3901" s="5">
        <f t="shared" si="3290"/>
        <v>0</v>
      </c>
      <c r="J3901" s="5">
        <f t="shared" si="3290"/>
        <v>0</v>
      </c>
      <c r="K3901" s="5">
        <f t="shared" si="3290"/>
        <v>0</v>
      </c>
      <c r="L3901" s="5">
        <f t="shared" si="3290"/>
        <v>3.45</v>
      </c>
      <c r="M3901" s="5">
        <f t="shared" si="3252"/>
        <v>89.45</v>
      </c>
      <c r="N3901" s="5">
        <f t="shared" si="3291"/>
        <v>0</v>
      </c>
      <c r="O3901" s="5">
        <f t="shared" si="3291"/>
        <v>42.52807</v>
      </c>
      <c r="P3901" s="5">
        <f t="shared" si="3292"/>
        <v>0</v>
      </c>
      <c r="Q3901" s="5">
        <f t="shared" si="3292"/>
        <v>0</v>
      </c>
      <c r="R3901" s="5">
        <f t="shared" si="3292"/>
        <v>0</v>
      </c>
      <c r="S3901" s="5">
        <f t="shared" si="3292"/>
        <v>0</v>
      </c>
      <c r="T3901" s="5">
        <f t="shared" si="3292"/>
        <v>0</v>
      </c>
      <c r="U3901" s="5">
        <f t="shared" si="3292"/>
        <v>0</v>
      </c>
      <c r="V3901" s="42">
        <f t="shared" si="3292"/>
        <v>0</v>
      </c>
      <c r="W3901" s="5" t="e">
        <f t="shared" si="3256"/>
        <v>#DIV/0!</v>
      </c>
      <c r="X3901" s="25" t="s">
        <v>1591</v>
      </c>
    </row>
    <row r="3902" spans="1:24" ht="31.5" hidden="1" customHeight="1" x14ac:dyDescent="0.25">
      <c r="A3902" s="4" t="s">
        <v>241</v>
      </c>
      <c r="B3902" s="4" t="s">
        <v>1762</v>
      </c>
      <c r="C3902" s="4" t="s">
        <v>192</v>
      </c>
      <c r="D3902" s="4"/>
      <c r="E3902" s="14" t="s">
        <v>1060</v>
      </c>
      <c r="F3902" s="5">
        <f t="shared" si="3290"/>
        <v>86</v>
      </c>
      <c r="G3902" s="5">
        <f t="shared" si="3290"/>
        <v>64</v>
      </c>
      <c r="H3902" s="5">
        <f t="shared" si="3290"/>
        <v>86.4</v>
      </c>
      <c r="I3902" s="5">
        <f t="shared" si="3290"/>
        <v>0</v>
      </c>
      <c r="J3902" s="5">
        <f t="shared" si="3290"/>
        <v>0</v>
      </c>
      <c r="K3902" s="5">
        <f t="shared" si="3290"/>
        <v>0</v>
      </c>
      <c r="L3902" s="5">
        <f t="shared" si="3290"/>
        <v>3.45</v>
      </c>
      <c r="M3902" s="5">
        <f t="shared" si="3252"/>
        <v>89.45</v>
      </c>
      <c r="N3902" s="5">
        <f t="shared" si="3291"/>
        <v>0</v>
      </c>
      <c r="O3902" s="5">
        <f t="shared" si="3291"/>
        <v>42.52807</v>
      </c>
      <c r="P3902" s="5">
        <f t="shared" si="3292"/>
        <v>0</v>
      </c>
      <c r="Q3902" s="5">
        <f t="shared" si="3292"/>
        <v>0</v>
      </c>
      <c r="R3902" s="5">
        <f t="shared" si="3292"/>
        <v>0</v>
      </c>
      <c r="S3902" s="5">
        <f t="shared" si="3292"/>
        <v>0</v>
      </c>
      <c r="T3902" s="5">
        <f t="shared" si="3292"/>
        <v>0</v>
      </c>
      <c r="U3902" s="5">
        <f t="shared" si="3292"/>
        <v>0</v>
      </c>
      <c r="V3902" s="42">
        <f t="shared" si="3292"/>
        <v>0</v>
      </c>
      <c r="W3902" s="5" t="e">
        <f t="shared" si="3256"/>
        <v>#DIV/0!</v>
      </c>
      <c r="X3902" s="25" t="s">
        <v>1591</v>
      </c>
    </row>
    <row r="3903" spans="1:24" ht="31.5" hidden="1" customHeight="1" x14ac:dyDescent="0.25">
      <c r="A3903" s="4" t="s">
        <v>241</v>
      </c>
      <c r="B3903" s="4" t="s">
        <v>1762</v>
      </c>
      <c r="C3903" s="4" t="s">
        <v>190</v>
      </c>
      <c r="D3903" s="4"/>
      <c r="E3903" s="14" t="s">
        <v>572</v>
      </c>
      <c r="F3903" s="5">
        <f t="shared" ref="F3903:L3903" si="3293">F3904+F3906</f>
        <v>86</v>
      </c>
      <c r="G3903" s="5">
        <f t="shared" si="3293"/>
        <v>64</v>
      </c>
      <c r="H3903" s="5">
        <f t="shared" si="3293"/>
        <v>86.4</v>
      </c>
      <c r="I3903" s="5">
        <f t="shared" si="3293"/>
        <v>0</v>
      </c>
      <c r="J3903" s="5">
        <f t="shared" si="3293"/>
        <v>0</v>
      </c>
      <c r="K3903" s="5">
        <f t="shared" si="3293"/>
        <v>0</v>
      </c>
      <c r="L3903" s="5">
        <f t="shared" si="3293"/>
        <v>3.45</v>
      </c>
      <c r="M3903" s="5">
        <f t="shared" si="3252"/>
        <v>89.45</v>
      </c>
      <c r="N3903" s="5">
        <f>N3904+N3906</f>
        <v>0</v>
      </c>
      <c r="O3903" s="5">
        <f>O3904+O3906</f>
        <v>42.52807</v>
      </c>
      <c r="P3903" s="5">
        <f t="shared" ref="P3903:V3903" si="3294">P3904+P3906</f>
        <v>0</v>
      </c>
      <c r="Q3903" s="5">
        <f t="shared" si="3294"/>
        <v>0</v>
      </c>
      <c r="R3903" s="5">
        <f t="shared" si="3294"/>
        <v>0</v>
      </c>
      <c r="S3903" s="5">
        <f t="shared" si="3294"/>
        <v>0</v>
      </c>
      <c r="T3903" s="5">
        <f t="shared" si="3294"/>
        <v>0</v>
      </c>
      <c r="U3903" s="5">
        <f t="shared" si="3294"/>
        <v>0</v>
      </c>
      <c r="V3903" s="42">
        <f t="shared" si="3294"/>
        <v>0</v>
      </c>
      <c r="W3903" s="5" t="e">
        <f t="shared" si="3256"/>
        <v>#DIV/0!</v>
      </c>
      <c r="X3903" s="25" t="s">
        <v>1591</v>
      </c>
    </row>
    <row r="3904" spans="1:24" ht="31.5" hidden="1" customHeight="1" x14ac:dyDescent="0.25">
      <c r="A3904" s="4" t="s">
        <v>241</v>
      </c>
      <c r="B3904" s="4" t="s">
        <v>1762</v>
      </c>
      <c r="C3904" s="4" t="s">
        <v>190</v>
      </c>
      <c r="D3904" s="4" t="s">
        <v>11</v>
      </c>
      <c r="E3904" s="14" t="s">
        <v>531</v>
      </c>
      <c r="F3904" s="5">
        <f t="shared" ref="F3904:L3904" si="3295">F3905</f>
        <v>80.8</v>
      </c>
      <c r="G3904" s="5">
        <f t="shared" si="3295"/>
        <v>58.8</v>
      </c>
      <c r="H3904" s="5">
        <f t="shared" si="3295"/>
        <v>81.2</v>
      </c>
      <c r="I3904" s="5">
        <f t="shared" si="3295"/>
        <v>0</v>
      </c>
      <c r="J3904" s="5">
        <f t="shared" si="3295"/>
        <v>0</v>
      </c>
      <c r="K3904" s="5">
        <f t="shared" si="3295"/>
        <v>0</v>
      </c>
      <c r="L3904" s="5">
        <f t="shared" si="3295"/>
        <v>0</v>
      </c>
      <c r="M3904" s="5">
        <f t="shared" si="3252"/>
        <v>80.8</v>
      </c>
      <c r="N3904" s="5">
        <f>N3905</f>
        <v>0</v>
      </c>
      <c r="O3904" s="5">
        <f>O3905</f>
        <v>36.327069999999999</v>
      </c>
      <c r="P3904" s="5">
        <f t="shared" ref="P3904:V3904" si="3296">P3905</f>
        <v>0</v>
      </c>
      <c r="Q3904" s="5">
        <f t="shared" si="3296"/>
        <v>0</v>
      </c>
      <c r="R3904" s="5">
        <f t="shared" si="3296"/>
        <v>0</v>
      </c>
      <c r="S3904" s="5">
        <f t="shared" si="3296"/>
        <v>0</v>
      </c>
      <c r="T3904" s="5">
        <f t="shared" si="3296"/>
        <v>0</v>
      </c>
      <c r="U3904" s="5">
        <f t="shared" si="3296"/>
        <v>0</v>
      </c>
      <c r="V3904" s="42">
        <f t="shared" si="3296"/>
        <v>0</v>
      </c>
      <c r="W3904" s="5" t="e">
        <f t="shared" si="3256"/>
        <v>#DIV/0!</v>
      </c>
      <c r="X3904" s="25" t="s">
        <v>1591</v>
      </c>
    </row>
    <row r="3905" spans="1:24" ht="31.5" hidden="1" customHeight="1" x14ac:dyDescent="0.25">
      <c r="A3905" s="4" t="s">
        <v>241</v>
      </c>
      <c r="B3905" s="4" t="s">
        <v>1762</v>
      </c>
      <c r="C3905" s="4" t="s">
        <v>190</v>
      </c>
      <c r="D3905" s="4" t="s">
        <v>12</v>
      </c>
      <c r="E3905" s="14" t="s">
        <v>532</v>
      </c>
      <c r="F3905" s="5">
        <v>80.8</v>
      </c>
      <c r="G3905" s="5">
        <v>58.8</v>
      </c>
      <c r="H3905" s="5">
        <v>81.2</v>
      </c>
      <c r="I3905" s="5"/>
      <c r="J3905" s="5"/>
      <c r="K3905" s="5"/>
      <c r="L3905" s="5"/>
      <c r="M3905" s="5">
        <f t="shared" si="3252"/>
        <v>80.8</v>
      </c>
      <c r="N3905" s="5">
        <v>0</v>
      </c>
      <c r="O3905" s="5">
        <v>36.327069999999999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42">
        <v>0</v>
      </c>
      <c r="W3905" s="5" t="e">
        <f t="shared" si="3256"/>
        <v>#DIV/0!</v>
      </c>
      <c r="X3905" s="25" t="s">
        <v>1591</v>
      </c>
    </row>
    <row r="3906" spans="1:24" ht="15.75" hidden="1" customHeight="1" x14ac:dyDescent="0.3">
      <c r="A3906" s="4" t="s">
        <v>241</v>
      </c>
      <c r="B3906" s="4" t="s">
        <v>1762</v>
      </c>
      <c r="C3906" s="4" t="s">
        <v>190</v>
      </c>
      <c r="D3906" s="4" t="s">
        <v>13</v>
      </c>
      <c r="E3906" s="14" t="s">
        <v>547</v>
      </c>
      <c r="F3906" s="5">
        <f t="shared" ref="F3906:L3906" si="3297">F3907</f>
        <v>5.2</v>
      </c>
      <c r="G3906" s="5">
        <f t="shared" si="3297"/>
        <v>5.2</v>
      </c>
      <c r="H3906" s="5">
        <f t="shared" si="3297"/>
        <v>5.2</v>
      </c>
      <c r="I3906" s="5">
        <f t="shared" si="3297"/>
        <v>0</v>
      </c>
      <c r="J3906" s="5">
        <f t="shared" si="3297"/>
        <v>0</v>
      </c>
      <c r="K3906" s="5">
        <f t="shared" si="3297"/>
        <v>0</v>
      </c>
      <c r="L3906" s="5">
        <f t="shared" si="3297"/>
        <v>3.45</v>
      </c>
      <c r="M3906" s="5">
        <f t="shared" si="3252"/>
        <v>8.65</v>
      </c>
      <c r="N3906" s="5">
        <f>N3907</f>
        <v>0</v>
      </c>
      <c r="O3906" s="5">
        <f>O3907</f>
        <v>6.2009999999999996</v>
      </c>
      <c r="P3906" s="5">
        <f t="shared" ref="P3906:V3906" si="3298">P3907</f>
        <v>0</v>
      </c>
      <c r="Q3906" s="5">
        <f t="shared" si="3298"/>
        <v>0</v>
      </c>
      <c r="R3906" s="5">
        <f t="shared" si="3298"/>
        <v>0</v>
      </c>
      <c r="S3906" s="5">
        <f t="shared" si="3298"/>
        <v>0</v>
      </c>
      <c r="T3906" s="5">
        <f t="shared" si="3298"/>
        <v>0</v>
      </c>
      <c r="U3906" s="5">
        <f t="shared" si="3298"/>
        <v>0</v>
      </c>
      <c r="V3906" s="42">
        <f t="shared" si="3298"/>
        <v>0</v>
      </c>
      <c r="W3906" s="5" t="e">
        <f t="shared" si="3256"/>
        <v>#DIV/0!</v>
      </c>
      <c r="X3906" s="25" t="s">
        <v>1591</v>
      </c>
    </row>
    <row r="3907" spans="1:24" ht="15.75" hidden="1" customHeight="1" x14ac:dyDescent="0.3">
      <c r="A3907" s="4" t="s">
        <v>241</v>
      </c>
      <c r="B3907" s="4" t="s">
        <v>1762</v>
      </c>
      <c r="C3907" s="4" t="s">
        <v>190</v>
      </c>
      <c r="D3907" s="4" t="s">
        <v>20</v>
      </c>
      <c r="E3907" s="14" t="s">
        <v>550</v>
      </c>
      <c r="F3907" s="5">
        <v>5.2</v>
      </c>
      <c r="G3907" s="5">
        <v>5.2</v>
      </c>
      <c r="H3907" s="5">
        <v>5.2</v>
      </c>
      <c r="I3907" s="5"/>
      <c r="J3907" s="5"/>
      <c r="K3907" s="5"/>
      <c r="L3907" s="5">
        <v>3.45</v>
      </c>
      <c r="M3907" s="5">
        <f t="shared" si="3252"/>
        <v>8.65</v>
      </c>
      <c r="N3907" s="5">
        <v>0</v>
      </c>
      <c r="O3907" s="5">
        <v>6.2009999999999996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42">
        <v>0</v>
      </c>
      <c r="W3907" s="5" t="e">
        <f t="shared" si="3256"/>
        <v>#DIV/0!</v>
      </c>
      <c r="X3907" s="25" t="s">
        <v>1591</v>
      </c>
    </row>
    <row r="3908" spans="1:24" ht="31.5" customHeight="1" x14ac:dyDescent="0.3">
      <c r="A3908" s="4" t="s">
        <v>241</v>
      </c>
      <c r="B3908" s="4" t="s">
        <v>1762</v>
      </c>
      <c r="C3908" s="4" t="s">
        <v>22</v>
      </c>
      <c r="D3908" s="4"/>
      <c r="E3908" s="14" t="s">
        <v>802</v>
      </c>
      <c r="F3908" s="5">
        <f t="shared" ref="F3908:L3911" si="3299">F3909</f>
        <v>3</v>
      </c>
      <c r="G3908" s="5">
        <f t="shared" si="3299"/>
        <v>3</v>
      </c>
      <c r="H3908" s="5">
        <f t="shared" si="3299"/>
        <v>3</v>
      </c>
      <c r="I3908" s="5">
        <f t="shared" si="3299"/>
        <v>0</v>
      </c>
      <c r="J3908" s="5">
        <f t="shared" si="3299"/>
        <v>0</v>
      </c>
      <c r="K3908" s="5">
        <f t="shared" si="3299"/>
        <v>0</v>
      </c>
      <c r="L3908" s="5">
        <f t="shared" si="3299"/>
        <v>0</v>
      </c>
      <c r="M3908" s="5">
        <f t="shared" si="3252"/>
        <v>3</v>
      </c>
      <c r="N3908" s="5">
        <f t="shared" ref="N3908:O3911" si="3300">N3909</f>
        <v>3</v>
      </c>
      <c r="O3908" s="5">
        <f t="shared" si="3300"/>
        <v>2.214</v>
      </c>
      <c r="P3908" s="5">
        <f t="shared" ref="P3908:V3911" si="3301">P3909</f>
        <v>3</v>
      </c>
      <c r="Q3908" s="5">
        <f t="shared" si="3301"/>
        <v>2.214</v>
      </c>
      <c r="R3908" s="5">
        <f t="shared" si="3301"/>
        <v>0</v>
      </c>
      <c r="S3908" s="5">
        <f t="shared" si="3301"/>
        <v>0</v>
      </c>
      <c r="T3908" s="5">
        <f t="shared" si="3301"/>
        <v>3</v>
      </c>
      <c r="U3908" s="5">
        <f t="shared" si="3301"/>
        <v>3</v>
      </c>
      <c r="V3908" s="42">
        <f t="shared" si="3301"/>
        <v>0</v>
      </c>
      <c r="W3908" s="5">
        <f t="shared" si="3256"/>
        <v>100</v>
      </c>
      <c r="X3908" s="27"/>
    </row>
    <row r="3909" spans="1:24" ht="15.75" customHeight="1" x14ac:dyDescent="0.3">
      <c r="A3909" s="4" t="s">
        <v>241</v>
      </c>
      <c r="B3909" s="4" t="s">
        <v>1762</v>
      </c>
      <c r="C3909" s="4" t="s">
        <v>23</v>
      </c>
      <c r="D3909" s="4"/>
      <c r="E3909" s="14" t="s">
        <v>809</v>
      </c>
      <c r="F3909" s="5">
        <f t="shared" si="3299"/>
        <v>3</v>
      </c>
      <c r="G3909" s="5">
        <f t="shared" si="3299"/>
        <v>3</v>
      </c>
      <c r="H3909" s="5">
        <f t="shared" si="3299"/>
        <v>3</v>
      </c>
      <c r="I3909" s="5">
        <f t="shared" si="3299"/>
        <v>0</v>
      </c>
      <c r="J3909" s="5">
        <f t="shared" si="3299"/>
        <v>0</v>
      </c>
      <c r="K3909" s="5">
        <f t="shared" si="3299"/>
        <v>0</v>
      </c>
      <c r="L3909" s="5">
        <f t="shared" si="3299"/>
        <v>0</v>
      </c>
      <c r="M3909" s="5">
        <f t="shared" si="3252"/>
        <v>3</v>
      </c>
      <c r="N3909" s="5">
        <f t="shared" si="3300"/>
        <v>3</v>
      </c>
      <c r="O3909" s="5">
        <f t="shared" si="3300"/>
        <v>2.214</v>
      </c>
      <c r="P3909" s="5">
        <f t="shared" si="3301"/>
        <v>3</v>
      </c>
      <c r="Q3909" s="5">
        <f t="shared" si="3301"/>
        <v>2.214</v>
      </c>
      <c r="R3909" s="5">
        <f t="shared" si="3301"/>
        <v>0</v>
      </c>
      <c r="S3909" s="5">
        <f t="shared" si="3301"/>
        <v>0</v>
      </c>
      <c r="T3909" s="5">
        <f t="shared" si="3301"/>
        <v>3</v>
      </c>
      <c r="U3909" s="5">
        <f t="shared" si="3301"/>
        <v>3</v>
      </c>
      <c r="V3909" s="42">
        <f t="shared" si="3301"/>
        <v>0</v>
      </c>
      <c r="W3909" s="5">
        <f t="shared" si="3256"/>
        <v>100</v>
      </c>
      <c r="X3909" s="27"/>
    </row>
    <row r="3910" spans="1:24" ht="31.5" customHeight="1" x14ac:dyDescent="0.3">
      <c r="A3910" s="4" t="s">
        <v>241</v>
      </c>
      <c r="B3910" s="4" t="s">
        <v>1762</v>
      </c>
      <c r="C3910" s="4" t="s">
        <v>298</v>
      </c>
      <c r="D3910" s="4"/>
      <c r="E3910" s="14" t="s">
        <v>818</v>
      </c>
      <c r="F3910" s="5">
        <f t="shared" si="3299"/>
        <v>3</v>
      </c>
      <c r="G3910" s="5">
        <f t="shared" si="3299"/>
        <v>3</v>
      </c>
      <c r="H3910" s="5">
        <f t="shared" si="3299"/>
        <v>3</v>
      </c>
      <c r="I3910" s="5">
        <f t="shared" si="3299"/>
        <v>0</v>
      </c>
      <c r="J3910" s="5">
        <f t="shared" si="3299"/>
        <v>0</v>
      </c>
      <c r="K3910" s="5">
        <f t="shared" si="3299"/>
        <v>0</v>
      </c>
      <c r="L3910" s="5">
        <f t="shared" si="3299"/>
        <v>0</v>
      </c>
      <c r="M3910" s="5">
        <f t="shared" si="3252"/>
        <v>3</v>
      </c>
      <c r="N3910" s="5">
        <f t="shared" si="3300"/>
        <v>3</v>
      </c>
      <c r="O3910" s="5">
        <f t="shared" si="3300"/>
        <v>2.214</v>
      </c>
      <c r="P3910" s="5">
        <f t="shared" si="3301"/>
        <v>3</v>
      </c>
      <c r="Q3910" s="5">
        <f t="shared" si="3301"/>
        <v>2.214</v>
      </c>
      <c r="R3910" s="5">
        <f t="shared" si="3301"/>
        <v>0</v>
      </c>
      <c r="S3910" s="5">
        <f t="shared" si="3301"/>
        <v>0</v>
      </c>
      <c r="T3910" s="5">
        <f t="shared" si="3301"/>
        <v>3</v>
      </c>
      <c r="U3910" s="5">
        <f t="shared" si="3301"/>
        <v>3</v>
      </c>
      <c r="V3910" s="42">
        <f t="shared" si="3301"/>
        <v>0</v>
      </c>
      <c r="W3910" s="5">
        <f t="shared" si="3256"/>
        <v>100</v>
      </c>
      <c r="X3910" s="27"/>
    </row>
    <row r="3911" spans="1:24" ht="31.5" customHeight="1" x14ac:dyDescent="0.3">
      <c r="A3911" s="4" t="s">
        <v>241</v>
      </c>
      <c r="B3911" s="4" t="s">
        <v>1762</v>
      </c>
      <c r="C3911" s="4" t="s">
        <v>298</v>
      </c>
      <c r="D3911" s="4" t="s">
        <v>11</v>
      </c>
      <c r="E3911" s="14" t="s">
        <v>531</v>
      </c>
      <c r="F3911" s="5">
        <f t="shared" si="3299"/>
        <v>3</v>
      </c>
      <c r="G3911" s="5">
        <f t="shared" si="3299"/>
        <v>3</v>
      </c>
      <c r="H3911" s="5">
        <f t="shared" si="3299"/>
        <v>3</v>
      </c>
      <c r="I3911" s="5">
        <f t="shared" si="3299"/>
        <v>0</v>
      </c>
      <c r="J3911" s="5">
        <f t="shared" si="3299"/>
        <v>0</v>
      </c>
      <c r="K3911" s="5">
        <f t="shared" si="3299"/>
        <v>0</v>
      </c>
      <c r="L3911" s="5">
        <f t="shared" si="3299"/>
        <v>0</v>
      </c>
      <c r="M3911" s="5">
        <f t="shared" si="3252"/>
        <v>3</v>
      </c>
      <c r="N3911" s="5">
        <f t="shared" si="3300"/>
        <v>3</v>
      </c>
      <c r="O3911" s="5">
        <f t="shared" si="3300"/>
        <v>2.214</v>
      </c>
      <c r="P3911" s="5">
        <f t="shared" si="3301"/>
        <v>3</v>
      </c>
      <c r="Q3911" s="5">
        <f t="shared" si="3301"/>
        <v>2.214</v>
      </c>
      <c r="R3911" s="5">
        <f t="shared" si="3301"/>
        <v>0</v>
      </c>
      <c r="S3911" s="5">
        <f t="shared" si="3301"/>
        <v>0</v>
      </c>
      <c r="T3911" s="5">
        <f t="shared" si="3301"/>
        <v>3</v>
      </c>
      <c r="U3911" s="5">
        <f t="shared" si="3301"/>
        <v>3</v>
      </c>
      <c r="V3911" s="42">
        <f t="shared" si="3301"/>
        <v>0</v>
      </c>
      <c r="W3911" s="5">
        <f t="shared" si="3256"/>
        <v>100</v>
      </c>
      <c r="X3911" s="27"/>
    </row>
    <row r="3912" spans="1:24" ht="31.5" customHeight="1" x14ac:dyDescent="0.3">
      <c r="A3912" s="4" t="s">
        <v>241</v>
      </c>
      <c r="B3912" s="4" t="s">
        <v>1762</v>
      </c>
      <c r="C3912" s="4" t="s">
        <v>298</v>
      </c>
      <c r="D3912" s="4" t="s">
        <v>12</v>
      </c>
      <c r="E3912" s="14" t="s">
        <v>532</v>
      </c>
      <c r="F3912" s="5">
        <v>3</v>
      </c>
      <c r="G3912" s="5">
        <v>3</v>
      </c>
      <c r="H3912" s="5">
        <v>3</v>
      </c>
      <c r="I3912" s="5"/>
      <c r="J3912" s="5"/>
      <c r="K3912" s="5"/>
      <c r="L3912" s="5"/>
      <c r="M3912" s="5">
        <f t="shared" si="3252"/>
        <v>3</v>
      </c>
      <c r="N3912" s="5">
        <v>3</v>
      </c>
      <c r="O3912" s="5">
        <v>2.214</v>
      </c>
      <c r="P3912" s="5">
        <f>N3912</f>
        <v>3</v>
      </c>
      <c r="Q3912" s="5">
        <f>O3912</f>
        <v>2.214</v>
      </c>
      <c r="R3912" s="5">
        <v>0</v>
      </c>
      <c r="S3912" s="5">
        <v>0</v>
      </c>
      <c r="T3912" s="5">
        <v>3</v>
      </c>
      <c r="U3912" s="5">
        <f>T3912</f>
        <v>3</v>
      </c>
      <c r="V3912" s="42">
        <v>0</v>
      </c>
      <c r="W3912" s="5">
        <f t="shared" si="3256"/>
        <v>100</v>
      </c>
      <c r="X3912" s="27"/>
    </row>
    <row r="3913" spans="1:24" s="3" customFormat="1" ht="15.75" customHeight="1" x14ac:dyDescent="0.3">
      <c r="A3913" s="7" t="s">
        <v>241</v>
      </c>
      <c r="B3913" s="7" t="s">
        <v>30</v>
      </c>
      <c r="C3913" s="7"/>
      <c r="D3913" s="7"/>
      <c r="E3913" s="18" t="s">
        <v>493</v>
      </c>
      <c r="F3913" s="8">
        <f t="shared" ref="F3913:L3913" si="3302">F3921+F3973</f>
        <v>55582.299999999996</v>
      </c>
      <c r="G3913" s="8">
        <f t="shared" si="3302"/>
        <v>35559.299999999996</v>
      </c>
      <c r="H3913" s="8">
        <f t="shared" si="3302"/>
        <v>35592.5</v>
      </c>
      <c r="I3913" s="8">
        <f t="shared" si="3302"/>
        <v>-3645.7</v>
      </c>
      <c r="J3913" s="8">
        <f t="shared" si="3302"/>
        <v>-3550.1</v>
      </c>
      <c r="K3913" s="8">
        <f t="shared" si="3302"/>
        <v>-3448.2</v>
      </c>
      <c r="L3913" s="8">
        <f t="shared" si="3302"/>
        <v>20.569000000000006</v>
      </c>
      <c r="M3913" s="8">
        <f t="shared" si="3252"/>
        <v>51957.169000000002</v>
      </c>
      <c r="N3913" s="8">
        <f t="shared" ref="N3913:V3913" si="3303">N3921+N3973+N3914</f>
        <v>54897.496060000005</v>
      </c>
      <c r="O3913" s="8">
        <f>O3921+O3973+O3914</f>
        <v>45696.572789999998</v>
      </c>
      <c r="P3913" s="8">
        <f t="shared" si="3303"/>
        <v>18868.20206</v>
      </c>
      <c r="Q3913" s="8">
        <f t="shared" si="3303"/>
        <v>17160.430369999998</v>
      </c>
      <c r="R3913" s="8">
        <f t="shared" si="3303"/>
        <v>0</v>
      </c>
      <c r="S3913" s="8">
        <f t="shared" si="3303"/>
        <v>0</v>
      </c>
      <c r="T3913" s="8">
        <f>T3921+T3973+T3914</f>
        <v>54824.876349999999</v>
      </c>
      <c r="U3913" s="8">
        <f t="shared" si="3303"/>
        <v>18868.20206</v>
      </c>
      <c r="V3913" s="40">
        <f t="shared" si="3303"/>
        <v>0</v>
      </c>
      <c r="W3913" s="8">
        <f t="shared" si="3256"/>
        <v>99.867717627921252</v>
      </c>
      <c r="X3913" s="22"/>
    </row>
    <row r="3914" spans="1:24" s="10" customFormat="1" ht="15.75" customHeight="1" x14ac:dyDescent="0.3">
      <c r="A3914" s="9" t="s">
        <v>241</v>
      </c>
      <c r="B3914" s="9" t="s">
        <v>1767</v>
      </c>
      <c r="C3914" s="9"/>
      <c r="D3914" s="9"/>
      <c r="E3914" s="13" t="s">
        <v>1541</v>
      </c>
      <c r="F3914" s="8"/>
      <c r="G3914" s="8"/>
      <c r="H3914" s="8"/>
      <c r="I3914" s="8"/>
      <c r="J3914" s="8"/>
      <c r="K3914" s="8"/>
      <c r="L3914" s="8"/>
      <c r="M3914" s="11">
        <f t="shared" ref="M3914:O3919" si="3304">M3915</f>
        <v>0</v>
      </c>
      <c r="N3914" s="11">
        <f t="shared" si="3304"/>
        <v>83.5</v>
      </c>
      <c r="O3914" s="11">
        <f t="shared" si="3304"/>
        <v>83.5</v>
      </c>
      <c r="P3914" s="11">
        <f t="shared" ref="P3914:P3919" si="3305">P3915</f>
        <v>66</v>
      </c>
      <c r="Q3914" s="11">
        <f t="shared" ref="Q3914:Q3919" si="3306">Q3915</f>
        <v>66</v>
      </c>
      <c r="R3914" s="11">
        <f t="shared" ref="R3914:R3919" si="3307">R3915</f>
        <v>0</v>
      </c>
      <c r="S3914" s="11">
        <f t="shared" ref="S3914:T3919" si="3308">S3915</f>
        <v>0</v>
      </c>
      <c r="T3914" s="11">
        <f t="shared" si="3308"/>
        <v>83.5</v>
      </c>
      <c r="U3914" s="11">
        <f t="shared" ref="U3914:U3919" si="3309">U3915</f>
        <v>66</v>
      </c>
      <c r="V3914" s="41">
        <f t="shared" ref="V3914:V3919" si="3310">V3915</f>
        <v>0</v>
      </c>
      <c r="W3914" s="11">
        <f t="shared" si="3256"/>
        <v>100</v>
      </c>
      <c r="X3914" s="26"/>
    </row>
    <row r="3915" spans="1:24" ht="31.5" customHeight="1" x14ac:dyDescent="0.3">
      <c r="A3915" s="4" t="s">
        <v>241</v>
      </c>
      <c r="B3915" s="4" t="s">
        <v>1767</v>
      </c>
      <c r="C3915" s="4" t="s">
        <v>70</v>
      </c>
      <c r="D3915" s="4"/>
      <c r="E3915" s="14" t="s">
        <v>1183</v>
      </c>
      <c r="F3915" s="8"/>
      <c r="G3915" s="8"/>
      <c r="H3915" s="8"/>
      <c r="I3915" s="8"/>
      <c r="J3915" s="8"/>
      <c r="K3915" s="8"/>
      <c r="L3915" s="8"/>
      <c r="M3915" s="5">
        <f t="shared" si="3304"/>
        <v>0</v>
      </c>
      <c r="N3915" s="5">
        <f t="shared" si="3304"/>
        <v>83.5</v>
      </c>
      <c r="O3915" s="5">
        <f t="shared" si="3304"/>
        <v>83.5</v>
      </c>
      <c r="P3915" s="5">
        <f t="shared" si="3305"/>
        <v>66</v>
      </c>
      <c r="Q3915" s="5">
        <f t="shared" si="3306"/>
        <v>66</v>
      </c>
      <c r="R3915" s="5">
        <f t="shared" si="3307"/>
        <v>0</v>
      </c>
      <c r="S3915" s="5">
        <f t="shared" si="3308"/>
        <v>0</v>
      </c>
      <c r="T3915" s="5">
        <f t="shared" si="3308"/>
        <v>83.5</v>
      </c>
      <c r="U3915" s="5">
        <f t="shared" si="3309"/>
        <v>66</v>
      </c>
      <c r="V3915" s="42">
        <f t="shared" si="3310"/>
        <v>0</v>
      </c>
      <c r="W3915" s="5">
        <f t="shared" si="3256"/>
        <v>100</v>
      </c>
      <c r="X3915" s="27"/>
    </row>
    <row r="3916" spans="1:24" ht="31.5" customHeight="1" x14ac:dyDescent="0.3">
      <c r="A3916" s="4" t="s">
        <v>241</v>
      </c>
      <c r="B3916" s="4" t="s">
        <v>1767</v>
      </c>
      <c r="C3916" s="4" t="s">
        <v>77</v>
      </c>
      <c r="D3916" s="4"/>
      <c r="E3916" s="14" t="s">
        <v>1184</v>
      </c>
      <c r="F3916" s="8"/>
      <c r="G3916" s="8"/>
      <c r="H3916" s="8"/>
      <c r="I3916" s="8"/>
      <c r="J3916" s="8"/>
      <c r="K3916" s="8"/>
      <c r="L3916" s="8"/>
      <c r="M3916" s="5">
        <f t="shared" si="3304"/>
        <v>0</v>
      </c>
      <c r="N3916" s="5">
        <f t="shared" si="3304"/>
        <v>83.5</v>
      </c>
      <c r="O3916" s="5">
        <f t="shared" si="3304"/>
        <v>83.5</v>
      </c>
      <c r="P3916" s="5">
        <f t="shared" si="3305"/>
        <v>66</v>
      </c>
      <c r="Q3916" s="5">
        <f t="shared" si="3306"/>
        <v>66</v>
      </c>
      <c r="R3916" s="5">
        <f t="shared" si="3307"/>
        <v>0</v>
      </c>
      <c r="S3916" s="5">
        <f t="shared" si="3308"/>
        <v>0</v>
      </c>
      <c r="T3916" s="5">
        <f t="shared" si="3308"/>
        <v>83.5</v>
      </c>
      <c r="U3916" s="5">
        <f t="shared" si="3309"/>
        <v>66</v>
      </c>
      <c r="V3916" s="42">
        <f t="shared" si="3310"/>
        <v>0</v>
      </c>
      <c r="W3916" s="5">
        <f t="shared" si="3256"/>
        <v>100</v>
      </c>
      <c r="X3916" s="27"/>
    </row>
    <row r="3917" spans="1:24" ht="31.5" customHeight="1" x14ac:dyDescent="0.3">
      <c r="A3917" s="4" t="s">
        <v>241</v>
      </c>
      <c r="B3917" s="4" t="s">
        <v>1767</v>
      </c>
      <c r="C3917" s="4" t="s">
        <v>89</v>
      </c>
      <c r="D3917" s="4"/>
      <c r="E3917" s="14" t="s">
        <v>1004</v>
      </c>
      <c r="F3917" s="8"/>
      <c r="G3917" s="8"/>
      <c r="H3917" s="8"/>
      <c r="I3917" s="8"/>
      <c r="J3917" s="8"/>
      <c r="K3917" s="8"/>
      <c r="L3917" s="8"/>
      <c r="M3917" s="5">
        <f t="shared" si="3304"/>
        <v>0</v>
      </c>
      <c r="N3917" s="5">
        <f t="shared" si="3304"/>
        <v>83.5</v>
      </c>
      <c r="O3917" s="5">
        <f t="shared" si="3304"/>
        <v>83.5</v>
      </c>
      <c r="P3917" s="5">
        <f t="shared" si="3305"/>
        <v>66</v>
      </c>
      <c r="Q3917" s="5">
        <f t="shared" si="3306"/>
        <v>66</v>
      </c>
      <c r="R3917" s="5">
        <f t="shared" si="3307"/>
        <v>0</v>
      </c>
      <c r="S3917" s="5">
        <f t="shared" si="3308"/>
        <v>0</v>
      </c>
      <c r="T3917" s="5">
        <f t="shared" si="3308"/>
        <v>83.5</v>
      </c>
      <c r="U3917" s="5">
        <f t="shared" si="3309"/>
        <v>66</v>
      </c>
      <c r="V3917" s="42">
        <f t="shared" si="3310"/>
        <v>0</v>
      </c>
      <c r="W3917" s="5">
        <f t="shared" ref="W3917:W3980" si="3311">T3917/N3917*100</f>
        <v>100</v>
      </c>
      <c r="X3917" s="27"/>
    </row>
    <row r="3918" spans="1:24" ht="63" customHeight="1" x14ac:dyDescent="0.3">
      <c r="A3918" s="4" t="s">
        <v>241</v>
      </c>
      <c r="B3918" s="4" t="s">
        <v>1767</v>
      </c>
      <c r="C3918" s="4" t="s">
        <v>1532</v>
      </c>
      <c r="D3918" s="4"/>
      <c r="E3918" s="14" t="s">
        <v>1531</v>
      </c>
      <c r="F3918" s="8"/>
      <c r="G3918" s="8"/>
      <c r="H3918" s="8"/>
      <c r="I3918" s="8"/>
      <c r="J3918" s="8"/>
      <c r="K3918" s="8"/>
      <c r="L3918" s="8"/>
      <c r="M3918" s="5">
        <f t="shared" si="3304"/>
        <v>0</v>
      </c>
      <c r="N3918" s="5">
        <f t="shared" si="3304"/>
        <v>83.5</v>
      </c>
      <c r="O3918" s="5">
        <f t="shared" si="3304"/>
        <v>83.5</v>
      </c>
      <c r="P3918" s="5">
        <f t="shared" si="3305"/>
        <v>66</v>
      </c>
      <c r="Q3918" s="5">
        <f t="shared" si="3306"/>
        <v>66</v>
      </c>
      <c r="R3918" s="5">
        <f t="shared" si="3307"/>
        <v>0</v>
      </c>
      <c r="S3918" s="5">
        <f t="shared" si="3308"/>
        <v>0</v>
      </c>
      <c r="T3918" s="5">
        <f t="shared" si="3308"/>
        <v>83.5</v>
      </c>
      <c r="U3918" s="5">
        <f t="shared" si="3309"/>
        <v>66</v>
      </c>
      <c r="V3918" s="42">
        <f t="shared" si="3310"/>
        <v>0</v>
      </c>
      <c r="W3918" s="5">
        <f t="shared" si="3311"/>
        <v>100</v>
      </c>
      <c r="X3918" s="27"/>
    </row>
    <row r="3919" spans="1:24" ht="31.5" customHeight="1" x14ac:dyDescent="0.3">
      <c r="A3919" s="4" t="s">
        <v>241</v>
      </c>
      <c r="B3919" s="4" t="s">
        <v>1767</v>
      </c>
      <c r="C3919" s="4" t="s">
        <v>1532</v>
      </c>
      <c r="D3919" s="4" t="s">
        <v>11</v>
      </c>
      <c r="E3919" s="14" t="s">
        <v>531</v>
      </c>
      <c r="F3919" s="8"/>
      <c r="G3919" s="8"/>
      <c r="H3919" s="8"/>
      <c r="I3919" s="8"/>
      <c r="J3919" s="8"/>
      <c r="K3919" s="8"/>
      <c r="L3919" s="8"/>
      <c r="M3919" s="5">
        <f t="shared" si="3304"/>
        <v>0</v>
      </c>
      <c r="N3919" s="5">
        <f t="shared" si="3304"/>
        <v>83.5</v>
      </c>
      <c r="O3919" s="5">
        <f t="shared" si="3304"/>
        <v>83.5</v>
      </c>
      <c r="P3919" s="5">
        <f t="shared" si="3305"/>
        <v>66</v>
      </c>
      <c r="Q3919" s="5">
        <f t="shared" si="3306"/>
        <v>66</v>
      </c>
      <c r="R3919" s="5">
        <f t="shared" si="3307"/>
        <v>0</v>
      </c>
      <c r="S3919" s="5">
        <f t="shared" si="3308"/>
        <v>0</v>
      </c>
      <c r="T3919" s="5">
        <f t="shared" si="3308"/>
        <v>83.5</v>
      </c>
      <c r="U3919" s="5">
        <f t="shared" si="3309"/>
        <v>66</v>
      </c>
      <c r="V3919" s="42">
        <f t="shared" si="3310"/>
        <v>0</v>
      </c>
      <c r="W3919" s="5">
        <f t="shared" si="3311"/>
        <v>100</v>
      </c>
      <c r="X3919" s="27"/>
    </row>
    <row r="3920" spans="1:24" ht="31.5" customHeight="1" x14ac:dyDescent="0.3">
      <c r="A3920" s="4" t="s">
        <v>241</v>
      </c>
      <c r="B3920" s="4" t="s">
        <v>1767</v>
      </c>
      <c r="C3920" s="4" t="s">
        <v>1532</v>
      </c>
      <c r="D3920" s="4" t="s">
        <v>12</v>
      </c>
      <c r="E3920" s="14" t="s">
        <v>532</v>
      </c>
      <c r="F3920" s="8"/>
      <c r="G3920" s="8"/>
      <c r="H3920" s="8"/>
      <c r="I3920" s="8"/>
      <c r="J3920" s="8"/>
      <c r="K3920" s="8"/>
      <c r="L3920" s="8"/>
      <c r="M3920" s="5">
        <v>0</v>
      </c>
      <c r="N3920" s="5">
        <v>83.5</v>
      </c>
      <c r="O3920" s="5">
        <f>17.5+66</f>
        <v>83.5</v>
      </c>
      <c r="P3920" s="5">
        <v>66</v>
      </c>
      <c r="Q3920" s="5">
        <v>66</v>
      </c>
      <c r="R3920" s="5">
        <v>0</v>
      </c>
      <c r="S3920" s="5">
        <v>0</v>
      </c>
      <c r="T3920" s="5">
        <v>83.5</v>
      </c>
      <c r="U3920" s="5">
        <v>66</v>
      </c>
      <c r="V3920" s="42">
        <v>0</v>
      </c>
      <c r="W3920" s="5">
        <f t="shared" si="3311"/>
        <v>100</v>
      </c>
      <c r="X3920" s="27"/>
    </row>
    <row r="3921" spans="1:25" s="10" customFormat="1" ht="15.75" customHeight="1" x14ac:dyDescent="0.3">
      <c r="A3921" s="9" t="s">
        <v>241</v>
      </c>
      <c r="B3921" s="9" t="s">
        <v>1787</v>
      </c>
      <c r="C3921" s="9"/>
      <c r="D3921" s="9"/>
      <c r="E3921" s="13" t="s">
        <v>510</v>
      </c>
      <c r="F3921" s="11">
        <f t="shared" ref="F3921:L3921" si="3312">F3922+F3944+F3950+F3956</f>
        <v>55544.499999999993</v>
      </c>
      <c r="G3921" s="11">
        <f t="shared" si="3312"/>
        <v>35520.799999999996</v>
      </c>
      <c r="H3921" s="11">
        <f t="shared" si="3312"/>
        <v>35554</v>
      </c>
      <c r="I3921" s="11">
        <f t="shared" si="3312"/>
        <v>-3645.7</v>
      </c>
      <c r="J3921" s="11">
        <f t="shared" si="3312"/>
        <v>-3550.1</v>
      </c>
      <c r="K3921" s="11">
        <f t="shared" si="3312"/>
        <v>-3448.2</v>
      </c>
      <c r="L3921" s="11">
        <f t="shared" si="3312"/>
        <v>41.558000000000007</v>
      </c>
      <c r="M3921" s="11">
        <f t="shared" si="3252"/>
        <v>51940.357999999993</v>
      </c>
      <c r="N3921" s="11">
        <f>N3922+N3944+N3950+N3956+N3969</f>
        <v>54797.185060000003</v>
      </c>
      <c r="O3921" s="11">
        <f>O3922+O3944+O3950+O3956+O3969</f>
        <v>45596.261789999997</v>
      </c>
      <c r="P3921" s="11">
        <f t="shared" ref="P3921:V3921" si="3313">P3922+P3944+P3950+P3956</f>
        <v>18802.20206</v>
      </c>
      <c r="Q3921" s="11">
        <f t="shared" si="3313"/>
        <v>17094.430369999998</v>
      </c>
      <c r="R3921" s="11">
        <f t="shared" si="3313"/>
        <v>0</v>
      </c>
      <c r="S3921" s="11">
        <f t="shared" si="3313"/>
        <v>0</v>
      </c>
      <c r="T3921" s="11">
        <f>T3922+T3944+T3950+T3956+T3969</f>
        <v>54724.565349999997</v>
      </c>
      <c r="U3921" s="11">
        <f t="shared" si="3313"/>
        <v>18802.20206</v>
      </c>
      <c r="V3921" s="41">
        <f t="shared" si="3313"/>
        <v>0</v>
      </c>
      <c r="W3921" s="11">
        <f t="shared" si="3311"/>
        <v>99.867475473565861</v>
      </c>
      <c r="X3921" s="26"/>
    </row>
    <row r="3922" spans="1:25" ht="31.5" customHeight="1" x14ac:dyDescent="0.3">
      <c r="A3922" s="4" t="s">
        <v>241</v>
      </c>
      <c r="B3922" s="4" t="s">
        <v>1787</v>
      </c>
      <c r="C3922" s="4" t="s">
        <v>199</v>
      </c>
      <c r="D3922" s="4"/>
      <c r="E3922" s="14" t="s">
        <v>979</v>
      </c>
      <c r="F3922" s="5">
        <f t="shared" ref="F3922:L3922" si="3314">F3923+F3939</f>
        <v>53730.6</v>
      </c>
      <c r="G3922" s="5">
        <f t="shared" si="3314"/>
        <v>33706.9</v>
      </c>
      <c r="H3922" s="5">
        <f t="shared" si="3314"/>
        <v>33706.9</v>
      </c>
      <c r="I3922" s="5">
        <f t="shared" si="3314"/>
        <v>-3645.7</v>
      </c>
      <c r="J3922" s="5">
        <f t="shared" si="3314"/>
        <v>-3550.1</v>
      </c>
      <c r="K3922" s="5">
        <f t="shared" si="3314"/>
        <v>-3448.2</v>
      </c>
      <c r="L3922" s="5">
        <f t="shared" si="3314"/>
        <v>-118.21599999999999</v>
      </c>
      <c r="M3922" s="5">
        <f t="shared" si="3252"/>
        <v>49966.684000000001</v>
      </c>
      <c r="N3922" s="5">
        <f>N3923+N3939</f>
        <v>49474.382060000004</v>
      </c>
      <c r="O3922" s="5">
        <f>O3923+O3939</f>
        <v>41441.119909999994</v>
      </c>
      <c r="P3922" s="5">
        <f t="shared" ref="P3922:V3922" si="3315">P3923+P3939</f>
        <v>18802.20206</v>
      </c>
      <c r="Q3922" s="5">
        <f t="shared" si="3315"/>
        <v>17094.430369999998</v>
      </c>
      <c r="R3922" s="5">
        <f t="shared" si="3315"/>
        <v>0</v>
      </c>
      <c r="S3922" s="5">
        <f t="shared" si="3315"/>
        <v>0</v>
      </c>
      <c r="T3922" s="5">
        <f>T3923+T3939</f>
        <v>49474.381959999999</v>
      </c>
      <c r="U3922" s="5">
        <f t="shared" si="3315"/>
        <v>18802.20206</v>
      </c>
      <c r="V3922" s="42">
        <f t="shared" si="3315"/>
        <v>0</v>
      </c>
      <c r="W3922" s="5">
        <f t="shared" si="3311"/>
        <v>99.999999797875176</v>
      </c>
      <c r="X3922" s="27"/>
    </row>
    <row r="3923" spans="1:25" ht="31.5" customHeight="1" x14ac:dyDescent="0.3">
      <c r="A3923" s="4" t="s">
        <v>241</v>
      </c>
      <c r="B3923" s="4" t="s">
        <v>1787</v>
      </c>
      <c r="C3923" s="4" t="s">
        <v>200</v>
      </c>
      <c r="D3923" s="4"/>
      <c r="E3923" s="14" t="s">
        <v>1257</v>
      </c>
      <c r="F3923" s="5">
        <f t="shared" ref="F3923:L3923" si="3316">F3924+F3935+F3931</f>
        <v>52996.5</v>
      </c>
      <c r="G3923" s="5">
        <f t="shared" si="3316"/>
        <v>32962.6</v>
      </c>
      <c r="H3923" s="5">
        <f t="shared" si="3316"/>
        <v>32962.6</v>
      </c>
      <c r="I3923" s="5">
        <f t="shared" si="3316"/>
        <v>-3645.7</v>
      </c>
      <c r="J3923" s="5">
        <f t="shared" si="3316"/>
        <v>-3550.1</v>
      </c>
      <c r="K3923" s="5">
        <f t="shared" si="3316"/>
        <v>-3448.2</v>
      </c>
      <c r="L3923" s="5">
        <f t="shared" si="3316"/>
        <v>-118.21599999999999</v>
      </c>
      <c r="M3923" s="5">
        <f t="shared" si="3252"/>
        <v>49232.584000000003</v>
      </c>
      <c r="N3923" s="5">
        <f>N3924+N3935+N3931</f>
        <v>47850.886060000004</v>
      </c>
      <c r="O3923" s="5">
        <f>O3924+O3935+O3931</f>
        <v>40525.025349999996</v>
      </c>
      <c r="P3923" s="5">
        <f t="shared" ref="P3923:V3923" si="3317">P3924+P3935+P3931</f>
        <v>18802.20206</v>
      </c>
      <c r="Q3923" s="5">
        <f t="shared" si="3317"/>
        <v>17094.430369999998</v>
      </c>
      <c r="R3923" s="5">
        <f t="shared" si="3317"/>
        <v>0</v>
      </c>
      <c r="S3923" s="5">
        <f t="shared" si="3317"/>
        <v>0</v>
      </c>
      <c r="T3923" s="5">
        <f t="shared" si="3317"/>
        <v>47850.88596</v>
      </c>
      <c r="U3923" s="5">
        <f t="shared" si="3317"/>
        <v>18802.20206</v>
      </c>
      <c r="V3923" s="42">
        <f t="shared" si="3317"/>
        <v>0</v>
      </c>
      <c r="W3923" s="5">
        <f t="shared" si="3311"/>
        <v>99.999999791017444</v>
      </c>
      <c r="X3923" s="27"/>
    </row>
    <row r="3924" spans="1:25" ht="47.25" customHeight="1" x14ac:dyDescent="0.3">
      <c r="A3924" s="4" t="s">
        <v>241</v>
      </c>
      <c r="B3924" s="4" t="s">
        <v>1787</v>
      </c>
      <c r="C3924" s="4" t="s">
        <v>201</v>
      </c>
      <c r="D3924" s="4"/>
      <c r="E3924" s="14" t="s">
        <v>1148</v>
      </c>
      <c r="F3924" s="5">
        <f t="shared" ref="F3924:L3924" si="3318">F3925+F3928</f>
        <v>32962.6</v>
      </c>
      <c r="G3924" s="5">
        <f t="shared" si="3318"/>
        <v>32962.6</v>
      </c>
      <c r="H3924" s="5">
        <f t="shared" si="3318"/>
        <v>32962.6</v>
      </c>
      <c r="I3924" s="5">
        <f t="shared" si="3318"/>
        <v>-3645.7</v>
      </c>
      <c r="J3924" s="5">
        <f t="shared" si="3318"/>
        <v>-3550.1</v>
      </c>
      <c r="K3924" s="5">
        <f t="shared" si="3318"/>
        <v>-3448.2</v>
      </c>
      <c r="L3924" s="5">
        <f t="shared" si="3318"/>
        <v>-118.21599999999999</v>
      </c>
      <c r="M3924" s="5">
        <f t="shared" si="3252"/>
        <v>29198.683999999997</v>
      </c>
      <c r="N3924" s="5">
        <f>N3925+N3928</f>
        <v>29048.684000000001</v>
      </c>
      <c r="O3924" s="5">
        <f>O3925+O3928</f>
        <v>23430.594980000002</v>
      </c>
      <c r="P3924" s="5">
        <f t="shared" ref="P3924:V3924" si="3319">P3925+P3928</f>
        <v>0</v>
      </c>
      <c r="Q3924" s="5">
        <f t="shared" si="3319"/>
        <v>0</v>
      </c>
      <c r="R3924" s="5">
        <f t="shared" si="3319"/>
        <v>0</v>
      </c>
      <c r="S3924" s="5">
        <f t="shared" si="3319"/>
        <v>0</v>
      </c>
      <c r="T3924" s="5">
        <f t="shared" si="3319"/>
        <v>29048.683900000004</v>
      </c>
      <c r="U3924" s="5">
        <f t="shared" si="3319"/>
        <v>0</v>
      </c>
      <c r="V3924" s="42">
        <f t="shared" si="3319"/>
        <v>0</v>
      </c>
      <c r="W3924" s="5">
        <f t="shared" si="3311"/>
        <v>99.999999655750344</v>
      </c>
      <c r="X3924" s="27"/>
    </row>
    <row r="3925" spans="1:25" ht="15.75" customHeight="1" x14ac:dyDescent="0.3">
      <c r="A3925" s="4" t="s">
        <v>241</v>
      </c>
      <c r="B3925" s="4" t="s">
        <v>1787</v>
      </c>
      <c r="C3925" s="4" t="s">
        <v>193</v>
      </c>
      <c r="D3925" s="4"/>
      <c r="E3925" s="14" t="s">
        <v>608</v>
      </c>
      <c r="F3925" s="5">
        <f t="shared" ref="F3925:L3926" si="3320">F3926</f>
        <v>31931</v>
      </c>
      <c r="G3925" s="5">
        <f t="shared" si="3320"/>
        <v>31931</v>
      </c>
      <c r="H3925" s="5">
        <f t="shared" si="3320"/>
        <v>31931</v>
      </c>
      <c r="I3925" s="5">
        <f t="shared" si="3320"/>
        <v>-3645.7</v>
      </c>
      <c r="J3925" s="5">
        <f t="shared" si="3320"/>
        <v>-3550.1</v>
      </c>
      <c r="K3925" s="5">
        <f t="shared" si="3320"/>
        <v>-3448.2</v>
      </c>
      <c r="L3925" s="5">
        <f t="shared" si="3320"/>
        <v>0</v>
      </c>
      <c r="M3925" s="5">
        <f t="shared" si="3252"/>
        <v>28285.3</v>
      </c>
      <c r="N3925" s="5">
        <f>N3926</f>
        <v>28285.3</v>
      </c>
      <c r="O3925" s="5">
        <f>O3926</f>
        <v>22667.21098</v>
      </c>
      <c r="P3925" s="5">
        <f t="shared" ref="P3925:V3926" si="3321">P3926</f>
        <v>0</v>
      </c>
      <c r="Q3925" s="5">
        <f t="shared" si="3321"/>
        <v>0</v>
      </c>
      <c r="R3925" s="5">
        <f t="shared" si="3321"/>
        <v>0</v>
      </c>
      <c r="S3925" s="5">
        <f t="shared" si="3321"/>
        <v>0</v>
      </c>
      <c r="T3925" s="5">
        <f t="shared" si="3321"/>
        <v>28285.299900000002</v>
      </c>
      <c r="U3925" s="5">
        <f t="shared" si="3321"/>
        <v>0</v>
      </c>
      <c r="V3925" s="42">
        <f t="shared" si="3321"/>
        <v>0</v>
      </c>
      <c r="W3925" s="5">
        <f t="shared" si="3311"/>
        <v>99.999999646459486</v>
      </c>
      <c r="X3925" s="27"/>
    </row>
    <row r="3926" spans="1:25" ht="31.5" customHeight="1" x14ac:dyDescent="0.3">
      <c r="A3926" s="4" t="s">
        <v>241</v>
      </c>
      <c r="B3926" s="4" t="s">
        <v>1787</v>
      </c>
      <c r="C3926" s="4" t="s">
        <v>193</v>
      </c>
      <c r="D3926" s="4" t="s">
        <v>11</v>
      </c>
      <c r="E3926" s="14" t="s">
        <v>531</v>
      </c>
      <c r="F3926" s="5">
        <f t="shared" si="3320"/>
        <v>31931</v>
      </c>
      <c r="G3926" s="5">
        <f t="shared" si="3320"/>
        <v>31931</v>
      </c>
      <c r="H3926" s="5">
        <f t="shared" si="3320"/>
        <v>31931</v>
      </c>
      <c r="I3926" s="5">
        <f t="shared" si="3320"/>
        <v>-3645.7</v>
      </c>
      <c r="J3926" s="5">
        <f t="shared" si="3320"/>
        <v>-3550.1</v>
      </c>
      <c r="K3926" s="5">
        <f t="shared" si="3320"/>
        <v>-3448.2</v>
      </c>
      <c r="L3926" s="5">
        <f t="shared" si="3320"/>
        <v>0</v>
      </c>
      <c r="M3926" s="5">
        <f t="shared" si="3252"/>
        <v>28285.3</v>
      </c>
      <c r="N3926" s="5">
        <f>N3927</f>
        <v>28285.3</v>
      </c>
      <c r="O3926" s="5">
        <f>O3927</f>
        <v>22667.21098</v>
      </c>
      <c r="P3926" s="5">
        <f t="shared" si="3321"/>
        <v>0</v>
      </c>
      <c r="Q3926" s="5">
        <f t="shared" si="3321"/>
        <v>0</v>
      </c>
      <c r="R3926" s="5">
        <f t="shared" si="3321"/>
        <v>0</v>
      </c>
      <c r="S3926" s="5">
        <f t="shared" si="3321"/>
        <v>0</v>
      </c>
      <c r="T3926" s="5">
        <f t="shared" si="3321"/>
        <v>28285.299900000002</v>
      </c>
      <c r="U3926" s="5">
        <f t="shared" si="3321"/>
        <v>0</v>
      </c>
      <c r="V3926" s="42">
        <f t="shared" si="3321"/>
        <v>0</v>
      </c>
      <c r="W3926" s="5">
        <f t="shared" si="3311"/>
        <v>99.999999646459486</v>
      </c>
      <c r="X3926" s="27"/>
    </row>
    <row r="3927" spans="1:25" ht="31.5" customHeight="1" x14ac:dyDescent="0.3">
      <c r="A3927" s="4" t="s">
        <v>241</v>
      </c>
      <c r="B3927" s="4" t="s">
        <v>1787</v>
      </c>
      <c r="C3927" s="4" t="s">
        <v>193</v>
      </c>
      <c r="D3927" s="4" t="s">
        <v>12</v>
      </c>
      <c r="E3927" s="14" t="s">
        <v>532</v>
      </c>
      <c r="F3927" s="5">
        <v>31931</v>
      </c>
      <c r="G3927" s="5">
        <v>31931</v>
      </c>
      <c r="H3927" s="5">
        <v>31931</v>
      </c>
      <c r="I3927" s="5">
        <v>-3645.7</v>
      </c>
      <c r="J3927" s="5">
        <v>-3550.1</v>
      </c>
      <c r="K3927" s="5">
        <v>-3448.2</v>
      </c>
      <c r="L3927" s="5"/>
      <c r="M3927" s="5">
        <f t="shared" si="3252"/>
        <v>28285.3</v>
      </c>
      <c r="N3927" s="5">
        <v>28285.3</v>
      </c>
      <c r="O3927" s="5">
        <v>22667.21098</v>
      </c>
      <c r="P3927" s="5">
        <v>0</v>
      </c>
      <c r="Q3927" s="5">
        <v>0</v>
      </c>
      <c r="R3927" s="5">
        <v>0</v>
      </c>
      <c r="S3927" s="5">
        <v>0</v>
      </c>
      <c r="T3927" s="5">
        <v>28285.299900000002</v>
      </c>
      <c r="U3927" s="5">
        <v>0</v>
      </c>
      <c r="V3927" s="42">
        <v>0</v>
      </c>
      <c r="W3927" s="5">
        <f t="shared" si="3311"/>
        <v>99.999999646459486</v>
      </c>
      <c r="X3927" s="27"/>
    </row>
    <row r="3928" spans="1:25" ht="31.5" customHeight="1" x14ac:dyDescent="0.3">
      <c r="A3928" s="4" t="s">
        <v>241</v>
      </c>
      <c r="B3928" s="4" t="s">
        <v>1787</v>
      </c>
      <c r="C3928" s="4" t="s">
        <v>194</v>
      </c>
      <c r="D3928" s="4"/>
      <c r="E3928" s="14" t="s">
        <v>609</v>
      </c>
      <c r="F3928" s="5">
        <f t="shared" ref="F3928:L3929" si="3322">F3929</f>
        <v>1031.5999999999999</v>
      </c>
      <c r="G3928" s="5">
        <f t="shared" si="3322"/>
        <v>1031.5999999999999</v>
      </c>
      <c r="H3928" s="5">
        <f t="shared" si="3322"/>
        <v>1031.5999999999999</v>
      </c>
      <c r="I3928" s="5">
        <f t="shared" si="3322"/>
        <v>0</v>
      </c>
      <c r="J3928" s="5">
        <f t="shared" si="3322"/>
        <v>0</v>
      </c>
      <c r="K3928" s="5">
        <f t="shared" si="3322"/>
        <v>0</v>
      </c>
      <c r="L3928" s="5">
        <f t="shared" si="3322"/>
        <v>-118.21599999999999</v>
      </c>
      <c r="M3928" s="5">
        <f t="shared" si="3252"/>
        <v>913.3839999999999</v>
      </c>
      <c r="N3928" s="5">
        <f>N3929</f>
        <v>763.38400000000001</v>
      </c>
      <c r="O3928" s="5">
        <f>O3929</f>
        <v>763.38400000000001</v>
      </c>
      <c r="P3928" s="5">
        <f t="shared" ref="P3928:V3929" si="3323">P3929</f>
        <v>0</v>
      </c>
      <c r="Q3928" s="5">
        <f t="shared" si="3323"/>
        <v>0</v>
      </c>
      <c r="R3928" s="5">
        <f t="shared" si="3323"/>
        <v>0</v>
      </c>
      <c r="S3928" s="5">
        <f t="shared" si="3323"/>
        <v>0</v>
      </c>
      <c r="T3928" s="5">
        <f t="shared" si="3323"/>
        <v>763.38400000000001</v>
      </c>
      <c r="U3928" s="5">
        <f t="shared" si="3323"/>
        <v>0</v>
      </c>
      <c r="V3928" s="42">
        <f t="shared" si="3323"/>
        <v>0</v>
      </c>
      <c r="W3928" s="5">
        <f t="shared" si="3311"/>
        <v>100</v>
      </c>
      <c r="X3928" s="27"/>
    </row>
    <row r="3929" spans="1:25" ht="31.5" customHeight="1" x14ac:dyDescent="0.3">
      <c r="A3929" s="4" t="s">
        <v>241</v>
      </c>
      <c r="B3929" s="4" t="s">
        <v>1787</v>
      </c>
      <c r="C3929" s="4" t="s">
        <v>194</v>
      </c>
      <c r="D3929" s="4" t="s">
        <v>11</v>
      </c>
      <c r="E3929" s="14" t="s">
        <v>531</v>
      </c>
      <c r="F3929" s="5">
        <f t="shared" si="3322"/>
        <v>1031.5999999999999</v>
      </c>
      <c r="G3929" s="5">
        <f t="shared" si="3322"/>
        <v>1031.5999999999999</v>
      </c>
      <c r="H3929" s="5">
        <f t="shared" si="3322"/>
        <v>1031.5999999999999</v>
      </c>
      <c r="I3929" s="5">
        <f t="shared" si="3322"/>
        <v>0</v>
      </c>
      <c r="J3929" s="5">
        <f t="shared" si="3322"/>
        <v>0</v>
      </c>
      <c r="K3929" s="5">
        <f t="shared" si="3322"/>
        <v>0</v>
      </c>
      <c r="L3929" s="5">
        <f t="shared" si="3322"/>
        <v>-118.21599999999999</v>
      </c>
      <c r="M3929" s="5">
        <f t="shared" si="3252"/>
        <v>913.3839999999999</v>
      </c>
      <c r="N3929" s="5">
        <f>N3930</f>
        <v>763.38400000000001</v>
      </c>
      <c r="O3929" s="5">
        <f>O3930</f>
        <v>763.38400000000001</v>
      </c>
      <c r="P3929" s="5">
        <f t="shared" si="3323"/>
        <v>0</v>
      </c>
      <c r="Q3929" s="5">
        <f t="shared" si="3323"/>
        <v>0</v>
      </c>
      <c r="R3929" s="5">
        <f t="shared" si="3323"/>
        <v>0</v>
      </c>
      <c r="S3929" s="5">
        <f t="shared" si="3323"/>
        <v>0</v>
      </c>
      <c r="T3929" s="5">
        <f t="shared" si="3323"/>
        <v>763.38400000000001</v>
      </c>
      <c r="U3929" s="5">
        <f t="shared" si="3323"/>
        <v>0</v>
      </c>
      <c r="V3929" s="42">
        <f t="shared" si="3323"/>
        <v>0</v>
      </c>
      <c r="W3929" s="5">
        <f t="shared" si="3311"/>
        <v>100</v>
      </c>
      <c r="X3929" s="27"/>
    </row>
    <row r="3930" spans="1:25" ht="31.5" customHeight="1" x14ac:dyDescent="0.3">
      <c r="A3930" s="4" t="s">
        <v>241</v>
      </c>
      <c r="B3930" s="4" t="s">
        <v>1787</v>
      </c>
      <c r="C3930" s="4" t="s">
        <v>194</v>
      </c>
      <c r="D3930" s="4" t="s">
        <v>12</v>
      </c>
      <c r="E3930" s="14" t="s">
        <v>532</v>
      </c>
      <c r="F3930" s="5">
        <v>1031.5999999999999</v>
      </c>
      <c r="G3930" s="5">
        <v>1031.5999999999999</v>
      </c>
      <c r="H3930" s="5">
        <v>1031.5999999999999</v>
      </c>
      <c r="I3930" s="5"/>
      <c r="J3930" s="5"/>
      <c r="K3930" s="5"/>
      <c r="L3930" s="5">
        <v>-118.21599999999999</v>
      </c>
      <c r="M3930" s="5">
        <f t="shared" si="3252"/>
        <v>913.3839999999999</v>
      </c>
      <c r="N3930" s="5">
        <v>763.38400000000001</v>
      </c>
      <c r="O3930" s="5">
        <v>763.38400000000001</v>
      </c>
      <c r="P3930" s="5">
        <v>0</v>
      </c>
      <c r="Q3930" s="5">
        <v>0</v>
      </c>
      <c r="R3930" s="5">
        <v>0</v>
      </c>
      <c r="S3930" s="5">
        <v>0</v>
      </c>
      <c r="T3930" s="5">
        <v>763.38400000000001</v>
      </c>
      <c r="U3930" s="5">
        <v>0</v>
      </c>
      <c r="V3930" s="42">
        <v>0</v>
      </c>
      <c r="W3930" s="5">
        <f t="shared" si="3311"/>
        <v>100</v>
      </c>
      <c r="X3930" s="27"/>
    </row>
    <row r="3931" spans="1:25" ht="63" hidden="1" customHeight="1" x14ac:dyDescent="0.25">
      <c r="A3931" s="4" t="s">
        <v>241</v>
      </c>
      <c r="B3931" s="4" t="s">
        <v>1787</v>
      </c>
      <c r="C3931" s="4" t="s">
        <v>857</v>
      </c>
      <c r="D3931" s="4"/>
      <c r="E3931" s="14" t="s">
        <v>1152</v>
      </c>
      <c r="F3931" s="5">
        <f t="shared" ref="F3931:L3933" si="3324">F3932</f>
        <v>0</v>
      </c>
      <c r="G3931" s="5">
        <f t="shared" si="3324"/>
        <v>0</v>
      </c>
      <c r="H3931" s="5">
        <f t="shared" si="3324"/>
        <v>0</v>
      </c>
      <c r="I3931" s="5">
        <f t="shared" si="3324"/>
        <v>0</v>
      </c>
      <c r="J3931" s="5">
        <f t="shared" si="3324"/>
        <v>0</v>
      </c>
      <c r="K3931" s="5">
        <f t="shared" si="3324"/>
        <v>0</v>
      </c>
      <c r="L3931" s="5">
        <f t="shared" si="3324"/>
        <v>0</v>
      </c>
      <c r="M3931" s="5">
        <f t="shared" si="3252"/>
        <v>0</v>
      </c>
      <c r="N3931" s="5">
        <f t="shared" ref="N3931:O3933" si="3325">N3932</f>
        <v>0</v>
      </c>
      <c r="O3931" s="5">
        <f t="shared" si="3325"/>
        <v>0</v>
      </c>
      <c r="P3931" s="5">
        <f t="shared" ref="P3931:V3933" si="3326">P3932</f>
        <v>0</v>
      </c>
      <c r="Q3931" s="5">
        <f t="shared" si="3326"/>
        <v>0</v>
      </c>
      <c r="R3931" s="5">
        <f t="shared" si="3326"/>
        <v>0</v>
      </c>
      <c r="S3931" s="5">
        <f t="shared" si="3326"/>
        <v>0</v>
      </c>
      <c r="T3931" s="5">
        <f t="shared" si="3326"/>
        <v>0</v>
      </c>
      <c r="U3931" s="5">
        <f t="shared" si="3326"/>
        <v>0</v>
      </c>
      <c r="V3931" s="42">
        <f t="shared" si="3326"/>
        <v>0</v>
      </c>
      <c r="W3931" s="5" t="e">
        <f t="shared" si="3311"/>
        <v>#DIV/0!</v>
      </c>
      <c r="X3931" s="27" t="s">
        <v>1591</v>
      </c>
      <c r="Y3931" s="2" t="s">
        <v>1630</v>
      </c>
    </row>
    <row r="3932" spans="1:25" ht="63" hidden="1" customHeight="1" x14ac:dyDescent="0.25">
      <c r="A3932" s="4" t="s">
        <v>241</v>
      </c>
      <c r="B3932" s="4" t="s">
        <v>1787</v>
      </c>
      <c r="C3932" s="4" t="s">
        <v>971</v>
      </c>
      <c r="D3932" s="4"/>
      <c r="E3932" s="14" t="s">
        <v>611</v>
      </c>
      <c r="F3932" s="5">
        <f t="shared" si="3324"/>
        <v>0</v>
      </c>
      <c r="G3932" s="5">
        <f t="shared" si="3324"/>
        <v>0</v>
      </c>
      <c r="H3932" s="5">
        <f t="shared" si="3324"/>
        <v>0</v>
      </c>
      <c r="I3932" s="5">
        <f t="shared" si="3324"/>
        <v>0</v>
      </c>
      <c r="J3932" s="5">
        <f t="shared" si="3324"/>
        <v>0</v>
      </c>
      <c r="K3932" s="5">
        <f t="shared" si="3324"/>
        <v>0</v>
      </c>
      <c r="L3932" s="5">
        <f t="shared" si="3324"/>
        <v>0</v>
      </c>
      <c r="M3932" s="5">
        <f t="shared" si="3252"/>
        <v>0</v>
      </c>
      <c r="N3932" s="5">
        <f t="shared" si="3325"/>
        <v>0</v>
      </c>
      <c r="O3932" s="5">
        <f t="shared" si="3325"/>
        <v>0</v>
      </c>
      <c r="P3932" s="5">
        <f t="shared" si="3326"/>
        <v>0</v>
      </c>
      <c r="Q3932" s="5">
        <f t="shared" si="3326"/>
        <v>0</v>
      </c>
      <c r="R3932" s="5">
        <f t="shared" si="3326"/>
        <v>0</v>
      </c>
      <c r="S3932" s="5">
        <f t="shared" si="3326"/>
        <v>0</v>
      </c>
      <c r="T3932" s="5">
        <f t="shared" si="3326"/>
        <v>0</v>
      </c>
      <c r="U3932" s="5">
        <f t="shared" si="3326"/>
        <v>0</v>
      </c>
      <c r="V3932" s="42">
        <f t="shared" si="3326"/>
        <v>0</v>
      </c>
      <c r="W3932" s="5" t="e">
        <f t="shared" si="3311"/>
        <v>#DIV/0!</v>
      </c>
      <c r="X3932" s="27" t="s">
        <v>1591</v>
      </c>
      <c r="Y3932" s="2" t="s">
        <v>1630</v>
      </c>
    </row>
    <row r="3933" spans="1:25" ht="31.5" hidden="1" customHeight="1" x14ac:dyDescent="0.3">
      <c r="A3933" s="4" t="s">
        <v>241</v>
      </c>
      <c r="B3933" s="4" t="s">
        <v>1787</v>
      </c>
      <c r="C3933" s="4" t="s">
        <v>971</v>
      </c>
      <c r="D3933" s="4" t="s">
        <v>11</v>
      </c>
      <c r="E3933" s="14" t="s">
        <v>531</v>
      </c>
      <c r="F3933" s="5">
        <f t="shared" si="3324"/>
        <v>0</v>
      </c>
      <c r="G3933" s="5">
        <f t="shared" si="3324"/>
        <v>0</v>
      </c>
      <c r="H3933" s="5">
        <f t="shared" si="3324"/>
        <v>0</v>
      </c>
      <c r="I3933" s="5">
        <f t="shared" si="3324"/>
        <v>0</v>
      </c>
      <c r="J3933" s="5">
        <f t="shared" si="3324"/>
        <v>0</v>
      </c>
      <c r="K3933" s="5">
        <f t="shared" si="3324"/>
        <v>0</v>
      </c>
      <c r="L3933" s="5">
        <f t="shared" si="3324"/>
        <v>0</v>
      </c>
      <c r="M3933" s="5">
        <f t="shared" si="3252"/>
        <v>0</v>
      </c>
      <c r="N3933" s="5">
        <f t="shared" si="3325"/>
        <v>0</v>
      </c>
      <c r="O3933" s="5">
        <f t="shared" si="3325"/>
        <v>0</v>
      </c>
      <c r="P3933" s="5">
        <f t="shared" si="3326"/>
        <v>0</v>
      </c>
      <c r="Q3933" s="5">
        <f t="shared" si="3326"/>
        <v>0</v>
      </c>
      <c r="R3933" s="5">
        <f t="shared" si="3326"/>
        <v>0</v>
      </c>
      <c r="S3933" s="5">
        <f t="shared" si="3326"/>
        <v>0</v>
      </c>
      <c r="T3933" s="5">
        <f t="shared" si="3326"/>
        <v>0</v>
      </c>
      <c r="U3933" s="5">
        <f t="shared" si="3326"/>
        <v>0</v>
      </c>
      <c r="V3933" s="42">
        <f t="shared" si="3326"/>
        <v>0</v>
      </c>
      <c r="W3933" s="5" t="e">
        <f t="shared" si="3311"/>
        <v>#DIV/0!</v>
      </c>
      <c r="X3933" s="27" t="s">
        <v>1591</v>
      </c>
      <c r="Y3933" s="2" t="s">
        <v>1630</v>
      </c>
    </row>
    <row r="3934" spans="1:25" ht="31.5" hidden="1" customHeight="1" x14ac:dyDescent="0.3">
      <c r="A3934" s="4" t="s">
        <v>241</v>
      </c>
      <c r="B3934" s="4" t="s">
        <v>1787</v>
      </c>
      <c r="C3934" s="4" t="s">
        <v>971</v>
      </c>
      <c r="D3934" s="4" t="s">
        <v>12</v>
      </c>
      <c r="E3934" s="14" t="s">
        <v>532</v>
      </c>
      <c r="F3934" s="5"/>
      <c r="G3934" s="5"/>
      <c r="H3934" s="5"/>
      <c r="I3934" s="5"/>
      <c r="J3934" s="5"/>
      <c r="K3934" s="5"/>
      <c r="L3934" s="5"/>
      <c r="M3934" s="5">
        <f t="shared" si="3252"/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42">
        <v>0</v>
      </c>
      <c r="W3934" s="5" t="e">
        <f t="shared" si="3311"/>
        <v>#DIV/0!</v>
      </c>
      <c r="X3934" s="27" t="s">
        <v>1591</v>
      </c>
      <c r="Y3934" s="2" t="s">
        <v>1630</v>
      </c>
    </row>
    <row r="3935" spans="1:25" ht="94.5" customHeight="1" x14ac:dyDescent="0.3">
      <c r="A3935" s="4" t="s">
        <v>241</v>
      </c>
      <c r="B3935" s="4" t="s">
        <v>1787</v>
      </c>
      <c r="C3935" s="4" t="s">
        <v>945</v>
      </c>
      <c r="D3935" s="4"/>
      <c r="E3935" s="14" t="s">
        <v>1727</v>
      </c>
      <c r="F3935" s="5">
        <f t="shared" ref="F3935:L3937" si="3327">F3936</f>
        <v>20033.900000000001</v>
      </c>
      <c r="G3935" s="5">
        <f t="shared" si="3327"/>
        <v>0</v>
      </c>
      <c r="H3935" s="5">
        <f t="shared" si="3327"/>
        <v>0</v>
      </c>
      <c r="I3935" s="5">
        <f t="shared" si="3327"/>
        <v>0</v>
      </c>
      <c r="J3935" s="5">
        <f t="shared" si="3327"/>
        <v>0</v>
      </c>
      <c r="K3935" s="5">
        <f t="shared" si="3327"/>
        <v>0</v>
      </c>
      <c r="L3935" s="5">
        <f t="shared" si="3327"/>
        <v>0</v>
      </c>
      <c r="M3935" s="5">
        <f t="shared" si="3252"/>
        <v>20033.900000000001</v>
      </c>
      <c r="N3935" s="5">
        <f t="shared" ref="N3935:O3937" si="3328">N3936</f>
        <v>18802.20206</v>
      </c>
      <c r="O3935" s="5">
        <f t="shared" si="3328"/>
        <v>17094.430369999998</v>
      </c>
      <c r="P3935" s="5">
        <f t="shared" ref="P3935:V3937" si="3329">P3936</f>
        <v>18802.20206</v>
      </c>
      <c r="Q3935" s="5">
        <f t="shared" si="3329"/>
        <v>17094.430369999998</v>
      </c>
      <c r="R3935" s="5">
        <f t="shared" si="3329"/>
        <v>0</v>
      </c>
      <c r="S3935" s="5">
        <f t="shared" si="3329"/>
        <v>0</v>
      </c>
      <c r="T3935" s="5">
        <f t="shared" si="3329"/>
        <v>18802.20206</v>
      </c>
      <c r="U3935" s="5">
        <f t="shared" si="3329"/>
        <v>18802.20206</v>
      </c>
      <c r="V3935" s="42">
        <f t="shared" si="3329"/>
        <v>0</v>
      </c>
      <c r="W3935" s="5">
        <f t="shared" si="3311"/>
        <v>100</v>
      </c>
      <c r="X3935" s="27"/>
    </row>
    <row r="3936" spans="1:25" ht="78.75" customHeight="1" x14ac:dyDescent="0.3">
      <c r="A3936" s="4" t="s">
        <v>241</v>
      </c>
      <c r="B3936" s="4" t="s">
        <v>1787</v>
      </c>
      <c r="C3936" s="4" t="s">
        <v>947</v>
      </c>
      <c r="D3936" s="4"/>
      <c r="E3936" s="14" t="s">
        <v>946</v>
      </c>
      <c r="F3936" s="5">
        <f t="shared" si="3327"/>
        <v>20033.900000000001</v>
      </c>
      <c r="G3936" s="5">
        <f t="shared" si="3327"/>
        <v>0</v>
      </c>
      <c r="H3936" s="5">
        <f t="shared" si="3327"/>
        <v>0</v>
      </c>
      <c r="I3936" s="5">
        <f t="shared" si="3327"/>
        <v>0</v>
      </c>
      <c r="J3936" s="5">
        <f t="shared" si="3327"/>
        <v>0</v>
      </c>
      <c r="K3936" s="5">
        <f t="shared" si="3327"/>
        <v>0</v>
      </c>
      <c r="L3936" s="5">
        <f t="shared" si="3327"/>
        <v>0</v>
      </c>
      <c r="M3936" s="5">
        <f t="shared" ref="M3936:M4012" si="3330">F3936+I3936+L3936</f>
        <v>20033.900000000001</v>
      </c>
      <c r="N3936" s="5">
        <f t="shared" si="3328"/>
        <v>18802.20206</v>
      </c>
      <c r="O3936" s="5">
        <f t="shared" si="3328"/>
        <v>17094.430369999998</v>
      </c>
      <c r="P3936" s="5">
        <f t="shared" si="3329"/>
        <v>18802.20206</v>
      </c>
      <c r="Q3936" s="5">
        <f t="shared" si="3329"/>
        <v>17094.430369999998</v>
      </c>
      <c r="R3936" s="5">
        <f t="shared" si="3329"/>
        <v>0</v>
      </c>
      <c r="S3936" s="5">
        <f t="shared" si="3329"/>
        <v>0</v>
      </c>
      <c r="T3936" s="5">
        <f t="shared" si="3329"/>
        <v>18802.20206</v>
      </c>
      <c r="U3936" s="5">
        <f t="shared" si="3329"/>
        <v>18802.20206</v>
      </c>
      <c r="V3936" s="42">
        <f t="shared" si="3329"/>
        <v>0</v>
      </c>
      <c r="W3936" s="5">
        <f t="shared" si="3311"/>
        <v>100</v>
      </c>
      <c r="X3936" s="27"/>
    </row>
    <row r="3937" spans="1:24" ht="31.5" customHeight="1" x14ac:dyDescent="0.3">
      <c r="A3937" s="4" t="s">
        <v>241</v>
      </c>
      <c r="B3937" s="4" t="s">
        <v>1787</v>
      </c>
      <c r="C3937" s="4" t="s">
        <v>947</v>
      </c>
      <c r="D3937" s="4" t="s">
        <v>11</v>
      </c>
      <c r="E3937" s="14" t="s">
        <v>531</v>
      </c>
      <c r="F3937" s="5">
        <f t="shared" si="3327"/>
        <v>20033.900000000001</v>
      </c>
      <c r="G3937" s="5">
        <f t="shared" si="3327"/>
        <v>0</v>
      </c>
      <c r="H3937" s="5">
        <f t="shared" si="3327"/>
        <v>0</v>
      </c>
      <c r="I3937" s="5">
        <f t="shared" si="3327"/>
        <v>0</v>
      </c>
      <c r="J3937" s="5">
        <f t="shared" si="3327"/>
        <v>0</v>
      </c>
      <c r="K3937" s="5">
        <f t="shared" si="3327"/>
        <v>0</v>
      </c>
      <c r="L3937" s="5">
        <f t="shared" si="3327"/>
        <v>0</v>
      </c>
      <c r="M3937" s="5">
        <f t="shared" si="3330"/>
        <v>20033.900000000001</v>
      </c>
      <c r="N3937" s="5">
        <f t="shared" si="3328"/>
        <v>18802.20206</v>
      </c>
      <c r="O3937" s="5">
        <f t="shared" si="3328"/>
        <v>17094.430369999998</v>
      </c>
      <c r="P3937" s="5">
        <f t="shared" si="3329"/>
        <v>18802.20206</v>
      </c>
      <c r="Q3937" s="5">
        <f t="shared" si="3329"/>
        <v>17094.430369999998</v>
      </c>
      <c r="R3937" s="5">
        <f t="shared" si="3329"/>
        <v>0</v>
      </c>
      <c r="S3937" s="5">
        <f t="shared" si="3329"/>
        <v>0</v>
      </c>
      <c r="T3937" s="5">
        <f t="shared" si="3329"/>
        <v>18802.20206</v>
      </c>
      <c r="U3937" s="5">
        <f t="shared" si="3329"/>
        <v>18802.20206</v>
      </c>
      <c r="V3937" s="42">
        <f t="shared" si="3329"/>
        <v>0</v>
      </c>
      <c r="W3937" s="5">
        <f t="shared" si="3311"/>
        <v>100</v>
      </c>
      <c r="X3937" s="27"/>
    </row>
    <row r="3938" spans="1:24" ht="31.5" customHeight="1" x14ac:dyDescent="0.3">
      <c r="A3938" s="4" t="s">
        <v>241</v>
      </c>
      <c r="B3938" s="4" t="s">
        <v>1787</v>
      </c>
      <c r="C3938" s="4" t="s">
        <v>947</v>
      </c>
      <c r="D3938" s="4" t="s">
        <v>12</v>
      </c>
      <c r="E3938" s="14" t="s">
        <v>532</v>
      </c>
      <c r="F3938" s="5">
        <v>20033.900000000001</v>
      </c>
      <c r="G3938" s="5"/>
      <c r="H3938" s="5"/>
      <c r="I3938" s="5"/>
      <c r="J3938" s="5"/>
      <c r="K3938" s="5"/>
      <c r="L3938" s="5"/>
      <c r="M3938" s="5">
        <f t="shared" si="3330"/>
        <v>20033.900000000001</v>
      </c>
      <c r="N3938" s="5">
        <v>18802.20206</v>
      </c>
      <c r="O3938" s="5">
        <v>17094.430369999998</v>
      </c>
      <c r="P3938" s="5">
        <f>N3938</f>
        <v>18802.20206</v>
      </c>
      <c r="Q3938" s="5">
        <f>O3938</f>
        <v>17094.430369999998</v>
      </c>
      <c r="R3938" s="5">
        <v>0</v>
      </c>
      <c r="S3938" s="5">
        <v>0</v>
      </c>
      <c r="T3938" s="5">
        <v>18802.20206</v>
      </c>
      <c r="U3938" s="5">
        <f>T3938</f>
        <v>18802.20206</v>
      </c>
      <c r="V3938" s="42">
        <v>0</v>
      </c>
      <c r="W3938" s="5">
        <f t="shared" si="3311"/>
        <v>100</v>
      </c>
      <c r="X3938" s="27"/>
    </row>
    <row r="3939" spans="1:24" ht="47.25" customHeight="1" x14ac:dyDescent="0.3">
      <c r="A3939" s="4" t="s">
        <v>241</v>
      </c>
      <c r="B3939" s="4" t="s">
        <v>1787</v>
      </c>
      <c r="C3939" s="4" t="s">
        <v>981</v>
      </c>
      <c r="D3939" s="4"/>
      <c r="E3939" s="14" t="s">
        <v>1030</v>
      </c>
      <c r="F3939" s="5">
        <f>F3940</f>
        <v>734.1</v>
      </c>
      <c r="G3939" s="5">
        <f t="shared" ref="G3939:L3942" si="3331">G3940</f>
        <v>744.3</v>
      </c>
      <c r="H3939" s="5">
        <f t="shared" si="3331"/>
        <v>744.3</v>
      </c>
      <c r="I3939" s="5">
        <f t="shared" si="3331"/>
        <v>0</v>
      </c>
      <c r="J3939" s="5">
        <f t="shared" si="3331"/>
        <v>0</v>
      </c>
      <c r="K3939" s="5">
        <f t="shared" si="3331"/>
        <v>0</v>
      </c>
      <c r="L3939" s="5">
        <f t="shared" si="3331"/>
        <v>0</v>
      </c>
      <c r="M3939" s="5">
        <f t="shared" si="3330"/>
        <v>734.1</v>
      </c>
      <c r="N3939" s="5">
        <f t="shared" ref="N3939:O3942" si="3332">N3940</f>
        <v>1623.4960000000001</v>
      </c>
      <c r="O3939" s="5">
        <f t="shared" si="3332"/>
        <v>916.09456</v>
      </c>
      <c r="P3939" s="5">
        <f t="shared" ref="P3939:V3942" si="3333">P3940</f>
        <v>0</v>
      </c>
      <c r="Q3939" s="5">
        <f t="shared" si="3333"/>
        <v>0</v>
      </c>
      <c r="R3939" s="5">
        <f t="shared" si="3333"/>
        <v>0</v>
      </c>
      <c r="S3939" s="5">
        <f t="shared" si="3333"/>
        <v>0</v>
      </c>
      <c r="T3939" s="5">
        <f t="shared" si="3333"/>
        <v>1623.4960000000001</v>
      </c>
      <c r="U3939" s="5">
        <f t="shared" si="3333"/>
        <v>0</v>
      </c>
      <c r="V3939" s="42">
        <f t="shared" si="3333"/>
        <v>0</v>
      </c>
      <c r="W3939" s="5">
        <f t="shared" si="3311"/>
        <v>100</v>
      </c>
      <c r="X3939" s="27"/>
    </row>
    <row r="3940" spans="1:24" ht="63" customHeight="1" x14ac:dyDescent="0.3">
      <c r="A3940" s="4" t="s">
        <v>241</v>
      </c>
      <c r="B3940" s="4" t="s">
        <v>1787</v>
      </c>
      <c r="C3940" s="4" t="s">
        <v>982</v>
      </c>
      <c r="D3940" s="4"/>
      <c r="E3940" s="14" t="s">
        <v>1031</v>
      </c>
      <c r="F3940" s="5">
        <f>F3941</f>
        <v>734.1</v>
      </c>
      <c r="G3940" s="5">
        <f t="shared" si="3331"/>
        <v>744.3</v>
      </c>
      <c r="H3940" s="5">
        <f t="shared" si="3331"/>
        <v>744.3</v>
      </c>
      <c r="I3940" s="5">
        <f t="shared" si="3331"/>
        <v>0</v>
      </c>
      <c r="J3940" s="5">
        <f t="shared" si="3331"/>
        <v>0</v>
      </c>
      <c r="K3940" s="5">
        <f t="shared" si="3331"/>
        <v>0</v>
      </c>
      <c r="L3940" s="5">
        <f t="shared" si="3331"/>
        <v>0</v>
      </c>
      <c r="M3940" s="5">
        <f t="shared" si="3330"/>
        <v>734.1</v>
      </c>
      <c r="N3940" s="5">
        <f t="shared" si="3332"/>
        <v>1623.4960000000001</v>
      </c>
      <c r="O3940" s="5">
        <f t="shared" si="3332"/>
        <v>916.09456</v>
      </c>
      <c r="P3940" s="5">
        <f t="shared" si="3333"/>
        <v>0</v>
      </c>
      <c r="Q3940" s="5">
        <f t="shared" si="3333"/>
        <v>0</v>
      </c>
      <c r="R3940" s="5">
        <f t="shared" si="3333"/>
        <v>0</v>
      </c>
      <c r="S3940" s="5">
        <f t="shared" si="3333"/>
        <v>0</v>
      </c>
      <c r="T3940" s="5">
        <f t="shared" si="3333"/>
        <v>1623.4960000000001</v>
      </c>
      <c r="U3940" s="5">
        <f t="shared" si="3333"/>
        <v>0</v>
      </c>
      <c r="V3940" s="42">
        <f t="shared" si="3333"/>
        <v>0</v>
      </c>
      <c r="W3940" s="5">
        <f t="shared" si="3311"/>
        <v>100</v>
      </c>
      <c r="X3940" s="27"/>
    </row>
    <row r="3941" spans="1:24" ht="47.25" customHeight="1" x14ac:dyDescent="0.3">
      <c r="A3941" s="4" t="s">
        <v>241</v>
      </c>
      <c r="B3941" s="4" t="s">
        <v>1787</v>
      </c>
      <c r="C3941" s="4" t="s">
        <v>983</v>
      </c>
      <c r="D3941" s="4"/>
      <c r="E3941" s="14" t="s">
        <v>1032</v>
      </c>
      <c r="F3941" s="5">
        <f>F3942</f>
        <v>734.1</v>
      </c>
      <c r="G3941" s="5">
        <f t="shared" si="3331"/>
        <v>744.3</v>
      </c>
      <c r="H3941" s="5">
        <f t="shared" si="3331"/>
        <v>744.3</v>
      </c>
      <c r="I3941" s="5">
        <f t="shared" si="3331"/>
        <v>0</v>
      </c>
      <c r="J3941" s="5">
        <f t="shared" si="3331"/>
        <v>0</v>
      </c>
      <c r="K3941" s="5">
        <f t="shared" si="3331"/>
        <v>0</v>
      </c>
      <c r="L3941" s="5">
        <f t="shared" si="3331"/>
        <v>0</v>
      </c>
      <c r="M3941" s="5">
        <f t="shared" si="3330"/>
        <v>734.1</v>
      </c>
      <c r="N3941" s="5">
        <f t="shared" si="3332"/>
        <v>1623.4960000000001</v>
      </c>
      <c r="O3941" s="5">
        <f t="shared" si="3332"/>
        <v>916.09456</v>
      </c>
      <c r="P3941" s="5">
        <f t="shared" si="3333"/>
        <v>0</v>
      </c>
      <c r="Q3941" s="5">
        <f t="shared" si="3333"/>
        <v>0</v>
      </c>
      <c r="R3941" s="5">
        <f t="shared" si="3333"/>
        <v>0</v>
      </c>
      <c r="S3941" s="5">
        <f t="shared" si="3333"/>
        <v>0</v>
      </c>
      <c r="T3941" s="5">
        <f t="shared" si="3333"/>
        <v>1623.4960000000001</v>
      </c>
      <c r="U3941" s="5">
        <f t="shared" si="3333"/>
        <v>0</v>
      </c>
      <c r="V3941" s="42">
        <f t="shared" si="3333"/>
        <v>0</v>
      </c>
      <c r="W3941" s="5">
        <f t="shared" si="3311"/>
        <v>100</v>
      </c>
      <c r="X3941" s="27"/>
    </row>
    <row r="3942" spans="1:24" ht="31.5" customHeight="1" x14ac:dyDescent="0.3">
      <c r="A3942" s="4" t="s">
        <v>241</v>
      </c>
      <c r="B3942" s="4" t="s">
        <v>1787</v>
      </c>
      <c r="C3942" s="4" t="s">
        <v>983</v>
      </c>
      <c r="D3942" s="4" t="s">
        <v>11</v>
      </c>
      <c r="E3942" s="14" t="s">
        <v>531</v>
      </c>
      <c r="F3942" s="5">
        <f>F3943</f>
        <v>734.1</v>
      </c>
      <c r="G3942" s="5">
        <f t="shared" si="3331"/>
        <v>744.3</v>
      </c>
      <c r="H3942" s="5">
        <f t="shared" si="3331"/>
        <v>744.3</v>
      </c>
      <c r="I3942" s="5">
        <f t="shared" si="3331"/>
        <v>0</v>
      </c>
      <c r="J3942" s="5">
        <f t="shared" si="3331"/>
        <v>0</v>
      </c>
      <c r="K3942" s="5">
        <f t="shared" si="3331"/>
        <v>0</v>
      </c>
      <c r="L3942" s="5">
        <f t="shared" si="3331"/>
        <v>0</v>
      </c>
      <c r="M3942" s="5">
        <f t="shared" si="3330"/>
        <v>734.1</v>
      </c>
      <c r="N3942" s="5">
        <f t="shared" si="3332"/>
        <v>1623.4960000000001</v>
      </c>
      <c r="O3942" s="5">
        <f t="shared" si="3332"/>
        <v>916.09456</v>
      </c>
      <c r="P3942" s="5">
        <f t="shared" si="3333"/>
        <v>0</v>
      </c>
      <c r="Q3942" s="5">
        <f t="shared" si="3333"/>
        <v>0</v>
      </c>
      <c r="R3942" s="5">
        <f t="shared" si="3333"/>
        <v>0</v>
      </c>
      <c r="S3942" s="5">
        <f t="shared" si="3333"/>
        <v>0</v>
      </c>
      <c r="T3942" s="5">
        <f t="shared" si="3333"/>
        <v>1623.4960000000001</v>
      </c>
      <c r="U3942" s="5">
        <f t="shared" si="3333"/>
        <v>0</v>
      </c>
      <c r="V3942" s="42">
        <f t="shared" si="3333"/>
        <v>0</v>
      </c>
      <c r="W3942" s="5">
        <f t="shared" si="3311"/>
        <v>100</v>
      </c>
      <c r="X3942" s="27"/>
    </row>
    <row r="3943" spans="1:24" ht="31.5" customHeight="1" x14ac:dyDescent="0.3">
      <c r="A3943" s="4" t="s">
        <v>241</v>
      </c>
      <c r="B3943" s="4" t="s">
        <v>1787</v>
      </c>
      <c r="C3943" s="4" t="s">
        <v>983</v>
      </c>
      <c r="D3943" s="4" t="s">
        <v>12</v>
      </c>
      <c r="E3943" s="14" t="s">
        <v>532</v>
      </c>
      <c r="F3943" s="5">
        <v>734.1</v>
      </c>
      <c r="G3943" s="5">
        <v>744.3</v>
      </c>
      <c r="H3943" s="5">
        <v>744.3</v>
      </c>
      <c r="I3943" s="5"/>
      <c r="J3943" s="5"/>
      <c r="K3943" s="5"/>
      <c r="L3943" s="5"/>
      <c r="M3943" s="5">
        <f t="shared" si="3330"/>
        <v>734.1</v>
      </c>
      <c r="N3943" s="5">
        <v>1623.4960000000001</v>
      </c>
      <c r="O3943" s="5">
        <v>916.09456</v>
      </c>
      <c r="P3943" s="5">
        <v>0</v>
      </c>
      <c r="Q3943" s="5">
        <v>0</v>
      </c>
      <c r="R3943" s="5">
        <v>0</v>
      </c>
      <c r="S3943" s="5">
        <v>0</v>
      </c>
      <c r="T3943" s="5">
        <v>1623.4960000000001</v>
      </c>
      <c r="U3943" s="5">
        <v>0</v>
      </c>
      <c r="V3943" s="42">
        <v>0</v>
      </c>
      <c r="W3943" s="5">
        <f t="shared" si="3311"/>
        <v>100</v>
      </c>
      <c r="X3943" s="27"/>
    </row>
    <row r="3944" spans="1:24" ht="31.5" customHeight="1" x14ac:dyDescent="0.3">
      <c r="A3944" s="4" t="s">
        <v>241</v>
      </c>
      <c r="B3944" s="4" t="s">
        <v>1787</v>
      </c>
      <c r="C3944" s="4" t="s">
        <v>202</v>
      </c>
      <c r="D3944" s="4"/>
      <c r="E3944" s="14" t="s">
        <v>1156</v>
      </c>
      <c r="F3944" s="5">
        <f t="shared" ref="F3944:L3948" si="3334">F3945</f>
        <v>519.20000000000005</v>
      </c>
      <c r="G3944" s="5">
        <f t="shared" si="3334"/>
        <v>519.20000000000005</v>
      </c>
      <c r="H3944" s="5">
        <f t="shared" si="3334"/>
        <v>519.20000000000005</v>
      </c>
      <c r="I3944" s="5">
        <f t="shared" si="3334"/>
        <v>0</v>
      </c>
      <c r="J3944" s="5">
        <f t="shared" si="3334"/>
        <v>0</v>
      </c>
      <c r="K3944" s="5">
        <f t="shared" si="3334"/>
        <v>0</v>
      </c>
      <c r="L3944" s="5">
        <f t="shared" si="3334"/>
        <v>0</v>
      </c>
      <c r="M3944" s="5">
        <f t="shared" si="3330"/>
        <v>519.20000000000005</v>
      </c>
      <c r="N3944" s="5">
        <f t="shared" ref="N3944:O3948" si="3335">N3945</f>
        <v>519.20000000000005</v>
      </c>
      <c r="O3944" s="5">
        <f t="shared" si="3335"/>
        <v>427.88709</v>
      </c>
      <c r="P3944" s="5">
        <f t="shared" ref="P3944:V3948" si="3336">P3945</f>
        <v>0</v>
      </c>
      <c r="Q3944" s="5">
        <f t="shared" si="3336"/>
        <v>0</v>
      </c>
      <c r="R3944" s="5">
        <f t="shared" si="3336"/>
        <v>0</v>
      </c>
      <c r="S3944" s="5">
        <f t="shared" si="3336"/>
        <v>0</v>
      </c>
      <c r="T3944" s="5">
        <f t="shared" si="3336"/>
        <v>519.20000000000005</v>
      </c>
      <c r="U3944" s="5">
        <f t="shared" si="3336"/>
        <v>0</v>
      </c>
      <c r="V3944" s="42">
        <f t="shared" si="3336"/>
        <v>0</v>
      </c>
      <c r="W3944" s="5">
        <f t="shared" si="3311"/>
        <v>100</v>
      </c>
      <c r="X3944" s="27"/>
    </row>
    <row r="3945" spans="1:24" ht="31.5" customHeight="1" x14ac:dyDescent="0.3">
      <c r="A3945" s="4" t="s">
        <v>241</v>
      </c>
      <c r="B3945" s="4" t="s">
        <v>1787</v>
      </c>
      <c r="C3945" s="4" t="s">
        <v>203</v>
      </c>
      <c r="D3945" s="4"/>
      <c r="E3945" s="14" t="s">
        <v>1157</v>
      </c>
      <c r="F3945" s="5">
        <f t="shared" si="3334"/>
        <v>519.20000000000005</v>
      </c>
      <c r="G3945" s="5">
        <f t="shared" si="3334"/>
        <v>519.20000000000005</v>
      </c>
      <c r="H3945" s="5">
        <f t="shared" si="3334"/>
        <v>519.20000000000005</v>
      </c>
      <c r="I3945" s="5">
        <f t="shared" si="3334"/>
        <v>0</v>
      </c>
      <c r="J3945" s="5">
        <f t="shared" si="3334"/>
        <v>0</v>
      </c>
      <c r="K3945" s="5">
        <f t="shared" si="3334"/>
        <v>0</v>
      </c>
      <c r="L3945" s="5">
        <f t="shared" si="3334"/>
        <v>0</v>
      </c>
      <c r="M3945" s="5">
        <f t="shared" si="3330"/>
        <v>519.20000000000005</v>
      </c>
      <c r="N3945" s="5">
        <f t="shared" si="3335"/>
        <v>519.20000000000005</v>
      </c>
      <c r="O3945" s="5">
        <f t="shared" si="3335"/>
        <v>427.88709</v>
      </c>
      <c r="P3945" s="5">
        <f t="shared" si="3336"/>
        <v>0</v>
      </c>
      <c r="Q3945" s="5">
        <f t="shared" si="3336"/>
        <v>0</v>
      </c>
      <c r="R3945" s="5">
        <f t="shared" si="3336"/>
        <v>0</v>
      </c>
      <c r="S3945" s="5">
        <f t="shared" si="3336"/>
        <v>0</v>
      </c>
      <c r="T3945" s="5">
        <f t="shared" si="3336"/>
        <v>519.20000000000005</v>
      </c>
      <c r="U3945" s="5">
        <f t="shared" si="3336"/>
        <v>0</v>
      </c>
      <c r="V3945" s="42">
        <f t="shared" si="3336"/>
        <v>0</v>
      </c>
      <c r="W3945" s="5">
        <f t="shared" si="3311"/>
        <v>100</v>
      </c>
      <c r="X3945" s="27"/>
    </row>
    <row r="3946" spans="1:24" ht="47.25" customHeight="1" x14ac:dyDescent="0.3">
      <c r="A3946" s="4" t="s">
        <v>241</v>
      </c>
      <c r="B3946" s="4" t="s">
        <v>1787</v>
      </c>
      <c r="C3946" s="4" t="s">
        <v>195</v>
      </c>
      <c r="D3946" s="4"/>
      <c r="E3946" s="14" t="s">
        <v>1163</v>
      </c>
      <c r="F3946" s="5">
        <f>F3947</f>
        <v>519.20000000000005</v>
      </c>
      <c r="G3946" s="5">
        <f t="shared" si="3334"/>
        <v>519.20000000000005</v>
      </c>
      <c r="H3946" s="5">
        <f t="shared" si="3334"/>
        <v>519.20000000000005</v>
      </c>
      <c r="I3946" s="5">
        <f t="shared" si="3334"/>
        <v>0</v>
      </c>
      <c r="J3946" s="5">
        <f t="shared" si="3334"/>
        <v>0</v>
      </c>
      <c r="K3946" s="5">
        <f t="shared" si="3334"/>
        <v>0</v>
      </c>
      <c r="L3946" s="5">
        <f t="shared" si="3334"/>
        <v>0</v>
      </c>
      <c r="M3946" s="5">
        <f t="shared" si="3330"/>
        <v>519.20000000000005</v>
      </c>
      <c r="N3946" s="5">
        <f t="shared" si="3335"/>
        <v>519.20000000000005</v>
      </c>
      <c r="O3946" s="5">
        <f t="shared" si="3335"/>
        <v>427.88709</v>
      </c>
      <c r="P3946" s="5">
        <f t="shared" si="3336"/>
        <v>0</v>
      </c>
      <c r="Q3946" s="5">
        <f t="shared" si="3336"/>
        <v>0</v>
      </c>
      <c r="R3946" s="5">
        <f t="shared" si="3336"/>
        <v>0</v>
      </c>
      <c r="S3946" s="5">
        <f t="shared" si="3336"/>
        <v>0</v>
      </c>
      <c r="T3946" s="5">
        <f t="shared" si="3336"/>
        <v>519.20000000000005</v>
      </c>
      <c r="U3946" s="5">
        <f t="shared" si="3336"/>
        <v>0</v>
      </c>
      <c r="V3946" s="42">
        <f t="shared" si="3336"/>
        <v>0</v>
      </c>
      <c r="W3946" s="5">
        <f t="shared" si="3311"/>
        <v>100</v>
      </c>
      <c r="X3946" s="27"/>
    </row>
    <row r="3947" spans="1:24" ht="47.25" customHeight="1" x14ac:dyDescent="0.3">
      <c r="A3947" s="4" t="s">
        <v>241</v>
      </c>
      <c r="B3947" s="4" t="s">
        <v>1787</v>
      </c>
      <c r="C3947" s="4" t="s">
        <v>1471</v>
      </c>
      <c r="D3947" s="4"/>
      <c r="E3947" s="14" t="s">
        <v>1472</v>
      </c>
      <c r="F3947" s="5">
        <f>F3948</f>
        <v>519.20000000000005</v>
      </c>
      <c r="G3947" s="5">
        <f t="shared" si="3334"/>
        <v>519.20000000000005</v>
      </c>
      <c r="H3947" s="5">
        <f t="shared" si="3334"/>
        <v>519.20000000000005</v>
      </c>
      <c r="I3947" s="5">
        <f t="shared" si="3334"/>
        <v>0</v>
      </c>
      <c r="J3947" s="5">
        <f t="shared" si="3334"/>
        <v>0</v>
      </c>
      <c r="K3947" s="5">
        <f t="shared" si="3334"/>
        <v>0</v>
      </c>
      <c r="L3947" s="5">
        <f t="shared" si="3334"/>
        <v>0</v>
      </c>
      <c r="M3947" s="5">
        <f t="shared" si="3330"/>
        <v>519.20000000000005</v>
      </c>
      <c r="N3947" s="5">
        <f t="shared" si="3335"/>
        <v>519.20000000000005</v>
      </c>
      <c r="O3947" s="5">
        <f t="shared" si="3335"/>
        <v>427.88709</v>
      </c>
      <c r="P3947" s="5">
        <f t="shared" si="3336"/>
        <v>0</v>
      </c>
      <c r="Q3947" s="5">
        <f t="shared" si="3336"/>
        <v>0</v>
      </c>
      <c r="R3947" s="5">
        <f t="shared" si="3336"/>
        <v>0</v>
      </c>
      <c r="S3947" s="5">
        <f t="shared" si="3336"/>
        <v>0</v>
      </c>
      <c r="T3947" s="5">
        <f t="shared" si="3336"/>
        <v>519.20000000000005</v>
      </c>
      <c r="U3947" s="5">
        <f t="shared" si="3336"/>
        <v>0</v>
      </c>
      <c r="V3947" s="42">
        <f t="shared" si="3336"/>
        <v>0</v>
      </c>
      <c r="W3947" s="5">
        <f t="shared" si="3311"/>
        <v>100</v>
      </c>
      <c r="X3947" s="27"/>
    </row>
    <row r="3948" spans="1:24" ht="31.5" customHeight="1" x14ac:dyDescent="0.3">
      <c r="A3948" s="4" t="s">
        <v>241</v>
      </c>
      <c r="B3948" s="4" t="s">
        <v>1787</v>
      </c>
      <c r="C3948" s="4" t="s">
        <v>1471</v>
      </c>
      <c r="D3948" s="4" t="s">
        <v>11</v>
      </c>
      <c r="E3948" s="14" t="s">
        <v>531</v>
      </c>
      <c r="F3948" s="5">
        <f t="shared" si="3334"/>
        <v>519.20000000000005</v>
      </c>
      <c r="G3948" s="5">
        <f t="shared" si="3334"/>
        <v>519.20000000000005</v>
      </c>
      <c r="H3948" s="5">
        <f t="shared" si="3334"/>
        <v>519.20000000000005</v>
      </c>
      <c r="I3948" s="5">
        <f t="shared" si="3334"/>
        <v>0</v>
      </c>
      <c r="J3948" s="5">
        <f t="shared" si="3334"/>
        <v>0</v>
      </c>
      <c r="K3948" s="5">
        <f t="shared" si="3334"/>
        <v>0</v>
      </c>
      <c r="L3948" s="5">
        <f t="shared" si="3334"/>
        <v>0</v>
      </c>
      <c r="M3948" s="5">
        <f t="shared" si="3330"/>
        <v>519.20000000000005</v>
      </c>
      <c r="N3948" s="5">
        <f t="shared" si="3335"/>
        <v>519.20000000000005</v>
      </c>
      <c r="O3948" s="5">
        <f t="shared" si="3335"/>
        <v>427.88709</v>
      </c>
      <c r="P3948" s="5">
        <f t="shared" si="3336"/>
        <v>0</v>
      </c>
      <c r="Q3948" s="5">
        <f t="shared" si="3336"/>
        <v>0</v>
      </c>
      <c r="R3948" s="5">
        <f t="shared" si="3336"/>
        <v>0</v>
      </c>
      <c r="S3948" s="5">
        <f t="shared" si="3336"/>
        <v>0</v>
      </c>
      <c r="T3948" s="5">
        <f t="shared" si="3336"/>
        <v>519.20000000000005</v>
      </c>
      <c r="U3948" s="5">
        <f t="shared" si="3336"/>
        <v>0</v>
      </c>
      <c r="V3948" s="42">
        <f t="shared" si="3336"/>
        <v>0</v>
      </c>
      <c r="W3948" s="5">
        <f t="shared" si="3311"/>
        <v>100</v>
      </c>
      <c r="X3948" s="27"/>
    </row>
    <row r="3949" spans="1:24" ht="31.5" customHeight="1" x14ac:dyDescent="0.3">
      <c r="A3949" s="4" t="s">
        <v>241</v>
      </c>
      <c r="B3949" s="4" t="s">
        <v>1787</v>
      </c>
      <c r="C3949" s="4" t="s">
        <v>1471</v>
      </c>
      <c r="D3949" s="4" t="s">
        <v>12</v>
      </c>
      <c r="E3949" s="14" t="s">
        <v>532</v>
      </c>
      <c r="F3949" s="5">
        <v>519.20000000000005</v>
      </c>
      <c r="G3949" s="5">
        <v>519.20000000000005</v>
      </c>
      <c r="H3949" s="5">
        <v>519.20000000000005</v>
      </c>
      <c r="I3949" s="5"/>
      <c r="J3949" s="5"/>
      <c r="K3949" s="5"/>
      <c r="L3949" s="5"/>
      <c r="M3949" s="5">
        <f t="shared" si="3330"/>
        <v>519.20000000000005</v>
      </c>
      <c r="N3949" s="5">
        <v>519.20000000000005</v>
      </c>
      <c r="O3949" s="5">
        <v>427.88709</v>
      </c>
      <c r="P3949" s="5">
        <v>0</v>
      </c>
      <c r="Q3949" s="5">
        <v>0</v>
      </c>
      <c r="R3949" s="5">
        <v>0</v>
      </c>
      <c r="S3949" s="5">
        <v>0</v>
      </c>
      <c r="T3949" s="5">
        <v>519.20000000000005</v>
      </c>
      <c r="U3949" s="5">
        <v>0</v>
      </c>
      <c r="V3949" s="42">
        <v>0</v>
      </c>
      <c r="W3949" s="5">
        <f t="shared" si="3311"/>
        <v>100</v>
      </c>
      <c r="X3949" s="27"/>
    </row>
    <row r="3950" spans="1:24" ht="47.25" customHeight="1" x14ac:dyDescent="0.3">
      <c r="A3950" s="4" t="s">
        <v>241</v>
      </c>
      <c r="B3950" s="4" t="s">
        <v>1787</v>
      </c>
      <c r="C3950" s="4" t="s">
        <v>32</v>
      </c>
      <c r="D3950" s="4"/>
      <c r="E3950" s="14" t="s">
        <v>1173</v>
      </c>
      <c r="F3950" s="5">
        <f t="shared" ref="F3950:L3954" si="3337">F3951</f>
        <v>94.7</v>
      </c>
      <c r="G3950" s="5">
        <f t="shared" si="3337"/>
        <v>94.7</v>
      </c>
      <c r="H3950" s="5">
        <f t="shared" si="3337"/>
        <v>127.9</v>
      </c>
      <c r="I3950" s="5">
        <f t="shared" si="3337"/>
        <v>0</v>
      </c>
      <c r="J3950" s="5">
        <f t="shared" si="3337"/>
        <v>0</v>
      </c>
      <c r="K3950" s="5">
        <f t="shared" si="3337"/>
        <v>0</v>
      </c>
      <c r="L3950" s="5">
        <f t="shared" si="3337"/>
        <v>159.774</v>
      </c>
      <c r="M3950" s="5">
        <f t="shared" si="3330"/>
        <v>254.47399999999999</v>
      </c>
      <c r="N3950" s="5">
        <f t="shared" ref="N3950:O3954" si="3338">N3951</f>
        <v>849.47400000000005</v>
      </c>
      <c r="O3950" s="5">
        <f t="shared" si="3338"/>
        <v>56.851260000000003</v>
      </c>
      <c r="P3950" s="5">
        <f t="shared" ref="P3950:V3954" si="3339">P3951</f>
        <v>0</v>
      </c>
      <c r="Q3950" s="5">
        <f t="shared" si="3339"/>
        <v>0</v>
      </c>
      <c r="R3950" s="5">
        <f t="shared" si="3339"/>
        <v>0</v>
      </c>
      <c r="S3950" s="5">
        <f t="shared" si="3339"/>
        <v>0</v>
      </c>
      <c r="T3950" s="5">
        <f t="shared" si="3339"/>
        <v>849.47400000000005</v>
      </c>
      <c r="U3950" s="5">
        <f t="shared" si="3339"/>
        <v>0</v>
      </c>
      <c r="V3950" s="42">
        <f t="shared" si="3339"/>
        <v>0</v>
      </c>
      <c r="W3950" s="5">
        <f t="shared" si="3311"/>
        <v>100</v>
      </c>
      <c r="X3950" s="27"/>
    </row>
    <row r="3951" spans="1:24" ht="47.25" customHeight="1" x14ac:dyDescent="0.3">
      <c r="A3951" s="4" t="s">
        <v>241</v>
      </c>
      <c r="B3951" s="4" t="s">
        <v>1787</v>
      </c>
      <c r="C3951" s="4" t="s">
        <v>33</v>
      </c>
      <c r="D3951" s="4"/>
      <c r="E3951" s="14" t="s">
        <v>1174</v>
      </c>
      <c r="F3951" s="5">
        <f t="shared" si="3337"/>
        <v>94.7</v>
      </c>
      <c r="G3951" s="5">
        <f t="shared" si="3337"/>
        <v>94.7</v>
      </c>
      <c r="H3951" s="5">
        <f t="shared" si="3337"/>
        <v>127.9</v>
      </c>
      <c r="I3951" s="5">
        <f t="shared" si="3337"/>
        <v>0</v>
      </c>
      <c r="J3951" s="5">
        <f t="shared" si="3337"/>
        <v>0</v>
      </c>
      <c r="K3951" s="5">
        <f t="shared" si="3337"/>
        <v>0</v>
      </c>
      <c r="L3951" s="5">
        <f t="shared" si="3337"/>
        <v>159.774</v>
      </c>
      <c r="M3951" s="5">
        <f t="shared" si="3330"/>
        <v>254.47399999999999</v>
      </c>
      <c r="N3951" s="5">
        <f t="shared" si="3338"/>
        <v>849.47400000000005</v>
      </c>
      <c r="O3951" s="5">
        <f t="shared" si="3338"/>
        <v>56.851260000000003</v>
      </c>
      <c r="P3951" s="5">
        <f t="shared" si="3339"/>
        <v>0</v>
      </c>
      <c r="Q3951" s="5">
        <f t="shared" si="3339"/>
        <v>0</v>
      </c>
      <c r="R3951" s="5">
        <f t="shared" si="3339"/>
        <v>0</v>
      </c>
      <c r="S3951" s="5">
        <f t="shared" si="3339"/>
        <v>0</v>
      </c>
      <c r="T3951" s="5">
        <f t="shared" si="3339"/>
        <v>849.47400000000005</v>
      </c>
      <c r="U3951" s="5">
        <f t="shared" si="3339"/>
        <v>0</v>
      </c>
      <c r="V3951" s="42">
        <f t="shared" si="3339"/>
        <v>0</v>
      </c>
      <c r="W3951" s="5">
        <f t="shared" si="3311"/>
        <v>100</v>
      </c>
      <c r="X3951" s="27"/>
    </row>
    <row r="3952" spans="1:24" ht="63" customHeight="1" x14ac:dyDescent="0.3">
      <c r="A3952" s="4" t="s">
        <v>241</v>
      </c>
      <c r="B3952" s="4" t="s">
        <v>1787</v>
      </c>
      <c r="C3952" s="4" t="s">
        <v>204</v>
      </c>
      <c r="D3952" s="4"/>
      <c r="E3952" s="14" t="s">
        <v>1177</v>
      </c>
      <c r="F3952" s="5">
        <f t="shared" si="3337"/>
        <v>94.7</v>
      </c>
      <c r="G3952" s="5">
        <f t="shared" si="3337"/>
        <v>94.7</v>
      </c>
      <c r="H3952" s="5">
        <f t="shared" si="3337"/>
        <v>127.9</v>
      </c>
      <c r="I3952" s="5">
        <f t="shared" si="3337"/>
        <v>0</v>
      </c>
      <c r="J3952" s="5">
        <f t="shared" si="3337"/>
        <v>0</v>
      </c>
      <c r="K3952" s="5">
        <f t="shared" si="3337"/>
        <v>0</v>
      </c>
      <c r="L3952" s="5">
        <f t="shared" si="3337"/>
        <v>159.774</v>
      </c>
      <c r="M3952" s="5">
        <f t="shared" si="3330"/>
        <v>254.47399999999999</v>
      </c>
      <c r="N3952" s="5">
        <f t="shared" si="3338"/>
        <v>849.47400000000005</v>
      </c>
      <c r="O3952" s="5">
        <f t="shared" si="3338"/>
        <v>56.851260000000003</v>
      </c>
      <c r="P3952" s="5">
        <f t="shared" si="3339"/>
        <v>0</v>
      </c>
      <c r="Q3952" s="5">
        <f t="shared" si="3339"/>
        <v>0</v>
      </c>
      <c r="R3952" s="5">
        <f t="shared" si="3339"/>
        <v>0</v>
      </c>
      <c r="S3952" s="5">
        <f t="shared" si="3339"/>
        <v>0</v>
      </c>
      <c r="T3952" s="5">
        <f t="shared" si="3339"/>
        <v>849.47400000000005</v>
      </c>
      <c r="U3952" s="5">
        <f t="shared" si="3339"/>
        <v>0</v>
      </c>
      <c r="V3952" s="42">
        <f t="shared" si="3339"/>
        <v>0</v>
      </c>
      <c r="W3952" s="5">
        <f t="shared" si="3311"/>
        <v>100</v>
      </c>
      <c r="X3952" s="27"/>
    </row>
    <row r="3953" spans="1:24" ht="15.75" customHeight="1" x14ac:dyDescent="0.3">
      <c r="A3953" s="4" t="s">
        <v>241</v>
      </c>
      <c r="B3953" s="4" t="s">
        <v>1787</v>
      </c>
      <c r="C3953" s="4" t="s">
        <v>196</v>
      </c>
      <c r="D3953" s="4"/>
      <c r="E3953" s="14" t="s">
        <v>623</v>
      </c>
      <c r="F3953" s="5">
        <f t="shared" si="3337"/>
        <v>94.7</v>
      </c>
      <c r="G3953" s="5">
        <f t="shared" si="3337"/>
        <v>94.7</v>
      </c>
      <c r="H3953" s="5">
        <f t="shared" si="3337"/>
        <v>127.9</v>
      </c>
      <c r="I3953" s="5">
        <f t="shared" si="3337"/>
        <v>0</v>
      </c>
      <c r="J3953" s="5">
        <f t="shared" si="3337"/>
        <v>0</v>
      </c>
      <c r="K3953" s="5">
        <f t="shared" si="3337"/>
        <v>0</v>
      </c>
      <c r="L3953" s="5">
        <f t="shared" si="3337"/>
        <v>159.774</v>
      </c>
      <c r="M3953" s="5">
        <f t="shared" si="3330"/>
        <v>254.47399999999999</v>
      </c>
      <c r="N3953" s="5">
        <f t="shared" si="3338"/>
        <v>849.47400000000005</v>
      </c>
      <c r="O3953" s="5">
        <f t="shared" si="3338"/>
        <v>56.851260000000003</v>
      </c>
      <c r="P3953" s="5">
        <f t="shared" si="3339"/>
        <v>0</v>
      </c>
      <c r="Q3953" s="5">
        <f t="shared" si="3339"/>
        <v>0</v>
      </c>
      <c r="R3953" s="5">
        <f t="shared" si="3339"/>
        <v>0</v>
      </c>
      <c r="S3953" s="5">
        <f t="shared" si="3339"/>
        <v>0</v>
      </c>
      <c r="T3953" s="5">
        <f t="shared" si="3339"/>
        <v>849.47400000000005</v>
      </c>
      <c r="U3953" s="5">
        <f t="shared" si="3339"/>
        <v>0</v>
      </c>
      <c r="V3953" s="42">
        <f t="shared" si="3339"/>
        <v>0</v>
      </c>
      <c r="W3953" s="5">
        <f t="shared" si="3311"/>
        <v>100</v>
      </c>
      <c r="X3953" s="27"/>
    </row>
    <row r="3954" spans="1:24" ht="31.5" customHeight="1" x14ac:dyDescent="0.3">
      <c r="A3954" s="4" t="s">
        <v>241</v>
      </c>
      <c r="B3954" s="4" t="s">
        <v>1787</v>
      </c>
      <c r="C3954" s="4" t="s">
        <v>196</v>
      </c>
      <c r="D3954" s="4" t="s">
        <v>11</v>
      </c>
      <c r="E3954" s="14" t="s">
        <v>531</v>
      </c>
      <c r="F3954" s="5">
        <f t="shared" si="3337"/>
        <v>94.7</v>
      </c>
      <c r="G3954" s="5">
        <f t="shared" si="3337"/>
        <v>94.7</v>
      </c>
      <c r="H3954" s="5">
        <f t="shared" si="3337"/>
        <v>127.9</v>
      </c>
      <c r="I3954" s="5">
        <f t="shared" si="3337"/>
        <v>0</v>
      </c>
      <c r="J3954" s="5">
        <f t="shared" si="3337"/>
        <v>0</v>
      </c>
      <c r="K3954" s="5">
        <f t="shared" si="3337"/>
        <v>0</v>
      </c>
      <c r="L3954" s="5">
        <f t="shared" si="3337"/>
        <v>159.774</v>
      </c>
      <c r="M3954" s="5">
        <f t="shared" si="3330"/>
        <v>254.47399999999999</v>
      </c>
      <c r="N3954" s="5">
        <f t="shared" si="3338"/>
        <v>849.47400000000005</v>
      </c>
      <c r="O3954" s="5">
        <f t="shared" si="3338"/>
        <v>56.851260000000003</v>
      </c>
      <c r="P3954" s="5">
        <f t="shared" si="3339"/>
        <v>0</v>
      </c>
      <c r="Q3954" s="5">
        <f t="shared" si="3339"/>
        <v>0</v>
      </c>
      <c r="R3954" s="5">
        <f t="shared" si="3339"/>
        <v>0</v>
      </c>
      <c r="S3954" s="5">
        <f t="shared" si="3339"/>
        <v>0</v>
      </c>
      <c r="T3954" s="5">
        <f t="shared" si="3339"/>
        <v>849.47400000000005</v>
      </c>
      <c r="U3954" s="5">
        <f t="shared" si="3339"/>
        <v>0</v>
      </c>
      <c r="V3954" s="42">
        <f t="shared" si="3339"/>
        <v>0</v>
      </c>
      <c r="W3954" s="5">
        <f t="shared" si="3311"/>
        <v>100</v>
      </c>
      <c r="X3954" s="27"/>
    </row>
    <row r="3955" spans="1:24" ht="31.5" customHeight="1" x14ac:dyDescent="0.3">
      <c r="A3955" s="4" t="s">
        <v>241</v>
      </c>
      <c r="B3955" s="4" t="s">
        <v>1787</v>
      </c>
      <c r="C3955" s="4" t="s">
        <v>196</v>
      </c>
      <c r="D3955" s="4" t="s">
        <v>12</v>
      </c>
      <c r="E3955" s="14" t="s">
        <v>532</v>
      </c>
      <c r="F3955" s="5">
        <v>94.7</v>
      </c>
      <c r="G3955" s="5">
        <v>94.7</v>
      </c>
      <c r="H3955" s="5">
        <v>127.9</v>
      </c>
      <c r="I3955" s="5"/>
      <c r="J3955" s="5"/>
      <c r="K3955" s="5"/>
      <c r="L3955" s="5">
        <v>159.774</v>
      </c>
      <c r="M3955" s="5">
        <f t="shared" si="3330"/>
        <v>254.47399999999999</v>
      </c>
      <c r="N3955" s="5">
        <v>849.47400000000005</v>
      </c>
      <c r="O3955" s="5">
        <v>56.851260000000003</v>
      </c>
      <c r="P3955" s="5">
        <v>0</v>
      </c>
      <c r="Q3955" s="5">
        <v>0</v>
      </c>
      <c r="R3955" s="5">
        <v>0</v>
      </c>
      <c r="S3955" s="5">
        <v>0</v>
      </c>
      <c r="T3955" s="5">
        <v>849.47400000000005</v>
      </c>
      <c r="U3955" s="5">
        <v>0</v>
      </c>
      <c r="V3955" s="42">
        <v>0</v>
      </c>
      <c r="W3955" s="5">
        <f t="shared" si="3311"/>
        <v>100</v>
      </c>
      <c r="X3955" s="27"/>
    </row>
    <row r="3956" spans="1:24" ht="31.5" customHeight="1" x14ac:dyDescent="0.3">
      <c r="A3956" s="4" t="s">
        <v>241</v>
      </c>
      <c r="B3956" s="4" t="s">
        <v>1787</v>
      </c>
      <c r="C3956" s="4" t="s">
        <v>205</v>
      </c>
      <c r="D3956" s="4"/>
      <c r="E3956" s="14" t="s">
        <v>1210</v>
      </c>
      <c r="F3956" s="5">
        <f>F3957</f>
        <v>1200</v>
      </c>
      <c r="G3956" s="5">
        <f t="shared" ref="G3956:L3962" si="3340">G3957</f>
        <v>1200</v>
      </c>
      <c r="H3956" s="5">
        <f t="shared" si="3340"/>
        <v>1200</v>
      </c>
      <c r="I3956" s="5">
        <f t="shared" si="3340"/>
        <v>0</v>
      </c>
      <c r="J3956" s="5">
        <f t="shared" si="3340"/>
        <v>0</v>
      </c>
      <c r="K3956" s="5">
        <f t="shared" si="3340"/>
        <v>0</v>
      </c>
      <c r="L3956" s="5">
        <f t="shared" si="3340"/>
        <v>0</v>
      </c>
      <c r="M3956" s="5">
        <f t="shared" si="3330"/>
        <v>1200</v>
      </c>
      <c r="N3956" s="5">
        <f>N3957+N3964</f>
        <v>3954.1289999999999</v>
      </c>
      <c r="O3956" s="5">
        <f>O3957+O3964</f>
        <v>3670.40353</v>
      </c>
      <c r="P3956" s="5">
        <f t="shared" ref="P3956:V3956" si="3341">P3957+P3964</f>
        <v>0</v>
      </c>
      <c r="Q3956" s="5">
        <f t="shared" si="3341"/>
        <v>0</v>
      </c>
      <c r="R3956" s="5">
        <f t="shared" si="3341"/>
        <v>0</v>
      </c>
      <c r="S3956" s="5">
        <f t="shared" si="3341"/>
        <v>0</v>
      </c>
      <c r="T3956" s="5">
        <f>T3957+T3964</f>
        <v>3881.5093899999997</v>
      </c>
      <c r="U3956" s="5">
        <f t="shared" si="3341"/>
        <v>0</v>
      </c>
      <c r="V3956" s="42">
        <f t="shared" si="3341"/>
        <v>0</v>
      </c>
      <c r="W3956" s="5">
        <f t="shared" si="3311"/>
        <v>98.163448638119789</v>
      </c>
      <c r="X3956" s="27"/>
    </row>
    <row r="3957" spans="1:24" ht="47.25" customHeight="1" x14ac:dyDescent="0.3">
      <c r="A3957" s="4" t="s">
        <v>241</v>
      </c>
      <c r="B3957" s="4" t="s">
        <v>1787</v>
      </c>
      <c r="C3957" s="4" t="s">
        <v>206</v>
      </c>
      <c r="D3957" s="4"/>
      <c r="E3957" s="14" t="s">
        <v>1224</v>
      </c>
      <c r="F3957" s="5">
        <f>F3958</f>
        <v>1200</v>
      </c>
      <c r="G3957" s="5">
        <f t="shared" si="3340"/>
        <v>1200</v>
      </c>
      <c r="H3957" s="5">
        <f t="shared" si="3340"/>
        <v>1200</v>
      </c>
      <c r="I3957" s="5">
        <f t="shared" si="3340"/>
        <v>0</v>
      </c>
      <c r="J3957" s="5">
        <f t="shared" si="3340"/>
        <v>0</v>
      </c>
      <c r="K3957" s="5">
        <f t="shared" si="3340"/>
        <v>0</v>
      </c>
      <c r="L3957" s="5">
        <f t="shared" si="3340"/>
        <v>0</v>
      </c>
      <c r="M3957" s="5">
        <f t="shared" si="3330"/>
        <v>1200</v>
      </c>
      <c r="N3957" s="5">
        <f t="shared" ref="N3957:O3962" si="3342">N3958</f>
        <v>1120.6289999999999</v>
      </c>
      <c r="O3957" s="5">
        <f t="shared" si="3342"/>
        <v>1120.6289999999999</v>
      </c>
      <c r="P3957" s="5">
        <f t="shared" ref="P3957:V3962" si="3343">P3958</f>
        <v>0</v>
      </c>
      <c r="Q3957" s="5">
        <f t="shared" si="3343"/>
        <v>0</v>
      </c>
      <c r="R3957" s="5">
        <f t="shared" si="3343"/>
        <v>0</v>
      </c>
      <c r="S3957" s="5">
        <f t="shared" si="3343"/>
        <v>0</v>
      </c>
      <c r="T3957" s="5">
        <f t="shared" si="3343"/>
        <v>1120.6289999999999</v>
      </c>
      <c r="U3957" s="5">
        <f t="shared" si="3343"/>
        <v>0</v>
      </c>
      <c r="V3957" s="42">
        <f t="shared" si="3343"/>
        <v>0</v>
      </c>
      <c r="W3957" s="5">
        <f t="shared" si="3311"/>
        <v>100</v>
      </c>
      <c r="X3957" s="27"/>
    </row>
    <row r="3958" spans="1:24" ht="47.25" customHeight="1" x14ac:dyDescent="0.3">
      <c r="A3958" s="4" t="s">
        <v>241</v>
      </c>
      <c r="B3958" s="4" t="s">
        <v>1787</v>
      </c>
      <c r="C3958" s="4" t="s">
        <v>207</v>
      </c>
      <c r="D3958" s="4"/>
      <c r="E3958" s="14" t="s">
        <v>1227</v>
      </c>
      <c r="F3958" s="5">
        <f>F3959</f>
        <v>1200</v>
      </c>
      <c r="G3958" s="5">
        <f t="shared" si="3340"/>
        <v>1200</v>
      </c>
      <c r="H3958" s="5">
        <f t="shared" si="3340"/>
        <v>1200</v>
      </c>
      <c r="I3958" s="5">
        <f t="shared" si="3340"/>
        <v>0</v>
      </c>
      <c r="J3958" s="5">
        <f t="shared" si="3340"/>
        <v>0</v>
      </c>
      <c r="K3958" s="5">
        <f t="shared" si="3340"/>
        <v>0</v>
      </c>
      <c r="L3958" s="5">
        <f t="shared" si="3340"/>
        <v>0</v>
      </c>
      <c r="M3958" s="5">
        <f t="shared" si="3330"/>
        <v>1200</v>
      </c>
      <c r="N3958" s="5">
        <f t="shared" si="3342"/>
        <v>1120.6289999999999</v>
      </c>
      <c r="O3958" s="5">
        <f t="shared" si="3342"/>
        <v>1120.6289999999999</v>
      </c>
      <c r="P3958" s="5">
        <f t="shared" si="3343"/>
        <v>0</v>
      </c>
      <c r="Q3958" s="5">
        <f t="shared" si="3343"/>
        <v>0</v>
      </c>
      <c r="R3958" s="5">
        <f t="shared" si="3343"/>
        <v>0</v>
      </c>
      <c r="S3958" s="5">
        <f t="shared" si="3343"/>
        <v>0</v>
      </c>
      <c r="T3958" s="5">
        <f t="shared" si="3343"/>
        <v>1120.6289999999999</v>
      </c>
      <c r="U3958" s="5">
        <f t="shared" si="3343"/>
        <v>0</v>
      </c>
      <c r="V3958" s="42">
        <f t="shared" si="3343"/>
        <v>0</v>
      </c>
      <c r="W3958" s="5">
        <f t="shared" si="3311"/>
        <v>100</v>
      </c>
      <c r="X3958" s="27"/>
    </row>
    <row r="3959" spans="1:24" ht="31.5" customHeight="1" x14ac:dyDescent="0.3">
      <c r="A3959" s="4" t="s">
        <v>241</v>
      </c>
      <c r="B3959" s="4" t="s">
        <v>1787</v>
      </c>
      <c r="C3959" s="4" t="s">
        <v>197</v>
      </c>
      <c r="D3959" s="4"/>
      <c r="E3959" s="14" t="s">
        <v>920</v>
      </c>
      <c r="F3959" s="5">
        <f t="shared" ref="F3959:L3959" si="3344">F3962</f>
        <v>1200</v>
      </c>
      <c r="G3959" s="5">
        <f t="shared" si="3344"/>
        <v>1200</v>
      </c>
      <c r="H3959" s="5">
        <f t="shared" si="3344"/>
        <v>1200</v>
      </c>
      <c r="I3959" s="5">
        <f t="shared" si="3344"/>
        <v>0</v>
      </c>
      <c r="J3959" s="5">
        <f t="shared" si="3344"/>
        <v>0</v>
      </c>
      <c r="K3959" s="5">
        <f t="shared" si="3344"/>
        <v>0</v>
      </c>
      <c r="L3959" s="5">
        <f t="shared" si="3344"/>
        <v>0</v>
      </c>
      <c r="M3959" s="5">
        <f t="shared" si="3330"/>
        <v>1200</v>
      </c>
      <c r="N3959" s="5">
        <f>N3962+N3960</f>
        <v>1120.6289999999999</v>
      </c>
      <c r="O3959" s="5">
        <f t="shared" ref="O3959:V3959" si="3345">O3962+O3960</f>
        <v>1120.6289999999999</v>
      </c>
      <c r="P3959" s="5">
        <f t="shared" si="3345"/>
        <v>0</v>
      </c>
      <c r="Q3959" s="5">
        <f t="shared" si="3345"/>
        <v>0</v>
      </c>
      <c r="R3959" s="5">
        <f t="shared" si="3345"/>
        <v>0</v>
      </c>
      <c r="S3959" s="5">
        <f t="shared" si="3345"/>
        <v>0</v>
      </c>
      <c r="T3959" s="5">
        <f t="shared" si="3345"/>
        <v>1120.6289999999999</v>
      </c>
      <c r="U3959" s="5">
        <f t="shared" si="3345"/>
        <v>0</v>
      </c>
      <c r="V3959" s="42">
        <f t="shared" si="3345"/>
        <v>0</v>
      </c>
      <c r="W3959" s="5">
        <f t="shared" si="3311"/>
        <v>100</v>
      </c>
      <c r="X3959" s="27"/>
    </row>
    <row r="3960" spans="1:24" ht="31.5" customHeight="1" x14ac:dyDescent="0.3">
      <c r="A3960" s="4" t="s">
        <v>241</v>
      </c>
      <c r="B3960" s="4" t="s">
        <v>1787</v>
      </c>
      <c r="C3960" s="4" t="s">
        <v>197</v>
      </c>
      <c r="D3960" s="4" t="s">
        <v>87</v>
      </c>
      <c r="E3960" s="14" t="s">
        <v>541</v>
      </c>
      <c r="F3960" s="5"/>
      <c r="G3960" s="5"/>
      <c r="H3960" s="5"/>
      <c r="I3960" s="5"/>
      <c r="J3960" s="5"/>
      <c r="K3960" s="5"/>
      <c r="L3960" s="5"/>
      <c r="M3960" s="5">
        <f>M3961</f>
        <v>0</v>
      </c>
      <c r="N3960" s="5">
        <f>N3961</f>
        <v>1120.6289999999999</v>
      </c>
      <c r="O3960" s="5">
        <f t="shared" ref="O3960:V3960" si="3346">O3961</f>
        <v>1120.6289999999999</v>
      </c>
      <c r="P3960" s="5">
        <f t="shared" si="3346"/>
        <v>0</v>
      </c>
      <c r="Q3960" s="5">
        <f t="shared" si="3346"/>
        <v>0</v>
      </c>
      <c r="R3960" s="5">
        <f t="shared" si="3346"/>
        <v>0</v>
      </c>
      <c r="S3960" s="5">
        <f t="shared" si="3346"/>
        <v>0</v>
      </c>
      <c r="T3960" s="5">
        <f t="shared" si="3346"/>
        <v>1120.6289999999999</v>
      </c>
      <c r="U3960" s="5">
        <f t="shared" si="3346"/>
        <v>0</v>
      </c>
      <c r="V3960" s="42">
        <f t="shared" si="3346"/>
        <v>0</v>
      </c>
      <c r="W3960" s="5">
        <f t="shared" si="3311"/>
        <v>100</v>
      </c>
      <c r="X3960" s="27"/>
    </row>
    <row r="3961" spans="1:24" ht="63" customHeight="1" x14ac:dyDescent="0.3">
      <c r="A3961" s="4" t="s">
        <v>241</v>
      </c>
      <c r="B3961" s="4" t="s">
        <v>1787</v>
      </c>
      <c r="C3961" s="4" t="s">
        <v>197</v>
      </c>
      <c r="D3961" s="4" t="s">
        <v>84</v>
      </c>
      <c r="E3961" s="14" t="s">
        <v>1552</v>
      </c>
      <c r="F3961" s="5"/>
      <c r="G3961" s="5"/>
      <c r="H3961" s="5"/>
      <c r="I3961" s="5"/>
      <c r="J3961" s="5"/>
      <c r="K3961" s="5"/>
      <c r="L3961" s="5"/>
      <c r="M3961" s="5">
        <v>0</v>
      </c>
      <c r="N3961" s="5">
        <v>1120.6289999999999</v>
      </c>
      <c r="O3961" s="5">
        <v>1120.6289999999999</v>
      </c>
      <c r="P3961" s="5">
        <v>0</v>
      </c>
      <c r="Q3961" s="5">
        <v>0</v>
      </c>
      <c r="R3961" s="5">
        <v>0</v>
      </c>
      <c r="S3961" s="5">
        <v>0</v>
      </c>
      <c r="T3961" s="5">
        <v>1120.6289999999999</v>
      </c>
      <c r="U3961" s="5">
        <v>0</v>
      </c>
      <c r="V3961" s="42">
        <v>0</v>
      </c>
      <c r="W3961" s="5">
        <f t="shared" si="3311"/>
        <v>100</v>
      </c>
      <c r="X3961" s="27"/>
    </row>
    <row r="3962" spans="1:24" ht="15.75" hidden="1" customHeight="1" x14ac:dyDescent="0.3">
      <c r="A3962" s="4" t="s">
        <v>241</v>
      </c>
      <c r="B3962" s="4" t="s">
        <v>1787</v>
      </c>
      <c r="C3962" s="4" t="s">
        <v>197</v>
      </c>
      <c r="D3962" s="4" t="s">
        <v>13</v>
      </c>
      <c r="E3962" s="14" t="s">
        <v>547</v>
      </c>
      <c r="F3962" s="5">
        <f>F3963</f>
        <v>1200</v>
      </c>
      <c r="G3962" s="5">
        <f t="shared" si="3340"/>
        <v>1200</v>
      </c>
      <c r="H3962" s="5">
        <f t="shared" si="3340"/>
        <v>1200</v>
      </c>
      <c r="I3962" s="5">
        <f t="shared" si="3340"/>
        <v>0</v>
      </c>
      <c r="J3962" s="5">
        <f t="shared" si="3340"/>
        <v>0</v>
      </c>
      <c r="K3962" s="5">
        <f t="shared" si="3340"/>
        <v>0</v>
      </c>
      <c r="L3962" s="5">
        <f t="shared" si="3340"/>
        <v>0</v>
      </c>
      <c r="M3962" s="5">
        <f t="shared" si="3330"/>
        <v>1200</v>
      </c>
      <c r="N3962" s="5">
        <f t="shared" si="3342"/>
        <v>0</v>
      </c>
      <c r="O3962" s="5">
        <f t="shared" si="3342"/>
        <v>0</v>
      </c>
      <c r="P3962" s="5">
        <f t="shared" si="3343"/>
        <v>0</v>
      </c>
      <c r="Q3962" s="5">
        <f t="shared" si="3343"/>
        <v>0</v>
      </c>
      <c r="R3962" s="5">
        <f t="shared" si="3343"/>
        <v>0</v>
      </c>
      <c r="S3962" s="5">
        <f t="shared" si="3343"/>
        <v>0</v>
      </c>
      <c r="T3962" s="5">
        <f t="shared" si="3343"/>
        <v>0</v>
      </c>
      <c r="U3962" s="5">
        <f t="shared" si="3343"/>
        <v>0</v>
      </c>
      <c r="V3962" s="42">
        <f t="shared" si="3343"/>
        <v>0</v>
      </c>
      <c r="W3962" s="5" t="e">
        <f t="shared" si="3311"/>
        <v>#DIV/0!</v>
      </c>
      <c r="X3962" s="25" t="s">
        <v>1591</v>
      </c>
    </row>
    <row r="3963" spans="1:24" ht="63" hidden="1" customHeight="1" x14ac:dyDescent="0.3">
      <c r="A3963" s="4" t="s">
        <v>241</v>
      </c>
      <c r="B3963" s="4" t="s">
        <v>1787</v>
      </c>
      <c r="C3963" s="4" t="s">
        <v>197</v>
      </c>
      <c r="D3963" s="4" t="s">
        <v>198</v>
      </c>
      <c r="E3963" s="14" t="s">
        <v>548</v>
      </c>
      <c r="F3963" s="5">
        <v>1200</v>
      </c>
      <c r="G3963" s="5">
        <v>1200</v>
      </c>
      <c r="H3963" s="5">
        <v>1200</v>
      </c>
      <c r="I3963" s="5"/>
      <c r="J3963" s="5"/>
      <c r="K3963" s="5"/>
      <c r="L3963" s="5"/>
      <c r="M3963" s="5">
        <f t="shared" si="3330"/>
        <v>1200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42">
        <v>0</v>
      </c>
      <c r="W3963" s="5" t="e">
        <f t="shared" si="3311"/>
        <v>#DIV/0!</v>
      </c>
      <c r="X3963" s="25" t="s">
        <v>1591</v>
      </c>
    </row>
    <row r="3964" spans="1:24" ht="47.25" customHeight="1" x14ac:dyDescent="0.3">
      <c r="A3964" s="4" t="s">
        <v>241</v>
      </c>
      <c r="B3964" s="4" t="s">
        <v>1787</v>
      </c>
      <c r="C3964" s="4" t="s">
        <v>293</v>
      </c>
      <c r="D3964" s="4"/>
      <c r="E3964" s="14" t="s">
        <v>1234</v>
      </c>
      <c r="F3964" s="5"/>
      <c r="G3964" s="5"/>
      <c r="H3964" s="5"/>
      <c r="I3964" s="5"/>
      <c r="J3964" s="5"/>
      <c r="K3964" s="5"/>
      <c r="L3964" s="5"/>
      <c r="M3964" s="5">
        <f>M3965</f>
        <v>0</v>
      </c>
      <c r="N3964" s="5">
        <f t="shared" ref="N3964:V3967" si="3347">N3965</f>
        <v>2833.5</v>
      </c>
      <c r="O3964" s="5">
        <f t="shared" si="3347"/>
        <v>2549.7745300000001</v>
      </c>
      <c r="P3964" s="5">
        <f t="shared" si="3347"/>
        <v>0</v>
      </c>
      <c r="Q3964" s="5">
        <f t="shared" si="3347"/>
        <v>0</v>
      </c>
      <c r="R3964" s="5">
        <f t="shared" si="3347"/>
        <v>0</v>
      </c>
      <c r="S3964" s="5">
        <f t="shared" si="3347"/>
        <v>0</v>
      </c>
      <c r="T3964" s="5">
        <f t="shared" si="3347"/>
        <v>2760.8803899999998</v>
      </c>
      <c r="U3964" s="5">
        <f t="shared" si="3347"/>
        <v>0</v>
      </c>
      <c r="V3964" s="42">
        <f t="shared" si="3347"/>
        <v>0</v>
      </c>
      <c r="W3964" s="5">
        <f t="shared" si="3311"/>
        <v>97.437105699664713</v>
      </c>
      <c r="X3964" s="27"/>
    </row>
    <row r="3965" spans="1:24" ht="63" customHeight="1" x14ac:dyDescent="0.3">
      <c r="A3965" s="4" t="s">
        <v>241</v>
      </c>
      <c r="B3965" s="4" t="s">
        <v>1787</v>
      </c>
      <c r="C3965" s="4" t="s">
        <v>859</v>
      </c>
      <c r="D3965" s="4"/>
      <c r="E3965" s="14" t="s">
        <v>1236</v>
      </c>
      <c r="F3965" s="5"/>
      <c r="G3965" s="5"/>
      <c r="H3965" s="5"/>
      <c r="I3965" s="5"/>
      <c r="J3965" s="5"/>
      <c r="K3965" s="5"/>
      <c r="L3965" s="5"/>
      <c r="M3965" s="5">
        <f>M3966</f>
        <v>0</v>
      </c>
      <c r="N3965" s="5">
        <f t="shared" si="3347"/>
        <v>2833.5</v>
      </c>
      <c r="O3965" s="5">
        <f t="shared" si="3347"/>
        <v>2549.7745300000001</v>
      </c>
      <c r="P3965" s="5">
        <f t="shared" si="3347"/>
        <v>0</v>
      </c>
      <c r="Q3965" s="5">
        <f t="shared" si="3347"/>
        <v>0</v>
      </c>
      <c r="R3965" s="5">
        <f t="shared" si="3347"/>
        <v>0</v>
      </c>
      <c r="S3965" s="5">
        <f t="shared" si="3347"/>
        <v>0</v>
      </c>
      <c r="T3965" s="5">
        <f t="shared" si="3347"/>
        <v>2760.8803899999998</v>
      </c>
      <c r="U3965" s="5">
        <f t="shared" si="3347"/>
        <v>0</v>
      </c>
      <c r="V3965" s="42">
        <f t="shared" si="3347"/>
        <v>0</v>
      </c>
      <c r="W3965" s="5">
        <f t="shared" si="3311"/>
        <v>97.437105699664713</v>
      </c>
      <c r="X3965" s="27"/>
    </row>
    <row r="3966" spans="1:24" ht="31.5" customHeight="1" x14ac:dyDescent="0.3">
      <c r="A3966" s="4" t="s">
        <v>241</v>
      </c>
      <c r="B3966" s="4" t="s">
        <v>1787</v>
      </c>
      <c r="C3966" s="4" t="s">
        <v>858</v>
      </c>
      <c r="D3966" s="4"/>
      <c r="E3966" s="14" t="s">
        <v>862</v>
      </c>
      <c r="F3966" s="5"/>
      <c r="G3966" s="5"/>
      <c r="H3966" s="5"/>
      <c r="I3966" s="5"/>
      <c r="J3966" s="5"/>
      <c r="K3966" s="5"/>
      <c r="L3966" s="5"/>
      <c r="M3966" s="5">
        <f>M3967</f>
        <v>0</v>
      </c>
      <c r="N3966" s="5">
        <f t="shared" si="3347"/>
        <v>2833.5</v>
      </c>
      <c r="O3966" s="5">
        <f t="shared" si="3347"/>
        <v>2549.7745300000001</v>
      </c>
      <c r="P3966" s="5">
        <f t="shared" si="3347"/>
        <v>0</v>
      </c>
      <c r="Q3966" s="5">
        <f t="shared" si="3347"/>
        <v>0</v>
      </c>
      <c r="R3966" s="5">
        <f t="shared" si="3347"/>
        <v>0</v>
      </c>
      <c r="S3966" s="5">
        <f t="shared" si="3347"/>
        <v>0</v>
      </c>
      <c r="T3966" s="5">
        <f t="shared" si="3347"/>
        <v>2760.8803899999998</v>
      </c>
      <c r="U3966" s="5">
        <f t="shared" si="3347"/>
        <v>0</v>
      </c>
      <c r="V3966" s="42">
        <f t="shared" si="3347"/>
        <v>0</v>
      </c>
      <c r="W3966" s="5">
        <f t="shared" si="3311"/>
        <v>97.437105699664713</v>
      </c>
      <c r="X3966" s="27"/>
    </row>
    <row r="3967" spans="1:24" ht="31.5" customHeight="1" x14ac:dyDescent="0.3">
      <c r="A3967" s="4" t="s">
        <v>241</v>
      </c>
      <c r="B3967" s="4" t="s">
        <v>1787</v>
      </c>
      <c r="C3967" s="4" t="s">
        <v>858</v>
      </c>
      <c r="D3967" s="4" t="s">
        <v>11</v>
      </c>
      <c r="E3967" s="14" t="s">
        <v>531</v>
      </c>
      <c r="F3967" s="5"/>
      <c r="G3967" s="5"/>
      <c r="H3967" s="5"/>
      <c r="I3967" s="5"/>
      <c r="J3967" s="5"/>
      <c r="K3967" s="5"/>
      <c r="L3967" s="5"/>
      <c r="M3967" s="5">
        <f>M3968</f>
        <v>0</v>
      </c>
      <c r="N3967" s="5">
        <f t="shared" si="3347"/>
        <v>2833.5</v>
      </c>
      <c r="O3967" s="5">
        <f t="shared" si="3347"/>
        <v>2549.7745300000001</v>
      </c>
      <c r="P3967" s="5">
        <f t="shared" si="3347"/>
        <v>0</v>
      </c>
      <c r="Q3967" s="5">
        <f t="shared" si="3347"/>
        <v>0</v>
      </c>
      <c r="R3967" s="5">
        <f t="shared" si="3347"/>
        <v>0</v>
      </c>
      <c r="S3967" s="5">
        <f t="shared" si="3347"/>
        <v>0</v>
      </c>
      <c r="T3967" s="5">
        <f t="shared" si="3347"/>
        <v>2760.8803899999998</v>
      </c>
      <c r="U3967" s="5">
        <f t="shared" si="3347"/>
        <v>0</v>
      </c>
      <c r="V3967" s="42">
        <f t="shared" si="3347"/>
        <v>0</v>
      </c>
      <c r="W3967" s="5">
        <f t="shared" si="3311"/>
        <v>97.437105699664713</v>
      </c>
      <c r="X3967" s="27"/>
    </row>
    <row r="3968" spans="1:24" ht="31.5" customHeight="1" x14ac:dyDescent="0.3">
      <c r="A3968" s="4" t="s">
        <v>241</v>
      </c>
      <c r="B3968" s="4" t="s">
        <v>1787</v>
      </c>
      <c r="C3968" s="4" t="s">
        <v>858</v>
      </c>
      <c r="D3968" s="4" t="s">
        <v>12</v>
      </c>
      <c r="E3968" s="14" t="s">
        <v>532</v>
      </c>
      <c r="F3968" s="5"/>
      <c r="G3968" s="5"/>
      <c r="H3968" s="5"/>
      <c r="I3968" s="5"/>
      <c r="J3968" s="5"/>
      <c r="K3968" s="5"/>
      <c r="L3968" s="5"/>
      <c r="M3968" s="5">
        <v>0</v>
      </c>
      <c r="N3968" s="5">
        <v>2833.5</v>
      </c>
      <c r="O3968" s="5">
        <v>2549.7745300000001</v>
      </c>
      <c r="P3968" s="5">
        <v>0</v>
      </c>
      <c r="Q3968" s="5">
        <v>0</v>
      </c>
      <c r="R3968" s="5">
        <v>0</v>
      </c>
      <c r="S3968" s="5">
        <v>0</v>
      </c>
      <c r="T3968" s="5">
        <v>2760.8803899999998</v>
      </c>
      <c r="U3968" s="5">
        <v>0</v>
      </c>
      <c r="V3968" s="42">
        <v>0</v>
      </c>
      <c r="W3968" s="5">
        <f t="shared" si="3311"/>
        <v>97.437105699664713</v>
      </c>
      <c r="X3968" s="27"/>
    </row>
    <row r="3969" spans="1:24" ht="31.5" hidden="1" customHeight="1" x14ac:dyDescent="0.25">
      <c r="A3969" s="4" t="s">
        <v>241</v>
      </c>
      <c r="B3969" s="4" t="s">
        <v>1787</v>
      </c>
      <c r="C3969" s="4" t="s">
        <v>22</v>
      </c>
      <c r="D3969" s="4"/>
      <c r="E3969" s="14" t="s">
        <v>802</v>
      </c>
      <c r="F3969" s="5"/>
      <c r="G3969" s="5"/>
      <c r="H3969" s="5"/>
      <c r="I3969" s="5"/>
      <c r="J3969" s="5"/>
      <c r="K3969" s="5"/>
      <c r="L3969" s="5"/>
      <c r="M3969" s="5">
        <f t="shared" si="3330"/>
        <v>0</v>
      </c>
      <c r="N3969" s="5">
        <f t="shared" ref="N3969:O3971" si="3348">N3970</f>
        <v>0</v>
      </c>
      <c r="O3969" s="5">
        <f t="shared" si="3348"/>
        <v>0</v>
      </c>
      <c r="P3969" s="5">
        <f t="shared" ref="P3969:V3971" si="3349">P3970</f>
        <v>0</v>
      </c>
      <c r="Q3969" s="5">
        <f t="shared" si="3349"/>
        <v>0</v>
      </c>
      <c r="R3969" s="5">
        <f t="shared" si="3349"/>
        <v>0</v>
      </c>
      <c r="S3969" s="5">
        <f t="shared" si="3349"/>
        <v>0</v>
      </c>
      <c r="T3969" s="5">
        <f t="shared" si="3349"/>
        <v>0</v>
      </c>
      <c r="U3969" s="5">
        <f t="shared" si="3349"/>
        <v>0</v>
      </c>
      <c r="V3969" s="42">
        <f t="shared" si="3349"/>
        <v>0</v>
      </c>
      <c r="W3969" s="5" t="e">
        <f t="shared" si="3311"/>
        <v>#DIV/0!</v>
      </c>
      <c r="X3969" s="27" t="s">
        <v>1591</v>
      </c>
    </row>
    <row r="3970" spans="1:24" ht="47.25" hidden="1" customHeight="1" x14ac:dyDescent="0.25">
      <c r="A3970" s="4" t="s">
        <v>241</v>
      </c>
      <c r="B3970" s="4" t="s">
        <v>1787</v>
      </c>
      <c r="C3970" s="4" t="s">
        <v>406</v>
      </c>
      <c r="D3970" s="4"/>
      <c r="E3970" s="14" t="s">
        <v>808</v>
      </c>
      <c r="F3970" s="5"/>
      <c r="G3970" s="5"/>
      <c r="H3970" s="5"/>
      <c r="I3970" s="5"/>
      <c r="J3970" s="5"/>
      <c r="K3970" s="5"/>
      <c r="L3970" s="5"/>
      <c r="M3970" s="5">
        <f t="shared" si="3330"/>
        <v>0</v>
      </c>
      <c r="N3970" s="5">
        <f t="shared" si="3348"/>
        <v>0</v>
      </c>
      <c r="O3970" s="5">
        <f t="shared" si="3348"/>
        <v>0</v>
      </c>
      <c r="P3970" s="5">
        <f t="shared" si="3349"/>
        <v>0</v>
      </c>
      <c r="Q3970" s="5">
        <f t="shared" si="3349"/>
        <v>0</v>
      </c>
      <c r="R3970" s="5">
        <f t="shared" si="3349"/>
        <v>0</v>
      </c>
      <c r="S3970" s="5">
        <f t="shared" si="3349"/>
        <v>0</v>
      </c>
      <c r="T3970" s="5">
        <f t="shared" si="3349"/>
        <v>0</v>
      </c>
      <c r="U3970" s="5">
        <f t="shared" si="3349"/>
        <v>0</v>
      </c>
      <c r="V3970" s="42">
        <f t="shared" si="3349"/>
        <v>0</v>
      </c>
      <c r="W3970" s="5" t="e">
        <f t="shared" si="3311"/>
        <v>#DIV/0!</v>
      </c>
      <c r="X3970" s="27" t="s">
        <v>1591</v>
      </c>
    </row>
    <row r="3971" spans="1:24" ht="31.5" hidden="1" customHeight="1" x14ac:dyDescent="0.3">
      <c r="A3971" s="4" t="s">
        <v>241</v>
      </c>
      <c r="B3971" s="4" t="s">
        <v>1787</v>
      </c>
      <c r="C3971" s="4" t="s">
        <v>406</v>
      </c>
      <c r="D3971" s="4" t="s">
        <v>11</v>
      </c>
      <c r="E3971" s="14" t="s">
        <v>531</v>
      </c>
      <c r="F3971" s="5"/>
      <c r="G3971" s="5"/>
      <c r="H3971" s="5"/>
      <c r="I3971" s="5"/>
      <c r="J3971" s="5"/>
      <c r="K3971" s="5"/>
      <c r="L3971" s="5"/>
      <c r="M3971" s="5">
        <f t="shared" si="3330"/>
        <v>0</v>
      </c>
      <c r="N3971" s="5">
        <f t="shared" si="3348"/>
        <v>0</v>
      </c>
      <c r="O3971" s="5">
        <f t="shared" si="3348"/>
        <v>0</v>
      </c>
      <c r="P3971" s="5">
        <f t="shared" si="3349"/>
        <v>0</v>
      </c>
      <c r="Q3971" s="5">
        <f t="shared" si="3349"/>
        <v>0</v>
      </c>
      <c r="R3971" s="5">
        <f t="shared" si="3349"/>
        <v>0</v>
      </c>
      <c r="S3971" s="5">
        <f t="shared" si="3349"/>
        <v>0</v>
      </c>
      <c r="T3971" s="5">
        <f t="shared" si="3349"/>
        <v>0</v>
      </c>
      <c r="U3971" s="5">
        <f t="shared" si="3349"/>
        <v>0</v>
      </c>
      <c r="V3971" s="42">
        <f t="shared" si="3349"/>
        <v>0</v>
      </c>
      <c r="W3971" s="5" t="e">
        <f t="shared" si="3311"/>
        <v>#DIV/0!</v>
      </c>
      <c r="X3971" s="27" t="s">
        <v>1591</v>
      </c>
    </row>
    <row r="3972" spans="1:24" ht="31.5" hidden="1" customHeight="1" x14ac:dyDescent="0.3">
      <c r="A3972" s="4" t="s">
        <v>241</v>
      </c>
      <c r="B3972" s="4" t="s">
        <v>1787</v>
      </c>
      <c r="C3972" s="4" t="s">
        <v>406</v>
      </c>
      <c r="D3972" s="4" t="s">
        <v>12</v>
      </c>
      <c r="E3972" s="14" t="s">
        <v>532</v>
      </c>
      <c r="F3972" s="5"/>
      <c r="G3972" s="5"/>
      <c r="H3972" s="5"/>
      <c r="I3972" s="5"/>
      <c r="J3972" s="5"/>
      <c r="K3972" s="5"/>
      <c r="L3972" s="5"/>
      <c r="M3972" s="5">
        <f t="shared" si="3330"/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42">
        <v>0</v>
      </c>
      <c r="W3972" s="5" t="e">
        <f t="shared" si="3311"/>
        <v>#DIV/0!</v>
      </c>
      <c r="X3972" s="27" t="s">
        <v>1591</v>
      </c>
    </row>
    <row r="3973" spans="1:24" s="10" customFormat="1" ht="15.75" customHeight="1" x14ac:dyDescent="0.3">
      <c r="A3973" s="9" t="s">
        <v>241</v>
      </c>
      <c r="B3973" s="9" t="s">
        <v>1766</v>
      </c>
      <c r="C3973" s="9"/>
      <c r="D3973" s="9"/>
      <c r="E3973" s="13" t="s">
        <v>511</v>
      </c>
      <c r="F3973" s="11">
        <f t="shared" ref="F3973:L3978" si="3350">F3974</f>
        <v>37.799999999999997</v>
      </c>
      <c r="G3973" s="11">
        <f t="shared" si="3350"/>
        <v>38.5</v>
      </c>
      <c r="H3973" s="11">
        <f t="shared" si="3350"/>
        <v>38.5</v>
      </c>
      <c r="I3973" s="11">
        <f t="shared" si="3350"/>
        <v>0</v>
      </c>
      <c r="J3973" s="11">
        <f t="shared" si="3350"/>
        <v>0</v>
      </c>
      <c r="K3973" s="11">
        <f t="shared" si="3350"/>
        <v>0</v>
      </c>
      <c r="L3973" s="11">
        <f t="shared" si="3350"/>
        <v>-20.989000000000001</v>
      </c>
      <c r="M3973" s="11">
        <f t="shared" si="3330"/>
        <v>16.810999999999996</v>
      </c>
      <c r="N3973" s="11">
        <f t="shared" ref="N3973:O3978" si="3351">N3974</f>
        <v>16.811</v>
      </c>
      <c r="O3973" s="11">
        <f t="shared" si="3351"/>
        <v>16.811</v>
      </c>
      <c r="P3973" s="11">
        <f t="shared" ref="P3973:V3978" si="3352">P3974</f>
        <v>0</v>
      </c>
      <c r="Q3973" s="11">
        <f t="shared" si="3352"/>
        <v>0</v>
      </c>
      <c r="R3973" s="11">
        <f t="shared" si="3352"/>
        <v>0</v>
      </c>
      <c r="S3973" s="11">
        <f t="shared" si="3352"/>
        <v>0</v>
      </c>
      <c r="T3973" s="11">
        <f t="shared" si="3352"/>
        <v>16.811</v>
      </c>
      <c r="U3973" s="11">
        <f t="shared" si="3352"/>
        <v>0</v>
      </c>
      <c r="V3973" s="41">
        <f t="shared" si="3352"/>
        <v>0</v>
      </c>
      <c r="W3973" s="11">
        <f t="shared" si="3311"/>
        <v>100</v>
      </c>
      <c r="X3973" s="26"/>
    </row>
    <row r="3974" spans="1:24" ht="31.5" customHeight="1" x14ac:dyDescent="0.3">
      <c r="A3974" s="4" t="s">
        <v>241</v>
      </c>
      <c r="B3974" s="4" t="s">
        <v>1766</v>
      </c>
      <c r="C3974" s="4" t="s">
        <v>202</v>
      </c>
      <c r="D3974" s="4"/>
      <c r="E3974" s="14" t="s">
        <v>1156</v>
      </c>
      <c r="F3974" s="5">
        <f t="shared" si="3350"/>
        <v>37.799999999999997</v>
      </c>
      <c r="G3974" s="5">
        <f t="shared" si="3350"/>
        <v>38.5</v>
      </c>
      <c r="H3974" s="5">
        <f t="shared" si="3350"/>
        <v>38.5</v>
      </c>
      <c r="I3974" s="5">
        <f t="shared" si="3350"/>
        <v>0</v>
      </c>
      <c r="J3974" s="5">
        <f t="shared" si="3350"/>
        <v>0</v>
      </c>
      <c r="K3974" s="5">
        <f t="shared" si="3350"/>
        <v>0</v>
      </c>
      <c r="L3974" s="5">
        <f t="shared" si="3350"/>
        <v>-20.989000000000001</v>
      </c>
      <c r="M3974" s="5">
        <f t="shared" si="3330"/>
        <v>16.810999999999996</v>
      </c>
      <c r="N3974" s="5">
        <f t="shared" si="3351"/>
        <v>16.811</v>
      </c>
      <c r="O3974" s="5">
        <f t="shared" si="3351"/>
        <v>16.811</v>
      </c>
      <c r="P3974" s="5">
        <f t="shared" si="3352"/>
        <v>0</v>
      </c>
      <c r="Q3974" s="5">
        <f t="shared" si="3352"/>
        <v>0</v>
      </c>
      <c r="R3974" s="5">
        <f t="shared" si="3352"/>
        <v>0</v>
      </c>
      <c r="S3974" s="5">
        <f t="shared" si="3352"/>
        <v>0</v>
      </c>
      <c r="T3974" s="5">
        <f t="shared" si="3352"/>
        <v>16.811</v>
      </c>
      <c r="U3974" s="5">
        <f t="shared" si="3352"/>
        <v>0</v>
      </c>
      <c r="V3974" s="42">
        <f t="shared" si="3352"/>
        <v>0</v>
      </c>
      <c r="W3974" s="5">
        <f t="shared" si="3311"/>
        <v>100</v>
      </c>
      <c r="X3974" s="27"/>
    </row>
    <row r="3975" spans="1:24" ht="31.5" customHeight="1" x14ac:dyDescent="0.3">
      <c r="A3975" s="4" t="s">
        <v>241</v>
      </c>
      <c r="B3975" s="4" t="s">
        <v>1766</v>
      </c>
      <c r="C3975" s="4" t="s">
        <v>203</v>
      </c>
      <c r="D3975" s="4"/>
      <c r="E3975" s="14" t="s">
        <v>1157</v>
      </c>
      <c r="F3975" s="5">
        <f t="shared" si="3350"/>
        <v>37.799999999999997</v>
      </c>
      <c r="G3975" s="5">
        <f t="shared" si="3350"/>
        <v>38.5</v>
      </c>
      <c r="H3975" s="5">
        <f t="shared" si="3350"/>
        <v>38.5</v>
      </c>
      <c r="I3975" s="5">
        <f t="shared" si="3350"/>
        <v>0</v>
      </c>
      <c r="J3975" s="5">
        <f t="shared" si="3350"/>
        <v>0</v>
      </c>
      <c r="K3975" s="5">
        <f t="shared" si="3350"/>
        <v>0</v>
      </c>
      <c r="L3975" s="5">
        <f t="shared" si="3350"/>
        <v>-20.989000000000001</v>
      </c>
      <c r="M3975" s="5">
        <f t="shared" si="3330"/>
        <v>16.810999999999996</v>
      </c>
      <c r="N3975" s="5">
        <f t="shared" si="3351"/>
        <v>16.811</v>
      </c>
      <c r="O3975" s="5">
        <f t="shared" si="3351"/>
        <v>16.811</v>
      </c>
      <c r="P3975" s="5">
        <f t="shared" si="3352"/>
        <v>0</v>
      </c>
      <c r="Q3975" s="5">
        <f t="shared" si="3352"/>
        <v>0</v>
      </c>
      <c r="R3975" s="5">
        <f t="shared" si="3352"/>
        <v>0</v>
      </c>
      <c r="S3975" s="5">
        <f t="shared" si="3352"/>
        <v>0</v>
      </c>
      <c r="T3975" s="5">
        <f t="shared" si="3352"/>
        <v>16.811</v>
      </c>
      <c r="U3975" s="5">
        <f t="shared" si="3352"/>
        <v>0</v>
      </c>
      <c r="V3975" s="42">
        <f t="shared" si="3352"/>
        <v>0</v>
      </c>
      <c r="W3975" s="5">
        <f t="shared" si="3311"/>
        <v>100</v>
      </c>
      <c r="X3975" s="27"/>
    </row>
    <row r="3976" spans="1:24" ht="47.25" customHeight="1" x14ac:dyDescent="0.3">
      <c r="A3976" s="4" t="s">
        <v>241</v>
      </c>
      <c r="B3976" s="4" t="s">
        <v>1766</v>
      </c>
      <c r="C3976" s="4" t="s">
        <v>208</v>
      </c>
      <c r="D3976" s="4"/>
      <c r="E3976" s="14" t="s">
        <v>1164</v>
      </c>
      <c r="F3976" s="5">
        <f>F3977</f>
        <v>37.799999999999997</v>
      </c>
      <c r="G3976" s="5">
        <f t="shared" si="3350"/>
        <v>38.5</v>
      </c>
      <c r="H3976" s="5">
        <f t="shared" si="3350"/>
        <v>38.5</v>
      </c>
      <c r="I3976" s="5">
        <f t="shared" si="3350"/>
        <v>0</v>
      </c>
      <c r="J3976" s="5">
        <f t="shared" si="3350"/>
        <v>0</v>
      </c>
      <c r="K3976" s="5">
        <f t="shared" si="3350"/>
        <v>0</v>
      </c>
      <c r="L3976" s="5">
        <f t="shared" si="3350"/>
        <v>-20.989000000000001</v>
      </c>
      <c r="M3976" s="5">
        <f t="shared" si="3330"/>
        <v>16.810999999999996</v>
      </c>
      <c r="N3976" s="5">
        <f t="shared" si="3351"/>
        <v>16.811</v>
      </c>
      <c r="O3976" s="5">
        <f t="shared" si="3351"/>
        <v>16.811</v>
      </c>
      <c r="P3976" s="5">
        <f t="shared" si="3352"/>
        <v>0</v>
      </c>
      <c r="Q3976" s="5">
        <f t="shared" si="3352"/>
        <v>0</v>
      </c>
      <c r="R3976" s="5">
        <f t="shared" si="3352"/>
        <v>0</v>
      </c>
      <c r="S3976" s="5">
        <f t="shared" si="3352"/>
        <v>0</v>
      </c>
      <c r="T3976" s="5">
        <f t="shared" si="3352"/>
        <v>16.811</v>
      </c>
      <c r="U3976" s="5">
        <f t="shared" si="3352"/>
        <v>0</v>
      </c>
      <c r="V3976" s="42">
        <f t="shared" si="3352"/>
        <v>0</v>
      </c>
      <c r="W3976" s="5">
        <f t="shared" si="3311"/>
        <v>100</v>
      </c>
      <c r="X3976" s="27"/>
    </row>
    <row r="3977" spans="1:24" ht="63" customHeight="1" x14ac:dyDescent="0.3">
      <c r="A3977" s="4" t="s">
        <v>241</v>
      </c>
      <c r="B3977" s="4" t="s">
        <v>1766</v>
      </c>
      <c r="C3977" s="4" t="s">
        <v>1473</v>
      </c>
      <c r="D3977" s="4"/>
      <c r="E3977" s="14" t="s">
        <v>1474</v>
      </c>
      <c r="F3977" s="5">
        <f>F3978</f>
        <v>37.799999999999997</v>
      </c>
      <c r="G3977" s="5">
        <f t="shared" si="3350"/>
        <v>38.5</v>
      </c>
      <c r="H3977" s="5">
        <f t="shared" si="3350"/>
        <v>38.5</v>
      </c>
      <c r="I3977" s="5">
        <f t="shared" si="3350"/>
        <v>0</v>
      </c>
      <c r="J3977" s="5">
        <f t="shared" si="3350"/>
        <v>0</v>
      </c>
      <c r="K3977" s="5">
        <f t="shared" si="3350"/>
        <v>0</v>
      </c>
      <c r="L3977" s="5">
        <f t="shared" si="3350"/>
        <v>-20.989000000000001</v>
      </c>
      <c r="M3977" s="5">
        <f t="shared" si="3330"/>
        <v>16.810999999999996</v>
      </c>
      <c r="N3977" s="5">
        <f t="shared" si="3351"/>
        <v>16.811</v>
      </c>
      <c r="O3977" s="5">
        <f t="shared" si="3351"/>
        <v>16.811</v>
      </c>
      <c r="P3977" s="5">
        <f t="shared" si="3352"/>
        <v>0</v>
      </c>
      <c r="Q3977" s="5">
        <f t="shared" si="3352"/>
        <v>0</v>
      </c>
      <c r="R3977" s="5">
        <f t="shared" si="3352"/>
        <v>0</v>
      </c>
      <c r="S3977" s="5">
        <f t="shared" si="3352"/>
        <v>0</v>
      </c>
      <c r="T3977" s="5">
        <f t="shared" si="3352"/>
        <v>16.811</v>
      </c>
      <c r="U3977" s="5">
        <f t="shared" si="3352"/>
        <v>0</v>
      </c>
      <c r="V3977" s="42">
        <f t="shared" si="3352"/>
        <v>0</v>
      </c>
      <c r="W3977" s="5">
        <f t="shared" si="3311"/>
        <v>100</v>
      </c>
      <c r="X3977" s="27"/>
    </row>
    <row r="3978" spans="1:24" ht="31.5" customHeight="1" x14ac:dyDescent="0.3">
      <c r="A3978" s="4" t="s">
        <v>241</v>
      </c>
      <c r="B3978" s="4" t="s">
        <v>1766</v>
      </c>
      <c r="C3978" s="4" t="s">
        <v>1473</v>
      </c>
      <c r="D3978" s="4" t="s">
        <v>11</v>
      </c>
      <c r="E3978" s="14" t="s">
        <v>531</v>
      </c>
      <c r="F3978" s="5">
        <f t="shared" si="3350"/>
        <v>37.799999999999997</v>
      </c>
      <c r="G3978" s="5">
        <f t="shared" si="3350"/>
        <v>38.5</v>
      </c>
      <c r="H3978" s="5">
        <f t="shared" si="3350"/>
        <v>38.5</v>
      </c>
      <c r="I3978" s="5">
        <f t="shared" si="3350"/>
        <v>0</v>
      </c>
      <c r="J3978" s="5">
        <f t="shared" si="3350"/>
        <v>0</v>
      </c>
      <c r="K3978" s="5">
        <f t="shared" si="3350"/>
        <v>0</v>
      </c>
      <c r="L3978" s="5">
        <f t="shared" si="3350"/>
        <v>-20.989000000000001</v>
      </c>
      <c r="M3978" s="5">
        <f t="shared" si="3330"/>
        <v>16.810999999999996</v>
      </c>
      <c r="N3978" s="5">
        <f t="shared" si="3351"/>
        <v>16.811</v>
      </c>
      <c r="O3978" s="5">
        <f t="shared" si="3351"/>
        <v>16.811</v>
      </c>
      <c r="P3978" s="5">
        <f t="shared" si="3352"/>
        <v>0</v>
      </c>
      <c r="Q3978" s="5">
        <f t="shared" si="3352"/>
        <v>0</v>
      </c>
      <c r="R3978" s="5">
        <f t="shared" si="3352"/>
        <v>0</v>
      </c>
      <c r="S3978" s="5">
        <f t="shared" si="3352"/>
        <v>0</v>
      </c>
      <c r="T3978" s="5">
        <f t="shared" si="3352"/>
        <v>16.811</v>
      </c>
      <c r="U3978" s="5">
        <f t="shared" si="3352"/>
        <v>0</v>
      </c>
      <c r="V3978" s="42">
        <f t="shared" si="3352"/>
        <v>0</v>
      </c>
      <c r="W3978" s="5">
        <f t="shared" si="3311"/>
        <v>100</v>
      </c>
      <c r="X3978" s="27"/>
    </row>
    <row r="3979" spans="1:24" ht="31.5" customHeight="1" x14ac:dyDescent="0.3">
      <c r="A3979" s="4" t="s">
        <v>241</v>
      </c>
      <c r="B3979" s="4" t="s">
        <v>1766</v>
      </c>
      <c r="C3979" s="4" t="s">
        <v>1473</v>
      </c>
      <c r="D3979" s="4" t="s">
        <v>12</v>
      </c>
      <c r="E3979" s="14" t="s">
        <v>532</v>
      </c>
      <c r="F3979" s="5">
        <v>37.799999999999997</v>
      </c>
      <c r="G3979" s="5">
        <v>38.5</v>
      </c>
      <c r="H3979" s="5">
        <v>38.5</v>
      </c>
      <c r="I3979" s="5"/>
      <c r="J3979" s="5"/>
      <c r="K3979" s="5"/>
      <c r="L3979" s="5">
        <v>-20.989000000000001</v>
      </c>
      <c r="M3979" s="5">
        <f t="shared" si="3330"/>
        <v>16.810999999999996</v>
      </c>
      <c r="N3979" s="5">
        <v>16.811</v>
      </c>
      <c r="O3979" s="5">
        <v>16.811</v>
      </c>
      <c r="P3979" s="5">
        <v>0</v>
      </c>
      <c r="Q3979" s="5">
        <v>0</v>
      </c>
      <c r="R3979" s="5">
        <v>0</v>
      </c>
      <c r="S3979" s="5">
        <v>0</v>
      </c>
      <c r="T3979" s="5">
        <v>16.811</v>
      </c>
      <c r="U3979" s="5">
        <v>0</v>
      </c>
      <c r="V3979" s="42">
        <v>0</v>
      </c>
      <c r="W3979" s="5">
        <f t="shared" si="3311"/>
        <v>100</v>
      </c>
      <c r="X3979" s="27"/>
    </row>
    <row r="3980" spans="1:24" s="3" customFormat="1" ht="15.75" customHeight="1" x14ac:dyDescent="0.3">
      <c r="A3980" s="7" t="s">
        <v>241</v>
      </c>
      <c r="B3980" s="7" t="s">
        <v>91</v>
      </c>
      <c r="C3980" s="7"/>
      <c r="D3980" s="7"/>
      <c r="E3980" s="18" t="s">
        <v>494</v>
      </c>
      <c r="F3980" s="8">
        <f t="shared" ref="F3980:L3980" si="3353">F3988+F4037+F3981</f>
        <v>18521.5</v>
      </c>
      <c r="G3980" s="8">
        <f t="shared" si="3353"/>
        <v>9390.2000000000007</v>
      </c>
      <c r="H3980" s="8">
        <f t="shared" si="3353"/>
        <v>10725.7</v>
      </c>
      <c r="I3980" s="8">
        <f t="shared" si="3353"/>
        <v>0</v>
      </c>
      <c r="J3980" s="8">
        <f t="shared" si="3353"/>
        <v>0</v>
      </c>
      <c r="K3980" s="8">
        <f t="shared" si="3353"/>
        <v>0</v>
      </c>
      <c r="L3980" s="8">
        <f t="shared" si="3353"/>
        <v>-1777.91</v>
      </c>
      <c r="M3980" s="8">
        <f t="shared" si="3330"/>
        <v>16743.59</v>
      </c>
      <c r="N3980" s="8">
        <f>N3988+N4037+N3981</f>
        <v>15542.092579999999</v>
      </c>
      <c r="O3980" s="8">
        <f>O3988+O4037+O3981</f>
        <v>11957.399520000001</v>
      </c>
      <c r="P3980" s="8">
        <f t="shared" ref="P3980:V3980" si="3354">P3988+P4037+P3981</f>
        <v>0</v>
      </c>
      <c r="Q3980" s="8">
        <f t="shared" si="3354"/>
        <v>0</v>
      </c>
      <c r="R3980" s="8">
        <f t="shared" si="3354"/>
        <v>0</v>
      </c>
      <c r="S3980" s="8">
        <f t="shared" si="3354"/>
        <v>0</v>
      </c>
      <c r="T3980" s="8">
        <f t="shared" si="3354"/>
        <v>15541.947099999999</v>
      </c>
      <c r="U3980" s="8">
        <f t="shared" si="3354"/>
        <v>0</v>
      </c>
      <c r="V3980" s="40">
        <f t="shared" si="3354"/>
        <v>0</v>
      </c>
      <c r="W3980" s="8">
        <f t="shared" si="3311"/>
        <v>99.999063961308622</v>
      </c>
      <c r="X3980" s="22"/>
    </row>
    <row r="3981" spans="1:24" s="10" customFormat="1" ht="15.75" customHeight="1" x14ac:dyDescent="0.3">
      <c r="A3981" s="9" t="s">
        <v>241</v>
      </c>
      <c r="B3981" s="9" t="s">
        <v>1788</v>
      </c>
      <c r="C3981" s="9"/>
      <c r="D3981" s="9"/>
      <c r="E3981" s="13" t="s">
        <v>513</v>
      </c>
      <c r="F3981" s="11">
        <f t="shared" ref="F3981:L3986" si="3355">F3982</f>
        <v>0</v>
      </c>
      <c r="G3981" s="11">
        <f t="shared" si="3355"/>
        <v>0</v>
      </c>
      <c r="H3981" s="11">
        <f t="shared" si="3355"/>
        <v>0</v>
      </c>
      <c r="I3981" s="11">
        <f t="shared" si="3355"/>
        <v>0</v>
      </c>
      <c r="J3981" s="11">
        <f t="shared" si="3355"/>
        <v>0</v>
      </c>
      <c r="K3981" s="11">
        <f t="shared" si="3355"/>
        <v>0</v>
      </c>
      <c r="L3981" s="11">
        <f t="shared" si="3355"/>
        <v>32.25</v>
      </c>
      <c r="M3981" s="11">
        <f t="shared" si="3330"/>
        <v>32.25</v>
      </c>
      <c r="N3981" s="11">
        <f t="shared" ref="N3981:O3986" si="3356">N3982</f>
        <v>32.25</v>
      </c>
      <c r="O3981" s="11">
        <f t="shared" si="3356"/>
        <v>0</v>
      </c>
      <c r="P3981" s="11">
        <f t="shared" ref="P3981:V3986" si="3357">P3982</f>
        <v>0</v>
      </c>
      <c r="Q3981" s="11">
        <f t="shared" si="3357"/>
        <v>0</v>
      </c>
      <c r="R3981" s="11">
        <f t="shared" si="3357"/>
        <v>0</v>
      </c>
      <c r="S3981" s="11">
        <f t="shared" si="3357"/>
        <v>0</v>
      </c>
      <c r="T3981" s="11">
        <f t="shared" si="3357"/>
        <v>32.25</v>
      </c>
      <c r="U3981" s="11">
        <f t="shared" si="3357"/>
        <v>0</v>
      </c>
      <c r="V3981" s="41">
        <f t="shared" si="3357"/>
        <v>0</v>
      </c>
      <c r="W3981" s="11">
        <f t="shared" ref="W3981:W4044" si="3358">T3981/N3981*100</f>
        <v>100</v>
      </c>
      <c r="X3981" s="27"/>
    </row>
    <row r="3982" spans="1:24" ht="31.5" customHeight="1" x14ac:dyDescent="0.3">
      <c r="A3982" s="4" t="s">
        <v>241</v>
      </c>
      <c r="B3982" s="4" t="s">
        <v>1788</v>
      </c>
      <c r="C3982" s="4" t="s">
        <v>205</v>
      </c>
      <c r="D3982" s="4"/>
      <c r="E3982" s="14" t="s">
        <v>1210</v>
      </c>
      <c r="F3982" s="5">
        <f t="shared" si="3355"/>
        <v>0</v>
      </c>
      <c r="G3982" s="5">
        <f t="shared" si="3355"/>
        <v>0</v>
      </c>
      <c r="H3982" s="5">
        <f t="shared" si="3355"/>
        <v>0</v>
      </c>
      <c r="I3982" s="5">
        <f t="shared" si="3355"/>
        <v>0</v>
      </c>
      <c r="J3982" s="5">
        <f t="shared" si="3355"/>
        <v>0</v>
      </c>
      <c r="K3982" s="5">
        <f t="shared" si="3355"/>
        <v>0</v>
      </c>
      <c r="L3982" s="5">
        <f t="shared" si="3355"/>
        <v>32.25</v>
      </c>
      <c r="M3982" s="5">
        <f t="shared" si="3330"/>
        <v>32.25</v>
      </c>
      <c r="N3982" s="5">
        <f t="shared" si="3356"/>
        <v>32.25</v>
      </c>
      <c r="O3982" s="5">
        <f t="shared" si="3356"/>
        <v>0</v>
      </c>
      <c r="P3982" s="5">
        <f t="shared" si="3357"/>
        <v>0</v>
      </c>
      <c r="Q3982" s="5">
        <f t="shared" si="3357"/>
        <v>0</v>
      </c>
      <c r="R3982" s="5">
        <f t="shared" si="3357"/>
        <v>0</v>
      </c>
      <c r="S3982" s="5">
        <f t="shared" si="3357"/>
        <v>0</v>
      </c>
      <c r="T3982" s="5">
        <f t="shared" si="3357"/>
        <v>32.25</v>
      </c>
      <c r="U3982" s="5">
        <f t="shared" si="3357"/>
        <v>0</v>
      </c>
      <c r="V3982" s="42">
        <f t="shared" si="3357"/>
        <v>0</v>
      </c>
      <c r="W3982" s="5">
        <f t="shared" si="3358"/>
        <v>100</v>
      </c>
      <c r="X3982" s="27"/>
    </row>
    <row r="3983" spans="1:24" ht="31.5" customHeight="1" x14ac:dyDescent="0.3">
      <c r="A3983" s="4" t="s">
        <v>241</v>
      </c>
      <c r="B3983" s="4" t="s">
        <v>1788</v>
      </c>
      <c r="C3983" s="4" t="s">
        <v>253</v>
      </c>
      <c r="D3983" s="4"/>
      <c r="E3983" s="14" t="s">
        <v>1229</v>
      </c>
      <c r="F3983" s="5">
        <f t="shared" si="3355"/>
        <v>0</v>
      </c>
      <c r="G3983" s="5">
        <f t="shared" si="3355"/>
        <v>0</v>
      </c>
      <c r="H3983" s="5">
        <f t="shared" si="3355"/>
        <v>0</v>
      </c>
      <c r="I3983" s="5">
        <f t="shared" si="3355"/>
        <v>0</v>
      </c>
      <c r="J3983" s="5">
        <f t="shared" si="3355"/>
        <v>0</v>
      </c>
      <c r="K3983" s="5">
        <f t="shared" si="3355"/>
        <v>0</v>
      </c>
      <c r="L3983" s="5">
        <f t="shared" si="3355"/>
        <v>32.25</v>
      </c>
      <c r="M3983" s="5">
        <f t="shared" si="3330"/>
        <v>32.25</v>
      </c>
      <c r="N3983" s="5">
        <f t="shared" si="3356"/>
        <v>32.25</v>
      </c>
      <c r="O3983" s="5">
        <f t="shared" si="3356"/>
        <v>0</v>
      </c>
      <c r="P3983" s="5">
        <f t="shared" si="3357"/>
        <v>0</v>
      </c>
      <c r="Q3983" s="5">
        <f t="shared" si="3357"/>
        <v>0</v>
      </c>
      <c r="R3983" s="5">
        <f t="shared" si="3357"/>
        <v>0</v>
      </c>
      <c r="S3983" s="5">
        <f t="shared" si="3357"/>
        <v>0</v>
      </c>
      <c r="T3983" s="5">
        <f t="shared" si="3357"/>
        <v>32.25</v>
      </c>
      <c r="U3983" s="5">
        <f t="shared" si="3357"/>
        <v>0</v>
      </c>
      <c r="V3983" s="42">
        <f t="shared" si="3357"/>
        <v>0</v>
      </c>
      <c r="W3983" s="5">
        <f t="shared" si="3358"/>
        <v>100</v>
      </c>
      <c r="X3983" s="27"/>
    </row>
    <row r="3984" spans="1:24" ht="63" customHeight="1" x14ac:dyDescent="0.3">
      <c r="A3984" s="4" t="s">
        <v>241</v>
      </c>
      <c r="B3984" s="4" t="s">
        <v>1788</v>
      </c>
      <c r="C3984" s="4" t="s">
        <v>254</v>
      </c>
      <c r="D3984" s="4"/>
      <c r="E3984" s="14" t="s">
        <v>1230</v>
      </c>
      <c r="F3984" s="5">
        <f t="shared" si="3355"/>
        <v>0</v>
      </c>
      <c r="G3984" s="5">
        <f t="shared" si="3355"/>
        <v>0</v>
      </c>
      <c r="H3984" s="5">
        <f t="shared" si="3355"/>
        <v>0</v>
      </c>
      <c r="I3984" s="5">
        <f t="shared" si="3355"/>
        <v>0</v>
      </c>
      <c r="J3984" s="5">
        <f t="shared" si="3355"/>
        <v>0</v>
      </c>
      <c r="K3984" s="5">
        <f t="shared" si="3355"/>
        <v>0</v>
      </c>
      <c r="L3984" s="5">
        <f t="shared" si="3355"/>
        <v>32.25</v>
      </c>
      <c r="M3984" s="5">
        <f t="shared" si="3330"/>
        <v>32.25</v>
      </c>
      <c r="N3984" s="5">
        <f t="shared" si="3356"/>
        <v>32.25</v>
      </c>
      <c r="O3984" s="5">
        <f t="shared" si="3356"/>
        <v>0</v>
      </c>
      <c r="P3984" s="5">
        <f t="shared" si="3357"/>
        <v>0</v>
      </c>
      <c r="Q3984" s="5">
        <f t="shared" si="3357"/>
        <v>0</v>
      </c>
      <c r="R3984" s="5">
        <f t="shared" si="3357"/>
        <v>0</v>
      </c>
      <c r="S3984" s="5">
        <f t="shared" si="3357"/>
        <v>0</v>
      </c>
      <c r="T3984" s="5">
        <f t="shared" si="3357"/>
        <v>32.25</v>
      </c>
      <c r="U3984" s="5">
        <f t="shared" si="3357"/>
        <v>0</v>
      </c>
      <c r="V3984" s="42">
        <f t="shared" si="3357"/>
        <v>0</v>
      </c>
      <c r="W3984" s="5">
        <f t="shared" si="3358"/>
        <v>100</v>
      </c>
      <c r="X3984" s="27"/>
    </row>
    <row r="3985" spans="1:24" ht="31.5" customHeight="1" x14ac:dyDescent="0.3">
      <c r="A3985" s="4" t="s">
        <v>241</v>
      </c>
      <c r="B3985" s="4" t="s">
        <v>1788</v>
      </c>
      <c r="C3985" s="4" t="s">
        <v>1306</v>
      </c>
      <c r="D3985" s="4"/>
      <c r="E3985" s="14" t="s">
        <v>1307</v>
      </c>
      <c r="F3985" s="5">
        <f t="shared" si="3355"/>
        <v>0</v>
      </c>
      <c r="G3985" s="5">
        <f t="shared" si="3355"/>
        <v>0</v>
      </c>
      <c r="H3985" s="5">
        <f t="shared" si="3355"/>
        <v>0</v>
      </c>
      <c r="I3985" s="5">
        <f t="shared" si="3355"/>
        <v>0</v>
      </c>
      <c r="J3985" s="5">
        <f t="shared" si="3355"/>
        <v>0</v>
      </c>
      <c r="K3985" s="5">
        <f t="shared" si="3355"/>
        <v>0</v>
      </c>
      <c r="L3985" s="5">
        <f t="shared" si="3355"/>
        <v>32.25</v>
      </c>
      <c r="M3985" s="5">
        <f t="shared" si="3330"/>
        <v>32.25</v>
      </c>
      <c r="N3985" s="5">
        <f t="shared" si="3356"/>
        <v>32.25</v>
      </c>
      <c r="O3985" s="5">
        <f t="shared" si="3356"/>
        <v>0</v>
      </c>
      <c r="P3985" s="5">
        <f t="shared" si="3357"/>
        <v>0</v>
      </c>
      <c r="Q3985" s="5">
        <f t="shared" si="3357"/>
        <v>0</v>
      </c>
      <c r="R3985" s="5">
        <f t="shared" si="3357"/>
        <v>0</v>
      </c>
      <c r="S3985" s="5">
        <f t="shared" si="3357"/>
        <v>0</v>
      </c>
      <c r="T3985" s="5">
        <f t="shared" si="3357"/>
        <v>32.25</v>
      </c>
      <c r="U3985" s="5">
        <f t="shared" si="3357"/>
        <v>0</v>
      </c>
      <c r="V3985" s="42">
        <f t="shared" si="3357"/>
        <v>0</v>
      </c>
      <c r="W3985" s="5">
        <f t="shared" si="3358"/>
        <v>100</v>
      </c>
      <c r="X3985" s="27"/>
    </row>
    <row r="3986" spans="1:24" ht="31.5" customHeight="1" x14ac:dyDescent="0.3">
      <c r="A3986" s="4" t="s">
        <v>241</v>
      </c>
      <c r="B3986" s="4" t="s">
        <v>1788</v>
      </c>
      <c r="C3986" s="4" t="s">
        <v>1306</v>
      </c>
      <c r="D3986" s="4" t="s">
        <v>11</v>
      </c>
      <c r="E3986" s="14" t="s">
        <v>531</v>
      </c>
      <c r="F3986" s="5">
        <f t="shared" si="3355"/>
        <v>0</v>
      </c>
      <c r="G3986" s="5">
        <f t="shared" si="3355"/>
        <v>0</v>
      </c>
      <c r="H3986" s="5">
        <f t="shared" si="3355"/>
        <v>0</v>
      </c>
      <c r="I3986" s="5">
        <f t="shared" si="3355"/>
        <v>0</v>
      </c>
      <c r="J3986" s="5">
        <f t="shared" si="3355"/>
        <v>0</v>
      </c>
      <c r="K3986" s="5">
        <f t="shared" si="3355"/>
        <v>0</v>
      </c>
      <c r="L3986" s="5">
        <f t="shared" si="3355"/>
        <v>32.25</v>
      </c>
      <c r="M3986" s="5">
        <f t="shared" si="3330"/>
        <v>32.25</v>
      </c>
      <c r="N3986" s="5">
        <f t="shared" si="3356"/>
        <v>32.25</v>
      </c>
      <c r="O3986" s="5">
        <f t="shared" si="3356"/>
        <v>0</v>
      </c>
      <c r="P3986" s="5">
        <f t="shared" si="3357"/>
        <v>0</v>
      </c>
      <c r="Q3986" s="5">
        <f t="shared" si="3357"/>
        <v>0</v>
      </c>
      <c r="R3986" s="5">
        <f t="shared" si="3357"/>
        <v>0</v>
      </c>
      <c r="S3986" s="5">
        <f t="shared" si="3357"/>
        <v>0</v>
      </c>
      <c r="T3986" s="5">
        <f t="shared" si="3357"/>
        <v>32.25</v>
      </c>
      <c r="U3986" s="5">
        <f t="shared" si="3357"/>
        <v>0</v>
      </c>
      <c r="V3986" s="42">
        <f t="shared" si="3357"/>
        <v>0</v>
      </c>
      <c r="W3986" s="5">
        <f t="shared" si="3358"/>
        <v>100</v>
      </c>
      <c r="X3986" s="27"/>
    </row>
    <row r="3987" spans="1:24" ht="31.5" customHeight="1" x14ac:dyDescent="0.3">
      <c r="A3987" s="4" t="s">
        <v>241</v>
      </c>
      <c r="B3987" s="4" t="s">
        <v>1788</v>
      </c>
      <c r="C3987" s="4" t="s">
        <v>1306</v>
      </c>
      <c r="D3987" s="4" t="s">
        <v>12</v>
      </c>
      <c r="E3987" s="14" t="s">
        <v>532</v>
      </c>
      <c r="F3987" s="5"/>
      <c r="G3987" s="5"/>
      <c r="H3987" s="5"/>
      <c r="I3987" s="5"/>
      <c r="J3987" s="5"/>
      <c r="K3987" s="5"/>
      <c r="L3987" s="5">
        <v>32.25</v>
      </c>
      <c r="M3987" s="5">
        <f t="shared" si="3330"/>
        <v>32.25</v>
      </c>
      <c r="N3987" s="5">
        <v>32.25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32.25</v>
      </c>
      <c r="U3987" s="5">
        <v>0</v>
      </c>
      <c r="V3987" s="42">
        <v>0</v>
      </c>
      <c r="W3987" s="5">
        <f t="shared" si="3358"/>
        <v>100</v>
      </c>
      <c r="X3987" s="27"/>
    </row>
    <row r="3988" spans="1:24" s="10" customFormat="1" ht="15.75" customHeight="1" x14ac:dyDescent="0.3">
      <c r="A3988" s="9" t="s">
        <v>241</v>
      </c>
      <c r="B3988" s="9" t="s">
        <v>1789</v>
      </c>
      <c r="C3988" s="9"/>
      <c r="D3988" s="9"/>
      <c r="E3988" s="13" t="s">
        <v>514</v>
      </c>
      <c r="F3988" s="11">
        <f t="shared" ref="F3988:L3988" si="3359">F3995+F4001+F4013+F4033</f>
        <v>12736.3</v>
      </c>
      <c r="G3988" s="11">
        <f t="shared" si="3359"/>
        <v>3605</v>
      </c>
      <c r="H3988" s="11">
        <f t="shared" si="3359"/>
        <v>4940.5000000000009</v>
      </c>
      <c r="I3988" s="11">
        <f t="shared" si="3359"/>
        <v>0</v>
      </c>
      <c r="J3988" s="11">
        <f t="shared" si="3359"/>
        <v>0</v>
      </c>
      <c r="K3988" s="11">
        <f t="shared" si="3359"/>
        <v>0</v>
      </c>
      <c r="L3988" s="11">
        <f t="shared" si="3359"/>
        <v>-1858.96</v>
      </c>
      <c r="M3988" s="11">
        <f t="shared" si="3330"/>
        <v>10877.34</v>
      </c>
      <c r="N3988" s="11">
        <f>N3995+N4001+N4013+N4033+N3989</f>
        <v>9675.8425799999986</v>
      </c>
      <c r="O3988" s="11">
        <f t="shared" ref="O3988:V3988" si="3360">O3995+O4001+O4013+O4033+O3989</f>
        <v>8050.6855200000009</v>
      </c>
      <c r="P3988" s="11">
        <f t="shared" si="3360"/>
        <v>0</v>
      </c>
      <c r="Q3988" s="11">
        <f t="shared" si="3360"/>
        <v>0</v>
      </c>
      <c r="R3988" s="11">
        <f t="shared" si="3360"/>
        <v>0</v>
      </c>
      <c r="S3988" s="11">
        <f t="shared" si="3360"/>
        <v>0</v>
      </c>
      <c r="T3988" s="11">
        <f t="shared" si="3360"/>
        <v>9675.7628599999989</v>
      </c>
      <c r="U3988" s="11">
        <f t="shared" si="3360"/>
        <v>0</v>
      </c>
      <c r="V3988" s="41">
        <f t="shared" si="3360"/>
        <v>0</v>
      </c>
      <c r="W3988" s="11">
        <f t="shared" si="3358"/>
        <v>99.999176092424605</v>
      </c>
      <c r="X3988" s="26"/>
    </row>
    <row r="3989" spans="1:24" ht="15.75" customHeight="1" x14ac:dyDescent="0.3">
      <c r="A3989" s="4" t="s">
        <v>241</v>
      </c>
      <c r="B3989" s="4" t="s">
        <v>1789</v>
      </c>
      <c r="C3989" s="4" t="s">
        <v>122</v>
      </c>
      <c r="D3989" s="4"/>
      <c r="E3989" s="14" t="s">
        <v>1042</v>
      </c>
      <c r="F3989" s="11"/>
      <c r="G3989" s="11"/>
      <c r="H3989" s="11"/>
      <c r="I3989" s="11"/>
      <c r="J3989" s="11"/>
      <c r="K3989" s="11"/>
      <c r="L3989" s="11"/>
      <c r="M3989" s="5">
        <v>0</v>
      </c>
      <c r="N3989" s="5">
        <f>N3990</f>
        <v>1052.63158</v>
      </c>
      <c r="O3989" s="5">
        <f t="shared" ref="O3989:V3993" si="3361">O3990</f>
        <v>303.63157999999999</v>
      </c>
      <c r="P3989" s="5">
        <f t="shared" si="3361"/>
        <v>0</v>
      </c>
      <c r="Q3989" s="5">
        <f t="shared" si="3361"/>
        <v>0</v>
      </c>
      <c r="R3989" s="5">
        <f t="shared" si="3361"/>
        <v>0</v>
      </c>
      <c r="S3989" s="5">
        <f t="shared" si="3361"/>
        <v>0</v>
      </c>
      <c r="T3989" s="5">
        <f t="shared" si="3361"/>
        <v>1052.63158</v>
      </c>
      <c r="U3989" s="5">
        <f t="shared" si="3361"/>
        <v>0</v>
      </c>
      <c r="V3989" s="42">
        <f t="shared" si="3361"/>
        <v>0</v>
      </c>
      <c r="W3989" s="5">
        <f t="shared" si="3358"/>
        <v>100</v>
      </c>
      <c r="X3989" s="27"/>
    </row>
    <row r="3990" spans="1:24" ht="31.5" customHeight="1" x14ac:dyDescent="0.3">
      <c r="A3990" s="4" t="s">
        <v>241</v>
      </c>
      <c r="B3990" s="4" t="s">
        <v>1789</v>
      </c>
      <c r="C3990" s="4" t="s">
        <v>183</v>
      </c>
      <c r="D3990" s="4"/>
      <c r="E3990" s="14" t="s">
        <v>1043</v>
      </c>
      <c r="F3990" s="11"/>
      <c r="G3990" s="11"/>
      <c r="H3990" s="11"/>
      <c r="I3990" s="11"/>
      <c r="J3990" s="11"/>
      <c r="K3990" s="11"/>
      <c r="L3990" s="11"/>
      <c r="M3990" s="5">
        <v>0</v>
      </c>
      <c r="N3990" s="5">
        <f>N3991</f>
        <v>1052.63158</v>
      </c>
      <c r="O3990" s="5">
        <f t="shared" si="3361"/>
        <v>303.63157999999999</v>
      </c>
      <c r="P3990" s="5">
        <f t="shared" si="3361"/>
        <v>0</v>
      </c>
      <c r="Q3990" s="5">
        <f t="shared" si="3361"/>
        <v>0</v>
      </c>
      <c r="R3990" s="5">
        <f t="shared" si="3361"/>
        <v>0</v>
      </c>
      <c r="S3990" s="5">
        <f t="shared" si="3361"/>
        <v>0</v>
      </c>
      <c r="T3990" s="5">
        <f t="shared" si="3361"/>
        <v>1052.63158</v>
      </c>
      <c r="U3990" s="5">
        <f t="shared" si="3361"/>
        <v>0</v>
      </c>
      <c r="V3990" s="42">
        <f t="shared" si="3361"/>
        <v>0</v>
      </c>
      <c r="W3990" s="5">
        <f t="shared" si="3358"/>
        <v>100</v>
      </c>
      <c r="X3990" s="27"/>
    </row>
    <row r="3991" spans="1:24" ht="63" customHeight="1" x14ac:dyDescent="0.3">
      <c r="A3991" s="4" t="s">
        <v>241</v>
      </c>
      <c r="B3991" s="4" t="s">
        <v>1789</v>
      </c>
      <c r="C3991" s="4" t="s">
        <v>184</v>
      </c>
      <c r="D3991" s="4"/>
      <c r="E3991" s="14" t="s">
        <v>1044</v>
      </c>
      <c r="F3991" s="11"/>
      <c r="G3991" s="11"/>
      <c r="H3991" s="11"/>
      <c r="I3991" s="11"/>
      <c r="J3991" s="11"/>
      <c r="K3991" s="11"/>
      <c r="L3991" s="11"/>
      <c r="M3991" s="5">
        <v>0</v>
      </c>
      <c r="N3991" s="5">
        <f>N3992</f>
        <v>1052.63158</v>
      </c>
      <c r="O3991" s="5">
        <f t="shared" si="3361"/>
        <v>303.63157999999999</v>
      </c>
      <c r="P3991" s="5">
        <f t="shared" si="3361"/>
        <v>0</v>
      </c>
      <c r="Q3991" s="5">
        <f t="shared" si="3361"/>
        <v>0</v>
      </c>
      <c r="R3991" s="5">
        <f t="shared" si="3361"/>
        <v>0</v>
      </c>
      <c r="S3991" s="5">
        <f t="shared" si="3361"/>
        <v>0</v>
      </c>
      <c r="T3991" s="5">
        <f t="shared" si="3361"/>
        <v>1052.63158</v>
      </c>
      <c r="U3991" s="5">
        <f t="shared" si="3361"/>
        <v>0</v>
      </c>
      <c r="V3991" s="42">
        <f t="shared" si="3361"/>
        <v>0</v>
      </c>
      <c r="W3991" s="5">
        <f t="shared" si="3358"/>
        <v>100</v>
      </c>
      <c r="X3991" s="27"/>
    </row>
    <row r="3992" spans="1:24" ht="31.5" customHeight="1" x14ac:dyDescent="0.3">
      <c r="A3992" s="4" t="s">
        <v>241</v>
      </c>
      <c r="B3992" s="4" t="s">
        <v>1789</v>
      </c>
      <c r="C3992" s="4" t="s">
        <v>1427</v>
      </c>
      <c r="D3992" s="4"/>
      <c r="E3992" s="14" t="s">
        <v>1428</v>
      </c>
      <c r="F3992" s="11"/>
      <c r="G3992" s="11"/>
      <c r="H3992" s="11"/>
      <c r="I3992" s="11"/>
      <c r="J3992" s="11"/>
      <c r="K3992" s="11"/>
      <c r="L3992" s="11"/>
      <c r="M3992" s="5">
        <v>0</v>
      </c>
      <c r="N3992" s="5">
        <f>N3993</f>
        <v>1052.63158</v>
      </c>
      <c r="O3992" s="5">
        <f t="shared" si="3361"/>
        <v>303.63157999999999</v>
      </c>
      <c r="P3992" s="5">
        <f t="shared" si="3361"/>
        <v>0</v>
      </c>
      <c r="Q3992" s="5">
        <f t="shared" si="3361"/>
        <v>0</v>
      </c>
      <c r="R3992" s="5">
        <f t="shared" si="3361"/>
        <v>0</v>
      </c>
      <c r="S3992" s="5">
        <f t="shared" si="3361"/>
        <v>0</v>
      </c>
      <c r="T3992" s="5">
        <f t="shared" si="3361"/>
        <v>1052.63158</v>
      </c>
      <c r="U3992" s="5">
        <f t="shared" si="3361"/>
        <v>0</v>
      </c>
      <c r="V3992" s="42">
        <f t="shared" si="3361"/>
        <v>0</v>
      </c>
      <c r="W3992" s="5">
        <f t="shared" si="3358"/>
        <v>100</v>
      </c>
      <c r="X3992" s="27"/>
    </row>
    <row r="3993" spans="1:24" ht="31.5" customHeight="1" x14ac:dyDescent="0.3">
      <c r="A3993" s="4" t="s">
        <v>241</v>
      </c>
      <c r="B3993" s="4" t="s">
        <v>1789</v>
      </c>
      <c r="C3993" s="4" t="s">
        <v>1427</v>
      </c>
      <c r="D3993" s="4" t="s">
        <v>11</v>
      </c>
      <c r="E3993" s="14" t="s">
        <v>531</v>
      </c>
      <c r="F3993" s="11"/>
      <c r="G3993" s="11"/>
      <c r="H3993" s="11"/>
      <c r="I3993" s="11"/>
      <c r="J3993" s="11"/>
      <c r="K3993" s="11"/>
      <c r="L3993" s="11"/>
      <c r="M3993" s="5">
        <v>0</v>
      </c>
      <c r="N3993" s="5">
        <f>N3994</f>
        <v>1052.63158</v>
      </c>
      <c r="O3993" s="5">
        <f t="shared" si="3361"/>
        <v>303.63157999999999</v>
      </c>
      <c r="P3993" s="5">
        <f t="shared" si="3361"/>
        <v>0</v>
      </c>
      <c r="Q3993" s="5">
        <f t="shared" si="3361"/>
        <v>0</v>
      </c>
      <c r="R3993" s="5">
        <f t="shared" si="3361"/>
        <v>0</v>
      </c>
      <c r="S3993" s="5">
        <f t="shared" si="3361"/>
        <v>0</v>
      </c>
      <c r="T3993" s="5">
        <f t="shared" si="3361"/>
        <v>1052.63158</v>
      </c>
      <c r="U3993" s="5">
        <f t="shared" si="3361"/>
        <v>0</v>
      </c>
      <c r="V3993" s="42">
        <f t="shared" si="3361"/>
        <v>0</v>
      </c>
      <c r="W3993" s="5">
        <f t="shared" si="3358"/>
        <v>100</v>
      </c>
      <c r="X3993" s="27"/>
    </row>
    <row r="3994" spans="1:24" ht="31.5" customHeight="1" x14ac:dyDescent="0.3">
      <c r="A3994" s="4" t="s">
        <v>241</v>
      </c>
      <c r="B3994" s="4" t="s">
        <v>1789</v>
      </c>
      <c r="C3994" s="4" t="s">
        <v>1427</v>
      </c>
      <c r="D3994" s="4" t="s">
        <v>12</v>
      </c>
      <c r="E3994" s="14" t="s">
        <v>532</v>
      </c>
      <c r="F3994" s="11"/>
      <c r="G3994" s="11"/>
      <c r="H3994" s="11"/>
      <c r="I3994" s="11"/>
      <c r="J3994" s="11"/>
      <c r="K3994" s="11"/>
      <c r="L3994" s="11"/>
      <c r="M3994" s="5">
        <v>0</v>
      </c>
      <c r="N3994" s="5">
        <v>1052.63158</v>
      </c>
      <c r="O3994" s="5">
        <v>303.63157999999999</v>
      </c>
      <c r="P3994" s="5">
        <v>0</v>
      </c>
      <c r="Q3994" s="5">
        <v>0</v>
      </c>
      <c r="R3994" s="5">
        <v>0</v>
      </c>
      <c r="S3994" s="5">
        <v>0</v>
      </c>
      <c r="T3994" s="5">
        <v>1052.63158</v>
      </c>
      <c r="U3994" s="5">
        <v>0</v>
      </c>
      <c r="V3994" s="42">
        <v>0</v>
      </c>
      <c r="W3994" s="5">
        <f t="shared" si="3358"/>
        <v>100</v>
      </c>
      <c r="X3994" s="27"/>
    </row>
    <row r="3995" spans="1:24" ht="31.5" customHeight="1" x14ac:dyDescent="0.3">
      <c r="A3995" s="4" t="s">
        <v>241</v>
      </c>
      <c r="B3995" s="4" t="s">
        <v>1789</v>
      </c>
      <c r="C3995" s="4" t="s">
        <v>211</v>
      </c>
      <c r="D3995" s="4"/>
      <c r="E3995" s="14" t="s">
        <v>1138</v>
      </c>
      <c r="F3995" s="5">
        <f t="shared" ref="F3995:L3999" si="3362">F3996</f>
        <v>765.1</v>
      </c>
      <c r="G3995" s="5">
        <f t="shared" si="3362"/>
        <v>765.1</v>
      </c>
      <c r="H3995" s="5">
        <f t="shared" si="3362"/>
        <v>765.1</v>
      </c>
      <c r="I3995" s="5">
        <f t="shared" si="3362"/>
        <v>0</v>
      </c>
      <c r="J3995" s="5">
        <f t="shared" si="3362"/>
        <v>0</v>
      </c>
      <c r="K3995" s="5">
        <f t="shared" si="3362"/>
        <v>0</v>
      </c>
      <c r="L3995" s="5">
        <f t="shared" si="3362"/>
        <v>34.567999999999998</v>
      </c>
      <c r="M3995" s="5">
        <f t="shared" si="3330"/>
        <v>799.66800000000001</v>
      </c>
      <c r="N3995" s="5">
        <f t="shared" ref="N3995:O3999" si="3363">N3996</f>
        <v>799.66800000000001</v>
      </c>
      <c r="O3995" s="5">
        <f t="shared" si="3363"/>
        <v>780.88053000000002</v>
      </c>
      <c r="P3995" s="5">
        <f t="shared" ref="P3995:V3999" si="3364">P3996</f>
        <v>0</v>
      </c>
      <c r="Q3995" s="5">
        <f t="shared" si="3364"/>
        <v>0</v>
      </c>
      <c r="R3995" s="5">
        <f t="shared" si="3364"/>
        <v>0</v>
      </c>
      <c r="S3995" s="5">
        <f t="shared" si="3364"/>
        <v>0</v>
      </c>
      <c r="T3995" s="5">
        <f t="shared" si="3364"/>
        <v>799.66251999999997</v>
      </c>
      <c r="U3995" s="5">
        <f t="shared" si="3364"/>
        <v>0</v>
      </c>
      <c r="V3995" s="42">
        <f t="shared" si="3364"/>
        <v>0</v>
      </c>
      <c r="W3995" s="5">
        <f t="shared" si="3358"/>
        <v>99.999314715606971</v>
      </c>
      <c r="X3995" s="27"/>
    </row>
    <row r="3996" spans="1:24" ht="15.75" customHeight="1" x14ac:dyDescent="0.3">
      <c r="A3996" s="4" t="s">
        <v>241</v>
      </c>
      <c r="B3996" s="4" t="s">
        <v>1789</v>
      </c>
      <c r="C3996" s="4" t="s">
        <v>213</v>
      </c>
      <c r="D3996" s="4"/>
      <c r="E3996" s="14" t="s">
        <v>1144</v>
      </c>
      <c r="F3996" s="5">
        <f t="shared" si="3362"/>
        <v>765.1</v>
      </c>
      <c r="G3996" s="5">
        <f t="shared" si="3362"/>
        <v>765.1</v>
      </c>
      <c r="H3996" s="5">
        <f t="shared" si="3362"/>
        <v>765.1</v>
      </c>
      <c r="I3996" s="5">
        <f t="shared" si="3362"/>
        <v>0</v>
      </c>
      <c r="J3996" s="5">
        <f t="shared" si="3362"/>
        <v>0</v>
      </c>
      <c r="K3996" s="5">
        <f t="shared" si="3362"/>
        <v>0</v>
      </c>
      <c r="L3996" s="5">
        <f t="shared" si="3362"/>
        <v>34.567999999999998</v>
      </c>
      <c r="M3996" s="5">
        <f t="shared" si="3330"/>
        <v>799.66800000000001</v>
      </c>
      <c r="N3996" s="5">
        <f t="shared" si="3363"/>
        <v>799.66800000000001</v>
      </c>
      <c r="O3996" s="5">
        <f t="shared" si="3363"/>
        <v>780.88053000000002</v>
      </c>
      <c r="P3996" s="5">
        <f t="shared" si="3364"/>
        <v>0</v>
      </c>
      <c r="Q3996" s="5">
        <f t="shared" si="3364"/>
        <v>0</v>
      </c>
      <c r="R3996" s="5">
        <f t="shared" si="3364"/>
        <v>0</v>
      </c>
      <c r="S3996" s="5">
        <f t="shared" si="3364"/>
        <v>0</v>
      </c>
      <c r="T3996" s="5">
        <f t="shared" si="3364"/>
        <v>799.66251999999997</v>
      </c>
      <c r="U3996" s="5">
        <f t="shared" si="3364"/>
        <v>0</v>
      </c>
      <c r="V3996" s="42">
        <f t="shared" si="3364"/>
        <v>0</v>
      </c>
      <c r="W3996" s="5">
        <f t="shared" si="3358"/>
        <v>99.999314715606971</v>
      </c>
      <c r="X3996" s="27"/>
    </row>
    <row r="3997" spans="1:24" ht="31.5" customHeight="1" x14ac:dyDescent="0.3">
      <c r="A3997" s="4" t="s">
        <v>241</v>
      </c>
      <c r="B3997" s="4" t="s">
        <v>1789</v>
      </c>
      <c r="C3997" s="4" t="s">
        <v>221</v>
      </c>
      <c r="D3997" s="4"/>
      <c r="E3997" s="14" t="s">
        <v>1145</v>
      </c>
      <c r="F3997" s="5">
        <f t="shared" si="3362"/>
        <v>765.1</v>
      </c>
      <c r="G3997" s="5">
        <f t="shared" si="3362"/>
        <v>765.1</v>
      </c>
      <c r="H3997" s="5">
        <f t="shared" si="3362"/>
        <v>765.1</v>
      </c>
      <c r="I3997" s="5">
        <f t="shared" si="3362"/>
        <v>0</v>
      </c>
      <c r="J3997" s="5">
        <f t="shared" si="3362"/>
        <v>0</v>
      </c>
      <c r="K3997" s="5">
        <f t="shared" si="3362"/>
        <v>0</v>
      </c>
      <c r="L3997" s="5">
        <f t="shared" si="3362"/>
        <v>34.567999999999998</v>
      </c>
      <c r="M3997" s="5">
        <f t="shared" si="3330"/>
        <v>799.66800000000001</v>
      </c>
      <c r="N3997" s="5">
        <f t="shared" si="3363"/>
        <v>799.66800000000001</v>
      </c>
      <c r="O3997" s="5">
        <f t="shared" si="3363"/>
        <v>780.88053000000002</v>
      </c>
      <c r="P3997" s="5">
        <f t="shared" si="3364"/>
        <v>0</v>
      </c>
      <c r="Q3997" s="5">
        <f t="shared" si="3364"/>
        <v>0</v>
      </c>
      <c r="R3997" s="5">
        <f t="shared" si="3364"/>
        <v>0</v>
      </c>
      <c r="S3997" s="5">
        <f t="shared" si="3364"/>
        <v>0</v>
      </c>
      <c r="T3997" s="5">
        <f t="shared" si="3364"/>
        <v>799.66251999999997</v>
      </c>
      <c r="U3997" s="5">
        <f t="shared" si="3364"/>
        <v>0</v>
      </c>
      <c r="V3997" s="42">
        <f t="shared" si="3364"/>
        <v>0</v>
      </c>
      <c r="W3997" s="5">
        <f t="shared" si="3358"/>
        <v>99.999314715606971</v>
      </c>
      <c r="X3997" s="27"/>
    </row>
    <row r="3998" spans="1:24" ht="31.5" customHeight="1" x14ac:dyDescent="0.3">
      <c r="A3998" s="4" t="s">
        <v>241</v>
      </c>
      <c r="B3998" s="4" t="s">
        <v>1789</v>
      </c>
      <c r="C3998" s="4" t="s">
        <v>217</v>
      </c>
      <c r="D3998" s="4"/>
      <c r="E3998" s="14" t="s">
        <v>605</v>
      </c>
      <c r="F3998" s="5">
        <f t="shared" si="3362"/>
        <v>765.1</v>
      </c>
      <c r="G3998" s="5">
        <f t="shared" si="3362"/>
        <v>765.1</v>
      </c>
      <c r="H3998" s="5">
        <f t="shared" si="3362"/>
        <v>765.1</v>
      </c>
      <c r="I3998" s="5">
        <f t="shared" si="3362"/>
        <v>0</v>
      </c>
      <c r="J3998" s="5">
        <f t="shared" si="3362"/>
        <v>0</v>
      </c>
      <c r="K3998" s="5">
        <f t="shared" si="3362"/>
        <v>0</v>
      </c>
      <c r="L3998" s="5">
        <f t="shared" si="3362"/>
        <v>34.567999999999998</v>
      </c>
      <c r="M3998" s="5">
        <f t="shared" si="3330"/>
        <v>799.66800000000001</v>
      </c>
      <c r="N3998" s="5">
        <f t="shared" si="3363"/>
        <v>799.66800000000001</v>
      </c>
      <c r="O3998" s="5">
        <f t="shared" si="3363"/>
        <v>780.88053000000002</v>
      </c>
      <c r="P3998" s="5">
        <f t="shared" si="3364"/>
        <v>0</v>
      </c>
      <c r="Q3998" s="5">
        <f t="shared" si="3364"/>
        <v>0</v>
      </c>
      <c r="R3998" s="5">
        <f t="shared" si="3364"/>
        <v>0</v>
      </c>
      <c r="S3998" s="5">
        <f t="shared" si="3364"/>
        <v>0</v>
      </c>
      <c r="T3998" s="5">
        <f t="shared" si="3364"/>
        <v>799.66251999999997</v>
      </c>
      <c r="U3998" s="5">
        <f t="shared" si="3364"/>
        <v>0</v>
      </c>
      <c r="V3998" s="42">
        <f t="shared" si="3364"/>
        <v>0</v>
      </c>
      <c r="W3998" s="5">
        <f t="shared" si="3358"/>
        <v>99.999314715606971</v>
      </c>
      <c r="X3998" s="27"/>
    </row>
    <row r="3999" spans="1:24" ht="31.5" customHeight="1" x14ac:dyDescent="0.3">
      <c r="A3999" s="4" t="s">
        <v>241</v>
      </c>
      <c r="B3999" s="4" t="s">
        <v>1789</v>
      </c>
      <c r="C3999" s="4" t="s">
        <v>217</v>
      </c>
      <c r="D3999" s="4" t="s">
        <v>11</v>
      </c>
      <c r="E3999" s="14" t="s">
        <v>531</v>
      </c>
      <c r="F3999" s="5">
        <f t="shared" si="3362"/>
        <v>765.1</v>
      </c>
      <c r="G3999" s="5">
        <f t="shared" si="3362"/>
        <v>765.1</v>
      </c>
      <c r="H3999" s="5">
        <f t="shared" si="3362"/>
        <v>765.1</v>
      </c>
      <c r="I3999" s="5">
        <f t="shared" si="3362"/>
        <v>0</v>
      </c>
      <c r="J3999" s="5">
        <f t="shared" si="3362"/>
        <v>0</v>
      </c>
      <c r="K3999" s="5">
        <f t="shared" si="3362"/>
        <v>0</v>
      </c>
      <c r="L3999" s="5">
        <f t="shared" si="3362"/>
        <v>34.567999999999998</v>
      </c>
      <c r="M3999" s="5">
        <f t="shared" si="3330"/>
        <v>799.66800000000001</v>
      </c>
      <c r="N3999" s="5">
        <f t="shared" si="3363"/>
        <v>799.66800000000001</v>
      </c>
      <c r="O3999" s="5">
        <f t="shared" si="3363"/>
        <v>780.88053000000002</v>
      </c>
      <c r="P3999" s="5">
        <f t="shared" si="3364"/>
        <v>0</v>
      </c>
      <c r="Q3999" s="5">
        <f t="shared" si="3364"/>
        <v>0</v>
      </c>
      <c r="R3999" s="5">
        <f t="shared" si="3364"/>
        <v>0</v>
      </c>
      <c r="S3999" s="5">
        <f t="shared" si="3364"/>
        <v>0</v>
      </c>
      <c r="T3999" s="5">
        <f t="shared" si="3364"/>
        <v>799.66251999999997</v>
      </c>
      <c r="U3999" s="5">
        <f t="shared" si="3364"/>
        <v>0</v>
      </c>
      <c r="V3999" s="42">
        <f t="shared" si="3364"/>
        <v>0</v>
      </c>
      <c r="W3999" s="5">
        <f t="shared" si="3358"/>
        <v>99.999314715606971</v>
      </c>
      <c r="X3999" s="27"/>
    </row>
    <row r="4000" spans="1:24" ht="31.5" customHeight="1" x14ac:dyDescent="0.3">
      <c r="A4000" s="4" t="s">
        <v>241</v>
      </c>
      <c r="B4000" s="4" t="s">
        <v>1789</v>
      </c>
      <c r="C4000" s="4" t="s">
        <v>217</v>
      </c>
      <c r="D4000" s="4" t="s">
        <v>12</v>
      </c>
      <c r="E4000" s="14" t="s">
        <v>532</v>
      </c>
      <c r="F4000" s="5">
        <v>765.1</v>
      </c>
      <c r="G4000" s="5">
        <v>765.1</v>
      </c>
      <c r="H4000" s="5">
        <v>765.1</v>
      </c>
      <c r="I4000" s="5"/>
      <c r="J4000" s="5"/>
      <c r="K4000" s="5"/>
      <c r="L4000" s="5">
        <f>54.993-20.425</f>
        <v>34.567999999999998</v>
      </c>
      <c r="M4000" s="5">
        <f t="shared" si="3330"/>
        <v>799.66800000000001</v>
      </c>
      <c r="N4000" s="5">
        <v>799.66800000000001</v>
      </c>
      <c r="O4000" s="5">
        <v>780.88053000000002</v>
      </c>
      <c r="P4000" s="5">
        <v>0</v>
      </c>
      <c r="Q4000" s="5">
        <v>0</v>
      </c>
      <c r="R4000" s="5">
        <v>0</v>
      </c>
      <c r="S4000" s="5">
        <v>0</v>
      </c>
      <c r="T4000" s="5">
        <v>799.66251999999997</v>
      </c>
      <c r="U4000" s="5">
        <v>0</v>
      </c>
      <c r="V4000" s="42">
        <v>0</v>
      </c>
      <c r="W4000" s="5">
        <f t="shared" si="3358"/>
        <v>99.999314715606971</v>
      </c>
      <c r="X4000" s="27"/>
    </row>
    <row r="4001" spans="1:24" ht="31.5" customHeight="1" x14ac:dyDescent="0.3">
      <c r="A4001" s="4" t="s">
        <v>241</v>
      </c>
      <c r="B4001" s="4" t="s">
        <v>1789</v>
      </c>
      <c r="C4001" s="4" t="s">
        <v>202</v>
      </c>
      <c r="D4001" s="4"/>
      <c r="E4001" s="14" t="s">
        <v>1156</v>
      </c>
      <c r="F4001" s="5">
        <f t="shared" ref="F4001:L4001" si="3365">F4002</f>
        <v>7618.9</v>
      </c>
      <c r="G4001" s="5">
        <f t="shared" si="3365"/>
        <v>2387.6</v>
      </c>
      <c r="H4001" s="5">
        <f t="shared" si="3365"/>
        <v>3723.1000000000004</v>
      </c>
      <c r="I4001" s="5">
        <f t="shared" si="3365"/>
        <v>0</v>
      </c>
      <c r="J4001" s="5">
        <f t="shared" si="3365"/>
        <v>0</v>
      </c>
      <c r="K4001" s="5">
        <f t="shared" si="3365"/>
        <v>0</v>
      </c>
      <c r="L4001" s="5">
        <f t="shared" si="3365"/>
        <v>-868.15800000000002</v>
      </c>
      <c r="M4001" s="5">
        <f t="shared" si="3330"/>
        <v>6750.7419999999993</v>
      </c>
      <c r="N4001" s="5">
        <f>N4002</f>
        <v>6750.7420000000002</v>
      </c>
      <c r="O4001" s="5">
        <f>O4002</f>
        <v>6067.2797800000008</v>
      </c>
      <c r="P4001" s="5">
        <f t="shared" ref="P4001:V4001" si="3366">P4002</f>
        <v>0</v>
      </c>
      <c r="Q4001" s="5">
        <f t="shared" si="3366"/>
        <v>0</v>
      </c>
      <c r="R4001" s="5">
        <f t="shared" si="3366"/>
        <v>0</v>
      </c>
      <c r="S4001" s="5">
        <f t="shared" si="3366"/>
        <v>0</v>
      </c>
      <c r="T4001" s="5">
        <f t="shared" si="3366"/>
        <v>6750.6677600000003</v>
      </c>
      <c r="U4001" s="5">
        <f t="shared" si="3366"/>
        <v>0</v>
      </c>
      <c r="V4001" s="42">
        <f t="shared" si="3366"/>
        <v>0</v>
      </c>
      <c r="W4001" s="5">
        <f t="shared" si="3358"/>
        <v>99.998900269037094</v>
      </c>
      <c r="X4001" s="27"/>
    </row>
    <row r="4002" spans="1:24" ht="31.5" customHeight="1" x14ac:dyDescent="0.3">
      <c r="A4002" s="4" t="s">
        <v>241</v>
      </c>
      <c r="B4002" s="4" t="s">
        <v>1789</v>
      </c>
      <c r="C4002" s="4" t="s">
        <v>203</v>
      </c>
      <c r="D4002" s="4"/>
      <c r="E4002" s="14" t="s">
        <v>1157</v>
      </c>
      <c r="F4002" s="5">
        <f t="shared" ref="F4002:L4002" si="3367">F4003+F4009</f>
        <v>7618.9</v>
      </c>
      <c r="G4002" s="5">
        <f t="shared" si="3367"/>
        <v>2387.6</v>
      </c>
      <c r="H4002" s="5">
        <f t="shared" si="3367"/>
        <v>3723.1000000000004</v>
      </c>
      <c r="I4002" s="5">
        <f t="shared" si="3367"/>
        <v>0</v>
      </c>
      <c r="J4002" s="5">
        <f t="shared" si="3367"/>
        <v>0</v>
      </c>
      <c r="K4002" s="5">
        <f t="shared" si="3367"/>
        <v>0</v>
      </c>
      <c r="L4002" s="5">
        <f t="shared" si="3367"/>
        <v>-868.15800000000002</v>
      </c>
      <c r="M4002" s="5">
        <f t="shared" si="3330"/>
        <v>6750.7419999999993</v>
      </c>
      <c r="N4002" s="5">
        <f>N4003+N4009</f>
        <v>6750.7420000000002</v>
      </c>
      <c r="O4002" s="5">
        <f>O4003+O4009</f>
        <v>6067.2797800000008</v>
      </c>
      <c r="P4002" s="5">
        <f t="shared" ref="P4002:V4002" si="3368">P4003+P4009</f>
        <v>0</v>
      </c>
      <c r="Q4002" s="5">
        <f t="shared" si="3368"/>
        <v>0</v>
      </c>
      <c r="R4002" s="5">
        <f t="shared" si="3368"/>
        <v>0</v>
      </c>
      <c r="S4002" s="5">
        <f t="shared" si="3368"/>
        <v>0</v>
      </c>
      <c r="T4002" s="5">
        <f t="shared" si="3368"/>
        <v>6750.6677600000003</v>
      </c>
      <c r="U4002" s="5">
        <f t="shared" si="3368"/>
        <v>0</v>
      </c>
      <c r="V4002" s="42">
        <f t="shared" si="3368"/>
        <v>0</v>
      </c>
      <c r="W4002" s="5">
        <f t="shared" si="3358"/>
        <v>99.998900269037094</v>
      </c>
      <c r="X4002" s="27"/>
    </row>
    <row r="4003" spans="1:24" ht="31.5" customHeight="1" x14ac:dyDescent="0.3">
      <c r="A4003" s="4" t="s">
        <v>241</v>
      </c>
      <c r="B4003" s="4" t="s">
        <v>1789</v>
      </c>
      <c r="C4003" s="4" t="s">
        <v>218</v>
      </c>
      <c r="D4003" s="4"/>
      <c r="E4003" s="14" t="s">
        <v>1158</v>
      </c>
      <c r="F4003" s="5">
        <f t="shared" ref="F4003:L4003" si="3369">F4004</f>
        <v>6087.7</v>
      </c>
      <c r="G4003" s="5">
        <f t="shared" si="3369"/>
        <v>856.4</v>
      </c>
      <c r="H4003" s="5">
        <f t="shared" si="3369"/>
        <v>2191.9</v>
      </c>
      <c r="I4003" s="5">
        <f t="shared" si="3369"/>
        <v>0</v>
      </c>
      <c r="J4003" s="5">
        <f t="shared" si="3369"/>
        <v>0</v>
      </c>
      <c r="K4003" s="5">
        <f t="shared" si="3369"/>
        <v>0</v>
      </c>
      <c r="L4003" s="5">
        <f t="shared" si="3369"/>
        <v>-868.15800000000002</v>
      </c>
      <c r="M4003" s="5">
        <f t="shared" si="3330"/>
        <v>5219.5419999999995</v>
      </c>
      <c r="N4003" s="5">
        <f>N4004</f>
        <v>5219.5420000000004</v>
      </c>
      <c r="O4003" s="5">
        <f>O4004</f>
        <v>4779.9382800000003</v>
      </c>
      <c r="P4003" s="5">
        <f t="shared" ref="P4003:V4003" si="3370">P4004</f>
        <v>0</v>
      </c>
      <c r="Q4003" s="5">
        <f t="shared" si="3370"/>
        <v>0</v>
      </c>
      <c r="R4003" s="5">
        <f t="shared" si="3370"/>
        <v>0</v>
      </c>
      <c r="S4003" s="5">
        <f t="shared" si="3370"/>
        <v>0</v>
      </c>
      <c r="T4003" s="5">
        <f>T4004</f>
        <v>5219.4677600000005</v>
      </c>
      <c r="U4003" s="5">
        <f t="shared" si="3370"/>
        <v>0</v>
      </c>
      <c r="V4003" s="42">
        <f t="shared" si="3370"/>
        <v>0</v>
      </c>
      <c r="W4003" s="5">
        <f t="shared" si="3358"/>
        <v>99.998577652981808</v>
      </c>
      <c r="X4003" s="27"/>
    </row>
    <row r="4004" spans="1:24" ht="31.5" customHeight="1" x14ac:dyDescent="0.3">
      <c r="A4004" s="4" t="s">
        <v>241</v>
      </c>
      <c r="B4004" s="4" t="s">
        <v>1789</v>
      </c>
      <c r="C4004" s="4" t="s">
        <v>1462</v>
      </c>
      <c r="D4004" s="4"/>
      <c r="E4004" s="14" t="s">
        <v>1463</v>
      </c>
      <c r="F4004" s="5">
        <f t="shared" ref="F4004:L4004" si="3371">F4005+F4007</f>
        <v>6087.7</v>
      </c>
      <c r="G4004" s="5">
        <f t="shared" si="3371"/>
        <v>856.4</v>
      </c>
      <c r="H4004" s="5">
        <f t="shared" si="3371"/>
        <v>2191.9</v>
      </c>
      <c r="I4004" s="5">
        <f t="shared" si="3371"/>
        <v>0</v>
      </c>
      <c r="J4004" s="5">
        <f t="shared" si="3371"/>
        <v>0</v>
      </c>
      <c r="K4004" s="5">
        <f t="shared" si="3371"/>
        <v>0</v>
      </c>
      <c r="L4004" s="5">
        <f t="shared" si="3371"/>
        <v>-868.15800000000002</v>
      </c>
      <c r="M4004" s="5">
        <f t="shared" si="3330"/>
        <v>5219.5419999999995</v>
      </c>
      <c r="N4004" s="5">
        <f>N4005+N4007</f>
        <v>5219.5420000000004</v>
      </c>
      <c r="O4004" s="5">
        <f>O4005+O4007</f>
        <v>4779.9382800000003</v>
      </c>
      <c r="P4004" s="5">
        <f t="shared" ref="P4004:V4004" si="3372">P4005+P4007</f>
        <v>0</v>
      </c>
      <c r="Q4004" s="5">
        <f t="shared" si="3372"/>
        <v>0</v>
      </c>
      <c r="R4004" s="5">
        <f t="shared" si="3372"/>
        <v>0</v>
      </c>
      <c r="S4004" s="5">
        <f t="shared" si="3372"/>
        <v>0</v>
      </c>
      <c r="T4004" s="5">
        <f>T4005+T4007</f>
        <v>5219.4677600000005</v>
      </c>
      <c r="U4004" s="5">
        <f t="shared" si="3372"/>
        <v>0</v>
      </c>
      <c r="V4004" s="42">
        <f t="shared" si="3372"/>
        <v>0</v>
      </c>
      <c r="W4004" s="5">
        <f t="shared" si="3358"/>
        <v>99.998577652981808</v>
      </c>
      <c r="X4004" s="27"/>
    </row>
    <row r="4005" spans="1:24" ht="31.5" customHeight="1" x14ac:dyDescent="0.3">
      <c r="A4005" s="4" t="s">
        <v>241</v>
      </c>
      <c r="B4005" s="4" t="s">
        <v>1789</v>
      </c>
      <c r="C4005" s="4" t="s">
        <v>1462</v>
      </c>
      <c r="D4005" s="4" t="s">
        <v>11</v>
      </c>
      <c r="E4005" s="14" t="s">
        <v>531</v>
      </c>
      <c r="F4005" s="5">
        <f t="shared" ref="F4005:L4005" si="3373">F4006</f>
        <v>6087.7</v>
      </c>
      <c r="G4005" s="5">
        <f t="shared" si="3373"/>
        <v>856.4</v>
      </c>
      <c r="H4005" s="5">
        <f t="shared" si="3373"/>
        <v>2191.9</v>
      </c>
      <c r="I4005" s="5">
        <f t="shared" si="3373"/>
        <v>0</v>
      </c>
      <c r="J4005" s="5">
        <f t="shared" si="3373"/>
        <v>0</v>
      </c>
      <c r="K4005" s="5">
        <f t="shared" si="3373"/>
        <v>0</v>
      </c>
      <c r="L4005" s="5">
        <f t="shared" si="3373"/>
        <v>-868.15800000000002</v>
      </c>
      <c r="M4005" s="5">
        <f t="shared" si="3330"/>
        <v>5219.5419999999995</v>
      </c>
      <c r="N4005" s="5">
        <f>N4006</f>
        <v>5218.5280000000002</v>
      </c>
      <c r="O4005" s="5">
        <f>O4006</f>
        <v>4778.9242800000002</v>
      </c>
      <c r="P4005" s="5">
        <f t="shared" ref="P4005:V4005" si="3374">P4006</f>
        <v>0</v>
      </c>
      <c r="Q4005" s="5">
        <f t="shared" si="3374"/>
        <v>0</v>
      </c>
      <c r="R4005" s="5">
        <f t="shared" si="3374"/>
        <v>0</v>
      </c>
      <c r="S4005" s="5">
        <f t="shared" si="3374"/>
        <v>0</v>
      </c>
      <c r="T4005" s="5">
        <f t="shared" si="3374"/>
        <v>5218.4537600000003</v>
      </c>
      <c r="U4005" s="5">
        <f t="shared" si="3374"/>
        <v>0</v>
      </c>
      <c r="V4005" s="42">
        <f t="shared" si="3374"/>
        <v>0</v>
      </c>
      <c r="W4005" s="5">
        <f t="shared" si="3358"/>
        <v>99.998577376608893</v>
      </c>
      <c r="X4005" s="27"/>
    </row>
    <row r="4006" spans="1:24" ht="31.5" customHeight="1" x14ac:dyDescent="0.3">
      <c r="A4006" s="4" t="s">
        <v>241</v>
      </c>
      <c r="B4006" s="4" t="s">
        <v>1789</v>
      </c>
      <c r="C4006" s="4" t="s">
        <v>1462</v>
      </c>
      <c r="D4006" s="4" t="s">
        <v>12</v>
      </c>
      <c r="E4006" s="14" t="s">
        <v>532</v>
      </c>
      <c r="F4006" s="5">
        <v>6087.7</v>
      </c>
      <c r="G4006" s="5">
        <v>856.4</v>
      </c>
      <c r="H4006" s="5">
        <v>2191.9</v>
      </c>
      <c r="I4006" s="5"/>
      <c r="J4006" s="5"/>
      <c r="K4006" s="5"/>
      <c r="L4006" s="5">
        <v>-868.15800000000002</v>
      </c>
      <c r="M4006" s="5">
        <f t="shared" si="3330"/>
        <v>5219.5419999999995</v>
      </c>
      <c r="N4006" s="5">
        <v>5218.5280000000002</v>
      </c>
      <c r="O4006" s="5">
        <v>4778.9242800000002</v>
      </c>
      <c r="P4006" s="5">
        <v>0</v>
      </c>
      <c r="Q4006" s="5">
        <v>0</v>
      </c>
      <c r="R4006" s="5">
        <v>0</v>
      </c>
      <c r="S4006" s="5">
        <v>0</v>
      </c>
      <c r="T4006" s="5">
        <v>5218.4537600000003</v>
      </c>
      <c r="U4006" s="5">
        <v>0</v>
      </c>
      <c r="V4006" s="42">
        <v>0</v>
      </c>
      <c r="W4006" s="5">
        <f t="shared" si="3358"/>
        <v>99.998577376608893</v>
      </c>
      <c r="X4006" s="27"/>
    </row>
    <row r="4007" spans="1:24" ht="15.75" customHeight="1" x14ac:dyDescent="0.3">
      <c r="A4007" s="4" t="s">
        <v>241</v>
      </c>
      <c r="B4007" s="4" t="s">
        <v>1789</v>
      </c>
      <c r="C4007" s="4" t="s">
        <v>1462</v>
      </c>
      <c r="D4007" s="4" t="s">
        <v>13</v>
      </c>
      <c r="E4007" s="14" t="s">
        <v>547</v>
      </c>
      <c r="F4007" s="5">
        <f t="shared" ref="F4007:L4007" si="3375">F4008</f>
        <v>0</v>
      </c>
      <c r="G4007" s="5">
        <f t="shared" si="3375"/>
        <v>0</v>
      </c>
      <c r="H4007" s="5">
        <f t="shared" si="3375"/>
        <v>0</v>
      </c>
      <c r="I4007" s="5">
        <f t="shared" si="3375"/>
        <v>0</v>
      </c>
      <c r="J4007" s="5">
        <f t="shared" si="3375"/>
        <v>0</v>
      </c>
      <c r="K4007" s="5">
        <f t="shared" si="3375"/>
        <v>0</v>
      </c>
      <c r="L4007" s="5">
        <f t="shared" si="3375"/>
        <v>0</v>
      </c>
      <c r="M4007" s="5">
        <f t="shared" si="3330"/>
        <v>0</v>
      </c>
      <c r="N4007" s="5">
        <f>N4008</f>
        <v>1.014</v>
      </c>
      <c r="O4007" s="5">
        <f>O4008</f>
        <v>1.014</v>
      </c>
      <c r="P4007" s="5">
        <f t="shared" ref="P4007:V4007" si="3376">P4008</f>
        <v>0</v>
      </c>
      <c r="Q4007" s="5">
        <f t="shared" si="3376"/>
        <v>0</v>
      </c>
      <c r="R4007" s="5">
        <f t="shared" si="3376"/>
        <v>0</v>
      </c>
      <c r="S4007" s="5">
        <f t="shared" si="3376"/>
        <v>0</v>
      </c>
      <c r="T4007" s="5">
        <f t="shared" si="3376"/>
        <v>1.014</v>
      </c>
      <c r="U4007" s="5">
        <f t="shared" si="3376"/>
        <v>0</v>
      </c>
      <c r="V4007" s="42">
        <f t="shared" si="3376"/>
        <v>0</v>
      </c>
      <c r="W4007" s="5">
        <f t="shared" si="3358"/>
        <v>100</v>
      </c>
      <c r="X4007" s="27"/>
    </row>
    <row r="4008" spans="1:24" ht="15.75" customHeight="1" x14ac:dyDescent="0.3">
      <c r="A4008" s="4" t="s">
        <v>241</v>
      </c>
      <c r="B4008" s="4" t="s">
        <v>1789</v>
      </c>
      <c r="C4008" s="4" t="s">
        <v>1462</v>
      </c>
      <c r="D4008" s="4" t="s">
        <v>20</v>
      </c>
      <c r="E4008" s="14" t="s">
        <v>550</v>
      </c>
      <c r="F4008" s="5"/>
      <c r="G4008" s="5"/>
      <c r="H4008" s="5"/>
      <c r="I4008" s="5"/>
      <c r="J4008" s="5"/>
      <c r="K4008" s="5"/>
      <c r="L4008" s="5"/>
      <c r="M4008" s="5">
        <f t="shared" si="3330"/>
        <v>0</v>
      </c>
      <c r="N4008" s="5">
        <v>1.014</v>
      </c>
      <c r="O4008" s="5">
        <v>1.014</v>
      </c>
      <c r="P4008" s="5">
        <v>0</v>
      </c>
      <c r="Q4008" s="5">
        <v>0</v>
      </c>
      <c r="R4008" s="5">
        <v>0</v>
      </c>
      <c r="S4008" s="5">
        <v>0</v>
      </c>
      <c r="T4008" s="5">
        <v>1.014</v>
      </c>
      <c r="U4008" s="5">
        <v>0</v>
      </c>
      <c r="V4008" s="42">
        <v>0</v>
      </c>
      <c r="W4008" s="5">
        <f t="shared" si="3358"/>
        <v>100</v>
      </c>
      <c r="X4008" s="27"/>
    </row>
    <row r="4009" spans="1:24" ht="31.5" customHeight="1" x14ac:dyDescent="0.3">
      <c r="A4009" s="4" t="s">
        <v>241</v>
      </c>
      <c r="B4009" s="4" t="s">
        <v>1789</v>
      </c>
      <c r="C4009" s="4" t="s">
        <v>219</v>
      </c>
      <c r="D4009" s="4"/>
      <c r="E4009" s="14" t="s">
        <v>1159</v>
      </c>
      <c r="F4009" s="5">
        <f>F4010</f>
        <v>1531.2</v>
      </c>
      <c r="G4009" s="5">
        <f t="shared" ref="G4009:L4010" si="3377">G4010</f>
        <v>1531.2</v>
      </c>
      <c r="H4009" s="5">
        <f t="shared" si="3377"/>
        <v>1531.2</v>
      </c>
      <c r="I4009" s="5">
        <f t="shared" si="3377"/>
        <v>0</v>
      </c>
      <c r="J4009" s="5">
        <f t="shared" si="3377"/>
        <v>0</v>
      </c>
      <c r="K4009" s="5">
        <f t="shared" si="3377"/>
        <v>0</v>
      </c>
      <c r="L4009" s="5">
        <f t="shared" si="3377"/>
        <v>0</v>
      </c>
      <c r="M4009" s="5">
        <f t="shared" si="3330"/>
        <v>1531.2</v>
      </c>
      <c r="N4009" s="5">
        <f t="shared" ref="N4009:O4011" si="3378">N4010</f>
        <v>1531.2</v>
      </c>
      <c r="O4009" s="5">
        <f t="shared" si="3378"/>
        <v>1287.3415</v>
      </c>
      <c r="P4009" s="5">
        <f t="shared" ref="P4009:V4011" si="3379">P4010</f>
        <v>0</v>
      </c>
      <c r="Q4009" s="5">
        <f t="shared" si="3379"/>
        <v>0</v>
      </c>
      <c r="R4009" s="5">
        <f t="shared" si="3379"/>
        <v>0</v>
      </c>
      <c r="S4009" s="5">
        <f t="shared" si="3379"/>
        <v>0</v>
      </c>
      <c r="T4009" s="5">
        <f t="shared" si="3379"/>
        <v>1531.2</v>
      </c>
      <c r="U4009" s="5">
        <f t="shared" si="3379"/>
        <v>0</v>
      </c>
      <c r="V4009" s="42">
        <f t="shared" si="3379"/>
        <v>0</v>
      </c>
      <c r="W4009" s="5">
        <f t="shared" si="3358"/>
        <v>100</v>
      </c>
      <c r="X4009" s="27"/>
    </row>
    <row r="4010" spans="1:24" ht="15.75" customHeight="1" x14ac:dyDescent="0.3">
      <c r="A4010" s="4" t="s">
        <v>241</v>
      </c>
      <c r="B4010" s="4" t="s">
        <v>1789</v>
      </c>
      <c r="C4010" s="4" t="s">
        <v>1464</v>
      </c>
      <c r="D4010" s="4"/>
      <c r="E4010" s="14" t="s">
        <v>1465</v>
      </c>
      <c r="F4010" s="5">
        <f>F4011</f>
        <v>1531.2</v>
      </c>
      <c r="G4010" s="5">
        <f t="shared" si="3377"/>
        <v>1531.2</v>
      </c>
      <c r="H4010" s="5">
        <f t="shared" si="3377"/>
        <v>1531.2</v>
      </c>
      <c r="I4010" s="5">
        <f t="shared" si="3377"/>
        <v>0</v>
      </c>
      <c r="J4010" s="5">
        <f t="shared" si="3377"/>
        <v>0</v>
      </c>
      <c r="K4010" s="5">
        <f t="shared" si="3377"/>
        <v>0</v>
      </c>
      <c r="L4010" s="5">
        <f t="shared" si="3377"/>
        <v>0</v>
      </c>
      <c r="M4010" s="5">
        <f t="shared" si="3330"/>
        <v>1531.2</v>
      </c>
      <c r="N4010" s="5">
        <f t="shared" si="3378"/>
        <v>1531.2</v>
      </c>
      <c r="O4010" s="5">
        <f t="shared" si="3378"/>
        <v>1287.3415</v>
      </c>
      <c r="P4010" s="5">
        <f t="shared" si="3379"/>
        <v>0</v>
      </c>
      <c r="Q4010" s="5">
        <f t="shared" si="3379"/>
        <v>0</v>
      </c>
      <c r="R4010" s="5">
        <f t="shared" si="3379"/>
        <v>0</v>
      </c>
      <c r="S4010" s="5">
        <f t="shared" si="3379"/>
        <v>0</v>
      </c>
      <c r="T4010" s="5">
        <f t="shared" si="3379"/>
        <v>1531.2</v>
      </c>
      <c r="U4010" s="5">
        <f t="shared" si="3379"/>
        <v>0</v>
      </c>
      <c r="V4010" s="42">
        <f t="shared" si="3379"/>
        <v>0</v>
      </c>
      <c r="W4010" s="5">
        <f t="shared" si="3358"/>
        <v>100</v>
      </c>
      <c r="X4010" s="27"/>
    </row>
    <row r="4011" spans="1:24" ht="31.5" customHeight="1" x14ac:dyDescent="0.3">
      <c r="A4011" s="4" t="s">
        <v>241</v>
      </c>
      <c r="B4011" s="4" t="s">
        <v>1789</v>
      </c>
      <c r="C4011" s="4" t="s">
        <v>1464</v>
      </c>
      <c r="D4011" s="4" t="s">
        <v>11</v>
      </c>
      <c r="E4011" s="14" t="s">
        <v>531</v>
      </c>
      <c r="F4011" s="5">
        <f t="shared" ref="F4011:L4011" si="3380">F4012</f>
        <v>1531.2</v>
      </c>
      <c r="G4011" s="5">
        <f t="shared" si="3380"/>
        <v>1531.2</v>
      </c>
      <c r="H4011" s="5">
        <f t="shared" si="3380"/>
        <v>1531.2</v>
      </c>
      <c r="I4011" s="5">
        <f t="shared" si="3380"/>
        <v>0</v>
      </c>
      <c r="J4011" s="5">
        <f t="shared" si="3380"/>
        <v>0</v>
      </c>
      <c r="K4011" s="5">
        <f t="shared" si="3380"/>
        <v>0</v>
      </c>
      <c r="L4011" s="5">
        <f t="shared" si="3380"/>
        <v>0</v>
      </c>
      <c r="M4011" s="5">
        <f t="shared" si="3330"/>
        <v>1531.2</v>
      </c>
      <c r="N4011" s="5">
        <f t="shared" si="3378"/>
        <v>1531.2</v>
      </c>
      <c r="O4011" s="5">
        <f t="shared" si="3378"/>
        <v>1287.3415</v>
      </c>
      <c r="P4011" s="5">
        <f t="shared" si="3379"/>
        <v>0</v>
      </c>
      <c r="Q4011" s="5">
        <f t="shared" si="3379"/>
        <v>0</v>
      </c>
      <c r="R4011" s="5">
        <f t="shared" si="3379"/>
        <v>0</v>
      </c>
      <c r="S4011" s="5">
        <f t="shared" si="3379"/>
        <v>0</v>
      </c>
      <c r="T4011" s="5">
        <f t="shared" si="3379"/>
        <v>1531.2</v>
      </c>
      <c r="U4011" s="5">
        <f t="shared" si="3379"/>
        <v>0</v>
      </c>
      <c r="V4011" s="42">
        <f t="shared" si="3379"/>
        <v>0</v>
      </c>
      <c r="W4011" s="5">
        <f t="shared" si="3358"/>
        <v>100</v>
      </c>
      <c r="X4011" s="27"/>
    </row>
    <row r="4012" spans="1:24" ht="31.5" customHeight="1" x14ac:dyDescent="0.3">
      <c r="A4012" s="4" t="s">
        <v>241</v>
      </c>
      <c r="B4012" s="4" t="s">
        <v>1789</v>
      </c>
      <c r="C4012" s="4" t="s">
        <v>1464</v>
      </c>
      <c r="D4012" s="4" t="s">
        <v>12</v>
      </c>
      <c r="E4012" s="14" t="s">
        <v>532</v>
      </c>
      <c r="F4012" s="5">
        <v>1531.2</v>
      </c>
      <c r="G4012" s="5">
        <v>1531.2</v>
      </c>
      <c r="H4012" s="5">
        <v>1531.2</v>
      </c>
      <c r="I4012" s="5"/>
      <c r="J4012" s="5"/>
      <c r="K4012" s="5"/>
      <c r="L4012" s="5"/>
      <c r="M4012" s="5">
        <f t="shared" si="3330"/>
        <v>1531.2</v>
      </c>
      <c r="N4012" s="5">
        <v>1531.2</v>
      </c>
      <c r="O4012" s="5">
        <v>1287.3415</v>
      </c>
      <c r="P4012" s="5">
        <v>0</v>
      </c>
      <c r="Q4012" s="5">
        <v>0</v>
      </c>
      <c r="R4012" s="5">
        <v>0</v>
      </c>
      <c r="S4012" s="5">
        <v>0</v>
      </c>
      <c r="T4012" s="5">
        <v>1531.2</v>
      </c>
      <c r="U4012" s="5">
        <v>0</v>
      </c>
      <c r="V4012" s="42">
        <v>0</v>
      </c>
      <c r="W4012" s="5">
        <f t="shared" si="3358"/>
        <v>100</v>
      </c>
      <c r="X4012" s="27"/>
    </row>
    <row r="4013" spans="1:24" ht="31.5" customHeight="1" x14ac:dyDescent="0.3">
      <c r="A4013" s="4" t="s">
        <v>241</v>
      </c>
      <c r="B4013" s="4" t="s">
        <v>1789</v>
      </c>
      <c r="C4013" s="4" t="s">
        <v>205</v>
      </c>
      <c r="D4013" s="4"/>
      <c r="E4013" s="14" t="s">
        <v>1210</v>
      </c>
      <c r="F4013" s="5">
        <f t="shared" ref="F4013:L4013" si="3381">F4014+F4028</f>
        <v>4352.3</v>
      </c>
      <c r="G4013" s="5">
        <f t="shared" si="3381"/>
        <v>452.29999999999995</v>
      </c>
      <c r="H4013" s="5">
        <f t="shared" si="3381"/>
        <v>452.29999999999995</v>
      </c>
      <c r="I4013" s="5">
        <f t="shared" si="3381"/>
        <v>0</v>
      </c>
      <c r="J4013" s="5">
        <f t="shared" si="3381"/>
        <v>0</v>
      </c>
      <c r="K4013" s="5">
        <f t="shared" si="3381"/>
        <v>0</v>
      </c>
      <c r="L4013" s="5">
        <f t="shared" si="3381"/>
        <v>-1025.3699999999999</v>
      </c>
      <c r="M4013" s="5">
        <f t="shared" ref="M4013:M4081" si="3382">F4013+I4013+L4013</f>
        <v>3326.9300000000003</v>
      </c>
      <c r="N4013" s="5">
        <f>N4014+N4028+N4023</f>
        <v>572.80099999999993</v>
      </c>
      <c r="O4013" s="5">
        <f t="shared" ref="O4013:V4013" si="3383">O4014+O4028+O4023</f>
        <v>398.89362999999997</v>
      </c>
      <c r="P4013" s="5">
        <f t="shared" si="3383"/>
        <v>0</v>
      </c>
      <c r="Q4013" s="5">
        <f t="shared" si="3383"/>
        <v>0</v>
      </c>
      <c r="R4013" s="5">
        <f t="shared" si="3383"/>
        <v>0</v>
      </c>
      <c r="S4013" s="5">
        <f t="shared" si="3383"/>
        <v>0</v>
      </c>
      <c r="T4013" s="5">
        <f t="shared" si="3383"/>
        <v>572.80099999999993</v>
      </c>
      <c r="U4013" s="5">
        <f t="shared" si="3383"/>
        <v>0</v>
      </c>
      <c r="V4013" s="42">
        <f t="shared" si="3383"/>
        <v>0</v>
      </c>
      <c r="W4013" s="5">
        <f t="shared" si="3358"/>
        <v>100</v>
      </c>
      <c r="X4013" s="27"/>
    </row>
    <row r="4014" spans="1:24" ht="31.5" customHeight="1" x14ac:dyDescent="0.3">
      <c r="A4014" s="4" t="s">
        <v>241</v>
      </c>
      <c r="B4014" s="4" t="s">
        <v>1789</v>
      </c>
      <c r="C4014" s="4" t="s">
        <v>224</v>
      </c>
      <c r="D4014" s="4"/>
      <c r="E4014" s="14" t="s">
        <v>1222</v>
      </c>
      <c r="F4014" s="5">
        <f t="shared" ref="F4014:L4014" si="3384">F4015+F4019</f>
        <v>452.29999999999995</v>
      </c>
      <c r="G4014" s="5">
        <f t="shared" si="3384"/>
        <v>452.29999999999995</v>
      </c>
      <c r="H4014" s="5">
        <f t="shared" si="3384"/>
        <v>452.29999999999995</v>
      </c>
      <c r="I4014" s="5">
        <f t="shared" si="3384"/>
        <v>0</v>
      </c>
      <c r="J4014" s="5">
        <f t="shared" si="3384"/>
        <v>0</v>
      </c>
      <c r="K4014" s="5">
        <f t="shared" si="3384"/>
        <v>0</v>
      </c>
      <c r="L4014" s="5">
        <f t="shared" si="3384"/>
        <v>41.13</v>
      </c>
      <c r="M4014" s="5">
        <f t="shared" si="3382"/>
        <v>493.42999999999995</v>
      </c>
      <c r="N4014" s="5">
        <f>N4015+N4019</f>
        <v>493.42999999999995</v>
      </c>
      <c r="O4014" s="5">
        <f>O4015+O4019</f>
        <v>319.52262999999999</v>
      </c>
      <c r="P4014" s="5">
        <f t="shared" ref="P4014:V4014" si="3385">P4015+P4019</f>
        <v>0</v>
      </c>
      <c r="Q4014" s="5">
        <f t="shared" si="3385"/>
        <v>0</v>
      </c>
      <c r="R4014" s="5">
        <f t="shared" si="3385"/>
        <v>0</v>
      </c>
      <c r="S4014" s="5">
        <f t="shared" si="3385"/>
        <v>0</v>
      </c>
      <c r="T4014" s="5">
        <f t="shared" si="3385"/>
        <v>493.42999999999995</v>
      </c>
      <c r="U4014" s="5">
        <f t="shared" si="3385"/>
        <v>0</v>
      </c>
      <c r="V4014" s="42">
        <f t="shared" si="3385"/>
        <v>0</v>
      </c>
      <c r="W4014" s="5">
        <f t="shared" si="3358"/>
        <v>100</v>
      </c>
      <c r="X4014" s="27"/>
    </row>
    <row r="4015" spans="1:24" ht="47.25" customHeight="1" x14ac:dyDescent="0.3">
      <c r="A4015" s="4" t="s">
        <v>241</v>
      </c>
      <c r="B4015" s="4" t="s">
        <v>1789</v>
      </c>
      <c r="C4015" s="4" t="s">
        <v>225</v>
      </c>
      <c r="D4015" s="4"/>
      <c r="E4015" s="14" t="s">
        <v>1223</v>
      </c>
      <c r="F4015" s="5">
        <f t="shared" ref="F4015:L4017" si="3386">F4016</f>
        <v>178.1</v>
      </c>
      <c r="G4015" s="5">
        <f t="shared" si="3386"/>
        <v>178.1</v>
      </c>
      <c r="H4015" s="5">
        <f t="shared" si="3386"/>
        <v>178.1</v>
      </c>
      <c r="I4015" s="5">
        <f t="shared" si="3386"/>
        <v>0</v>
      </c>
      <c r="J4015" s="5">
        <f t="shared" si="3386"/>
        <v>0</v>
      </c>
      <c r="K4015" s="5">
        <f t="shared" si="3386"/>
        <v>0</v>
      </c>
      <c r="L4015" s="5">
        <f t="shared" si="3386"/>
        <v>0</v>
      </c>
      <c r="M4015" s="5">
        <f t="shared" si="3382"/>
        <v>178.1</v>
      </c>
      <c r="N4015" s="5">
        <f t="shared" ref="N4015:O4017" si="3387">N4016</f>
        <v>178.1</v>
      </c>
      <c r="O4015" s="5">
        <f t="shared" si="3387"/>
        <v>89.05</v>
      </c>
      <c r="P4015" s="5">
        <f t="shared" ref="P4015:V4017" si="3388">P4016</f>
        <v>0</v>
      </c>
      <c r="Q4015" s="5">
        <f t="shared" si="3388"/>
        <v>0</v>
      </c>
      <c r="R4015" s="5">
        <f t="shared" si="3388"/>
        <v>0</v>
      </c>
      <c r="S4015" s="5">
        <f t="shared" si="3388"/>
        <v>0</v>
      </c>
      <c r="T4015" s="5">
        <f t="shared" si="3388"/>
        <v>178.1</v>
      </c>
      <c r="U4015" s="5">
        <f t="shared" si="3388"/>
        <v>0</v>
      </c>
      <c r="V4015" s="42">
        <f t="shared" si="3388"/>
        <v>0</v>
      </c>
      <c r="W4015" s="5">
        <f t="shared" si="3358"/>
        <v>100</v>
      </c>
      <c r="X4015" s="27"/>
    </row>
    <row r="4016" spans="1:24" ht="31.5" customHeight="1" x14ac:dyDescent="0.3">
      <c r="A4016" s="4" t="s">
        <v>241</v>
      </c>
      <c r="B4016" s="4" t="s">
        <v>1789</v>
      </c>
      <c r="C4016" s="4" t="s">
        <v>220</v>
      </c>
      <c r="D4016" s="4"/>
      <c r="E4016" s="14" t="s">
        <v>786</v>
      </c>
      <c r="F4016" s="5">
        <f t="shared" si="3386"/>
        <v>178.1</v>
      </c>
      <c r="G4016" s="5">
        <f t="shared" si="3386"/>
        <v>178.1</v>
      </c>
      <c r="H4016" s="5">
        <f t="shared" si="3386"/>
        <v>178.1</v>
      </c>
      <c r="I4016" s="5">
        <f t="shared" si="3386"/>
        <v>0</v>
      </c>
      <c r="J4016" s="5">
        <f t="shared" si="3386"/>
        <v>0</v>
      </c>
      <c r="K4016" s="5">
        <f t="shared" si="3386"/>
        <v>0</v>
      </c>
      <c r="L4016" s="5">
        <f t="shared" si="3386"/>
        <v>0</v>
      </c>
      <c r="M4016" s="5">
        <f t="shared" si="3382"/>
        <v>178.1</v>
      </c>
      <c r="N4016" s="5">
        <f t="shared" si="3387"/>
        <v>178.1</v>
      </c>
      <c r="O4016" s="5">
        <f t="shared" si="3387"/>
        <v>89.05</v>
      </c>
      <c r="P4016" s="5">
        <f t="shared" si="3388"/>
        <v>0</v>
      </c>
      <c r="Q4016" s="5">
        <f t="shared" si="3388"/>
        <v>0</v>
      </c>
      <c r="R4016" s="5">
        <f t="shared" si="3388"/>
        <v>0</v>
      </c>
      <c r="S4016" s="5">
        <f t="shared" si="3388"/>
        <v>0</v>
      </c>
      <c r="T4016" s="5">
        <f t="shared" si="3388"/>
        <v>178.1</v>
      </c>
      <c r="U4016" s="5">
        <f t="shared" si="3388"/>
        <v>0</v>
      </c>
      <c r="V4016" s="42">
        <f t="shared" si="3388"/>
        <v>0</v>
      </c>
      <c r="W4016" s="5">
        <f t="shared" si="3358"/>
        <v>100</v>
      </c>
      <c r="X4016" s="27"/>
    </row>
    <row r="4017" spans="1:24" ht="31.5" customHeight="1" x14ac:dyDescent="0.3">
      <c r="A4017" s="4" t="s">
        <v>241</v>
      </c>
      <c r="B4017" s="4" t="s">
        <v>1789</v>
      </c>
      <c r="C4017" s="4" t="s">
        <v>220</v>
      </c>
      <c r="D4017" s="4" t="s">
        <v>11</v>
      </c>
      <c r="E4017" s="14" t="s">
        <v>531</v>
      </c>
      <c r="F4017" s="5">
        <f t="shared" si="3386"/>
        <v>178.1</v>
      </c>
      <c r="G4017" s="5">
        <f t="shared" si="3386"/>
        <v>178.1</v>
      </c>
      <c r="H4017" s="5">
        <f t="shared" si="3386"/>
        <v>178.1</v>
      </c>
      <c r="I4017" s="5">
        <f t="shared" si="3386"/>
        <v>0</v>
      </c>
      <c r="J4017" s="5">
        <f t="shared" si="3386"/>
        <v>0</v>
      </c>
      <c r="K4017" s="5">
        <f t="shared" si="3386"/>
        <v>0</v>
      </c>
      <c r="L4017" s="5">
        <f t="shared" si="3386"/>
        <v>0</v>
      </c>
      <c r="M4017" s="5">
        <f t="shared" si="3382"/>
        <v>178.1</v>
      </c>
      <c r="N4017" s="5">
        <f t="shared" si="3387"/>
        <v>178.1</v>
      </c>
      <c r="O4017" s="5">
        <f t="shared" si="3387"/>
        <v>89.05</v>
      </c>
      <c r="P4017" s="5">
        <f t="shared" si="3388"/>
        <v>0</v>
      </c>
      <c r="Q4017" s="5">
        <f t="shared" si="3388"/>
        <v>0</v>
      </c>
      <c r="R4017" s="5">
        <f t="shared" si="3388"/>
        <v>0</v>
      </c>
      <c r="S4017" s="5">
        <f t="shared" si="3388"/>
        <v>0</v>
      </c>
      <c r="T4017" s="5">
        <f t="shared" si="3388"/>
        <v>178.1</v>
      </c>
      <c r="U4017" s="5">
        <f t="shared" si="3388"/>
        <v>0</v>
      </c>
      <c r="V4017" s="42">
        <f t="shared" si="3388"/>
        <v>0</v>
      </c>
      <c r="W4017" s="5">
        <f t="shared" si="3358"/>
        <v>100</v>
      </c>
      <c r="X4017" s="27"/>
    </row>
    <row r="4018" spans="1:24" ht="31.5" customHeight="1" x14ac:dyDescent="0.3">
      <c r="A4018" s="4" t="s">
        <v>241</v>
      </c>
      <c r="B4018" s="4" t="s">
        <v>1789</v>
      </c>
      <c r="C4018" s="4" t="s">
        <v>220</v>
      </c>
      <c r="D4018" s="4" t="s">
        <v>12</v>
      </c>
      <c r="E4018" s="14" t="s">
        <v>532</v>
      </c>
      <c r="F4018" s="5">
        <v>178.1</v>
      </c>
      <c r="G4018" s="5">
        <v>178.1</v>
      </c>
      <c r="H4018" s="5">
        <v>178.1</v>
      </c>
      <c r="I4018" s="5"/>
      <c r="J4018" s="5"/>
      <c r="K4018" s="5"/>
      <c r="L4018" s="5"/>
      <c r="M4018" s="5">
        <f t="shared" si="3382"/>
        <v>178.1</v>
      </c>
      <c r="N4018" s="5">
        <v>178.1</v>
      </c>
      <c r="O4018" s="5">
        <v>89.05</v>
      </c>
      <c r="P4018" s="5">
        <v>0</v>
      </c>
      <c r="Q4018" s="5">
        <v>0</v>
      </c>
      <c r="R4018" s="5">
        <v>0</v>
      </c>
      <c r="S4018" s="5">
        <v>0</v>
      </c>
      <c r="T4018" s="5">
        <v>178.1</v>
      </c>
      <c r="U4018" s="5">
        <v>0</v>
      </c>
      <c r="V4018" s="42">
        <v>0</v>
      </c>
      <c r="W4018" s="5">
        <f t="shared" si="3358"/>
        <v>100</v>
      </c>
      <c r="X4018" s="27"/>
    </row>
    <row r="4019" spans="1:24" ht="47.25" customHeight="1" x14ac:dyDescent="0.3">
      <c r="A4019" s="4" t="s">
        <v>241</v>
      </c>
      <c r="B4019" s="4" t="s">
        <v>1789</v>
      </c>
      <c r="C4019" s="4" t="s">
        <v>902</v>
      </c>
      <c r="D4019" s="4"/>
      <c r="E4019" s="14" t="s">
        <v>956</v>
      </c>
      <c r="F4019" s="5">
        <f t="shared" ref="F4019:L4021" si="3389">F4020</f>
        <v>274.2</v>
      </c>
      <c r="G4019" s="5">
        <f t="shared" si="3389"/>
        <v>274.2</v>
      </c>
      <c r="H4019" s="5">
        <f t="shared" si="3389"/>
        <v>274.2</v>
      </c>
      <c r="I4019" s="5">
        <f t="shared" si="3389"/>
        <v>0</v>
      </c>
      <c r="J4019" s="5">
        <f t="shared" si="3389"/>
        <v>0</v>
      </c>
      <c r="K4019" s="5">
        <f t="shared" si="3389"/>
        <v>0</v>
      </c>
      <c r="L4019" s="5">
        <f t="shared" si="3389"/>
        <v>41.13</v>
      </c>
      <c r="M4019" s="5">
        <f t="shared" si="3382"/>
        <v>315.33</v>
      </c>
      <c r="N4019" s="5">
        <f t="shared" ref="N4019:O4021" si="3390">N4020</f>
        <v>315.33</v>
      </c>
      <c r="O4019" s="5">
        <f t="shared" si="3390"/>
        <v>230.47263000000001</v>
      </c>
      <c r="P4019" s="5">
        <f t="shared" ref="P4019:V4021" si="3391">P4020</f>
        <v>0</v>
      </c>
      <c r="Q4019" s="5">
        <f t="shared" si="3391"/>
        <v>0</v>
      </c>
      <c r="R4019" s="5">
        <f t="shared" si="3391"/>
        <v>0</v>
      </c>
      <c r="S4019" s="5">
        <f t="shared" si="3391"/>
        <v>0</v>
      </c>
      <c r="T4019" s="5">
        <f t="shared" si="3391"/>
        <v>315.33</v>
      </c>
      <c r="U4019" s="5">
        <f t="shared" si="3391"/>
        <v>0</v>
      </c>
      <c r="V4019" s="42">
        <f t="shared" si="3391"/>
        <v>0</v>
      </c>
      <c r="W4019" s="5">
        <f t="shared" si="3358"/>
        <v>100</v>
      </c>
      <c r="X4019" s="27"/>
    </row>
    <row r="4020" spans="1:24" ht="31.5" customHeight="1" x14ac:dyDescent="0.3">
      <c r="A4020" s="4" t="s">
        <v>241</v>
      </c>
      <c r="B4020" s="4" t="s">
        <v>1789</v>
      </c>
      <c r="C4020" s="4" t="s">
        <v>903</v>
      </c>
      <c r="D4020" s="4"/>
      <c r="E4020" s="14" t="s">
        <v>1658</v>
      </c>
      <c r="F4020" s="5">
        <f t="shared" si="3389"/>
        <v>274.2</v>
      </c>
      <c r="G4020" s="5">
        <f t="shared" si="3389"/>
        <v>274.2</v>
      </c>
      <c r="H4020" s="5">
        <f t="shared" si="3389"/>
        <v>274.2</v>
      </c>
      <c r="I4020" s="5">
        <f t="shared" si="3389"/>
        <v>0</v>
      </c>
      <c r="J4020" s="5">
        <f t="shared" si="3389"/>
        <v>0</v>
      </c>
      <c r="K4020" s="5">
        <f t="shared" si="3389"/>
        <v>0</v>
      </c>
      <c r="L4020" s="5">
        <f t="shared" si="3389"/>
        <v>41.13</v>
      </c>
      <c r="M4020" s="5">
        <f t="shared" si="3382"/>
        <v>315.33</v>
      </c>
      <c r="N4020" s="5">
        <f t="shared" si="3390"/>
        <v>315.33</v>
      </c>
      <c r="O4020" s="5">
        <f t="shared" si="3390"/>
        <v>230.47263000000001</v>
      </c>
      <c r="P4020" s="5">
        <f t="shared" si="3391"/>
        <v>0</v>
      </c>
      <c r="Q4020" s="5">
        <f t="shared" si="3391"/>
        <v>0</v>
      </c>
      <c r="R4020" s="5">
        <f t="shared" si="3391"/>
        <v>0</v>
      </c>
      <c r="S4020" s="5">
        <f t="shared" si="3391"/>
        <v>0</v>
      </c>
      <c r="T4020" s="5">
        <f t="shared" si="3391"/>
        <v>315.33</v>
      </c>
      <c r="U4020" s="5">
        <f t="shared" si="3391"/>
        <v>0</v>
      </c>
      <c r="V4020" s="42">
        <f t="shared" si="3391"/>
        <v>0</v>
      </c>
      <c r="W4020" s="5">
        <f t="shared" si="3358"/>
        <v>100</v>
      </c>
      <c r="X4020" s="27"/>
    </row>
    <row r="4021" spans="1:24" ht="31.5" customHeight="1" x14ac:dyDescent="0.3">
      <c r="A4021" s="4" t="s">
        <v>241</v>
      </c>
      <c r="B4021" s="4" t="s">
        <v>1789</v>
      </c>
      <c r="C4021" s="4" t="s">
        <v>903</v>
      </c>
      <c r="D4021" s="4" t="s">
        <v>11</v>
      </c>
      <c r="E4021" s="14" t="s">
        <v>531</v>
      </c>
      <c r="F4021" s="5">
        <f t="shared" si="3389"/>
        <v>274.2</v>
      </c>
      <c r="G4021" s="5">
        <f t="shared" si="3389"/>
        <v>274.2</v>
      </c>
      <c r="H4021" s="5">
        <f t="shared" si="3389"/>
        <v>274.2</v>
      </c>
      <c r="I4021" s="5">
        <f t="shared" si="3389"/>
        <v>0</v>
      </c>
      <c r="J4021" s="5">
        <f t="shared" si="3389"/>
        <v>0</v>
      </c>
      <c r="K4021" s="5">
        <f t="shared" si="3389"/>
        <v>0</v>
      </c>
      <c r="L4021" s="5">
        <f t="shared" si="3389"/>
        <v>41.13</v>
      </c>
      <c r="M4021" s="5">
        <f t="shared" si="3382"/>
        <v>315.33</v>
      </c>
      <c r="N4021" s="5">
        <f t="shared" si="3390"/>
        <v>315.33</v>
      </c>
      <c r="O4021" s="5">
        <f t="shared" si="3390"/>
        <v>230.47263000000001</v>
      </c>
      <c r="P4021" s="5">
        <f t="shared" si="3391"/>
        <v>0</v>
      </c>
      <c r="Q4021" s="5">
        <f t="shared" si="3391"/>
        <v>0</v>
      </c>
      <c r="R4021" s="5">
        <f t="shared" si="3391"/>
        <v>0</v>
      </c>
      <c r="S4021" s="5">
        <f t="shared" si="3391"/>
        <v>0</v>
      </c>
      <c r="T4021" s="5">
        <f t="shared" si="3391"/>
        <v>315.33</v>
      </c>
      <c r="U4021" s="5">
        <f t="shared" si="3391"/>
        <v>0</v>
      </c>
      <c r="V4021" s="42">
        <f t="shared" si="3391"/>
        <v>0</v>
      </c>
      <c r="W4021" s="5">
        <f t="shared" si="3358"/>
        <v>100</v>
      </c>
      <c r="X4021" s="27"/>
    </row>
    <row r="4022" spans="1:24" ht="31.5" customHeight="1" x14ac:dyDescent="0.3">
      <c r="A4022" s="4" t="s">
        <v>241</v>
      </c>
      <c r="B4022" s="4" t="s">
        <v>1789</v>
      </c>
      <c r="C4022" s="4" t="s">
        <v>903</v>
      </c>
      <c r="D4022" s="4" t="s">
        <v>12</v>
      </c>
      <c r="E4022" s="14" t="s">
        <v>532</v>
      </c>
      <c r="F4022" s="5">
        <v>274.2</v>
      </c>
      <c r="G4022" s="5">
        <v>274.2</v>
      </c>
      <c r="H4022" s="5">
        <v>274.2</v>
      </c>
      <c r="I4022" s="5"/>
      <c r="J4022" s="5"/>
      <c r="K4022" s="5"/>
      <c r="L4022" s="5">
        <v>41.13</v>
      </c>
      <c r="M4022" s="5">
        <f t="shared" si="3382"/>
        <v>315.33</v>
      </c>
      <c r="N4022" s="5">
        <v>315.33</v>
      </c>
      <c r="O4022" s="5">
        <v>230.47263000000001</v>
      </c>
      <c r="P4022" s="5">
        <v>0</v>
      </c>
      <c r="Q4022" s="5">
        <v>0</v>
      </c>
      <c r="R4022" s="5">
        <v>0</v>
      </c>
      <c r="S4022" s="5">
        <v>0</v>
      </c>
      <c r="T4022" s="5">
        <v>315.33</v>
      </c>
      <c r="U4022" s="5">
        <v>0</v>
      </c>
      <c r="V4022" s="42">
        <v>0</v>
      </c>
      <c r="W4022" s="5">
        <f t="shared" si="3358"/>
        <v>100</v>
      </c>
      <c r="X4022" s="27"/>
    </row>
    <row r="4023" spans="1:24" ht="47.25" customHeight="1" x14ac:dyDescent="0.3">
      <c r="A4023" s="4" t="s">
        <v>241</v>
      </c>
      <c r="B4023" s="4" t="s">
        <v>1789</v>
      </c>
      <c r="C4023" s="4" t="s">
        <v>206</v>
      </c>
      <c r="D4023" s="4"/>
      <c r="E4023" s="14" t="s">
        <v>1224</v>
      </c>
      <c r="F4023" s="5"/>
      <c r="G4023" s="5"/>
      <c r="H4023" s="5"/>
      <c r="I4023" s="5"/>
      <c r="J4023" s="5"/>
      <c r="K4023" s="5"/>
      <c r="L4023" s="5"/>
      <c r="M4023" s="5">
        <f>M4024</f>
        <v>0</v>
      </c>
      <c r="N4023" s="5">
        <f t="shared" ref="N4023:V4026" si="3392">N4024</f>
        <v>79.370999999999995</v>
      </c>
      <c r="O4023" s="5">
        <f t="shared" si="3392"/>
        <v>79.370999999999995</v>
      </c>
      <c r="P4023" s="5">
        <f t="shared" si="3392"/>
        <v>0</v>
      </c>
      <c r="Q4023" s="5">
        <f t="shared" si="3392"/>
        <v>0</v>
      </c>
      <c r="R4023" s="5">
        <f t="shared" si="3392"/>
        <v>0</v>
      </c>
      <c r="S4023" s="5">
        <f t="shared" si="3392"/>
        <v>0</v>
      </c>
      <c r="T4023" s="5">
        <f t="shared" si="3392"/>
        <v>79.370999999999995</v>
      </c>
      <c r="U4023" s="5">
        <f t="shared" si="3392"/>
        <v>0</v>
      </c>
      <c r="V4023" s="42">
        <f t="shared" si="3392"/>
        <v>0</v>
      </c>
      <c r="W4023" s="5">
        <f t="shared" si="3358"/>
        <v>100</v>
      </c>
      <c r="X4023" s="27"/>
    </row>
    <row r="4024" spans="1:24" ht="47.25" customHeight="1" x14ac:dyDescent="0.3">
      <c r="A4024" s="4" t="s">
        <v>241</v>
      </c>
      <c r="B4024" s="4" t="s">
        <v>1789</v>
      </c>
      <c r="C4024" s="4" t="s">
        <v>207</v>
      </c>
      <c r="D4024" s="4"/>
      <c r="E4024" s="14" t="s">
        <v>1227</v>
      </c>
      <c r="F4024" s="5"/>
      <c r="G4024" s="5"/>
      <c r="H4024" s="5"/>
      <c r="I4024" s="5"/>
      <c r="J4024" s="5"/>
      <c r="K4024" s="5"/>
      <c r="L4024" s="5"/>
      <c r="M4024" s="5">
        <f>M4025</f>
        <v>0</v>
      </c>
      <c r="N4024" s="5">
        <f t="shared" si="3392"/>
        <v>79.370999999999995</v>
      </c>
      <c r="O4024" s="5">
        <f t="shared" si="3392"/>
        <v>79.370999999999995</v>
      </c>
      <c r="P4024" s="5">
        <f t="shared" si="3392"/>
        <v>0</v>
      </c>
      <c r="Q4024" s="5">
        <f t="shared" si="3392"/>
        <v>0</v>
      </c>
      <c r="R4024" s="5">
        <f t="shared" si="3392"/>
        <v>0</v>
      </c>
      <c r="S4024" s="5">
        <f t="shared" si="3392"/>
        <v>0</v>
      </c>
      <c r="T4024" s="5">
        <f t="shared" si="3392"/>
        <v>79.370999999999995</v>
      </c>
      <c r="U4024" s="5">
        <f t="shared" si="3392"/>
        <v>0</v>
      </c>
      <c r="V4024" s="42">
        <f t="shared" si="3392"/>
        <v>0</v>
      </c>
      <c r="W4024" s="5">
        <f t="shared" si="3358"/>
        <v>100</v>
      </c>
      <c r="X4024" s="27"/>
    </row>
    <row r="4025" spans="1:24" ht="31.5" customHeight="1" x14ac:dyDescent="0.3">
      <c r="A4025" s="4" t="s">
        <v>241</v>
      </c>
      <c r="B4025" s="4" t="s">
        <v>1789</v>
      </c>
      <c r="C4025" s="4" t="s">
        <v>197</v>
      </c>
      <c r="D4025" s="4"/>
      <c r="E4025" s="14" t="s">
        <v>920</v>
      </c>
      <c r="F4025" s="5"/>
      <c r="G4025" s="5"/>
      <c r="H4025" s="5"/>
      <c r="I4025" s="5"/>
      <c r="J4025" s="5"/>
      <c r="K4025" s="5"/>
      <c r="L4025" s="5"/>
      <c r="M4025" s="5">
        <f>M4026</f>
        <v>0</v>
      </c>
      <c r="N4025" s="5">
        <f t="shared" si="3392"/>
        <v>79.370999999999995</v>
      </c>
      <c r="O4025" s="5">
        <f t="shared" si="3392"/>
        <v>79.370999999999995</v>
      </c>
      <c r="P4025" s="5">
        <f t="shared" si="3392"/>
        <v>0</v>
      </c>
      <c r="Q4025" s="5">
        <f t="shared" si="3392"/>
        <v>0</v>
      </c>
      <c r="R4025" s="5">
        <f t="shared" si="3392"/>
        <v>0</v>
      </c>
      <c r="S4025" s="5">
        <f t="shared" si="3392"/>
        <v>0</v>
      </c>
      <c r="T4025" s="5">
        <f t="shared" si="3392"/>
        <v>79.370999999999995</v>
      </c>
      <c r="U4025" s="5">
        <f t="shared" si="3392"/>
        <v>0</v>
      </c>
      <c r="V4025" s="42">
        <f t="shared" si="3392"/>
        <v>0</v>
      </c>
      <c r="W4025" s="5">
        <f t="shared" si="3358"/>
        <v>100</v>
      </c>
      <c r="X4025" s="27"/>
    </row>
    <row r="4026" spans="1:24" ht="31.5" customHeight="1" x14ac:dyDescent="0.3">
      <c r="A4026" s="4" t="s">
        <v>241</v>
      </c>
      <c r="B4026" s="4" t="s">
        <v>1789</v>
      </c>
      <c r="C4026" s="4" t="s">
        <v>197</v>
      </c>
      <c r="D4026" s="4" t="s">
        <v>87</v>
      </c>
      <c r="E4026" s="14" t="s">
        <v>541</v>
      </c>
      <c r="F4026" s="5"/>
      <c r="G4026" s="5"/>
      <c r="H4026" s="5"/>
      <c r="I4026" s="5"/>
      <c r="J4026" s="5"/>
      <c r="K4026" s="5"/>
      <c r="L4026" s="5"/>
      <c r="M4026" s="5">
        <f>M4027</f>
        <v>0</v>
      </c>
      <c r="N4026" s="5">
        <f t="shared" si="3392"/>
        <v>79.370999999999995</v>
      </c>
      <c r="O4026" s="5">
        <f t="shared" si="3392"/>
        <v>79.370999999999995</v>
      </c>
      <c r="P4026" s="5">
        <f t="shared" si="3392"/>
        <v>0</v>
      </c>
      <c r="Q4026" s="5">
        <f t="shared" si="3392"/>
        <v>0</v>
      </c>
      <c r="R4026" s="5">
        <f t="shared" si="3392"/>
        <v>0</v>
      </c>
      <c r="S4026" s="5">
        <f t="shared" si="3392"/>
        <v>0</v>
      </c>
      <c r="T4026" s="5">
        <f t="shared" si="3392"/>
        <v>79.370999999999995</v>
      </c>
      <c r="U4026" s="5">
        <f t="shared" si="3392"/>
        <v>0</v>
      </c>
      <c r="V4026" s="42">
        <f t="shared" si="3392"/>
        <v>0</v>
      </c>
      <c r="W4026" s="5">
        <f t="shared" si="3358"/>
        <v>100</v>
      </c>
      <c r="X4026" s="27"/>
    </row>
    <row r="4027" spans="1:24" ht="63" customHeight="1" x14ac:dyDescent="0.3">
      <c r="A4027" s="4" t="s">
        <v>241</v>
      </c>
      <c r="B4027" s="4" t="s">
        <v>1789</v>
      </c>
      <c r="C4027" s="4" t="s">
        <v>197</v>
      </c>
      <c r="D4027" s="4" t="s">
        <v>84</v>
      </c>
      <c r="E4027" s="14" t="s">
        <v>1552</v>
      </c>
      <c r="F4027" s="5"/>
      <c r="G4027" s="5"/>
      <c r="H4027" s="5"/>
      <c r="I4027" s="5"/>
      <c r="J4027" s="5"/>
      <c r="K4027" s="5"/>
      <c r="L4027" s="5"/>
      <c r="M4027" s="5">
        <v>0</v>
      </c>
      <c r="N4027" s="5">
        <v>79.370999999999995</v>
      </c>
      <c r="O4027" s="5">
        <v>79.370999999999995</v>
      </c>
      <c r="P4027" s="5">
        <v>0</v>
      </c>
      <c r="Q4027" s="5">
        <v>0</v>
      </c>
      <c r="R4027" s="5">
        <v>0</v>
      </c>
      <c r="S4027" s="5">
        <v>0</v>
      </c>
      <c r="T4027" s="5">
        <v>79.370999999999995</v>
      </c>
      <c r="U4027" s="5">
        <v>0</v>
      </c>
      <c r="V4027" s="42">
        <v>0</v>
      </c>
      <c r="W4027" s="5">
        <f t="shared" si="3358"/>
        <v>100</v>
      </c>
      <c r="X4027" s="27"/>
    </row>
    <row r="4028" spans="1:24" ht="47.25" hidden="1" customHeight="1" x14ac:dyDescent="0.25">
      <c r="A4028" s="4" t="s">
        <v>241</v>
      </c>
      <c r="B4028" s="4" t="s">
        <v>1789</v>
      </c>
      <c r="C4028" s="4" t="s">
        <v>293</v>
      </c>
      <c r="D4028" s="4"/>
      <c r="E4028" s="14" t="s">
        <v>1234</v>
      </c>
      <c r="F4028" s="5">
        <f>F4029</f>
        <v>3900</v>
      </c>
      <c r="G4028" s="5">
        <f t="shared" ref="G4028:L4031" si="3393">G4029</f>
        <v>0</v>
      </c>
      <c r="H4028" s="5">
        <f t="shared" si="3393"/>
        <v>0</v>
      </c>
      <c r="I4028" s="5">
        <f t="shared" si="3393"/>
        <v>0</v>
      </c>
      <c r="J4028" s="5">
        <f t="shared" si="3393"/>
        <v>0</v>
      </c>
      <c r="K4028" s="5">
        <f t="shared" si="3393"/>
        <v>0</v>
      </c>
      <c r="L4028" s="5">
        <f t="shared" si="3393"/>
        <v>-1066.5</v>
      </c>
      <c r="M4028" s="5">
        <f t="shared" si="3382"/>
        <v>2833.5</v>
      </c>
      <c r="N4028" s="5">
        <f t="shared" ref="N4028:O4031" si="3394">N4029</f>
        <v>0</v>
      </c>
      <c r="O4028" s="5">
        <f t="shared" si="3394"/>
        <v>0</v>
      </c>
      <c r="P4028" s="5">
        <f t="shared" ref="P4028:V4031" si="3395">P4029</f>
        <v>0</v>
      </c>
      <c r="Q4028" s="5">
        <f t="shared" si="3395"/>
        <v>0</v>
      </c>
      <c r="R4028" s="5">
        <f t="shared" si="3395"/>
        <v>0</v>
      </c>
      <c r="S4028" s="5">
        <f t="shared" si="3395"/>
        <v>0</v>
      </c>
      <c r="T4028" s="5">
        <f t="shared" si="3395"/>
        <v>0</v>
      </c>
      <c r="U4028" s="5">
        <f t="shared" si="3395"/>
        <v>0</v>
      </c>
      <c r="V4028" s="42">
        <f t="shared" si="3395"/>
        <v>0</v>
      </c>
      <c r="W4028" s="5" t="e">
        <f t="shared" si="3358"/>
        <v>#DIV/0!</v>
      </c>
      <c r="X4028" s="25" t="s">
        <v>1591</v>
      </c>
    </row>
    <row r="4029" spans="1:24" ht="63" hidden="1" customHeight="1" x14ac:dyDescent="0.25">
      <c r="A4029" s="4" t="s">
        <v>241</v>
      </c>
      <c r="B4029" s="4" t="s">
        <v>1789</v>
      </c>
      <c r="C4029" s="4" t="s">
        <v>859</v>
      </c>
      <c r="D4029" s="4"/>
      <c r="E4029" s="14" t="s">
        <v>1236</v>
      </c>
      <c r="F4029" s="5">
        <f>F4030</f>
        <v>3900</v>
      </c>
      <c r="G4029" s="5">
        <f t="shared" si="3393"/>
        <v>0</v>
      </c>
      <c r="H4029" s="5">
        <f t="shared" si="3393"/>
        <v>0</v>
      </c>
      <c r="I4029" s="5">
        <f t="shared" si="3393"/>
        <v>0</v>
      </c>
      <c r="J4029" s="5">
        <f t="shared" si="3393"/>
        <v>0</v>
      </c>
      <c r="K4029" s="5">
        <f t="shared" si="3393"/>
        <v>0</v>
      </c>
      <c r="L4029" s="5">
        <f t="shared" si="3393"/>
        <v>-1066.5</v>
      </c>
      <c r="M4029" s="5">
        <f t="shared" si="3382"/>
        <v>2833.5</v>
      </c>
      <c r="N4029" s="5">
        <f t="shared" si="3394"/>
        <v>0</v>
      </c>
      <c r="O4029" s="5">
        <f t="shared" si="3394"/>
        <v>0</v>
      </c>
      <c r="P4029" s="5">
        <f t="shared" si="3395"/>
        <v>0</v>
      </c>
      <c r="Q4029" s="5">
        <f t="shared" si="3395"/>
        <v>0</v>
      </c>
      <c r="R4029" s="5">
        <f t="shared" si="3395"/>
        <v>0</v>
      </c>
      <c r="S4029" s="5">
        <f t="shared" si="3395"/>
        <v>0</v>
      </c>
      <c r="T4029" s="5">
        <f t="shared" si="3395"/>
        <v>0</v>
      </c>
      <c r="U4029" s="5">
        <f t="shared" si="3395"/>
        <v>0</v>
      </c>
      <c r="V4029" s="42">
        <f t="shared" si="3395"/>
        <v>0</v>
      </c>
      <c r="W4029" s="5" t="e">
        <f t="shared" si="3358"/>
        <v>#DIV/0!</v>
      </c>
      <c r="X4029" s="25" t="s">
        <v>1591</v>
      </c>
    </row>
    <row r="4030" spans="1:24" ht="31.5" hidden="1" customHeight="1" x14ac:dyDescent="0.25">
      <c r="A4030" s="4" t="s">
        <v>241</v>
      </c>
      <c r="B4030" s="4" t="s">
        <v>1789</v>
      </c>
      <c r="C4030" s="4" t="s">
        <v>858</v>
      </c>
      <c r="D4030" s="4"/>
      <c r="E4030" s="14" t="s">
        <v>862</v>
      </c>
      <c r="F4030" s="5">
        <f>F4031</f>
        <v>3900</v>
      </c>
      <c r="G4030" s="5">
        <f t="shared" si="3393"/>
        <v>0</v>
      </c>
      <c r="H4030" s="5">
        <f t="shared" si="3393"/>
        <v>0</v>
      </c>
      <c r="I4030" s="5">
        <f t="shared" si="3393"/>
        <v>0</v>
      </c>
      <c r="J4030" s="5">
        <f t="shared" si="3393"/>
        <v>0</v>
      </c>
      <c r="K4030" s="5">
        <f t="shared" si="3393"/>
        <v>0</v>
      </c>
      <c r="L4030" s="5">
        <f t="shared" si="3393"/>
        <v>-1066.5</v>
      </c>
      <c r="M4030" s="5">
        <f t="shared" si="3382"/>
        <v>2833.5</v>
      </c>
      <c r="N4030" s="5">
        <f t="shared" si="3394"/>
        <v>0</v>
      </c>
      <c r="O4030" s="5">
        <f t="shared" si="3394"/>
        <v>0</v>
      </c>
      <c r="P4030" s="5">
        <f t="shared" si="3395"/>
        <v>0</v>
      </c>
      <c r="Q4030" s="5">
        <f t="shared" si="3395"/>
        <v>0</v>
      </c>
      <c r="R4030" s="5">
        <f t="shared" si="3395"/>
        <v>0</v>
      </c>
      <c r="S4030" s="5">
        <f t="shared" si="3395"/>
        <v>0</v>
      </c>
      <c r="T4030" s="5">
        <f t="shared" si="3395"/>
        <v>0</v>
      </c>
      <c r="U4030" s="5">
        <f t="shared" si="3395"/>
        <v>0</v>
      </c>
      <c r="V4030" s="42">
        <f t="shared" si="3395"/>
        <v>0</v>
      </c>
      <c r="W4030" s="5" t="e">
        <f t="shared" si="3358"/>
        <v>#DIV/0!</v>
      </c>
      <c r="X4030" s="25" t="s">
        <v>1591</v>
      </c>
    </row>
    <row r="4031" spans="1:24" ht="31.5" hidden="1" customHeight="1" x14ac:dyDescent="0.3">
      <c r="A4031" s="4" t="s">
        <v>241</v>
      </c>
      <c r="B4031" s="4" t="s">
        <v>1789</v>
      </c>
      <c r="C4031" s="4" t="s">
        <v>858</v>
      </c>
      <c r="D4031" s="4" t="s">
        <v>11</v>
      </c>
      <c r="E4031" s="14" t="s">
        <v>531</v>
      </c>
      <c r="F4031" s="5">
        <f>F4032</f>
        <v>3900</v>
      </c>
      <c r="G4031" s="5">
        <f t="shared" si="3393"/>
        <v>0</v>
      </c>
      <c r="H4031" s="5">
        <f t="shared" si="3393"/>
        <v>0</v>
      </c>
      <c r="I4031" s="5">
        <f t="shared" si="3393"/>
        <v>0</v>
      </c>
      <c r="J4031" s="5">
        <f t="shared" si="3393"/>
        <v>0</v>
      </c>
      <c r="K4031" s="5">
        <f t="shared" si="3393"/>
        <v>0</v>
      </c>
      <c r="L4031" s="5">
        <f t="shared" si="3393"/>
        <v>-1066.5</v>
      </c>
      <c r="M4031" s="5">
        <f t="shared" si="3382"/>
        <v>2833.5</v>
      </c>
      <c r="N4031" s="5">
        <f t="shared" si="3394"/>
        <v>0</v>
      </c>
      <c r="O4031" s="5">
        <f t="shared" si="3394"/>
        <v>0</v>
      </c>
      <c r="P4031" s="5">
        <f t="shared" si="3395"/>
        <v>0</v>
      </c>
      <c r="Q4031" s="5">
        <f t="shared" si="3395"/>
        <v>0</v>
      </c>
      <c r="R4031" s="5">
        <f t="shared" si="3395"/>
        <v>0</v>
      </c>
      <c r="S4031" s="5">
        <f t="shared" si="3395"/>
        <v>0</v>
      </c>
      <c r="T4031" s="5">
        <f t="shared" si="3395"/>
        <v>0</v>
      </c>
      <c r="U4031" s="5">
        <f t="shared" si="3395"/>
        <v>0</v>
      </c>
      <c r="V4031" s="42">
        <f t="shared" si="3395"/>
        <v>0</v>
      </c>
      <c r="W4031" s="5" t="e">
        <f t="shared" si="3358"/>
        <v>#DIV/0!</v>
      </c>
      <c r="X4031" s="25" t="s">
        <v>1591</v>
      </c>
    </row>
    <row r="4032" spans="1:24" ht="31.5" hidden="1" customHeight="1" x14ac:dyDescent="0.3">
      <c r="A4032" s="4" t="s">
        <v>241</v>
      </c>
      <c r="B4032" s="4" t="s">
        <v>1789</v>
      </c>
      <c r="C4032" s="4" t="s">
        <v>858</v>
      </c>
      <c r="D4032" s="4" t="s">
        <v>12</v>
      </c>
      <c r="E4032" s="14" t="s">
        <v>532</v>
      </c>
      <c r="F4032" s="5">
        <v>3900</v>
      </c>
      <c r="G4032" s="5"/>
      <c r="H4032" s="5"/>
      <c r="I4032" s="5"/>
      <c r="J4032" s="5"/>
      <c r="K4032" s="5"/>
      <c r="L4032" s="5">
        <v>-1066.5</v>
      </c>
      <c r="M4032" s="5">
        <f t="shared" si="3382"/>
        <v>2833.5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42">
        <v>0</v>
      </c>
      <c r="W4032" s="5" t="e">
        <f t="shared" si="3358"/>
        <v>#DIV/0!</v>
      </c>
      <c r="X4032" s="25" t="s">
        <v>1591</v>
      </c>
    </row>
    <row r="4033" spans="1:25" ht="31.5" customHeight="1" x14ac:dyDescent="0.3">
      <c r="A4033" s="4" t="s">
        <v>241</v>
      </c>
      <c r="B4033" s="4" t="s">
        <v>1789</v>
      </c>
      <c r="C4033" s="4" t="s">
        <v>22</v>
      </c>
      <c r="D4033" s="4"/>
      <c r="E4033" s="14" t="s">
        <v>802</v>
      </c>
      <c r="F4033" s="5">
        <f t="shared" ref="F4033:L4035" si="3396">F4034</f>
        <v>0</v>
      </c>
      <c r="G4033" s="5">
        <f t="shared" si="3396"/>
        <v>0</v>
      </c>
      <c r="H4033" s="5">
        <f t="shared" si="3396"/>
        <v>0</v>
      </c>
      <c r="I4033" s="5">
        <f t="shared" si="3396"/>
        <v>0</v>
      </c>
      <c r="J4033" s="5">
        <f t="shared" si="3396"/>
        <v>0</v>
      </c>
      <c r="K4033" s="5">
        <f t="shared" si="3396"/>
        <v>0</v>
      </c>
      <c r="L4033" s="5">
        <f t="shared" si="3396"/>
        <v>0</v>
      </c>
      <c r="M4033" s="5">
        <f t="shared" si="3382"/>
        <v>0</v>
      </c>
      <c r="N4033" s="5">
        <f t="shared" ref="N4033:O4035" si="3397">N4034</f>
        <v>500</v>
      </c>
      <c r="O4033" s="5">
        <f t="shared" si="3397"/>
        <v>500</v>
      </c>
      <c r="P4033" s="5">
        <f t="shared" ref="P4033:V4035" si="3398">P4034</f>
        <v>0</v>
      </c>
      <c r="Q4033" s="5">
        <f t="shared" si="3398"/>
        <v>0</v>
      </c>
      <c r="R4033" s="5">
        <f t="shared" si="3398"/>
        <v>0</v>
      </c>
      <c r="S4033" s="5">
        <f t="shared" si="3398"/>
        <v>0</v>
      </c>
      <c r="T4033" s="5">
        <f t="shared" si="3398"/>
        <v>500</v>
      </c>
      <c r="U4033" s="5">
        <f t="shared" si="3398"/>
        <v>0</v>
      </c>
      <c r="V4033" s="42">
        <f t="shared" si="3398"/>
        <v>0</v>
      </c>
      <c r="W4033" s="5">
        <f t="shared" si="3358"/>
        <v>100</v>
      </c>
      <c r="X4033" s="27"/>
    </row>
    <row r="4034" spans="1:25" ht="47.25" customHeight="1" x14ac:dyDescent="0.3">
      <c r="A4034" s="4" t="s">
        <v>241</v>
      </c>
      <c r="B4034" s="4" t="s">
        <v>1789</v>
      </c>
      <c r="C4034" s="4" t="s">
        <v>406</v>
      </c>
      <c r="D4034" s="4"/>
      <c r="E4034" s="14" t="s">
        <v>808</v>
      </c>
      <c r="F4034" s="5">
        <f t="shared" si="3396"/>
        <v>0</v>
      </c>
      <c r="G4034" s="5">
        <f t="shared" si="3396"/>
        <v>0</v>
      </c>
      <c r="H4034" s="5">
        <f t="shared" si="3396"/>
        <v>0</v>
      </c>
      <c r="I4034" s="5">
        <f t="shared" si="3396"/>
        <v>0</v>
      </c>
      <c r="J4034" s="5">
        <f t="shared" si="3396"/>
        <v>0</v>
      </c>
      <c r="K4034" s="5">
        <f t="shared" si="3396"/>
        <v>0</v>
      </c>
      <c r="L4034" s="5">
        <f t="shared" si="3396"/>
        <v>0</v>
      </c>
      <c r="M4034" s="5">
        <f t="shared" si="3382"/>
        <v>0</v>
      </c>
      <c r="N4034" s="5">
        <f t="shared" si="3397"/>
        <v>500</v>
      </c>
      <c r="O4034" s="5">
        <f t="shared" si="3397"/>
        <v>500</v>
      </c>
      <c r="P4034" s="5">
        <f t="shared" si="3398"/>
        <v>0</v>
      </c>
      <c r="Q4034" s="5">
        <f t="shared" si="3398"/>
        <v>0</v>
      </c>
      <c r="R4034" s="5">
        <f t="shared" si="3398"/>
        <v>0</v>
      </c>
      <c r="S4034" s="5">
        <f t="shared" si="3398"/>
        <v>0</v>
      </c>
      <c r="T4034" s="5">
        <f t="shared" si="3398"/>
        <v>500</v>
      </c>
      <c r="U4034" s="5">
        <f t="shared" si="3398"/>
        <v>0</v>
      </c>
      <c r="V4034" s="42">
        <f t="shared" si="3398"/>
        <v>0</v>
      </c>
      <c r="W4034" s="5">
        <f t="shared" si="3358"/>
        <v>100</v>
      </c>
      <c r="X4034" s="27"/>
    </row>
    <row r="4035" spans="1:25" ht="31.5" customHeight="1" x14ac:dyDescent="0.3">
      <c r="A4035" s="4" t="s">
        <v>241</v>
      </c>
      <c r="B4035" s="4" t="s">
        <v>1789</v>
      </c>
      <c r="C4035" s="4" t="s">
        <v>406</v>
      </c>
      <c r="D4035" s="4" t="s">
        <v>11</v>
      </c>
      <c r="E4035" s="14" t="s">
        <v>531</v>
      </c>
      <c r="F4035" s="5">
        <f t="shared" si="3396"/>
        <v>0</v>
      </c>
      <c r="G4035" s="5">
        <f t="shared" si="3396"/>
        <v>0</v>
      </c>
      <c r="H4035" s="5">
        <f t="shared" si="3396"/>
        <v>0</v>
      </c>
      <c r="I4035" s="5">
        <f t="shared" si="3396"/>
        <v>0</v>
      </c>
      <c r="J4035" s="5">
        <f t="shared" si="3396"/>
        <v>0</v>
      </c>
      <c r="K4035" s="5">
        <f t="shared" si="3396"/>
        <v>0</v>
      </c>
      <c r="L4035" s="5">
        <f t="shared" si="3396"/>
        <v>0</v>
      </c>
      <c r="M4035" s="5">
        <f t="shared" si="3382"/>
        <v>0</v>
      </c>
      <c r="N4035" s="5">
        <f t="shared" si="3397"/>
        <v>500</v>
      </c>
      <c r="O4035" s="5">
        <f t="shared" si="3397"/>
        <v>500</v>
      </c>
      <c r="P4035" s="5">
        <f t="shared" si="3398"/>
        <v>0</v>
      </c>
      <c r="Q4035" s="5">
        <f t="shared" si="3398"/>
        <v>0</v>
      </c>
      <c r="R4035" s="5">
        <f t="shared" si="3398"/>
        <v>0</v>
      </c>
      <c r="S4035" s="5">
        <f t="shared" si="3398"/>
        <v>0</v>
      </c>
      <c r="T4035" s="5">
        <f t="shared" si="3398"/>
        <v>500</v>
      </c>
      <c r="U4035" s="5">
        <f t="shared" si="3398"/>
        <v>0</v>
      </c>
      <c r="V4035" s="42">
        <f t="shared" si="3398"/>
        <v>0</v>
      </c>
      <c r="W4035" s="5">
        <f t="shared" si="3358"/>
        <v>100</v>
      </c>
      <c r="X4035" s="27"/>
    </row>
    <row r="4036" spans="1:25" ht="31.5" customHeight="1" x14ac:dyDescent="0.3">
      <c r="A4036" s="4" t="s">
        <v>241</v>
      </c>
      <c r="B4036" s="4" t="s">
        <v>1789</v>
      </c>
      <c r="C4036" s="4" t="s">
        <v>406</v>
      </c>
      <c r="D4036" s="4" t="s">
        <v>12</v>
      </c>
      <c r="E4036" s="14" t="s">
        <v>532</v>
      </c>
      <c r="F4036" s="5"/>
      <c r="G4036" s="5"/>
      <c r="H4036" s="5"/>
      <c r="I4036" s="5"/>
      <c r="J4036" s="5"/>
      <c r="K4036" s="5"/>
      <c r="L4036" s="5"/>
      <c r="M4036" s="5">
        <f t="shared" si="3382"/>
        <v>0</v>
      </c>
      <c r="N4036" s="5">
        <v>500</v>
      </c>
      <c r="O4036" s="5">
        <v>500</v>
      </c>
      <c r="P4036" s="5">
        <v>0</v>
      </c>
      <c r="Q4036" s="5">
        <v>0</v>
      </c>
      <c r="R4036" s="5">
        <v>0</v>
      </c>
      <c r="S4036" s="5">
        <v>0</v>
      </c>
      <c r="T4036" s="5">
        <v>500</v>
      </c>
      <c r="U4036" s="5">
        <v>0</v>
      </c>
      <c r="V4036" s="42">
        <v>0</v>
      </c>
      <c r="W4036" s="5">
        <f t="shared" si="3358"/>
        <v>100</v>
      </c>
      <c r="X4036" s="27"/>
    </row>
    <row r="4037" spans="1:25" s="10" customFormat="1" ht="31.5" customHeight="1" x14ac:dyDescent="0.3">
      <c r="A4037" s="9" t="s">
        <v>241</v>
      </c>
      <c r="B4037" s="9" t="s">
        <v>1790</v>
      </c>
      <c r="C4037" s="9"/>
      <c r="D4037" s="9"/>
      <c r="E4037" s="13" t="s">
        <v>515</v>
      </c>
      <c r="F4037" s="11">
        <f t="shared" ref="F4037:L4040" si="3399">F4038</f>
        <v>5785.2</v>
      </c>
      <c r="G4037" s="11">
        <f t="shared" si="3399"/>
        <v>5785.2</v>
      </c>
      <c r="H4037" s="11">
        <f t="shared" si="3399"/>
        <v>5785.2</v>
      </c>
      <c r="I4037" s="11">
        <f t="shared" si="3399"/>
        <v>0</v>
      </c>
      <c r="J4037" s="11">
        <f t="shared" si="3399"/>
        <v>0</v>
      </c>
      <c r="K4037" s="11">
        <f t="shared" si="3399"/>
        <v>0</v>
      </c>
      <c r="L4037" s="11">
        <f t="shared" si="3399"/>
        <v>48.8</v>
      </c>
      <c r="M4037" s="11">
        <f t="shared" si="3382"/>
        <v>5834</v>
      </c>
      <c r="N4037" s="11">
        <f t="shared" ref="N4037:O4040" si="3400">N4038</f>
        <v>5834</v>
      </c>
      <c r="O4037" s="11">
        <f t="shared" si="3400"/>
        <v>3906.7139999999999</v>
      </c>
      <c r="P4037" s="11">
        <f t="shared" ref="P4037:V4040" si="3401">P4038</f>
        <v>0</v>
      </c>
      <c r="Q4037" s="11">
        <f t="shared" si="3401"/>
        <v>0</v>
      </c>
      <c r="R4037" s="11">
        <f t="shared" si="3401"/>
        <v>0</v>
      </c>
      <c r="S4037" s="11">
        <f t="shared" si="3401"/>
        <v>0</v>
      </c>
      <c r="T4037" s="11">
        <f t="shared" si="3401"/>
        <v>5833.9342400000005</v>
      </c>
      <c r="U4037" s="11">
        <f t="shared" si="3401"/>
        <v>0</v>
      </c>
      <c r="V4037" s="41">
        <f t="shared" si="3401"/>
        <v>0</v>
      </c>
      <c r="W4037" s="11">
        <f t="shared" si="3358"/>
        <v>99.998872814535488</v>
      </c>
      <c r="X4037" s="26"/>
    </row>
    <row r="4038" spans="1:25" ht="31.5" customHeight="1" x14ac:dyDescent="0.3">
      <c r="A4038" s="4" t="s">
        <v>241</v>
      </c>
      <c r="B4038" s="4" t="s">
        <v>1790</v>
      </c>
      <c r="C4038" s="4" t="s">
        <v>199</v>
      </c>
      <c r="D4038" s="4"/>
      <c r="E4038" s="14" t="s">
        <v>979</v>
      </c>
      <c r="F4038" s="5">
        <f t="shared" si="3399"/>
        <v>5785.2</v>
      </c>
      <c r="G4038" s="5">
        <f t="shared" si="3399"/>
        <v>5785.2</v>
      </c>
      <c r="H4038" s="5">
        <f t="shared" si="3399"/>
        <v>5785.2</v>
      </c>
      <c r="I4038" s="5">
        <f t="shared" si="3399"/>
        <v>0</v>
      </c>
      <c r="J4038" s="5">
        <f t="shared" si="3399"/>
        <v>0</v>
      </c>
      <c r="K4038" s="5">
        <f t="shared" si="3399"/>
        <v>0</v>
      </c>
      <c r="L4038" s="5">
        <f t="shared" si="3399"/>
        <v>48.8</v>
      </c>
      <c r="M4038" s="5">
        <f t="shared" si="3382"/>
        <v>5834</v>
      </c>
      <c r="N4038" s="5">
        <f t="shared" si="3400"/>
        <v>5834</v>
      </c>
      <c r="O4038" s="5">
        <f t="shared" si="3400"/>
        <v>3906.7139999999999</v>
      </c>
      <c r="P4038" s="5">
        <f t="shared" si="3401"/>
        <v>0</v>
      </c>
      <c r="Q4038" s="5">
        <f t="shared" si="3401"/>
        <v>0</v>
      </c>
      <c r="R4038" s="5">
        <f t="shared" si="3401"/>
        <v>0</v>
      </c>
      <c r="S4038" s="5">
        <f t="shared" si="3401"/>
        <v>0</v>
      </c>
      <c r="T4038" s="5">
        <f t="shared" si="3401"/>
        <v>5833.9342400000005</v>
      </c>
      <c r="U4038" s="5">
        <f t="shared" si="3401"/>
        <v>0</v>
      </c>
      <c r="V4038" s="42">
        <f t="shared" si="3401"/>
        <v>0</v>
      </c>
      <c r="W4038" s="5">
        <f t="shared" si="3358"/>
        <v>99.998872814535488</v>
      </c>
      <c r="X4038" s="27"/>
    </row>
    <row r="4039" spans="1:25" ht="31.5" customHeight="1" x14ac:dyDescent="0.3">
      <c r="A4039" s="4" t="s">
        <v>241</v>
      </c>
      <c r="B4039" s="4" t="s">
        <v>1790</v>
      </c>
      <c r="C4039" s="4" t="s">
        <v>227</v>
      </c>
      <c r="D4039" s="4"/>
      <c r="E4039" s="14" t="s">
        <v>1258</v>
      </c>
      <c r="F4039" s="5">
        <f t="shared" si="3399"/>
        <v>5785.2</v>
      </c>
      <c r="G4039" s="5">
        <f t="shared" si="3399"/>
        <v>5785.2</v>
      </c>
      <c r="H4039" s="5">
        <f t="shared" si="3399"/>
        <v>5785.2</v>
      </c>
      <c r="I4039" s="5">
        <f t="shared" si="3399"/>
        <v>0</v>
      </c>
      <c r="J4039" s="5">
        <f t="shared" si="3399"/>
        <v>0</v>
      </c>
      <c r="K4039" s="5">
        <f t="shared" si="3399"/>
        <v>0</v>
      </c>
      <c r="L4039" s="5">
        <f t="shared" si="3399"/>
        <v>48.8</v>
      </c>
      <c r="M4039" s="5">
        <f t="shared" si="3382"/>
        <v>5834</v>
      </c>
      <c r="N4039" s="5">
        <f t="shared" si="3400"/>
        <v>5834</v>
      </c>
      <c r="O4039" s="5">
        <f t="shared" si="3400"/>
        <v>3906.7139999999999</v>
      </c>
      <c r="P4039" s="5">
        <f t="shared" si="3401"/>
        <v>0</v>
      </c>
      <c r="Q4039" s="5">
        <f t="shared" si="3401"/>
        <v>0</v>
      </c>
      <c r="R4039" s="5">
        <f t="shared" si="3401"/>
        <v>0</v>
      </c>
      <c r="S4039" s="5">
        <f t="shared" si="3401"/>
        <v>0</v>
      </c>
      <c r="T4039" s="5">
        <f t="shared" si="3401"/>
        <v>5833.9342400000005</v>
      </c>
      <c r="U4039" s="5">
        <f t="shared" si="3401"/>
        <v>0</v>
      </c>
      <c r="V4039" s="42">
        <f t="shared" si="3401"/>
        <v>0</v>
      </c>
      <c r="W4039" s="5">
        <f t="shared" si="3358"/>
        <v>99.998872814535488</v>
      </c>
      <c r="X4039" s="27"/>
    </row>
    <row r="4040" spans="1:25" ht="31.5" customHeight="1" x14ac:dyDescent="0.3">
      <c r="A4040" s="4" t="s">
        <v>241</v>
      </c>
      <c r="B4040" s="4" t="s">
        <v>1790</v>
      </c>
      <c r="C4040" s="4" t="s">
        <v>228</v>
      </c>
      <c r="D4040" s="4"/>
      <c r="E4040" s="14" t="s">
        <v>1259</v>
      </c>
      <c r="F4040" s="5">
        <f t="shared" si="3399"/>
        <v>5785.2</v>
      </c>
      <c r="G4040" s="5">
        <f t="shared" si="3399"/>
        <v>5785.2</v>
      </c>
      <c r="H4040" s="5">
        <f t="shared" si="3399"/>
        <v>5785.2</v>
      </c>
      <c r="I4040" s="5">
        <f t="shared" si="3399"/>
        <v>0</v>
      </c>
      <c r="J4040" s="5">
        <f t="shared" si="3399"/>
        <v>0</v>
      </c>
      <c r="K4040" s="5">
        <f t="shared" si="3399"/>
        <v>0</v>
      </c>
      <c r="L4040" s="5">
        <f t="shared" si="3399"/>
        <v>48.8</v>
      </c>
      <c r="M4040" s="5">
        <f t="shared" si="3382"/>
        <v>5834</v>
      </c>
      <c r="N4040" s="5">
        <f t="shared" si="3400"/>
        <v>5834</v>
      </c>
      <c r="O4040" s="5">
        <f t="shared" si="3400"/>
        <v>3906.7139999999999</v>
      </c>
      <c r="P4040" s="5">
        <f t="shared" si="3401"/>
        <v>0</v>
      </c>
      <c r="Q4040" s="5">
        <f t="shared" si="3401"/>
        <v>0</v>
      </c>
      <c r="R4040" s="5">
        <f t="shared" si="3401"/>
        <v>0</v>
      </c>
      <c r="S4040" s="5">
        <f t="shared" si="3401"/>
        <v>0</v>
      </c>
      <c r="T4040" s="5">
        <f t="shared" si="3401"/>
        <v>5833.9342400000005</v>
      </c>
      <c r="U4040" s="5">
        <f t="shared" si="3401"/>
        <v>0</v>
      </c>
      <c r="V4040" s="42">
        <f t="shared" si="3401"/>
        <v>0</v>
      </c>
      <c r="W4040" s="5">
        <f t="shared" si="3358"/>
        <v>99.998872814535488</v>
      </c>
      <c r="X4040" s="27"/>
    </row>
    <row r="4041" spans="1:25" ht="47.25" customHeight="1" x14ac:dyDescent="0.3">
      <c r="A4041" s="4" t="s">
        <v>241</v>
      </c>
      <c r="B4041" s="4" t="s">
        <v>1790</v>
      </c>
      <c r="C4041" s="4" t="s">
        <v>226</v>
      </c>
      <c r="D4041" s="4"/>
      <c r="E4041" s="14" t="s">
        <v>565</v>
      </c>
      <c r="F4041" s="5">
        <f t="shared" ref="F4041:L4041" si="3402">F4042+F4044+F4046</f>
        <v>5785.2</v>
      </c>
      <c r="G4041" s="5">
        <f t="shared" si="3402"/>
        <v>5785.2</v>
      </c>
      <c r="H4041" s="5">
        <f t="shared" si="3402"/>
        <v>5785.2</v>
      </c>
      <c r="I4041" s="5">
        <f t="shared" si="3402"/>
        <v>0</v>
      </c>
      <c r="J4041" s="5">
        <f t="shared" si="3402"/>
        <v>0</v>
      </c>
      <c r="K4041" s="5">
        <f t="shared" si="3402"/>
        <v>0</v>
      </c>
      <c r="L4041" s="5">
        <f t="shared" si="3402"/>
        <v>48.8</v>
      </c>
      <c r="M4041" s="5">
        <f t="shared" si="3382"/>
        <v>5834</v>
      </c>
      <c r="N4041" s="5">
        <f>N4042+N4044+N4046</f>
        <v>5834</v>
      </c>
      <c r="O4041" s="5">
        <f>O4042+O4044+O4046</f>
        <v>3906.7139999999999</v>
      </c>
      <c r="P4041" s="5">
        <f t="shared" ref="P4041:V4041" si="3403">P4042+P4044+P4046</f>
        <v>0</v>
      </c>
      <c r="Q4041" s="5">
        <f t="shared" si="3403"/>
        <v>0</v>
      </c>
      <c r="R4041" s="5">
        <f t="shared" si="3403"/>
        <v>0</v>
      </c>
      <c r="S4041" s="5">
        <f t="shared" si="3403"/>
        <v>0</v>
      </c>
      <c r="T4041" s="5">
        <f t="shared" si="3403"/>
        <v>5833.9342400000005</v>
      </c>
      <c r="U4041" s="5">
        <f t="shared" si="3403"/>
        <v>0</v>
      </c>
      <c r="V4041" s="42">
        <f t="shared" si="3403"/>
        <v>0</v>
      </c>
      <c r="W4041" s="5">
        <f t="shared" si="3358"/>
        <v>99.998872814535488</v>
      </c>
      <c r="X4041" s="27"/>
    </row>
    <row r="4042" spans="1:25" ht="78.75" customHeight="1" x14ac:dyDescent="0.3">
      <c r="A4042" s="4" t="s">
        <v>241</v>
      </c>
      <c r="B4042" s="4" t="s">
        <v>1790</v>
      </c>
      <c r="C4042" s="4" t="s">
        <v>226</v>
      </c>
      <c r="D4042" s="4" t="s">
        <v>18</v>
      </c>
      <c r="E4042" s="14" t="s">
        <v>528</v>
      </c>
      <c r="F4042" s="5">
        <f t="shared" ref="F4042:L4042" si="3404">F4043</f>
        <v>4653.2</v>
      </c>
      <c r="G4042" s="5">
        <f t="shared" si="3404"/>
        <v>4653.2</v>
      </c>
      <c r="H4042" s="5">
        <f t="shared" si="3404"/>
        <v>4653.2</v>
      </c>
      <c r="I4042" s="5">
        <f t="shared" si="3404"/>
        <v>0</v>
      </c>
      <c r="J4042" s="5">
        <f t="shared" si="3404"/>
        <v>0</v>
      </c>
      <c r="K4042" s="5">
        <f t="shared" si="3404"/>
        <v>0</v>
      </c>
      <c r="L4042" s="5">
        <f t="shared" si="3404"/>
        <v>48.8</v>
      </c>
      <c r="M4042" s="5">
        <f t="shared" si="3382"/>
        <v>4702</v>
      </c>
      <c r="N4042" s="5">
        <f>N4043</f>
        <v>4877.8559500000001</v>
      </c>
      <c r="O4042" s="5">
        <f>O4043</f>
        <v>3270.56891</v>
      </c>
      <c r="P4042" s="5">
        <f t="shared" ref="P4042:V4042" si="3405">P4043</f>
        <v>0</v>
      </c>
      <c r="Q4042" s="5">
        <f t="shared" si="3405"/>
        <v>0</v>
      </c>
      <c r="R4042" s="5">
        <f t="shared" si="3405"/>
        <v>0</v>
      </c>
      <c r="S4042" s="5">
        <f t="shared" si="3405"/>
        <v>0</v>
      </c>
      <c r="T4042" s="5">
        <f t="shared" si="3405"/>
        <v>4877.7915000000003</v>
      </c>
      <c r="U4042" s="5">
        <f t="shared" si="3405"/>
        <v>0</v>
      </c>
      <c r="V4042" s="42">
        <f t="shared" si="3405"/>
        <v>0</v>
      </c>
      <c r="W4042" s="5">
        <f t="shared" si="3358"/>
        <v>99.998678722769583</v>
      </c>
      <c r="X4042" s="27"/>
    </row>
    <row r="4043" spans="1:25" ht="15.75" customHeight="1" x14ac:dyDescent="0.3">
      <c r="A4043" s="4" t="s">
        <v>241</v>
      </c>
      <c r="B4043" s="4" t="s">
        <v>1790</v>
      </c>
      <c r="C4043" s="4" t="s">
        <v>226</v>
      </c>
      <c r="D4043" s="4" t="s">
        <v>19</v>
      </c>
      <c r="E4043" s="14" t="s">
        <v>529</v>
      </c>
      <c r="F4043" s="5">
        <v>4653.2</v>
      </c>
      <c r="G4043" s="5">
        <v>4653.2</v>
      </c>
      <c r="H4043" s="5">
        <v>4653.2</v>
      </c>
      <c r="I4043" s="5"/>
      <c r="J4043" s="5"/>
      <c r="K4043" s="5"/>
      <c r="L4043" s="5">
        <v>48.8</v>
      </c>
      <c r="M4043" s="5">
        <f t="shared" si="3382"/>
        <v>4702</v>
      </c>
      <c r="N4043" s="5">
        <v>4877.8559500000001</v>
      </c>
      <c r="O4043" s="5">
        <v>3270.56891</v>
      </c>
      <c r="P4043" s="5">
        <v>0</v>
      </c>
      <c r="Q4043" s="5">
        <v>0</v>
      </c>
      <c r="R4043" s="5">
        <v>0</v>
      </c>
      <c r="S4043" s="5">
        <v>0</v>
      </c>
      <c r="T4043" s="5">
        <v>4877.7915000000003</v>
      </c>
      <c r="U4043" s="5">
        <v>0</v>
      </c>
      <c r="V4043" s="42">
        <v>0</v>
      </c>
      <c r="W4043" s="5">
        <f t="shared" si="3358"/>
        <v>99.998678722769583</v>
      </c>
      <c r="X4043" s="27"/>
    </row>
    <row r="4044" spans="1:25" ht="31.5" customHeight="1" x14ac:dyDescent="0.3">
      <c r="A4044" s="4" t="s">
        <v>241</v>
      </c>
      <c r="B4044" s="4" t="s">
        <v>1790</v>
      </c>
      <c r="C4044" s="4" t="s">
        <v>226</v>
      </c>
      <c r="D4044" s="4" t="s">
        <v>11</v>
      </c>
      <c r="E4044" s="14" t="s">
        <v>531</v>
      </c>
      <c r="F4044" s="5">
        <f t="shared" ref="F4044:L4044" si="3406">F4045</f>
        <v>1132</v>
      </c>
      <c r="G4044" s="5">
        <f t="shared" si="3406"/>
        <v>1132</v>
      </c>
      <c r="H4044" s="5">
        <f t="shared" si="3406"/>
        <v>1132</v>
      </c>
      <c r="I4044" s="5">
        <f t="shared" si="3406"/>
        <v>0</v>
      </c>
      <c r="J4044" s="5">
        <f t="shared" si="3406"/>
        <v>0</v>
      </c>
      <c r="K4044" s="5">
        <f t="shared" si="3406"/>
        <v>0</v>
      </c>
      <c r="L4044" s="5">
        <f t="shared" si="3406"/>
        <v>0</v>
      </c>
      <c r="M4044" s="5">
        <f t="shared" si="3382"/>
        <v>1132</v>
      </c>
      <c r="N4044" s="5">
        <f>N4045</f>
        <v>956.14404999999999</v>
      </c>
      <c r="O4044" s="5">
        <f>O4045</f>
        <v>636.14508999999998</v>
      </c>
      <c r="P4044" s="5">
        <f t="shared" ref="P4044:V4044" si="3407">P4045</f>
        <v>0</v>
      </c>
      <c r="Q4044" s="5">
        <f t="shared" si="3407"/>
        <v>0</v>
      </c>
      <c r="R4044" s="5">
        <f t="shared" si="3407"/>
        <v>0</v>
      </c>
      <c r="S4044" s="5">
        <f t="shared" si="3407"/>
        <v>0</v>
      </c>
      <c r="T4044" s="5">
        <f t="shared" si="3407"/>
        <v>956.14274</v>
      </c>
      <c r="U4044" s="5">
        <f t="shared" si="3407"/>
        <v>0</v>
      </c>
      <c r="V4044" s="42">
        <f t="shared" si="3407"/>
        <v>0</v>
      </c>
      <c r="W4044" s="5">
        <f t="shared" si="3358"/>
        <v>99.999862991355741</v>
      </c>
      <c r="X4044" s="27"/>
    </row>
    <row r="4045" spans="1:25" ht="31.5" customHeight="1" x14ac:dyDescent="0.3">
      <c r="A4045" s="4" t="s">
        <v>241</v>
      </c>
      <c r="B4045" s="4" t="s">
        <v>1790</v>
      </c>
      <c r="C4045" s="4" t="s">
        <v>226</v>
      </c>
      <c r="D4045" s="4" t="s">
        <v>12</v>
      </c>
      <c r="E4045" s="14" t="s">
        <v>532</v>
      </c>
      <c r="F4045" s="5">
        <v>1132</v>
      </c>
      <c r="G4045" s="5">
        <v>1132</v>
      </c>
      <c r="H4045" s="5">
        <v>1132</v>
      </c>
      <c r="I4045" s="5"/>
      <c r="J4045" s="5"/>
      <c r="K4045" s="5"/>
      <c r="L4045" s="5"/>
      <c r="M4045" s="5">
        <f t="shared" si="3382"/>
        <v>1132</v>
      </c>
      <c r="N4045" s="5">
        <v>956.14404999999999</v>
      </c>
      <c r="O4045" s="5">
        <v>636.14508999999998</v>
      </c>
      <c r="P4045" s="5">
        <v>0</v>
      </c>
      <c r="Q4045" s="5">
        <v>0</v>
      </c>
      <c r="R4045" s="5">
        <v>0</v>
      </c>
      <c r="S4045" s="5">
        <v>0</v>
      </c>
      <c r="T4045" s="5">
        <v>956.14274</v>
      </c>
      <c r="U4045" s="5">
        <v>0</v>
      </c>
      <c r="V4045" s="42">
        <v>0</v>
      </c>
      <c r="W4045" s="5">
        <f t="shared" ref="W4045:W4108" si="3408">T4045/N4045*100</f>
        <v>99.999862991355741</v>
      </c>
      <c r="X4045" s="27"/>
    </row>
    <row r="4046" spans="1:25" ht="15.75" hidden="1" customHeight="1" x14ac:dyDescent="0.3">
      <c r="A4046" s="4" t="s">
        <v>241</v>
      </c>
      <c r="B4046" s="4" t="s">
        <v>1790</v>
      </c>
      <c r="C4046" s="4" t="s">
        <v>226</v>
      </c>
      <c r="D4046" s="4" t="s">
        <v>13</v>
      </c>
      <c r="E4046" s="14" t="s">
        <v>547</v>
      </c>
      <c r="F4046" s="5">
        <f t="shared" ref="F4046:L4046" si="3409">F4047</f>
        <v>0</v>
      </c>
      <c r="G4046" s="5">
        <f t="shared" si="3409"/>
        <v>0</v>
      </c>
      <c r="H4046" s="5">
        <f t="shared" si="3409"/>
        <v>0</v>
      </c>
      <c r="I4046" s="5">
        <f t="shared" si="3409"/>
        <v>0</v>
      </c>
      <c r="J4046" s="5">
        <f t="shared" si="3409"/>
        <v>0</v>
      </c>
      <c r="K4046" s="5">
        <f t="shared" si="3409"/>
        <v>0</v>
      </c>
      <c r="L4046" s="5">
        <f t="shared" si="3409"/>
        <v>0</v>
      </c>
      <c r="M4046" s="5">
        <f t="shared" si="3382"/>
        <v>0</v>
      </c>
      <c r="N4046" s="5">
        <f>N4047</f>
        <v>0</v>
      </c>
      <c r="O4046" s="5">
        <f>O4047</f>
        <v>0</v>
      </c>
      <c r="P4046" s="5">
        <f t="shared" ref="P4046:V4046" si="3410">P4047</f>
        <v>0</v>
      </c>
      <c r="Q4046" s="5">
        <f t="shared" si="3410"/>
        <v>0</v>
      </c>
      <c r="R4046" s="5">
        <f t="shared" si="3410"/>
        <v>0</v>
      </c>
      <c r="S4046" s="5">
        <f t="shared" si="3410"/>
        <v>0</v>
      </c>
      <c r="T4046" s="5">
        <f t="shared" si="3410"/>
        <v>0</v>
      </c>
      <c r="U4046" s="5">
        <f t="shared" si="3410"/>
        <v>0</v>
      </c>
      <c r="V4046" s="42">
        <f t="shared" si="3410"/>
        <v>0</v>
      </c>
      <c r="W4046" s="5" t="e">
        <f t="shared" si="3408"/>
        <v>#DIV/0!</v>
      </c>
      <c r="X4046" s="27" t="s">
        <v>1591</v>
      </c>
      <c r="Y4046" s="2" t="s">
        <v>1630</v>
      </c>
    </row>
    <row r="4047" spans="1:25" ht="15.75" hidden="1" customHeight="1" x14ac:dyDescent="0.3">
      <c r="A4047" s="4" t="s">
        <v>241</v>
      </c>
      <c r="B4047" s="4" t="s">
        <v>1790</v>
      </c>
      <c r="C4047" s="4" t="s">
        <v>226</v>
      </c>
      <c r="D4047" s="4" t="s">
        <v>20</v>
      </c>
      <c r="E4047" s="14" t="s">
        <v>550</v>
      </c>
      <c r="F4047" s="5"/>
      <c r="G4047" s="5"/>
      <c r="H4047" s="5"/>
      <c r="I4047" s="5"/>
      <c r="J4047" s="5"/>
      <c r="K4047" s="5"/>
      <c r="L4047" s="5"/>
      <c r="M4047" s="5">
        <f t="shared" si="3382"/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42">
        <v>0</v>
      </c>
      <c r="W4047" s="5" t="e">
        <f t="shared" si="3408"/>
        <v>#DIV/0!</v>
      </c>
      <c r="X4047" s="27" t="s">
        <v>1591</v>
      </c>
      <c r="Y4047" s="2" t="s">
        <v>1630</v>
      </c>
    </row>
    <row r="4048" spans="1:25" s="3" customFormat="1" ht="15.75" customHeight="1" x14ac:dyDescent="0.3">
      <c r="A4048" s="7" t="s">
        <v>241</v>
      </c>
      <c r="B4048" s="7" t="s">
        <v>36</v>
      </c>
      <c r="C4048" s="7"/>
      <c r="D4048" s="7"/>
      <c r="E4048" s="18" t="s">
        <v>495</v>
      </c>
      <c r="F4048" s="8">
        <f t="shared" ref="F4048:L4058" si="3411">F4049</f>
        <v>1390</v>
      </c>
      <c r="G4048" s="8">
        <f t="shared" si="3411"/>
        <v>1227</v>
      </c>
      <c r="H4048" s="8">
        <f t="shared" si="3411"/>
        <v>1227</v>
      </c>
      <c r="I4048" s="8">
        <f t="shared" si="3411"/>
        <v>0</v>
      </c>
      <c r="J4048" s="8">
        <f t="shared" si="3411"/>
        <v>0</v>
      </c>
      <c r="K4048" s="8">
        <f t="shared" si="3411"/>
        <v>0</v>
      </c>
      <c r="L4048" s="8">
        <f t="shared" si="3411"/>
        <v>-686.25</v>
      </c>
      <c r="M4048" s="8">
        <f t="shared" si="3382"/>
        <v>703.75</v>
      </c>
      <c r="N4048" s="8">
        <f t="shared" ref="N4048:O4058" si="3412">N4049</f>
        <v>682.81899999999996</v>
      </c>
      <c r="O4048" s="8">
        <f t="shared" si="3412"/>
        <v>0</v>
      </c>
      <c r="P4048" s="8">
        <f t="shared" ref="P4048:V4058" si="3413">P4049</f>
        <v>0</v>
      </c>
      <c r="Q4048" s="8">
        <f t="shared" si="3413"/>
        <v>0</v>
      </c>
      <c r="R4048" s="8">
        <f t="shared" si="3413"/>
        <v>0</v>
      </c>
      <c r="S4048" s="8">
        <f t="shared" si="3413"/>
        <v>0</v>
      </c>
      <c r="T4048" s="8">
        <f t="shared" si="3413"/>
        <v>682.81875000000002</v>
      </c>
      <c r="U4048" s="8">
        <f t="shared" si="3413"/>
        <v>0</v>
      </c>
      <c r="V4048" s="40">
        <f t="shared" si="3413"/>
        <v>0</v>
      </c>
      <c r="W4048" s="8">
        <f t="shared" si="3408"/>
        <v>99.999963387076235</v>
      </c>
      <c r="X4048" s="22"/>
    </row>
    <row r="4049" spans="1:24" s="10" customFormat="1" ht="31.5" customHeight="1" x14ac:dyDescent="0.3">
      <c r="A4049" s="9" t="s">
        <v>241</v>
      </c>
      <c r="B4049" s="9" t="s">
        <v>1769</v>
      </c>
      <c r="C4049" s="9"/>
      <c r="D4049" s="9"/>
      <c r="E4049" s="13" t="s">
        <v>516</v>
      </c>
      <c r="F4049" s="11">
        <f t="shared" si="3411"/>
        <v>1390</v>
      </c>
      <c r="G4049" s="11">
        <f t="shared" si="3411"/>
        <v>1227</v>
      </c>
      <c r="H4049" s="11">
        <f t="shared" si="3411"/>
        <v>1227</v>
      </c>
      <c r="I4049" s="11">
        <f t="shared" si="3411"/>
        <v>0</v>
      </c>
      <c r="J4049" s="11">
        <f t="shared" si="3411"/>
        <v>0</v>
      </c>
      <c r="K4049" s="11">
        <f t="shared" si="3411"/>
        <v>0</v>
      </c>
      <c r="L4049" s="11">
        <f t="shared" si="3411"/>
        <v>-686.25</v>
      </c>
      <c r="M4049" s="11">
        <f t="shared" si="3382"/>
        <v>703.75</v>
      </c>
      <c r="N4049" s="11">
        <f t="shared" si="3412"/>
        <v>682.81899999999996</v>
      </c>
      <c r="O4049" s="11">
        <f t="shared" si="3412"/>
        <v>0</v>
      </c>
      <c r="P4049" s="11">
        <f t="shared" si="3413"/>
        <v>0</v>
      </c>
      <c r="Q4049" s="11">
        <f t="shared" si="3413"/>
        <v>0</v>
      </c>
      <c r="R4049" s="11">
        <f t="shared" si="3413"/>
        <v>0</v>
      </c>
      <c r="S4049" s="11">
        <f t="shared" si="3413"/>
        <v>0</v>
      </c>
      <c r="T4049" s="11">
        <f t="shared" si="3413"/>
        <v>682.81875000000002</v>
      </c>
      <c r="U4049" s="11">
        <f t="shared" si="3413"/>
        <v>0</v>
      </c>
      <c r="V4049" s="41">
        <f t="shared" si="3413"/>
        <v>0</v>
      </c>
      <c r="W4049" s="11">
        <f t="shared" si="3408"/>
        <v>99.999963387076235</v>
      </c>
      <c r="X4049" s="26"/>
    </row>
    <row r="4050" spans="1:24" ht="31.5" customHeight="1" x14ac:dyDescent="0.3">
      <c r="A4050" s="4" t="s">
        <v>241</v>
      </c>
      <c r="B4050" s="4" t="s">
        <v>1769</v>
      </c>
      <c r="C4050" s="4" t="s">
        <v>70</v>
      </c>
      <c r="D4050" s="4"/>
      <c r="E4050" s="14" t="s">
        <v>1183</v>
      </c>
      <c r="F4050" s="5">
        <f t="shared" si="3411"/>
        <v>1390</v>
      </c>
      <c r="G4050" s="5">
        <f t="shared" si="3411"/>
        <v>1227</v>
      </c>
      <c r="H4050" s="5">
        <f t="shared" si="3411"/>
        <v>1227</v>
      </c>
      <c r="I4050" s="5">
        <f t="shared" si="3411"/>
        <v>0</v>
      </c>
      <c r="J4050" s="5">
        <f t="shared" si="3411"/>
        <v>0</v>
      </c>
      <c r="K4050" s="5">
        <f t="shared" si="3411"/>
        <v>0</v>
      </c>
      <c r="L4050" s="5">
        <f t="shared" si="3411"/>
        <v>-686.25</v>
      </c>
      <c r="M4050" s="5">
        <f t="shared" si="3382"/>
        <v>703.75</v>
      </c>
      <c r="N4050" s="5">
        <f t="shared" si="3412"/>
        <v>682.81899999999996</v>
      </c>
      <c r="O4050" s="5">
        <f t="shared" si="3412"/>
        <v>0</v>
      </c>
      <c r="P4050" s="5">
        <f t="shared" si="3413"/>
        <v>0</v>
      </c>
      <c r="Q4050" s="5">
        <f t="shared" si="3413"/>
        <v>0</v>
      </c>
      <c r="R4050" s="5">
        <f t="shared" si="3413"/>
        <v>0</v>
      </c>
      <c r="S4050" s="5">
        <f t="shared" si="3413"/>
        <v>0</v>
      </c>
      <c r="T4050" s="5">
        <f t="shared" si="3413"/>
        <v>682.81875000000002</v>
      </c>
      <c r="U4050" s="5">
        <f t="shared" si="3413"/>
        <v>0</v>
      </c>
      <c r="V4050" s="42">
        <f t="shared" si="3413"/>
        <v>0</v>
      </c>
      <c r="W4050" s="5">
        <f t="shared" si="3408"/>
        <v>99.999963387076235</v>
      </c>
      <c r="X4050" s="27"/>
    </row>
    <row r="4051" spans="1:24" ht="31.5" customHeight="1" x14ac:dyDescent="0.3">
      <c r="A4051" s="4" t="s">
        <v>241</v>
      </c>
      <c r="B4051" s="4" t="s">
        <v>1769</v>
      </c>
      <c r="C4051" s="4" t="s">
        <v>77</v>
      </c>
      <c r="D4051" s="4"/>
      <c r="E4051" s="14" t="s">
        <v>1184</v>
      </c>
      <c r="F4051" s="5">
        <f t="shared" ref="F4051:L4051" si="3414">F4056+F4052</f>
        <v>1390</v>
      </c>
      <c r="G4051" s="5">
        <f t="shared" si="3414"/>
        <v>1227</v>
      </c>
      <c r="H4051" s="5">
        <f t="shared" si="3414"/>
        <v>1227</v>
      </c>
      <c r="I4051" s="5">
        <f t="shared" si="3414"/>
        <v>0</v>
      </c>
      <c r="J4051" s="5">
        <f t="shared" si="3414"/>
        <v>0</v>
      </c>
      <c r="K4051" s="5">
        <f t="shared" si="3414"/>
        <v>0</v>
      </c>
      <c r="L4051" s="5">
        <f t="shared" si="3414"/>
        <v>-686.25</v>
      </c>
      <c r="M4051" s="5">
        <f t="shared" si="3382"/>
        <v>703.75</v>
      </c>
      <c r="N4051" s="5">
        <f>N4056+N4052</f>
        <v>682.81899999999996</v>
      </c>
      <c r="O4051" s="5">
        <f>O4056+O4052</f>
        <v>0</v>
      </c>
      <c r="P4051" s="5">
        <f t="shared" ref="P4051:V4051" si="3415">P4056+P4052</f>
        <v>0</v>
      </c>
      <c r="Q4051" s="5">
        <f t="shared" si="3415"/>
        <v>0</v>
      </c>
      <c r="R4051" s="5">
        <f t="shared" si="3415"/>
        <v>0</v>
      </c>
      <c r="S4051" s="5">
        <f t="shared" si="3415"/>
        <v>0</v>
      </c>
      <c r="T4051" s="5">
        <f t="shared" si="3415"/>
        <v>682.81875000000002</v>
      </c>
      <c r="U4051" s="5">
        <f t="shared" si="3415"/>
        <v>0</v>
      </c>
      <c r="V4051" s="42">
        <f t="shared" si="3415"/>
        <v>0</v>
      </c>
      <c r="W4051" s="5">
        <f t="shared" si="3408"/>
        <v>99.999963387076235</v>
      </c>
      <c r="X4051" s="27"/>
    </row>
    <row r="4052" spans="1:24" ht="31.5" hidden="1" customHeight="1" x14ac:dyDescent="0.25">
      <c r="A4052" s="4" t="s">
        <v>241</v>
      </c>
      <c r="B4052" s="4" t="s">
        <v>1769</v>
      </c>
      <c r="C4052" s="4" t="s">
        <v>89</v>
      </c>
      <c r="D4052" s="4"/>
      <c r="E4052" s="14" t="s">
        <v>1004</v>
      </c>
      <c r="F4052" s="5">
        <f t="shared" ref="F4052:L4054" si="3416">F4053</f>
        <v>17.5</v>
      </c>
      <c r="G4052" s="5">
        <f t="shared" si="3416"/>
        <v>30</v>
      </c>
      <c r="H4052" s="5">
        <f t="shared" si="3416"/>
        <v>30</v>
      </c>
      <c r="I4052" s="5">
        <f t="shared" si="3416"/>
        <v>0</v>
      </c>
      <c r="J4052" s="5">
        <f t="shared" si="3416"/>
        <v>0</v>
      </c>
      <c r="K4052" s="5">
        <f t="shared" si="3416"/>
        <v>0</v>
      </c>
      <c r="L4052" s="5">
        <f t="shared" si="3416"/>
        <v>0</v>
      </c>
      <c r="M4052" s="5">
        <f t="shared" si="3382"/>
        <v>17.5</v>
      </c>
      <c r="N4052" s="5">
        <f t="shared" ref="N4052:O4054" si="3417">N4053</f>
        <v>0</v>
      </c>
      <c r="O4052" s="5">
        <f t="shared" si="3417"/>
        <v>0</v>
      </c>
      <c r="P4052" s="5">
        <f t="shared" ref="P4052:V4054" si="3418">P4053</f>
        <v>0</v>
      </c>
      <c r="Q4052" s="5">
        <f t="shared" si="3418"/>
        <v>0</v>
      </c>
      <c r="R4052" s="5">
        <f t="shared" si="3418"/>
        <v>0</v>
      </c>
      <c r="S4052" s="5">
        <f t="shared" si="3418"/>
        <v>0</v>
      </c>
      <c r="T4052" s="5">
        <f t="shared" si="3418"/>
        <v>0</v>
      </c>
      <c r="U4052" s="5">
        <f t="shared" si="3418"/>
        <v>0</v>
      </c>
      <c r="V4052" s="42">
        <f t="shared" si="3418"/>
        <v>0</v>
      </c>
      <c r="W4052" s="5" t="e">
        <f t="shared" si="3408"/>
        <v>#DIV/0!</v>
      </c>
      <c r="X4052" s="25" t="s">
        <v>1591</v>
      </c>
    </row>
    <row r="4053" spans="1:24" ht="63" hidden="1" customHeight="1" x14ac:dyDescent="0.25">
      <c r="A4053" s="4" t="s">
        <v>241</v>
      </c>
      <c r="B4053" s="4" t="s">
        <v>1769</v>
      </c>
      <c r="C4053" s="4" t="s">
        <v>1532</v>
      </c>
      <c r="D4053" s="4"/>
      <c r="E4053" s="14" t="s">
        <v>1531</v>
      </c>
      <c r="F4053" s="5">
        <f t="shared" si="3416"/>
        <v>17.5</v>
      </c>
      <c r="G4053" s="5">
        <f t="shared" si="3416"/>
        <v>30</v>
      </c>
      <c r="H4053" s="5">
        <f t="shared" si="3416"/>
        <v>30</v>
      </c>
      <c r="I4053" s="5">
        <f t="shared" si="3416"/>
        <v>0</v>
      </c>
      <c r="J4053" s="5">
        <f t="shared" si="3416"/>
        <v>0</v>
      </c>
      <c r="K4053" s="5">
        <f t="shared" si="3416"/>
        <v>0</v>
      </c>
      <c r="L4053" s="5">
        <f t="shared" si="3416"/>
        <v>0</v>
      </c>
      <c r="M4053" s="5">
        <f t="shared" si="3382"/>
        <v>17.5</v>
      </c>
      <c r="N4053" s="5">
        <f t="shared" si="3417"/>
        <v>0</v>
      </c>
      <c r="O4053" s="5">
        <f t="shared" si="3417"/>
        <v>0</v>
      </c>
      <c r="P4053" s="5">
        <f t="shared" si="3418"/>
        <v>0</v>
      </c>
      <c r="Q4053" s="5">
        <f t="shared" si="3418"/>
        <v>0</v>
      </c>
      <c r="R4053" s="5">
        <f t="shared" si="3418"/>
        <v>0</v>
      </c>
      <c r="S4053" s="5">
        <f t="shared" si="3418"/>
        <v>0</v>
      </c>
      <c r="T4053" s="5">
        <f t="shared" si="3418"/>
        <v>0</v>
      </c>
      <c r="U4053" s="5">
        <f t="shared" si="3418"/>
        <v>0</v>
      </c>
      <c r="V4053" s="42">
        <f t="shared" si="3418"/>
        <v>0</v>
      </c>
      <c r="W4053" s="5" t="e">
        <f t="shared" si="3408"/>
        <v>#DIV/0!</v>
      </c>
      <c r="X4053" s="25" t="s">
        <v>1591</v>
      </c>
    </row>
    <row r="4054" spans="1:24" ht="31.5" hidden="1" customHeight="1" x14ac:dyDescent="0.3">
      <c r="A4054" s="4" t="s">
        <v>241</v>
      </c>
      <c r="B4054" s="4" t="s">
        <v>1769</v>
      </c>
      <c r="C4054" s="4" t="s">
        <v>1532</v>
      </c>
      <c r="D4054" s="4" t="s">
        <v>11</v>
      </c>
      <c r="E4054" s="14" t="s">
        <v>531</v>
      </c>
      <c r="F4054" s="5">
        <f t="shared" si="3416"/>
        <v>17.5</v>
      </c>
      <c r="G4054" s="5">
        <f t="shared" si="3416"/>
        <v>30</v>
      </c>
      <c r="H4054" s="5">
        <f t="shared" si="3416"/>
        <v>30</v>
      </c>
      <c r="I4054" s="5">
        <f t="shared" si="3416"/>
        <v>0</v>
      </c>
      <c r="J4054" s="5">
        <f t="shared" si="3416"/>
        <v>0</v>
      </c>
      <c r="K4054" s="5">
        <f t="shared" si="3416"/>
        <v>0</v>
      </c>
      <c r="L4054" s="5">
        <f t="shared" si="3416"/>
        <v>0</v>
      </c>
      <c r="M4054" s="5">
        <f t="shared" si="3382"/>
        <v>17.5</v>
      </c>
      <c r="N4054" s="5">
        <f t="shared" si="3417"/>
        <v>0</v>
      </c>
      <c r="O4054" s="5">
        <f t="shared" si="3417"/>
        <v>0</v>
      </c>
      <c r="P4054" s="5">
        <f t="shared" si="3418"/>
        <v>0</v>
      </c>
      <c r="Q4054" s="5">
        <f t="shared" si="3418"/>
        <v>0</v>
      </c>
      <c r="R4054" s="5">
        <f t="shared" si="3418"/>
        <v>0</v>
      </c>
      <c r="S4054" s="5">
        <f t="shared" si="3418"/>
        <v>0</v>
      </c>
      <c r="T4054" s="5">
        <f t="shared" si="3418"/>
        <v>0</v>
      </c>
      <c r="U4054" s="5">
        <f t="shared" si="3418"/>
        <v>0</v>
      </c>
      <c r="V4054" s="42">
        <f t="shared" si="3418"/>
        <v>0</v>
      </c>
      <c r="W4054" s="5" t="e">
        <f t="shared" si="3408"/>
        <v>#DIV/0!</v>
      </c>
      <c r="X4054" s="25" t="s">
        <v>1591</v>
      </c>
    </row>
    <row r="4055" spans="1:24" ht="31.5" hidden="1" customHeight="1" x14ac:dyDescent="0.3">
      <c r="A4055" s="4" t="s">
        <v>241</v>
      </c>
      <c r="B4055" s="4" t="s">
        <v>1769</v>
      </c>
      <c r="C4055" s="4" t="s">
        <v>1532</v>
      </c>
      <c r="D4055" s="4" t="s">
        <v>12</v>
      </c>
      <c r="E4055" s="14" t="s">
        <v>532</v>
      </c>
      <c r="F4055" s="5">
        <v>17.5</v>
      </c>
      <c r="G4055" s="5">
        <v>30</v>
      </c>
      <c r="H4055" s="5">
        <v>30</v>
      </c>
      <c r="I4055" s="5"/>
      <c r="J4055" s="5"/>
      <c r="K4055" s="5"/>
      <c r="L4055" s="5"/>
      <c r="M4055" s="5">
        <f t="shared" si="3382"/>
        <v>17.5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42">
        <v>0</v>
      </c>
      <c r="W4055" s="5" t="e">
        <f t="shared" si="3408"/>
        <v>#DIV/0!</v>
      </c>
      <c r="X4055" s="25" t="s">
        <v>1591</v>
      </c>
    </row>
    <row r="4056" spans="1:24" ht="31.5" customHeight="1" x14ac:dyDescent="0.3">
      <c r="A4056" s="4" t="s">
        <v>241</v>
      </c>
      <c r="B4056" s="4" t="s">
        <v>1769</v>
      </c>
      <c r="C4056" s="4" t="s">
        <v>230</v>
      </c>
      <c r="D4056" s="4"/>
      <c r="E4056" s="14" t="s">
        <v>1187</v>
      </c>
      <c r="F4056" s="5">
        <f t="shared" si="3411"/>
        <v>1372.5</v>
      </c>
      <c r="G4056" s="5">
        <f t="shared" si="3411"/>
        <v>1197</v>
      </c>
      <c r="H4056" s="5">
        <f t="shared" si="3411"/>
        <v>1197</v>
      </c>
      <c r="I4056" s="5">
        <f t="shared" si="3411"/>
        <v>0</v>
      </c>
      <c r="J4056" s="5">
        <f t="shared" si="3411"/>
        <v>0</v>
      </c>
      <c r="K4056" s="5">
        <f t="shared" si="3411"/>
        <v>0</v>
      </c>
      <c r="L4056" s="5">
        <f t="shared" si="3411"/>
        <v>-686.25</v>
      </c>
      <c r="M4056" s="5">
        <f t="shared" si="3382"/>
        <v>686.25</v>
      </c>
      <c r="N4056" s="5">
        <f t="shared" si="3412"/>
        <v>682.81899999999996</v>
      </c>
      <c r="O4056" s="5">
        <f t="shared" si="3412"/>
        <v>0</v>
      </c>
      <c r="P4056" s="5">
        <f t="shared" si="3413"/>
        <v>0</v>
      </c>
      <c r="Q4056" s="5">
        <f t="shared" si="3413"/>
        <v>0</v>
      </c>
      <c r="R4056" s="5">
        <f t="shared" si="3413"/>
        <v>0</v>
      </c>
      <c r="S4056" s="5">
        <f t="shared" si="3413"/>
        <v>0</v>
      </c>
      <c r="T4056" s="5">
        <f t="shared" si="3413"/>
        <v>682.81875000000002</v>
      </c>
      <c r="U4056" s="5">
        <f t="shared" si="3413"/>
        <v>0</v>
      </c>
      <c r="V4056" s="42">
        <f t="shared" si="3413"/>
        <v>0</v>
      </c>
      <c r="W4056" s="5">
        <f t="shared" si="3408"/>
        <v>99.999963387076235</v>
      </c>
      <c r="X4056" s="27"/>
    </row>
    <row r="4057" spans="1:24" ht="15.75" customHeight="1" x14ac:dyDescent="0.3">
      <c r="A4057" s="4" t="s">
        <v>241</v>
      </c>
      <c r="B4057" s="4" t="s">
        <v>1769</v>
      </c>
      <c r="C4057" s="4" t="s">
        <v>229</v>
      </c>
      <c r="D4057" s="4"/>
      <c r="E4057" s="14" t="s">
        <v>631</v>
      </c>
      <c r="F4057" s="5">
        <f t="shared" si="3411"/>
        <v>1372.5</v>
      </c>
      <c r="G4057" s="5">
        <f t="shared" si="3411"/>
        <v>1197</v>
      </c>
      <c r="H4057" s="5">
        <f t="shared" si="3411"/>
        <v>1197</v>
      </c>
      <c r="I4057" s="5">
        <f t="shared" si="3411"/>
        <v>0</v>
      </c>
      <c r="J4057" s="5">
        <f t="shared" si="3411"/>
        <v>0</v>
      </c>
      <c r="K4057" s="5">
        <f t="shared" si="3411"/>
        <v>0</v>
      </c>
      <c r="L4057" s="5">
        <f t="shared" si="3411"/>
        <v>-686.25</v>
      </c>
      <c r="M4057" s="5">
        <f t="shared" si="3382"/>
        <v>686.25</v>
      </c>
      <c r="N4057" s="5">
        <f t="shared" si="3412"/>
        <v>682.81899999999996</v>
      </c>
      <c r="O4057" s="5">
        <f t="shared" si="3412"/>
        <v>0</v>
      </c>
      <c r="P4057" s="5">
        <f t="shared" si="3413"/>
        <v>0</v>
      </c>
      <c r="Q4057" s="5">
        <f t="shared" si="3413"/>
        <v>0</v>
      </c>
      <c r="R4057" s="5">
        <f t="shared" si="3413"/>
        <v>0</v>
      </c>
      <c r="S4057" s="5">
        <f t="shared" si="3413"/>
        <v>0</v>
      </c>
      <c r="T4057" s="5">
        <f t="shared" si="3413"/>
        <v>682.81875000000002</v>
      </c>
      <c r="U4057" s="5">
        <f t="shared" si="3413"/>
        <v>0</v>
      </c>
      <c r="V4057" s="42">
        <f t="shared" si="3413"/>
        <v>0</v>
      </c>
      <c r="W4057" s="5">
        <f t="shared" si="3408"/>
        <v>99.999963387076235</v>
      </c>
      <c r="X4057" s="27"/>
    </row>
    <row r="4058" spans="1:24" ht="31.5" customHeight="1" x14ac:dyDescent="0.3">
      <c r="A4058" s="4" t="s">
        <v>241</v>
      </c>
      <c r="B4058" s="4" t="s">
        <v>1769</v>
      </c>
      <c r="C4058" s="4" t="s">
        <v>229</v>
      </c>
      <c r="D4058" s="4" t="s">
        <v>11</v>
      </c>
      <c r="E4058" s="14" t="s">
        <v>531</v>
      </c>
      <c r="F4058" s="5">
        <f t="shared" si="3411"/>
        <v>1372.5</v>
      </c>
      <c r="G4058" s="5">
        <f t="shared" si="3411"/>
        <v>1197</v>
      </c>
      <c r="H4058" s="5">
        <f t="shared" si="3411"/>
        <v>1197</v>
      </c>
      <c r="I4058" s="5">
        <f t="shared" si="3411"/>
        <v>0</v>
      </c>
      <c r="J4058" s="5">
        <f t="shared" si="3411"/>
        <v>0</v>
      </c>
      <c r="K4058" s="5">
        <f t="shared" si="3411"/>
        <v>0</v>
      </c>
      <c r="L4058" s="5">
        <f t="shared" si="3411"/>
        <v>-686.25</v>
      </c>
      <c r="M4058" s="5">
        <f t="shared" si="3382"/>
        <v>686.25</v>
      </c>
      <c r="N4058" s="5">
        <f t="shared" si="3412"/>
        <v>682.81899999999996</v>
      </c>
      <c r="O4058" s="5">
        <f t="shared" si="3412"/>
        <v>0</v>
      </c>
      <c r="P4058" s="5">
        <f t="shared" si="3413"/>
        <v>0</v>
      </c>
      <c r="Q4058" s="5">
        <f t="shared" si="3413"/>
        <v>0</v>
      </c>
      <c r="R4058" s="5">
        <f t="shared" si="3413"/>
        <v>0</v>
      </c>
      <c r="S4058" s="5">
        <f t="shared" si="3413"/>
        <v>0</v>
      </c>
      <c r="T4058" s="5">
        <f t="shared" si="3413"/>
        <v>682.81875000000002</v>
      </c>
      <c r="U4058" s="5">
        <f t="shared" si="3413"/>
        <v>0</v>
      </c>
      <c r="V4058" s="42">
        <f t="shared" si="3413"/>
        <v>0</v>
      </c>
      <c r="W4058" s="5">
        <f t="shared" si="3408"/>
        <v>99.999963387076235</v>
      </c>
      <c r="X4058" s="27"/>
    </row>
    <row r="4059" spans="1:24" ht="31.5" customHeight="1" x14ac:dyDescent="0.3">
      <c r="A4059" s="4" t="s">
        <v>241</v>
      </c>
      <c r="B4059" s="4" t="s">
        <v>1769</v>
      </c>
      <c r="C4059" s="4" t="s">
        <v>229</v>
      </c>
      <c r="D4059" s="4" t="s">
        <v>12</v>
      </c>
      <c r="E4059" s="14" t="s">
        <v>532</v>
      </c>
      <c r="F4059" s="5">
        <v>1372.5</v>
      </c>
      <c r="G4059" s="5">
        <v>1197</v>
      </c>
      <c r="H4059" s="5">
        <v>1197</v>
      </c>
      <c r="I4059" s="5"/>
      <c r="J4059" s="5"/>
      <c r="K4059" s="5"/>
      <c r="L4059" s="5">
        <v>-686.25</v>
      </c>
      <c r="M4059" s="5">
        <f t="shared" si="3382"/>
        <v>686.25</v>
      </c>
      <c r="N4059" s="5">
        <v>682.81899999999996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682.81875000000002</v>
      </c>
      <c r="U4059" s="5">
        <v>0</v>
      </c>
      <c r="V4059" s="42">
        <v>0</v>
      </c>
      <c r="W4059" s="5">
        <f t="shared" si="3408"/>
        <v>99.999963387076235</v>
      </c>
      <c r="X4059" s="27"/>
    </row>
    <row r="4060" spans="1:24" s="3" customFormat="1" ht="15.75" customHeight="1" x14ac:dyDescent="0.3">
      <c r="A4060" s="7" t="s">
        <v>241</v>
      </c>
      <c r="B4060" s="7" t="s">
        <v>69</v>
      </c>
      <c r="C4060" s="7"/>
      <c r="D4060" s="7"/>
      <c r="E4060" s="18" t="s">
        <v>496</v>
      </c>
      <c r="F4060" s="8">
        <f t="shared" ref="F4060:L4066" si="3419">F4061</f>
        <v>209.2</v>
      </c>
      <c r="G4060" s="8">
        <f t="shared" si="3419"/>
        <v>209.2</v>
      </c>
      <c r="H4060" s="8">
        <f t="shared" si="3419"/>
        <v>209.2</v>
      </c>
      <c r="I4060" s="8">
        <f t="shared" si="3419"/>
        <v>0</v>
      </c>
      <c r="J4060" s="8">
        <f t="shared" si="3419"/>
        <v>0</v>
      </c>
      <c r="K4060" s="8">
        <f t="shared" si="3419"/>
        <v>0</v>
      </c>
      <c r="L4060" s="8">
        <f t="shared" si="3419"/>
        <v>0</v>
      </c>
      <c r="M4060" s="8">
        <f t="shared" si="3382"/>
        <v>209.2</v>
      </c>
      <c r="N4060" s="8">
        <f t="shared" ref="N4060:O4066" si="3420">N4061</f>
        <v>209.2</v>
      </c>
      <c r="O4060" s="8">
        <f t="shared" si="3420"/>
        <v>209.2</v>
      </c>
      <c r="P4060" s="8">
        <f t="shared" ref="P4060:V4066" si="3421">P4061</f>
        <v>0</v>
      </c>
      <c r="Q4060" s="8">
        <f t="shared" si="3421"/>
        <v>0</v>
      </c>
      <c r="R4060" s="8">
        <f t="shared" si="3421"/>
        <v>0</v>
      </c>
      <c r="S4060" s="8">
        <f t="shared" si="3421"/>
        <v>0</v>
      </c>
      <c r="T4060" s="8">
        <f t="shared" si="3421"/>
        <v>209.17599999999999</v>
      </c>
      <c r="U4060" s="8">
        <f t="shared" si="3421"/>
        <v>0</v>
      </c>
      <c r="V4060" s="40">
        <f t="shared" si="3421"/>
        <v>0</v>
      </c>
      <c r="W4060" s="8">
        <f t="shared" si="3408"/>
        <v>99.988527724665389</v>
      </c>
      <c r="X4060" s="22"/>
    </row>
    <row r="4061" spans="1:24" s="10" customFormat="1" ht="15.75" customHeight="1" x14ac:dyDescent="0.3">
      <c r="A4061" s="9" t="s">
        <v>241</v>
      </c>
      <c r="B4061" s="9" t="s">
        <v>1773</v>
      </c>
      <c r="C4061" s="9"/>
      <c r="D4061" s="9"/>
      <c r="E4061" s="13" t="s">
        <v>519</v>
      </c>
      <c r="F4061" s="11">
        <f t="shared" si="3419"/>
        <v>209.2</v>
      </c>
      <c r="G4061" s="11">
        <f t="shared" si="3419"/>
        <v>209.2</v>
      </c>
      <c r="H4061" s="11">
        <f t="shared" si="3419"/>
        <v>209.2</v>
      </c>
      <c r="I4061" s="11">
        <f t="shared" si="3419"/>
        <v>0</v>
      </c>
      <c r="J4061" s="11">
        <f t="shared" si="3419"/>
        <v>0</v>
      </c>
      <c r="K4061" s="11">
        <f t="shared" si="3419"/>
        <v>0</v>
      </c>
      <c r="L4061" s="11">
        <f t="shared" si="3419"/>
        <v>0</v>
      </c>
      <c r="M4061" s="11">
        <f t="shared" si="3382"/>
        <v>209.2</v>
      </c>
      <c r="N4061" s="11">
        <f t="shared" si="3420"/>
        <v>209.2</v>
      </c>
      <c r="O4061" s="11">
        <f t="shared" si="3420"/>
        <v>209.2</v>
      </c>
      <c r="P4061" s="11">
        <f t="shared" si="3421"/>
        <v>0</v>
      </c>
      <c r="Q4061" s="11">
        <f t="shared" si="3421"/>
        <v>0</v>
      </c>
      <c r="R4061" s="11">
        <f t="shared" si="3421"/>
        <v>0</v>
      </c>
      <c r="S4061" s="11">
        <f t="shared" si="3421"/>
        <v>0</v>
      </c>
      <c r="T4061" s="11">
        <f t="shared" si="3421"/>
        <v>209.17599999999999</v>
      </c>
      <c r="U4061" s="11">
        <f t="shared" si="3421"/>
        <v>0</v>
      </c>
      <c r="V4061" s="41">
        <f t="shared" si="3421"/>
        <v>0</v>
      </c>
      <c r="W4061" s="11">
        <f t="shared" si="3408"/>
        <v>99.988527724665389</v>
      </c>
      <c r="X4061" s="26"/>
    </row>
    <row r="4062" spans="1:24" ht="15.75" customHeight="1" x14ac:dyDescent="0.3">
      <c r="A4062" s="4" t="s">
        <v>241</v>
      </c>
      <c r="B4062" s="4" t="s">
        <v>1773</v>
      </c>
      <c r="C4062" s="4" t="s">
        <v>128</v>
      </c>
      <c r="D4062" s="4"/>
      <c r="E4062" s="14" t="s">
        <v>1075</v>
      </c>
      <c r="F4062" s="5">
        <f t="shared" si="3419"/>
        <v>209.2</v>
      </c>
      <c r="G4062" s="5">
        <f t="shared" si="3419"/>
        <v>209.2</v>
      </c>
      <c r="H4062" s="5">
        <f t="shared" si="3419"/>
        <v>209.2</v>
      </c>
      <c r="I4062" s="5">
        <f t="shared" si="3419"/>
        <v>0</v>
      </c>
      <c r="J4062" s="5">
        <f t="shared" si="3419"/>
        <v>0</v>
      </c>
      <c r="K4062" s="5">
        <f t="shared" si="3419"/>
        <v>0</v>
      </c>
      <c r="L4062" s="5">
        <f t="shared" si="3419"/>
        <v>0</v>
      </c>
      <c r="M4062" s="5">
        <f t="shared" si="3382"/>
        <v>209.2</v>
      </c>
      <c r="N4062" s="5">
        <f t="shared" si="3420"/>
        <v>209.2</v>
      </c>
      <c r="O4062" s="5">
        <f t="shared" si="3420"/>
        <v>209.2</v>
      </c>
      <c r="P4062" s="5">
        <f t="shared" si="3421"/>
        <v>0</v>
      </c>
      <c r="Q4062" s="5">
        <f t="shared" si="3421"/>
        <v>0</v>
      </c>
      <c r="R4062" s="5">
        <f t="shared" si="3421"/>
        <v>0</v>
      </c>
      <c r="S4062" s="5">
        <f t="shared" si="3421"/>
        <v>0</v>
      </c>
      <c r="T4062" s="5">
        <f t="shared" si="3421"/>
        <v>209.17599999999999</v>
      </c>
      <c r="U4062" s="5">
        <f t="shared" si="3421"/>
        <v>0</v>
      </c>
      <c r="V4062" s="42">
        <f t="shared" si="3421"/>
        <v>0</v>
      </c>
      <c r="W4062" s="5">
        <f t="shared" si="3408"/>
        <v>99.988527724665389</v>
      </c>
      <c r="X4062" s="27"/>
    </row>
    <row r="4063" spans="1:24" ht="47.25" customHeight="1" x14ac:dyDescent="0.3">
      <c r="A4063" s="4" t="s">
        <v>241</v>
      </c>
      <c r="B4063" s="4" t="s">
        <v>1773</v>
      </c>
      <c r="C4063" s="4" t="s">
        <v>132</v>
      </c>
      <c r="D4063" s="4"/>
      <c r="E4063" s="14" t="s">
        <v>1433</v>
      </c>
      <c r="F4063" s="5">
        <f t="shared" si="3419"/>
        <v>209.2</v>
      </c>
      <c r="G4063" s="5">
        <f t="shared" si="3419"/>
        <v>209.2</v>
      </c>
      <c r="H4063" s="5">
        <f t="shared" si="3419"/>
        <v>209.2</v>
      </c>
      <c r="I4063" s="5">
        <f t="shared" si="3419"/>
        <v>0</v>
      </c>
      <c r="J4063" s="5">
        <f t="shared" si="3419"/>
        <v>0</v>
      </c>
      <c r="K4063" s="5">
        <f t="shared" si="3419"/>
        <v>0</v>
      </c>
      <c r="L4063" s="5">
        <f t="shared" si="3419"/>
        <v>0</v>
      </c>
      <c r="M4063" s="5">
        <f t="shared" si="3382"/>
        <v>209.2</v>
      </c>
      <c r="N4063" s="5">
        <f t="shared" si="3420"/>
        <v>209.2</v>
      </c>
      <c r="O4063" s="5">
        <f t="shared" si="3420"/>
        <v>209.2</v>
      </c>
      <c r="P4063" s="5">
        <f t="shared" si="3421"/>
        <v>0</v>
      </c>
      <c r="Q4063" s="5">
        <f t="shared" si="3421"/>
        <v>0</v>
      </c>
      <c r="R4063" s="5">
        <f t="shared" si="3421"/>
        <v>0</v>
      </c>
      <c r="S4063" s="5">
        <f t="shared" si="3421"/>
        <v>0</v>
      </c>
      <c r="T4063" s="5">
        <f t="shared" si="3421"/>
        <v>209.17599999999999</v>
      </c>
      <c r="U4063" s="5">
        <f t="shared" si="3421"/>
        <v>0</v>
      </c>
      <c r="V4063" s="42">
        <f t="shared" si="3421"/>
        <v>0</v>
      </c>
      <c r="W4063" s="5">
        <f t="shared" si="3408"/>
        <v>99.988527724665389</v>
      </c>
      <c r="X4063" s="27"/>
    </row>
    <row r="4064" spans="1:24" ht="31.5" customHeight="1" x14ac:dyDescent="0.3">
      <c r="A4064" s="4" t="s">
        <v>241</v>
      </c>
      <c r="B4064" s="4" t="s">
        <v>1773</v>
      </c>
      <c r="C4064" s="4" t="s">
        <v>133</v>
      </c>
      <c r="D4064" s="4"/>
      <c r="E4064" s="14" t="s">
        <v>1080</v>
      </c>
      <c r="F4064" s="5">
        <f t="shared" si="3419"/>
        <v>209.2</v>
      </c>
      <c r="G4064" s="5">
        <f t="shared" si="3419"/>
        <v>209.2</v>
      </c>
      <c r="H4064" s="5">
        <f t="shared" si="3419"/>
        <v>209.2</v>
      </c>
      <c r="I4064" s="5">
        <f t="shared" si="3419"/>
        <v>0</v>
      </c>
      <c r="J4064" s="5">
        <f t="shared" si="3419"/>
        <v>0</v>
      </c>
      <c r="K4064" s="5">
        <f t="shared" si="3419"/>
        <v>0</v>
      </c>
      <c r="L4064" s="5">
        <f t="shared" si="3419"/>
        <v>0</v>
      </c>
      <c r="M4064" s="5">
        <f t="shared" si="3382"/>
        <v>209.2</v>
      </c>
      <c r="N4064" s="5">
        <f t="shared" si="3420"/>
        <v>209.2</v>
      </c>
      <c r="O4064" s="5">
        <f t="shared" si="3420"/>
        <v>209.2</v>
      </c>
      <c r="P4064" s="5">
        <f t="shared" si="3421"/>
        <v>0</v>
      </c>
      <c r="Q4064" s="5">
        <f t="shared" si="3421"/>
        <v>0</v>
      </c>
      <c r="R4064" s="5">
        <f t="shared" si="3421"/>
        <v>0</v>
      </c>
      <c r="S4064" s="5">
        <f t="shared" si="3421"/>
        <v>0</v>
      </c>
      <c r="T4064" s="5">
        <f t="shared" si="3421"/>
        <v>209.17599999999999</v>
      </c>
      <c r="U4064" s="5">
        <f t="shared" si="3421"/>
        <v>0</v>
      </c>
      <c r="V4064" s="42">
        <f t="shared" si="3421"/>
        <v>0</v>
      </c>
      <c r="W4064" s="5">
        <f t="shared" si="3408"/>
        <v>99.988527724665389</v>
      </c>
      <c r="X4064" s="27"/>
    </row>
    <row r="4065" spans="1:25" ht="63" customHeight="1" x14ac:dyDescent="0.3">
      <c r="A4065" s="4" t="s">
        <v>241</v>
      </c>
      <c r="B4065" s="4" t="s">
        <v>1773</v>
      </c>
      <c r="C4065" s="4" t="s">
        <v>231</v>
      </c>
      <c r="D4065" s="4"/>
      <c r="E4065" s="14" t="s">
        <v>590</v>
      </c>
      <c r="F4065" s="5">
        <f t="shared" si="3419"/>
        <v>209.2</v>
      </c>
      <c r="G4065" s="5">
        <f t="shared" si="3419"/>
        <v>209.2</v>
      </c>
      <c r="H4065" s="5">
        <f t="shared" si="3419"/>
        <v>209.2</v>
      </c>
      <c r="I4065" s="5">
        <f t="shared" si="3419"/>
        <v>0</v>
      </c>
      <c r="J4065" s="5">
        <f t="shared" si="3419"/>
        <v>0</v>
      </c>
      <c r="K4065" s="5">
        <f t="shared" si="3419"/>
        <v>0</v>
      </c>
      <c r="L4065" s="5">
        <f t="shared" si="3419"/>
        <v>0</v>
      </c>
      <c r="M4065" s="5">
        <f t="shared" si="3382"/>
        <v>209.2</v>
      </c>
      <c r="N4065" s="5">
        <f t="shared" si="3420"/>
        <v>209.2</v>
      </c>
      <c r="O4065" s="5">
        <f t="shared" si="3420"/>
        <v>209.2</v>
      </c>
      <c r="P4065" s="5">
        <f t="shared" si="3421"/>
        <v>0</v>
      </c>
      <c r="Q4065" s="5">
        <f t="shared" si="3421"/>
        <v>0</v>
      </c>
      <c r="R4065" s="5">
        <f t="shared" si="3421"/>
        <v>0</v>
      </c>
      <c r="S4065" s="5">
        <f t="shared" si="3421"/>
        <v>0</v>
      </c>
      <c r="T4065" s="5">
        <f t="shared" si="3421"/>
        <v>209.17599999999999</v>
      </c>
      <c r="U4065" s="5">
        <f t="shared" si="3421"/>
        <v>0</v>
      </c>
      <c r="V4065" s="42">
        <f t="shared" si="3421"/>
        <v>0</v>
      </c>
      <c r="W4065" s="5">
        <f t="shared" si="3408"/>
        <v>99.988527724665389</v>
      </c>
      <c r="X4065" s="27"/>
    </row>
    <row r="4066" spans="1:25" ht="31.5" customHeight="1" x14ac:dyDescent="0.3">
      <c r="A4066" s="4" t="s">
        <v>241</v>
      </c>
      <c r="B4066" s="4" t="s">
        <v>1773</v>
      </c>
      <c r="C4066" s="4" t="s">
        <v>231</v>
      </c>
      <c r="D4066" s="4" t="s">
        <v>87</v>
      </c>
      <c r="E4066" s="14" t="s">
        <v>541</v>
      </c>
      <c r="F4066" s="5">
        <f t="shared" si="3419"/>
        <v>209.2</v>
      </c>
      <c r="G4066" s="5">
        <f t="shared" si="3419"/>
        <v>209.2</v>
      </c>
      <c r="H4066" s="5">
        <f t="shared" si="3419"/>
        <v>209.2</v>
      </c>
      <c r="I4066" s="5">
        <f t="shared" si="3419"/>
        <v>0</v>
      </c>
      <c r="J4066" s="5">
        <f t="shared" si="3419"/>
        <v>0</v>
      </c>
      <c r="K4066" s="5">
        <f t="shared" si="3419"/>
        <v>0</v>
      </c>
      <c r="L4066" s="5">
        <f t="shared" si="3419"/>
        <v>0</v>
      </c>
      <c r="M4066" s="5">
        <f t="shared" si="3382"/>
        <v>209.2</v>
      </c>
      <c r="N4066" s="5">
        <f t="shared" si="3420"/>
        <v>209.2</v>
      </c>
      <c r="O4066" s="5">
        <f t="shared" si="3420"/>
        <v>209.2</v>
      </c>
      <c r="P4066" s="5">
        <f t="shared" si="3421"/>
        <v>0</v>
      </c>
      <c r="Q4066" s="5">
        <f t="shared" si="3421"/>
        <v>0</v>
      </c>
      <c r="R4066" s="5">
        <f t="shared" si="3421"/>
        <v>0</v>
      </c>
      <c r="S4066" s="5">
        <f t="shared" si="3421"/>
        <v>0</v>
      </c>
      <c r="T4066" s="5">
        <f t="shared" si="3421"/>
        <v>209.17599999999999</v>
      </c>
      <c r="U4066" s="5">
        <f t="shared" si="3421"/>
        <v>0</v>
      </c>
      <c r="V4066" s="42">
        <f t="shared" si="3421"/>
        <v>0</v>
      </c>
      <c r="W4066" s="5">
        <f t="shared" si="3408"/>
        <v>99.988527724665389</v>
      </c>
      <c r="X4066" s="27"/>
    </row>
    <row r="4067" spans="1:25" ht="63" customHeight="1" x14ac:dyDescent="0.3">
      <c r="A4067" s="4" t="s">
        <v>241</v>
      </c>
      <c r="B4067" s="4" t="s">
        <v>1773</v>
      </c>
      <c r="C4067" s="4" t="s">
        <v>231</v>
      </c>
      <c r="D4067" s="4" t="s">
        <v>84</v>
      </c>
      <c r="E4067" s="14" t="s">
        <v>1552</v>
      </c>
      <c r="F4067" s="5">
        <v>209.2</v>
      </c>
      <c r="G4067" s="5">
        <v>209.2</v>
      </c>
      <c r="H4067" s="5">
        <v>209.2</v>
      </c>
      <c r="I4067" s="5"/>
      <c r="J4067" s="5"/>
      <c r="K4067" s="5"/>
      <c r="L4067" s="5"/>
      <c r="M4067" s="5">
        <f t="shared" si="3382"/>
        <v>209.2</v>
      </c>
      <c r="N4067" s="5">
        <v>209.2</v>
      </c>
      <c r="O4067" s="5">
        <v>209.2</v>
      </c>
      <c r="P4067" s="5">
        <v>0</v>
      </c>
      <c r="Q4067" s="5">
        <v>0</v>
      </c>
      <c r="R4067" s="5">
        <v>0</v>
      </c>
      <c r="S4067" s="5">
        <v>0</v>
      </c>
      <c r="T4067" s="5">
        <v>209.17599999999999</v>
      </c>
      <c r="U4067" s="5">
        <v>0</v>
      </c>
      <c r="V4067" s="42">
        <v>0</v>
      </c>
      <c r="W4067" s="5">
        <f t="shared" si="3408"/>
        <v>99.988527724665389</v>
      </c>
      <c r="X4067" s="27"/>
    </row>
    <row r="4068" spans="1:25" s="3" customFormat="1" ht="15.75" customHeight="1" x14ac:dyDescent="0.3">
      <c r="A4068" s="7" t="s">
        <v>241</v>
      </c>
      <c r="B4068" s="7" t="s">
        <v>31</v>
      </c>
      <c r="C4068" s="7"/>
      <c r="D4068" s="7"/>
      <c r="E4068" s="18" t="s">
        <v>497</v>
      </c>
      <c r="F4068" s="8">
        <f t="shared" ref="F4068:L4074" si="3422">F4069</f>
        <v>1071.5</v>
      </c>
      <c r="G4068" s="8">
        <f t="shared" si="3422"/>
        <v>1071.5</v>
      </c>
      <c r="H4068" s="8">
        <f t="shared" si="3422"/>
        <v>1071.5</v>
      </c>
      <c r="I4068" s="8">
        <f t="shared" si="3422"/>
        <v>0</v>
      </c>
      <c r="J4068" s="8">
        <f t="shared" si="3422"/>
        <v>0</v>
      </c>
      <c r="K4068" s="8">
        <f t="shared" si="3422"/>
        <v>0</v>
      </c>
      <c r="L4068" s="8">
        <f t="shared" si="3422"/>
        <v>996.71799999999996</v>
      </c>
      <c r="M4068" s="8">
        <f t="shared" si="3382"/>
        <v>2068.2179999999998</v>
      </c>
      <c r="N4068" s="8">
        <f t="shared" ref="N4068:O4074" si="3423">N4069</f>
        <v>2458.2179999999998</v>
      </c>
      <c r="O4068" s="8">
        <f t="shared" si="3423"/>
        <v>447</v>
      </c>
      <c r="P4068" s="8">
        <f t="shared" ref="P4068:V4074" si="3424">P4069</f>
        <v>0</v>
      </c>
      <c r="Q4068" s="8">
        <f t="shared" si="3424"/>
        <v>0</v>
      </c>
      <c r="R4068" s="8">
        <f t="shared" si="3424"/>
        <v>0</v>
      </c>
      <c r="S4068" s="8">
        <f t="shared" si="3424"/>
        <v>0</v>
      </c>
      <c r="T4068" s="8">
        <f t="shared" si="3424"/>
        <v>2458.2179999999998</v>
      </c>
      <c r="U4068" s="8">
        <f t="shared" si="3424"/>
        <v>0</v>
      </c>
      <c r="V4068" s="40">
        <f t="shared" si="3424"/>
        <v>0</v>
      </c>
      <c r="W4068" s="8">
        <f t="shared" si="3408"/>
        <v>100</v>
      </c>
      <c r="X4068" s="22"/>
    </row>
    <row r="4069" spans="1:25" s="10" customFormat="1" ht="15.75" customHeight="1" x14ac:dyDescent="0.3">
      <c r="A4069" s="9" t="s">
        <v>241</v>
      </c>
      <c r="B4069" s="9" t="s">
        <v>1775</v>
      </c>
      <c r="C4069" s="9"/>
      <c r="D4069" s="9"/>
      <c r="E4069" s="13" t="s">
        <v>521</v>
      </c>
      <c r="F4069" s="11">
        <f t="shared" si="3422"/>
        <v>1071.5</v>
      </c>
      <c r="G4069" s="11">
        <f t="shared" si="3422"/>
        <v>1071.5</v>
      </c>
      <c r="H4069" s="11">
        <f t="shared" si="3422"/>
        <v>1071.5</v>
      </c>
      <c r="I4069" s="11">
        <f t="shared" si="3422"/>
        <v>0</v>
      </c>
      <c r="J4069" s="11">
        <f t="shared" si="3422"/>
        <v>0</v>
      </c>
      <c r="K4069" s="11">
        <f t="shared" si="3422"/>
        <v>0</v>
      </c>
      <c r="L4069" s="11">
        <f t="shared" si="3422"/>
        <v>996.71799999999996</v>
      </c>
      <c r="M4069" s="11">
        <f t="shared" si="3382"/>
        <v>2068.2179999999998</v>
      </c>
      <c r="N4069" s="11">
        <f>N4070+N4076</f>
        <v>2458.2179999999998</v>
      </c>
      <c r="O4069" s="11">
        <f>O4070+O4076</f>
        <v>447</v>
      </c>
      <c r="P4069" s="11">
        <f t="shared" si="3424"/>
        <v>0</v>
      </c>
      <c r="Q4069" s="11">
        <f t="shared" si="3424"/>
        <v>0</v>
      </c>
      <c r="R4069" s="11">
        <f t="shared" si="3424"/>
        <v>0</v>
      </c>
      <c r="S4069" s="11">
        <f t="shared" si="3424"/>
        <v>0</v>
      </c>
      <c r="T4069" s="11">
        <f>T4070+T4076</f>
        <v>2458.2179999999998</v>
      </c>
      <c r="U4069" s="11">
        <f t="shared" si="3424"/>
        <v>0</v>
      </c>
      <c r="V4069" s="41">
        <f t="shared" si="3424"/>
        <v>0</v>
      </c>
      <c r="W4069" s="11">
        <f t="shared" si="3408"/>
        <v>100</v>
      </c>
      <c r="X4069" s="26"/>
    </row>
    <row r="4070" spans="1:25" ht="15.75" customHeight="1" x14ac:dyDescent="0.3">
      <c r="A4070" s="4" t="s">
        <v>241</v>
      </c>
      <c r="B4070" s="4" t="s">
        <v>1775</v>
      </c>
      <c r="C4070" s="4" t="s">
        <v>105</v>
      </c>
      <c r="D4070" s="4"/>
      <c r="E4070" s="14" t="s">
        <v>1063</v>
      </c>
      <c r="F4070" s="5">
        <f t="shared" si="3422"/>
        <v>1071.5</v>
      </c>
      <c r="G4070" s="5">
        <f t="shared" si="3422"/>
        <v>1071.5</v>
      </c>
      <c r="H4070" s="5">
        <f t="shared" si="3422"/>
        <v>1071.5</v>
      </c>
      <c r="I4070" s="5">
        <f t="shared" si="3422"/>
        <v>0</v>
      </c>
      <c r="J4070" s="5">
        <f t="shared" si="3422"/>
        <v>0</v>
      </c>
      <c r="K4070" s="5">
        <f t="shared" si="3422"/>
        <v>0</v>
      </c>
      <c r="L4070" s="5">
        <f t="shared" si="3422"/>
        <v>996.71799999999996</v>
      </c>
      <c r="M4070" s="5">
        <f t="shared" si="3382"/>
        <v>2068.2179999999998</v>
      </c>
      <c r="N4070" s="5">
        <f t="shared" si="3423"/>
        <v>2068.2179999999998</v>
      </c>
      <c r="O4070" s="5">
        <f t="shared" si="3423"/>
        <v>297</v>
      </c>
      <c r="P4070" s="5">
        <f t="shared" si="3424"/>
        <v>0</v>
      </c>
      <c r="Q4070" s="5">
        <f t="shared" si="3424"/>
        <v>0</v>
      </c>
      <c r="R4070" s="5">
        <f t="shared" si="3424"/>
        <v>0</v>
      </c>
      <c r="S4070" s="5">
        <f t="shared" si="3424"/>
        <v>0</v>
      </c>
      <c r="T4070" s="5">
        <f t="shared" si="3424"/>
        <v>2068.2179999999998</v>
      </c>
      <c r="U4070" s="5">
        <f t="shared" si="3424"/>
        <v>0</v>
      </c>
      <c r="V4070" s="42">
        <f t="shared" si="3424"/>
        <v>0</v>
      </c>
      <c r="W4070" s="5">
        <f t="shared" si="3408"/>
        <v>100</v>
      </c>
      <c r="X4070" s="27"/>
    </row>
    <row r="4071" spans="1:25" ht="31.5" customHeight="1" x14ac:dyDescent="0.3">
      <c r="A4071" s="4" t="s">
        <v>241</v>
      </c>
      <c r="B4071" s="4" t="s">
        <v>1775</v>
      </c>
      <c r="C4071" s="4" t="s">
        <v>151</v>
      </c>
      <c r="D4071" s="4"/>
      <c r="E4071" s="14" t="s">
        <v>1064</v>
      </c>
      <c r="F4071" s="5">
        <f t="shared" si="3422"/>
        <v>1071.5</v>
      </c>
      <c r="G4071" s="5">
        <f t="shared" si="3422"/>
        <v>1071.5</v>
      </c>
      <c r="H4071" s="5">
        <f t="shared" si="3422"/>
        <v>1071.5</v>
      </c>
      <c r="I4071" s="5">
        <f t="shared" si="3422"/>
        <v>0</v>
      </c>
      <c r="J4071" s="5">
        <f t="shared" si="3422"/>
        <v>0</v>
      </c>
      <c r="K4071" s="5">
        <f t="shared" si="3422"/>
        <v>0</v>
      </c>
      <c r="L4071" s="5">
        <f t="shared" si="3422"/>
        <v>996.71799999999996</v>
      </c>
      <c r="M4071" s="5">
        <f t="shared" si="3382"/>
        <v>2068.2179999999998</v>
      </c>
      <c r="N4071" s="5">
        <f t="shared" si="3423"/>
        <v>2068.2179999999998</v>
      </c>
      <c r="O4071" s="5">
        <f t="shared" si="3423"/>
        <v>297</v>
      </c>
      <c r="P4071" s="5">
        <f t="shared" si="3424"/>
        <v>0</v>
      </c>
      <c r="Q4071" s="5">
        <f t="shared" si="3424"/>
        <v>0</v>
      </c>
      <c r="R4071" s="5">
        <f t="shared" si="3424"/>
        <v>0</v>
      </c>
      <c r="S4071" s="5">
        <f t="shared" si="3424"/>
        <v>0</v>
      </c>
      <c r="T4071" s="5">
        <f t="shared" si="3424"/>
        <v>2068.2179999999998</v>
      </c>
      <c r="U4071" s="5">
        <f t="shared" si="3424"/>
        <v>0</v>
      </c>
      <c r="V4071" s="42">
        <f t="shared" si="3424"/>
        <v>0</v>
      </c>
      <c r="W4071" s="5">
        <f t="shared" si="3408"/>
        <v>100</v>
      </c>
      <c r="X4071" s="27"/>
    </row>
    <row r="4072" spans="1:25" ht="31.5" customHeight="1" x14ac:dyDescent="0.3">
      <c r="A4072" s="4" t="s">
        <v>241</v>
      </c>
      <c r="B4072" s="4" t="s">
        <v>1775</v>
      </c>
      <c r="C4072" s="4" t="s">
        <v>152</v>
      </c>
      <c r="D4072" s="4"/>
      <c r="E4072" s="14" t="s">
        <v>1065</v>
      </c>
      <c r="F4072" s="5">
        <f t="shared" si="3422"/>
        <v>1071.5</v>
      </c>
      <c r="G4072" s="5">
        <f t="shared" si="3422"/>
        <v>1071.5</v>
      </c>
      <c r="H4072" s="5">
        <f t="shared" si="3422"/>
        <v>1071.5</v>
      </c>
      <c r="I4072" s="5">
        <f t="shared" si="3422"/>
        <v>0</v>
      </c>
      <c r="J4072" s="5">
        <f t="shared" si="3422"/>
        <v>0</v>
      </c>
      <c r="K4072" s="5">
        <f t="shared" si="3422"/>
        <v>0</v>
      </c>
      <c r="L4072" s="5">
        <f t="shared" si="3422"/>
        <v>996.71799999999996</v>
      </c>
      <c r="M4072" s="5">
        <f t="shared" si="3382"/>
        <v>2068.2179999999998</v>
      </c>
      <c r="N4072" s="5">
        <f t="shared" si="3423"/>
        <v>2068.2179999999998</v>
      </c>
      <c r="O4072" s="5">
        <f t="shared" si="3423"/>
        <v>297</v>
      </c>
      <c r="P4072" s="5">
        <f t="shared" si="3424"/>
        <v>0</v>
      </c>
      <c r="Q4072" s="5">
        <f t="shared" si="3424"/>
        <v>0</v>
      </c>
      <c r="R4072" s="5">
        <f t="shared" si="3424"/>
        <v>0</v>
      </c>
      <c r="S4072" s="5">
        <f t="shared" si="3424"/>
        <v>0</v>
      </c>
      <c r="T4072" s="5">
        <f t="shared" si="3424"/>
        <v>2068.2179999999998</v>
      </c>
      <c r="U4072" s="5">
        <f t="shared" si="3424"/>
        <v>0</v>
      </c>
      <c r="V4072" s="42">
        <f t="shared" si="3424"/>
        <v>0</v>
      </c>
      <c r="W4072" s="5">
        <f t="shared" si="3408"/>
        <v>100</v>
      </c>
      <c r="X4072" s="27"/>
    </row>
    <row r="4073" spans="1:25" ht="47.25" customHeight="1" x14ac:dyDescent="0.3">
      <c r="A4073" s="4" t="s">
        <v>241</v>
      </c>
      <c r="B4073" s="4" t="s">
        <v>1775</v>
      </c>
      <c r="C4073" s="4" t="s">
        <v>142</v>
      </c>
      <c r="D4073" s="4"/>
      <c r="E4073" s="14" t="s">
        <v>578</v>
      </c>
      <c r="F4073" s="5">
        <f t="shared" si="3422"/>
        <v>1071.5</v>
      </c>
      <c r="G4073" s="5">
        <f t="shared" si="3422"/>
        <v>1071.5</v>
      </c>
      <c r="H4073" s="5">
        <f t="shared" si="3422"/>
        <v>1071.5</v>
      </c>
      <c r="I4073" s="5">
        <f t="shared" si="3422"/>
        <v>0</v>
      </c>
      <c r="J4073" s="5">
        <f t="shared" si="3422"/>
        <v>0</v>
      </c>
      <c r="K4073" s="5">
        <f t="shared" si="3422"/>
        <v>0</v>
      </c>
      <c r="L4073" s="5">
        <f t="shared" si="3422"/>
        <v>996.71799999999996</v>
      </c>
      <c r="M4073" s="5">
        <f t="shared" si="3382"/>
        <v>2068.2179999999998</v>
      </c>
      <c r="N4073" s="5">
        <f t="shared" si="3423"/>
        <v>2068.2179999999998</v>
      </c>
      <c r="O4073" s="5">
        <f t="shared" si="3423"/>
        <v>297</v>
      </c>
      <c r="P4073" s="5">
        <f t="shared" si="3424"/>
        <v>0</v>
      </c>
      <c r="Q4073" s="5">
        <f t="shared" si="3424"/>
        <v>0</v>
      </c>
      <c r="R4073" s="5">
        <f t="shared" si="3424"/>
        <v>0</v>
      </c>
      <c r="S4073" s="5">
        <f t="shared" si="3424"/>
        <v>0</v>
      </c>
      <c r="T4073" s="5">
        <f t="shared" si="3424"/>
        <v>2068.2179999999998</v>
      </c>
      <c r="U4073" s="5">
        <f t="shared" si="3424"/>
        <v>0</v>
      </c>
      <c r="V4073" s="42">
        <f t="shared" si="3424"/>
        <v>0</v>
      </c>
      <c r="W4073" s="5">
        <f t="shared" si="3408"/>
        <v>100</v>
      </c>
      <c r="X4073" s="27"/>
    </row>
    <row r="4074" spans="1:25" ht="31.5" customHeight="1" x14ac:dyDescent="0.3">
      <c r="A4074" s="4" t="s">
        <v>241</v>
      </c>
      <c r="B4074" s="4" t="s">
        <v>1775</v>
      </c>
      <c r="C4074" s="4" t="s">
        <v>142</v>
      </c>
      <c r="D4074" s="4" t="s">
        <v>11</v>
      </c>
      <c r="E4074" s="14" t="s">
        <v>531</v>
      </c>
      <c r="F4074" s="5">
        <f t="shared" si="3422"/>
        <v>1071.5</v>
      </c>
      <c r="G4074" s="5">
        <f t="shared" si="3422"/>
        <v>1071.5</v>
      </c>
      <c r="H4074" s="5">
        <f t="shared" si="3422"/>
        <v>1071.5</v>
      </c>
      <c r="I4074" s="5">
        <f t="shared" si="3422"/>
        <v>0</v>
      </c>
      <c r="J4074" s="5">
        <f t="shared" si="3422"/>
        <v>0</v>
      </c>
      <c r="K4074" s="5">
        <f t="shared" si="3422"/>
        <v>0</v>
      </c>
      <c r="L4074" s="5">
        <f t="shared" si="3422"/>
        <v>996.71799999999996</v>
      </c>
      <c r="M4074" s="5">
        <f t="shared" si="3382"/>
        <v>2068.2179999999998</v>
      </c>
      <c r="N4074" s="5">
        <f t="shared" si="3423"/>
        <v>2068.2179999999998</v>
      </c>
      <c r="O4074" s="5">
        <f t="shared" si="3423"/>
        <v>297</v>
      </c>
      <c r="P4074" s="5">
        <f t="shared" si="3424"/>
        <v>0</v>
      </c>
      <c r="Q4074" s="5">
        <f t="shared" si="3424"/>
        <v>0</v>
      </c>
      <c r="R4074" s="5">
        <f t="shared" si="3424"/>
        <v>0</v>
      </c>
      <c r="S4074" s="5">
        <f t="shared" si="3424"/>
        <v>0</v>
      </c>
      <c r="T4074" s="5">
        <f t="shared" si="3424"/>
        <v>2068.2179999999998</v>
      </c>
      <c r="U4074" s="5">
        <f t="shared" si="3424"/>
        <v>0</v>
      </c>
      <c r="V4074" s="42">
        <f t="shared" si="3424"/>
        <v>0</v>
      </c>
      <c r="W4074" s="5">
        <f t="shared" si="3408"/>
        <v>100</v>
      </c>
      <c r="X4074" s="27"/>
    </row>
    <row r="4075" spans="1:25" ht="31.5" customHeight="1" x14ac:dyDescent="0.3">
      <c r="A4075" s="4" t="s">
        <v>241</v>
      </c>
      <c r="B4075" s="4" t="s">
        <v>1775</v>
      </c>
      <c r="C4075" s="4" t="s">
        <v>142</v>
      </c>
      <c r="D4075" s="4" t="s">
        <v>12</v>
      </c>
      <c r="E4075" s="14" t="s">
        <v>532</v>
      </c>
      <c r="F4075" s="5">
        <v>1071.5</v>
      </c>
      <c r="G4075" s="5">
        <v>1071.5</v>
      </c>
      <c r="H4075" s="5">
        <v>1071.5</v>
      </c>
      <c r="I4075" s="5"/>
      <c r="J4075" s="5"/>
      <c r="K4075" s="5"/>
      <c r="L4075" s="5">
        <f>-3.282+1000</f>
        <v>996.71799999999996</v>
      </c>
      <c r="M4075" s="5">
        <f t="shared" si="3382"/>
        <v>2068.2179999999998</v>
      </c>
      <c r="N4075" s="5">
        <v>2068.2179999999998</v>
      </c>
      <c r="O4075" s="5">
        <v>297</v>
      </c>
      <c r="P4075" s="5">
        <v>0</v>
      </c>
      <c r="Q4075" s="5">
        <v>0</v>
      </c>
      <c r="R4075" s="5">
        <v>0</v>
      </c>
      <c r="S4075" s="5">
        <v>0</v>
      </c>
      <c r="T4075" s="5">
        <v>2068.2179999999998</v>
      </c>
      <c r="U4075" s="5">
        <v>0</v>
      </c>
      <c r="V4075" s="42">
        <v>0</v>
      </c>
      <c r="W4075" s="5">
        <f t="shared" si="3408"/>
        <v>100</v>
      </c>
      <c r="X4075" s="27"/>
    </row>
    <row r="4076" spans="1:25" ht="31.5" customHeight="1" x14ac:dyDescent="0.3">
      <c r="A4076" s="4" t="s">
        <v>241</v>
      </c>
      <c r="B4076" s="4" t="s">
        <v>1775</v>
      </c>
      <c r="C4076" s="4" t="s">
        <v>22</v>
      </c>
      <c r="D4076" s="4"/>
      <c r="E4076" s="14" t="s">
        <v>802</v>
      </c>
      <c r="F4076" s="5"/>
      <c r="G4076" s="5"/>
      <c r="H4076" s="5"/>
      <c r="I4076" s="5"/>
      <c r="J4076" s="5"/>
      <c r="K4076" s="5"/>
      <c r="L4076" s="5"/>
      <c r="M4076" s="5">
        <f t="shared" si="3382"/>
        <v>0</v>
      </c>
      <c r="N4076" s="5">
        <f t="shared" ref="N4076:O4078" si="3425">N4077</f>
        <v>390</v>
      </c>
      <c r="O4076" s="5">
        <f t="shared" si="3425"/>
        <v>150</v>
      </c>
      <c r="P4076" s="5">
        <f t="shared" ref="P4076:V4078" si="3426">P4077</f>
        <v>0</v>
      </c>
      <c r="Q4076" s="5">
        <f t="shared" si="3426"/>
        <v>0</v>
      </c>
      <c r="R4076" s="5">
        <f t="shared" si="3426"/>
        <v>0</v>
      </c>
      <c r="S4076" s="5">
        <f t="shared" si="3426"/>
        <v>0</v>
      </c>
      <c r="T4076" s="5">
        <f t="shared" si="3426"/>
        <v>390</v>
      </c>
      <c r="U4076" s="5">
        <f t="shared" si="3426"/>
        <v>0</v>
      </c>
      <c r="V4076" s="42">
        <f t="shared" si="3426"/>
        <v>0</v>
      </c>
      <c r="W4076" s="5">
        <f t="shared" si="3408"/>
        <v>100</v>
      </c>
      <c r="X4076" s="27"/>
    </row>
    <row r="4077" spans="1:25" ht="47.25" customHeight="1" x14ac:dyDescent="0.3">
      <c r="A4077" s="4" t="s">
        <v>241</v>
      </c>
      <c r="B4077" s="4" t="s">
        <v>1775</v>
      </c>
      <c r="C4077" s="4" t="s">
        <v>406</v>
      </c>
      <c r="D4077" s="4"/>
      <c r="E4077" s="14" t="s">
        <v>808</v>
      </c>
      <c r="F4077" s="5"/>
      <c r="G4077" s="5"/>
      <c r="H4077" s="5"/>
      <c r="I4077" s="5"/>
      <c r="J4077" s="5"/>
      <c r="K4077" s="5"/>
      <c r="L4077" s="5"/>
      <c r="M4077" s="5">
        <f t="shared" si="3382"/>
        <v>0</v>
      </c>
      <c r="N4077" s="5">
        <f t="shared" si="3425"/>
        <v>390</v>
      </c>
      <c r="O4077" s="5">
        <f t="shared" si="3425"/>
        <v>150</v>
      </c>
      <c r="P4077" s="5">
        <f t="shared" si="3426"/>
        <v>0</v>
      </c>
      <c r="Q4077" s="5">
        <f t="shared" si="3426"/>
        <v>0</v>
      </c>
      <c r="R4077" s="5">
        <f t="shared" si="3426"/>
        <v>0</v>
      </c>
      <c r="S4077" s="5">
        <f t="shared" si="3426"/>
        <v>0</v>
      </c>
      <c r="T4077" s="5">
        <f t="shared" si="3426"/>
        <v>390</v>
      </c>
      <c r="U4077" s="5">
        <f t="shared" si="3426"/>
        <v>0</v>
      </c>
      <c r="V4077" s="42">
        <f t="shared" si="3426"/>
        <v>0</v>
      </c>
      <c r="W4077" s="5">
        <f t="shared" si="3408"/>
        <v>100</v>
      </c>
      <c r="X4077" s="27"/>
    </row>
    <row r="4078" spans="1:25" ht="31.5" customHeight="1" x14ac:dyDescent="0.3">
      <c r="A4078" s="4" t="s">
        <v>241</v>
      </c>
      <c r="B4078" s="4" t="s">
        <v>1775</v>
      </c>
      <c r="C4078" s="4" t="s">
        <v>406</v>
      </c>
      <c r="D4078" s="4" t="s">
        <v>11</v>
      </c>
      <c r="E4078" s="14" t="s">
        <v>531</v>
      </c>
      <c r="F4078" s="5"/>
      <c r="G4078" s="5"/>
      <c r="H4078" s="5"/>
      <c r="I4078" s="5"/>
      <c r="J4078" s="5"/>
      <c r="K4078" s="5"/>
      <c r="L4078" s="5"/>
      <c r="M4078" s="5">
        <f t="shared" si="3382"/>
        <v>0</v>
      </c>
      <c r="N4078" s="5">
        <f t="shared" si="3425"/>
        <v>390</v>
      </c>
      <c r="O4078" s="5">
        <f t="shared" si="3425"/>
        <v>150</v>
      </c>
      <c r="P4078" s="5">
        <f t="shared" si="3426"/>
        <v>0</v>
      </c>
      <c r="Q4078" s="5">
        <f t="shared" si="3426"/>
        <v>0</v>
      </c>
      <c r="R4078" s="5">
        <f t="shared" si="3426"/>
        <v>0</v>
      </c>
      <c r="S4078" s="5">
        <f t="shared" si="3426"/>
        <v>0</v>
      </c>
      <c r="T4078" s="5">
        <f t="shared" si="3426"/>
        <v>390</v>
      </c>
      <c r="U4078" s="5">
        <f t="shared" si="3426"/>
        <v>0</v>
      </c>
      <c r="V4078" s="42">
        <f t="shared" si="3426"/>
        <v>0</v>
      </c>
      <c r="W4078" s="5">
        <f t="shared" si="3408"/>
        <v>100</v>
      </c>
      <c r="X4078" s="27"/>
    </row>
    <row r="4079" spans="1:25" ht="31.5" customHeight="1" x14ac:dyDescent="0.3">
      <c r="A4079" s="4" t="s">
        <v>241</v>
      </c>
      <c r="B4079" s="4" t="s">
        <v>1775</v>
      </c>
      <c r="C4079" s="4" t="s">
        <v>406</v>
      </c>
      <c r="D4079" s="4" t="s">
        <v>12</v>
      </c>
      <c r="E4079" s="14" t="s">
        <v>532</v>
      </c>
      <c r="F4079" s="5"/>
      <c r="G4079" s="5"/>
      <c r="H4079" s="5"/>
      <c r="I4079" s="5"/>
      <c r="J4079" s="5"/>
      <c r="K4079" s="5"/>
      <c r="L4079" s="5"/>
      <c r="M4079" s="5">
        <f t="shared" si="3382"/>
        <v>0</v>
      </c>
      <c r="N4079" s="5">
        <v>390</v>
      </c>
      <c r="O4079" s="5">
        <v>150</v>
      </c>
      <c r="P4079" s="5">
        <v>0</v>
      </c>
      <c r="Q4079" s="5">
        <v>0</v>
      </c>
      <c r="R4079" s="5">
        <v>0</v>
      </c>
      <c r="S4079" s="5">
        <v>0</v>
      </c>
      <c r="T4079" s="5">
        <v>390</v>
      </c>
      <c r="U4079" s="5">
        <v>0</v>
      </c>
      <c r="V4079" s="42">
        <v>0</v>
      </c>
      <c r="W4079" s="5">
        <f t="shared" si="3408"/>
        <v>100</v>
      </c>
      <c r="X4079" s="27"/>
    </row>
    <row r="4080" spans="1:25" s="3" customFormat="1" ht="15.75" hidden="1" customHeight="1" x14ac:dyDescent="0.25">
      <c r="A4080" s="7" t="s">
        <v>241</v>
      </c>
      <c r="B4080" s="7" t="s">
        <v>92</v>
      </c>
      <c r="C4080" s="7"/>
      <c r="D4080" s="7"/>
      <c r="E4080" s="12" t="s">
        <v>498</v>
      </c>
      <c r="F4080" s="8">
        <f t="shared" ref="F4080:L4085" si="3427">F4081</f>
        <v>0</v>
      </c>
      <c r="G4080" s="8">
        <f t="shared" si="3427"/>
        <v>0</v>
      </c>
      <c r="H4080" s="8">
        <f t="shared" si="3427"/>
        <v>0</v>
      </c>
      <c r="I4080" s="8">
        <f t="shared" si="3427"/>
        <v>0</v>
      </c>
      <c r="J4080" s="8">
        <f t="shared" si="3427"/>
        <v>0</v>
      </c>
      <c r="K4080" s="8">
        <f t="shared" si="3427"/>
        <v>0</v>
      </c>
      <c r="L4080" s="8">
        <f t="shared" si="3427"/>
        <v>0</v>
      </c>
      <c r="M4080" s="8">
        <f t="shared" si="3382"/>
        <v>0</v>
      </c>
      <c r="N4080" s="8">
        <f t="shared" ref="N4080:O4085" si="3428">N4081</f>
        <v>0</v>
      </c>
      <c r="O4080" s="8">
        <f t="shared" si="3428"/>
        <v>0</v>
      </c>
      <c r="P4080" s="8">
        <f t="shared" ref="P4080:V4085" si="3429">P4081</f>
        <v>0</v>
      </c>
      <c r="Q4080" s="8">
        <f t="shared" si="3429"/>
        <v>0</v>
      </c>
      <c r="R4080" s="8">
        <f t="shared" si="3429"/>
        <v>0</v>
      </c>
      <c r="S4080" s="8">
        <f t="shared" si="3429"/>
        <v>0</v>
      </c>
      <c r="T4080" s="8">
        <f t="shared" si="3429"/>
        <v>0</v>
      </c>
      <c r="U4080" s="8">
        <f t="shared" si="3429"/>
        <v>0</v>
      </c>
      <c r="V4080" s="40">
        <f t="shared" si="3429"/>
        <v>0</v>
      </c>
      <c r="W4080" s="8" t="e">
        <f t="shared" si="3408"/>
        <v>#DIV/0!</v>
      </c>
      <c r="X4080" s="27" t="s">
        <v>1591</v>
      </c>
      <c r="Y4080" s="3" t="s">
        <v>1630</v>
      </c>
    </row>
    <row r="4081" spans="1:25" s="10" customFormat="1" ht="15.75" hidden="1" customHeight="1" x14ac:dyDescent="0.25">
      <c r="A4081" s="9" t="s">
        <v>241</v>
      </c>
      <c r="B4081" s="9" t="s">
        <v>1791</v>
      </c>
      <c r="C4081" s="9"/>
      <c r="D4081" s="9"/>
      <c r="E4081" s="13" t="s">
        <v>523</v>
      </c>
      <c r="F4081" s="11">
        <f t="shared" si="3427"/>
        <v>0</v>
      </c>
      <c r="G4081" s="11">
        <f t="shared" si="3427"/>
        <v>0</v>
      </c>
      <c r="H4081" s="11">
        <f t="shared" si="3427"/>
        <v>0</v>
      </c>
      <c r="I4081" s="11">
        <f t="shared" si="3427"/>
        <v>0</v>
      </c>
      <c r="J4081" s="11">
        <f t="shared" si="3427"/>
        <v>0</v>
      </c>
      <c r="K4081" s="11">
        <f t="shared" si="3427"/>
        <v>0</v>
      </c>
      <c r="L4081" s="11">
        <f t="shared" si="3427"/>
        <v>0</v>
      </c>
      <c r="M4081" s="11">
        <f t="shared" si="3382"/>
        <v>0</v>
      </c>
      <c r="N4081" s="11">
        <f t="shared" si="3428"/>
        <v>0</v>
      </c>
      <c r="O4081" s="11">
        <f t="shared" si="3428"/>
        <v>0</v>
      </c>
      <c r="P4081" s="11">
        <f t="shared" si="3429"/>
        <v>0</v>
      </c>
      <c r="Q4081" s="11">
        <f t="shared" si="3429"/>
        <v>0</v>
      </c>
      <c r="R4081" s="11">
        <f t="shared" si="3429"/>
        <v>0</v>
      </c>
      <c r="S4081" s="11">
        <f t="shared" si="3429"/>
        <v>0</v>
      </c>
      <c r="T4081" s="11">
        <f t="shared" si="3429"/>
        <v>0</v>
      </c>
      <c r="U4081" s="11">
        <f t="shared" si="3429"/>
        <v>0</v>
      </c>
      <c r="V4081" s="41">
        <f t="shared" si="3429"/>
        <v>0</v>
      </c>
      <c r="W4081" s="11" t="e">
        <f t="shared" si="3408"/>
        <v>#DIV/0!</v>
      </c>
      <c r="X4081" s="27" t="s">
        <v>1591</v>
      </c>
      <c r="Y4081" s="3" t="s">
        <v>1630</v>
      </c>
    </row>
    <row r="4082" spans="1:25" ht="31.5" hidden="1" customHeight="1" x14ac:dyDescent="0.25">
      <c r="A4082" s="4" t="s">
        <v>241</v>
      </c>
      <c r="B4082" s="4" t="s">
        <v>1791</v>
      </c>
      <c r="C4082" s="4" t="s">
        <v>22</v>
      </c>
      <c r="D4082" s="4"/>
      <c r="E4082" s="14" t="s">
        <v>802</v>
      </c>
      <c r="F4082" s="5">
        <f t="shared" si="3427"/>
        <v>0</v>
      </c>
      <c r="G4082" s="5">
        <f t="shared" si="3427"/>
        <v>0</v>
      </c>
      <c r="H4082" s="5">
        <f t="shared" si="3427"/>
        <v>0</v>
      </c>
      <c r="I4082" s="5">
        <f t="shared" si="3427"/>
        <v>0</v>
      </c>
      <c r="J4082" s="5">
        <f t="shared" si="3427"/>
        <v>0</v>
      </c>
      <c r="K4082" s="5">
        <f t="shared" si="3427"/>
        <v>0</v>
      </c>
      <c r="L4082" s="5">
        <f t="shared" si="3427"/>
        <v>0</v>
      </c>
      <c r="M4082" s="5">
        <f t="shared" ref="M4082:M4149" si="3430">F4082+I4082+L4082</f>
        <v>0</v>
      </c>
      <c r="N4082" s="5">
        <f t="shared" si="3428"/>
        <v>0</v>
      </c>
      <c r="O4082" s="5">
        <f t="shared" si="3428"/>
        <v>0</v>
      </c>
      <c r="P4082" s="5">
        <f t="shared" si="3429"/>
        <v>0</v>
      </c>
      <c r="Q4082" s="5">
        <f t="shared" si="3429"/>
        <v>0</v>
      </c>
      <c r="R4082" s="5">
        <f t="shared" si="3429"/>
        <v>0</v>
      </c>
      <c r="S4082" s="5">
        <f t="shared" si="3429"/>
        <v>0</v>
      </c>
      <c r="T4082" s="5">
        <f t="shared" si="3429"/>
        <v>0</v>
      </c>
      <c r="U4082" s="5">
        <f t="shared" si="3429"/>
        <v>0</v>
      </c>
      <c r="V4082" s="42">
        <f t="shared" si="3429"/>
        <v>0</v>
      </c>
      <c r="W4082" s="5" t="e">
        <f t="shared" si="3408"/>
        <v>#DIV/0!</v>
      </c>
      <c r="X4082" s="27" t="s">
        <v>1591</v>
      </c>
      <c r="Y4082" s="3" t="s">
        <v>1630</v>
      </c>
    </row>
    <row r="4083" spans="1:25" ht="47.25" hidden="1" customHeight="1" x14ac:dyDescent="0.25">
      <c r="A4083" s="4" t="s">
        <v>241</v>
      </c>
      <c r="B4083" s="4" t="s">
        <v>1791</v>
      </c>
      <c r="C4083" s="4" t="s">
        <v>96</v>
      </c>
      <c r="D4083" s="4"/>
      <c r="E4083" s="14" t="s">
        <v>1038</v>
      </c>
      <c r="F4083" s="5">
        <f t="shared" ref="F4083:L4083" si="3431">F4084+F4087</f>
        <v>0</v>
      </c>
      <c r="G4083" s="5">
        <f t="shared" si="3431"/>
        <v>0</v>
      </c>
      <c r="H4083" s="5">
        <f t="shared" si="3431"/>
        <v>0</v>
      </c>
      <c r="I4083" s="5">
        <f t="shared" si="3431"/>
        <v>0</v>
      </c>
      <c r="J4083" s="5">
        <f t="shared" si="3431"/>
        <v>0</v>
      </c>
      <c r="K4083" s="5">
        <f t="shared" si="3431"/>
        <v>0</v>
      </c>
      <c r="L4083" s="5">
        <f t="shared" si="3431"/>
        <v>0</v>
      </c>
      <c r="M4083" s="5">
        <f t="shared" si="3430"/>
        <v>0</v>
      </c>
      <c r="N4083" s="5">
        <f>N4084+N4087</f>
        <v>0</v>
      </c>
      <c r="O4083" s="5">
        <f>O4084+O4087</f>
        <v>0</v>
      </c>
      <c r="P4083" s="5">
        <f t="shared" ref="P4083:V4083" si="3432">P4084+P4087</f>
        <v>0</v>
      </c>
      <c r="Q4083" s="5">
        <f t="shared" si="3432"/>
        <v>0</v>
      </c>
      <c r="R4083" s="5">
        <f t="shared" si="3432"/>
        <v>0</v>
      </c>
      <c r="S4083" s="5">
        <f t="shared" si="3432"/>
        <v>0</v>
      </c>
      <c r="T4083" s="5">
        <f t="shared" si="3432"/>
        <v>0</v>
      </c>
      <c r="U4083" s="5">
        <f t="shared" si="3432"/>
        <v>0</v>
      </c>
      <c r="V4083" s="42">
        <f t="shared" si="3432"/>
        <v>0</v>
      </c>
      <c r="W4083" s="5" t="e">
        <f t="shared" si="3408"/>
        <v>#DIV/0!</v>
      </c>
      <c r="X4083" s="27" t="s">
        <v>1591</v>
      </c>
      <c r="Y4083" s="3" t="s">
        <v>1630</v>
      </c>
    </row>
    <row r="4084" spans="1:25" ht="47.25" hidden="1" customHeight="1" x14ac:dyDescent="0.25">
      <c r="A4084" s="4" t="s">
        <v>241</v>
      </c>
      <c r="B4084" s="4" t="s">
        <v>1791</v>
      </c>
      <c r="C4084" s="4" t="s">
        <v>93</v>
      </c>
      <c r="D4084" s="4"/>
      <c r="E4084" s="14" t="s">
        <v>565</v>
      </c>
      <c r="F4084" s="5">
        <f t="shared" si="3427"/>
        <v>0</v>
      </c>
      <c r="G4084" s="5">
        <f t="shared" si="3427"/>
        <v>0</v>
      </c>
      <c r="H4084" s="5">
        <f t="shared" si="3427"/>
        <v>0</v>
      </c>
      <c r="I4084" s="5">
        <f t="shared" si="3427"/>
        <v>0</v>
      </c>
      <c r="J4084" s="5">
        <f t="shared" si="3427"/>
        <v>0</v>
      </c>
      <c r="K4084" s="5">
        <f t="shared" si="3427"/>
        <v>0</v>
      </c>
      <c r="L4084" s="5">
        <f t="shared" si="3427"/>
        <v>0</v>
      </c>
      <c r="M4084" s="5">
        <f t="shared" si="3430"/>
        <v>0</v>
      </c>
      <c r="N4084" s="5">
        <f t="shared" si="3428"/>
        <v>0</v>
      </c>
      <c r="O4084" s="5">
        <f t="shared" si="3428"/>
        <v>0</v>
      </c>
      <c r="P4084" s="5">
        <f t="shared" si="3429"/>
        <v>0</v>
      </c>
      <c r="Q4084" s="5">
        <f t="shared" si="3429"/>
        <v>0</v>
      </c>
      <c r="R4084" s="5">
        <f t="shared" si="3429"/>
        <v>0</v>
      </c>
      <c r="S4084" s="5">
        <f t="shared" si="3429"/>
        <v>0</v>
      </c>
      <c r="T4084" s="5">
        <f t="shared" si="3429"/>
        <v>0</v>
      </c>
      <c r="U4084" s="5">
        <f t="shared" si="3429"/>
        <v>0</v>
      </c>
      <c r="V4084" s="42">
        <f t="shared" si="3429"/>
        <v>0</v>
      </c>
      <c r="W4084" s="5" t="e">
        <f t="shared" si="3408"/>
        <v>#DIV/0!</v>
      </c>
      <c r="X4084" s="27" t="s">
        <v>1591</v>
      </c>
      <c r="Y4084" s="3" t="s">
        <v>1630</v>
      </c>
    </row>
    <row r="4085" spans="1:25" ht="31.5" hidden="1" customHeight="1" x14ac:dyDescent="0.25">
      <c r="A4085" s="4" t="s">
        <v>241</v>
      </c>
      <c r="B4085" s="4" t="s">
        <v>1791</v>
      </c>
      <c r="C4085" s="4" t="s">
        <v>93</v>
      </c>
      <c r="D4085" s="4" t="s">
        <v>11</v>
      </c>
      <c r="E4085" s="14" t="s">
        <v>531</v>
      </c>
      <c r="F4085" s="5">
        <f t="shared" si="3427"/>
        <v>0</v>
      </c>
      <c r="G4085" s="5">
        <f t="shared" si="3427"/>
        <v>0</v>
      </c>
      <c r="H4085" s="5">
        <f t="shared" si="3427"/>
        <v>0</v>
      </c>
      <c r="I4085" s="5">
        <f t="shared" si="3427"/>
        <v>0</v>
      </c>
      <c r="J4085" s="5">
        <f t="shared" si="3427"/>
        <v>0</v>
      </c>
      <c r="K4085" s="5">
        <f t="shared" si="3427"/>
        <v>0</v>
      </c>
      <c r="L4085" s="5">
        <f t="shared" si="3427"/>
        <v>0</v>
      </c>
      <c r="M4085" s="5">
        <f t="shared" si="3430"/>
        <v>0</v>
      </c>
      <c r="N4085" s="5">
        <f t="shared" si="3428"/>
        <v>0</v>
      </c>
      <c r="O4085" s="5">
        <f t="shared" si="3428"/>
        <v>0</v>
      </c>
      <c r="P4085" s="5">
        <f t="shared" si="3429"/>
        <v>0</v>
      </c>
      <c r="Q4085" s="5">
        <f t="shared" si="3429"/>
        <v>0</v>
      </c>
      <c r="R4085" s="5">
        <f t="shared" si="3429"/>
        <v>0</v>
      </c>
      <c r="S4085" s="5">
        <f t="shared" si="3429"/>
        <v>0</v>
      </c>
      <c r="T4085" s="5">
        <f t="shared" si="3429"/>
        <v>0</v>
      </c>
      <c r="U4085" s="5">
        <f t="shared" si="3429"/>
        <v>0</v>
      </c>
      <c r="V4085" s="42">
        <f t="shared" si="3429"/>
        <v>0</v>
      </c>
      <c r="W4085" s="5" t="e">
        <f t="shared" si="3408"/>
        <v>#DIV/0!</v>
      </c>
      <c r="X4085" s="27" t="s">
        <v>1591</v>
      </c>
      <c r="Y4085" s="3" t="s">
        <v>1630</v>
      </c>
    </row>
    <row r="4086" spans="1:25" ht="31.5" hidden="1" customHeight="1" x14ac:dyDescent="0.25">
      <c r="A4086" s="4" t="s">
        <v>241</v>
      </c>
      <c r="B4086" s="4" t="s">
        <v>1791</v>
      </c>
      <c r="C4086" s="4" t="s">
        <v>93</v>
      </c>
      <c r="D4086" s="4" t="s">
        <v>12</v>
      </c>
      <c r="E4086" s="14" t="s">
        <v>532</v>
      </c>
      <c r="F4086" s="5"/>
      <c r="G4086" s="5"/>
      <c r="H4086" s="5"/>
      <c r="I4086" s="5"/>
      <c r="J4086" s="5"/>
      <c r="K4086" s="5"/>
      <c r="L4086" s="5"/>
      <c r="M4086" s="5">
        <f t="shared" si="3430"/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42">
        <v>0</v>
      </c>
      <c r="W4086" s="5" t="e">
        <f t="shared" si="3408"/>
        <v>#DIV/0!</v>
      </c>
      <c r="X4086" s="27" t="s">
        <v>1591</v>
      </c>
      <c r="Y4086" s="3" t="s">
        <v>1630</v>
      </c>
    </row>
    <row r="4087" spans="1:25" ht="31.5" hidden="1" customHeight="1" x14ac:dyDescent="0.25">
      <c r="A4087" s="4" t="s">
        <v>241</v>
      </c>
      <c r="B4087" s="4" t="s">
        <v>1791</v>
      </c>
      <c r="C4087" s="4" t="s">
        <v>1278</v>
      </c>
      <c r="D4087" s="4"/>
      <c r="E4087" s="14" t="s">
        <v>1279</v>
      </c>
      <c r="F4087" s="5">
        <f t="shared" ref="F4087:L4088" si="3433">F4088</f>
        <v>0</v>
      </c>
      <c r="G4087" s="5">
        <f t="shared" si="3433"/>
        <v>0</v>
      </c>
      <c r="H4087" s="5">
        <f t="shared" si="3433"/>
        <v>0</v>
      </c>
      <c r="I4087" s="5">
        <f t="shared" si="3433"/>
        <v>0</v>
      </c>
      <c r="J4087" s="5">
        <f t="shared" si="3433"/>
        <v>0</v>
      </c>
      <c r="K4087" s="5">
        <f t="shared" si="3433"/>
        <v>0</v>
      </c>
      <c r="L4087" s="5">
        <f t="shared" si="3433"/>
        <v>0</v>
      </c>
      <c r="M4087" s="5">
        <f t="shared" si="3430"/>
        <v>0</v>
      </c>
      <c r="N4087" s="5">
        <f>N4088</f>
        <v>0</v>
      </c>
      <c r="O4087" s="5">
        <f>O4088</f>
        <v>0</v>
      </c>
      <c r="P4087" s="5">
        <f t="shared" ref="P4087:V4088" si="3434">P4088</f>
        <v>0</v>
      </c>
      <c r="Q4087" s="5">
        <f t="shared" si="3434"/>
        <v>0</v>
      </c>
      <c r="R4087" s="5">
        <f t="shared" si="3434"/>
        <v>0</v>
      </c>
      <c r="S4087" s="5">
        <f t="shared" si="3434"/>
        <v>0</v>
      </c>
      <c r="T4087" s="5">
        <f t="shared" si="3434"/>
        <v>0</v>
      </c>
      <c r="U4087" s="5">
        <f t="shared" si="3434"/>
        <v>0</v>
      </c>
      <c r="V4087" s="42">
        <f t="shared" si="3434"/>
        <v>0</v>
      </c>
      <c r="W4087" s="5" t="e">
        <f t="shared" si="3408"/>
        <v>#DIV/0!</v>
      </c>
      <c r="X4087" s="27" t="s">
        <v>1591</v>
      </c>
      <c r="Y4087" s="3" t="s">
        <v>1630</v>
      </c>
    </row>
    <row r="4088" spans="1:25" ht="31.5" hidden="1" customHeight="1" x14ac:dyDescent="0.3">
      <c r="A4088" s="4" t="s">
        <v>241</v>
      </c>
      <c r="B4088" s="4" t="s">
        <v>1791</v>
      </c>
      <c r="C4088" s="4" t="s">
        <v>1278</v>
      </c>
      <c r="D4088" s="4" t="s">
        <v>11</v>
      </c>
      <c r="E4088" s="14" t="s">
        <v>531</v>
      </c>
      <c r="F4088" s="5">
        <f t="shared" si="3433"/>
        <v>0</v>
      </c>
      <c r="G4088" s="5">
        <f t="shared" si="3433"/>
        <v>0</v>
      </c>
      <c r="H4088" s="5">
        <f t="shared" si="3433"/>
        <v>0</v>
      </c>
      <c r="I4088" s="5">
        <f t="shared" si="3433"/>
        <v>0</v>
      </c>
      <c r="J4088" s="5">
        <f t="shared" si="3433"/>
        <v>0</v>
      </c>
      <c r="K4088" s="5">
        <f t="shared" si="3433"/>
        <v>0</v>
      </c>
      <c r="L4088" s="5">
        <f t="shared" si="3433"/>
        <v>0</v>
      </c>
      <c r="M4088" s="5">
        <f t="shared" si="3430"/>
        <v>0</v>
      </c>
      <c r="N4088" s="5">
        <f>N4089</f>
        <v>0</v>
      </c>
      <c r="O4088" s="5">
        <f>O4089</f>
        <v>0</v>
      </c>
      <c r="P4088" s="5">
        <f t="shared" si="3434"/>
        <v>0</v>
      </c>
      <c r="Q4088" s="5">
        <f t="shared" si="3434"/>
        <v>0</v>
      </c>
      <c r="R4088" s="5">
        <f t="shared" si="3434"/>
        <v>0</v>
      </c>
      <c r="S4088" s="5">
        <f t="shared" si="3434"/>
        <v>0</v>
      </c>
      <c r="T4088" s="5">
        <f t="shared" si="3434"/>
        <v>0</v>
      </c>
      <c r="U4088" s="5">
        <f t="shared" si="3434"/>
        <v>0</v>
      </c>
      <c r="V4088" s="42">
        <f t="shared" si="3434"/>
        <v>0</v>
      </c>
      <c r="W4088" s="5" t="e">
        <f t="shared" si="3408"/>
        <v>#DIV/0!</v>
      </c>
      <c r="X4088" s="27" t="s">
        <v>1591</v>
      </c>
      <c r="Y4088" s="3" t="s">
        <v>1630</v>
      </c>
    </row>
    <row r="4089" spans="1:25" ht="31.5" hidden="1" customHeight="1" x14ac:dyDescent="0.3">
      <c r="A4089" s="4" t="s">
        <v>241</v>
      </c>
      <c r="B4089" s="4" t="s">
        <v>1791</v>
      </c>
      <c r="C4089" s="4" t="s">
        <v>1278</v>
      </c>
      <c r="D4089" s="4" t="s">
        <v>12</v>
      </c>
      <c r="E4089" s="14" t="s">
        <v>532</v>
      </c>
      <c r="F4089" s="5"/>
      <c r="G4089" s="5"/>
      <c r="H4089" s="5"/>
      <c r="I4089" s="5"/>
      <c r="J4089" s="5"/>
      <c r="K4089" s="5"/>
      <c r="L4089" s="5"/>
      <c r="M4089" s="5">
        <f t="shared" si="3430"/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42">
        <v>0</v>
      </c>
      <c r="W4089" s="5" t="e">
        <f t="shared" si="3408"/>
        <v>#DIV/0!</v>
      </c>
      <c r="X4089" s="27" t="s">
        <v>1591</v>
      </c>
      <c r="Y4089" s="3" t="s">
        <v>1630</v>
      </c>
    </row>
    <row r="4090" spans="1:25" s="3" customFormat="1" ht="15.75" customHeight="1" x14ac:dyDescent="0.3">
      <c r="A4090" s="7" t="s">
        <v>241</v>
      </c>
      <c r="B4090" s="7" t="s">
        <v>37</v>
      </c>
      <c r="C4090" s="7"/>
      <c r="D4090" s="7"/>
      <c r="E4090" s="18" t="s">
        <v>894</v>
      </c>
      <c r="F4090" s="8">
        <f t="shared" ref="F4090:L4096" si="3435">F4091</f>
        <v>89.4</v>
      </c>
      <c r="G4090" s="8">
        <f t="shared" si="3435"/>
        <v>89.4</v>
      </c>
      <c r="H4090" s="8">
        <f t="shared" si="3435"/>
        <v>89.4</v>
      </c>
      <c r="I4090" s="8">
        <f t="shared" si="3435"/>
        <v>0</v>
      </c>
      <c r="J4090" s="8">
        <f t="shared" si="3435"/>
        <v>0</v>
      </c>
      <c r="K4090" s="8">
        <f t="shared" si="3435"/>
        <v>0</v>
      </c>
      <c r="L4090" s="8">
        <f t="shared" si="3435"/>
        <v>0</v>
      </c>
      <c r="M4090" s="8">
        <f t="shared" si="3430"/>
        <v>89.4</v>
      </c>
      <c r="N4090" s="8">
        <f t="shared" ref="N4090:O4096" si="3436">N4091</f>
        <v>154.4</v>
      </c>
      <c r="O4090" s="8">
        <f t="shared" si="3436"/>
        <v>134.25</v>
      </c>
      <c r="P4090" s="8">
        <f t="shared" ref="P4090:V4096" si="3437">P4091</f>
        <v>0</v>
      </c>
      <c r="Q4090" s="8">
        <f t="shared" si="3437"/>
        <v>0</v>
      </c>
      <c r="R4090" s="8">
        <f t="shared" si="3437"/>
        <v>0</v>
      </c>
      <c r="S4090" s="8">
        <f t="shared" si="3437"/>
        <v>0</v>
      </c>
      <c r="T4090" s="8">
        <f t="shared" si="3437"/>
        <v>154.4</v>
      </c>
      <c r="U4090" s="8">
        <f t="shared" si="3437"/>
        <v>0</v>
      </c>
      <c r="V4090" s="40">
        <f t="shared" si="3437"/>
        <v>0</v>
      </c>
      <c r="W4090" s="8">
        <f t="shared" si="3408"/>
        <v>100</v>
      </c>
      <c r="X4090" s="22"/>
    </row>
    <row r="4091" spans="1:25" s="10" customFormat="1" ht="15.75" customHeight="1" x14ac:dyDescent="0.3">
      <c r="A4091" s="9" t="s">
        <v>241</v>
      </c>
      <c r="B4091" s="9" t="s">
        <v>1783</v>
      </c>
      <c r="C4091" s="9"/>
      <c r="D4091" s="9"/>
      <c r="E4091" s="13" t="s">
        <v>740</v>
      </c>
      <c r="F4091" s="11">
        <f t="shared" si="3435"/>
        <v>89.4</v>
      </c>
      <c r="G4091" s="11">
        <f t="shared" si="3435"/>
        <v>89.4</v>
      </c>
      <c r="H4091" s="11">
        <f t="shared" si="3435"/>
        <v>89.4</v>
      </c>
      <c r="I4091" s="11">
        <f t="shared" si="3435"/>
        <v>0</v>
      </c>
      <c r="J4091" s="11">
        <f t="shared" si="3435"/>
        <v>0</v>
      </c>
      <c r="K4091" s="11">
        <f t="shared" si="3435"/>
        <v>0</v>
      </c>
      <c r="L4091" s="11">
        <f t="shared" si="3435"/>
        <v>0</v>
      </c>
      <c r="M4091" s="11">
        <f t="shared" si="3430"/>
        <v>89.4</v>
      </c>
      <c r="N4091" s="11">
        <f>N4092+N4098</f>
        <v>154.4</v>
      </c>
      <c r="O4091" s="11">
        <f>O4092+O4098</f>
        <v>134.25</v>
      </c>
      <c r="P4091" s="11">
        <f t="shared" si="3437"/>
        <v>0</v>
      </c>
      <c r="Q4091" s="11">
        <f t="shared" si="3437"/>
        <v>0</v>
      </c>
      <c r="R4091" s="11">
        <f t="shared" si="3437"/>
        <v>0</v>
      </c>
      <c r="S4091" s="11">
        <f t="shared" si="3437"/>
        <v>0</v>
      </c>
      <c r="T4091" s="11">
        <f>T4092+T4098</f>
        <v>154.4</v>
      </c>
      <c r="U4091" s="11">
        <f t="shared" si="3437"/>
        <v>0</v>
      </c>
      <c r="V4091" s="41">
        <f t="shared" si="3437"/>
        <v>0</v>
      </c>
      <c r="W4091" s="11">
        <f t="shared" si="3408"/>
        <v>100</v>
      </c>
      <c r="X4091" s="26"/>
    </row>
    <row r="4092" spans="1:25" ht="31.5" customHeight="1" x14ac:dyDescent="0.3">
      <c r="A4092" s="4" t="s">
        <v>241</v>
      </c>
      <c r="B4092" s="4" t="s">
        <v>1783</v>
      </c>
      <c r="C4092" s="4" t="s">
        <v>635</v>
      </c>
      <c r="D4092" s="4"/>
      <c r="E4092" s="14" t="s">
        <v>1081</v>
      </c>
      <c r="F4092" s="5">
        <f t="shared" si="3435"/>
        <v>89.4</v>
      </c>
      <c r="G4092" s="5">
        <f t="shared" si="3435"/>
        <v>89.4</v>
      </c>
      <c r="H4092" s="5">
        <f t="shared" si="3435"/>
        <v>89.4</v>
      </c>
      <c r="I4092" s="5">
        <f t="shared" si="3435"/>
        <v>0</v>
      </c>
      <c r="J4092" s="5">
        <f t="shared" si="3435"/>
        <v>0</v>
      </c>
      <c r="K4092" s="5">
        <f t="shared" si="3435"/>
        <v>0</v>
      </c>
      <c r="L4092" s="5">
        <f t="shared" si="3435"/>
        <v>0</v>
      </c>
      <c r="M4092" s="5">
        <f t="shared" si="3430"/>
        <v>89.4</v>
      </c>
      <c r="N4092" s="5">
        <f t="shared" si="3436"/>
        <v>89.4</v>
      </c>
      <c r="O4092" s="5">
        <f t="shared" si="3436"/>
        <v>69.25</v>
      </c>
      <c r="P4092" s="5">
        <f t="shared" si="3437"/>
        <v>0</v>
      </c>
      <c r="Q4092" s="5">
        <f t="shared" si="3437"/>
        <v>0</v>
      </c>
      <c r="R4092" s="5">
        <f t="shared" si="3437"/>
        <v>0</v>
      </c>
      <c r="S4092" s="5">
        <f t="shared" si="3437"/>
        <v>0</v>
      </c>
      <c r="T4092" s="5">
        <f t="shared" si="3437"/>
        <v>89.4</v>
      </c>
      <c r="U4092" s="5">
        <f t="shared" si="3437"/>
        <v>0</v>
      </c>
      <c r="V4092" s="42">
        <f t="shared" si="3437"/>
        <v>0</v>
      </c>
      <c r="W4092" s="5">
        <f t="shared" si="3408"/>
        <v>100</v>
      </c>
      <c r="X4092" s="27"/>
    </row>
    <row r="4093" spans="1:25" ht="31.5" customHeight="1" x14ac:dyDescent="0.3">
      <c r="A4093" s="4" t="s">
        <v>241</v>
      </c>
      <c r="B4093" s="4" t="s">
        <v>1783</v>
      </c>
      <c r="C4093" s="4" t="s">
        <v>639</v>
      </c>
      <c r="D4093" s="4"/>
      <c r="E4093" s="14" t="s">
        <v>1087</v>
      </c>
      <c r="F4093" s="5">
        <f t="shared" si="3435"/>
        <v>89.4</v>
      </c>
      <c r="G4093" s="5">
        <f t="shared" si="3435"/>
        <v>89.4</v>
      </c>
      <c r="H4093" s="5">
        <f t="shared" si="3435"/>
        <v>89.4</v>
      </c>
      <c r="I4093" s="5">
        <f t="shared" si="3435"/>
        <v>0</v>
      </c>
      <c r="J4093" s="5">
        <f t="shared" si="3435"/>
        <v>0</v>
      </c>
      <c r="K4093" s="5">
        <f t="shared" si="3435"/>
        <v>0</v>
      </c>
      <c r="L4093" s="5">
        <f t="shared" si="3435"/>
        <v>0</v>
      </c>
      <c r="M4093" s="5">
        <f t="shared" si="3430"/>
        <v>89.4</v>
      </c>
      <c r="N4093" s="5">
        <f t="shared" si="3436"/>
        <v>89.4</v>
      </c>
      <c r="O4093" s="5">
        <f t="shared" si="3436"/>
        <v>69.25</v>
      </c>
      <c r="P4093" s="5">
        <f t="shared" si="3437"/>
        <v>0</v>
      </c>
      <c r="Q4093" s="5">
        <f t="shared" si="3437"/>
        <v>0</v>
      </c>
      <c r="R4093" s="5">
        <f t="shared" si="3437"/>
        <v>0</v>
      </c>
      <c r="S4093" s="5">
        <f t="shared" si="3437"/>
        <v>0</v>
      </c>
      <c r="T4093" s="5">
        <f t="shared" si="3437"/>
        <v>89.4</v>
      </c>
      <c r="U4093" s="5">
        <f t="shared" si="3437"/>
        <v>0</v>
      </c>
      <c r="V4093" s="42">
        <f t="shared" si="3437"/>
        <v>0</v>
      </c>
      <c r="W4093" s="5">
        <f t="shared" si="3408"/>
        <v>100</v>
      </c>
      <c r="X4093" s="27"/>
    </row>
    <row r="4094" spans="1:25" ht="63" customHeight="1" x14ac:dyDescent="0.3">
      <c r="A4094" s="4" t="s">
        <v>241</v>
      </c>
      <c r="B4094" s="4" t="s">
        <v>1783</v>
      </c>
      <c r="C4094" s="4" t="s">
        <v>640</v>
      </c>
      <c r="D4094" s="4"/>
      <c r="E4094" s="14" t="s">
        <v>1088</v>
      </c>
      <c r="F4094" s="5">
        <f t="shared" si="3435"/>
        <v>89.4</v>
      </c>
      <c r="G4094" s="5">
        <f t="shared" si="3435"/>
        <v>89.4</v>
      </c>
      <c r="H4094" s="5">
        <f t="shared" si="3435"/>
        <v>89.4</v>
      </c>
      <c r="I4094" s="5">
        <f t="shared" si="3435"/>
        <v>0</v>
      </c>
      <c r="J4094" s="5">
        <f t="shared" si="3435"/>
        <v>0</v>
      </c>
      <c r="K4094" s="5">
        <f t="shared" si="3435"/>
        <v>0</v>
      </c>
      <c r="L4094" s="5">
        <f t="shared" si="3435"/>
        <v>0</v>
      </c>
      <c r="M4094" s="5">
        <f t="shared" si="3430"/>
        <v>89.4</v>
      </c>
      <c r="N4094" s="5">
        <f t="shared" si="3436"/>
        <v>89.4</v>
      </c>
      <c r="O4094" s="5">
        <f t="shared" si="3436"/>
        <v>69.25</v>
      </c>
      <c r="P4094" s="5">
        <f t="shared" si="3437"/>
        <v>0</v>
      </c>
      <c r="Q4094" s="5">
        <f t="shared" si="3437"/>
        <v>0</v>
      </c>
      <c r="R4094" s="5">
        <f t="shared" si="3437"/>
        <v>0</v>
      </c>
      <c r="S4094" s="5">
        <f t="shared" si="3437"/>
        <v>0</v>
      </c>
      <c r="T4094" s="5">
        <f t="shared" si="3437"/>
        <v>89.4</v>
      </c>
      <c r="U4094" s="5">
        <f t="shared" si="3437"/>
        <v>0</v>
      </c>
      <c r="V4094" s="42">
        <f t="shared" si="3437"/>
        <v>0</v>
      </c>
      <c r="W4094" s="5">
        <f t="shared" si="3408"/>
        <v>100</v>
      </c>
      <c r="X4094" s="27"/>
    </row>
    <row r="4095" spans="1:25" ht="31.5" customHeight="1" x14ac:dyDescent="0.3">
      <c r="A4095" s="4" t="s">
        <v>241</v>
      </c>
      <c r="B4095" s="4" t="s">
        <v>1783</v>
      </c>
      <c r="C4095" s="4" t="s">
        <v>638</v>
      </c>
      <c r="D4095" s="4"/>
      <c r="E4095" s="14" t="s">
        <v>751</v>
      </c>
      <c r="F4095" s="5">
        <f t="shared" si="3435"/>
        <v>89.4</v>
      </c>
      <c r="G4095" s="5">
        <f t="shared" si="3435"/>
        <v>89.4</v>
      </c>
      <c r="H4095" s="5">
        <f t="shared" si="3435"/>
        <v>89.4</v>
      </c>
      <c r="I4095" s="5">
        <f t="shared" si="3435"/>
        <v>0</v>
      </c>
      <c r="J4095" s="5">
        <f t="shared" si="3435"/>
        <v>0</v>
      </c>
      <c r="K4095" s="5">
        <f t="shared" si="3435"/>
        <v>0</v>
      </c>
      <c r="L4095" s="5">
        <f t="shared" si="3435"/>
        <v>0</v>
      </c>
      <c r="M4095" s="5">
        <f t="shared" si="3430"/>
        <v>89.4</v>
      </c>
      <c r="N4095" s="5">
        <f t="shared" si="3436"/>
        <v>89.4</v>
      </c>
      <c r="O4095" s="5">
        <f t="shared" si="3436"/>
        <v>69.25</v>
      </c>
      <c r="P4095" s="5">
        <f t="shared" si="3437"/>
        <v>0</v>
      </c>
      <c r="Q4095" s="5">
        <f t="shared" si="3437"/>
        <v>0</v>
      </c>
      <c r="R4095" s="5">
        <f t="shared" si="3437"/>
        <v>0</v>
      </c>
      <c r="S4095" s="5">
        <f t="shared" si="3437"/>
        <v>0</v>
      </c>
      <c r="T4095" s="5">
        <f t="shared" si="3437"/>
        <v>89.4</v>
      </c>
      <c r="U4095" s="5">
        <f t="shared" si="3437"/>
        <v>0</v>
      </c>
      <c r="V4095" s="42">
        <f t="shared" si="3437"/>
        <v>0</v>
      </c>
      <c r="W4095" s="5">
        <f t="shared" si="3408"/>
        <v>100</v>
      </c>
      <c r="X4095" s="27"/>
    </row>
    <row r="4096" spans="1:25" ht="31.5" customHeight="1" x14ac:dyDescent="0.3">
      <c r="A4096" s="4" t="s">
        <v>241</v>
      </c>
      <c r="B4096" s="4" t="s">
        <v>1783</v>
      </c>
      <c r="C4096" s="4" t="s">
        <v>638</v>
      </c>
      <c r="D4096" s="4" t="s">
        <v>11</v>
      </c>
      <c r="E4096" s="14" t="s">
        <v>531</v>
      </c>
      <c r="F4096" s="5">
        <f t="shared" si="3435"/>
        <v>89.4</v>
      </c>
      <c r="G4096" s="5">
        <f t="shared" si="3435"/>
        <v>89.4</v>
      </c>
      <c r="H4096" s="5">
        <f t="shared" si="3435"/>
        <v>89.4</v>
      </c>
      <c r="I4096" s="5">
        <f t="shared" si="3435"/>
        <v>0</v>
      </c>
      <c r="J4096" s="5">
        <f t="shared" si="3435"/>
        <v>0</v>
      </c>
      <c r="K4096" s="5">
        <f t="shared" si="3435"/>
        <v>0</v>
      </c>
      <c r="L4096" s="5">
        <f t="shared" si="3435"/>
        <v>0</v>
      </c>
      <c r="M4096" s="5">
        <f t="shared" si="3430"/>
        <v>89.4</v>
      </c>
      <c r="N4096" s="5">
        <f t="shared" si="3436"/>
        <v>89.4</v>
      </c>
      <c r="O4096" s="5">
        <f t="shared" si="3436"/>
        <v>69.25</v>
      </c>
      <c r="P4096" s="5">
        <f t="shared" si="3437"/>
        <v>0</v>
      </c>
      <c r="Q4096" s="5">
        <f t="shared" si="3437"/>
        <v>0</v>
      </c>
      <c r="R4096" s="5">
        <f t="shared" si="3437"/>
        <v>0</v>
      </c>
      <c r="S4096" s="5">
        <f t="shared" si="3437"/>
        <v>0</v>
      </c>
      <c r="T4096" s="5">
        <f t="shared" si="3437"/>
        <v>89.4</v>
      </c>
      <c r="U4096" s="5">
        <f t="shared" si="3437"/>
        <v>0</v>
      </c>
      <c r="V4096" s="42">
        <f t="shared" si="3437"/>
        <v>0</v>
      </c>
      <c r="W4096" s="5">
        <f t="shared" si="3408"/>
        <v>100</v>
      </c>
      <c r="X4096" s="27"/>
    </row>
    <row r="4097" spans="1:25" ht="31.5" customHeight="1" x14ac:dyDescent="0.3">
      <c r="A4097" s="4" t="s">
        <v>241</v>
      </c>
      <c r="B4097" s="4" t="s">
        <v>1783</v>
      </c>
      <c r="C4097" s="4" t="s">
        <v>638</v>
      </c>
      <c r="D4097" s="4" t="s">
        <v>12</v>
      </c>
      <c r="E4097" s="14" t="s">
        <v>532</v>
      </c>
      <c r="F4097" s="5">
        <v>89.4</v>
      </c>
      <c r="G4097" s="5">
        <v>89.4</v>
      </c>
      <c r="H4097" s="5">
        <v>89.4</v>
      </c>
      <c r="I4097" s="5"/>
      <c r="J4097" s="5"/>
      <c r="K4097" s="5"/>
      <c r="L4097" s="5"/>
      <c r="M4097" s="5">
        <f t="shared" si="3430"/>
        <v>89.4</v>
      </c>
      <c r="N4097" s="5">
        <v>89.4</v>
      </c>
      <c r="O4097" s="5">
        <v>69.25</v>
      </c>
      <c r="P4097" s="5">
        <v>0</v>
      </c>
      <c r="Q4097" s="5">
        <v>0</v>
      </c>
      <c r="R4097" s="5">
        <v>0</v>
      </c>
      <c r="S4097" s="5">
        <v>0</v>
      </c>
      <c r="T4097" s="5">
        <v>89.4</v>
      </c>
      <c r="U4097" s="5">
        <v>0</v>
      </c>
      <c r="V4097" s="42">
        <v>0</v>
      </c>
      <c r="W4097" s="5">
        <f t="shared" si="3408"/>
        <v>100</v>
      </c>
      <c r="X4097" s="27"/>
    </row>
    <row r="4098" spans="1:25" ht="31.5" customHeight="1" x14ac:dyDescent="0.3">
      <c r="A4098" s="4" t="s">
        <v>241</v>
      </c>
      <c r="B4098" s="4" t="s">
        <v>1783</v>
      </c>
      <c r="C4098" s="4" t="s">
        <v>22</v>
      </c>
      <c r="D4098" s="4"/>
      <c r="E4098" s="14" t="s">
        <v>802</v>
      </c>
      <c r="F4098" s="5"/>
      <c r="G4098" s="5"/>
      <c r="H4098" s="5"/>
      <c r="I4098" s="5"/>
      <c r="J4098" s="5"/>
      <c r="K4098" s="5"/>
      <c r="L4098" s="5"/>
      <c r="M4098" s="5">
        <f t="shared" si="3430"/>
        <v>0</v>
      </c>
      <c r="N4098" s="5">
        <f t="shared" ref="N4098:O4100" si="3438">N4099</f>
        <v>65</v>
      </c>
      <c r="O4098" s="5">
        <f t="shared" si="3438"/>
        <v>65</v>
      </c>
      <c r="P4098" s="5">
        <f t="shared" ref="P4098:V4100" si="3439">P4099</f>
        <v>0</v>
      </c>
      <c r="Q4098" s="5">
        <f t="shared" si="3439"/>
        <v>0</v>
      </c>
      <c r="R4098" s="5">
        <f t="shared" si="3439"/>
        <v>0</v>
      </c>
      <c r="S4098" s="5">
        <f t="shared" si="3439"/>
        <v>0</v>
      </c>
      <c r="T4098" s="5">
        <f t="shared" si="3439"/>
        <v>65</v>
      </c>
      <c r="U4098" s="5">
        <f t="shared" si="3439"/>
        <v>0</v>
      </c>
      <c r="V4098" s="42">
        <f t="shared" si="3439"/>
        <v>0</v>
      </c>
      <c r="W4098" s="5">
        <f t="shared" si="3408"/>
        <v>100</v>
      </c>
      <c r="X4098" s="27"/>
    </row>
    <row r="4099" spans="1:25" ht="47.25" customHeight="1" x14ac:dyDescent="0.3">
      <c r="A4099" s="4" t="s">
        <v>241</v>
      </c>
      <c r="B4099" s="4" t="s">
        <v>1783</v>
      </c>
      <c r="C4099" s="4" t="s">
        <v>406</v>
      </c>
      <c r="D4099" s="4"/>
      <c r="E4099" s="14" t="s">
        <v>808</v>
      </c>
      <c r="F4099" s="5"/>
      <c r="G4099" s="5"/>
      <c r="H4099" s="5"/>
      <c r="I4099" s="5"/>
      <c r="J4099" s="5"/>
      <c r="K4099" s="5"/>
      <c r="L4099" s="5"/>
      <c r="M4099" s="5">
        <f t="shared" si="3430"/>
        <v>0</v>
      </c>
      <c r="N4099" s="5">
        <f t="shared" si="3438"/>
        <v>65</v>
      </c>
      <c r="O4099" s="5">
        <f t="shared" si="3438"/>
        <v>65</v>
      </c>
      <c r="P4099" s="5">
        <f t="shared" si="3439"/>
        <v>0</v>
      </c>
      <c r="Q4099" s="5">
        <f t="shared" si="3439"/>
        <v>0</v>
      </c>
      <c r="R4099" s="5">
        <f t="shared" si="3439"/>
        <v>0</v>
      </c>
      <c r="S4099" s="5">
        <f t="shared" si="3439"/>
        <v>0</v>
      </c>
      <c r="T4099" s="5">
        <f t="shared" si="3439"/>
        <v>65</v>
      </c>
      <c r="U4099" s="5">
        <f t="shared" si="3439"/>
        <v>0</v>
      </c>
      <c r="V4099" s="42">
        <f t="shared" si="3439"/>
        <v>0</v>
      </c>
      <c r="W4099" s="5">
        <f t="shared" si="3408"/>
        <v>100</v>
      </c>
      <c r="X4099" s="27"/>
    </row>
    <row r="4100" spans="1:25" ht="31.5" customHeight="1" x14ac:dyDescent="0.3">
      <c r="A4100" s="4" t="s">
        <v>241</v>
      </c>
      <c r="B4100" s="4" t="s">
        <v>1783</v>
      </c>
      <c r="C4100" s="4" t="s">
        <v>406</v>
      </c>
      <c r="D4100" s="4" t="s">
        <v>11</v>
      </c>
      <c r="E4100" s="14" t="s">
        <v>531</v>
      </c>
      <c r="F4100" s="5"/>
      <c r="G4100" s="5"/>
      <c r="H4100" s="5"/>
      <c r="I4100" s="5"/>
      <c r="J4100" s="5"/>
      <c r="K4100" s="5"/>
      <c r="L4100" s="5"/>
      <c r="M4100" s="5">
        <f t="shared" si="3430"/>
        <v>0</v>
      </c>
      <c r="N4100" s="5">
        <f t="shared" si="3438"/>
        <v>65</v>
      </c>
      <c r="O4100" s="5">
        <f t="shared" si="3438"/>
        <v>65</v>
      </c>
      <c r="P4100" s="5">
        <f t="shared" si="3439"/>
        <v>0</v>
      </c>
      <c r="Q4100" s="5">
        <f t="shared" si="3439"/>
        <v>0</v>
      </c>
      <c r="R4100" s="5">
        <f t="shared" si="3439"/>
        <v>0</v>
      </c>
      <c r="S4100" s="5">
        <f t="shared" si="3439"/>
        <v>0</v>
      </c>
      <c r="T4100" s="5">
        <f t="shared" si="3439"/>
        <v>65</v>
      </c>
      <c r="U4100" s="5">
        <f t="shared" si="3439"/>
        <v>0</v>
      </c>
      <c r="V4100" s="42">
        <f t="shared" si="3439"/>
        <v>0</v>
      </c>
      <c r="W4100" s="5">
        <f t="shared" si="3408"/>
        <v>100</v>
      </c>
      <c r="X4100" s="27"/>
    </row>
    <row r="4101" spans="1:25" ht="31.5" customHeight="1" x14ac:dyDescent="0.3">
      <c r="A4101" s="4" t="s">
        <v>241</v>
      </c>
      <c r="B4101" s="4" t="s">
        <v>1783</v>
      </c>
      <c r="C4101" s="4" t="s">
        <v>406</v>
      </c>
      <c r="D4101" s="4" t="s">
        <v>12</v>
      </c>
      <c r="E4101" s="14" t="s">
        <v>532</v>
      </c>
      <c r="F4101" s="5"/>
      <c r="G4101" s="5"/>
      <c r="H4101" s="5"/>
      <c r="I4101" s="5"/>
      <c r="J4101" s="5"/>
      <c r="K4101" s="5"/>
      <c r="L4101" s="5"/>
      <c r="M4101" s="5">
        <f t="shared" si="3430"/>
        <v>0</v>
      </c>
      <c r="N4101" s="5">
        <v>65</v>
      </c>
      <c r="O4101" s="5">
        <v>65</v>
      </c>
      <c r="P4101" s="5">
        <v>0</v>
      </c>
      <c r="Q4101" s="5">
        <v>0</v>
      </c>
      <c r="R4101" s="5">
        <v>0</v>
      </c>
      <c r="S4101" s="5">
        <v>0</v>
      </c>
      <c r="T4101" s="5">
        <v>65</v>
      </c>
      <c r="U4101" s="5">
        <v>0</v>
      </c>
      <c r="V4101" s="42">
        <v>0</v>
      </c>
      <c r="W4101" s="5">
        <f t="shared" si="3408"/>
        <v>100</v>
      </c>
      <c r="X4101" s="27"/>
    </row>
    <row r="4102" spans="1:25" s="3" customFormat="1" ht="31.5" customHeight="1" x14ac:dyDescent="0.3">
      <c r="A4102" s="7" t="s">
        <v>242</v>
      </c>
      <c r="B4102" s="7" t="s">
        <v>1759</v>
      </c>
      <c r="C4102" s="7"/>
      <c r="D4102" s="7"/>
      <c r="E4102" s="18" t="s">
        <v>481</v>
      </c>
      <c r="F4102" s="8">
        <f t="shared" ref="F4102:L4102" si="3440">F4111+F4281+F4103</f>
        <v>976282.29999999993</v>
      </c>
      <c r="G4102" s="8">
        <f t="shared" si="3440"/>
        <v>1008259.3999999999</v>
      </c>
      <c r="H4102" s="8">
        <f t="shared" si="3440"/>
        <v>488532.8</v>
      </c>
      <c r="I4102" s="8">
        <f t="shared" si="3440"/>
        <v>-3681.6000000000004</v>
      </c>
      <c r="J4102" s="8">
        <f t="shared" si="3440"/>
        <v>-16538.7</v>
      </c>
      <c r="K4102" s="8">
        <f t="shared" si="3440"/>
        <v>-22831.7</v>
      </c>
      <c r="L4102" s="8">
        <f t="shared" si="3440"/>
        <v>77751.051999999996</v>
      </c>
      <c r="M4102" s="8">
        <f t="shared" si="3430"/>
        <v>1050351.7519999999</v>
      </c>
      <c r="N4102" s="8">
        <f>N4111+N4281+N4103</f>
        <v>1125713.5972500001</v>
      </c>
      <c r="O4102" s="8">
        <f>O4111+O4281+O4103</f>
        <v>427767.32169000007</v>
      </c>
      <c r="P4102" s="8">
        <f t="shared" ref="P4102:V4102" si="3441">P4111+P4281+P4103</f>
        <v>577800.90893999999</v>
      </c>
      <c r="Q4102" s="8">
        <f t="shared" si="3441"/>
        <v>117665.13700999999</v>
      </c>
      <c r="R4102" s="8">
        <f t="shared" si="3441"/>
        <v>0</v>
      </c>
      <c r="S4102" s="8">
        <f t="shared" si="3441"/>
        <v>0</v>
      </c>
      <c r="T4102" s="8">
        <f t="shared" si="3441"/>
        <v>1092208.4090100001</v>
      </c>
      <c r="U4102" s="8">
        <f t="shared" si="3441"/>
        <v>568190.01637999993</v>
      </c>
      <c r="V4102" s="40">
        <f t="shared" si="3441"/>
        <v>0</v>
      </c>
      <c r="W4102" s="8">
        <f t="shared" si="3408"/>
        <v>97.023648970586322</v>
      </c>
      <c r="X4102" s="22"/>
    </row>
    <row r="4103" spans="1:25" s="3" customFormat="1" ht="15.75" hidden="1" customHeight="1" x14ac:dyDescent="0.25">
      <c r="A4103" s="7" t="s">
        <v>242</v>
      </c>
      <c r="B4103" s="7" t="s">
        <v>30</v>
      </c>
      <c r="C4103" s="7"/>
      <c r="D4103" s="7"/>
      <c r="E4103" s="18" t="s">
        <v>493</v>
      </c>
      <c r="F4103" s="8">
        <f t="shared" ref="F4103:L4109" si="3442">F4104</f>
        <v>0</v>
      </c>
      <c r="G4103" s="8">
        <f t="shared" si="3442"/>
        <v>0</v>
      </c>
      <c r="H4103" s="8">
        <f t="shared" si="3442"/>
        <v>0</v>
      </c>
      <c r="I4103" s="8">
        <f t="shared" si="3442"/>
        <v>0</v>
      </c>
      <c r="J4103" s="8">
        <f t="shared" si="3442"/>
        <v>0</v>
      </c>
      <c r="K4103" s="8">
        <f t="shared" si="3442"/>
        <v>0</v>
      </c>
      <c r="L4103" s="8">
        <f t="shared" si="3442"/>
        <v>0</v>
      </c>
      <c r="M4103" s="8">
        <f t="shared" si="3430"/>
        <v>0</v>
      </c>
      <c r="N4103" s="8">
        <f t="shared" ref="N4103:O4109" si="3443">N4104</f>
        <v>0</v>
      </c>
      <c r="O4103" s="8">
        <f t="shared" si="3443"/>
        <v>0</v>
      </c>
      <c r="P4103" s="8">
        <f t="shared" ref="P4103:V4109" si="3444">P4104</f>
        <v>0</v>
      </c>
      <c r="Q4103" s="8">
        <f t="shared" si="3444"/>
        <v>0</v>
      </c>
      <c r="R4103" s="8">
        <f t="shared" si="3444"/>
        <v>0</v>
      </c>
      <c r="S4103" s="8">
        <f t="shared" si="3444"/>
        <v>0</v>
      </c>
      <c r="T4103" s="8">
        <f t="shared" si="3444"/>
        <v>0</v>
      </c>
      <c r="U4103" s="8">
        <f t="shared" si="3444"/>
        <v>0</v>
      </c>
      <c r="V4103" s="40">
        <f t="shared" si="3444"/>
        <v>0</v>
      </c>
      <c r="W4103" s="8" t="e">
        <f t="shared" si="3408"/>
        <v>#DIV/0!</v>
      </c>
      <c r="X4103" s="27" t="s">
        <v>1591</v>
      </c>
      <c r="Y4103" s="3" t="s">
        <v>1630</v>
      </c>
    </row>
    <row r="4104" spans="1:25" s="10" customFormat="1" ht="15.75" hidden="1" customHeight="1" x14ac:dyDescent="0.25">
      <c r="A4104" s="9" t="s">
        <v>242</v>
      </c>
      <c r="B4104" s="9" t="s">
        <v>1787</v>
      </c>
      <c r="C4104" s="9"/>
      <c r="D4104" s="9"/>
      <c r="E4104" s="13" t="s">
        <v>510</v>
      </c>
      <c r="F4104" s="11">
        <f t="shared" si="3442"/>
        <v>0</v>
      </c>
      <c r="G4104" s="11">
        <f t="shared" si="3442"/>
        <v>0</v>
      </c>
      <c r="H4104" s="11">
        <f t="shared" si="3442"/>
        <v>0</v>
      </c>
      <c r="I4104" s="11">
        <f t="shared" si="3442"/>
        <v>0</v>
      </c>
      <c r="J4104" s="11">
        <f t="shared" si="3442"/>
        <v>0</v>
      </c>
      <c r="K4104" s="11">
        <f t="shared" si="3442"/>
        <v>0</v>
      </c>
      <c r="L4104" s="11">
        <f t="shared" si="3442"/>
        <v>0</v>
      </c>
      <c r="M4104" s="11">
        <f t="shared" si="3430"/>
        <v>0</v>
      </c>
      <c r="N4104" s="11">
        <f t="shared" si="3443"/>
        <v>0</v>
      </c>
      <c r="O4104" s="11">
        <f t="shared" si="3443"/>
        <v>0</v>
      </c>
      <c r="P4104" s="11">
        <f t="shared" si="3444"/>
        <v>0</v>
      </c>
      <c r="Q4104" s="11">
        <f t="shared" si="3444"/>
        <v>0</v>
      </c>
      <c r="R4104" s="11">
        <f t="shared" si="3444"/>
        <v>0</v>
      </c>
      <c r="S4104" s="11">
        <f t="shared" si="3444"/>
        <v>0</v>
      </c>
      <c r="T4104" s="11">
        <f t="shared" si="3444"/>
        <v>0</v>
      </c>
      <c r="U4104" s="11">
        <f t="shared" si="3444"/>
        <v>0</v>
      </c>
      <c r="V4104" s="41">
        <f t="shared" si="3444"/>
        <v>0</v>
      </c>
      <c r="W4104" s="11" t="e">
        <f t="shared" si="3408"/>
        <v>#DIV/0!</v>
      </c>
      <c r="X4104" s="27" t="s">
        <v>1591</v>
      </c>
      <c r="Y4104" s="3" t="s">
        <v>1630</v>
      </c>
    </row>
    <row r="4105" spans="1:25" ht="31.5" hidden="1" customHeight="1" x14ac:dyDescent="0.25">
      <c r="A4105" s="4" t="s">
        <v>242</v>
      </c>
      <c r="B4105" s="4" t="s">
        <v>1787</v>
      </c>
      <c r="C4105" s="4" t="s">
        <v>205</v>
      </c>
      <c r="D4105" s="4"/>
      <c r="E4105" s="14" t="s">
        <v>1210</v>
      </c>
      <c r="F4105" s="5">
        <f t="shared" si="3442"/>
        <v>0</v>
      </c>
      <c r="G4105" s="5">
        <f t="shared" si="3442"/>
        <v>0</v>
      </c>
      <c r="H4105" s="5">
        <f t="shared" si="3442"/>
        <v>0</v>
      </c>
      <c r="I4105" s="5">
        <f t="shared" si="3442"/>
        <v>0</v>
      </c>
      <c r="J4105" s="5">
        <f t="shared" si="3442"/>
        <v>0</v>
      </c>
      <c r="K4105" s="5">
        <f t="shared" si="3442"/>
        <v>0</v>
      </c>
      <c r="L4105" s="5">
        <f t="shared" si="3442"/>
        <v>0</v>
      </c>
      <c r="M4105" s="5">
        <f t="shared" si="3430"/>
        <v>0</v>
      </c>
      <c r="N4105" s="5">
        <f t="shared" si="3443"/>
        <v>0</v>
      </c>
      <c r="O4105" s="5">
        <f t="shared" si="3443"/>
        <v>0</v>
      </c>
      <c r="P4105" s="5">
        <f t="shared" si="3444"/>
        <v>0</v>
      </c>
      <c r="Q4105" s="5">
        <f t="shared" si="3444"/>
        <v>0</v>
      </c>
      <c r="R4105" s="5">
        <f t="shared" si="3444"/>
        <v>0</v>
      </c>
      <c r="S4105" s="5">
        <f t="shared" si="3444"/>
        <v>0</v>
      </c>
      <c r="T4105" s="5">
        <f t="shared" si="3444"/>
        <v>0</v>
      </c>
      <c r="U4105" s="5">
        <f t="shared" si="3444"/>
        <v>0</v>
      </c>
      <c r="V4105" s="42">
        <f t="shared" si="3444"/>
        <v>0</v>
      </c>
      <c r="W4105" s="5" t="e">
        <f t="shared" si="3408"/>
        <v>#DIV/0!</v>
      </c>
      <c r="X4105" s="27" t="s">
        <v>1591</v>
      </c>
      <c r="Y4105" s="3" t="s">
        <v>1630</v>
      </c>
    </row>
    <row r="4106" spans="1:25" ht="47.25" hidden="1" customHeight="1" x14ac:dyDescent="0.25">
      <c r="A4106" s="4" t="s">
        <v>242</v>
      </c>
      <c r="B4106" s="4" t="s">
        <v>1787</v>
      </c>
      <c r="C4106" s="4" t="s">
        <v>206</v>
      </c>
      <c r="D4106" s="4"/>
      <c r="E4106" s="14" t="s">
        <v>1224</v>
      </c>
      <c r="F4106" s="5">
        <f t="shared" si="3442"/>
        <v>0</v>
      </c>
      <c r="G4106" s="5">
        <f t="shared" si="3442"/>
        <v>0</v>
      </c>
      <c r="H4106" s="5">
        <f t="shared" si="3442"/>
        <v>0</v>
      </c>
      <c r="I4106" s="5">
        <f t="shared" si="3442"/>
        <v>0</v>
      </c>
      <c r="J4106" s="5">
        <f t="shared" si="3442"/>
        <v>0</v>
      </c>
      <c r="K4106" s="5">
        <f t="shared" si="3442"/>
        <v>0</v>
      </c>
      <c r="L4106" s="5">
        <f t="shared" si="3442"/>
        <v>0</v>
      </c>
      <c r="M4106" s="5">
        <f t="shared" si="3430"/>
        <v>0</v>
      </c>
      <c r="N4106" s="5">
        <f t="shared" si="3443"/>
        <v>0</v>
      </c>
      <c r="O4106" s="5">
        <f t="shared" si="3443"/>
        <v>0</v>
      </c>
      <c r="P4106" s="5">
        <f t="shared" si="3444"/>
        <v>0</v>
      </c>
      <c r="Q4106" s="5">
        <f t="shared" si="3444"/>
        <v>0</v>
      </c>
      <c r="R4106" s="5">
        <f t="shared" si="3444"/>
        <v>0</v>
      </c>
      <c r="S4106" s="5">
        <f t="shared" si="3444"/>
        <v>0</v>
      </c>
      <c r="T4106" s="5">
        <f t="shared" si="3444"/>
        <v>0</v>
      </c>
      <c r="U4106" s="5">
        <f t="shared" si="3444"/>
        <v>0</v>
      </c>
      <c r="V4106" s="42">
        <f t="shared" si="3444"/>
        <v>0</v>
      </c>
      <c r="W4106" s="5" t="e">
        <f t="shared" si="3408"/>
        <v>#DIV/0!</v>
      </c>
      <c r="X4106" s="27" t="s">
        <v>1591</v>
      </c>
      <c r="Y4106" s="3" t="s">
        <v>1630</v>
      </c>
    </row>
    <row r="4107" spans="1:25" ht="47.25" hidden="1" customHeight="1" x14ac:dyDescent="0.25">
      <c r="A4107" s="4" t="s">
        <v>242</v>
      </c>
      <c r="B4107" s="4" t="s">
        <v>1787</v>
      </c>
      <c r="C4107" s="4" t="s">
        <v>207</v>
      </c>
      <c r="D4107" s="4"/>
      <c r="E4107" s="14" t="s">
        <v>1227</v>
      </c>
      <c r="F4107" s="5">
        <f t="shared" si="3442"/>
        <v>0</v>
      </c>
      <c r="G4107" s="5">
        <f t="shared" si="3442"/>
        <v>0</v>
      </c>
      <c r="H4107" s="5">
        <f t="shared" si="3442"/>
        <v>0</v>
      </c>
      <c r="I4107" s="5">
        <f t="shared" si="3442"/>
        <v>0</v>
      </c>
      <c r="J4107" s="5">
        <f t="shared" si="3442"/>
        <v>0</v>
      </c>
      <c r="K4107" s="5">
        <f t="shared" si="3442"/>
        <v>0</v>
      </c>
      <c r="L4107" s="5">
        <f t="shared" si="3442"/>
        <v>0</v>
      </c>
      <c r="M4107" s="5">
        <f t="shared" si="3430"/>
        <v>0</v>
      </c>
      <c r="N4107" s="5">
        <f t="shared" si="3443"/>
        <v>0</v>
      </c>
      <c r="O4107" s="5">
        <f t="shared" si="3443"/>
        <v>0</v>
      </c>
      <c r="P4107" s="5">
        <f t="shared" si="3444"/>
        <v>0</v>
      </c>
      <c r="Q4107" s="5">
        <f t="shared" si="3444"/>
        <v>0</v>
      </c>
      <c r="R4107" s="5">
        <f t="shared" si="3444"/>
        <v>0</v>
      </c>
      <c r="S4107" s="5">
        <f t="shared" si="3444"/>
        <v>0</v>
      </c>
      <c r="T4107" s="5">
        <f t="shared" si="3444"/>
        <v>0</v>
      </c>
      <c r="U4107" s="5">
        <f t="shared" si="3444"/>
        <v>0</v>
      </c>
      <c r="V4107" s="42">
        <f t="shared" si="3444"/>
        <v>0</v>
      </c>
      <c r="W4107" s="5" t="e">
        <f t="shared" si="3408"/>
        <v>#DIV/0!</v>
      </c>
      <c r="X4107" s="27" t="s">
        <v>1591</v>
      </c>
      <c r="Y4107" s="3" t="s">
        <v>1630</v>
      </c>
    </row>
    <row r="4108" spans="1:25" ht="31.5" hidden="1" customHeight="1" x14ac:dyDescent="0.25">
      <c r="A4108" s="4" t="s">
        <v>242</v>
      </c>
      <c r="B4108" s="4" t="s">
        <v>1787</v>
      </c>
      <c r="C4108" s="4" t="s">
        <v>197</v>
      </c>
      <c r="D4108" s="4"/>
      <c r="E4108" s="14" t="s">
        <v>920</v>
      </c>
      <c r="F4108" s="5">
        <f t="shared" si="3442"/>
        <v>0</v>
      </c>
      <c r="G4108" s="5">
        <f t="shared" si="3442"/>
        <v>0</v>
      </c>
      <c r="H4108" s="5">
        <f t="shared" si="3442"/>
        <v>0</v>
      </c>
      <c r="I4108" s="5">
        <f t="shared" si="3442"/>
        <v>0</v>
      </c>
      <c r="J4108" s="5">
        <f t="shared" si="3442"/>
        <v>0</v>
      </c>
      <c r="K4108" s="5">
        <f t="shared" si="3442"/>
        <v>0</v>
      </c>
      <c r="L4108" s="5">
        <f t="shared" si="3442"/>
        <v>0</v>
      </c>
      <c r="M4108" s="5">
        <f t="shared" si="3430"/>
        <v>0</v>
      </c>
      <c r="N4108" s="5">
        <f t="shared" si="3443"/>
        <v>0</v>
      </c>
      <c r="O4108" s="5">
        <f t="shared" si="3443"/>
        <v>0</v>
      </c>
      <c r="P4108" s="5">
        <f t="shared" si="3444"/>
        <v>0</v>
      </c>
      <c r="Q4108" s="5">
        <f t="shared" si="3444"/>
        <v>0</v>
      </c>
      <c r="R4108" s="5">
        <f t="shared" si="3444"/>
        <v>0</v>
      </c>
      <c r="S4108" s="5">
        <f t="shared" si="3444"/>
        <v>0</v>
      </c>
      <c r="T4108" s="5">
        <f t="shared" si="3444"/>
        <v>0</v>
      </c>
      <c r="U4108" s="5">
        <f t="shared" si="3444"/>
        <v>0</v>
      </c>
      <c r="V4108" s="42">
        <f t="shared" si="3444"/>
        <v>0</v>
      </c>
      <c r="W4108" s="5" t="e">
        <f t="shared" si="3408"/>
        <v>#DIV/0!</v>
      </c>
      <c r="X4108" s="27" t="s">
        <v>1591</v>
      </c>
      <c r="Y4108" s="3" t="s">
        <v>1630</v>
      </c>
    </row>
    <row r="4109" spans="1:25" ht="15.75" hidden="1" customHeight="1" x14ac:dyDescent="0.3">
      <c r="A4109" s="4" t="s">
        <v>242</v>
      </c>
      <c r="B4109" s="4" t="s">
        <v>1787</v>
      </c>
      <c r="C4109" s="4" t="s">
        <v>197</v>
      </c>
      <c r="D4109" s="4" t="s">
        <v>13</v>
      </c>
      <c r="E4109" s="14" t="s">
        <v>547</v>
      </c>
      <c r="F4109" s="5">
        <f t="shared" si="3442"/>
        <v>0</v>
      </c>
      <c r="G4109" s="5">
        <f t="shared" si="3442"/>
        <v>0</v>
      </c>
      <c r="H4109" s="5">
        <f t="shared" si="3442"/>
        <v>0</v>
      </c>
      <c r="I4109" s="5">
        <f t="shared" si="3442"/>
        <v>0</v>
      </c>
      <c r="J4109" s="5">
        <f t="shared" si="3442"/>
        <v>0</v>
      </c>
      <c r="K4109" s="5">
        <f t="shared" si="3442"/>
        <v>0</v>
      </c>
      <c r="L4109" s="5">
        <f t="shared" si="3442"/>
        <v>0</v>
      </c>
      <c r="M4109" s="5">
        <f t="shared" si="3430"/>
        <v>0</v>
      </c>
      <c r="N4109" s="5">
        <f t="shared" si="3443"/>
        <v>0</v>
      </c>
      <c r="O4109" s="5">
        <f t="shared" si="3443"/>
        <v>0</v>
      </c>
      <c r="P4109" s="5">
        <f t="shared" si="3444"/>
        <v>0</v>
      </c>
      <c r="Q4109" s="5">
        <f t="shared" si="3444"/>
        <v>0</v>
      </c>
      <c r="R4109" s="5">
        <f t="shared" si="3444"/>
        <v>0</v>
      </c>
      <c r="S4109" s="5">
        <f t="shared" si="3444"/>
        <v>0</v>
      </c>
      <c r="T4109" s="5">
        <f t="shared" si="3444"/>
        <v>0</v>
      </c>
      <c r="U4109" s="5">
        <f t="shared" si="3444"/>
        <v>0</v>
      </c>
      <c r="V4109" s="42">
        <f t="shared" si="3444"/>
        <v>0</v>
      </c>
      <c r="W4109" s="5" t="e">
        <f t="shared" ref="W4109:W4172" si="3445">T4109/N4109*100</f>
        <v>#DIV/0!</v>
      </c>
      <c r="X4109" s="27" t="s">
        <v>1591</v>
      </c>
      <c r="Y4109" s="3" t="s">
        <v>1630</v>
      </c>
    </row>
    <row r="4110" spans="1:25" ht="63" hidden="1" customHeight="1" x14ac:dyDescent="0.3">
      <c r="A4110" s="4" t="s">
        <v>242</v>
      </c>
      <c r="B4110" s="4" t="s">
        <v>1787</v>
      </c>
      <c r="C4110" s="4" t="s">
        <v>197</v>
      </c>
      <c r="D4110" s="4" t="s">
        <v>198</v>
      </c>
      <c r="E4110" s="14" t="s">
        <v>548</v>
      </c>
      <c r="F4110" s="5"/>
      <c r="G4110" s="5"/>
      <c r="H4110" s="5"/>
      <c r="I4110" s="5"/>
      <c r="J4110" s="5"/>
      <c r="K4110" s="5"/>
      <c r="L4110" s="5"/>
      <c r="M4110" s="5">
        <f t="shared" si="3430"/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42">
        <v>0</v>
      </c>
      <c r="W4110" s="5" t="e">
        <f t="shared" si="3445"/>
        <v>#DIV/0!</v>
      </c>
      <c r="X4110" s="27" t="s">
        <v>1591</v>
      </c>
      <c r="Y4110" s="3" t="s">
        <v>1630</v>
      </c>
    </row>
    <row r="4111" spans="1:25" s="3" customFormat="1" ht="15.75" customHeight="1" x14ac:dyDescent="0.3">
      <c r="A4111" s="7" t="s">
        <v>242</v>
      </c>
      <c r="B4111" s="7" t="s">
        <v>91</v>
      </c>
      <c r="C4111" s="7"/>
      <c r="D4111" s="7"/>
      <c r="E4111" s="18" t="s">
        <v>494</v>
      </c>
      <c r="F4111" s="8">
        <f t="shared" ref="F4111:L4111" si="3446">F4112+F4144+F4208+F4241</f>
        <v>971917.7</v>
      </c>
      <c r="G4111" s="8">
        <f t="shared" si="3446"/>
        <v>1005163.8999999999</v>
      </c>
      <c r="H4111" s="8">
        <f t="shared" si="3446"/>
        <v>485381.2</v>
      </c>
      <c r="I4111" s="8">
        <f t="shared" si="3446"/>
        <v>-3681.6000000000004</v>
      </c>
      <c r="J4111" s="8">
        <f t="shared" si="3446"/>
        <v>-16538.7</v>
      </c>
      <c r="K4111" s="8">
        <f t="shared" si="3446"/>
        <v>-22831.7</v>
      </c>
      <c r="L4111" s="8">
        <f t="shared" si="3446"/>
        <v>77751.051999999996</v>
      </c>
      <c r="M4111" s="8">
        <f t="shared" si="3430"/>
        <v>1045987.152</v>
      </c>
      <c r="N4111" s="8">
        <f>N4112+N4144+N4208+N4241</f>
        <v>1121349.0323900001</v>
      </c>
      <c r="O4111" s="8">
        <f>O4112+O4144+O4208+O4241</f>
        <v>427447.35683000006</v>
      </c>
      <c r="P4111" s="8">
        <f t="shared" ref="P4111:V4111" si="3447">P4112+P4144+P4208+P4241</f>
        <v>573436.34407999995</v>
      </c>
      <c r="Q4111" s="8">
        <f t="shared" si="3447"/>
        <v>117345.17215</v>
      </c>
      <c r="R4111" s="8">
        <f t="shared" si="3447"/>
        <v>0</v>
      </c>
      <c r="S4111" s="8">
        <f t="shared" si="3447"/>
        <v>0</v>
      </c>
      <c r="T4111" s="8">
        <f t="shared" si="3447"/>
        <v>1091627.31571</v>
      </c>
      <c r="U4111" s="8">
        <f t="shared" si="3447"/>
        <v>567608.92307999998</v>
      </c>
      <c r="V4111" s="40">
        <f t="shared" si="3447"/>
        <v>0</v>
      </c>
      <c r="W4111" s="8">
        <f t="shared" si="3445"/>
        <v>97.349467844400564</v>
      </c>
      <c r="X4111" s="22"/>
    </row>
    <row r="4112" spans="1:25" s="10" customFormat="1" ht="15.75" customHeight="1" x14ac:dyDescent="0.3">
      <c r="A4112" s="9" t="s">
        <v>242</v>
      </c>
      <c r="B4112" s="9" t="s">
        <v>1792</v>
      </c>
      <c r="C4112" s="9"/>
      <c r="D4112" s="9"/>
      <c r="E4112" s="13" t="s">
        <v>512</v>
      </c>
      <c r="F4112" s="11">
        <f t="shared" ref="F4112:L4112" si="3448">F4113+F4139</f>
        <v>866173.5</v>
      </c>
      <c r="G4112" s="11">
        <f t="shared" si="3448"/>
        <v>819782.7</v>
      </c>
      <c r="H4112" s="11">
        <f t="shared" si="3448"/>
        <v>300000</v>
      </c>
      <c r="I4112" s="11">
        <f t="shared" si="3448"/>
        <v>-2220.5</v>
      </c>
      <c r="J4112" s="11">
        <f t="shared" si="3448"/>
        <v>0</v>
      </c>
      <c r="K4112" s="11">
        <f t="shared" si="3448"/>
        <v>0</v>
      </c>
      <c r="L4112" s="11">
        <f t="shared" si="3448"/>
        <v>62173.660999999993</v>
      </c>
      <c r="M4112" s="11">
        <f t="shared" si="3430"/>
        <v>926126.66099999996</v>
      </c>
      <c r="N4112" s="11">
        <f>N4113+N4139</f>
        <v>964394.32022999995</v>
      </c>
      <c r="O4112" s="11">
        <f>O4113+O4139</f>
        <v>325206.23840000003</v>
      </c>
      <c r="P4112" s="11">
        <f t="shared" ref="P4112:V4112" si="3449">P4113+P4139</f>
        <v>573436.34407999995</v>
      </c>
      <c r="Q4112" s="11">
        <f t="shared" si="3449"/>
        <v>117345.17215</v>
      </c>
      <c r="R4112" s="11">
        <f t="shared" si="3449"/>
        <v>0</v>
      </c>
      <c r="S4112" s="11">
        <f t="shared" si="3449"/>
        <v>0</v>
      </c>
      <c r="T4112" s="11">
        <f t="shared" si="3449"/>
        <v>936377.16185000003</v>
      </c>
      <c r="U4112" s="11">
        <f t="shared" si="3449"/>
        <v>567608.92307999998</v>
      </c>
      <c r="V4112" s="41">
        <f t="shared" si="3449"/>
        <v>0</v>
      </c>
      <c r="W4112" s="11">
        <f t="shared" si="3445"/>
        <v>97.094844111761461</v>
      </c>
      <c r="X4112" s="26"/>
    </row>
    <row r="4113" spans="1:25" ht="31.5" customHeight="1" x14ac:dyDescent="0.3">
      <c r="A4113" s="4" t="s">
        <v>242</v>
      </c>
      <c r="B4113" s="4" t="s">
        <v>1792</v>
      </c>
      <c r="C4113" s="4" t="s">
        <v>205</v>
      </c>
      <c r="D4113" s="4"/>
      <c r="E4113" s="14" t="s">
        <v>1210</v>
      </c>
      <c r="F4113" s="5">
        <f t="shared" ref="F4113:L4113" si="3450">F4114</f>
        <v>866173.5</v>
      </c>
      <c r="G4113" s="5">
        <f t="shared" si="3450"/>
        <v>819782.7</v>
      </c>
      <c r="H4113" s="5">
        <f t="shared" si="3450"/>
        <v>300000</v>
      </c>
      <c r="I4113" s="5">
        <f t="shared" si="3450"/>
        <v>-2220.5</v>
      </c>
      <c r="J4113" s="5">
        <f t="shared" si="3450"/>
        <v>0</v>
      </c>
      <c r="K4113" s="5">
        <f t="shared" si="3450"/>
        <v>0</v>
      </c>
      <c r="L4113" s="5">
        <f t="shared" si="3450"/>
        <v>62173.660999999993</v>
      </c>
      <c r="M4113" s="5">
        <f t="shared" si="3430"/>
        <v>926126.66099999996</v>
      </c>
      <c r="N4113" s="5">
        <f>N4114</f>
        <v>959220.58630999993</v>
      </c>
      <c r="O4113" s="5">
        <f>O4114</f>
        <v>320000.51237000001</v>
      </c>
      <c r="P4113" s="5">
        <f t="shared" ref="P4113:V4113" si="3451">P4114</f>
        <v>573436.34407999995</v>
      </c>
      <c r="Q4113" s="5">
        <f t="shared" si="3451"/>
        <v>117345.17215</v>
      </c>
      <c r="R4113" s="5">
        <f t="shared" si="3451"/>
        <v>0</v>
      </c>
      <c r="S4113" s="5">
        <f t="shared" si="3451"/>
        <v>0</v>
      </c>
      <c r="T4113" s="5">
        <f t="shared" si="3451"/>
        <v>931203.42793000001</v>
      </c>
      <c r="U4113" s="5">
        <f t="shared" si="3451"/>
        <v>567608.92307999998</v>
      </c>
      <c r="V4113" s="42">
        <f t="shared" si="3451"/>
        <v>0</v>
      </c>
      <c r="W4113" s="5">
        <f t="shared" si="3445"/>
        <v>97.079174615321975</v>
      </c>
      <c r="X4113" s="27"/>
    </row>
    <row r="4114" spans="1:25" ht="63" customHeight="1" x14ac:dyDescent="0.3">
      <c r="A4114" s="4" t="s">
        <v>242</v>
      </c>
      <c r="B4114" s="4" t="s">
        <v>1792</v>
      </c>
      <c r="C4114" s="4" t="s">
        <v>245</v>
      </c>
      <c r="D4114" s="4"/>
      <c r="E4114" s="14" t="s">
        <v>1231</v>
      </c>
      <c r="F4114" s="5">
        <f t="shared" ref="F4114:L4114" si="3452">F4115+F4119+F4133</f>
        <v>866173.5</v>
      </c>
      <c r="G4114" s="5">
        <f t="shared" si="3452"/>
        <v>819782.7</v>
      </c>
      <c r="H4114" s="5">
        <f t="shared" si="3452"/>
        <v>300000</v>
      </c>
      <c r="I4114" s="5">
        <f t="shared" si="3452"/>
        <v>-2220.5</v>
      </c>
      <c r="J4114" s="5">
        <f t="shared" si="3452"/>
        <v>0</v>
      </c>
      <c r="K4114" s="5">
        <f t="shared" si="3452"/>
        <v>0</v>
      </c>
      <c r="L4114" s="5">
        <f t="shared" si="3452"/>
        <v>62173.660999999993</v>
      </c>
      <c r="M4114" s="5">
        <f t="shared" si="3430"/>
        <v>926126.66099999996</v>
      </c>
      <c r="N4114" s="5">
        <f>N4115+N4119+N4133</f>
        <v>959220.58630999993</v>
      </c>
      <c r="O4114" s="5">
        <f>O4115+O4119+O4133</f>
        <v>320000.51237000001</v>
      </c>
      <c r="P4114" s="5">
        <f t="shared" ref="P4114:V4114" si="3453">P4115+P4119+P4133</f>
        <v>573436.34407999995</v>
      </c>
      <c r="Q4114" s="5">
        <f t="shared" si="3453"/>
        <v>117345.17215</v>
      </c>
      <c r="R4114" s="5">
        <f t="shared" si="3453"/>
        <v>0</v>
      </c>
      <c r="S4114" s="5">
        <f t="shared" si="3453"/>
        <v>0</v>
      </c>
      <c r="T4114" s="5">
        <f t="shared" si="3453"/>
        <v>931203.42793000001</v>
      </c>
      <c r="U4114" s="5">
        <f t="shared" si="3453"/>
        <v>567608.92307999998</v>
      </c>
      <c r="V4114" s="42">
        <f t="shared" si="3453"/>
        <v>0</v>
      </c>
      <c r="W4114" s="5">
        <f t="shared" si="3445"/>
        <v>97.079174615321975</v>
      </c>
      <c r="X4114" s="27"/>
    </row>
    <row r="4115" spans="1:25" ht="78.75" customHeight="1" x14ac:dyDescent="0.3">
      <c r="A4115" s="4" t="s">
        <v>242</v>
      </c>
      <c r="B4115" s="4" t="s">
        <v>1792</v>
      </c>
      <c r="C4115" s="4" t="s">
        <v>246</v>
      </c>
      <c r="D4115" s="4"/>
      <c r="E4115" s="14" t="s">
        <v>1232</v>
      </c>
      <c r="F4115" s="5">
        <f t="shared" ref="F4115:L4117" si="3454">F4116</f>
        <v>53584.6</v>
      </c>
      <c r="G4115" s="5">
        <f t="shared" si="3454"/>
        <v>0</v>
      </c>
      <c r="H4115" s="5">
        <f t="shared" si="3454"/>
        <v>0</v>
      </c>
      <c r="I4115" s="5">
        <f t="shared" si="3454"/>
        <v>0</v>
      </c>
      <c r="J4115" s="5">
        <f t="shared" si="3454"/>
        <v>0</v>
      </c>
      <c r="K4115" s="5">
        <f t="shared" si="3454"/>
        <v>0</v>
      </c>
      <c r="L4115" s="5">
        <f t="shared" si="3454"/>
        <v>6356</v>
      </c>
      <c r="M4115" s="5">
        <f t="shared" si="3430"/>
        <v>59940.6</v>
      </c>
      <c r="N4115" s="5">
        <f t="shared" ref="N4115:O4117" si="3455">N4116</f>
        <v>59940.6</v>
      </c>
      <c r="O4115" s="5">
        <f t="shared" si="3455"/>
        <v>43748.112580000001</v>
      </c>
      <c r="P4115" s="5">
        <f t="shared" ref="P4115:V4117" si="3456">P4116</f>
        <v>0</v>
      </c>
      <c r="Q4115" s="5">
        <f t="shared" si="3456"/>
        <v>0</v>
      </c>
      <c r="R4115" s="5">
        <f t="shared" si="3456"/>
        <v>0</v>
      </c>
      <c r="S4115" s="5">
        <f t="shared" si="3456"/>
        <v>0</v>
      </c>
      <c r="T4115" s="5">
        <f t="shared" si="3456"/>
        <v>59940.584199999998</v>
      </c>
      <c r="U4115" s="5">
        <f t="shared" si="3456"/>
        <v>0</v>
      </c>
      <c r="V4115" s="42">
        <f t="shared" si="3456"/>
        <v>0</v>
      </c>
      <c r="W4115" s="5">
        <f t="shared" si="3445"/>
        <v>99.999973640570829</v>
      </c>
      <c r="X4115" s="27"/>
    </row>
    <row r="4116" spans="1:25" ht="47.25" customHeight="1" x14ac:dyDescent="0.3">
      <c r="A4116" s="4" t="s">
        <v>242</v>
      </c>
      <c r="B4116" s="4" t="s">
        <v>1792</v>
      </c>
      <c r="C4116" s="4" t="s">
        <v>243</v>
      </c>
      <c r="D4116" s="4"/>
      <c r="E4116" s="14" t="s">
        <v>792</v>
      </c>
      <c r="F4116" s="5">
        <f t="shared" si="3454"/>
        <v>53584.6</v>
      </c>
      <c r="G4116" s="5">
        <f t="shared" si="3454"/>
        <v>0</v>
      </c>
      <c r="H4116" s="5">
        <f t="shared" si="3454"/>
        <v>0</v>
      </c>
      <c r="I4116" s="5">
        <f t="shared" si="3454"/>
        <v>0</v>
      </c>
      <c r="J4116" s="5">
        <f t="shared" si="3454"/>
        <v>0</v>
      </c>
      <c r="K4116" s="5">
        <f t="shared" si="3454"/>
        <v>0</v>
      </c>
      <c r="L4116" s="5">
        <f t="shared" si="3454"/>
        <v>6356</v>
      </c>
      <c r="M4116" s="5">
        <f t="shared" si="3430"/>
        <v>59940.6</v>
      </c>
      <c r="N4116" s="5">
        <f t="shared" si="3455"/>
        <v>59940.6</v>
      </c>
      <c r="O4116" s="5">
        <f t="shared" si="3455"/>
        <v>43748.112580000001</v>
      </c>
      <c r="P4116" s="5">
        <f t="shared" si="3456"/>
        <v>0</v>
      </c>
      <c r="Q4116" s="5">
        <f t="shared" si="3456"/>
        <v>0</v>
      </c>
      <c r="R4116" s="5">
        <f t="shared" si="3456"/>
        <v>0</v>
      </c>
      <c r="S4116" s="5">
        <f t="shared" si="3456"/>
        <v>0</v>
      </c>
      <c r="T4116" s="5">
        <f t="shared" si="3456"/>
        <v>59940.584199999998</v>
      </c>
      <c r="U4116" s="5">
        <f t="shared" si="3456"/>
        <v>0</v>
      </c>
      <c r="V4116" s="42">
        <f t="shared" si="3456"/>
        <v>0</v>
      </c>
      <c r="W4116" s="5">
        <f t="shared" si="3445"/>
        <v>99.999973640570829</v>
      </c>
      <c r="X4116" s="27"/>
    </row>
    <row r="4117" spans="1:25" ht="31.5" customHeight="1" x14ac:dyDescent="0.3">
      <c r="A4117" s="4" t="s">
        <v>242</v>
      </c>
      <c r="B4117" s="4" t="s">
        <v>1792</v>
      </c>
      <c r="C4117" s="4" t="s">
        <v>243</v>
      </c>
      <c r="D4117" s="4" t="s">
        <v>11</v>
      </c>
      <c r="E4117" s="14" t="s">
        <v>531</v>
      </c>
      <c r="F4117" s="5">
        <f t="shared" si="3454"/>
        <v>53584.6</v>
      </c>
      <c r="G4117" s="5">
        <f t="shared" si="3454"/>
        <v>0</v>
      </c>
      <c r="H4117" s="5">
        <f t="shared" si="3454"/>
        <v>0</v>
      </c>
      <c r="I4117" s="5">
        <f t="shared" si="3454"/>
        <v>0</v>
      </c>
      <c r="J4117" s="5">
        <f t="shared" si="3454"/>
        <v>0</v>
      </c>
      <c r="K4117" s="5">
        <f t="shared" si="3454"/>
        <v>0</v>
      </c>
      <c r="L4117" s="5">
        <f t="shared" si="3454"/>
        <v>6356</v>
      </c>
      <c r="M4117" s="5">
        <f t="shared" si="3430"/>
        <v>59940.6</v>
      </c>
      <c r="N4117" s="5">
        <f t="shared" si="3455"/>
        <v>59940.6</v>
      </c>
      <c r="O4117" s="5">
        <f t="shared" si="3455"/>
        <v>43748.112580000001</v>
      </c>
      <c r="P4117" s="5">
        <f t="shared" si="3456"/>
        <v>0</v>
      </c>
      <c r="Q4117" s="5">
        <f t="shared" si="3456"/>
        <v>0</v>
      </c>
      <c r="R4117" s="5">
        <f t="shared" si="3456"/>
        <v>0</v>
      </c>
      <c r="S4117" s="5">
        <f t="shared" si="3456"/>
        <v>0</v>
      </c>
      <c r="T4117" s="5">
        <f t="shared" si="3456"/>
        <v>59940.584199999998</v>
      </c>
      <c r="U4117" s="5">
        <f t="shared" si="3456"/>
        <v>0</v>
      </c>
      <c r="V4117" s="42">
        <f t="shared" si="3456"/>
        <v>0</v>
      </c>
      <c r="W4117" s="5">
        <f t="shared" si="3445"/>
        <v>99.999973640570829</v>
      </c>
      <c r="X4117" s="27"/>
    </row>
    <row r="4118" spans="1:25" ht="31.5" customHeight="1" x14ac:dyDescent="0.3">
      <c r="A4118" s="4" t="s">
        <v>242</v>
      </c>
      <c r="B4118" s="4" t="s">
        <v>1792</v>
      </c>
      <c r="C4118" s="4" t="s">
        <v>243</v>
      </c>
      <c r="D4118" s="4" t="s">
        <v>12</v>
      </c>
      <c r="E4118" s="14" t="s">
        <v>532</v>
      </c>
      <c r="F4118" s="5">
        <v>53584.6</v>
      </c>
      <c r="G4118" s="5"/>
      <c r="H4118" s="5"/>
      <c r="I4118" s="5"/>
      <c r="J4118" s="5"/>
      <c r="K4118" s="5"/>
      <c r="L4118" s="5">
        <f>2600+3756</f>
        <v>6356</v>
      </c>
      <c r="M4118" s="5">
        <f t="shared" si="3430"/>
        <v>59940.6</v>
      </c>
      <c r="N4118" s="5">
        <v>59940.6</v>
      </c>
      <c r="O4118" s="5">
        <v>43748.112580000001</v>
      </c>
      <c r="P4118" s="5">
        <v>0</v>
      </c>
      <c r="Q4118" s="5">
        <v>0</v>
      </c>
      <c r="R4118" s="5">
        <v>0</v>
      </c>
      <c r="S4118" s="5">
        <v>0</v>
      </c>
      <c r="T4118" s="5">
        <v>59940.584199999998</v>
      </c>
      <c r="U4118" s="5">
        <v>0</v>
      </c>
      <c r="V4118" s="42">
        <v>0</v>
      </c>
      <c r="W4118" s="5">
        <f t="shared" si="3445"/>
        <v>99.999973640570829</v>
      </c>
      <c r="X4118" s="27"/>
    </row>
    <row r="4119" spans="1:25" ht="47.25" customHeight="1" x14ac:dyDescent="0.3">
      <c r="A4119" s="4" t="s">
        <v>242</v>
      </c>
      <c r="B4119" s="4" t="s">
        <v>1792</v>
      </c>
      <c r="C4119" s="4" t="s">
        <v>247</v>
      </c>
      <c r="D4119" s="4"/>
      <c r="E4119" s="14" t="s">
        <v>1233</v>
      </c>
      <c r="F4119" s="5">
        <f t="shared" ref="F4119:L4119" si="3457">F4120+F4125+F4128</f>
        <v>716489</v>
      </c>
      <c r="G4119" s="5">
        <f t="shared" si="3457"/>
        <v>507614.7</v>
      </c>
      <c r="H4119" s="5">
        <f t="shared" si="3457"/>
        <v>50000</v>
      </c>
      <c r="I4119" s="5">
        <f t="shared" si="3457"/>
        <v>0</v>
      </c>
      <c r="J4119" s="5">
        <f t="shared" si="3457"/>
        <v>0</v>
      </c>
      <c r="K4119" s="5">
        <f t="shared" si="3457"/>
        <v>0</v>
      </c>
      <c r="L4119" s="5">
        <f t="shared" si="3457"/>
        <v>-176783.5</v>
      </c>
      <c r="M4119" s="5">
        <f t="shared" si="3430"/>
        <v>539705.5</v>
      </c>
      <c r="N4119" s="5">
        <f>N4120+N4125+N4128</f>
        <v>573436.34407999995</v>
      </c>
      <c r="O4119" s="5">
        <f>O4120+O4125+O4128</f>
        <v>117345.17215</v>
      </c>
      <c r="P4119" s="5">
        <f t="shared" ref="P4119:V4119" si="3458">P4120+P4125+P4128</f>
        <v>573436.34407999995</v>
      </c>
      <c r="Q4119" s="5">
        <f t="shared" si="3458"/>
        <v>117345.17215</v>
      </c>
      <c r="R4119" s="5">
        <f t="shared" si="3458"/>
        <v>0</v>
      </c>
      <c r="S4119" s="5">
        <f t="shared" si="3458"/>
        <v>0</v>
      </c>
      <c r="T4119" s="5">
        <f>T4120+T4125+T4128</f>
        <v>567608.92307999998</v>
      </c>
      <c r="U4119" s="5">
        <f t="shared" si="3458"/>
        <v>567608.92307999998</v>
      </c>
      <c r="V4119" s="42">
        <f t="shared" si="3458"/>
        <v>0</v>
      </c>
      <c r="W4119" s="5">
        <f t="shared" si="3445"/>
        <v>98.983771946065033</v>
      </c>
      <c r="X4119" s="27"/>
    </row>
    <row r="4120" spans="1:25" ht="47.25" hidden="1" customHeight="1" x14ac:dyDescent="0.25">
      <c r="A4120" s="4" t="s">
        <v>242</v>
      </c>
      <c r="B4120" s="4" t="s">
        <v>1792</v>
      </c>
      <c r="C4120" s="4" t="s">
        <v>244</v>
      </c>
      <c r="D4120" s="4"/>
      <c r="E4120" s="14" t="s">
        <v>1660</v>
      </c>
      <c r="F4120" s="5">
        <f t="shared" ref="F4120:L4120" si="3459">F4123+F4121</f>
        <v>216489</v>
      </c>
      <c r="G4120" s="5">
        <f t="shared" si="3459"/>
        <v>476075.7</v>
      </c>
      <c r="H4120" s="5">
        <f t="shared" si="3459"/>
        <v>50000</v>
      </c>
      <c r="I4120" s="5">
        <f t="shared" si="3459"/>
        <v>0</v>
      </c>
      <c r="J4120" s="5">
        <f t="shared" si="3459"/>
        <v>0</v>
      </c>
      <c r="K4120" s="5">
        <f t="shared" si="3459"/>
        <v>0</v>
      </c>
      <c r="L4120" s="5">
        <f t="shared" si="3459"/>
        <v>-216489</v>
      </c>
      <c r="M4120" s="5">
        <f t="shared" si="3430"/>
        <v>0</v>
      </c>
      <c r="N4120" s="5">
        <f>N4123+N4121</f>
        <v>0</v>
      </c>
      <c r="O4120" s="5">
        <f>O4123+O4121</f>
        <v>0</v>
      </c>
      <c r="P4120" s="5">
        <f t="shared" ref="P4120:V4120" si="3460">P4123+P4121</f>
        <v>0</v>
      </c>
      <c r="Q4120" s="5">
        <f t="shared" si="3460"/>
        <v>0</v>
      </c>
      <c r="R4120" s="5">
        <f t="shared" si="3460"/>
        <v>0</v>
      </c>
      <c r="S4120" s="5">
        <f t="shared" si="3460"/>
        <v>0</v>
      </c>
      <c r="T4120" s="5">
        <f t="shared" si="3460"/>
        <v>0</v>
      </c>
      <c r="U4120" s="5">
        <f t="shared" si="3460"/>
        <v>0</v>
      </c>
      <c r="V4120" s="42">
        <f t="shared" si="3460"/>
        <v>0</v>
      </c>
      <c r="W4120" s="5" t="e">
        <f t="shared" si="3445"/>
        <v>#DIV/0!</v>
      </c>
      <c r="X4120" s="27" t="s">
        <v>1591</v>
      </c>
    </row>
    <row r="4121" spans="1:25" ht="31.5" hidden="1" customHeight="1" x14ac:dyDescent="0.25">
      <c r="A4121" s="4" t="s">
        <v>242</v>
      </c>
      <c r="B4121" s="4" t="s">
        <v>1792</v>
      </c>
      <c r="C4121" s="4" t="s">
        <v>244</v>
      </c>
      <c r="D4121" s="4" t="s">
        <v>87</v>
      </c>
      <c r="E4121" s="14" t="s">
        <v>541</v>
      </c>
      <c r="F4121" s="5">
        <f t="shared" ref="F4121:L4121" si="3461">F4122</f>
        <v>0</v>
      </c>
      <c r="G4121" s="5">
        <f t="shared" si="3461"/>
        <v>0</v>
      </c>
      <c r="H4121" s="5">
        <f t="shared" si="3461"/>
        <v>0</v>
      </c>
      <c r="I4121" s="5">
        <f t="shared" si="3461"/>
        <v>0</v>
      </c>
      <c r="J4121" s="5">
        <f t="shared" si="3461"/>
        <v>0</v>
      </c>
      <c r="K4121" s="5">
        <f t="shared" si="3461"/>
        <v>0</v>
      </c>
      <c r="L4121" s="5">
        <f t="shared" si="3461"/>
        <v>0</v>
      </c>
      <c r="M4121" s="5">
        <f t="shared" si="3430"/>
        <v>0</v>
      </c>
      <c r="N4121" s="5">
        <f>N4122</f>
        <v>0</v>
      </c>
      <c r="O4121" s="5">
        <f>O4122</f>
        <v>0</v>
      </c>
      <c r="P4121" s="5">
        <f t="shared" ref="P4121:V4121" si="3462">P4122</f>
        <v>0</v>
      </c>
      <c r="Q4121" s="5">
        <f t="shared" si="3462"/>
        <v>0</v>
      </c>
      <c r="R4121" s="5">
        <f t="shared" si="3462"/>
        <v>0</v>
      </c>
      <c r="S4121" s="5">
        <f t="shared" si="3462"/>
        <v>0</v>
      </c>
      <c r="T4121" s="5">
        <f t="shared" si="3462"/>
        <v>0</v>
      </c>
      <c r="U4121" s="5">
        <f t="shared" si="3462"/>
        <v>0</v>
      </c>
      <c r="V4121" s="42">
        <f t="shared" si="3462"/>
        <v>0</v>
      </c>
      <c r="W4121" s="5" t="e">
        <f t="shared" si="3445"/>
        <v>#DIV/0!</v>
      </c>
      <c r="X4121" s="27" t="s">
        <v>1591</v>
      </c>
    </row>
    <row r="4122" spans="1:25" ht="63" hidden="1" customHeight="1" x14ac:dyDescent="0.25">
      <c r="A4122" s="4" t="s">
        <v>242</v>
      </c>
      <c r="B4122" s="4" t="s">
        <v>1792</v>
      </c>
      <c r="C4122" s="4" t="s">
        <v>244</v>
      </c>
      <c r="D4122" s="4" t="s">
        <v>84</v>
      </c>
      <c r="E4122" s="14" t="s">
        <v>1552</v>
      </c>
      <c r="F4122" s="5"/>
      <c r="G4122" s="5"/>
      <c r="H4122" s="5"/>
      <c r="I4122" s="5"/>
      <c r="J4122" s="5"/>
      <c r="K4122" s="5"/>
      <c r="L4122" s="5">
        <f>14749.685-14749.685</f>
        <v>0</v>
      </c>
      <c r="M4122" s="5">
        <f t="shared" si="3430"/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42">
        <v>0</v>
      </c>
      <c r="W4122" s="5" t="e">
        <f t="shared" si="3445"/>
        <v>#DIV/0!</v>
      </c>
      <c r="X4122" s="27" t="s">
        <v>1591</v>
      </c>
    </row>
    <row r="4123" spans="1:25" ht="15.75" hidden="1" customHeight="1" x14ac:dyDescent="0.25">
      <c r="A4123" s="4" t="s">
        <v>242</v>
      </c>
      <c r="B4123" s="4" t="s">
        <v>1792</v>
      </c>
      <c r="C4123" s="4" t="s">
        <v>244</v>
      </c>
      <c r="D4123" s="4" t="s">
        <v>13</v>
      </c>
      <c r="E4123" s="14" t="s">
        <v>547</v>
      </c>
      <c r="F4123" s="5">
        <f t="shared" ref="F4123:L4123" si="3463">F4124</f>
        <v>216489</v>
      </c>
      <c r="G4123" s="5">
        <f t="shared" si="3463"/>
        <v>476075.7</v>
      </c>
      <c r="H4123" s="5">
        <f t="shared" si="3463"/>
        <v>50000</v>
      </c>
      <c r="I4123" s="5">
        <f t="shared" si="3463"/>
        <v>0</v>
      </c>
      <c r="J4123" s="5">
        <f t="shared" si="3463"/>
        <v>0</v>
      </c>
      <c r="K4123" s="5">
        <f t="shared" si="3463"/>
        <v>0</v>
      </c>
      <c r="L4123" s="5">
        <f t="shared" si="3463"/>
        <v>-216489</v>
      </c>
      <c r="M4123" s="5">
        <f t="shared" si="3430"/>
        <v>0</v>
      </c>
      <c r="N4123" s="5">
        <f>N4124</f>
        <v>0</v>
      </c>
      <c r="O4123" s="5">
        <f>O4124</f>
        <v>0</v>
      </c>
      <c r="P4123" s="5">
        <f t="shared" ref="P4123:V4123" si="3464">P4124</f>
        <v>0</v>
      </c>
      <c r="Q4123" s="5">
        <f t="shared" si="3464"/>
        <v>0</v>
      </c>
      <c r="R4123" s="5">
        <f t="shared" si="3464"/>
        <v>0</v>
      </c>
      <c r="S4123" s="5">
        <f t="shared" si="3464"/>
        <v>0</v>
      </c>
      <c r="T4123" s="5">
        <f t="shared" si="3464"/>
        <v>0</v>
      </c>
      <c r="U4123" s="5">
        <f t="shared" si="3464"/>
        <v>0</v>
      </c>
      <c r="V4123" s="42">
        <f t="shared" si="3464"/>
        <v>0</v>
      </c>
      <c r="W4123" s="5" t="e">
        <f t="shared" si="3445"/>
        <v>#DIV/0!</v>
      </c>
      <c r="X4123" s="27" t="s">
        <v>1591</v>
      </c>
    </row>
    <row r="4124" spans="1:25" ht="63" hidden="1" customHeight="1" x14ac:dyDescent="0.25">
      <c r="A4124" s="4" t="s">
        <v>242</v>
      </c>
      <c r="B4124" s="4" t="s">
        <v>1792</v>
      </c>
      <c r="C4124" s="4" t="s">
        <v>244</v>
      </c>
      <c r="D4124" s="4" t="s">
        <v>198</v>
      </c>
      <c r="E4124" s="14" t="s">
        <v>548</v>
      </c>
      <c r="F4124" s="5">
        <v>216489</v>
      </c>
      <c r="G4124" s="5">
        <v>476075.7</v>
      </c>
      <c r="H4124" s="5">
        <v>50000</v>
      </c>
      <c r="I4124" s="5"/>
      <c r="J4124" s="5"/>
      <c r="K4124" s="5"/>
      <c r="L4124" s="5">
        <f>-176028-40225.5-235.5</f>
        <v>-216489</v>
      </c>
      <c r="M4124" s="5">
        <f t="shared" si="3430"/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42">
        <v>0</v>
      </c>
      <c r="W4124" s="5" t="e">
        <f t="shared" si="3445"/>
        <v>#DIV/0!</v>
      </c>
      <c r="X4124" s="27" t="s">
        <v>1591</v>
      </c>
    </row>
    <row r="4125" spans="1:25" ht="31.5" hidden="1" customHeight="1" x14ac:dyDescent="0.25">
      <c r="A4125" s="4" t="s">
        <v>242</v>
      </c>
      <c r="B4125" s="4" t="s">
        <v>1792</v>
      </c>
      <c r="C4125" s="4" t="s">
        <v>911</v>
      </c>
      <c r="D4125" s="4"/>
      <c r="E4125" s="14" t="s">
        <v>914</v>
      </c>
      <c r="F4125" s="5">
        <f t="shared" ref="F4125:L4126" si="3465">F4126</f>
        <v>0</v>
      </c>
      <c r="G4125" s="5">
        <f t="shared" si="3465"/>
        <v>31539</v>
      </c>
      <c r="H4125" s="5">
        <f t="shared" si="3465"/>
        <v>0</v>
      </c>
      <c r="I4125" s="5">
        <f t="shared" si="3465"/>
        <v>0</v>
      </c>
      <c r="J4125" s="5">
        <f t="shared" si="3465"/>
        <v>0</v>
      </c>
      <c r="K4125" s="5">
        <f t="shared" si="3465"/>
        <v>0</v>
      </c>
      <c r="L4125" s="5">
        <f t="shared" si="3465"/>
        <v>0</v>
      </c>
      <c r="M4125" s="5">
        <f t="shared" si="3430"/>
        <v>0</v>
      </c>
      <c r="N4125" s="5">
        <f>N4126</f>
        <v>0</v>
      </c>
      <c r="O4125" s="5">
        <f>O4126</f>
        <v>0</v>
      </c>
      <c r="P4125" s="5">
        <f t="shared" ref="P4125:V4126" si="3466">P4126</f>
        <v>0</v>
      </c>
      <c r="Q4125" s="5">
        <f t="shared" si="3466"/>
        <v>0</v>
      </c>
      <c r="R4125" s="5">
        <f t="shared" si="3466"/>
        <v>0</v>
      </c>
      <c r="S4125" s="5">
        <f t="shared" si="3466"/>
        <v>0</v>
      </c>
      <c r="T4125" s="5">
        <f t="shared" si="3466"/>
        <v>0</v>
      </c>
      <c r="U4125" s="5">
        <f t="shared" si="3466"/>
        <v>0</v>
      </c>
      <c r="V4125" s="42">
        <f t="shared" si="3466"/>
        <v>0</v>
      </c>
      <c r="W4125" s="5" t="e">
        <f t="shared" si="3445"/>
        <v>#DIV/0!</v>
      </c>
      <c r="X4125" s="25" t="s">
        <v>1591</v>
      </c>
      <c r="Y4125" s="2" t="s">
        <v>1630</v>
      </c>
    </row>
    <row r="4126" spans="1:25" ht="31.5" hidden="1" customHeight="1" x14ac:dyDescent="0.3">
      <c r="A4126" s="4" t="s">
        <v>242</v>
      </c>
      <c r="B4126" s="4" t="s">
        <v>1792</v>
      </c>
      <c r="C4126" s="4" t="s">
        <v>911</v>
      </c>
      <c r="D4126" s="4" t="s">
        <v>87</v>
      </c>
      <c r="E4126" s="14" t="s">
        <v>541</v>
      </c>
      <c r="F4126" s="5">
        <f t="shared" si="3465"/>
        <v>0</v>
      </c>
      <c r="G4126" s="5">
        <f t="shared" si="3465"/>
        <v>31539</v>
      </c>
      <c r="H4126" s="5">
        <f t="shared" si="3465"/>
        <v>0</v>
      </c>
      <c r="I4126" s="5">
        <f t="shared" si="3465"/>
        <v>0</v>
      </c>
      <c r="J4126" s="5">
        <f t="shared" si="3465"/>
        <v>0</v>
      </c>
      <c r="K4126" s="5">
        <f t="shared" si="3465"/>
        <v>0</v>
      </c>
      <c r="L4126" s="5">
        <f t="shared" si="3465"/>
        <v>0</v>
      </c>
      <c r="M4126" s="5">
        <f t="shared" si="3430"/>
        <v>0</v>
      </c>
      <c r="N4126" s="5">
        <f>N4127</f>
        <v>0</v>
      </c>
      <c r="O4126" s="5">
        <f>O4127</f>
        <v>0</v>
      </c>
      <c r="P4126" s="5">
        <f t="shared" si="3466"/>
        <v>0</v>
      </c>
      <c r="Q4126" s="5">
        <f t="shared" si="3466"/>
        <v>0</v>
      </c>
      <c r="R4126" s="5">
        <f t="shared" si="3466"/>
        <v>0</v>
      </c>
      <c r="S4126" s="5">
        <f t="shared" si="3466"/>
        <v>0</v>
      </c>
      <c r="T4126" s="5">
        <f t="shared" si="3466"/>
        <v>0</v>
      </c>
      <c r="U4126" s="5">
        <f t="shared" si="3466"/>
        <v>0</v>
      </c>
      <c r="V4126" s="42">
        <f t="shared" si="3466"/>
        <v>0</v>
      </c>
      <c r="W4126" s="5" t="e">
        <f t="shared" si="3445"/>
        <v>#DIV/0!</v>
      </c>
      <c r="X4126" s="25" t="s">
        <v>1591</v>
      </c>
      <c r="Y4126" s="2" t="s">
        <v>1630</v>
      </c>
    </row>
    <row r="4127" spans="1:25" ht="63" hidden="1" customHeight="1" x14ac:dyDescent="0.3">
      <c r="A4127" s="4" t="s">
        <v>242</v>
      </c>
      <c r="B4127" s="4" t="s">
        <v>1792</v>
      </c>
      <c r="C4127" s="4" t="s">
        <v>911</v>
      </c>
      <c r="D4127" s="4" t="s">
        <v>84</v>
      </c>
      <c r="E4127" s="14" t="s">
        <v>1552</v>
      </c>
      <c r="F4127" s="5"/>
      <c r="G4127" s="5">
        <v>31539</v>
      </c>
      <c r="H4127" s="5"/>
      <c r="I4127" s="5"/>
      <c r="J4127" s="5"/>
      <c r="K4127" s="5"/>
      <c r="L4127" s="5"/>
      <c r="M4127" s="5">
        <f t="shared" si="3430"/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42">
        <v>0</v>
      </c>
      <c r="W4127" s="5" t="e">
        <f t="shared" si="3445"/>
        <v>#DIV/0!</v>
      </c>
      <c r="X4127" s="25" t="s">
        <v>1591</v>
      </c>
      <c r="Y4127" s="2" t="s">
        <v>1630</v>
      </c>
    </row>
    <row r="4128" spans="1:25" ht="15.75" customHeight="1" x14ac:dyDescent="0.3">
      <c r="A4128" s="4" t="s">
        <v>242</v>
      </c>
      <c r="B4128" s="4" t="s">
        <v>1792</v>
      </c>
      <c r="C4128" s="4" t="s">
        <v>1487</v>
      </c>
      <c r="D4128" s="4"/>
      <c r="E4128" s="14" t="s">
        <v>1025</v>
      </c>
      <c r="F4128" s="5">
        <f t="shared" ref="F4128:L4128" si="3467">F4131</f>
        <v>500000</v>
      </c>
      <c r="G4128" s="5">
        <f t="shared" si="3467"/>
        <v>0</v>
      </c>
      <c r="H4128" s="5">
        <f t="shared" si="3467"/>
        <v>0</v>
      </c>
      <c r="I4128" s="5">
        <f t="shared" si="3467"/>
        <v>0</v>
      </c>
      <c r="J4128" s="5">
        <f t="shared" si="3467"/>
        <v>0</v>
      </c>
      <c r="K4128" s="5">
        <f t="shared" si="3467"/>
        <v>0</v>
      </c>
      <c r="L4128" s="5">
        <f t="shared" si="3467"/>
        <v>39705.5</v>
      </c>
      <c r="M4128" s="5">
        <f t="shared" si="3430"/>
        <v>539705.5</v>
      </c>
      <c r="N4128" s="5">
        <f>N4131+N4129</f>
        <v>573436.34407999995</v>
      </c>
      <c r="O4128" s="5">
        <f>O4131+O4129</f>
        <v>117345.17215</v>
      </c>
      <c r="P4128" s="5">
        <f t="shared" ref="P4128:V4128" si="3468">P4131+P4129</f>
        <v>573436.34407999995</v>
      </c>
      <c r="Q4128" s="5">
        <f t="shared" si="3468"/>
        <v>117345.17215</v>
      </c>
      <c r="R4128" s="5">
        <f t="shared" si="3468"/>
        <v>0</v>
      </c>
      <c r="S4128" s="5">
        <f t="shared" si="3468"/>
        <v>0</v>
      </c>
      <c r="T4128" s="5">
        <f>T4131+T4129</f>
        <v>567608.92307999998</v>
      </c>
      <c r="U4128" s="5">
        <f t="shared" si="3468"/>
        <v>567608.92307999998</v>
      </c>
      <c r="V4128" s="42">
        <f t="shared" si="3468"/>
        <v>0</v>
      </c>
      <c r="W4128" s="5">
        <f t="shared" si="3445"/>
        <v>98.983771946065033</v>
      </c>
      <c r="X4128" s="27"/>
    </row>
    <row r="4129" spans="1:24" ht="31.5" customHeight="1" x14ac:dyDescent="0.3">
      <c r="A4129" s="4" t="s">
        <v>242</v>
      </c>
      <c r="B4129" s="4" t="s">
        <v>1792</v>
      </c>
      <c r="C4129" s="4" t="s">
        <v>1487</v>
      </c>
      <c r="D4129" s="4" t="s">
        <v>87</v>
      </c>
      <c r="E4129" s="14" t="s">
        <v>541</v>
      </c>
      <c r="F4129" s="5"/>
      <c r="G4129" s="5"/>
      <c r="H4129" s="5"/>
      <c r="I4129" s="5"/>
      <c r="J4129" s="5"/>
      <c r="K4129" s="5"/>
      <c r="L4129" s="5"/>
      <c r="M4129" s="5">
        <f>M4130</f>
        <v>0</v>
      </c>
      <c r="N4129" s="5">
        <f>N4130</f>
        <v>396943.91434000002</v>
      </c>
      <c r="O4129" s="5">
        <f>O4130</f>
        <v>74367.026769999997</v>
      </c>
      <c r="P4129" s="5">
        <f t="shared" ref="P4129:V4129" si="3469">P4130</f>
        <v>396943.91434000002</v>
      </c>
      <c r="Q4129" s="5">
        <f t="shared" si="3469"/>
        <v>74367.026769999997</v>
      </c>
      <c r="R4129" s="5">
        <f t="shared" si="3469"/>
        <v>0</v>
      </c>
      <c r="S4129" s="5">
        <f t="shared" si="3469"/>
        <v>0</v>
      </c>
      <c r="T4129" s="5">
        <f t="shared" si="3469"/>
        <v>391140.15541000001</v>
      </c>
      <c r="U4129" s="5">
        <f t="shared" si="3469"/>
        <v>391140.15541000001</v>
      </c>
      <c r="V4129" s="42">
        <f t="shared" si="3469"/>
        <v>0</v>
      </c>
      <c r="W4129" s="5">
        <f t="shared" si="3445"/>
        <v>98.537889429631392</v>
      </c>
      <c r="X4129" s="27"/>
    </row>
    <row r="4130" spans="1:24" ht="63" customHeight="1" x14ac:dyDescent="0.3">
      <c r="A4130" s="4" t="s">
        <v>242</v>
      </c>
      <c r="B4130" s="4" t="s">
        <v>1792</v>
      </c>
      <c r="C4130" s="4" t="s">
        <v>1487</v>
      </c>
      <c r="D4130" s="4" t="s">
        <v>84</v>
      </c>
      <c r="E4130" s="14" t="s">
        <v>1552</v>
      </c>
      <c r="F4130" s="5"/>
      <c r="G4130" s="5"/>
      <c r="H4130" s="5"/>
      <c r="I4130" s="5"/>
      <c r="J4130" s="5"/>
      <c r="K4130" s="5"/>
      <c r="L4130" s="5"/>
      <c r="M4130" s="5">
        <v>0</v>
      </c>
      <c r="N4130" s="5">
        <v>396943.91434000002</v>
      </c>
      <c r="O4130" s="5">
        <v>74367.026769999997</v>
      </c>
      <c r="P4130" s="5">
        <f>N4130</f>
        <v>396943.91434000002</v>
      </c>
      <c r="Q4130" s="5">
        <f>O4130</f>
        <v>74367.026769999997</v>
      </c>
      <c r="R4130" s="5">
        <v>0</v>
      </c>
      <c r="S4130" s="5">
        <v>0</v>
      </c>
      <c r="T4130" s="5">
        <v>391140.15541000001</v>
      </c>
      <c r="U4130" s="5">
        <f>T4130</f>
        <v>391140.15541000001</v>
      </c>
      <c r="V4130" s="42">
        <v>0</v>
      </c>
      <c r="W4130" s="5">
        <f t="shared" si="3445"/>
        <v>98.537889429631392</v>
      </c>
      <c r="X4130" s="27"/>
    </row>
    <row r="4131" spans="1:24" ht="15.75" customHeight="1" x14ac:dyDescent="0.3">
      <c r="A4131" s="4" t="s">
        <v>242</v>
      </c>
      <c r="B4131" s="4" t="s">
        <v>1792</v>
      </c>
      <c r="C4131" s="4" t="s">
        <v>1487</v>
      </c>
      <c r="D4131" s="4" t="s">
        <v>13</v>
      </c>
      <c r="E4131" s="14" t="s">
        <v>547</v>
      </c>
      <c r="F4131" s="5">
        <f>F4132</f>
        <v>500000</v>
      </c>
      <c r="G4131" s="5">
        <f t="shared" ref="G4131:L4131" si="3470">G4132</f>
        <v>0</v>
      </c>
      <c r="H4131" s="5">
        <f t="shared" si="3470"/>
        <v>0</v>
      </c>
      <c r="I4131" s="5">
        <f t="shared" si="3470"/>
        <v>0</v>
      </c>
      <c r="J4131" s="5">
        <f t="shared" si="3470"/>
        <v>0</v>
      </c>
      <c r="K4131" s="5">
        <f t="shared" si="3470"/>
        <v>0</v>
      </c>
      <c r="L4131" s="5">
        <f t="shared" si="3470"/>
        <v>39705.5</v>
      </c>
      <c r="M4131" s="5">
        <f t="shared" si="3430"/>
        <v>539705.5</v>
      </c>
      <c r="N4131" s="5">
        <f>N4132</f>
        <v>176492.42973999999</v>
      </c>
      <c r="O4131" s="5">
        <f>O4132</f>
        <v>42978.145380000002</v>
      </c>
      <c r="P4131" s="5">
        <f t="shared" ref="P4131:V4131" si="3471">P4132</f>
        <v>176492.42973999999</v>
      </c>
      <c r="Q4131" s="5">
        <f t="shared" si="3471"/>
        <v>42978.145380000002</v>
      </c>
      <c r="R4131" s="5">
        <f t="shared" si="3471"/>
        <v>0</v>
      </c>
      <c r="S4131" s="5">
        <f t="shared" si="3471"/>
        <v>0</v>
      </c>
      <c r="T4131" s="5">
        <f t="shared" si="3471"/>
        <v>176468.76767</v>
      </c>
      <c r="U4131" s="5">
        <f t="shared" si="3471"/>
        <v>176468.76767</v>
      </c>
      <c r="V4131" s="42">
        <f t="shared" si="3471"/>
        <v>0</v>
      </c>
      <c r="W4131" s="5">
        <f t="shared" si="3445"/>
        <v>99.986593153012365</v>
      </c>
      <c r="X4131" s="27"/>
    </row>
    <row r="4132" spans="1:24" ht="63" customHeight="1" x14ac:dyDescent="0.3">
      <c r="A4132" s="4" t="s">
        <v>242</v>
      </c>
      <c r="B4132" s="4" t="s">
        <v>1792</v>
      </c>
      <c r="C4132" s="4" t="s">
        <v>1487</v>
      </c>
      <c r="D4132" s="4" t="s">
        <v>198</v>
      </c>
      <c r="E4132" s="14" t="s">
        <v>548</v>
      </c>
      <c r="F4132" s="5">
        <v>500000</v>
      </c>
      <c r="G4132" s="5"/>
      <c r="H4132" s="5"/>
      <c r="I4132" s="5"/>
      <c r="J4132" s="5"/>
      <c r="K4132" s="5"/>
      <c r="L4132" s="5">
        <f>176263.5-176263.5+39705.5</f>
        <v>39705.5</v>
      </c>
      <c r="M4132" s="5">
        <f t="shared" si="3430"/>
        <v>539705.5</v>
      </c>
      <c r="N4132" s="5">
        <v>176492.42973999999</v>
      </c>
      <c r="O4132" s="5">
        <v>42978.145380000002</v>
      </c>
      <c r="P4132" s="5">
        <f>N4132</f>
        <v>176492.42973999999</v>
      </c>
      <c r="Q4132" s="5">
        <f>O4132</f>
        <v>42978.145380000002</v>
      </c>
      <c r="R4132" s="5">
        <v>0</v>
      </c>
      <c r="S4132" s="5">
        <v>0</v>
      </c>
      <c r="T4132" s="5">
        <v>176468.76767</v>
      </c>
      <c r="U4132" s="5">
        <f>T4132</f>
        <v>176468.76767</v>
      </c>
      <c r="V4132" s="42">
        <v>0</v>
      </c>
      <c r="W4132" s="5">
        <f t="shared" si="3445"/>
        <v>99.986593153012365</v>
      </c>
      <c r="X4132" s="27"/>
    </row>
    <row r="4133" spans="1:24" ht="47.25" customHeight="1" x14ac:dyDescent="0.3">
      <c r="A4133" s="4" t="s">
        <v>242</v>
      </c>
      <c r="B4133" s="4" t="s">
        <v>1792</v>
      </c>
      <c r="C4133" s="4" t="s">
        <v>1394</v>
      </c>
      <c r="D4133" s="4"/>
      <c r="E4133" s="14" t="s">
        <v>1397</v>
      </c>
      <c r="F4133" s="5">
        <f t="shared" ref="F4133:L4135" si="3472">F4134</f>
        <v>96099.9</v>
      </c>
      <c r="G4133" s="5">
        <f t="shared" si="3472"/>
        <v>312168</v>
      </c>
      <c r="H4133" s="5">
        <f t="shared" si="3472"/>
        <v>250000</v>
      </c>
      <c r="I4133" s="5">
        <f t="shared" si="3472"/>
        <v>-2220.5</v>
      </c>
      <c r="J4133" s="5">
        <f t="shared" si="3472"/>
        <v>0</v>
      </c>
      <c r="K4133" s="5">
        <f t="shared" si="3472"/>
        <v>0</v>
      </c>
      <c r="L4133" s="5">
        <f t="shared" si="3472"/>
        <v>232601.16099999999</v>
      </c>
      <c r="M4133" s="5">
        <f t="shared" si="3430"/>
        <v>326480.56099999999</v>
      </c>
      <c r="N4133" s="5">
        <f t="shared" ref="N4133:O4135" si="3473">N4134</f>
        <v>325843.64223</v>
      </c>
      <c r="O4133" s="5">
        <f t="shared" si="3473"/>
        <v>158907.22764</v>
      </c>
      <c r="P4133" s="5">
        <f t="shared" ref="P4133:V4135" si="3474">P4134</f>
        <v>0</v>
      </c>
      <c r="Q4133" s="5">
        <f t="shared" si="3474"/>
        <v>0</v>
      </c>
      <c r="R4133" s="5">
        <f t="shared" si="3474"/>
        <v>0</v>
      </c>
      <c r="S4133" s="5">
        <f t="shared" si="3474"/>
        <v>0</v>
      </c>
      <c r="T4133" s="5">
        <f t="shared" si="3474"/>
        <v>303653.92064999999</v>
      </c>
      <c r="U4133" s="5">
        <f t="shared" si="3474"/>
        <v>0</v>
      </c>
      <c r="V4133" s="42">
        <f t="shared" si="3474"/>
        <v>0</v>
      </c>
      <c r="W4133" s="5">
        <f t="shared" si="3445"/>
        <v>93.190070725904434</v>
      </c>
      <c r="X4133" s="27"/>
    </row>
    <row r="4134" spans="1:24" ht="47.25" customHeight="1" x14ac:dyDescent="0.3">
      <c r="A4134" s="4" t="s">
        <v>242</v>
      </c>
      <c r="B4134" s="4" t="s">
        <v>1792</v>
      </c>
      <c r="C4134" s="4" t="s">
        <v>1395</v>
      </c>
      <c r="D4134" s="4"/>
      <c r="E4134" s="14" t="s">
        <v>1398</v>
      </c>
      <c r="F4134" s="5">
        <f t="shared" si="3472"/>
        <v>96099.9</v>
      </c>
      <c r="G4134" s="5">
        <f t="shared" si="3472"/>
        <v>312168</v>
      </c>
      <c r="H4134" s="5">
        <f t="shared" si="3472"/>
        <v>250000</v>
      </c>
      <c r="I4134" s="5">
        <f t="shared" si="3472"/>
        <v>-2220.5</v>
      </c>
      <c r="J4134" s="5">
        <f t="shared" si="3472"/>
        <v>0</v>
      </c>
      <c r="K4134" s="5">
        <f t="shared" si="3472"/>
        <v>0</v>
      </c>
      <c r="L4134" s="5">
        <f t="shared" si="3472"/>
        <v>232601.16099999999</v>
      </c>
      <c r="M4134" s="5">
        <f t="shared" si="3430"/>
        <v>326480.56099999999</v>
      </c>
      <c r="N4134" s="5">
        <f>N4135+N4137</f>
        <v>325843.64223</v>
      </c>
      <c r="O4134" s="5">
        <f t="shared" ref="O4134:V4134" si="3475">O4135+O4137</f>
        <v>158907.22764</v>
      </c>
      <c r="P4134" s="5">
        <f t="shared" si="3475"/>
        <v>0</v>
      </c>
      <c r="Q4134" s="5">
        <f t="shared" si="3475"/>
        <v>0</v>
      </c>
      <c r="R4134" s="5">
        <f t="shared" si="3475"/>
        <v>0</v>
      </c>
      <c r="S4134" s="5">
        <f t="shared" si="3475"/>
        <v>0</v>
      </c>
      <c r="T4134" s="5">
        <f t="shared" si="3475"/>
        <v>303653.92064999999</v>
      </c>
      <c r="U4134" s="5">
        <f t="shared" si="3475"/>
        <v>0</v>
      </c>
      <c r="V4134" s="42">
        <f t="shared" si="3475"/>
        <v>0</v>
      </c>
      <c r="W4134" s="5">
        <f t="shared" si="3445"/>
        <v>93.190070725904434</v>
      </c>
      <c r="X4134" s="27"/>
    </row>
    <row r="4135" spans="1:24" ht="31.5" customHeight="1" x14ac:dyDescent="0.3">
      <c r="A4135" s="4" t="s">
        <v>242</v>
      </c>
      <c r="B4135" s="4" t="s">
        <v>1792</v>
      </c>
      <c r="C4135" s="4" t="s">
        <v>1395</v>
      </c>
      <c r="D4135" s="4" t="s">
        <v>11</v>
      </c>
      <c r="E4135" s="14" t="s">
        <v>531</v>
      </c>
      <c r="F4135" s="5">
        <f t="shared" si="3472"/>
        <v>96099.9</v>
      </c>
      <c r="G4135" s="5">
        <f t="shared" si="3472"/>
        <v>312168</v>
      </c>
      <c r="H4135" s="5">
        <f t="shared" si="3472"/>
        <v>250000</v>
      </c>
      <c r="I4135" s="5">
        <f t="shared" si="3472"/>
        <v>-2220.5</v>
      </c>
      <c r="J4135" s="5">
        <f t="shared" si="3472"/>
        <v>0</v>
      </c>
      <c r="K4135" s="5">
        <f t="shared" si="3472"/>
        <v>0</v>
      </c>
      <c r="L4135" s="5">
        <f t="shared" si="3472"/>
        <v>232601.16099999999</v>
      </c>
      <c r="M4135" s="5">
        <f t="shared" si="3430"/>
        <v>326480.56099999999</v>
      </c>
      <c r="N4135" s="5">
        <f t="shared" si="3473"/>
        <v>83774.331590000002</v>
      </c>
      <c r="O4135" s="5">
        <f t="shared" si="3473"/>
        <v>61688.029730000002</v>
      </c>
      <c r="P4135" s="5">
        <f t="shared" si="3474"/>
        <v>0</v>
      </c>
      <c r="Q4135" s="5">
        <f t="shared" si="3474"/>
        <v>0</v>
      </c>
      <c r="R4135" s="5">
        <f t="shared" si="3474"/>
        <v>0</v>
      </c>
      <c r="S4135" s="5">
        <f t="shared" si="3474"/>
        <v>0</v>
      </c>
      <c r="T4135" s="5">
        <f t="shared" si="3474"/>
        <v>69964.575299999997</v>
      </c>
      <c r="U4135" s="5">
        <f t="shared" si="3474"/>
        <v>0</v>
      </c>
      <c r="V4135" s="42">
        <f t="shared" si="3474"/>
        <v>0</v>
      </c>
      <c r="W4135" s="5">
        <f t="shared" si="3445"/>
        <v>83.515527933321692</v>
      </c>
      <c r="X4135" s="27"/>
    </row>
    <row r="4136" spans="1:24" ht="31.5" customHeight="1" x14ac:dyDescent="0.3">
      <c r="A4136" s="4" t="s">
        <v>242</v>
      </c>
      <c r="B4136" s="4" t="s">
        <v>1792</v>
      </c>
      <c r="C4136" s="4" t="s">
        <v>1395</v>
      </c>
      <c r="D4136" s="4" t="s">
        <v>12</v>
      </c>
      <c r="E4136" s="14" t="s">
        <v>532</v>
      </c>
      <c r="F4136" s="5">
        <v>96099.9</v>
      </c>
      <c r="G4136" s="5">
        <v>312168</v>
      </c>
      <c r="H4136" s="5">
        <v>250000</v>
      </c>
      <c r="I4136" s="23">
        <v>-2220.5</v>
      </c>
      <c r="J4136" s="5"/>
      <c r="K4136" s="5"/>
      <c r="L4136" s="5">
        <f>751.482+215890.4+13262.279+2697</f>
        <v>232601.16099999999</v>
      </c>
      <c r="M4136" s="5">
        <f t="shared" si="3430"/>
        <v>326480.56099999999</v>
      </c>
      <c r="N4136" s="5">
        <v>83774.331590000002</v>
      </c>
      <c r="O4136" s="5">
        <v>61688.029730000002</v>
      </c>
      <c r="P4136" s="5">
        <v>0</v>
      </c>
      <c r="Q4136" s="5">
        <v>0</v>
      </c>
      <c r="R4136" s="5">
        <v>0</v>
      </c>
      <c r="S4136" s="5">
        <v>0</v>
      </c>
      <c r="T4136" s="5">
        <v>69964.575299999997</v>
      </c>
      <c r="U4136" s="5">
        <v>0</v>
      </c>
      <c r="V4136" s="42">
        <v>0</v>
      </c>
      <c r="W4136" s="5">
        <f t="shared" si="3445"/>
        <v>83.515527933321692</v>
      </c>
      <c r="X4136" s="27"/>
    </row>
    <row r="4137" spans="1:24" ht="15.75" customHeight="1" x14ac:dyDescent="0.3">
      <c r="A4137" s="4" t="s">
        <v>242</v>
      </c>
      <c r="B4137" s="4" t="s">
        <v>1792</v>
      </c>
      <c r="C4137" s="4" t="s">
        <v>1395</v>
      </c>
      <c r="D4137" s="4" t="s">
        <v>13</v>
      </c>
      <c r="E4137" s="14" t="s">
        <v>547</v>
      </c>
      <c r="F4137" s="5"/>
      <c r="G4137" s="5"/>
      <c r="H4137" s="5"/>
      <c r="I4137" s="23"/>
      <c r="J4137" s="5"/>
      <c r="K4137" s="5"/>
      <c r="L4137" s="5"/>
      <c r="M4137" s="5">
        <v>0</v>
      </c>
      <c r="N4137" s="5">
        <f>N4138</f>
        <v>242069.31064000001</v>
      </c>
      <c r="O4137" s="5">
        <f t="shared" ref="O4137:V4137" si="3476">O4138</f>
        <v>97219.197910000003</v>
      </c>
      <c r="P4137" s="5">
        <f t="shared" si="3476"/>
        <v>0</v>
      </c>
      <c r="Q4137" s="5">
        <f t="shared" si="3476"/>
        <v>0</v>
      </c>
      <c r="R4137" s="5">
        <f t="shared" si="3476"/>
        <v>0</v>
      </c>
      <c r="S4137" s="5">
        <f t="shared" si="3476"/>
        <v>0</v>
      </c>
      <c r="T4137" s="5">
        <f t="shared" si="3476"/>
        <v>233689.34534999999</v>
      </c>
      <c r="U4137" s="5">
        <f t="shared" si="3476"/>
        <v>0</v>
      </c>
      <c r="V4137" s="42">
        <f t="shared" si="3476"/>
        <v>0</v>
      </c>
      <c r="W4137" s="5">
        <f t="shared" si="3445"/>
        <v>96.538195912631608</v>
      </c>
      <c r="X4137" s="27"/>
    </row>
    <row r="4138" spans="1:24" ht="15.75" customHeight="1" x14ac:dyDescent="0.3">
      <c r="A4138" s="4" t="s">
        <v>242</v>
      </c>
      <c r="B4138" s="4" t="s">
        <v>1792</v>
      </c>
      <c r="C4138" s="4" t="s">
        <v>1395</v>
      </c>
      <c r="D4138" s="4" t="s">
        <v>14</v>
      </c>
      <c r="E4138" s="14" t="s">
        <v>549</v>
      </c>
      <c r="F4138" s="5"/>
      <c r="G4138" s="5"/>
      <c r="H4138" s="5"/>
      <c r="I4138" s="23"/>
      <c r="J4138" s="5"/>
      <c r="K4138" s="5"/>
      <c r="L4138" s="5"/>
      <c r="M4138" s="5">
        <v>0</v>
      </c>
      <c r="N4138" s="5">
        <v>242069.31064000001</v>
      </c>
      <c r="O4138" s="5">
        <v>97219.197910000003</v>
      </c>
      <c r="P4138" s="5">
        <v>0</v>
      </c>
      <c r="Q4138" s="5">
        <v>0</v>
      </c>
      <c r="R4138" s="5">
        <v>0</v>
      </c>
      <c r="S4138" s="5">
        <v>0</v>
      </c>
      <c r="T4138" s="5">
        <v>233689.34534999999</v>
      </c>
      <c r="U4138" s="5">
        <v>0</v>
      </c>
      <c r="V4138" s="42">
        <v>0</v>
      </c>
      <c r="W4138" s="5">
        <f t="shared" si="3445"/>
        <v>96.538195912631608</v>
      </c>
      <c r="X4138" s="27"/>
    </row>
    <row r="4139" spans="1:24" ht="47.25" customHeight="1" x14ac:dyDescent="0.3">
      <c r="A4139" s="4" t="s">
        <v>242</v>
      </c>
      <c r="B4139" s="4" t="s">
        <v>1792</v>
      </c>
      <c r="C4139" s="4" t="s">
        <v>38</v>
      </c>
      <c r="D4139" s="4"/>
      <c r="E4139" s="14" t="s">
        <v>838</v>
      </c>
      <c r="F4139" s="5">
        <f t="shared" ref="F4139:L4142" si="3477">F4140</f>
        <v>0</v>
      </c>
      <c r="G4139" s="5">
        <f t="shared" si="3477"/>
        <v>0</v>
      </c>
      <c r="H4139" s="5">
        <f t="shared" si="3477"/>
        <v>0</v>
      </c>
      <c r="I4139" s="5">
        <f t="shared" si="3477"/>
        <v>0</v>
      </c>
      <c r="J4139" s="5">
        <f t="shared" si="3477"/>
        <v>0</v>
      </c>
      <c r="K4139" s="5">
        <f t="shared" si="3477"/>
        <v>0</v>
      </c>
      <c r="L4139" s="5">
        <f t="shared" si="3477"/>
        <v>0</v>
      </c>
      <c r="M4139" s="5">
        <f t="shared" si="3430"/>
        <v>0</v>
      </c>
      <c r="N4139" s="5">
        <f t="shared" ref="N4139:O4142" si="3478">N4140</f>
        <v>5173.7339199999997</v>
      </c>
      <c r="O4139" s="5">
        <f t="shared" si="3478"/>
        <v>5205.7260299999998</v>
      </c>
      <c r="P4139" s="5">
        <f t="shared" ref="P4139:V4142" si="3479">P4140</f>
        <v>0</v>
      </c>
      <c r="Q4139" s="5">
        <f t="shared" si="3479"/>
        <v>0</v>
      </c>
      <c r="R4139" s="5">
        <f t="shared" si="3479"/>
        <v>0</v>
      </c>
      <c r="S4139" s="5">
        <f t="shared" si="3479"/>
        <v>0</v>
      </c>
      <c r="T4139" s="5">
        <f t="shared" si="3479"/>
        <v>5173.7339199999997</v>
      </c>
      <c r="U4139" s="5">
        <f t="shared" si="3479"/>
        <v>0</v>
      </c>
      <c r="V4139" s="42">
        <f t="shared" si="3479"/>
        <v>0</v>
      </c>
      <c r="W4139" s="5">
        <f t="shared" si="3445"/>
        <v>100</v>
      </c>
      <c r="X4139" s="27"/>
    </row>
    <row r="4140" spans="1:24" ht="15.75" customHeight="1" x14ac:dyDescent="0.3">
      <c r="A4140" s="4" t="s">
        <v>242</v>
      </c>
      <c r="B4140" s="4" t="s">
        <v>1792</v>
      </c>
      <c r="C4140" s="4" t="s">
        <v>39</v>
      </c>
      <c r="D4140" s="4"/>
      <c r="E4140" s="14" t="s">
        <v>841</v>
      </c>
      <c r="F4140" s="5">
        <f t="shared" si="3477"/>
        <v>0</v>
      </c>
      <c r="G4140" s="5">
        <f t="shared" si="3477"/>
        <v>0</v>
      </c>
      <c r="H4140" s="5">
        <f t="shared" si="3477"/>
        <v>0</v>
      </c>
      <c r="I4140" s="5">
        <f t="shared" si="3477"/>
        <v>0</v>
      </c>
      <c r="J4140" s="5">
        <f t="shared" si="3477"/>
        <v>0</v>
      </c>
      <c r="K4140" s="5">
        <f t="shared" si="3477"/>
        <v>0</v>
      </c>
      <c r="L4140" s="5">
        <f t="shared" si="3477"/>
        <v>0</v>
      </c>
      <c r="M4140" s="5">
        <f t="shared" si="3430"/>
        <v>0</v>
      </c>
      <c r="N4140" s="5">
        <f t="shared" si="3478"/>
        <v>5173.7339199999997</v>
      </c>
      <c r="O4140" s="5">
        <f t="shared" si="3478"/>
        <v>5205.7260299999998</v>
      </c>
      <c r="P4140" s="5">
        <f t="shared" si="3479"/>
        <v>0</v>
      </c>
      <c r="Q4140" s="5">
        <f t="shared" si="3479"/>
        <v>0</v>
      </c>
      <c r="R4140" s="5">
        <f t="shared" si="3479"/>
        <v>0</v>
      </c>
      <c r="S4140" s="5">
        <f t="shared" si="3479"/>
        <v>0</v>
      </c>
      <c r="T4140" s="5">
        <f t="shared" si="3479"/>
        <v>5173.7339199999997</v>
      </c>
      <c r="U4140" s="5">
        <f t="shared" si="3479"/>
        <v>0</v>
      </c>
      <c r="V4140" s="42">
        <f t="shared" si="3479"/>
        <v>0</v>
      </c>
      <c r="W4140" s="5">
        <f t="shared" si="3445"/>
        <v>100</v>
      </c>
      <c r="X4140" s="27"/>
    </row>
    <row r="4141" spans="1:24" ht="15.75" customHeight="1" x14ac:dyDescent="0.3">
      <c r="A4141" s="4" t="s">
        <v>242</v>
      </c>
      <c r="B4141" s="4" t="s">
        <v>1792</v>
      </c>
      <c r="C4141" s="4" t="s">
        <v>40</v>
      </c>
      <c r="D4141" s="4"/>
      <c r="E4141" s="14" t="s">
        <v>842</v>
      </c>
      <c r="F4141" s="5">
        <f t="shared" si="3477"/>
        <v>0</v>
      </c>
      <c r="G4141" s="5">
        <f t="shared" si="3477"/>
        <v>0</v>
      </c>
      <c r="H4141" s="5">
        <f t="shared" si="3477"/>
        <v>0</v>
      </c>
      <c r="I4141" s="5">
        <f t="shared" si="3477"/>
        <v>0</v>
      </c>
      <c r="J4141" s="5">
        <f t="shared" si="3477"/>
        <v>0</v>
      </c>
      <c r="K4141" s="5">
        <f t="shared" si="3477"/>
        <v>0</v>
      </c>
      <c r="L4141" s="5">
        <f t="shared" si="3477"/>
        <v>0</v>
      </c>
      <c r="M4141" s="5">
        <f t="shared" si="3430"/>
        <v>0</v>
      </c>
      <c r="N4141" s="5">
        <f t="shared" si="3478"/>
        <v>5173.7339199999997</v>
      </c>
      <c r="O4141" s="5">
        <f t="shared" si="3478"/>
        <v>5205.7260299999998</v>
      </c>
      <c r="P4141" s="5">
        <f t="shared" si="3479"/>
        <v>0</v>
      </c>
      <c r="Q4141" s="5">
        <f t="shared" si="3479"/>
        <v>0</v>
      </c>
      <c r="R4141" s="5">
        <f t="shared" si="3479"/>
        <v>0</v>
      </c>
      <c r="S4141" s="5">
        <f t="shared" si="3479"/>
        <v>0</v>
      </c>
      <c r="T4141" s="5">
        <f t="shared" si="3479"/>
        <v>5173.7339199999997</v>
      </c>
      <c r="U4141" s="5">
        <f t="shared" si="3479"/>
        <v>0</v>
      </c>
      <c r="V4141" s="42">
        <f t="shared" si="3479"/>
        <v>0</v>
      </c>
      <c r="W4141" s="5">
        <f t="shared" si="3445"/>
        <v>100</v>
      </c>
      <c r="X4141" s="27"/>
    </row>
    <row r="4142" spans="1:24" ht="31.5" customHeight="1" x14ac:dyDescent="0.3">
      <c r="A4142" s="4" t="s">
        <v>242</v>
      </c>
      <c r="B4142" s="4" t="s">
        <v>1792</v>
      </c>
      <c r="C4142" s="4" t="s">
        <v>40</v>
      </c>
      <c r="D4142" s="4" t="s">
        <v>11</v>
      </c>
      <c r="E4142" s="14" t="s">
        <v>531</v>
      </c>
      <c r="F4142" s="5">
        <f t="shared" si="3477"/>
        <v>0</v>
      </c>
      <c r="G4142" s="5">
        <f t="shared" si="3477"/>
        <v>0</v>
      </c>
      <c r="H4142" s="5">
        <f t="shared" si="3477"/>
        <v>0</v>
      </c>
      <c r="I4142" s="5">
        <f t="shared" si="3477"/>
        <v>0</v>
      </c>
      <c r="J4142" s="5">
        <f t="shared" si="3477"/>
        <v>0</v>
      </c>
      <c r="K4142" s="5">
        <f t="shared" si="3477"/>
        <v>0</v>
      </c>
      <c r="L4142" s="5">
        <f t="shared" si="3477"/>
        <v>0</v>
      </c>
      <c r="M4142" s="5">
        <f t="shared" si="3430"/>
        <v>0</v>
      </c>
      <c r="N4142" s="5">
        <f t="shared" si="3478"/>
        <v>5173.7339199999997</v>
      </c>
      <c r="O4142" s="5">
        <f t="shared" si="3478"/>
        <v>5205.7260299999998</v>
      </c>
      <c r="P4142" s="5">
        <f t="shared" si="3479"/>
        <v>0</v>
      </c>
      <c r="Q4142" s="5">
        <f t="shared" si="3479"/>
        <v>0</v>
      </c>
      <c r="R4142" s="5">
        <f t="shared" si="3479"/>
        <v>0</v>
      </c>
      <c r="S4142" s="5">
        <f t="shared" si="3479"/>
        <v>0</v>
      </c>
      <c r="T4142" s="5">
        <f t="shared" si="3479"/>
        <v>5173.7339199999997</v>
      </c>
      <c r="U4142" s="5">
        <f t="shared" si="3479"/>
        <v>0</v>
      </c>
      <c r="V4142" s="42">
        <f t="shared" si="3479"/>
        <v>0</v>
      </c>
      <c r="W4142" s="5">
        <f t="shared" si="3445"/>
        <v>100</v>
      </c>
      <c r="X4142" s="27"/>
    </row>
    <row r="4143" spans="1:24" ht="31.5" customHeight="1" x14ac:dyDescent="0.3">
      <c r="A4143" s="4" t="s">
        <v>242</v>
      </c>
      <c r="B4143" s="4" t="s">
        <v>1792</v>
      </c>
      <c r="C4143" s="4" t="s">
        <v>40</v>
      </c>
      <c r="D4143" s="4" t="s">
        <v>12</v>
      </c>
      <c r="E4143" s="14" t="s">
        <v>532</v>
      </c>
      <c r="F4143" s="5"/>
      <c r="G4143" s="5"/>
      <c r="H4143" s="5"/>
      <c r="I4143" s="5"/>
      <c r="J4143" s="5"/>
      <c r="K4143" s="5"/>
      <c r="L4143" s="5"/>
      <c r="M4143" s="5">
        <f t="shared" si="3430"/>
        <v>0</v>
      </c>
      <c r="N4143" s="5">
        <v>5173.7339199999997</v>
      </c>
      <c r="O4143" s="5">
        <v>5205.7260299999998</v>
      </c>
      <c r="P4143" s="5">
        <v>0</v>
      </c>
      <c r="Q4143" s="5">
        <v>0</v>
      </c>
      <c r="R4143" s="5">
        <v>0</v>
      </c>
      <c r="S4143" s="5">
        <v>0</v>
      </c>
      <c r="T4143" s="5">
        <v>5173.7339199999997</v>
      </c>
      <c r="U4143" s="5">
        <v>0</v>
      </c>
      <c r="V4143" s="42">
        <v>0</v>
      </c>
      <c r="W4143" s="5">
        <f t="shared" si="3445"/>
        <v>100</v>
      </c>
      <c r="X4143" s="27"/>
    </row>
    <row r="4144" spans="1:24" s="10" customFormat="1" ht="15.75" customHeight="1" x14ac:dyDescent="0.3">
      <c r="A4144" s="9" t="s">
        <v>242</v>
      </c>
      <c r="B4144" s="9" t="s">
        <v>1788</v>
      </c>
      <c r="C4144" s="9"/>
      <c r="D4144" s="9"/>
      <c r="E4144" s="13" t="s">
        <v>513</v>
      </c>
      <c r="F4144" s="11">
        <f t="shared" ref="F4144:K4144" si="3480">F4145</f>
        <v>33713.4</v>
      </c>
      <c r="G4144" s="11">
        <f t="shared" si="3480"/>
        <v>33350.400000000001</v>
      </c>
      <c r="H4144" s="11">
        <f t="shared" si="3480"/>
        <v>33350.400000000001</v>
      </c>
      <c r="I4144" s="11">
        <f t="shared" si="3480"/>
        <v>945.59999999999991</v>
      </c>
      <c r="J4144" s="11">
        <f t="shared" si="3480"/>
        <v>-13707</v>
      </c>
      <c r="K4144" s="11">
        <f t="shared" si="3480"/>
        <v>-20000</v>
      </c>
      <c r="L4144" s="11">
        <f>L4145+L4201</f>
        <v>14931.258000000002</v>
      </c>
      <c r="M4144" s="11">
        <f t="shared" si="3430"/>
        <v>49590.258000000002</v>
      </c>
      <c r="N4144" s="11">
        <f>N4145+N4201</f>
        <v>47701.146460000004</v>
      </c>
      <c r="O4144" s="11">
        <f>O4145+O4201</f>
        <v>32060.555269999997</v>
      </c>
      <c r="P4144" s="11">
        <f t="shared" ref="P4144:V4144" si="3481">P4145+P4201</f>
        <v>0</v>
      </c>
      <c r="Q4144" s="11">
        <f t="shared" si="3481"/>
        <v>0</v>
      </c>
      <c r="R4144" s="11">
        <f t="shared" si="3481"/>
        <v>0</v>
      </c>
      <c r="S4144" s="11">
        <f t="shared" si="3481"/>
        <v>0</v>
      </c>
      <c r="T4144" s="11">
        <f>T4145+T4201</f>
        <v>46252.239069999996</v>
      </c>
      <c r="U4144" s="11">
        <f t="shared" si="3481"/>
        <v>0</v>
      </c>
      <c r="V4144" s="41">
        <f t="shared" si="3481"/>
        <v>0</v>
      </c>
      <c r="W4144" s="11">
        <f t="shared" si="3445"/>
        <v>96.962531306841868</v>
      </c>
      <c r="X4144" s="26"/>
    </row>
    <row r="4145" spans="1:25" ht="31.5" customHeight="1" x14ac:dyDescent="0.3">
      <c r="A4145" s="4" t="s">
        <v>242</v>
      </c>
      <c r="B4145" s="4" t="s">
        <v>1788</v>
      </c>
      <c r="C4145" s="4" t="s">
        <v>205</v>
      </c>
      <c r="D4145" s="4"/>
      <c r="E4145" s="14" t="s">
        <v>1210</v>
      </c>
      <c r="F4145" s="5">
        <f t="shared" ref="F4145:L4145" si="3482">F4146+F4193</f>
        <v>33713.4</v>
      </c>
      <c r="G4145" s="5">
        <f t="shared" si="3482"/>
        <v>33350.400000000001</v>
      </c>
      <c r="H4145" s="5">
        <f t="shared" si="3482"/>
        <v>33350.400000000001</v>
      </c>
      <c r="I4145" s="5">
        <f t="shared" si="3482"/>
        <v>945.59999999999991</v>
      </c>
      <c r="J4145" s="5">
        <f t="shared" si="3482"/>
        <v>-13707</v>
      </c>
      <c r="K4145" s="5">
        <f t="shared" si="3482"/>
        <v>-20000</v>
      </c>
      <c r="L4145" s="5">
        <f t="shared" si="3482"/>
        <v>14931.258000000002</v>
      </c>
      <c r="M4145" s="5">
        <f t="shared" si="3430"/>
        <v>49590.258000000002</v>
      </c>
      <c r="N4145" s="5">
        <f>N4146+N4193</f>
        <v>47701.146460000004</v>
      </c>
      <c r="O4145" s="5">
        <f>O4146+O4193</f>
        <v>31970.555269999997</v>
      </c>
      <c r="P4145" s="5">
        <f t="shared" ref="P4145:V4145" si="3483">P4146+P4193</f>
        <v>0</v>
      </c>
      <c r="Q4145" s="5">
        <f t="shared" si="3483"/>
        <v>0</v>
      </c>
      <c r="R4145" s="5">
        <f t="shared" si="3483"/>
        <v>0</v>
      </c>
      <c r="S4145" s="5">
        <f t="shared" si="3483"/>
        <v>0</v>
      </c>
      <c r="T4145" s="5">
        <f t="shared" si="3483"/>
        <v>46252.239069999996</v>
      </c>
      <c r="U4145" s="5">
        <f t="shared" si="3483"/>
        <v>0</v>
      </c>
      <c r="V4145" s="42">
        <f t="shared" si="3483"/>
        <v>0</v>
      </c>
      <c r="W4145" s="5">
        <f t="shared" si="3445"/>
        <v>96.962531306841868</v>
      </c>
      <c r="X4145" s="27"/>
    </row>
    <row r="4146" spans="1:25" ht="31.5" customHeight="1" x14ac:dyDescent="0.3">
      <c r="A4146" s="4" t="s">
        <v>242</v>
      </c>
      <c r="B4146" s="4" t="s">
        <v>1788</v>
      </c>
      <c r="C4146" s="4" t="s">
        <v>251</v>
      </c>
      <c r="D4146" s="4"/>
      <c r="E4146" s="14" t="s">
        <v>1211</v>
      </c>
      <c r="F4146" s="5">
        <f t="shared" ref="F4146:K4146" si="3484">F4167+F4147+F4163+F4176+F4183</f>
        <v>3539.8</v>
      </c>
      <c r="G4146" s="5">
        <f t="shared" si="3484"/>
        <v>3176.8</v>
      </c>
      <c r="H4146" s="5">
        <f t="shared" si="3484"/>
        <v>3176.8</v>
      </c>
      <c r="I4146" s="5">
        <f t="shared" si="3484"/>
        <v>2697</v>
      </c>
      <c r="J4146" s="5">
        <f t="shared" si="3484"/>
        <v>6293</v>
      </c>
      <c r="K4146" s="5">
        <f t="shared" si="3484"/>
        <v>0</v>
      </c>
      <c r="L4146" s="5">
        <f>L4167+L4147+L4163+L4176+L4183+L4187</f>
        <v>5439.402</v>
      </c>
      <c r="M4146" s="5">
        <f t="shared" si="3430"/>
        <v>11676.202000000001</v>
      </c>
      <c r="N4146" s="5">
        <f>N4167+N4147+N4163+N4176+N4183+N4187</f>
        <v>11614.347590000001</v>
      </c>
      <c r="O4146" s="5">
        <f t="shared" ref="O4146:V4146" si="3485">O4167+O4147+O4163+O4176+O4183+O4187</f>
        <v>9070.3134300000002</v>
      </c>
      <c r="P4146" s="5">
        <f t="shared" si="3485"/>
        <v>0</v>
      </c>
      <c r="Q4146" s="5">
        <f t="shared" si="3485"/>
        <v>0</v>
      </c>
      <c r="R4146" s="5">
        <f t="shared" si="3485"/>
        <v>0</v>
      </c>
      <c r="S4146" s="5">
        <f t="shared" si="3485"/>
        <v>0</v>
      </c>
      <c r="T4146" s="5">
        <f t="shared" si="3485"/>
        <v>11450.427680000001</v>
      </c>
      <c r="U4146" s="5">
        <f t="shared" si="3485"/>
        <v>0</v>
      </c>
      <c r="V4146" s="42">
        <f t="shared" si="3485"/>
        <v>0</v>
      </c>
      <c r="W4146" s="5">
        <f t="shared" si="3445"/>
        <v>98.588642980332907</v>
      </c>
      <c r="X4146" s="27"/>
    </row>
    <row r="4147" spans="1:25" ht="47.25" hidden="1" customHeight="1" x14ac:dyDescent="0.25">
      <c r="A4147" s="4" t="s">
        <v>242</v>
      </c>
      <c r="B4147" s="4" t="s">
        <v>1788</v>
      </c>
      <c r="C4147" s="4" t="s">
        <v>290</v>
      </c>
      <c r="D4147" s="4"/>
      <c r="E4147" s="14" t="s">
        <v>1212</v>
      </c>
      <c r="F4147" s="5">
        <f t="shared" ref="F4147:L4147" si="3486">F4151+F4148+F4154+F4157+F4160</f>
        <v>0</v>
      </c>
      <c r="G4147" s="5">
        <f t="shared" si="3486"/>
        <v>0</v>
      </c>
      <c r="H4147" s="5">
        <f t="shared" si="3486"/>
        <v>0</v>
      </c>
      <c r="I4147" s="5">
        <f t="shared" si="3486"/>
        <v>2697</v>
      </c>
      <c r="J4147" s="5">
        <f t="shared" si="3486"/>
        <v>6293</v>
      </c>
      <c r="K4147" s="5">
        <f t="shared" si="3486"/>
        <v>0</v>
      </c>
      <c r="L4147" s="5">
        <f t="shared" si="3486"/>
        <v>-2697</v>
      </c>
      <c r="M4147" s="5">
        <f t="shared" si="3430"/>
        <v>0</v>
      </c>
      <c r="N4147" s="5">
        <f>N4151+N4148+N4154+N4157+N4160</f>
        <v>0</v>
      </c>
      <c r="O4147" s="5">
        <f>O4151+O4148+O4154+O4157+O4160</f>
        <v>0</v>
      </c>
      <c r="P4147" s="5">
        <f t="shared" ref="P4147:V4147" si="3487">P4151+P4148+P4154+P4157+P4160</f>
        <v>0</v>
      </c>
      <c r="Q4147" s="5">
        <f t="shared" si="3487"/>
        <v>0</v>
      </c>
      <c r="R4147" s="5">
        <f t="shared" si="3487"/>
        <v>0</v>
      </c>
      <c r="S4147" s="5">
        <f t="shared" si="3487"/>
        <v>0</v>
      </c>
      <c r="T4147" s="5">
        <f t="shared" si="3487"/>
        <v>0</v>
      </c>
      <c r="U4147" s="5">
        <f t="shared" si="3487"/>
        <v>0</v>
      </c>
      <c r="V4147" s="42">
        <f t="shared" si="3487"/>
        <v>0</v>
      </c>
      <c r="W4147" s="5" t="e">
        <f t="shared" si="3445"/>
        <v>#DIV/0!</v>
      </c>
      <c r="X4147" s="25" t="s">
        <v>1591</v>
      </c>
    </row>
    <row r="4148" spans="1:25" ht="31.5" hidden="1" customHeight="1" x14ac:dyDescent="0.25">
      <c r="A4148" s="4" t="s">
        <v>242</v>
      </c>
      <c r="B4148" s="4" t="s">
        <v>1788</v>
      </c>
      <c r="C4148" s="4" t="s">
        <v>277</v>
      </c>
      <c r="D4148" s="4"/>
      <c r="E4148" s="14" t="s">
        <v>1214</v>
      </c>
      <c r="F4148" s="5">
        <f t="shared" ref="F4148:L4149" si="3488">F4149</f>
        <v>0</v>
      </c>
      <c r="G4148" s="5">
        <f t="shared" si="3488"/>
        <v>0</v>
      </c>
      <c r="H4148" s="5">
        <f t="shared" si="3488"/>
        <v>0</v>
      </c>
      <c r="I4148" s="5">
        <f t="shared" si="3488"/>
        <v>0</v>
      </c>
      <c r="J4148" s="5">
        <f t="shared" si="3488"/>
        <v>0</v>
      </c>
      <c r="K4148" s="5">
        <f t="shared" si="3488"/>
        <v>0</v>
      </c>
      <c r="L4148" s="5">
        <f t="shared" si="3488"/>
        <v>0</v>
      </c>
      <c r="M4148" s="5">
        <f t="shared" si="3430"/>
        <v>0</v>
      </c>
      <c r="N4148" s="5">
        <f>N4149</f>
        <v>0</v>
      </c>
      <c r="O4148" s="5">
        <f>O4149</f>
        <v>0</v>
      </c>
      <c r="P4148" s="5">
        <f t="shared" ref="P4148:V4149" si="3489">P4149</f>
        <v>0</v>
      </c>
      <c r="Q4148" s="5">
        <f t="shared" si="3489"/>
        <v>0</v>
      </c>
      <c r="R4148" s="5">
        <f t="shared" si="3489"/>
        <v>0</v>
      </c>
      <c r="S4148" s="5">
        <f t="shared" si="3489"/>
        <v>0</v>
      </c>
      <c r="T4148" s="5">
        <f t="shared" si="3489"/>
        <v>0</v>
      </c>
      <c r="U4148" s="5">
        <f t="shared" si="3489"/>
        <v>0</v>
      </c>
      <c r="V4148" s="42">
        <f t="shared" si="3489"/>
        <v>0</v>
      </c>
      <c r="W4148" s="5" t="e">
        <f t="shared" si="3445"/>
        <v>#DIV/0!</v>
      </c>
      <c r="X4148" s="27" t="s">
        <v>1591</v>
      </c>
      <c r="Y4148" s="2" t="s">
        <v>1630</v>
      </c>
    </row>
    <row r="4149" spans="1:25" ht="31.5" hidden="1" customHeight="1" x14ac:dyDescent="0.25">
      <c r="A4149" s="4" t="s">
        <v>242</v>
      </c>
      <c r="B4149" s="4" t="s">
        <v>1788</v>
      </c>
      <c r="C4149" s="4" t="s">
        <v>277</v>
      </c>
      <c r="D4149" s="4" t="s">
        <v>271</v>
      </c>
      <c r="E4149" s="14" t="s">
        <v>539</v>
      </c>
      <c r="F4149" s="5">
        <f t="shared" si="3488"/>
        <v>0</v>
      </c>
      <c r="G4149" s="5">
        <f t="shared" si="3488"/>
        <v>0</v>
      </c>
      <c r="H4149" s="5">
        <f t="shared" si="3488"/>
        <v>0</v>
      </c>
      <c r="I4149" s="5">
        <f t="shared" si="3488"/>
        <v>0</v>
      </c>
      <c r="J4149" s="5">
        <f t="shared" si="3488"/>
        <v>0</v>
      </c>
      <c r="K4149" s="5">
        <f t="shared" si="3488"/>
        <v>0</v>
      </c>
      <c r="L4149" s="5">
        <f t="shared" si="3488"/>
        <v>0</v>
      </c>
      <c r="M4149" s="5">
        <f t="shared" si="3430"/>
        <v>0</v>
      </c>
      <c r="N4149" s="5">
        <f>N4150</f>
        <v>0</v>
      </c>
      <c r="O4149" s="5">
        <f>O4150</f>
        <v>0</v>
      </c>
      <c r="P4149" s="5">
        <f t="shared" si="3489"/>
        <v>0</v>
      </c>
      <c r="Q4149" s="5">
        <f t="shared" si="3489"/>
        <v>0</v>
      </c>
      <c r="R4149" s="5">
        <f t="shared" si="3489"/>
        <v>0</v>
      </c>
      <c r="S4149" s="5">
        <f t="shared" si="3489"/>
        <v>0</v>
      </c>
      <c r="T4149" s="5">
        <f t="shared" si="3489"/>
        <v>0</v>
      </c>
      <c r="U4149" s="5">
        <f t="shared" si="3489"/>
        <v>0</v>
      </c>
      <c r="V4149" s="42">
        <f t="shared" si="3489"/>
        <v>0</v>
      </c>
      <c r="W4149" s="5" t="e">
        <f t="shared" si="3445"/>
        <v>#DIV/0!</v>
      </c>
      <c r="X4149" s="27" t="s">
        <v>1591</v>
      </c>
      <c r="Y4149" s="2" t="s">
        <v>1630</v>
      </c>
    </row>
    <row r="4150" spans="1:25" ht="15.75" hidden="1" customHeight="1" x14ac:dyDescent="0.25">
      <c r="A4150" s="4" t="s">
        <v>242</v>
      </c>
      <c r="B4150" s="4" t="s">
        <v>1788</v>
      </c>
      <c r="C4150" s="4" t="s">
        <v>277</v>
      </c>
      <c r="D4150" s="4" t="s">
        <v>270</v>
      </c>
      <c r="E4150" s="14" t="s">
        <v>540</v>
      </c>
      <c r="F4150" s="5"/>
      <c r="G4150" s="5"/>
      <c r="H4150" s="5"/>
      <c r="I4150" s="5"/>
      <c r="J4150" s="5"/>
      <c r="K4150" s="5"/>
      <c r="L4150" s="5"/>
      <c r="M4150" s="5">
        <f t="shared" ref="M4150:M4224" si="3490">F4150+I4150+L4150</f>
        <v>0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42">
        <v>0</v>
      </c>
      <c r="W4150" s="5" t="e">
        <f t="shared" si="3445"/>
        <v>#DIV/0!</v>
      </c>
      <c r="X4150" s="27" t="s">
        <v>1591</v>
      </c>
      <c r="Y4150" s="2" t="s">
        <v>1630</v>
      </c>
    </row>
    <row r="4151" spans="1:25" ht="47.25" hidden="1" customHeight="1" x14ac:dyDescent="0.25">
      <c r="A4151" s="4" t="s">
        <v>242</v>
      </c>
      <c r="B4151" s="4" t="s">
        <v>1788</v>
      </c>
      <c r="C4151" s="4" t="s">
        <v>279</v>
      </c>
      <c r="D4151" s="4"/>
      <c r="E4151" s="14" t="s">
        <v>780</v>
      </c>
      <c r="F4151" s="5">
        <f t="shared" ref="F4151:L4152" si="3491">F4152</f>
        <v>0</v>
      </c>
      <c r="G4151" s="5">
        <f t="shared" si="3491"/>
        <v>0</v>
      </c>
      <c r="H4151" s="5">
        <f t="shared" si="3491"/>
        <v>0</v>
      </c>
      <c r="I4151" s="5">
        <f t="shared" si="3491"/>
        <v>2697</v>
      </c>
      <c r="J4151" s="5">
        <f t="shared" si="3491"/>
        <v>6293</v>
      </c>
      <c r="K4151" s="5">
        <f t="shared" si="3491"/>
        <v>0</v>
      </c>
      <c r="L4151" s="5">
        <f t="shared" si="3491"/>
        <v>-2697</v>
      </c>
      <c r="M4151" s="5">
        <f t="shared" si="3490"/>
        <v>0</v>
      </c>
      <c r="N4151" s="5">
        <f>N4152</f>
        <v>0</v>
      </c>
      <c r="O4151" s="5">
        <f>O4152</f>
        <v>0</v>
      </c>
      <c r="P4151" s="5">
        <f t="shared" ref="P4151:V4152" si="3492">P4152</f>
        <v>0</v>
      </c>
      <c r="Q4151" s="5">
        <f t="shared" si="3492"/>
        <v>0</v>
      </c>
      <c r="R4151" s="5">
        <f t="shared" si="3492"/>
        <v>0</v>
      </c>
      <c r="S4151" s="5">
        <f t="shared" si="3492"/>
        <v>0</v>
      </c>
      <c r="T4151" s="5">
        <f t="shared" si="3492"/>
        <v>0</v>
      </c>
      <c r="U4151" s="5">
        <f t="shared" si="3492"/>
        <v>0</v>
      </c>
      <c r="V4151" s="42">
        <f t="shared" si="3492"/>
        <v>0</v>
      </c>
      <c r="W4151" s="5" t="e">
        <f t="shared" si="3445"/>
        <v>#DIV/0!</v>
      </c>
      <c r="X4151" s="25" t="s">
        <v>1591</v>
      </c>
    </row>
    <row r="4152" spans="1:25" ht="31.5" hidden="1" customHeight="1" x14ac:dyDescent="0.25">
      <c r="A4152" s="4" t="s">
        <v>242</v>
      </c>
      <c r="B4152" s="4" t="s">
        <v>1788</v>
      </c>
      <c r="C4152" s="4" t="s">
        <v>279</v>
      </c>
      <c r="D4152" s="4" t="s">
        <v>271</v>
      </c>
      <c r="E4152" s="14" t="s">
        <v>539</v>
      </c>
      <c r="F4152" s="5">
        <f t="shared" si="3491"/>
        <v>0</v>
      </c>
      <c r="G4152" s="5">
        <f t="shared" si="3491"/>
        <v>0</v>
      </c>
      <c r="H4152" s="5">
        <f t="shared" si="3491"/>
        <v>0</v>
      </c>
      <c r="I4152" s="5">
        <f t="shared" si="3491"/>
        <v>2697</v>
      </c>
      <c r="J4152" s="5">
        <f t="shared" si="3491"/>
        <v>6293</v>
      </c>
      <c r="K4152" s="5">
        <f t="shared" si="3491"/>
        <v>0</v>
      </c>
      <c r="L4152" s="5">
        <f t="shared" si="3491"/>
        <v>-2697</v>
      </c>
      <c r="M4152" s="5">
        <f t="shared" si="3490"/>
        <v>0</v>
      </c>
      <c r="N4152" s="5">
        <f>N4153</f>
        <v>0</v>
      </c>
      <c r="O4152" s="5">
        <f>O4153</f>
        <v>0</v>
      </c>
      <c r="P4152" s="5">
        <f t="shared" si="3492"/>
        <v>0</v>
      </c>
      <c r="Q4152" s="5">
        <f t="shared" si="3492"/>
        <v>0</v>
      </c>
      <c r="R4152" s="5">
        <f t="shared" si="3492"/>
        <v>0</v>
      </c>
      <c r="S4152" s="5">
        <f t="shared" si="3492"/>
        <v>0</v>
      </c>
      <c r="T4152" s="5">
        <f t="shared" si="3492"/>
        <v>0</v>
      </c>
      <c r="U4152" s="5">
        <f t="shared" si="3492"/>
        <v>0</v>
      </c>
      <c r="V4152" s="42">
        <f t="shared" si="3492"/>
        <v>0</v>
      </c>
      <c r="W4152" s="5" t="e">
        <f t="shared" si="3445"/>
        <v>#DIV/0!</v>
      </c>
      <c r="X4152" s="25" t="s">
        <v>1591</v>
      </c>
    </row>
    <row r="4153" spans="1:25" ht="15.75" hidden="1" customHeight="1" x14ac:dyDescent="0.25">
      <c r="A4153" s="4" t="s">
        <v>242</v>
      </c>
      <c r="B4153" s="4" t="s">
        <v>1788</v>
      </c>
      <c r="C4153" s="4" t="s">
        <v>279</v>
      </c>
      <c r="D4153" s="4" t="s">
        <v>270</v>
      </c>
      <c r="E4153" s="14" t="s">
        <v>540</v>
      </c>
      <c r="F4153" s="5"/>
      <c r="G4153" s="5"/>
      <c r="H4153" s="5"/>
      <c r="I4153" s="5">
        <v>2697</v>
      </c>
      <c r="J4153" s="5">
        <v>6293</v>
      </c>
      <c r="K4153" s="5"/>
      <c r="L4153" s="5">
        <v>-2697</v>
      </c>
      <c r="M4153" s="5">
        <f t="shared" si="3490"/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f>N4153</f>
        <v>0</v>
      </c>
      <c r="S4153" s="5">
        <f>O4153</f>
        <v>0</v>
      </c>
      <c r="T4153" s="5">
        <v>0</v>
      </c>
      <c r="U4153" s="5">
        <v>0</v>
      </c>
      <c r="V4153" s="42">
        <v>0</v>
      </c>
      <c r="W4153" s="5" t="e">
        <f t="shared" si="3445"/>
        <v>#DIV/0!</v>
      </c>
      <c r="X4153" s="25" t="s">
        <v>1591</v>
      </c>
    </row>
    <row r="4154" spans="1:25" ht="47.25" hidden="1" customHeight="1" x14ac:dyDescent="0.25">
      <c r="A4154" s="4" t="s">
        <v>242</v>
      </c>
      <c r="B4154" s="4" t="s">
        <v>1788</v>
      </c>
      <c r="C4154" s="4" t="s">
        <v>283</v>
      </c>
      <c r="D4154" s="4"/>
      <c r="E4154" s="14" t="s">
        <v>881</v>
      </c>
      <c r="F4154" s="5">
        <f t="shared" ref="F4154:L4155" si="3493">F4155</f>
        <v>0</v>
      </c>
      <c r="G4154" s="5">
        <f t="shared" si="3493"/>
        <v>0</v>
      </c>
      <c r="H4154" s="5">
        <f t="shared" si="3493"/>
        <v>0</v>
      </c>
      <c r="I4154" s="5">
        <f t="shared" si="3493"/>
        <v>0</v>
      </c>
      <c r="J4154" s="5">
        <f t="shared" si="3493"/>
        <v>0</v>
      </c>
      <c r="K4154" s="5">
        <f t="shared" si="3493"/>
        <v>0</v>
      </c>
      <c r="L4154" s="5">
        <f t="shared" si="3493"/>
        <v>0</v>
      </c>
      <c r="M4154" s="5">
        <f t="shared" si="3490"/>
        <v>0</v>
      </c>
      <c r="N4154" s="5">
        <f>N4155</f>
        <v>0</v>
      </c>
      <c r="O4154" s="5">
        <f>O4155</f>
        <v>0</v>
      </c>
      <c r="P4154" s="5">
        <f t="shared" ref="P4154:V4155" si="3494">P4155</f>
        <v>0</v>
      </c>
      <c r="Q4154" s="5">
        <f t="shared" si="3494"/>
        <v>0</v>
      </c>
      <c r="R4154" s="5">
        <f t="shared" si="3494"/>
        <v>0</v>
      </c>
      <c r="S4154" s="5">
        <f t="shared" si="3494"/>
        <v>0</v>
      </c>
      <c r="T4154" s="5">
        <f t="shared" si="3494"/>
        <v>0</v>
      </c>
      <c r="U4154" s="5">
        <f t="shared" si="3494"/>
        <v>0</v>
      </c>
      <c r="V4154" s="42">
        <f t="shared" si="3494"/>
        <v>0</v>
      </c>
      <c r="W4154" s="5" t="e">
        <f t="shared" si="3445"/>
        <v>#DIV/0!</v>
      </c>
      <c r="X4154" s="27" t="s">
        <v>1591</v>
      </c>
      <c r="Y4154" s="2" t="s">
        <v>1630</v>
      </c>
    </row>
    <row r="4155" spans="1:25" ht="31.5" hidden="1" customHeight="1" x14ac:dyDescent="0.25">
      <c r="A4155" s="4" t="s">
        <v>242</v>
      </c>
      <c r="B4155" s="4" t="s">
        <v>1788</v>
      </c>
      <c r="C4155" s="4" t="s">
        <v>283</v>
      </c>
      <c r="D4155" s="4" t="s">
        <v>271</v>
      </c>
      <c r="E4155" s="14" t="s">
        <v>539</v>
      </c>
      <c r="F4155" s="5">
        <f t="shared" si="3493"/>
        <v>0</v>
      </c>
      <c r="G4155" s="5">
        <f t="shared" si="3493"/>
        <v>0</v>
      </c>
      <c r="H4155" s="5">
        <f t="shared" si="3493"/>
        <v>0</v>
      </c>
      <c r="I4155" s="5">
        <f t="shared" si="3493"/>
        <v>0</v>
      </c>
      <c r="J4155" s="5">
        <f t="shared" si="3493"/>
        <v>0</v>
      </c>
      <c r="K4155" s="5">
        <f t="shared" si="3493"/>
        <v>0</v>
      </c>
      <c r="L4155" s="5">
        <f t="shared" si="3493"/>
        <v>0</v>
      </c>
      <c r="M4155" s="5">
        <f t="shared" si="3490"/>
        <v>0</v>
      </c>
      <c r="N4155" s="5">
        <f>N4156</f>
        <v>0</v>
      </c>
      <c r="O4155" s="5">
        <f>O4156</f>
        <v>0</v>
      </c>
      <c r="P4155" s="5">
        <f t="shared" si="3494"/>
        <v>0</v>
      </c>
      <c r="Q4155" s="5">
        <f t="shared" si="3494"/>
        <v>0</v>
      </c>
      <c r="R4155" s="5">
        <f t="shared" si="3494"/>
        <v>0</v>
      </c>
      <c r="S4155" s="5">
        <f t="shared" si="3494"/>
        <v>0</v>
      </c>
      <c r="T4155" s="5">
        <f t="shared" si="3494"/>
        <v>0</v>
      </c>
      <c r="U4155" s="5">
        <f t="shared" si="3494"/>
        <v>0</v>
      </c>
      <c r="V4155" s="42">
        <f t="shared" si="3494"/>
        <v>0</v>
      </c>
      <c r="W4155" s="5" t="e">
        <f t="shared" si="3445"/>
        <v>#DIV/0!</v>
      </c>
      <c r="X4155" s="27" t="s">
        <v>1591</v>
      </c>
      <c r="Y4155" s="2" t="s">
        <v>1630</v>
      </c>
    </row>
    <row r="4156" spans="1:25" ht="15.75" hidden="1" customHeight="1" x14ac:dyDescent="0.25">
      <c r="A4156" s="4" t="s">
        <v>242</v>
      </c>
      <c r="B4156" s="4" t="s">
        <v>1788</v>
      </c>
      <c r="C4156" s="4" t="s">
        <v>283</v>
      </c>
      <c r="D4156" s="4" t="s">
        <v>270</v>
      </c>
      <c r="E4156" s="14" t="s">
        <v>540</v>
      </c>
      <c r="F4156" s="5"/>
      <c r="G4156" s="5"/>
      <c r="H4156" s="5"/>
      <c r="I4156" s="5"/>
      <c r="J4156" s="5"/>
      <c r="K4156" s="5"/>
      <c r="L4156" s="5"/>
      <c r="M4156" s="5">
        <f t="shared" si="3490"/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42">
        <v>0</v>
      </c>
      <c r="W4156" s="5" t="e">
        <f t="shared" si="3445"/>
        <v>#DIV/0!</v>
      </c>
      <c r="X4156" s="27" t="s">
        <v>1591</v>
      </c>
      <c r="Y4156" s="2" t="s">
        <v>1630</v>
      </c>
    </row>
    <row r="4157" spans="1:25" ht="31.5" hidden="1" customHeight="1" x14ac:dyDescent="0.25">
      <c r="A4157" s="4" t="s">
        <v>242</v>
      </c>
      <c r="B4157" s="4" t="s">
        <v>1788</v>
      </c>
      <c r="C4157" s="4" t="s">
        <v>284</v>
      </c>
      <c r="D4157" s="4"/>
      <c r="E4157" s="14" t="s">
        <v>782</v>
      </c>
      <c r="F4157" s="5">
        <f t="shared" ref="F4157:L4158" si="3495">F4158</f>
        <v>0</v>
      </c>
      <c r="G4157" s="5">
        <f t="shared" si="3495"/>
        <v>0</v>
      </c>
      <c r="H4157" s="5">
        <f t="shared" si="3495"/>
        <v>0</v>
      </c>
      <c r="I4157" s="5">
        <f t="shared" si="3495"/>
        <v>0</v>
      </c>
      <c r="J4157" s="5">
        <f t="shared" si="3495"/>
        <v>0</v>
      </c>
      <c r="K4157" s="5">
        <f t="shared" si="3495"/>
        <v>0</v>
      </c>
      <c r="L4157" s="5">
        <f t="shared" si="3495"/>
        <v>0</v>
      </c>
      <c r="M4157" s="5">
        <f t="shared" si="3490"/>
        <v>0</v>
      </c>
      <c r="N4157" s="5">
        <f>N4158</f>
        <v>0</v>
      </c>
      <c r="O4157" s="5">
        <f>O4158</f>
        <v>0</v>
      </c>
      <c r="P4157" s="5">
        <f t="shared" ref="P4157:V4158" si="3496">P4158</f>
        <v>0</v>
      </c>
      <c r="Q4157" s="5">
        <f t="shared" si="3496"/>
        <v>0</v>
      </c>
      <c r="R4157" s="5">
        <f t="shared" si="3496"/>
        <v>0</v>
      </c>
      <c r="S4157" s="5">
        <f t="shared" si="3496"/>
        <v>0</v>
      </c>
      <c r="T4157" s="5">
        <f t="shared" si="3496"/>
        <v>0</v>
      </c>
      <c r="U4157" s="5">
        <f t="shared" si="3496"/>
        <v>0</v>
      </c>
      <c r="V4157" s="42">
        <f t="shared" si="3496"/>
        <v>0</v>
      </c>
      <c r="W4157" s="5" t="e">
        <f t="shared" si="3445"/>
        <v>#DIV/0!</v>
      </c>
      <c r="X4157" s="27" t="s">
        <v>1591</v>
      </c>
      <c r="Y4157" s="2" t="s">
        <v>1630</v>
      </c>
    </row>
    <row r="4158" spans="1:25" ht="31.5" hidden="1" customHeight="1" x14ac:dyDescent="0.25">
      <c r="A4158" s="4" t="s">
        <v>242</v>
      </c>
      <c r="B4158" s="4" t="s">
        <v>1788</v>
      </c>
      <c r="C4158" s="4" t="s">
        <v>284</v>
      </c>
      <c r="D4158" s="4" t="s">
        <v>271</v>
      </c>
      <c r="E4158" s="14" t="s">
        <v>539</v>
      </c>
      <c r="F4158" s="5">
        <f t="shared" si="3495"/>
        <v>0</v>
      </c>
      <c r="G4158" s="5">
        <f t="shared" si="3495"/>
        <v>0</v>
      </c>
      <c r="H4158" s="5">
        <f t="shared" si="3495"/>
        <v>0</v>
      </c>
      <c r="I4158" s="5">
        <f t="shared" si="3495"/>
        <v>0</v>
      </c>
      <c r="J4158" s="5">
        <f t="shared" si="3495"/>
        <v>0</v>
      </c>
      <c r="K4158" s="5">
        <f t="shared" si="3495"/>
        <v>0</v>
      </c>
      <c r="L4158" s="5">
        <f t="shared" si="3495"/>
        <v>0</v>
      </c>
      <c r="M4158" s="5">
        <f t="shared" si="3490"/>
        <v>0</v>
      </c>
      <c r="N4158" s="5">
        <f>N4159</f>
        <v>0</v>
      </c>
      <c r="O4158" s="5">
        <f>O4159</f>
        <v>0</v>
      </c>
      <c r="P4158" s="5">
        <f t="shared" si="3496"/>
        <v>0</v>
      </c>
      <c r="Q4158" s="5">
        <f t="shared" si="3496"/>
        <v>0</v>
      </c>
      <c r="R4158" s="5">
        <f t="shared" si="3496"/>
        <v>0</v>
      </c>
      <c r="S4158" s="5">
        <f t="shared" si="3496"/>
        <v>0</v>
      </c>
      <c r="T4158" s="5">
        <f t="shared" si="3496"/>
        <v>0</v>
      </c>
      <c r="U4158" s="5">
        <f t="shared" si="3496"/>
        <v>0</v>
      </c>
      <c r="V4158" s="42">
        <f t="shared" si="3496"/>
        <v>0</v>
      </c>
      <c r="W4158" s="5" t="e">
        <f t="shared" si="3445"/>
        <v>#DIV/0!</v>
      </c>
      <c r="X4158" s="27" t="s">
        <v>1591</v>
      </c>
      <c r="Y4158" s="2" t="s">
        <v>1630</v>
      </c>
    </row>
    <row r="4159" spans="1:25" ht="15.75" hidden="1" customHeight="1" x14ac:dyDescent="0.25">
      <c r="A4159" s="4" t="s">
        <v>242</v>
      </c>
      <c r="B4159" s="4" t="s">
        <v>1788</v>
      </c>
      <c r="C4159" s="4" t="s">
        <v>284</v>
      </c>
      <c r="D4159" s="4" t="s">
        <v>270</v>
      </c>
      <c r="E4159" s="14" t="s">
        <v>540</v>
      </c>
      <c r="F4159" s="5"/>
      <c r="G4159" s="5"/>
      <c r="H4159" s="5"/>
      <c r="I4159" s="5"/>
      <c r="J4159" s="5"/>
      <c r="K4159" s="5"/>
      <c r="L4159" s="5"/>
      <c r="M4159" s="5">
        <f t="shared" si="3490"/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42">
        <v>0</v>
      </c>
      <c r="W4159" s="5" t="e">
        <f t="shared" si="3445"/>
        <v>#DIV/0!</v>
      </c>
      <c r="X4159" s="27" t="s">
        <v>1591</v>
      </c>
      <c r="Y4159" s="2" t="s">
        <v>1630</v>
      </c>
    </row>
    <row r="4160" spans="1:25" ht="31.5" hidden="1" customHeight="1" x14ac:dyDescent="0.25">
      <c r="A4160" s="4" t="s">
        <v>242</v>
      </c>
      <c r="B4160" s="4" t="s">
        <v>1788</v>
      </c>
      <c r="C4160" s="4" t="s">
        <v>285</v>
      </c>
      <c r="D4160" s="4"/>
      <c r="E4160" s="14" t="s">
        <v>1217</v>
      </c>
      <c r="F4160" s="5">
        <f t="shared" ref="F4160:L4161" si="3497">F4161</f>
        <v>0</v>
      </c>
      <c r="G4160" s="5">
        <f t="shared" si="3497"/>
        <v>0</v>
      </c>
      <c r="H4160" s="5">
        <f t="shared" si="3497"/>
        <v>0</v>
      </c>
      <c r="I4160" s="5">
        <f t="shared" si="3497"/>
        <v>0</v>
      </c>
      <c r="J4160" s="5">
        <f t="shared" si="3497"/>
        <v>0</v>
      </c>
      <c r="K4160" s="5">
        <f t="shared" si="3497"/>
        <v>0</v>
      </c>
      <c r="L4160" s="5">
        <f t="shared" si="3497"/>
        <v>0</v>
      </c>
      <c r="M4160" s="5">
        <f t="shared" si="3490"/>
        <v>0</v>
      </c>
      <c r="N4160" s="5">
        <f>N4161</f>
        <v>0</v>
      </c>
      <c r="O4160" s="5">
        <f>O4161</f>
        <v>0</v>
      </c>
      <c r="P4160" s="5">
        <f t="shared" ref="P4160:V4161" si="3498">P4161</f>
        <v>0</v>
      </c>
      <c r="Q4160" s="5">
        <f t="shared" si="3498"/>
        <v>0</v>
      </c>
      <c r="R4160" s="5">
        <f t="shared" si="3498"/>
        <v>0</v>
      </c>
      <c r="S4160" s="5">
        <f t="shared" si="3498"/>
        <v>0</v>
      </c>
      <c r="T4160" s="5">
        <f t="shared" si="3498"/>
        <v>0</v>
      </c>
      <c r="U4160" s="5">
        <f t="shared" si="3498"/>
        <v>0</v>
      </c>
      <c r="V4160" s="42">
        <f t="shared" si="3498"/>
        <v>0</v>
      </c>
      <c r="W4160" s="5" t="e">
        <f t="shared" si="3445"/>
        <v>#DIV/0!</v>
      </c>
      <c r="X4160" s="27" t="s">
        <v>1591</v>
      </c>
      <c r="Y4160" s="2" t="s">
        <v>1630</v>
      </c>
    </row>
    <row r="4161" spans="1:25" ht="31.5" hidden="1" customHeight="1" x14ac:dyDescent="0.25">
      <c r="A4161" s="4" t="s">
        <v>242</v>
      </c>
      <c r="B4161" s="4" t="s">
        <v>1788</v>
      </c>
      <c r="C4161" s="4" t="s">
        <v>285</v>
      </c>
      <c r="D4161" s="4" t="s">
        <v>271</v>
      </c>
      <c r="E4161" s="14" t="s">
        <v>539</v>
      </c>
      <c r="F4161" s="5">
        <f t="shared" si="3497"/>
        <v>0</v>
      </c>
      <c r="G4161" s="5">
        <f t="shared" si="3497"/>
        <v>0</v>
      </c>
      <c r="H4161" s="5">
        <f t="shared" si="3497"/>
        <v>0</v>
      </c>
      <c r="I4161" s="5">
        <f t="shared" si="3497"/>
        <v>0</v>
      </c>
      <c r="J4161" s="5">
        <f t="shared" si="3497"/>
        <v>0</v>
      </c>
      <c r="K4161" s="5">
        <f t="shared" si="3497"/>
        <v>0</v>
      </c>
      <c r="L4161" s="5">
        <f t="shared" si="3497"/>
        <v>0</v>
      </c>
      <c r="M4161" s="5">
        <f t="shared" si="3490"/>
        <v>0</v>
      </c>
      <c r="N4161" s="5">
        <f>N4162</f>
        <v>0</v>
      </c>
      <c r="O4161" s="5">
        <f>O4162</f>
        <v>0</v>
      </c>
      <c r="P4161" s="5">
        <f t="shared" si="3498"/>
        <v>0</v>
      </c>
      <c r="Q4161" s="5">
        <f t="shared" si="3498"/>
        <v>0</v>
      </c>
      <c r="R4161" s="5">
        <f t="shared" si="3498"/>
        <v>0</v>
      </c>
      <c r="S4161" s="5">
        <f t="shared" si="3498"/>
        <v>0</v>
      </c>
      <c r="T4161" s="5">
        <f t="shared" si="3498"/>
        <v>0</v>
      </c>
      <c r="U4161" s="5">
        <f t="shared" si="3498"/>
        <v>0</v>
      </c>
      <c r="V4161" s="42">
        <f t="shared" si="3498"/>
        <v>0</v>
      </c>
      <c r="W4161" s="5" t="e">
        <f t="shared" si="3445"/>
        <v>#DIV/0!</v>
      </c>
      <c r="X4161" s="27" t="s">
        <v>1591</v>
      </c>
      <c r="Y4161" s="2" t="s">
        <v>1630</v>
      </c>
    </row>
    <row r="4162" spans="1:25" ht="15.75" hidden="1" customHeight="1" x14ac:dyDescent="0.25">
      <c r="A4162" s="4" t="s">
        <v>242</v>
      </c>
      <c r="B4162" s="4" t="s">
        <v>1788</v>
      </c>
      <c r="C4162" s="4" t="s">
        <v>285</v>
      </c>
      <c r="D4162" s="4" t="s">
        <v>270</v>
      </c>
      <c r="E4162" s="14" t="s">
        <v>540</v>
      </c>
      <c r="F4162" s="5"/>
      <c r="G4162" s="5"/>
      <c r="H4162" s="5"/>
      <c r="I4162" s="5"/>
      <c r="J4162" s="5"/>
      <c r="K4162" s="5"/>
      <c r="L4162" s="5"/>
      <c r="M4162" s="5">
        <f t="shared" si="3490"/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42">
        <v>0</v>
      </c>
      <c r="W4162" s="5" t="e">
        <f t="shared" si="3445"/>
        <v>#DIV/0!</v>
      </c>
      <c r="X4162" s="27" t="s">
        <v>1591</v>
      </c>
      <c r="Y4162" s="2" t="s">
        <v>1630</v>
      </c>
    </row>
    <row r="4163" spans="1:25" ht="47.25" hidden="1" customHeight="1" x14ac:dyDescent="0.25">
      <c r="A4163" s="4" t="s">
        <v>242</v>
      </c>
      <c r="B4163" s="4" t="s">
        <v>1788</v>
      </c>
      <c r="C4163" s="4" t="s">
        <v>291</v>
      </c>
      <c r="D4163" s="4"/>
      <c r="E4163" s="14" t="s">
        <v>1219</v>
      </c>
      <c r="F4163" s="5">
        <f t="shared" ref="F4163:L4165" si="3499">F4164</f>
        <v>0</v>
      </c>
      <c r="G4163" s="5">
        <f t="shared" si="3499"/>
        <v>0</v>
      </c>
      <c r="H4163" s="5">
        <f t="shared" si="3499"/>
        <v>0</v>
      </c>
      <c r="I4163" s="5">
        <f t="shared" si="3499"/>
        <v>0</v>
      </c>
      <c r="J4163" s="5">
        <f t="shared" si="3499"/>
        <v>0</v>
      </c>
      <c r="K4163" s="5">
        <f t="shared" si="3499"/>
        <v>0</v>
      </c>
      <c r="L4163" s="5">
        <f t="shared" si="3499"/>
        <v>0</v>
      </c>
      <c r="M4163" s="5">
        <f t="shared" si="3490"/>
        <v>0</v>
      </c>
      <c r="N4163" s="5">
        <f t="shared" ref="N4163:O4165" si="3500">N4164</f>
        <v>0</v>
      </c>
      <c r="O4163" s="5">
        <f t="shared" si="3500"/>
        <v>0</v>
      </c>
      <c r="P4163" s="5">
        <f t="shared" ref="P4163:V4165" si="3501">P4164</f>
        <v>0</v>
      </c>
      <c r="Q4163" s="5">
        <f t="shared" si="3501"/>
        <v>0</v>
      </c>
      <c r="R4163" s="5">
        <f t="shared" si="3501"/>
        <v>0</v>
      </c>
      <c r="S4163" s="5">
        <f t="shared" si="3501"/>
        <v>0</v>
      </c>
      <c r="T4163" s="5">
        <f t="shared" si="3501"/>
        <v>0</v>
      </c>
      <c r="U4163" s="5">
        <f t="shared" si="3501"/>
        <v>0</v>
      </c>
      <c r="V4163" s="42">
        <f t="shared" si="3501"/>
        <v>0</v>
      </c>
      <c r="W4163" s="5" t="e">
        <f t="shared" si="3445"/>
        <v>#DIV/0!</v>
      </c>
      <c r="X4163" s="27" t="s">
        <v>1591</v>
      </c>
      <c r="Y4163" s="2" t="s">
        <v>1630</v>
      </c>
    </row>
    <row r="4164" spans="1:25" ht="31.5" hidden="1" customHeight="1" x14ac:dyDescent="0.25">
      <c r="A4164" s="4" t="s">
        <v>242</v>
      </c>
      <c r="B4164" s="4" t="s">
        <v>1788</v>
      </c>
      <c r="C4164" s="4" t="s">
        <v>287</v>
      </c>
      <c r="D4164" s="4"/>
      <c r="E4164" s="14" t="s">
        <v>783</v>
      </c>
      <c r="F4164" s="5">
        <f t="shared" si="3499"/>
        <v>0</v>
      </c>
      <c r="G4164" s="5">
        <f t="shared" si="3499"/>
        <v>0</v>
      </c>
      <c r="H4164" s="5">
        <f t="shared" si="3499"/>
        <v>0</v>
      </c>
      <c r="I4164" s="5">
        <f t="shared" si="3499"/>
        <v>0</v>
      </c>
      <c r="J4164" s="5">
        <f t="shared" si="3499"/>
        <v>0</v>
      </c>
      <c r="K4164" s="5">
        <f t="shared" si="3499"/>
        <v>0</v>
      </c>
      <c r="L4164" s="5">
        <f t="shared" si="3499"/>
        <v>0</v>
      </c>
      <c r="M4164" s="5">
        <f t="shared" si="3490"/>
        <v>0</v>
      </c>
      <c r="N4164" s="5">
        <f t="shared" si="3500"/>
        <v>0</v>
      </c>
      <c r="O4164" s="5">
        <f t="shared" si="3500"/>
        <v>0</v>
      </c>
      <c r="P4164" s="5">
        <f t="shared" si="3501"/>
        <v>0</v>
      </c>
      <c r="Q4164" s="5">
        <f t="shared" si="3501"/>
        <v>0</v>
      </c>
      <c r="R4164" s="5">
        <f t="shared" si="3501"/>
        <v>0</v>
      </c>
      <c r="S4164" s="5">
        <f t="shared" si="3501"/>
        <v>0</v>
      </c>
      <c r="T4164" s="5">
        <f t="shared" si="3501"/>
        <v>0</v>
      </c>
      <c r="U4164" s="5">
        <f t="shared" si="3501"/>
        <v>0</v>
      </c>
      <c r="V4164" s="42">
        <f t="shared" si="3501"/>
        <v>0</v>
      </c>
      <c r="W4164" s="5" t="e">
        <f t="shared" si="3445"/>
        <v>#DIV/0!</v>
      </c>
      <c r="X4164" s="27" t="s">
        <v>1591</v>
      </c>
      <c r="Y4164" s="2" t="s">
        <v>1630</v>
      </c>
    </row>
    <row r="4165" spans="1:25" ht="31.5" hidden="1" customHeight="1" x14ac:dyDescent="0.3">
      <c r="A4165" s="4" t="s">
        <v>242</v>
      </c>
      <c r="B4165" s="4" t="s">
        <v>1788</v>
      </c>
      <c r="C4165" s="4" t="s">
        <v>287</v>
      </c>
      <c r="D4165" s="4" t="s">
        <v>271</v>
      </c>
      <c r="E4165" s="14" t="s">
        <v>539</v>
      </c>
      <c r="F4165" s="5">
        <f t="shared" si="3499"/>
        <v>0</v>
      </c>
      <c r="G4165" s="5">
        <f t="shared" si="3499"/>
        <v>0</v>
      </c>
      <c r="H4165" s="5">
        <f t="shared" si="3499"/>
        <v>0</v>
      </c>
      <c r="I4165" s="5">
        <f t="shared" si="3499"/>
        <v>0</v>
      </c>
      <c r="J4165" s="5">
        <f t="shared" si="3499"/>
        <v>0</v>
      </c>
      <c r="K4165" s="5">
        <f t="shared" si="3499"/>
        <v>0</v>
      </c>
      <c r="L4165" s="5">
        <f t="shared" si="3499"/>
        <v>0</v>
      </c>
      <c r="M4165" s="5">
        <f t="shared" si="3490"/>
        <v>0</v>
      </c>
      <c r="N4165" s="5">
        <f t="shared" si="3500"/>
        <v>0</v>
      </c>
      <c r="O4165" s="5">
        <f t="shared" si="3500"/>
        <v>0</v>
      </c>
      <c r="P4165" s="5">
        <f t="shared" si="3501"/>
        <v>0</v>
      </c>
      <c r="Q4165" s="5">
        <f t="shared" si="3501"/>
        <v>0</v>
      </c>
      <c r="R4165" s="5">
        <f t="shared" si="3501"/>
        <v>0</v>
      </c>
      <c r="S4165" s="5">
        <f t="shared" si="3501"/>
        <v>0</v>
      </c>
      <c r="T4165" s="5">
        <f t="shared" si="3501"/>
        <v>0</v>
      </c>
      <c r="U4165" s="5">
        <f t="shared" si="3501"/>
        <v>0</v>
      </c>
      <c r="V4165" s="42">
        <f t="shared" si="3501"/>
        <v>0</v>
      </c>
      <c r="W4165" s="5" t="e">
        <f t="shared" si="3445"/>
        <v>#DIV/0!</v>
      </c>
      <c r="X4165" s="27" t="s">
        <v>1591</v>
      </c>
      <c r="Y4165" s="2" t="s">
        <v>1630</v>
      </c>
    </row>
    <row r="4166" spans="1:25" ht="15.75" hidden="1" customHeight="1" x14ac:dyDescent="0.3">
      <c r="A4166" s="4" t="s">
        <v>242</v>
      </c>
      <c r="B4166" s="4" t="s">
        <v>1788</v>
      </c>
      <c r="C4166" s="4" t="s">
        <v>287</v>
      </c>
      <c r="D4166" s="4" t="s">
        <v>270</v>
      </c>
      <c r="E4166" s="14" t="s">
        <v>540</v>
      </c>
      <c r="F4166" s="5"/>
      <c r="G4166" s="5"/>
      <c r="H4166" s="5"/>
      <c r="I4166" s="5"/>
      <c r="J4166" s="5"/>
      <c r="K4166" s="5"/>
      <c r="L4166" s="5"/>
      <c r="M4166" s="5">
        <f t="shared" si="3490"/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42">
        <v>0</v>
      </c>
      <c r="W4166" s="5" t="e">
        <f t="shared" si="3445"/>
        <v>#DIV/0!</v>
      </c>
      <c r="X4166" s="27" t="s">
        <v>1591</v>
      </c>
      <c r="Y4166" s="2" t="s">
        <v>1630</v>
      </c>
    </row>
    <row r="4167" spans="1:25" ht="78.75" customHeight="1" x14ac:dyDescent="0.3">
      <c r="A4167" s="4" t="s">
        <v>242</v>
      </c>
      <c r="B4167" s="4" t="s">
        <v>1788</v>
      </c>
      <c r="C4167" s="4" t="s">
        <v>252</v>
      </c>
      <c r="D4167" s="4"/>
      <c r="E4167" s="14" t="s">
        <v>1220</v>
      </c>
      <c r="F4167" s="5">
        <f t="shared" ref="F4167:L4167" si="3502">F4168+F4173</f>
        <v>3539.8</v>
      </c>
      <c r="G4167" s="5">
        <f t="shared" si="3502"/>
        <v>3176.8</v>
      </c>
      <c r="H4167" s="5">
        <f t="shared" si="3502"/>
        <v>3176.8</v>
      </c>
      <c r="I4167" s="5">
        <f t="shared" si="3502"/>
        <v>0</v>
      </c>
      <c r="J4167" s="5">
        <f t="shared" si="3502"/>
        <v>0</v>
      </c>
      <c r="K4167" s="5">
        <f t="shared" si="3502"/>
        <v>0</v>
      </c>
      <c r="L4167" s="5">
        <f t="shared" si="3502"/>
        <v>324.64799999999997</v>
      </c>
      <c r="M4167" s="5">
        <f t="shared" si="3490"/>
        <v>3864.4480000000003</v>
      </c>
      <c r="N4167" s="5">
        <f>N4168+N4173</f>
        <v>3802.5935900000004</v>
      </c>
      <c r="O4167" s="5">
        <f>O4168+O4173</f>
        <v>2228.12943</v>
      </c>
      <c r="P4167" s="5">
        <f t="shared" ref="P4167:V4167" si="3503">P4168+P4173</f>
        <v>0</v>
      </c>
      <c r="Q4167" s="5">
        <f t="shared" si="3503"/>
        <v>0</v>
      </c>
      <c r="R4167" s="5">
        <f t="shared" si="3503"/>
        <v>0</v>
      </c>
      <c r="S4167" s="5">
        <f t="shared" si="3503"/>
        <v>0</v>
      </c>
      <c r="T4167" s="5">
        <f t="shared" si="3503"/>
        <v>3638.6750299999999</v>
      </c>
      <c r="U4167" s="5">
        <f t="shared" si="3503"/>
        <v>0</v>
      </c>
      <c r="V4167" s="42">
        <f t="shared" si="3503"/>
        <v>0</v>
      </c>
      <c r="W4167" s="5">
        <f t="shared" si="3445"/>
        <v>95.689295841894037</v>
      </c>
      <c r="X4167" s="27"/>
    </row>
    <row r="4168" spans="1:25" ht="63" customHeight="1" x14ac:dyDescent="0.3">
      <c r="A4168" s="4" t="s">
        <v>242</v>
      </c>
      <c r="B4168" s="4" t="s">
        <v>1788</v>
      </c>
      <c r="C4168" s="4" t="s">
        <v>248</v>
      </c>
      <c r="D4168" s="4"/>
      <c r="E4168" s="14" t="s">
        <v>784</v>
      </c>
      <c r="F4168" s="5">
        <f t="shared" ref="F4168:L4169" si="3504">F4169</f>
        <v>363</v>
      </c>
      <c r="G4168" s="5">
        <f t="shared" si="3504"/>
        <v>0</v>
      </c>
      <c r="H4168" s="5">
        <f t="shared" si="3504"/>
        <v>0</v>
      </c>
      <c r="I4168" s="5">
        <f t="shared" si="3504"/>
        <v>0</v>
      </c>
      <c r="J4168" s="5">
        <f t="shared" si="3504"/>
        <v>0</v>
      </c>
      <c r="K4168" s="5">
        <f t="shared" si="3504"/>
        <v>0</v>
      </c>
      <c r="L4168" s="5">
        <f t="shared" si="3504"/>
        <v>324.64799999999997</v>
      </c>
      <c r="M4168" s="5">
        <f t="shared" si="3490"/>
        <v>687.64799999999991</v>
      </c>
      <c r="N4168" s="5">
        <f>N4169+N4171</f>
        <v>625.79358999999999</v>
      </c>
      <c r="O4168" s="5">
        <f t="shared" ref="O4168:V4168" si="3505">O4169+O4171</f>
        <v>579.19142999999997</v>
      </c>
      <c r="P4168" s="5">
        <f t="shared" si="3505"/>
        <v>0</v>
      </c>
      <c r="Q4168" s="5">
        <f t="shared" si="3505"/>
        <v>0</v>
      </c>
      <c r="R4168" s="5">
        <f t="shared" si="3505"/>
        <v>0</v>
      </c>
      <c r="S4168" s="5">
        <f t="shared" si="3505"/>
        <v>0</v>
      </c>
      <c r="T4168" s="5">
        <f t="shared" si="3505"/>
        <v>625.72002999999995</v>
      </c>
      <c r="U4168" s="5">
        <f t="shared" si="3505"/>
        <v>0</v>
      </c>
      <c r="V4168" s="42">
        <f t="shared" si="3505"/>
        <v>0</v>
      </c>
      <c r="W4168" s="5">
        <f t="shared" si="3445"/>
        <v>99.988245325427499</v>
      </c>
      <c r="X4168" s="27"/>
    </row>
    <row r="4169" spans="1:25" ht="31.5" customHeight="1" x14ac:dyDescent="0.3">
      <c r="A4169" s="4" t="s">
        <v>242</v>
      </c>
      <c r="B4169" s="4" t="s">
        <v>1788</v>
      </c>
      <c r="C4169" s="4" t="s">
        <v>248</v>
      </c>
      <c r="D4169" s="4" t="s">
        <v>11</v>
      </c>
      <c r="E4169" s="14" t="s">
        <v>531</v>
      </c>
      <c r="F4169" s="5">
        <f t="shared" si="3504"/>
        <v>363</v>
      </c>
      <c r="G4169" s="5">
        <f t="shared" si="3504"/>
        <v>0</v>
      </c>
      <c r="H4169" s="5">
        <f t="shared" si="3504"/>
        <v>0</v>
      </c>
      <c r="I4169" s="5">
        <f t="shared" si="3504"/>
        <v>0</v>
      </c>
      <c r="J4169" s="5">
        <f t="shared" si="3504"/>
        <v>0</v>
      </c>
      <c r="K4169" s="5">
        <f t="shared" si="3504"/>
        <v>0</v>
      </c>
      <c r="L4169" s="5">
        <f t="shared" si="3504"/>
        <v>324.64799999999997</v>
      </c>
      <c r="M4169" s="5">
        <f t="shared" si="3490"/>
        <v>687.64799999999991</v>
      </c>
      <c r="N4169" s="5">
        <f>N4170</f>
        <v>515.22358999999994</v>
      </c>
      <c r="O4169" s="5">
        <f>O4170</f>
        <v>468.62142999999998</v>
      </c>
      <c r="P4169" s="5">
        <f t="shared" ref="P4169:V4169" si="3506">P4170</f>
        <v>0</v>
      </c>
      <c r="Q4169" s="5">
        <f t="shared" si="3506"/>
        <v>0</v>
      </c>
      <c r="R4169" s="5">
        <f t="shared" si="3506"/>
        <v>0</v>
      </c>
      <c r="S4169" s="5">
        <f t="shared" si="3506"/>
        <v>0</v>
      </c>
      <c r="T4169" s="5">
        <f t="shared" si="3506"/>
        <v>515.15003000000002</v>
      </c>
      <c r="U4169" s="5">
        <f t="shared" si="3506"/>
        <v>0</v>
      </c>
      <c r="V4169" s="42">
        <f t="shared" si="3506"/>
        <v>0</v>
      </c>
      <c r="W4169" s="5">
        <f t="shared" si="3445"/>
        <v>99.985722703418929</v>
      </c>
      <c r="X4169" s="27"/>
    </row>
    <row r="4170" spans="1:25" ht="31.5" customHeight="1" x14ac:dyDescent="0.3">
      <c r="A4170" s="4" t="s">
        <v>242</v>
      </c>
      <c r="B4170" s="4" t="s">
        <v>1788</v>
      </c>
      <c r="C4170" s="4" t="s">
        <v>248</v>
      </c>
      <c r="D4170" s="4" t="s">
        <v>12</v>
      </c>
      <c r="E4170" s="14" t="s">
        <v>532</v>
      </c>
      <c r="F4170" s="5">
        <v>363</v>
      </c>
      <c r="G4170" s="5"/>
      <c r="H4170" s="5"/>
      <c r="I4170" s="5"/>
      <c r="J4170" s="5"/>
      <c r="K4170" s="5"/>
      <c r="L4170" s="5">
        <f>324.349+0.299</f>
        <v>324.64799999999997</v>
      </c>
      <c r="M4170" s="5">
        <f t="shared" si="3490"/>
        <v>687.64799999999991</v>
      </c>
      <c r="N4170" s="5">
        <v>515.22358999999994</v>
      </c>
      <c r="O4170" s="5">
        <v>468.62142999999998</v>
      </c>
      <c r="P4170" s="5">
        <v>0</v>
      </c>
      <c r="Q4170" s="5">
        <v>0</v>
      </c>
      <c r="R4170" s="5">
        <v>0</v>
      </c>
      <c r="S4170" s="5">
        <v>0</v>
      </c>
      <c r="T4170" s="5">
        <v>515.15003000000002</v>
      </c>
      <c r="U4170" s="5">
        <v>0</v>
      </c>
      <c r="V4170" s="42">
        <v>0</v>
      </c>
      <c r="W4170" s="5">
        <f t="shared" si="3445"/>
        <v>99.985722703418929</v>
      </c>
      <c r="X4170" s="27"/>
    </row>
    <row r="4171" spans="1:25" ht="15.75" customHeight="1" x14ac:dyDescent="0.3">
      <c r="A4171" s="4" t="s">
        <v>242</v>
      </c>
      <c r="B4171" s="4" t="s">
        <v>1788</v>
      </c>
      <c r="C4171" s="4" t="s">
        <v>248</v>
      </c>
      <c r="D4171" s="4" t="s">
        <v>13</v>
      </c>
      <c r="E4171" s="14" t="s">
        <v>547</v>
      </c>
      <c r="F4171" s="5"/>
      <c r="G4171" s="5"/>
      <c r="H4171" s="5"/>
      <c r="I4171" s="5"/>
      <c r="J4171" s="5"/>
      <c r="K4171" s="5"/>
      <c r="L4171" s="5"/>
      <c r="M4171" s="5">
        <f>M4172</f>
        <v>0</v>
      </c>
      <c r="N4171" s="5">
        <f t="shared" ref="N4171:V4171" si="3507">N4172</f>
        <v>110.57</v>
      </c>
      <c r="O4171" s="5">
        <f t="shared" si="3507"/>
        <v>110.57</v>
      </c>
      <c r="P4171" s="5">
        <f t="shared" si="3507"/>
        <v>0</v>
      </c>
      <c r="Q4171" s="5">
        <f t="shared" si="3507"/>
        <v>0</v>
      </c>
      <c r="R4171" s="5">
        <f t="shared" si="3507"/>
        <v>0</v>
      </c>
      <c r="S4171" s="5">
        <f t="shared" si="3507"/>
        <v>0</v>
      </c>
      <c r="T4171" s="5">
        <f t="shared" si="3507"/>
        <v>110.57</v>
      </c>
      <c r="U4171" s="5">
        <f t="shared" si="3507"/>
        <v>0</v>
      </c>
      <c r="V4171" s="42">
        <f t="shared" si="3507"/>
        <v>0</v>
      </c>
      <c r="W4171" s="5">
        <f t="shared" si="3445"/>
        <v>100</v>
      </c>
      <c r="X4171" s="27"/>
    </row>
    <row r="4172" spans="1:25" ht="15.75" customHeight="1" x14ac:dyDescent="0.3">
      <c r="A4172" s="4" t="s">
        <v>242</v>
      </c>
      <c r="B4172" s="4" t="s">
        <v>1788</v>
      </c>
      <c r="C4172" s="4" t="s">
        <v>248</v>
      </c>
      <c r="D4172" s="4" t="s">
        <v>14</v>
      </c>
      <c r="E4172" s="14" t="s">
        <v>549</v>
      </c>
      <c r="F4172" s="5"/>
      <c r="G4172" s="5"/>
      <c r="H4172" s="5"/>
      <c r="I4172" s="5"/>
      <c r="J4172" s="5"/>
      <c r="K4172" s="5"/>
      <c r="L4172" s="5"/>
      <c r="M4172" s="5">
        <v>0</v>
      </c>
      <c r="N4172" s="5">
        <v>110.57</v>
      </c>
      <c r="O4172" s="5">
        <v>110.57</v>
      </c>
      <c r="P4172" s="5">
        <v>0</v>
      </c>
      <c r="Q4172" s="5">
        <v>0</v>
      </c>
      <c r="R4172" s="5">
        <v>0</v>
      </c>
      <c r="S4172" s="5">
        <v>0</v>
      </c>
      <c r="T4172" s="5">
        <v>110.57</v>
      </c>
      <c r="U4172" s="5">
        <v>0</v>
      </c>
      <c r="V4172" s="42">
        <v>0</v>
      </c>
      <c r="W4172" s="5">
        <f t="shared" si="3445"/>
        <v>100</v>
      </c>
      <c r="X4172" s="27"/>
    </row>
    <row r="4173" spans="1:25" ht="47.25" customHeight="1" x14ac:dyDescent="0.3">
      <c r="A4173" s="4" t="s">
        <v>242</v>
      </c>
      <c r="B4173" s="4" t="s">
        <v>1788</v>
      </c>
      <c r="C4173" s="4" t="s">
        <v>249</v>
      </c>
      <c r="D4173" s="4"/>
      <c r="E4173" s="14" t="s">
        <v>785</v>
      </c>
      <c r="F4173" s="5">
        <f t="shared" ref="F4173:L4174" si="3508">F4174</f>
        <v>3176.8</v>
      </c>
      <c r="G4173" s="5">
        <f t="shared" si="3508"/>
        <v>3176.8</v>
      </c>
      <c r="H4173" s="5">
        <f t="shared" si="3508"/>
        <v>3176.8</v>
      </c>
      <c r="I4173" s="5">
        <f t="shared" si="3508"/>
        <v>0</v>
      </c>
      <c r="J4173" s="5">
        <f t="shared" si="3508"/>
        <v>0</v>
      </c>
      <c r="K4173" s="5">
        <f t="shared" si="3508"/>
        <v>0</v>
      </c>
      <c r="L4173" s="5">
        <f t="shared" si="3508"/>
        <v>0</v>
      </c>
      <c r="M4173" s="5">
        <f t="shared" si="3490"/>
        <v>3176.8</v>
      </c>
      <c r="N4173" s="5">
        <f>N4174</f>
        <v>3176.8</v>
      </c>
      <c r="O4173" s="5">
        <f>O4174</f>
        <v>1648.9380000000001</v>
      </c>
      <c r="P4173" s="5">
        <f t="shared" ref="P4173:V4174" si="3509">P4174</f>
        <v>0</v>
      </c>
      <c r="Q4173" s="5">
        <f t="shared" si="3509"/>
        <v>0</v>
      </c>
      <c r="R4173" s="5">
        <f t="shared" si="3509"/>
        <v>0</v>
      </c>
      <c r="S4173" s="5">
        <f t="shared" si="3509"/>
        <v>0</v>
      </c>
      <c r="T4173" s="5">
        <f t="shared" si="3509"/>
        <v>3012.9549999999999</v>
      </c>
      <c r="U4173" s="5">
        <f t="shared" si="3509"/>
        <v>0</v>
      </c>
      <c r="V4173" s="42">
        <f t="shared" si="3509"/>
        <v>0</v>
      </c>
      <c r="W4173" s="5">
        <f t="shared" ref="W4173:W4236" si="3510">T4173/N4173*100</f>
        <v>94.842451523545705</v>
      </c>
      <c r="X4173" s="27"/>
    </row>
    <row r="4174" spans="1:25" ht="15.75" customHeight="1" x14ac:dyDescent="0.3">
      <c r="A4174" s="4" t="s">
        <v>242</v>
      </c>
      <c r="B4174" s="4" t="s">
        <v>1788</v>
      </c>
      <c r="C4174" s="4" t="s">
        <v>249</v>
      </c>
      <c r="D4174" s="4" t="s">
        <v>13</v>
      </c>
      <c r="E4174" s="14" t="s">
        <v>547</v>
      </c>
      <c r="F4174" s="5">
        <f t="shared" si="3508"/>
        <v>3176.8</v>
      </c>
      <c r="G4174" s="5">
        <f t="shared" si="3508"/>
        <v>3176.8</v>
      </c>
      <c r="H4174" s="5">
        <f t="shared" si="3508"/>
        <v>3176.8</v>
      </c>
      <c r="I4174" s="5">
        <f t="shared" si="3508"/>
        <v>0</v>
      </c>
      <c r="J4174" s="5">
        <f t="shared" si="3508"/>
        <v>0</v>
      </c>
      <c r="K4174" s="5">
        <f t="shared" si="3508"/>
        <v>0</v>
      </c>
      <c r="L4174" s="5">
        <f t="shared" si="3508"/>
        <v>0</v>
      </c>
      <c r="M4174" s="5">
        <f t="shared" si="3490"/>
        <v>3176.8</v>
      </c>
      <c r="N4174" s="5">
        <f>N4175</f>
        <v>3176.8</v>
      </c>
      <c r="O4174" s="5">
        <f>O4175</f>
        <v>1648.9380000000001</v>
      </c>
      <c r="P4174" s="5">
        <f t="shared" si="3509"/>
        <v>0</v>
      </c>
      <c r="Q4174" s="5">
        <f t="shared" si="3509"/>
        <v>0</v>
      </c>
      <c r="R4174" s="5">
        <f t="shared" si="3509"/>
        <v>0</v>
      </c>
      <c r="S4174" s="5">
        <f t="shared" si="3509"/>
        <v>0</v>
      </c>
      <c r="T4174" s="5">
        <f t="shared" si="3509"/>
        <v>3012.9549999999999</v>
      </c>
      <c r="U4174" s="5">
        <f t="shared" si="3509"/>
        <v>0</v>
      </c>
      <c r="V4174" s="42">
        <f t="shared" si="3509"/>
        <v>0</v>
      </c>
      <c r="W4174" s="5">
        <f t="shared" si="3510"/>
        <v>94.842451523545705</v>
      </c>
      <c r="X4174" s="27"/>
    </row>
    <row r="4175" spans="1:25" ht="15.75" customHeight="1" x14ac:dyDescent="0.3">
      <c r="A4175" s="4" t="s">
        <v>242</v>
      </c>
      <c r="B4175" s="4" t="s">
        <v>1788</v>
      </c>
      <c r="C4175" s="4" t="s">
        <v>249</v>
      </c>
      <c r="D4175" s="4" t="s">
        <v>20</v>
      </c>
      <c r="E4175" s="14" t="s">
        <v>550</v>
      </c>
      <c r="F4175" s="5">
        <v>3176.8</v>
      </c>
      <c r="G4175" s="5">
        <v>3176.8</v>
      </c>
      <c r="H4175" s="5">
        <v>3176.8</v>
      </c>
      <c r="I4175" s="5"/>
      <c r="J4175" s="5"/>
      <c r="K4175" s="5"/>
      <c r="L4175" s="5"/>
      <c r="M4175" s="5">
        <f t="shared" si="3490"/>
        <v>3176.8</v>
      </c>
      <c r="N4175" s="5">
        <v>3176.8</v>
      </c>
      <c r="O4175" s="5">
        <v>1648.9380000000001</v>
      </c>
      <c r="P4175" s="5">
        <v>0</v>
      </c>
      <c r="Q4175" s="5">
        <v>0</v>
      </c>
      <c r="R4175" s="5">
        <v>0</v>
      </c>
      <c r="S4175" s="5">
        <v>0</v>
      </c>
      <c r="T4175" s="5">
        <v>3012.9549999999999</v>
      </c>
      <c r="U4175" s="5">
        <v>0</v>
      </c>
      <c r="V4175" s="42">
        <v>0</v>
      </c>
      <c r="W4175" s="5">
        <f t="shared" si="3510"/>
        <v>94.842451523545705</v>
      </c>
      <c r="X4175" s="27"/>
    </row>
    <row r="4176" spans="1:25" ht="47.25" hidden="1" customHeight="1" x14ac:dyDescent="0.25">
      <c r="A4176" s="4" t="s">
        <v>242</v>
      </c>
      <c r="B4176" s="4" t="s">
        <v>1788</v>
      </c>
      <c r="C4176" s="4" t="s">
        <v>292</v>
      </c>
      <c r="D4176" s="4"/>
      <c r="E4176" s="14" t="s">
        <v>1221</v>
      </c>
      <c r="F4176" s="5">
        <f t="shared" ref="F4176:L4176" si="3511">F4180+F4177</f>
        <v>0</v>
      </c>
      <c r="G4176" s="5">
        <f t="shared" si="3511"/>
        <v>0</v>
      </c>
      <c r="H4176" s="5">
        <f t="shared" si="3511"/>
        <v>0</v>
      </c>
      <c r="I4176" s="5">
        <f t="shared" si="3511"/>
        <v>0</v>
      </c>
      <c r="J4176" s="5">
        <f t="shared" si="3511"/>
        <v>0</v>
      </c>
      <c r="K4176" s="5">
        <f t="shared" si="3511"/>
        <v>0</v>
      </c>
      <c r="L4176" s="5">
        <f t="shared" si="3511"/>
        <v>0</v>
      </c>
      <c r="M4176" s="5">
        <f t="shared" si="3490"/>
        <v>0</v>
      </c>
      <c r="N4176" s="5">
        <f>N4180+N4177</f>
        <v>0</v>
      </c>
      <c r="O4176" s="5">
        <f>O4180+O4177</f>
        <v>0</v>
      </c>
      <c r="P4176" s="5">
        <f t="shared" ref="P4176:V4176" si="3512">P4180+P4177</f>
        <v>0</v>
      </c>
      <c r="Q4176" s="5">
        <f t="shared" si="3512"/>
        <v>0</v>
      </c>
      <c r="R4176" s="5">
        <f t="shared" si="3512"/>
        <v>0</v>
      </c>
      <c r="S4176" s="5">
        <f t="shared" si="3512"/>
        <v>0</v>
      </c>
      <c r="T4176" s="5">
        <f t="shared" si="3512"/>
        <v>0</v>
      </c>
      <c r="U4176" s="5">
        <f t="shared" si="3512"/>
        <v>0</v>
      </c>
      <c r="V4176" s="42">
        <f t="shared" si="3512"/>
        <v>0</v>
      </c>
      <c r="W4176" s="5" t="e">
        <f t="shared" si="3510"/>
        <v>#DIV/0!</v>
      </c>
      <c r="X4176" s="27" t="s">
        <v>1591</v>
      </c>
      <c r="Y4176" s="2" t="s">
        <v>1630</v>
      </c>
    </row>
    <row r="4177" spans="1:25" ht="31.5" hidden="1" customHeight="1" x14ac:dyDescent="0.25">
      <c r="A4177" s="4" t="s">
        <v>242</v>
      </c>
      <c r="B4177" s="4" t="s">
        <v>1788</v>
      </c>
      <c r="C4177" s="4" t="s">
        <v>288</v>
      </c>
      <c r="D4177" s="4"/>
      <c r="E4177" s="14" t="s">
        <v>1264</v>
      </c>
      <c r="F4177" s="5">
        <f t="shared" ref="F4177:L4178" si="3513">F4178</f>
        <v>0</v>
      </c>
      <c r="G4177" s="5">
        <f t="shared" si="3513"/>
        <v>0</v>
      </c>
      <c r="H4177" s="5">
        <f t="shared" si="3513"/>
        <v>0</v>
      </c>
      <c r="I4177" s="5">
        <f t="shared" si="3513"/>
        <v>0</v>
      </c>
      <c r="J4177" s="5">
        <f t="shared" si="3513"/>
        <v>0</v>
      </c>
      <c r="K4177" s="5">
        <f t="shared" si="3513"/>
        <v>0</v>
      </c>
      <c r="L4177" s="5">
        <f t="shared" si="3513"/>
        <v>0</v>
      </c>
      <c r="M4177" s="5">
        <f t="shared" si="3490"/>
        <v>0</v>
      </c>
      <c r="N4177" s="5">
        <f>N4178</f>
        <v>0</v>
      </c>
      <c r="O4177" s="5">
        <f>O4178</f>
        <v>0</v>
      </c>
      <c r="P4177" s="5">
        <f t="shared" ref="P4177:V4178" si="3514">P4178</f>
        <v>0</v>
      </c>
      <c r="Q4177" s="5">
        <f t="shared" si="3514"/>
        <v>0</v>
      </c>
      <c r="R4177" s="5">
        <f t="shared" si="3514"/>
        <v>0</v>
      </c>
      <c r="S4177" s="5">
        <f t="shared" si="3514"/>
        <v>0</v>
      </c>
      <c r="T4177" s="5">
        <f t="shared" si="3514"/>
        <v>0</v>
      </c>
      <c r="U4177" s="5">
        <f t="shared" si="3514"/>
        <v>0</v>
      </c>
      <c r="V4177" s="42">
        <f t="shared" si="3514"/>
        <v>0</v>
      </c>
      <c r="W4177" s="5" t="e">
        <f t="shared" si="3510"/>
        <v>#DIV/0!</v>
      </c>
      <c r="X4177" s="27" t="s">
        <v>1591</v>
      </c>
      <c r="Y4177" s="2" t="s">
        <v>1630</v>
      </c>
    </row>
    <row r="4178" spans="1:25" ht="31.5" hidden="1" customHeight="1" x14ac:dyDescent="0.25">
      <c r="A4178" s="4" t="s">
        <v>242</v>
      </c>
      <c r="B4178" s="4" t="s">
        <v>1788</v>
      </c>
      <c r="C4178" s="4" t="s">
        <v>288</v>
      </c>
      <c r="D4178" s="4" t="s">
        <v>271</v>
      </c>
      <c r="E4178" s="14" t="s">
        <v>539</v>
      </c>
      <c r="F4178" s="5">
        <f t="shared" si="3513"/>
        <v>0</v>
      </c>
      <c r="G4178" s="5">
        <f t="shared" si="3513"/>
        <v>0</v>
      </c>
      <c r="H4178" s="5">
        <f t="shared" si="3513"/>
        <v>0</v>
      </c>
      <c r="I4178" s="5">
        <f t="shared" si="3513"/>
        <v>0</v>
      </c>
      <c r="J4178" s="5">
        <f t="shared" si="3513"/>
        <v>0</v>
      </c>
      <c r="K4178" s="5">
        <f t="shared" si="3513"/>
        <v>0</v>
      </c>
      <c r="L4178" s="5">
        <f t="shared" si="3513"/>
        <v>0</v>
      </c>
      <c r="M4178" s="5">
        <f t="shared" si="3490"/>
        <v>0</v>
      </c>
      <c r="N4178" s="5">
        <f>N4179</f>
        <v>0</v>
      </c>
      <c r="O4178" s="5">
        <f>O4179</f>
        <v>0</v>
      </c>
      <c r="P4178" s="5">
        <f t="shared" si="3514"/>
        <v>0</v>
      </c>
      <c r="Q4178" s="5">
        <f t="shared" si="3514"/>
        <v>0</v>
      </c>
      <c r="R4178" s="5">
        <f t="shared" si="3514"/>
        <v>0</v>
      </c>
      <c r="S4178" s="5">
        <f t="shared" si="3514"/>
        <v>0</v>
      </c>
      <c r="T4178" s="5">
        <f t="shared" si="3514"/>
        <v>0</v>
      </c>
      <c r="U4178" s="5">
        <f t="shared" si="3514"/>
        <v>0</v>
      </c>
      <c r="V4178" s="42">
        <f t="shared" si="3514"/>
        <v>0</v>
      </c>
      <c r="W4178" s="5" t="e">
        <f t="shared" si="3510"/>
        <v>#DIV/0!</v>
      </c>
      <c r="X4178" s="27" t="s">
        <v>1591</v>
      </c>
      <c r="Y4178" s="2" t="s">
        <v>1630</v>
      </c>
    </row>
    <row r="4179" spans="1:25" ht="15.75" hidden="1" customHeight="1" x14ac:dyDescent="0.25">
      <c r="A4179" s="4" t="s">
        <v>242</v>
      </c>
      <c r="B4179" s="4" t="s">
        <v>1788</v>
      </c>
      <c r="C4179" s="4" t="s">
        <v>288</v>
      </c>
      <c r="D4179" s="4" t="s">
        <v>270</v>
      </c>
      <c r="E4179" s="14" t="s">
        <v>540</v>
      </c>
      <c r="F4179" s="5"/>
      <c r="G4179" s="5"/>
      <c r="H4179" s="5"/>
      <c r="I4179" s="5"/>
      <c r="J4179" s="5"/>
      <c r="K4179" s="5"/>
      <c r="L4179" s="5"/>
      <c r="M4179" s="5">
        <f t="shared" si="3490"/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42">
        <v>0</v>
      </c>
      <c r="W4179" s="5" t="e">
        <f t="shared" si="3510"/>
        <v>#DIV/0!</v>
      </c>
      <c r="X4179" s="27" t="s">
        <v>1591</v>
      </c>
      <c r="Y4179" s="2" t="s">
        <v>1630</v>
      </c>
    </row>
    <row r="4180" spans="1:25" ht="63" hidden="1" customHeight="1" x14ac:dyDescent="0.25">
      <c r="A4180" s="4" t="s">
        <v>242</v>
      </c>
      <c r="B4180" s="4" t="s">
        <v>1788</v>
      </c>
      <c r="C4180" s="4" t="s">
        <v>289</v>
      </c>
      <c r="D4180" s="4"/>
      <c r="E4180" s="14" t="s">
        <v>867</v>
      </c>
      <c r="F4180" s="5">
        <f t="shared" ref="F4180:L4181" si="3515">F4181</f>
        <v>0</v>
      </c>
      <c r="G4180" s="5">
        <f t="shared" si="3515"/>
        <v>0</v>
      </c>
      <c r="H4180" s="5">
        <f t="shared" si="3515"/>
        <v>0</v>
      </c>
      <c r="I4180" s="5">
        <f t="shared" si="3515"/>
        <v>0</v>
      </c>
      <c r="J4180" s="5">
        <f t="shared" si="3515"/>
        <v>0</v>
      </c>
      <c r="K4180" s="5">
        <f t="shared" si="3515"/>
        <v>0</v>
      </c>
      <c r="L4180" s="5">
        <f t="shared" si="3515"/>
        <v>0</v>
      </c>
      <c r="M4180" s="5">
        <f t="shared" si="3490"/>
        <v>0</v>
      </c>
      <c r="N4180" s="5">
        <f>N4181</f>
        <v>0</v>
      </c>
      <c r="O4180" s="5">
        <f>O4181</f>
        <v>0</v>
      </c>
      <c r="P4180" s="5">
        <f t="shared" ref="P4180:V4181" si="3516">P4181</f>
        <v>0</v>
      </c>
      <c r="Q4180" s="5">
        <f t="shared" si="3516"/>
        <v>0</v>
      </c>
      <c r="R4180" s="5">
        <f t="shared" si="3516"/>
        <v>0</v>
      </c>
      <c r="S4180" s="5">
        <f t="shared" si="3516"/>
        <v>0</v>
      </c>
      <c r="T4180" s="5">
        <f t="shared" si="3516"/>
        <v>0</v>
      </c>
      <c r="U4180" s="5">
        <f t="shared" si="3516"/>
        <v>0</v>
      </c>
      <c r="V4180" s="42">
        <f t="shared" si="3516"/>
        <v>0</v>
      </c>
      <c r="W4180" s="5" t="e">
        <f t="shared" si="3510"/>
        <v>#DIV/0!</v>
      </c>
      <c r="X4180" s="27" t="s">
        <v>1591</v>
      </c>
      <c r="Y4180" s="2" t="s">
        <v>1630</v>
      </c>
    </row>
    <row r="4181" spans="1:25" ht="31.5" hidden="1" customHeight="1" x14ac:dyDescent="0.3">
      <c r="A4181" s="4" t="s">
        <v>242</v>
      </c>
      <c r="B4181" s="4" t="s">
        <v>1788</v>
      </c>
      <c r="C4181" s="4" t="s">
        <v>289</v>
      </c>
      <c r="D4181" s="4" t="s">
        <v>271</v>
      </c>
      <c r="E4181" s="14" t="s">
        <v>539</v>
      </c>
      <c r="F4181" s="5">
        <f t="shared" si="3515"/>
        <v>0</v>
      </c>
      <c r="G4181" s="5">
        <f t="shared" si="3515"/>
        <v>0</v>
      </c>
      <c r="H4181" s="5">
        <f t="shared" si="3515"/>
        <v>0</v>
      </c>
      <c r="I4181" s="5">
        <f t="shared" si="3515"/>
        <v>0</v>
      </c>
      <c r="J4181" s="5">
        <f t="shared" si="3515"/>
        <v>0</v>
      </c>
      <c r="K4181" s="5">
        <f t="shared" si="3515"/>
        <v>0</v>
      </c>
      <c r="L4181" s="5">
        <f t="shared" si="3515"/>
        <v>0</v>
      </c>
      <c r="M4181" s="5">
        <f t="shared" si="3490"/>
        <v>0</v>
      </c>
      <c r="N4181" s="5">
        <f>N4182</f>
        <v>0</v>
      </c>
      <c r="O4181" s="5">
        <f>O4182</f>
        <v>0</v>
      </c>
      <c r="P4181" s="5">
        <f t="shared" si="3516"/>
        <v>0</v>
      </c>
      <c r="Q4181" s="5">
        <f t="shared" si="3516"/>
        <v>0</v>
      </c>
      <c r="R4181" s="5">
        <f t="shared" si="3516"/>
        <v>0</v>
      </c>
      <c r="S4181" s="5">
        <f t="shared" si="3516"/>
        <v>0</v>
      </c>
      <c r="T4181" s="5">
        <f t="shared" si="3516"/>
        <v>0</v>
      </c>
      <c r="U4181" s="5">
        <f t="shared" si="3516"/>
        <v>0</v>
      </c>
      <c r="V4181" s="42">
        <f t="shared" si="3516"/>
        <v>0</v>
      </c>
      <c r="W4181" s="5" t="e">
        <f t="shared" si="3510"/>
        <v>#DIV/0!</v>
      </c>
      <c r="X4181" s="27" t="s">
        <v>1591</v>
      </c>
      <c r="Y4181" s="2" t="s">
        <v>1630</v>
      </c>
    </row>
    <row r="4182" spans="1:25" ht="15.75" hidden="1" customHeight="1" x14ac:dyDescent="0.3">
      <c r="A4182" s="4" t="s">
        <v>242</v>
      </c>
      <c r="B4182" s="4" t="s">
        <v>1788</v>
      </c>
      <c r="C4182" s="4" t="s">
        <v>289</v>
      </c>
      <c r="D4182" s="4" t="s">
        <v>270</v>
      </c>
      <c r="E4182" s="14" t="s">
        <v>540</v>
      </c>
      <c r="F4182" s="5"/>
      <c r="G4182" s="5"/>
      <c r="H4182" s="5"/>
      <c r="I4182" s="5"/>
      <c r="J4182" s="5"/>
      <c r="K4182" s="5"/>
      <c r="L4182" s="5"/>
      <c r="M4182" s="5">
        <f t="shared" si="3490"/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42">
        <v>0</v>
      </c>
      <c r="W4182" s="5" t="e">
        <f t="shared" si="3510"/>
        <v>#DIV/0!</v>
      </c>
      <c r="X4182" s="27" t="s">
        <v>1591</v>
      </c>
      <c r="Y4182" s="2" t="s">
        <v>1630</v>
      </c>
    </row>
    <row r="4183" spans="1:25" ht="47.25" customHeight="1" x14ac:dyDescent="0.3">
      <c r="A4183" s="4" t="s">
        <v>242</v>
      </c>
      <c r="B4183" s="4" t="s">
        <v>1788</v>
      </c>
      <c r="C4183" s="4" t="s">
        <v>1379</v>
      </c>
      <c r="D4183" s="4"/>
      <c r="E4183" s="14" t="s">
        <v>1399</v>
      </c>
      <c r="F4183" s="5">
        <f t="shared" ref="F4183:L4185" si="3517">F4184</f>
        <v>0</v>
      </c>
      <c r="G4183" s="5">
        <f t="shared" si="3517"/>
        <v>0</v>
      </c>
      <c r="H4183" s="5">
        <f t="shared" si="3517"/>
        <v>0</v>
      </c>
      <c r="I4183" s="5">
        <f t="shared" si="3517"/>
        <v>0</v>
      </c>
      <c r="J4183" s="5">
        <f t="shared" si="3517"/>
        <v>0</v>
      </c>
      <c r="K4183" s="5">
        <f t="shared" si="3517"/>
        <v>0</v>
      </c>
      <c r="L4183" s="5">
        <f t="shared" si="3517"/>
        <v>1838.4849999999999</v>
      </c>
      <c r="M4183" s="5">
        <f t="shared" si="3490"/>
        <v>1838.4849999999999</v>
      </c>
      <c r="N4183" s="5">
        <f t="shared" ref="N4183:O4185" si="3518">N4184</f>
        <v>1838.4849999999999</v>
      </c>
      <c r="O4183" s="5">
        <f t="shared" si="3518"/>
        <v>868.91499999999996</v>
      </c>
      <c r="P4183" s="5">
        <f t="shared" ref="P4183:V4185" si="3519">P4184</f>
        <v>0</v>
      </c>
      <c r="Q4183" s="5">
        <f t="shared" si="3519"/>
        <v>0</v>
      </c>
      <c r="R4183" s="5">
        <f t="shared" si="3519"/>
        <v>0</v>
      </c>
      <c r="S4183" s="5">
        <f t="shared" si="3519"/>
        <v>0</v>
      </c>
      <c r="T4183" s="5">
        <f t="shared" si="3519"/>
        <v>1838.4841200000001</v>
      </c>
      <c r="U4183" s="5">
        <f t="shared" si="3519"/>
        <v>0</v>
      </c>
      <c r="V4183" s="42">
        <f t="shared" si="3519"/>
        <v>0</v>
      </c>
      <c r="W4183" s="5">
        <f t="shared" si="3510"/>
        <v>99.999952134502053</v>
      </c>
      <c r="X4183" s="27"/>
    </row>
    <row r="4184" spans="1:25" ht="47.25" customHeight="1" x14ac:dyDescent="0.3">
      <c r="A4184" s="4" t="s">
        <v>242</v>
      </c>
      <c r="B4184" s="4" t="s">
        <v>1788</v>
      </c>
      <c r="C4184" s="4" t="s">
        <v>1380</v>
      </c>
      <c r="D4184" s="4"/>
      <c r="E4184" s="14" t="s">
        <v>1400</v>
      </c>
      <c r="F4184" s="5">
        <f t="shared" si="3517"/>
        <v>0</v>
      </c>
      <c r="G4184" s="5">
        <f t="shared" si="3517"/>
        <v>0</v>
      </c>
      <c r="H4184" s="5">
        <f t="shared" si="3517"/>
        <v>0</v>
      </c>
      <c r="I4184" s="5">
        <f t="shared" si="3517"/>
        <v>0</v>
      </c>
      <c r="J4184" s="5">
        <f t="shared" si="3517"/>
        <v>0</v>
      </c>
      <c r="K4184" s="5">
        <f t="shared" si="3517"/>
        <v>0</v>
      </c>
      <c r="L4184" s="5">
        <f t="shared" si="3517"/>
        <v>1838.4849999999999</v>
      </c>
      <c r="M4184" s="5">
        <f t="shared" si="3490"/>
        <v>1838.4849999999999</v>
      </c>
      <c r="N4184" s="5">
        <f t="shared" si="3518"/>
        <v>1838.4849999999999</v>
      </c>
      <c r="O4184" s="5">
        <f t="shared" si="3518"/>
        <v>868.91499999999996</v>
      </c>
      <c r="P4184" s="5">
        <f t="shared" si="3519"/>
        <v>0</v>
      </c>
      <c r="Q4184" s="5">
        <f t="shared" si="3519"/>
        <v>0</v>
      </c>
      <c r="R4184" s="5">
        <f t="shared" si="3519"/>
        <v>0</v>
      </c>
      <c r="S4184" s="5">
        <f t="shared" si="3519"/>
        <v>0</v>
      </c>
      <c r="T4184" s="5">
        <f t="shared" si="3519"/>
        <v>1838.4841200000001</v>
      </c>
      <c r="U4184" s="5">
        <f t="shared" si="3519"/>
        <v>0</v>
      </c>
      <c r="V4184" s="42">
        <f t="shared" si="3519"/>
        <v>0</v>
      </c>
      <c r="W4184" s="5">
        <f t="shared" si="3510"/>
        <v>99.999952134502053</v>
      </c>
      <c r="X4184" s="27"/>
    </row>
    <row r="4185" spans="1:25" ht="15.75" customHeight="1" x14ac:dyDescent="0.3">
      <c r="A4185" s="4" t="s">
        <v>242</v>
      </c>
      <c r="B4185" s="4" t="s">
        <v>1788</v>
      </c>
      <c r="C4185" s="4" t="s">
        <v>1380</v>
      </c>
      <c r="D4185" s="4" t="s">
        <v>13</v>
      </c>
      <c r="E4185" s="14" t="s">
        <v>547</v>
      </c>
      <c r="F4185" s="5">
        <f t="shared" si="3517"/>
        <v>0</v>
      </c>
      <c r="G4185" s="5">
        <f t="shared" si="3517"/>
        <v>0</v>
      </c>
      <c r="H4185" s="5">
        <f t="shared" si="3517"/>
        <v>0</v>
      </c>
      <c r="I4185" s="5">
        <f t="shared" si="3517"/>
        <v>0</v>
      </c>
      <c r="J4185" s="5">
        <f t="shared" si="3517"/>
        <v>0</v>
      </c>
      <c r="K4185" s="5">
        <f t="shared" si="3517"/>
        <v>0</v>
      </c>
      <c r="L4185" s="5">
        <f t="shared" si="3517"/>
        <v>1838.4849999999999</v>
      </c>
      <c r="M4185" s="5">
        <f t="shared" si="3490"/>
        <v>1838.4849999999999</v>
      </c>
      <c r="N4185" s="5">
        <f t="shared" si="3518"/>
        <v>1838.4849999999999</v>
      </c>
      <c r="O4185" s="5">
        <f t="shared" si="3518"/>
        <v>868.91499999999996</v>
      </c>
      <c r="P4185" s="5">
        <f t="shared" si="3519"/>
        <v>0</v>
      </c>
      <c r="Q4185" s="5">
        <f t="shared" si="3519"/>
        <v>0</v>
      </c>
      <c r="R4185" s="5">
        <f t="shared" si="3519"/>
        <v>0</v>
      </c>
      <c r="S4185" s="5">
        <f t="shared" si="3519"/>
        <v>0</v>
      </c>
      <c r="T4185" s="5">
        <f t="shared" si="3519"/>
        <v>1838.4841200000001</v>
      </c>
      <c r="U4185" s="5">
        <f t="shared" si="3519"/>
        <v>0</v>
      </c>
      <c r="V4185" s="42">
        <f t="shared" si="3519"/>
        <v>0</v>
      </c>
      <c r="W4185" s="5">
        <f t="shared" si="3510"/>
        <v>99.999952134502053</v>
      </c>
      <c r="X4185" s="27"/>
    </row>
    <row r="4186" spans="1:25" ht="63" customHeight="1" x14ac:dyDescent="0.3">
      <c r="A4186" s="4" t="s">
        <v>242</v>
      </c>
      <c r="B4186" s="4" t="s">
        <v>1788</v>
      </c>
      <c r="C4186" s="4" t="s">
        <v>1380</v>
      </c>
      <c r="D4186" s="4" t="s">
        <v>198</v>
      </c>
      <c r="E4186" s="14" t="s">
        <v>548</v>
      </c>
      <c r="F4186" s="5"/>
      <c r="G4186" s="5"/>
      <c r="H4186" s="5"/>
      <c r="I4186" s="5"/>
      <c r="J4186" s="5"/>
      <c r="K4186" s="5"/>
      <c r="L4186" s="5">
        <f>868.915+856.847+112.723</f>
        <v>1838.4849999999999</v>
      </c>
      <c r="M4186" s="5">
        <f t="shared" si="3490"/>
        <v>1838.4849999999999</v>
      </c>
      <c r="N4186" s="5">
        <v>1838.4849999999999</v>
      </c>
      <c r="O4186" s="5">
        <v>868.91499999999996</v>
      </c>
      <c r="P4186" s="5">
        <v>0</v>
      </c>
      <c r="Q4186" s="5">
        <v>0</v>
      </c>
      <c r="R4186" s="5">
        <v>0</v>
      </c>
      <c r="S4186" s="5">
        <v>0</v>
      </c>
      <c r="T4186" s="5">
        <v>1838.4841200000001</v>
      </c>
      <c r="U4186" s="5">
        <v>0</v>
      </c>
      <c r="V4186" s="42">
        <v>0</v>
      </c>
      <c r="W4186" s="5">
        <f t="shared" si="3510"/>
        <v>99.999952134502053</v>
      </c>
      <c r="X4186" s="27"/>
    </row>
    <row r="4187" spans="1:25" ht="31.5" customHeight="1" x14ac:dyDescent="0.3">
      <c r="A4187" s="4" t="s">
        <v>242</v>
      </c>
      <c r="B4187" s="4" t="s">
        <v>1788</v>
      </c>
      <c r="C4187" s="4" t="s">
        <v>1706</v>
      </c>
      <c r="D4187" s="4"/>
      <c r="E4187" s="14" t="s">
        <v>1707</v>
      </c>
      <c r="F4187" s="5"/>
      <c r="G4187" s="5"/>
      <c r="H4187" s="5"/>
      <c r="I4187" s="5"/>
      <c r="J4187" s="5"/>
      <c r="K4187" s="5"/>
      <c r="L4187" s="5">
        <f>L4188</f>
        <v>5973.2690000000002</v>
      </c>
      <c r="M4187" s="5">
        <f>L4187</f>
        <v>5973.2690000000002</v>
      </c>
      <c r="N4187" s="5">
        <f t="shared" ref="N4187:V4187" si="3520">N4188</f>
        <v>5973.2690000000002</v>
      </c>
      <c r="O4187" s="5">
        <f t="shared" si="3520"/>
        <v>5973.2690000000002</v>
      </c>
      <c r="P4187" s="5">
        <f t="shared" si="3520"/>
        <v>0</v>
      </c>
      <c r="Q4187" s="5">
        <f t="shared" si="3520"/>
        <v>0</v>
      </c>
      <c r="R4187" s="5">
        <f t="shared" si="3520"/>
        <v>0</v>
      </c>
      <c r="S4187" s="5">
        <f t="shared" si="3520"/>
        <v>0</v>
      </c>
      <c r="T4187" s="5">
        <f t="shared" si="3520"/>
        <v>5973.2685300000003</v>
      </c>
      <c r="U4187" s="5">
        <f t="shared" si="3520"/>
        <v>0</v>
      </c>
      <c r="V4187" s="42">
        <f t="shared" si="3520"/>
        <v>0</v>
      </c>
      <c r="W4187" s="5">
        <f t="shared" si="3510"/>
        <v>99.999992131611677</v>
      </c>
      <c r="X4187" s="27"/>
    </row>
    <row r="4188" spans="1:25" ht="47.25" customHeight="1" x14ac:dyDescent="0.3">
      <c r="A4188" s="4" t="s">
        <v>242</v>
      </c>
      <c r="B4188" s="4" t="s">
        <v>1788</v>
      </c>
      <c r="C4188" s="4" t="s">
        <v>1708</v>
      </c>
      <c r="D4188" s="4"/>
      <c r="E4188" s="14" t="s">
        <v>1709</v>
      </c>
      <c r="F4188" s="5"/>
      <c r="G4188" s="5"/>
      <c r="H4188" s="5"/>
      <c r="I4188" s="5"/>
      <c r="J4188" s="5"/>
      <c r="K4188" s="5"/>
      <c r="L4188" s="5">
        <f>L4191</f>
        <v>5973.2690000000002</v>
      </c>
      <c r="M4188" s="5">
        <f>L4188</f>
        <v>5973.2690000000002</v>
      </c>
      <c r="N4188" s="5">
        <f>N4191+N4189</f>
        <v>5973.2690000000002</v>
      </c>
      <c r="O4188" s="5">
        <f t="shared" ref="O4188:V4188" si="3521">O4191+O4189</f>
        <v>5973.2690000000002</v>
      </c>
      <c r="P4188" s="5">
        <f t="shared" si="3521"/>
        <v>0</v>
      </c>
      <c r="Q4188" s="5">
        <f t="shared" si="3521"/>
        <v>0</v>
      </c>
      <c r="R4188" s="5">
        <f t="shared" si="3521"/>
        <v>0</v>
      </c>
      <c r="S4188" s="5">
        <f t="shared" si="3521"/>
        <v>0</v>
      </c>
      <c r="T4188" s="5">
        <f t="shared" si="3521"/>
        <v>5973.2685300000003</v>
      </c>
      <c r="U4188" s="5">
        <f t="shared" si="3521"/>
        <v>0</v>
      </c>
      <c r="V4188" s="42">
        <f t="shared" si="3521"/>
        <v>0</v>
      </c>
      <c r="W4188" s="5">
        <f t="shared" si="3510"/>
        <v>99.999992131611677</v>
      </c>
      <c r="X4188" s="27"/>
    </row>
    <row r="4189" spans="1:25" ht="31.5" customHeight="1" x14ac:dyDescent="0.3">
      <c r="A4189" s="4" t="s">
        <v>242</v>
      </c>
      <c r="B4189" s="4" t="s">
        <v>1788</v>
      </c>
      <c r="C4189" s="4" t="s">
        <v>1708</v>
      </c>
      <c r="D4189" s="4" t="s">
        <v>11</v>
      </c>
      <c r="E4189" s="14" t="s">
        <v>531</v>
      </c>
      <c r="F4189" s="5"/>
      <c r="G4189" s="5"/>
      <c r="H4189" s="5"/>
      <c r="I4189" s="5"/>
      <c r="J4189" s="5"/>
      <c r="K4189" s="5"/>
      <c r="L4189" s="5"/>
      <c r="M4189" s="5">
        <f>M4190</f>
        <v>0</v>
      </c>
      <c r="N4189" s="5">
        <f t="shared" ref="N4189:V4189" si="3522">N4190</f>
        <v>598.6</v>
      </c>
      <c r="O4189" s="5">
        <f t="shared" si="3522"/>
        <v>598.6</v>
      </c>
      <c r="P4189" s="5">
        <f t="shared" si="3522"/>
        <v>0</v>
      </c>
      <c r="Q4189" s="5">
        <f t="shared" si="3522"/>
        <v>0</v>
      </c>
      <c r="R4189" s="5">
        <f t="shared" si="3522"/>
        <v>0</v>
      </c>
      <c r="S4189" s="5">
        <f t="shared" si="3522"/>
        <v>0</v>
      </c>
      <c r="T4189" s="5">
        <f t="shared" si="3522"/>
        <v>598.6</v>
      </c>
      <c r="U4189" s="5">
        <f t="shared" si="3522"/>
        <v>0</v>
      </c>
      <c r="V4189" s="42">
        <f t="shared" si="3522"/>
        <v>0</v>
      </c>
      <c r="W4189" s="5">
        <f t="shared" si="3510"/>
        <v>100</v>
      </c>
      <c r="X4189" s="27"/>
    </row>
    <row r="4190" spans="1:25" ht="31.5" customHeight="1" x14ac:dyDescent="0.3">
      <c r="A4190" s="4" t="s">
        <v>242</v>
      </c>
      <c r="B4190" s="4" t="s">
        <v>1788</v>
      </c>
      <c r="C4190" s="4" t="s">
        <v>1708</v>
      </c>
      <c r="D4190" s="4" t="s">
        <v>12</v>
      </c>
      <c r="E4190" s="14" t="s">
        <v>532</v>
      </c>
      <c r="F4190" s="5"/>
      <c r="G4190" s="5"/>
      <c r="H4190" s="5"/>
      <c r="I4190" s="5"/>
      <c r="J4190" s="5"/>
      <c r="K4190" s="5"/>
      <c r="L4190" s="5"/>
      <c r="M4190" s="5">
        <v>0</v>
      </c>
      <c r="N4190" s="5">
        <v>598.6</v>
      </c>
      <c r="O4190" s="5">
        <v>598.6</v>
      </c>
      <c r="P4190" s="5">
        <v>0</v>
      </c>
      <c r="Q4190" s="5">
        <v>0</v>
      </c>
      <c r="R4190" s="5">
        <v>0</v>
      </c>
      <c r="S4190" s="5">
        <v>0</v>
      </c>
      <c r="T4190" s="5">
        <v>598.6</v>
      </c>
      <c r="U4190" s="5">
        <v>0</v>
      </c>
      <c r="V4190" s="42">
        <v>0</v>
      </c>
      <c r="W4190" s="5">
        <f t="shared" si="3510"/>
        <v>100</v>
      </c>
      <c r="X4190" s="27"/>
    </row>
    <row r="4191" spans="1:25" ht="15.75" customHeight="1" x14ac:dyDescent="0.3">
      <c r="A4191" s="4" t="s">
        <v>242</v>
      </c>
      <c r="B4191" s="4" t="s">
        <v>1788</v>
      </c>
      <c r="C4191" s="4" t="s">
        <v>1708</v>
      </c>
      <c r="D4191" s="4" t="s">
        <v>13</v>
      </c>
      <c r="E4191" s="14" t="s">
        <v>547</v>
      </c>
      <c r="F4191" s="5"/>
      <c r="G4191" s="5"/>
      <c r="H4191" s="5"/>
      <c r="I4191" s="5"/>
      <c r="J4191" s="5"/>
      <c r="K4191" s="5"/>
      <c r="L4191" s="5">
        <f>L4192</f>
        <v>5973.2690000000002</v>
      </c>
      <c r="M4191" s="5">
        <f>L4191</f>
        <v>5973.2690000000002</v>
      </c>
      <c r="N4191" s="5">
        <f t="shared" ref="N4191:V4191" si="3523">N4192</f>
        <v>5374.6689999999999</v>
      </c>
      <c r="O4191" s="5">
        <f t="shared" si="3523"/>
        <v>5374.6689999999999</v>
      </c>
      <c r="P4191" s="5">
        <f t="shared" si="3523"/>
        <v>0</v>
      </c>
      <c r="Q4191" s="5">
        <f t="shared" si="3523"/>
        <v>0</v>
      </c>
      <c r="R4191" s="5">
        <f t="shared" si="3523"/>
        <v>0</v>
      </c>
      <c r="S4191" s="5">
        <f t="shared" si="3523"/>
        <v>0</v>
      </c>
      <c r="T4191" s="5">
        <f t="shared" si="3523"/>
        <v>5374.6685299999999</v>
      </c>
      <c r="U4191" s="5">
        <f t="shared" si="3523"/>
        <v>0</v>
      </c>
      <c r="V4191" s="42">
        <f t="shared" si="3523"/>
        <v>0</v>
      </c>
      <c r="W4191" s="5">
        <f t="shared" si="3510"/>
        <v>99.999991255275447</v>
      </c>
      <c r="X4191" s="27"/>
    </row>
    <row r="4192" spans="1:25" ht="15.75" customHeight="1" x14ac:dyDescent="0.3">
      <c r="A4192" s="4" t="s">
        <v>242</v>
      </c>
      <c r="B4192" s="4" t="s">
        <v>1788</v>
      </c>
      <c r="C4192" s="4" t="s">
        <v>1708</v>
      </c>
      <c r="D4192" s="4" t="s">
        <v>14</v>
      </c>
      <c r="E4192" s="14" t="s">
        <v>549</v>
      </c>
      <c r="F4192" s="5"/>
      <c r="G4192" s="5"/>
      <c r="H4192" s="5"/>
      <c r="I4192" s="5"/>
      <c r="J4192" s="5"/>
      <c r="K4192" s="5"/>
      <c r="L4192" s="5">
        <f>1722.906+4250.363</f>
        <v>5973.2690000000002</v>
      </c>
      <c r="M4192" s="5">
        <f>L4192</f>
        <v>5973.2690000000002</v>
      </c>
      <c r="N4192" s="5">
        <v>5374.6689999999999</v>
      </c>
      <c r="O4192" s="5">
        <v>5374.6689999999999</v>
      </c>
      <c r="P4192" s="5">
        <v>0</v>
      </c>
      <c r="Q4192" s="5">
        <v>0</v>
      </c>
      <c r="R4192" s="5">
        <v>0</v>
      </c>
      <c r="S4192" s="5">
        <v>0</v>
      </c>
      <c r="T4192" s="5">
        <v>5374.6685299999999</v>
      </c>
      <c r="U4192" s="5">
        <v>0</v>
      </c>
      <c r="V4192" s="42">
        <v>0</v>
      </c>
      <c r="W4192" s="5">
        <f t="shared" si="3510"/>
        <v>99.999991255275447</v>
      </c>
      <c r="X4192" s="27"/>
    </row>
    <row r="4193" spans="1:24" ht="31.5" customHeight="1" x14ac:dyDescent="0.3">
      <c r="A4193" s="4" t="s">
        <v>242</v>
      </c>
      <c r="B4193" s="4" t="s">
        <v>1788</v>
      </c>
      <c r="C4193" s="4" t="s">
        <v>253</v>
      </c>
      <c r="D4193" s="4"/>
      <c r="E4193" s="14" t="s">
        <v>1229</v>
      </c>
      <c r="F4193" s="5">
        <f t="shared" ref="F4193:L4196" si="3524">F4194</f>
        <v>30173.599999999999</v>
      </c>
      <c r="G4193" s="5">
        <f t="shared" si="3524"/>
        <v>30173.599999999999</v>
      </c>
      <c r="H4193" s="5">
        <f t="shared" si="3524"/>
        <v>30173.599999999999</v>
      </c>
      <c r="I4193" s="5">
        <f t="shared" si="3524"/>
        <v>-1751.4</v>
      </c>
      <c r="J4193" s="5">
        <f t="shared" si="3524"/>
        <v>-20000</v>
      </c>
      <c r="K4193" s="5">
        <f t="shared" si="3524"/>
        <v>-20000</v>
      </c>
      <c r="L4193" s="5">
        <f t="shared" si="3524"/>
        <v>9491.8560000000016</v>
      </c>
      <c r="M4193" s="5">
        <f t="shared" si="3490"/>
        <v>37914.055999999997</v>
      </c>
      <c r="N4193" s="5">
        <f t="shared" ref="N4193:O4196" si="3525">N4194</f>
        <v>36086.798869999999</v>
      </c>
      <c r="O4193" s="5">
        <f t="shared" si="3525"/>
        <v>22900.241839999999</v>
      </c>
      <c r="P4193" s="5">
        <f t="shared" ref="P4193:V4196" si="3526">P4194</f>
        <v>0</v>
      </c>
      <c r="Q4193" s="5">
        <f t="shared" si="3526"/>
        <v>0</v>
      </c>
      <c r="R4193" s="5">
        <f t="shared" si="3526"/>
        <v>0</v>
      </c>
      <c r="S4193" s="5">
        <f t="shared" si="3526"/>
        <v>0</v>
      </c>
      <c r="T4193" s="5">
        <f t="shared" si="3526"/>
        <v>34801.811389999995</v>
      </c>
      <c r="U4193" s="5">
        <f t="shared" si="3526"/>
        <v>0</v>
      </c>
      <c r="V4193" s="42">
        <f t="shared" si="3526"/>
        <v>0</v>
      </c>
      <c r="W4193" s="5">
        <f t="shared" si="3510"/>
        <v>96.439175764442069</v>
      </c>
      <c r="X4193" s="27"/>
    </row>
    <row r="4194" spans="1:24" ht="63" customHeight="1" x14ac:dyDescent="0.3">
      <c r="A4194" s="4" t="s">
        <v>242</v>
      </c>
      <c r="B4194" s="4" t="s">
        <v>1788</v>
      </c>
      <c r="C4194" s="4" t="s">
        <v>254</v>
      </c>
      <c r="D4194" s="4"/>
      <c r="E4194" s="14" t="s">
        <v>1230</v>
      </c>
      <c r="F4194" s="5">
        <f t="shared" si="3524"/>
        <v>30173.599999999999</v>
      </c>
      <c r="G4194" s="5">
        <f t="shared" si="3524"/>
        <v>30173.599999999999</v>
      </c>
      <c r="H4194" s="5">
        <f t="shared" si="3524"/>
        <v>30173.599999999999</v>
      </c>
      <c r="I4194" s="5">
        <f t="shared" si="3524"/>
        <v>-1751.4</v>
      </c>
      <c r="J4194" s="5">
        <f t="shared" si="3524"/>
        <v>-20000</v>
      </c>
      <c r="K4194" s="5">
        <f t="shared" si="3524"/>
        <v>-20000</v>
      </c>
      <c r="L4194" s="5">
        <f>L4195+L4198</f>
        <v>9491.8560000000016</v>
      </c>
      <c r="M4194" s="5">
        <f t="shared" si="3490"/>
        <v>37914.055999999997</v>
      </c>
      <c r="N4194" s="5">
        <f>N4195+N4198</f>
        <v>36086.798869999999</v>
      </c>
      <c r="O4194" s="5">
        <f t="shared" ref="O4194:V4194" si="3527">O4195+O4198</f>
        <v>22900.241839999999</v>
      </c>
      <c r="P4194" s="5">
        <f t="shared" si="3527"/>
        <v>0</v>
      </c>
      <c r="Q4194" s="5">
        <f t="shared" si="3527"/>
        <v>0</v>
      </c>
      <c r="R4194" s="5">
        <f t="shared" si="3527"/>
        <v>0</v>
      </c>
      <c r="S4194" s="5">
        <f t="shared" si="3527"/>
        <v>0</v>
      </c>
      <c r="T4194" s="5">
        <f t="shared" si="3527"/>
        <v>34801.811389999995</v>
      </c>
      <c r="U4194" s="5">
        <f t="shared" si="3527"/>
        <v>0</v>
      </c>
      <c r="V4194" s="5">
        <f t="shared" si="3527"/>
        <v>0</v>
      </c>
      <c r="W4194" s="5">
        <f t="shared" si="3510"/>
        <v>96.439175764442069</v>
      </c>
      <c r="X4194" s="27"/>
    </row>
    <row r="4195" spans="1:24" ht="31.5" customHeight="1" x14ac:dyDescent="0.3">
      <c r="A4195" s="4" t="s">
        <v>242</v>
      </c>
      <c r="B4195" s="4" t="s">
        <v>1788</v>
      </c>
      <c r="C4195" s="4" t="s">
        <v>250</v>
      </c>
      <c r="D4195" s="4"/>
      <c r="E4195" s="14" t="s">
        <v>791</v>
      </c>
      <c r="F4195" s="5">
        <f t="shared" si="3524"/>
        <v>30173.599999999999</v>
      </c>
      <c r="G4195" s="5">
        <f t="shared" si="3524"/>
        <v>30173.599999999999</v>
      </c>
      <c r="H4195" s="5">
        <f t="shared" si="3524"/>
        <v>30173.599999999999</v>
      </c>
      <c r="I4195" s="5">
        <f t="shared" si="3524"/>
        <v>-1751.4</v>
      </c>
      <c r="J4195" s="5">
        <f t="shared" si="3524"/>
        <v>-20000</v>
      </c>
      <c r="K4195" s="5">
        <f t="shared" si="3524"/>
        <v>-20000</v>
      </c>
      <c r="L4195" s="5">
        <f t="shared" si="3524"/>
        <v>8905.273000000001</v>
      </c>
      <c r="M4195" s="5">
        <f t="shared" si="3490"/>
        <v>37327.472999999998</v>
      </c>
      <c r="N4195" s="5">
        <f t="shared" si="3525"/>
        <v>35500.21587</v>
      </c>
      <c r="O4195" s="5">
        <f t="shared" si="3525"/>
        <v>22900.241839999999</v>
      </c>
      <c r="P4195" s="5">
        <f t="shared" si="3526"/>
        <v>0</v>
      </c>
      <c r="Q4195" s="5">
        <f t="shared" si="3526"/>
        <v>0</v>
      </c>
      <c r="R4195" s="5">
        <f t="shared" si="3526"/>
        <v>0</v>
      </c>
      <c r="S4195" s="5">
        <f t="shared" si="3526"/>
        <v>0</v>
      </c>
      <c r="T4195" s="5">
        <f t="shared" si="3526"/>
        <v>34215.228389999997</v>
      </c>
      <c r="U4195" s="5">
        <f t="shared" si="3526"/>
        <v>0</v>
      </c>
      <c r="V4195" s="42">
        <f t="shared" si="3526"/>
        <v>0</v>
      </c>
      <c r="W4195" s="5">
        <f t="shared" si="3510"/>
        <v>96.380338968344418</v>
      </c>
      <c r="X4195" s="27"/>
    </row>
    <row r="4196" spans="1:24" ht="31.5" customHeight="1" x14ac:dyDescent="0.3">
      <c r="A4196" s="4" t="s">
        <v>242</v>
      </c>
      <c r="B4196" s="4" t="s">
        <v>1788</v>
      </c>
      <c r="C4196" s="4" t="s">
        <v>250</v>
      </c>
      <c r="D4196" s="4" t="s">
        <v>11</v>
      </c>
      <c r="E4196" s="14" t="s">
        <v>531</v>
      </c>
      <c r="F4196" s="5">
        <f t="shared" si="3524"/>
        <v>30173.599999999999</v>
      </c>
      <c r="G4196" s="5">
        <f t="shared" si="3524"/>
        <v>30173.599999999999</v>
      </c>
      <c r="H4196" s="5">
        <f t="shared" si="3524"/>
        <v>30173.599999999999</v>
      </c>
      <c r="I4196" s="5">
        <f t="shared" si="3524"/>
        <v>-1751.4</v>
      </c>
      <c r="J4196" s="5">
        <f t="shared" si="3524"/>
        <v>-20000</v>
      </c>
      <c r="K4196" s="5">
        <f t="shared" si="3524"/>
        <v>-20000</v>
      </c>
      <c r="L4196" s="5">
        <f t="shared" si="3524"/>
        <v>8905.273000000001</v>
      </c>
      <c r="M4196" s="5">
        <f t="shared" si="3490"/>
        <v>37327.472999999998</v>
      </c>
      <c r="N4196" s="5">
        <f t="shared" si="3525"/>
        <v>35500.21587</v>
      </c>
      <c r="O4196" s="5">
        <f t="shared" si="3525"/>
        <v>22900.241839999999</v>
      </c>
      <c r="P4196" s="5">
        <f t="shared" si="3526"/>
        <v>0</v>
      </c>
      <c r="Q4196" s="5">
        <f t="shared" si="3526"/>
        <v>0</v>
      </c>
      <c r="R4196" s="5">
        <f t="shared" si="3526"/>
        <v>0</v>
      </c>
      <c r="S4196" s="5">
        <f t="shared" si="3526"/>
        <v>0</v>
      </c>
      <c r="T4196" s="5">
        <f t="shared" si="3526"/>
        <v>34215.228389999997</v>
      </c>
      <c r="U4196" s="5">
        <f t="shared" si="3526"/>
        <v>0</v>
      </c>
      <c r="V4196" s="42">
        <f t="shared" si="3526"/>
        <v>0</v>
      </c>
      <c r="W4196" s="5">
        <f t="shared" si="3510"/>
        <v>96.380338968344418</v>
      </c>
      <c r="X4196" s="27"/>
    </row>
    <row r="4197" spans="1:24" ht="31.5" customHeight="1" x14ac:dyDescent="0.3">
      <c r="A4197" s="4" t="s">
        <v>242</v>
      </c>
      <c r="B4197" s="4" t="s">
        <v>1788</v>
      </c>
      <c r="C4197" s="4" t="s">
        <v>250</v>
      </c>
      <c r="D4197" s="4" t="s">
        <v>12</v>
      </c>
      <c r="E4197" s="14" t="s">
        <v>532</v>
      </c>
      <c r="F4197" s="5">
        <v>30173.599999999999</v>
      </c>
      <c r="G4197" s="5">
        <v>30173.599999999999</v>
      </c>
      <c r="H4197" s="5">
        <v>30173.599999999999</v>
      </c>
      <c r="I4197" s="5">
        <v>-1751.4</v>
      </c>
      <c r="J4197" s="5">
        <v>-20000</v>
      </c>
      <c r="K4197" s="5">
        <v>-20000</v>
      </c>
      <c r="L4197" s="5">
        <f>6310.993-109.857-955.807-740.056+7000-2600</f>
        <v>8905.273000000001</v>
      </c>
      <c r="M4197" s="5">
        <f t="shared" si="3490"/>
        <v>37327.472999999998</v>
      </c>
      <c r="N4197" s="5">
        <v>35500.21587</v>
      </c>
      <c r="O4197" s="5">
        <v>22900.241839999999</v>
      </c>
      <c r="P4197" s="5">
        <v>0</v>
      </c>
      <c r="Q4197" s="5">
        <v>0</v>
      </c>
      <c r="R4197" s="5">
        <v>0</v>
      </c>
      <c r="S4197" s="5">
        <v>0</v>
      </c>
      <c r="T4197" s="5">
        <v>34215.228389999997</v>
      </c>
      <c r="U4197" s="5">
        <v>0</v>
      </c>
      <c r="V4197" s="42">
        <v>0</v>
      </c>
      <c r="W4197" s="5">
        <f t="shared" si="3510"/>
        <v>96.380338968344418</v>
      </c>
      <c r="X4197" s="27"/>
    </row>
    <row r="4198" spans="1:24" ht="78" x14ac:dyDescent="0.3">
      <c r="A4198" s="48" t="s">
        <v>242</v>
      </c>
      <c r="B4198" s="48" t="s">
        <v>1788</v>
      </c>
      <c r="C4198" s="48" t="s">
        <v>1741</v>
      </c>
      <c r="D4198" s="48"/>
      <c r="E4198" s="49" t="s">
        <v>1742</v>
      </c>
      <c r="F4198" s="5"/>
      <c r="G4198" s="5"/>
      <c r="H4198" s="5"/>
      <c r="I4198" s="5"/>
      <c r="J4198" s="5"/>
      <c r="K4198" s="5"/>
      <c r="L4198" s="5">
        <f>L4199</f>
        <v>586.58299999999997</v>
      </c>
      <c r="M4198" s="5">
        <f>L4198</f>
        <v>586.58299999999997</v>
      </c>
      <c r="N4198" s="5">
        <f>N4199</f>
        <v>586.58299999999997</v>
      </c>
      <c r="O4198" s="5">
        <f t="shared" ref="O4198:V4199" si="3528">O4199</f>
        <v>0</v>
      </c>
      <c r="P4198" s="5">
        <f t="shared" si="3528"/>
        <v>0</v>
      </c>
      <c r="Q4198" s="5">
        <f t="shared" si="3528"/>
        <v>0</v>
      </c>
      <c r="R4198" s="5">
        <f t="shared" si="3528"/>
        <v>0</v>
      </c>
      <c r="S4198" s="5">
        <f t="shared" si="3528"/>
        <v>0</v>
      </c>
      <c r="T4198" s="5">
        <f t="shared" si="3528"/>
        <v>586.58299999999997</v>
      </c>
      <c r="U4198" s="5">
        <f t="shared" si="3528"/>
        <v>0</v>
      </c>
      <c r="V4198" s="5">
        <f t="shared" si="3528"/>
        <v>0</v>
      </c>
      <c r="W4198" s="5">
        <f t="shared" si="3510"/>
        <v>100</v>
      </c>
      <c r="X4198" s="27"/>
    </row>
    <row r="4199" spans="1:24" ht="31.5" customHeight="1" x14ac:dyDescent="0.3">
      <c r="A4199" s="48" t="s">
        <v>242</v>
      </c>
      <c r="B4199" s="48" t="s">
        <v>1788</v>
      </c>
      <c r="C4199" s="48" t="s">
        <v>1741</v>
      </c>
      <c r="D4199" s="48" t="s">
        <v>11</v>
      </c>
      <c r="E4199" s="49" t="s">
        <v>531</v>
      </c>
      <c r="F4199" s="5"/>
      <c r="G4199" s="5"/>
      <c r="H4199" s="5"/>
      <c r="I4199" s="5"/>
      <c r="J4199" s="5"/>
      <c r="K4199" s="5"/>
      <c r="L4199" s="5">
        <f>L4200</f>
        <v>586.58299999999997</v>
      </c>
      <c r="M4199" s="5">
        <f t="shared" ref="M4199:M4200" si="3529">L4199</f>
        <v>586.58299999999997</v>
      </c>
      <c r="N4199" s="5">
        <f>N4200</f>
        <v>586.58299999999997</v>
      </c>
      <c r="O4199" s="5">
        <f t="shared" si="3528"/>
        <v>0</v>
      </c>
      <c r="P4199" s="5">
        <f t="shared" si="3528"/>
        <v>0</v>
      </c>
      <c r="Q4199" s="5">
        <f t="shared" si="3528"/>
        <v>0</v>
      </c>
      <c r="R4199" s="5">
        <f t="shared" si="3528"/>
        <v>0</v>
      </c>
      <c r="S4199" s="5">
        <f t="shared" si="3528"/>
        <v>0</v>
      </c>
      <c r="T4199" s="5">
        <f t="shared" si="3528"/>
        <v>586.58299999999997</v>
      </c>
      <c r="U4199" s="5">
        <f t="shared" si="3528"/>
        <v>0</v>
      </c>
      <c r="V4199" s="5">
        <f t="shared" si="3528"/>
        <v>0</v>
      </c>
      <c r="W4199" s="5">
        <f t="shared" si="3510"/>
        <v>100</v>
      </c>
      <c r="X4199" s="27"/>
    </row>
    <row r="4200" spans="1:24" ht="31.5" customHeight="1" x14ac:dyDescent="0.3">
      <c r="A4200" s="48" t="s">
        <v>242</v>
      </c>
      <c r="B4200" s="48" t="s">
        <v>1788</v>
      </c>
      <c r="C4200" s="48" t="s">
        <v>1741</v>
      </c>
      <c r="D4200" s="48" t="s">
        <v>12</v>
      </c>
      <c r="E4200" s="49" t="s">
        <v>532</v>
      </c>
      <c r="F4200" s="5"/>
      <c r="G4200" s="5"/>
      <c r="H4200" s="5"/>
      <c r="I4200" s="5"/>
      <c r="J4200" s="5"/>
      <c r="K4200" s="5"/>
      <c r="L4200" s="5">
        <v>586.58299999999997</v>
      </c>
      <c r="M4200" s="5">
        <f t="shared" si="3529"/>
        <v>586.58299999999997</v>
      </c>
      <c r="N4200" s="5">
        <v>586.58299999999997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586.58299999999997</v>
      </c>
      <c r="U4200" s="5">
        <v>0</v>
      </c>
      <c r="V4200" s="5">
        <v>0</v>
      </c>
      <c r="W4200" s="5">
        <f t="shared" si="3510"/>
        <v>100</v>
      </c>
      <c r="X4200" s="27"/>
    </row>
    <row r="4201" spans="1:24" ht="47.25" hidden="1" customHeight="1" x14ac:dyDescent="0.25">
      <c r="A4201" s="4" t="s">
        <v>242</v>
      </c>
      <c r="B4201" s="4" t="s">
        <v>1788</v>
      </c>
      <c r="C4201" s="4" t="s">
        <v>38</v>
      </c>
      <c r="D4201" s="4"/>
      <c r="E4201" s="14" t="s">
        <v>838</v>
      </c>
      <c r="F4201" s="5"/>
      <c r="G4201" s="5"/>
      <c r="H4201" s="5"/>
      <c r="I4201" s="5"/>
      <c r="J4201" s="5"/>
      <c r="K4201" s="5"/>
      <c r="L4201" s="5">
        <f>L4202</f>
        <v>0</v>
      </c>
      <c r="M4201" s="5">
        <f t="shared" si="3490"/>
        <v>0</v>
      </c>
      <c r="N4201" s="5">
        <f>N4202</f>
        <v>0</v>
      </c>
      <c r="O4201" s="5">
        <f>O4202</f>
        <v>90</v>
      </c>
      <c r="P4201" s="5">
        <f t="shared" ref="P4201:V4202" si="3530">P4202</f>
        <v>0</v>
      </c>
      <c r="Q4201" s="5">
        <f t="shared" si="3530"/>
        <v>0</v>
      </c>
      <c r="R4201" s="5">
        <f t="shared" si="3530"/>
        <v>0</v>
      </c>
      <c r="S4201" s="5">
        <f t="shared" si="3530"/>
        <v>0</v>
      </c>
      <c r="T4201" s="5">
        <f>T4202</f>
        <v>0</v>
      </c>
      <c r="U4201" s="5">
        <f t="shared" si="3530"/>
        <v>0</v>
      </c>
      <c r="V4201" s="42">
        <f t="shared" si="3530"/>
        <v>0</v>
      </c>
      <c r="W4201" s="5" t="e">
        <f t="shared" si="3510"/>
        <v>#DIV/0!</v>
      </c>
      <c r="X4201" s="25" t="s">
        <v>1591</v>
      </c>
    </row>
    <row r="4202" spans="1:24" ht="31.5" hidden="1" customHeight="1" x14ac:dyDescent="0.25">
      <c r="A4202" s="4" t="s">
        <v>242</v>
      </c>
      <c r="B4202" s="4" t="s">
        <v>1788</v>
      </c>
      <c r="C4202" s="4" t="s">
        <v>45</v>
      </c>
      <c r="D4202" s="4"/>
      <c r="E4202" s="14" t="s">
        <v>839</v>
      </c>
      <c r="F4202" s="5"/>
      <c r="G4202" s="5"/>
      <c r="H4202" s="5"/>
      <c r="I4202" s="5"/>
      <c r="J4202" s="5"/>
      <c r="K4202" s="5"/>
      <c r="L4202" s="5">
        <f>L4203</f>
        <v>0</v>
      </c>
      <c r="M4202" s="5">
        <f t="shared" si="3490"/>
        <v>0</v>
      </c>
      <c r="N4202" s="5">
        <f>N4203</f>
        <v>0</v>
      </c>
      <c r="O4202" s="5">
        <f>O4203</f>
        <v>90</v>
      </c>
      <c r="P4202" s="5">
        <f t="shared" si="3530"/>
        <v>0</v>
      </c>
      <c r="Q4202" s="5">
        <f t="shared" si="3530"/>
        <v>0</v>
      </c>
      <c r="R4202" s="5">
        <f t="shared" si="3530"/>
        <v>0</v>
      </c>
      <c r="S4202" s="5">
        <f t="shared" si="3530"/>
        <v>0</v>
      </c>
      <c r="T4202" s="5">
        <f>T4203</f>
        <v>0</v>
      </c>
      <c r="U4202" s="5">
        <f t="shared" si="3530"/>
        <v>0</v>
      </c>
      <c r="V4202" s="42">
        <f t="shared" si="3530"/>
        <v>0</v>
      </c>
      <c r="W4202" s="5" t="e">
        <f t="shared" si="3510"/>
        <v>#DIV/0!</v>
      </c>
      <c r="X4202" s="25" t="s">
        <v>1591</v>
      </c>
    </row>
    <row r="4203" spans="1:24" ht="31.5" hidden="1" customHeight="1" x14ac:dyDescent="0.25">
      <c r="A4203" s="4" t="s">
        <v>242</v>
      </c>
      <c r="B4203" s="4" t="s">
        <v>1788</v>
      </c>
      <c r="C4203" s="4" t="s">
        <v>46</v>
      </c>
      <c r="D4203" s="4"/>
      <c r="E4203" s="14" t="s">
        <v>840</v>
      </c>
      <c r="F4203" s="5"/>
      <c r="G4203" s="5"/>
      <c r="H4203" s="5"/>
      <c r="I4203" s="5"/>
      <c r="J4203" s="5"/>
      <c r="K4203" s="5"/>
      <c r="L4203" s="5">
        <f>L4204+L4206</f>
        <v>0</v>
      </c>
      <c r="M4203" s="5">
        <f t="shared" si="3490"/>
        <v>0</v>
      </c>
      <c r="N4203" s="5">
        <f>N4204+N4206</f>
        <v>0</v>
      </c>
      <c r="O4203" s="5">
        <f>O4204+O4206</f>
        <v>90</v>
      </c>
      <c r="P4203" s="5">
        <f t="shared" ref="P4203:V4203" si="3531">P4204+P4206</f>
        <v>0</v>
      </c>
      <c r="Q4203" s="5">
        <f t="shared" si="3531"/>
        <v>0</v>
      </c>
      <c r="R4203" s="5">
        <f t="shared" si="3531"/>
        <v>0</v>
      </c>
      <c r="S4203" s="5">
        <f t="shared" si="3531"/>
        <v>0</v>
      </c>
      <c r="T4203" s="5">
        <f>T4204+T4206</f>
        <v>0</v>
      </c>
      <c r="U4203" s="5">
        <f t="shared" si="3531"/>
        <v>0</v>
      </c>
      <c r="V4203" s="42">
        <f t="shared" si="3531"/>
        <v>0</v>
      </c>
      <c r="W4203" s="5" t="e">
        <f t="shared" si="3510"/>
        <v>#DIV/0!</v>
      </c>
      <c r="X4203" s="25" t="s">
        <v>1591</v>
      </c>
    </row>
    <row r="4204" spans="1:24" ht="31.5" hidden="1" customHeight="1" x14ac:dyDescent="0.25">
      <c r="A4204" s="4" t="s">
        <v>242</v>
      </c>
      <c r="B4204" s="4" t="s">
        <v>1788</v>
      </c>
      <c r="C4204" s="4" t="s">
        <v>46</v>
      </c>
      <c r="D4204" s="4" t="s">
        <v>11</v>
      </c>
      <c r="E4204" s="14" t="s">
        <v>531</v>
      </c>
      <c r="F4204" s="5"/>
      <c r="G4204" s="5"/>
      <c r="H4204" s="5"/>
      <c r="I4204" s="5"/>
      <c r="J4204" s="5"/>
      <c r="K4204" s="5"/>
      <c r="L4204" s="5">
        <f>L4205</f>
        <v>0</v>
      </c>
      <c r="M4204" s="5">
        <f t="shared" si="3490"/>
        <v>0</v>
      </c>
      <c r="N4204" s="5">
        <f>N4205</f>
        <v>0</v>
      </c>
      <c r="O4204" s="5">
        <f>O4205</f>
        <v>0</v>
      </c>
      <c r="P4204" s="5">
        <f t="shared" ref="P4204:V4204" si="3532">P4205</f>
        <v>0</v>
      </c>
      <c r="Q4204" s="5">
        <f t="shared" si="3532"/>
        <v>0</v>
      </c>
      <c r="R4204" s="5">
        <f t="shared" si="3532"/>
        <v>0</v>
      </c>
      <c r="S4204" s="5">
        <f t="shared" si="3532"/>
        <v>0</v>
      </c>
      <c r="T4204" s="5">
        <f>T4205</f>
        <v>0</v>
      </c>
      <c r="U4204" s="5">
        <f t="shared" si="3532"/>
        <v>0</v>
      </c>
      <c r="V4204" s="42">
        <f t="shared" si="3532"/>
        <v>0</v>
      </c>
      <c r="W4204" s="5" t="e">
        <f t="shared" si="3510"/>
        <v>#DIV/0!</v>
      </c>
      <c r="X4204" s="27" t="s">
        <v>1591</v>
      </c>
    </row>
    <row r="4205" spans="1:24" ht="31.5" hidden="1" customHeight="1" x14ac:dyDescent="0.25">
      <c r="A4205" s="4" t="s">
        <v>242</v>
      </c>
      <c r="B4205" s="4" t="s">
        <v>1788</v>
      </c>
      <c r="C4205" s="4" t="s">
        <v>46</v>
      </c>
      <c r="D4205" s="4" t="s">
        <v>12</v>
      </c>
      <c r="E4205" s="14" t="s">
        <v>532</v>
      </c>
      <c r="F4205" s="5"/>
      <c r="G4205" s="5"/>
      <c r="H4205" s="5"/>
      <c r="I4205" s="5"/>
      <c r="J4205" s="5"/>
      <c r="K4205" s="5"/>
      <c r="L4205" s="5">
        <f>3651.763-3471.763-180</f>
        <v>0</v>
      </c>
      <c r="M4205" s="5">
        <f t="shared" si="3490"/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42">
        <v>0</v>
      </c>
      <c r="W4205" s="5" t="e">
        <f t="shared" si="3510"/>
        <v>#DIV/0!</v>
      </c>
      <c r="X4205" s="27" t="s">
        <v>1591</v>
      </c>
    </row>
    <row r="4206" spans="1:24" ht="15.75" hidden="1" customHeight="1" x14ac:dyDescent="0.3">
      <c r="A4206" s="4" t="s">
        <v>242</v>
      </c>
      <c r="B4206" s="4" t="s">
        <v>1788</v>
      </c>
      <c r="C4206" s="4" t="s">
        <v>46</v>
      </c>
      <c r="D4206" s="4" t="s">
        <v>13</v>
      </c>
      <c r="E4206" s="14" t="s">
        <v>547</v>
      </c>
      <c r="F4206" s="5"/>
      <c r="G4206" s="5"/>
      <c r="H4206" s="5"/>
      <c r="I4206" s="5"/>
      <c r="J4206" s="5"/>
      <c r="K4206" s="5"/>
      <c r="L4206" s="5">
        <f>L4207</f>
        <v>0</v>
      </c>
      <c r="M4206" s="5">
        <f t="shared" si="3490"/>
        <v>0</v>
      </c>
      <c r="N4206" s="5">
        <f>N4207</f>
        <v>0</v>
      </c>
      <c r="O4206" s="5">
        <f>O4207</f>
        <v>90</v>
      </c>
      <c r="P4206" s="5">
        <f t="shared" ref="P4206:V4206" si="3533">P4207</f>
        <v>0</v>
      </c>
      <c r="Q4206" s="5">
        <f t="shared" si="3533"/>
        <v>0</v>
      </c>
      <c r="R4206" s="5">
        <f t="shared" si="3533"/>
        <v>0</v>
      </c>
      <c r="S4206" s="5">
        <f t="shared" si="3533"/>
        <v>0</v>
      </c>
      <c r="T4206" s="5">
        <f>T4207</f>
        <v>0</v>
      </c>
      <c r="U4206" s="5">
        <f t="shared" si="3533"/>
        <v>0</v>
      </c>
      <c r="V4206" s="42">
        <f t="shared" si="3533"/>
        <v>0</v>
      </c>
      <c r="W4206" s="5" t="e">
        <f t="shared" si="3510"/>
        <v>#DIV/0!</v>
      </c>
      <c r="X4206" s="25" t="s">
        <v>1591</v>
      </c>
    </row>
    <row r="4207" spans="1:24" ht="15.75" hidden="1" customHeight="1" x14ac:dyDescent="0.25">
      <c r="A4207" s="4" t="s">
        <v>242</v>
      </c>
      <c r="B4207" s="4" t="s">
        <v>1788</v>
      </c>
      <c r="C4207" s="4" t="s">
        <v>46</v>
      </c>
      <c r="D4207" s="4" t="s">
        <v>14</v>
      </c>
      <c r="E4207" s="14" t="s">
        <v>549</v>
      </c>
      <c r="F4207" s="5"/>
      <c r="G4207" s="5"/>
      <c r="H4207" s="5"/>
      <c r="I4207" s="5"/>
      <c r="J4207" s="5"/>
      <c r="K4207" s="5"/>
      <c r="L4207" s="5">
        <f>3471.763+598.6-4070.363</f>
        <v>0</v>
      </c>
      <c r="M4207" s="5">
        <f t="shared" si="3490"/>
        <v>0</v>
      </c>
      <c r="N4207" s="5">
        <v>0</v>
      </c>
      <c r="O4207" s="5">
        <v>90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42">
        <v>0</v>
      </c>
      <c r="W4207" s="5" t="e">
        <f t="shared" si="3510"/>
        <v>#DIV/0!</v>
      </c>
      <c r="X4207" s="25" t="s">
        <v>1591</v>
      </c>
    </row>
    <row r="4208" spans="1:24" s="10" customFormat="1" ht="15.75" customHeight="1" x14ac:dyDescent="0.3">
      <c r="A4208" s="9" t="s">
        <v>242</v>
      </c>
      <c r="B4208" s="9" t="s">
        <v>1789</v>
      </c>
      <c r="C4208" s="9"/>
      <c r="D4208" s="9"/>
      <c r="E4208" s="13" t="s">
        <v>514</v>
      </c>
      <c r="F4208" s="11">
        <f t="shared" ref="F4208:L4208" si="3534">F4219+F4209+F4235</f>
        <v>1000</v>
      </c>
      <c r="G4208" s="11">
        <f t="shared" si="3534"/>
        <v>81000</v>
      </c>
      <c r="H4208" s="11">
        <f t="shared" si="3534"/>
        <v>81000</v>
      </c>
      <c r="I4208" s="11">
        <f t="shared" si="3534"/>
        <v>-575</v>
      </c>
      <c r="J4208" s="11">
        <f t="shared" si="3534"/>
        <v>-1000</v>
      </c>
      <c r="K4208" s="11">
        <f t="shared" si="3534"/>
        <v>-1000</v>
      </c>
      <c r="L4208" s="11">
        <f t="shared" si="3534"/>
        <v>0</v>
      </c>
      <c r="M4208" s="11">
        <f t="shared" si="3490"/>
        <v>425</v>
      </c>
      <c r="N4208" s="11">
        <f>N4219+N4209+N4235</f>
        <v>36882.303370000001</v>
      </c>
      <c r="O4208" s="11">
        <f>O4219+O4209+O4235</f>
        <v>20003.696020000003</v>
      </c>
      <c r="P4208" s="11">
        <f t="shared" ref="P4208:V4208" si="3535">P4219+P4209+P4235</f>
        <v>0</v>
      </c>
      <c r="Q4208" s="11">
        <f t="shared" si="3535"/>
        <v>0</v>
      </c>
      <c r="R4208" s="11">
        <f t="shared" si="3535"/>
        <v>0</v>
      </c>
      <c r="S4208" s="11">
        <f t="shared" si="3535"/>
        <v>0</v>
      </c>
      <c r="T4208" s="11">
        <f t="shared" si="3535"/>
        <v>36682.302760000006</v>
      </c>
      <c r="U4208" s="11">
        <f t="shared" si="3535"/>
        <v>0</v>
      </c>
      <c r="V4208" s="41">
        <f t="shared" si="3535"/>
        <v>0</v>
      </c>
      <c r="W4208" s="11">
        <f t="shared" si="3510"/>
        <v>99.457732864475389</v>
      </c>
      <c r="X4208" s="26"/>
    </row>
    <row r="4209" spans="1:25" ht="31.5" hidden="1" customHeight="1" x14ac:dyDescent="0.25">
      <c r="A4209" s="4" t="s">
        <v>242</v>
      </c>
      <c r="B4209" s="4" t="s">
        <v>1789</v>
      </c>
      <c r="C4209" s="4" t="s">
        <v>222</v>
      </c>
      <c r="D4209" s="4"/>
      <c r="E4209" s="14" t="s">
        <v>1179</v>
      </c>
      <c r="F4209" s="5">
        <f t="shared" ref="F4209:L4209" si="3536">F4210</f>
        <v>0</v>
      </c>
      <c r="G4209" s="5">
        <f t="shared" si="3536"/>
        <v>0</v>
      </c>
      <c r="H4209" s="5">
        <f t="shared" si="3536"/>
        <v>0</v>
      </c>
      <c r="I4209" s="5">
        <f t="shared" si="3536"/>
        <v>0</v>
      </c>
      <c r="J4209" s="5">
        <f t="shared" si="3536"/>
        <v>0</v>
      </c>
      <c r="K4209" s="5">
        <f t="shared" si="3536"/>
        <v>0</v>
      </c>
      <c r="L4209" s="5">
        <f t="shared" si="3536"/>
        <v>0</v>
      </c>
      <c r="M4209" s="5">
        <f t="shared" si="3490"/>
        <v>0</v>
      </c>
      <c r="N4209" s="5">
        <f t="shared" ref="N4209:V4209" si="3537">N4210</f>
        <v>0</v>
      </c>
      <c r="O4209" s="5">
        <f t="shared" si="3537"/>
        <v>0</v>
      </c>
      <c r="P4209" s="5">
        <f t="shared" si="3537"/>
        <v>0</v>
      </c>
      <c r="Q4209" s="5">
        <f t="shared" si="3537"/>
        <v>0</v>
      </c>
      <c r="R4209" s="5">
        <f t="shared" si="3537"/>
        <v>0</v>
      </c>
      <c r="S4209" s="5">
        <f t="shared" si="3537"/>
        <v>0</v>
      </c>
      <c r="T4209" s="5">
        <f t="shared" si="3537"/>
        <v>0</v>
      </c>
      <c r="U4209" s="5">
        <f t="shared" si="3537"/>
        <v>0</v>
      </c>
      <c r="V4209" s="42">
        <f t="shared" si="3537"/>
        <v>0</v>
      </c>
      <c r="W4209" s="5" t="e">
        <f t="shared" si="3510"/>
        <v>#DIV/0!</v>
      </c>
      <c r="X4209" s="27" t="s">
        <v>1591</v>
      </c>
      <c r="Y4209" s="2" t="s">
        <v>1630</v>
      </c>
    </row>
    <row r="4210" spans="1:25" ht="47.25" hidden="1" customHeight="1" x14ac:dyDescent="0.25">
      <c r="A4210" s="4" t="s">
        <v>242</v>
      </c>
      <c r="B4210" s="4" t="s">
        <v>1789</v>
      </c>
      <c r="C4210" s="4" t="s">
        <v>223</v>
      </c>
      <c r="D4210" s="4"/>
      <c r="E4210" s="14" t="s">
        <v>1180</v>
      </c>
      <c r="F4210" s="5">
        <f t="shared" ref="F4210:L4210" si="3538">F4215+F4211</f>
        <v>0</v>
      </c>
      <c r="G4210" s="5">
        <f t="shared" si="3538"/>
        <v>0</v>
      </c>
      <c r="H4210" s="5">
        <f t="shared" si="3538"/>
        <v>0</v>
      </c>
      <c r="I4210" s="5">
        <f t="shared" si="3538"/>
        <v>0</v>
      </c>
      <c r="J4210" s="5">
        <f t="shared" si="3538"/>
        <v>0</v>
      </c>
      <c r="K4210" s="5">
        <f t="shared" si="3538"/>
        <v>0</v>
      </c>
      <c r="L4210" s="5">
        <f t="shared" si="3538"/>
        <v>0</v>
      </c>
      <c r="M4210" s="5">
        <f t="shared" si="3490"/>
        <v>0</v>
      </c>
      <c r="N4210" s="5">
        <f>N4215+N4211</f>
        <v>0</v>
      </c>
      <c r="O4210" s="5">
        <f>O4215+O4211</f>
        <v>0</v>
      </c>
      <c r="P4210" s="5">
        <f t="shared" ref="P4210:V4210" si="3539">P4215+P4211</f>
        <v>0</v>
      </c>
      <c r="Q4210" s="5">
        <f t="shared" si="3539"/>
        <v>0</v>
      </c>
      <c r="R4210" s="5">
        <f t="shared" si="3539"/>
        <v>0</v>
      </c>
      <c r="S4210" s="5">
        <f t="shared" si="3539"/>
        <v>0</v>
      </c>
      <c r="T4210" s="5">
        <f t="shared" si="3539"/>
        <v>0</v>
      </c>
      <c r="U4210" s="5">
        <f t="shared" si="3539"/>
        <v>0</v>
      </c>
      <c r="V4210" s="42">
        <f t="shared" si="3539"/>
        <v>0</v>
      </c>
      <c r="W4210" s="5" t="e">
        <f t="shared" si="3510"/>
        <v>#DIV/0!</v>
      </c>
      <c r="X4210" s="27" t="s">
        <v>1591</v>
      </c>
      <c r="Y4210" s="2" t="s">
        <v>1630</v>
      </c>
    </row>
    <row r="4211" spans="1:25" ht="31.5" hidden="1" customHeight="1" x14ac:dyDescent="0.25">
      <c r="A4211" s="4" t="s">
        <v>242</v>
      </c>
      <c r="B4211" s="4" t="s">
        <v>1789</v>
      </c>
      <c r="C4211" s="4" t="s">
        <v>1290</v>
      </c>
      <c r="D4211" s="4"/>
      <c r="E4211" s="14" t="s">
        <v>1289</v>
      </c>
      <c r="F4211" s="5">
        <f t="shared" ref="F4211:L4213" si="3540">F4212</f>
        <v>0</v>
      </c>
      <c r="G4211" s="5">
        <f t="shared" si="3540"/>
        <v>0</v>
      </c>
      <c r="H4211" s="5">
        <f t="shared" si="3540"/>
        <v>0</v>
      </c>
      <c r="I4211" s="5">
        <f t="shared" si="3540"/>
        <v>0</v>
      </c>
      <c r="J4211" s="5">
        <f t="shared" si="3540"/>
        <v>0</v>
      </c>
      <c r="K4211" s="5">
        <f t="shared" si="3540"/>
        <v>0</v>
      </c>
      <c r="L4211" s="5">
        <f t="shared" si="3540"/>
        <v>0</v>
      </c>
      <c r="M4211" s="5">
        <f t="shared" si="3490"/>
        <v>0</v>
      </c>
      <c r="N4211" s="5">
        <f t="shared" ref="N4211:O4213" si="3541">N4212</f>
        <v>0</v>
      </c>
      <c r="O4211" s="5">
        <f t="shared" si="3541"/>
        <v>0</v>
      </c>
      <c r="P4211" s="5">
        <f t="shared" ref="P4211:V4213" si="3542">P4212</f>
        <v>0</v>
      </c>
      <c r="Q4211" s="5">
        <f t="shared" si="3542"/>
        <v>0</v>
      </c>
      <c r="R4211" s="5">
        <f t="shared" si="3542"/>
        <v>0</v>
      </c>
      <c r="S4211" s="5">
        <f t="shared" si="3542"/>
        <v>0</v>
      </c>
      <c r="T4211" s="5">
        <f t="shared" si="3542"/>
        <v>0</v>
      </c>
      <c r="U4211" s="5">
        <f t="shared" si="3542"/>
        <v>0</v>
      </c>
      <c r="V4211" s="42">
        <f t="shared" si="3542"/>
        <v>0</v>
      </c>
      <c r="W4211" s="5" t="e">
        <f t="shared" si="3510"/>
        <v>#DIV/0!</v>
      </c>
      <c r="X4211" s="27" t="s">
        <v>1591</v>
      </c>
      <c r="Y4211" s="2" t="s">
        <v>1630</v>
      </c>
    </row>
    <row r="4212" spans="1:25" ht="47.25" hidden="1" customHeight="1" x14ac:dyDescent="0.25">
      <c r="A4212" s="4" t="s">
        <v>242</v>
      </c>
      <c r="B4212" s="4" t="s">
        <v>1789</v>
      </c>
      <c r="C4212" s="4" t="s">
        <v>1292</v>
      </c>
      <c r="D4212" s="4"/>
      <c r="E4212" s="14" t="s">
        <v>1291</v>
      </c>
      <c r="F4212" s="5">
        <f t="shared" si="3540"/>
        <v>0</v>
      </c>
      <c r="G4212" s="5">
        <f t="shared" si="3540"/>
        <v>0</v>
      </c>
      <c r="H4212" s="5">
        <f t="shared" si="3540"/>
        <v>0</v>
      </c>
      <c r="I4212" s="5">
        <f t="shared" si="3540"/>
        <v>0</v>
      </c>
      <c r="J4212" s="5">
        <f t="shared" si="3540"/>
        <v>0</v>
      </c>
      <c r="K4212" s="5">
        <f t="shared" si="3540"/>
        <v>0</v>
      </c>
      <c r="L4212" s="5">
        <f t="shared" si="3540"/>
        <v>0</v>
      </c>
      <c r="M4212" s="5">
        <f t="shared" si="3490"/>
        <v>0</v>
      </c>
      <c r="N4212" s="5">
        <f t="shared" si="3541"/>
        <v>0</v>
      </c>
      <c r="O4212" s="5">
        <f t="shared" si="3541"/>
        <v>0</v>
      </c>
      <c r="P4212" s="5">
        <f t="shared" si="3542"/>
        <v>0</v>
      </c>
      <c r="Q4212" s="5">
        <f t="shared" si="3542"/>
        <v>0</v>
      </c>
      <c r="R4212" s="5">
        <f t="shared" si="3542"/>
        <v>0</v>
      </c>
      <c r="S4212" s="5">
        <f t="shared" si="3542"/>
        <v>0</v>
      </c>
      <c r="T4212" s="5">
        <f t="shared" si="3542"/>
        <v>0</v>
      </c>
      <c r="U4212" s="5">
        <f t="shared" si="3542"/>
        <v>0</v>
      </c>
      <c r="V4212" s="42">
        <f t="shared" si="3542"/>
        <v>0</v>
      </c>
      <c r="W4212" s="5" t="e">
        <f t="shared" si="3510"/>
        <v>#DIV/0!</v>
      </c>
      <c r="X4212" s="27" t="s">
        <v>1591</v>
      </c>
      <c r="Y4212" s="2" t="s">
        <v>1630</v>
      </c>
    </row>
    <row r="4213" spans="1:25" ht="15.75" hidden="1" customHeight="1" x14ac:dyDescent="0.25">
      <c r="A4213" s="4" t="s">
        <v>242</v>
      </c>
      <c r="B4213" s="4" t="s">
        <v>1789</v>
      </c>
      <c r="C4213" s="4" t="s">
        <v>1292</v>
      </c>
      <c r="D4213" s="4" t="s">
        <v>13</v>
      </c>
      <c r="E4213" s="14" t="s">
        <v>547</v>
      </c>
      <c r="F4213" s="5">
        <f t="shared" si="3540"/>
        <v>0</v>
      </c>
      <c r="G4213" s="5">
        <f t="shared" si="3540"/>
        <v>0</v>
      </c>
      <c r="H4213" s="5">
        <f t="shared" si="3540"/>
        <v>0</v>
      </c>
      <c r="I4213" s="5">
        <f t="shared" si="3540"/>
        <v>0</v>
      </c>
      <c r="J4213" s="5">
        <f t="shared" si="3540"/>
        <v>0</v>
      </c>
      <c r="K4213" s="5">
        <f t="shared" si="3540"/>
        <v>0</v>
      </c>
      <c r="L4213" s="5">
        <f t="shared" si="3540"/>
        <v>0</v>
      </c>
      <c r="M4213" s="5">
        <f t="shared" si="3490"/>
        <v>0</v>
      </c>
      <c r="N4213" s="5">
        <f t="shared" si="3541"/>
        <v>0</v>
      </c>
      <c r="O4213" s="5">
        <f t="shared" si="3541"/>
        <v>0</v>
      </c>
      <c r="P4213" s="5">
        <f t="shared" si="3542"/>
        <v>0</v>
      </c>
      <c r="Q4213" s="5">
        <f t="shared" si="3542"/>
        <v>0</v>
      </c>
      <c r="R4213" s="5">
        <f t="shared" si="3542"/>
        <v>0</v>
      </c>
      <c r="S4213" s="5">
        <f t="shared" si="3542"/>
        <v>0</v>
      </c>
      <c r="T4213" s="5">
        <f t="shared" si="3542"/>
        <v>0</v>
      </c>
      <c r="U4213" s="5">
        <f t="shared" si="3542"/>
        <v>0</v>
      </c>
      <c r="V4213" s="42">
        <f t="shared" si="3542"/>
        <v>0</v>
      </c>
      <c r="W4213" s="5" t="e">
        <f t="shared" si="3510"/>
        <v>#DIV/0!</v>
      </c>
      <c r="X4213" s="27" t="s">
        <v>1591</v>
      </c>
      <c r="Y4213" s="2" t="s">
        <v>1630</v>
      </c>
    </row>
    <row r="4214" spans="1:25" ht="63" hidden="1" customHeight="1" x14ac:dyDescent="0.25">
      <c r="A4214" s="4" t="s">
        <v>242</v>
      </c>
      <c r="B4214" s="4" t="s">
        <v>1789</v>
      </c>
      <c r="C4214" s="4" t="s">
        <v>1292</v>
      </c>
      <c r="D4214" s="4" t="s">
        <v>198</v>
      </c>
      <c r="E4214" s="14" t="s">
        <v>548</v>
      </c>
      <c r="F4214" s="5"/>
      <c r="G4214" s="5"/>
      <c r="H4214" s="5"/>
      <c r="I4214" s="5"/>
      <c r="J4214" s="5"/>
      <c r="K4214" s="5"/>
      <c r="L4214" s="5"/>
      <c r="M4214" s="5">
        <f t="shared" si="3490"/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42">
        <v>0</v>
      </c>
      <c r="W4214" s="5" t="e">
        <f t="shared" si="3510"/>
        <v>#DIV/0!</v>
      </c>
      <c r="X4214" s="27" t="s">
        <v>1591</v>
      </c>
      <c r="Y4214" s="2" t="s">
        <v>1630</v>
      </c>
    </row>
    <row r="4215" spans="1:25" ht="31.5" hidden="1" customHeight="1" x14ac:dyDescent="0.25">
      <c r="A4215" s="4" t="s">
        <v>242</v>
      </c>
      <c r="B4215" s="4" t="s">
        <v>1789</v>
      </c>
      <c r="C4215" s="4" t="s">
        <v>948</v>
      </c>
      <c r="D4215" s="4"/>
      <c r="E4215" s="14" t="s">
        <v>949</v>
      </c>
      <c r="F4215" s="5">
        <f t="shared" ref="F4215:L4217" si="3543">F4216</f>
        <v>0</v>
      </c>
      <c r="G4215" s="5">
        <f t="shared" si="3543"/>
        <v>0</v>
      </c>
      <c r="H4215" s="5">
        <f t="shared" si="3543"/>
        <v>0</v>
      </c>
      <c r="I4215" s="5">
        <f t="shared" si="3543"/>
        <v>0</v>
      </c>
      <c r="J4215" s="5">
        <f t="shared" si="3543"/>
        <v>0</v>
      </c>
      <c r="K4215" s="5">
        <f t="shared" si="3543"/>
        <v>0</v>
      </c>
      <c r="L4215" s="5">
        <f t="shared" si="3543"/>
        <v>0</v>
      </c>
      <c r="M4215" s="5">
        <f t="shared" si="3490"/>
        <v>0</v>
      </c>
      <c r="N4215" s="5">
        <f t="shared" ref="N4215:V4217" si="3544">N4216</f>
        <v>0</v>
      </c>
      <c r="O4215" s="5">
        <f t="shared" si="3544"/>
        <v>0</v>
      </c>
      <c r="P4215" s="5">
        <f t="shared" si="3544"/>
        <v>0</v>
      </c>
      <c r="Q4215" s="5">
        <f t="shared" si="3544"/>
        <v>0</v>
      </c>
      <c r="R4215" s="5">
        <f t="shared" si="3544"/>
        <v>0</v>
      </c>
      <c r="S4215" s="5">
        <f t="shared" si="3544"/>
        <v>0</v>
      </c>
      <c r="T4215" s="5">
        <f t="shared" si="3544"/>
        <v>0</v>
      </c>
      <c r="U4215" s="5">
        <f t="shared" si="3544"/>
        <v>0</v>
      </c>
      <c r="V4215" s="42">
        <f t="shared" si="3544"/>
        <v>0</v>
      </c>
      <c r="W4215" s="5" t="e">
        <f t="shared" si="3510"/>
        <v>#DIV/0!</v>
      </c>
      <c r="X4215" s="27" t="s">
        <v>1591</v>
      </c>
      <c r="Y4215" s="2" t="s">
        <v>1630</v>
      </c>
    </row>
    <row r="4216" spans="1:25" ht="31.5" hidden="1" customHeight="1" x14ac:dyDescent="0.25">
      <c r="A4216" s="4" t="s">
        <v>242</v>
      </c>
      <c r="B4216" s="4" t="s">
        <v>1789</v>
      </c>
      <c r="C4216" s="4" t="s">
        <v>951</v>
      </c>
      <c r="D4216" s="4"/>
      <c r="E4216" s="14" t="s">
        <v>950</v>
      </c>
      <c r="F4216" s="5">
        <f t="shared" si="3543"/>
        <v>0</v>
      </c>
      <c r="G4216" s="5">
        <f t="shared" si="3543"/>
        <v>0</v>
      </c>
      <c r="H4216" s="5">
        <f t="shared" si="3543"/>
        <v>0</v>
      </c>
      <c r="I4216" s="5">
        <f t="shared" si="3543"/>
        <v>0</v>
      </c>
      <c r="J4216" s="5">
        <f t="shared" si="3543"/>
        <v>0</v>
      </c>
      <c r="K4216" s="5">
        <f t="shared" si="3543"/>
        <v>0</v>
      </c>
      <c r="L4216" s="5">
        <f t="shared" si="3543"/>
        <v>0</v>
      </c>
      <c r="M4216" s="5">
        <f t="shared" si="3490"/>
        <v>0</v>
      </c>
      <c r="N4216" s="5">
        <f t="shared" si="3544"/>
        <v>0</v>
      </c>
      <c r="O4216" s="5">
        <f t="shared" si="3544"/>
        <v>0</v>
      </c>
      <c r="P4216" s="5">
        <f t="shared" si="3544"/>
        <v>0</v>
      </c>
      <c r="Q4216" s="5">
        <f t="shared" si="3544"/>
        <v>0</v>
      </c>
      <c r="R4216" s="5">
        <f t="shared" si="3544"/>
        <v>0</v>
      </c>
      <c r="S4216" s="5">
        <f t="shared" si="3544"/>
        <v>0</v>
      </c>
      <c r="T4216" s="5">
        <f t="shared" si="3544"/>
        <v>0</v>
      </c>
      <c r="U4216" s="5">
        <f t="shared" si="3544"/>
        <v>0</v>
      </c>
      <c r="V4216" s="42">
        <f t="shared" si="3544"/>
        <v>0</v>
      </c>
      <c r="W4216" s="5" t="e">
        <f t="shared" si="3510"/>
        <v>#DIV/0!</v>
      </c>
      <c r="X4216" s="27" t="s">
        <v>1591</v>
      </c>
      <c r="Y4216" s="2" t="s">
        <v>1630</v>
      </c>
    </row>
    <row r="4217" spans="1:25" ht="15.75" hidden="1" customHeight="1" x14ac:dyDescent="0.3">
      <c r="A4217" s="4" t="s">
        <v>242</v>
      </c>
      <c r="B4217" s="4" t="s">
        <v>1789</v>
      </c>
      <c r="C4217" s="4" t="s">
        <v>951</v>
      </c>
      <c r="D4217" s="4" t="s">
        <v>13</v>
      </c>
      <c r="E4217" s="14" t="s">
        <v>547</v>
      </c>
      <c r="F4217" s="5">
        <f t="shared" si="3543"/>
        <v>0</v>
      </c>
      <c r="G4217" s="5">
        <f t="shared" si="3543"/>
        <v>0</v>
      </c>
      <c r="H4217" s="5">
        <f t="shared" si="3543"/>
        <v>0</v>
      </c>
      <c r="I4217" s="5">
        <f t="shared" si="3543"/>
        <v>0</v>
      </c>
      <c r="J4217" s="5">
        <f t="shared" si="3543"/>
        <v>0</v>
      </c>
      <c r="K4217" s="5">
        <f t="shared" si="3543"/>
        <v>0</v>
      </c>
      <c r="L4217" s="5">
        <f t="shared" si="3543"/>
        <v>0</v>
      </c>
      <c r="M4217" s="5">
        <f t="shared" si="3490"/>
        <v>0</v>
      </c>
      <c r="N4217" s="5">
        <f t="shared" si="3544"/>
        <v>0</v>
      </c>
      <c r="O4217" s="5">
        <f t="shared" si="3544"/>
        <v>0</v>
      </c>
      <c r="P4217" s="5">
        <f t="shared" si="3544"/>
        <v>0</v>
      </c>
      <c r="Q4217" s="5">
        <f t="shared" si="3544"/>
        <v>0</v>
      </c>
      <c r="R4217" s="5">
        <f t="shared" si="3544"/>
        <v>0</v>
      </c>
      <c r="S4217" s="5">
        <f t="shared" si="3544"/>
        <v>0</v>
      </c>
      <c r="T4217" s="5">
        <f t="shared" si="3544"/>
        <v>0</v>
      </c>
      <c r="U4217" s="5">
        <f t="shared" si="3544"/>
        <v>0</v>
      </c>
      <c r="V4217" s="42">
        <f t="shared" si="3544"/>
        <v>0</v>
      </c>
      <c r="W4217" s="5" t="e">
        <f t="shared" si="3510"/>
        <v>#DIV/0!</v>
      </c>
      <c r="X4217" s="27" t="s">
        <v>1591</v>
      </c>
      <c r="Y4217" s="2" t="s">
        <v>1630</v>
      </c>
    </row>
    <row r="4218" spans="1:25" ht="63" hidden="1" customHeight="1" x14ac:dyDescent="0.25">
      <c r="A4218" s="4" t="s">
        <v>242</v>
      </c>
      <c r="B4218" s="4" t="s">
        <v>1789</v>
      </c>
      <c r="C4218" s="4" t="s">
        <v>951</v>
      </c>
      <c r="D4218" s="4" t="s">
        <v>198</v>
      </c>
      <c r="E4218" s="14" t="s">
        <v>548</v>
      </c>
      <c r="F4218" s="5"/>
      <c r="G4218" s="5"/>
      <c r="H4218" s="5"/>
      <c r="I4218" s="5"/>
      <c r="J4218" s="5"/>
      <c r="K4218" s="5"/>
      <c r="L4218" s="5"/>
      <c r="M4218" s="5">
        <f t="shared" si="3490"/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42">
        <v>0</v>
      </c>
      <c r="W4218" s="5" t="e">
        <f t="shared" si="3510"/>
        <v>#DIV/0!</v>
      </c>
      <c r="X4218" s="27" t="s">
        <v>1591</v>
      </c>
      <c r="Y4218" s="2" t="s">
        <v>1630</v>
      </c>
    </row>
    <row r="4219" spans="1:25" ht="31.5" customHeight="1" x14ac:dyDescent="0.3">
      <c r="A4219" s="4" t="s">
        <v>242</v>
      </c>
      <c r="B4219" s="4" t="s">
        <v>1789</v>
      </c>
      <c r="C4219" s="4" t="s">
        <v>205</v>
      </c>
      <c r="D4219" s="4"/>
      <c r="E4219" s="14" t="s">
        <v>1210</v>
      </c>
      <c r="F4219" s="5">
        <f t="shared" ref="F4219:L4219" si="3545">F4225+F4230+F4220</f>
        <v>1000</v>
      </c>
      <c r="G4219" s="5">
        <f t="shared" si="3545"/>
        <v>81000</v>
      </c>
      <c r="H4219" s="5">
        <f t="shared" si="3545"/>
        <v>81000</v>
      </c>
      <c r="I4219" s="5">
        <f t="shared" si="3545"/>
        <v>-575</v>
      </c>
      <c r="J4219" s="5">
        <f t="shared" si="3545"/>
        <v>-1000</v>
      </c>
      <c r="K4219" s="5">
        <f t="shared" si="3545"/>
        <v>-1000</v>
      </c>
      <c r="L4219" s="5">
        <f t="shared" si="3545"/>
        <v>0</v>
      </c>
      <c r="M4219" s="5">
        <f t="shared" si="3490"/>
        <v>425</v>
      </c>
      <c r="N4219" s="5">
        <f>N4225+N4230+N4220</f>
        <v>425</v>
      </c>
      <c r="O4219" s="5">
        <f>O4225+O4230+O4220</f>
        <v>314.37394999999998</v>
      </c>
      <c r="P4219" s="5">
        <f t="shared" ref="P4219:V4219" si="3546">P4225+P4230+P4220</f>
        <v>0</v>
      </c>
      <c r="Q4219" s="5">
        <f t="shared" si="3546"/>
        <v>0</v>
      </c>
      <c r="R4219" s="5">
        <f t="shared" si="3546"/>
        <v>0</v>
      </c>
      <c r="S4219" s="5">
        <f t="shared" si="3546"/>
        <v>0</v>
      </c>
      <c r="T4219" s="5">
        <f t="shared" si="3546"/>
        <v>425</v>
      </c>
      <c r="U4219" s="5">
        <f t="shared" si="3546"/>
        <v>0</v>
      </c>
      <c r="V4219" s="42">
        <f t="shared" si="3546"/>
        <v>0</v>
      </c>
      <c r="W4219" s="5">
        <f t="shared" si="3510"/>
        <v>100</v>
      </c>
      <c r="X4219" s="27"/>
    </row>
    <row r="4220" spans="1:25" ht="31.5" hidden="1" customHeight="1" x14ac:dyDescent="0.25">
      <c r="A4220" s="4" t="s">
        <v>242</v>
      </c>
      <c r="B4220" s="4" t="s">
        <v>1789</v>
      </c>
      <c r="C4220" s="4" t="s">
        <v>224</v>
      </c>
      <c r="D4220" s="4"/>
      <c r="E4220" s="14" t="s">
        <v>1222</v>
      </c>
      <c r="F4220" s="5">
        <f t="shared" ref="F4220:L4223" si="3547">F4221</f>
        <v>0</v>
      </c>
      <c r="G4220" s="5">
        <f t="shared" si="3547"/>
        <v>0</v>
      </c>
      <c r="H4220" s="5">
        <f t="shared" si="3547"/>
        <v>0</v>
      </c>
      <c r="I4220" s="5">
        <f t="shared" si="3547"/>
        <v>0</v>
      </c>
      <c r="J4220" s="5">
        <f t="shared" si="3547"/>
        <v>0</v>
      </c>
      <c r="K4220" s="5">
        <f t="shared" si="3547"/>
        <v>0</v>
      </c>
      <c r="L4220" s="5">
        <f t="shared" si="3547"/>
        <v>0</v>
      </c>
      <c r="M4220" s="5">
        <f t="shared" si="3490"/>
        <v>0</v>
      </c>
      <c r="N4220" s="5">
        <f t="shared" ref="N4220:O4223" si="3548">N4221</f>
        <v>0</v>
      </c>
      <c r="O4220" s="5">
        <f t="shared" si="3548"/>
        <v>0</v>
      </c>
      <c r="P4220" s="5">
        <f t="shared" ref="P4220:V4223" si="3549">P4221</f>
        <v>0</v>
      </c>
      <c r="Q4220" s="5">
        <f t="shared" si="3549"/>
        <v>0</v>
      </c>
      <c r="R4220" s="5">
        <f t="shared" si="3549"/>
        <v>0</v>
      </c>
      <c r="S4220" s="5">
        <f t="shared" si="3549"/>
        <v>0</v>
      </c>
      <c r="T4220" s="5">
        <f t="shared" si="3549"/>
        <v>0</v>
      </c>
      <c r="U4220" s="5">
        <f t="shared" si="3549"/>
        <v>0</v>
      </c>
      <c r="V4220" s="42">
        <f t="shared" si="3549"/>
        <v>0</v>
      </c>
      <c r="W4220" s="5" t="e">
        <f t="shared" si="3510"/>
        <v>#DIV/0!</v>
      </c>
      <c r="X4220" s="27" t="s">
        <v>1591</v>
      </c>
      <c r="Y4220" s="2" t="s">
        <v>1630</v>
      </c>
    </row>
    <row r="4221" spans="1:25" ht="47.25" hidden="1" customHeight="1" x14ac:dyDescent="0.25">
      <c r="A4221" s="4" t="s">
        <v>242</v>
      </c>
      <c r="B4221" s="4" t="s">
        <v>1789</v>
      </c>
      <c r="C4221" s="4" t="s">
        <v>902</v>
      </c>
      <c r="D4221" s="4"/>
      <c r="E4221" s="14" t="s">
        <v>956</v>
      </c>
      <c r="F4221" s="5">
        <f t="shared" si="3547"/>
        <v>0</v>
      </c>
      <c r="G4221" s="5">
        <f t="shared" si="3547"/>
        <v>0</v>
      </c>
      <c r="H4221" s="5">
        <f t="shared" si="3547"/>
        <v>0</v>
      </c>
      <c r="I4221" s="5">
        <f t="shared" si="3547"/>
        <v>0</v>
      </c>
      <c r="J4221" s="5">
        <f t="shared" si="3547"/>
        <v>0</v>
      </c>
      <c r="K4221" s="5">
        <f t="shared" si="3547"/>
        <v>0</v>
      </c>
      <c r="L4221" s="5">
        <f t="shared" si="3547"/>
        <v>0</v>
      </c>
      <c r="M4221" s="5">
        <f t="shared" si="3490"/>
        <v>0</v>
      </c>
      <c r="N4221" s="5">
        <f t="shared" si="3548"/>
        <v>0</v>
      </c>
      <c r="O4221" s="5">
        <f t="shared" si="3548"/>
        <v>0</v>
      </c>
      <c r="P4221" s="5">
        <f t="shared" si="3549"/>
        <v>0</v>
      </c>
      <c r="Q4221" s="5">
        <f t="shared" si="3549"/>
        <v>0</v>
      </c>
      <c r="R4221" s="5">
        <f t="shared" si="3549"/>
        <v>0</v>
      </c>
      <c r="S4221" s="5">
        <f t="shared" si="3549"/>
        <v>0</v>
      </c>
      <c r="T4221" s="5">
        <f t="shared" si="3549"/>
        <v>0</v>
      </c>
      <c r="U4221" s="5">
        <f t="shared" si="3549"/>
        <v>0</v>
      </c>
      <c r="V4221" s="42">
        <f t="shared" si="3549"/>
        <v>0</v>
      </c>
      <c r="W4221" s="5" t="e">
        <f t="shared" si="3510"/>
        <v>#DIV/0!</v>
      </c>
      <c r="X4221" s="27" t="s">
        <v>1591</v>
      </c>
      <c r="Y4221" s="2" t="s">
        <v>1630</v>
      </c>
    </row>
    <row r="4222" spans="1:25" ht="31.5" hidden="1" customHeight="1" x14ac:dyDescent="0.25">
      <c r="A4222" s="4" t="s">
        <v>242</v>
      </c>
      <c r="B4222" s="4" t="s">
        <v>1789</v>
      </c>
      <c r="C4222" s="4" t="s">
        <v>903</v>
      </c>
      <c r="D4222" s="4"/>
      <c r="E4222" s="14" t="s">
        <v>1658</v>
      </c>
      <c r="F4222" s="5">
        <f t="shared" si="3547"/>
        <v>0</v>
      </c>
      <c r="G4222" s="5">
        <f t="shared" si="3547"/>
        <v>0</v>
      </c>
      <c r="H4222" s="5">
        <f t="shared" si="3547"/>
        <v>0</v>
      </c>
      <c r="I4222" s="5">
        <f t="shared" si="3547"/>
        <v>0</v>
      </c>
      <c r="J4222" s="5">
        <f t="shared" si="3547"/>
        <v>0</v>
      </c>
      <c r="K4222" s="5">
        <f t="shared" si="3547"/>
        <v>0</v>
      </c>
      <c r="L4222" s="5">
        <f t="shared" si="3547"/>
        <v>0</v>
      </c>
      <c r="M4222" s="5">
        <f t="shared" si="3490"/>
        <v>0</v>
      </c>
      <c r="N4222" s="5">
        <f t="shared" si="3548"/>
        <v>0</v>
      </c>
      <c r="O4222" s="5">
        <f t="shared" si="3548"/>
        <v>0</v>
      </c>
      <c r="P4222" s="5">
        <f t="shared" si="3549"/>
        <v>0</v>
      </c>
      <c r="Q4222" s="5">
        <f t="shared" si="3549"/>
        <v>0</v>
      </c>
      <c r="R4222" s="5">
        <f t="shared" si="3549"/>
        <v>0</v>
      </c>
      <c r="S4222" s="5">
        <f t="shared" si="3549"/>
        <v>0</v>
      </c>
      <c r="T4222" s="5">
        <f t="shared" si="3549"/>
        <v>0</v>
      </c>
      <c r="U4222" s="5">
        <f t="shared" si="3549"/>
        <v>0</v>
      </c>
      <c r="V4222" s="42">
        <f t="shared" si="3549"/>
        <v>0</v>
      </c>
      <c r="W4222" s="5" t="e">
        <f t="shared" si="3510"/>
        <v>#DIV/0!</v>
      </c>
      <c r="X4222" s="27" t="s">
        <v>1591</v>
      </c>
      <c r="Y4222" s="2" t="s">
        <v>1630</v>
      </c>
    </row>
    <row r="4223" spans="1:25" ht="31.5" hidden="1" customHeight="1" x14ac:dyDescent="0.3">
      <c r="A4223" s="4" t="s">
        <v>242</v>
      </c>
      <c r="B4223" s="4" t="s">
        <v>1789</v>
      </c>
      <c r="C4223" s="4" t="s">
        <v>903</v>
      </c>
      <c r="D4223" s="4" t="s">
        <v>11</v>
      </c>
      <c r="E4223" s="14" t="s">
        <v>531</v>
      </c>
      <c r="F4223" s="5">
        <f t="shared" si="3547"/>
        <v>0</v>
      </c>
      <c r="G4223" s="5">
        <f t="shared" si="3547"/>
        <v>0</v>
      </c>
      <c r="H4223" s="5">
        <f t="shared" si="3547"/>
        <v>0</v>
      </c>
      <c r="I4223" s="5">
        <f t="shared" si="3547"/>
        <v>0</v>
      </c>
      <c r="J4223" s="5">
        <f t="shared" si="3547"/>
        <v>0</v>
      </c>
      <c r="K4223" s="5">
        <f t="shared" si="3547"/>
        <v>0</v>
      </c>
      <c r="L4223" s="5">
        <f t="shared" si="3547"/>
        <v>0</v>
      </c>
      <c r="M4223" s="5">
        <f t="shared" si="3490"/>
        <v>0</v>
      </c>
      <c r="N4223" s="5">
        <f t="shared" si="3548"/>
        <v>0</v>
      </c>
      <c r="O4223" s="5">
        <f t="shared" si="3548"/>
        <v>0</v>
      </c>
      <c r="P4223" s="5">
        <f t="shared" si="3549"/>
        <v>0</v>
      </c>
      <c r="Q4223" s="5">
        <f t="shared" si="3549"/>
        <v>0</v>
      </c>
      <c r="R4223" s="5">
        <f t="shared" si="3549"/>
        <v>0</v>
      </c>
      <c r="S4223" s="5">
        <f t="shared" si="3549"/>
        <v>0</v>
      </c>
      <c r="T4223" s="5">
        <f t="shared" si="3549"/>
        <v>0</v>
      </c>
      <c r="U4223" s="5">
        <f t="shared" si="3549"/>
        <v>0</v>
      </c>
      <c r="V4223" s="42">
        <f t="shared" si="3549"/>
        <v>0</v>
      </c>
      <c r="W4223" s="5" t="e">
        <f t="shared" si="3510"/>
        <v>#DIV/0!</v>
      </c>
      <c r="X4223" s="27" t="s">
        <v>1591</v>
      </c>
      <c r="Y4223" s="2" t="s">
        <v>1630</v>
      </c>
    </row>
    <row r="4224" spans="1:25" ht="31.5" hidden="1" customHeight="1" x14ac:dyDescent="0.3">
      <c r="A4224" s="4" t="s">
        <v>242</v>
      </c>
      <c r="B4224" s="4" t="s">
        <v>1789</v>
      </c>
      <c r="C4224" s="4" t="s">
        <v>903</v>
      </c>
      <c r="D4224" s="4" t="s">
        <v>12</v>
      </c>
      <c r="E4224" s="14" t="s">
        <v>532</v>
      </c>
      <c r="F4224" s="5"/>
      <c r="G4224" s="5"/>
      <c r="H4224" s="5"/>
      <c r="I4224" s="5"/>
      <c r="J4224" s="5"/>
      <c r="K4224" s="5"/>
      <c r="L4224" s="5"/>
      <c r="M4224" s="5">
        <f t="shared" si="3490"/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42">
        <v>0</v>
      </c>
      <c r="W4224" s="5" t="e">
        <f t="shared" si="3510"/>
        <v>#DIV/0!</v>
      </c>
      <c r="X4224" s="27" t="s">
        <v>1591</v>
      </c>
      <c r="Y4224" s="2" t="s">
        <v>1630</v>
      </c>
    </row>
    <row r="4225" spans="1:25" ht="47.25" customHeight="1" x14ac:dyDescent="0.3">
      <c r="A4225" s="4" t="s">
        <v>242</v>
      </c>
      <c r="B4225" s="4" t="s">
        <v>1789</v>
      </c>
      <c r="C4225" s="4" t="s">
        <v>206</v>
      </c>
      <c r="D4225" s="4"/>
      <c r="E4225" s="14" t="s">
        <v>1224</v>
      </c>
      <c r="F4225" s="5">
        <f t="shared" ref="F4225:L4228" si="3550">F4226</f>
        <v>1000</v>
      </c>
      <c r="G4225" s="5">
        <f t="shared" si="3550"/>
        <v>1000</v>
      </c>
      <c r="H4225" s="5">
        <f t="shared" si="3550"/>
        <v>1000</v>
      </c>
      <c r="I4225" s="5">
        <f t="shared" si="3550"/>
        <v>-575</v>
      </c>
      <c r="J4225" s="5">
        <f t="shared" si="3550"/>
        <v>-1000</v>
      </c>
      <c r="K4225" s="5">
        <f t="shared" si="3550"/>
        <v>-1000</v>
      </c>
      <c r="L4225" s="5">
        <f t="shared" si="3550"/>
        <v>0</v>
      </c>
      <c r="M4225" s="5">
        <f t="shared" ref="M4225:M4290" si="3551">F4225+I4225+L4225</f>
        <v>425</v>
      </c>
      <c r="N4225" s="5">
        <f t="shared" ref="N4225:O4228" si="3552">N4226</f>
        <v>425</v>
      </c>
      <c r="O4225" s="5">
        <f t="shared" si="3552"/>
        <v>314.37394999999998</v>
      </c>
      <c r="P4225" s="5">
        <f t="shared" ref="P4225:V4228" si="3553">P4226</f>
        <v>0</v>
      </c>
      <c r="Q4225" s="5">
        <f t="shared" si="3553"/>
        <v>0</v>
      </c>
      <c r="R4225" s="5">
        <f t="shared" si="3553"/>
        <v>0</v>
      </c>
      <c r="S4225" s="5">
        <f t="shared" si="3553"/>
        <v>0</v>
      </c>
      <c r="T4225" s="5">
        <f t="shared" si="3553"/>
        <v>425</v>
      </c>
      <c r="U4225" s="5">
        <f t="shared" si="3553"/>
        <v>0</v>
      </c>
      <c r="V4225" s="42">
        <f t="shared" si="3553"/>
        <v>0</v>
      </c>
      <c r="W4225" s="5">
        <f t="shared" si="3510"/>
        <v>100</v>
      </c>
      <c r="X4225" s="27"/>
    </row>
    <row r="4226" spans="1:25" ht="63" customHeight="1" x14ac:dyDescent="0.3">
      <c r="A4226" s="4" t="s">
        <v>242</v>
      </c>
      <c r="B4226" s="4" t="s">
        <v>1789</v>
      </c>
      <c r="C4226" s="4" t="s">
        <v>256</v>
      </c>
      <c r="D4226" s="4"/>
      <c r="E4226" s="14" t="s">
        <v>1228</v>
      </c>
      <c r="F4226" s="5">
        <f t="shared" si="3550"/>
        <v>1000</v>
      </c>
      <c r="G4226" s="5">
        <f t="shared" si="3550"/>
        <v>1000</v>
      </c>
      <c r="H4226" s="5">
        <f t="shared" si="3550"/>
        <v>1000</v>
      </c>
      <c r="I4226" s="5">
        <f t="shared" si="3550"/>
        <v>-575</v>
      </c>
      <c r="J4226" s="5">
        <f t="shared" si="3550"/>
        <v>-1000</v>
      </c>
      <c r="K4226" s="5">
        <f t="shared" si="3550"/>
        <v>-1000</v>
      </c>
      <c r="L4226" s="5">
        <f t="shared" si="3550"/>
        <v>0</v>
      </c>
      <c r="M4226" s="5">
        <f t="shared" si="3551"/>
        <v>425</v>
      </c>
      <c r="N4226" s="5">
        <f t="shared" si="3552"/>
        <v>425</v>
      </c>
      <c r="O4226" s="5">
        <f t="shared" si="3552"/>
        <v>314.37394999999998</v>
      </c>
      <c r="P4226" s="5">
        <f t="shared" si="3553"/>
        <v>0</v>
      </c>
      <c r="Q4226" s="5">
        <f t="shared" si="3553"/>
        <v>0</v>
      </c>
      <c r="R4226" s="5">
        <f t="shared" si="3553"/>
        <v>0</v>
      </c>
      <c r="S4226" s="5">
        <f t="shared" si="3553"/>
        <v>0</v>
      </c>
      <c r="T4226" s="5">
        <f t="shared" si="3553"/>
        <v>425</v>
      </c>
      <c r="U4226" s="5">
        <f t="shared" si="3553"/>
        <v>0</v>
      </c>
      <c r="V4226" s="42">
        <f t="shared" si="3553"/>
        <v>0</v>
      </c>
      <c r="W4226" s="5">
        <f t="shared" si="3510"/>
        <v>100</v>
      </c>
      <c r="X4226" s="27"/>
    </row>
    <row r="4227" spans="1:25" ht="31.5" customHeight="1" x14ac:dyDescent="0.3">
      <c r="A4227" s="4" t="s">
        <v>242</v>
      </c>
      <c r="B4227" s="4" t="s">
        <v>1789</v>
      </c>
      <c r="C4227" s="4" t="s">
        <v>255</v>
      </c>
      <c r="D4227" s="4"/>
      <c r="E4227" s="14" t="s">
        <v>790</v>
      </c>
      <c r="F4227" s="5">
        <f t="shared" si="3550"/>
        <v>1000</v>
      </c>
      <c r="G4227" s="5">
        <f t="shared" si="3550"/>
        <v>1000</v>
      </c>
      <c r="H4227" s="5">
        <f t="shared" si="3550"/>
        <v>1000</v>
      </c>
      <c r="I4227" s="5">
        <f t="shared" si="3550"/>
        <v>-575</v>
      </c>
      <c r="J4227" s="5">
        <f t="shared" si="3550"/>
        <v>-1000</v>
      </c>
      <c r="K4227" s="5">
        <f t="shared" si="3550"/>
        <v>-1000</v>
      </c>
      <c r="L4227" s="5">
        <f t="shared" si="3550"/>
        <v>0</v>
      </c>
      <c r="M4227" s="5">
        <f t="shared" si="3551"/>
        <v>425</v>
      </c>
      <c r="N4227" s="5">
        <f t="shared" si="3552"/>
        <v>425</v>
      </c>
      <c r="O4227" s="5">
        <f t="shared" si="3552"/>
        <v>314.37394999999998</v>
      </c>
      <c r="P4227" s="5">
        <f t="shared" si="3553"/>
        <v>0</v>
      </c>
      <c r="Q4227" s="5">
        <f t="shared" si="3553"/>
        <v>0</v>
      </c>
      <c r="R4227" s="5">
        <f t="shared" si="3553"/>
        <v>0</v>
      </c>
      <c r="S4227" s="5">
        <f t="shared" si="3553"/>
        <v>0</v>
      </c>
      <c r="T4227" s="5">
        <f t="shared" si="3553"/>
        <v>425</v>
      </c>
      <c r="U4227" s="5">
        <f t="shared" si="3553"/>
        <v>0</v>
      </c>
      <c r="V4227" s="42">
        <f t="shared" si="3553"/>
        <v>0</v>
      </c>
      <c r="W4227" s="5">
        <f t="shared" si="3510"/>
        <v>100</v>
      </c>
      <c r="X4227" s="27"/>
    </row>
    <row r="4228" spans="1:25" ht="31.5" customHeight="1" x14ac:dyDescent="0.3">
      <c r="A4228" s="4" t="s">
        <v>242</v>
      </c>
      <c r="B4228" s="4" t="s">
        <v>1789</v>
      </c>
      <c r="C4228" s="4" t="s">
        <v>255</v>
      </c>
      <c r="D4228" s="4" t="s">
        <v>11</v>
      </c>
      <c r="E4228" s="14" t="s">
        <v>531</v>
      </c>
      <c r="F4228" s="5">
        <f t="shared" si="3550"/>
        <v>1000</v>
      </c>
      <c r="G4228" s="5">
        <f t="shared" si="3550"/>
        <v>1000</v>
      </c>
      <c r="H4228" s="5">
        <f t="shared" si="3550"/>
        <v>1000</v>
      </c>
      <c r="I4228" s="5">
        <f t="shared" si="3550"/>
        <v>-575</v>
      </c>
      <c r="J4228" s="5">
        <f t="shared" si="3550"/>
        <v>-1000</v>
      </c>
      <c r="K4228" s="5">
        <f t="shared" si="3550"/>
        <v>-1000</v>
      </c>
      <c r="L4228" s="5">
        <f t="shared" si="3550"/>
        <v>0</v>
      </c>
      <c r="M4228" s="5">
        <f t="shared" si="3551"/>
        <v>425</v>
      </c>
      <c r="N4228" s="5">
        <f t="shared" si="3552"/>
        <v>425</v>
      </c>
      <c r="O4228" s="5">
        <f t="shared" si="3552"/>
        <v>314.37394999999998</v>
      </c>
      <c r="P4228" s="5">
        <f t="shared" si="3553"/>
        <v>0</v>
      </c>
      <c r="Q4228" s="5">
        <f t="shared" si="3553"/>
        <v>0</v>
      </c>
      <c r="R4228" s="5">
        <f t="shared" si="3553"/>
        <v>0</v>
      </c>
      <c r="S4228" s="5">
        <f t="shared" si="3553"/>
        <v>0</v>
      </c>
      <c r="T4228" s="5">
        <f t="shared" si="3553"/>
        <v>425</v>
      </c>
      <c r="U4228" s="5">
        <f t="shared" si="3553"/>
        <v>0</v>
      </c>
      <c r="V4228" s="42">
        <f t="shared" si="3553"/>
        <v>0</v>
      </c>
      <c r="W4228" s="5">
        <f t="shared" si="3510"/>
        <v>100</v>
      </c>
      <c r="X4228" s="27"/>
    </row>
    <row r="4229" spans="1:25" ht="31.5" customHeight="1" x14ac:dyDescent="0.3">
      <c r="A4229" s="4" t="s">
        <v>242</v>
      </c>
      <c r="B4229" s="4" t="s">
        <v>1789</v>
      </c>
      <c r="C4229" s="4" t="s">
        <v>255</v>
      </c>
      <c r="D4229" s="4" t="s">
        <v>12</v>
      </c>
      <c r="E4229" s="14" t="s">
        <v>532</v>
      </c>
      <c r="F4229" s="5">
        <v>1000</v>
      </c>
      <c r="G4229" s="5">
        <v>1000</v>
      </c>
      <c r="H4229" s="5">
        <v>1000</v>
      </c>
      <c r="I4229" s="23">
        <v>-575</v>
      </c>
      <c r="J4229" s="23">
        <v>-1000</v>
      </c>
      <c r="K4229" s="23">
        <v>-1000</v>
      </c>
      <c r="L4229" s="23"/>
      <c r="M4229" s="5">
        <f t="shared" si="3551"/>
        <v>425</v>
      </c>
      <c r="N4229" s="5">
        <v>425</v>
      </c>
      <c r="O4229" s="5">
        <v>314.37394999999998</v>
      </c>
      <c r="P4229" s="5">
        <v>0</v>
      </c>
      <c r="Q4229" s="5">
        <v>0</v>
      </c>
      <c r="R4229" s="5">
        <v>0</v>
      </c>
      <c r="S4229" s="5">
        <v>0</v>
      </c>
      <c r="T4229" s="5">
        <v>425</v>
      </c>
      <c r="U4229" s="5">
        <v>0</v>
      </c>
      <c r="V4229" s="42">
        <v>0</v>
      </c>
      <c r="W4229" s="5">
        <f t="shared" si="3510"/>
        <v>100</v>
      </c>
      <c r="X4229" s="27"/>
    </row>
    <row r="4230" spans="1:25" ht="47.25" hidden="1" customHeight="1" x14ac:dyDescent="0.25">
      <c r="A4230" s="4" t="s">
        <v>242</v>
      </c>
      <c r="B4230" s="4" t="s">
        <v>1789</v>
      </c>
      <c r="C4230" s="4" t="s">
        <v>293</v>
      </c>
      <c r="D4230" s="4"/>
      <c r="E4230" s="14" t="s">
        <v>1234</v>
      </c>
      <c r="F4230" s="5">
        <f t="shared" ref="F4230:L4233" si="3554">F4231</f>
        <v>0</v>
      </c>
      <c r="G4230" s="5">
        <f t="shared" si="3554"/>
        <v>80000</v>
      </c>
      <c r="H4230" s="5">
        <f t="shared" si="3554"/>
        <v>80000</v>
      </c>
      <c r="I4230" s="5">
        <f t="shared" si="3554"/>
        <v>0</v>
      </c>
      <c r="J4230" s="5">
        <f t="shared" si="3554"/>
        <v>0</v>
      </c>
      <c r="K4230" s="5">
        <f t="shared" si="3554"/>
        <v>0</v>
      </c>
      <c r="L4230" s="5">
        <f t="shared" si="3554"/>
        <v>0</v>
      </c>
      <c r="M4230" s="5">
        <f t="shared" si="3551"/>
        <v>0</v>
      </c>
      <c r="N4230" s="5">
        <f t="shared" ref="N4230:O4233" si="3555">N4231</f>
        <v>0</v>
      </c>
      <c r="O4230" s="5">
        <f t="shared" si="3555"/>
        <v>0</v>
      </c>
      <c r="P4230" s="5">
        <f t="shared" ref="P4230:V4233" si="3556">P4231</f>
        <v>0</v>
      </c>
      <c r="Q4230" s="5">
        <f t="shared" si="3556"/>
        <v>0</v>
      </c>
      <c r="R4230" s="5">
        <f t="shared" si="3556"/>
        <v>0</v>
      </c>
      <c r="S4230" s="5">
        <f t="shared" si="3556"/>
        <v>0</v>
      </c>
      <c r="T4230" s="5">
        <f t="shared" si="3556"/>
        <v>0</v>
      </c>
      <c r="U4230" s="5">
        <f t="shared" si="3556"/>
        <v>0</v>
      </c>
      <c r="V4230" s="42">
        <f t="shared" si="3556"/>
        <v>0</v>
      </c>
      <c r="W4230" s="5" t="e">
        <f t="shared" si="3510"/>
        <v>#DIV/0!</v>
      </c>
      <c r="X4230" s="25" t="s">
        <v>1591</v>
      </c>
      <c r="Y4230" s="2" t="s">
        <v>1630</v>
      </c>
    </row>
    <row r="4231" spans="1:25" ht="63" hidden="1" customHeight="1" x14ac:dyDescent="0.25">
      <c r="A4231" s="4" t="s">
        <v>242</v>
      </c>
      <c r="B4231" s="4" t="s">
        <v>1789</v>
      </c>
      <c r="C4231" s="4" t="s">
        <v>859</v>
      </c>
      <c r="D4231" s="4"/>
      <c r="E4231" s="14" t="s">
        <v>1236</v>
      </c>
      <c r="F4231" s="5">
        <f t="shared" si="3554"/>
        <v>0</v>
      </c>
      <c r="G4231" s="5">
        <f t="shared" si="3554"/>
        <v>80000</v>
      </c>
      <c r="H4231" s="5">
        <f t="shared" si="3554"/>
        <v>80000</v>
      </c>
      <c r="I4231" s="5">
        <f t="shared" si="3554"/>
        <v>0</v>
      </c>
      <c r="J4231" s="5">
        <f t="shared" si="3554"/>
        <v>0</v>
      </c>
      <c r="K4231" s="5">
        <f t="shared" si="3554"/>
        <v>0</v>
      </c>
      <c r="L4231" s="5">
        <f t="shared" si="3554"/>
        <v>0</v>
      </c>
      <c r="M4231" s="5">
        <f t="shared" si="3551"/>
        <v>0</v>
      </c>
      <c r="N4231" s="5">
        <f t="shared" si="3555"/>
        <v>0</v>
      </c>
      <c r="O4231" s="5">
        <f t="shared" si="3555"/>
        <v>0</v>
      </c>
      <c r="P4231" s="5">
        <f t="shared" si="3556"/>
        <v>0</v>
      </c>
      <c r="Q4231" s="5">
        <f t="shared" si="3556"/>
        <v>0</v>
      </c>
      <c r="R4231" s="5">
        <f t="shared" si="3556"/>
        <v>0</v>
      </c>
      <c r="S4231" s="5">
        <f t="shared" si="3556"/>
        <v>0</v>
      </c>
      <c r="T4231" s="5">
        <f t="shared" si="3556"/>
        <v>0</v>
      </c>
      <c r="U4231" s="5">
        <f t="shared" si="3556"/>
        <v>0</v>
      </c>
      <c r="V4231" s="42">
        <f t="shared" si="3556"/>
        <v>0</v>
      </c>
      <c r="W4231" s="5" t="e">
        <f t="shared" si="3510"/>
        <v>#DIV/0!</v>
      </c>
      <c r="X4231" s="25" t="s">
        <v>1591</v>
      </c>
      <c r="Y4231" s="2" t="s">
        <v>1630</v>
      </c>
    </row>
    <row r="4232" spans="1:25" ht="31.5" hidden="1" customHeight="1" x14ac:dyDescent="0.25">
      <c r="A4232" s="4" t="s">
        <v>242</v>
      </c>
      <c r="B4232" s="4" t="s">
        <v>1789</v>
      </c>
      <c r="C4232" s="4" t="s">
        <v>858</v>
      </c>
      <c r="D4232" s="4"/>
      <c r="E4232" s="14" t="s">
        <v>862</v>
      </c>
      <c r="F4232" s="5">
        <f t="shared" si="3554"/>
        <v>0</v>
      </c>
      <c r="G4232" s="5">
        <f t="shared" si="3554"/>
        <v>80000</v>
      </c>
      <c r="H4232" s="5">
        <f t="shared" si="3554"/>
        <v>80000</v>
      </c>
      <c r="I4232" s="5">
        <f t="shared" si="3554"/>
        <v>0</v>
      </c>
      <c r="J4232" s="5">
        <f t="shared" si="3554"/>
        <v>0</v>
      </c>
      <c r="K4232" s="5">
        <f t="shared" si="3554"/>
        <v>0</v>
      </c>
      <c r="L4232" s="5">
        <f t="shared" si="3554"/>
        <v>0</v>
      </c>
      <c r="M4232" s="5">
        <f t="shared" si="3551"/>
        <v>0</v>
      </c>
      <c r="N4232" s="5">
        <f t="shared" si="3555"/>
        <v>0</v>
      </c>
      <c r="O4232" s="5">
        <f t="shared" si="3555"/>
        <v>0</v>
      </c>
      <c r="P4232" s="5">
        <f t="shared" si="3556"/>
        <v>0</v>
      </c>
      <c r="Q4232" s="5">
        <f t="shared" si="3556"/>
        <v>0</v>
      </c>
      <c r="R4232" s="5">
        <f t="shared" si="3556"/>
        <v>0</v>
      </c>
      <c r="S4232" s="5">
        <f t="shared" si="3556"/>
        <v>0</v>
      </c>
      <c r="T4232" s="5">
        <f t="shared" si="3556"/>
        <v>0</v>
      </c>
      <c r="U4232" s="5">
        <f t="shared" si="3556"/>
        <v>0</v>
      </c>
      <c r="V4232" s="42">
        <f t="shared" si="3556"/>
        <v>0</v>
      </c>
      <c r="W4232" s="5" t="e">
        <f t="shared" si="3510"/>
        <v>#DIV/0!</v>
      </c>
      <c r="X4232" s="25" t="s">
        <v>1591</v>
      </c>
      <c r="Y4232" s="2" t="s">
        <v>1630</v>
      </c>
    </row>
    <row r="4233" spans="1:25" ht="31.5" hidden="1" customHeight="1" x14ac:dyDescent="0.3">
      <c r="A4233" s="4" t="s">
        <v>242</v>
      </c>
      <c r="B4233" s="4" t="s">
        <v>1789</v>
      </c>
      <c r="C4233" s="4" t="s">
        <v>858</v>
      </c>
      <c r="D4233" s="4" t="s">
        <v>11</v>
      </c>
      <c r="E4233" s="14" t="s">
        <v>531</v>
      </c>
      <c r="F4233" s="5">
        <f t="shared" si="3554"/>
        <v>0</v>
      </c>
      <c r="G4233" s="5">
        <f t="shared" si="3554"/>
        <v>80000</v>
      </c>
      <c r="H4233" s="5">
        <f t="shared" si="3554"/>
        <v>80000</v>
      </c>
      <c r="I4233" s="5">
        <f t="shared" si="3554"/>
        <v>0</v>
      </c>
      <c r="J4233" s="5">
        <f t="shared" si="3554"/>
        <v>0</v>
      </c>
      <c r="K4233" s="5">
        <f t="shared" si="3554"/>
        <v>0</v>
      </c>
      <c r="L4233" s="5">
        <f t="shared" si="3554"/>
        <v>0</v>
      </c>
      <c r="M4233" s="5">
        <f t="shared" si="3551"/>
        <v>0</v>
      </c>
      <c r="N4233" s="5">
        <f t="shared" si="3555"/>
        <v>0</v>
      </c>
      <c r="O4233" s="5">
        <f t="shared" si="3555"/>
        <v>0</v>
      </c>
      <c r="P4233" s="5">
        <f t="shared" si="3556"/>
        <v>0</v>
      </c>
      <c r="Q4233" s="5">
        <f t="shared" si="3556"/>
        <v>0</v>
      </c>
      <c r="R4233" s="5">
        <f t="shared" si="3556"/>
        <v>0</v>
      </c>
      <c r="S4233" s="5">
        <f t="shared" si="3556"/>
        <v>0</v>
      </c>
      <c r="T4233" s="5">
        <f t="shared" si="3556"/>
        <v>0</v>
      </c>
      <c r="U4233" s="5">
        <f t="shared" si="3556"/>
        <v>0</v>
      </c>
      <c r="V4233" s="42">
        <f t="shared" si="3556"/>
        <v>0</v>
      </c>
      <c r="W4233" s="5" t="e">
        <f t="shared" si="3510"/>
        <v>#DIV/0!</v>
      </c>
      <c r="X4233" s="25" t="s">
        <v>1591</v>
      </c>
      <c r="Y4233" s="2" t="s">
        <v>1630</v>
      </c>
    </row>
    <row r="4234" spans="1:25" ht="31.5" hidden="1" customHeight="1" x14ac:dyDescent="0.3">
      <c r="A4234" s="4" t="s">
        <v>242</v>
      </c>
      <c r="B4234" s="4" t="s">
        <v>1789</v>
      </c>
      <c r="C4234" s="4" t="s">
        <v>858</v>
      </c>
      <c r="D4234" s="4" t="s">
        <v>12</v>
      </c>
      <c r="E4234" s="14" t="s">
        <v>532</v>
      </c>
      <c r="F4234" s="5"/>
      <c r="G4234" s="5">
        <v>80000</v>
      </c>
      <c r="H4234" s="5">
        <v>80000</v>
      </c>
      <c r="I4234" s="5"/>
      <c r="J4234" s="5"/>
      <c r="K4234" s="5"/>
      <c r="L4234" s="5"/>
      <c r="M4234" s="5">
        <f t="shared" si="3551"/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42">
        <v>0</v>
      </c>
      <c r="W4234" s="5" t="e">
        <f t="shared" si="3510"/>
        <v>#DIV/0!</v>
      </c>
      <c r="X4234" s="25" t="s">
        <v>1591</v>
      </c>
      <c r="Y4234" s="2" t="s">
        <v>1630</v>
      </c>
    </row>
    <row r="4235" spans="1:25" ht="31.5" customHeight="1" x14ac:dyDescent="0.3">
      <c r="A4235" s="4" t="s">
        <v>242</v>
      </c>
      <c r="B4235" s="4" t="s">
        <v>1789</v>
      </c>
      <c r="C4235" s="4" t="s">
        <v>22</v>
      </c>
      <c r="D4235" s="4"/>
      <c r="E4235" s="14" t="s">
        <v>802</v>
      </c>
      <c r="F4235" s="5">
        <f t="shared" ref="F4235:L4235" si="3557">F4236</f>
        <v>0</v>
      </c>
      <c r="G4235" s="5">
        <f t="shared" si="3557"/>
        <v>0</v>
      </c>
      <c r="H4235" s="5">
        <f t="shared" si="3557"/>
        <v>0</v>
      </c>
      <c r="I4235" s="5">
        <f t="shared" si="3557"/>
        <v>0</v>
      </c>
      <c r="J4235" s="5">
        <f t="shared" si="3557"/>
        <v>0</v>
      </c>
      <c r="K4235" s="5">
        <f t="shared" si="3557"/>
        <v>0</v>
      </c>
      <c r="L4235" s="5">
        <f t="shared" si="3557"/>
        <v>0</v>
      </c>
      <c r="M4235" s="5">
        <f t="shared" si="3551"/>
        <v>0</v>
      </c>
      <c r="N4235" s="5">
        <f t="shared" ref="N4235:V4235" si="3558">N4236</f>
        <v>36457.303370000001</v>
      </c>
      <c r="O4235" s="5">
        <f t="shared" si="3558"/>
        <v>19689.322070000002</v>
      </c>
      <c r="P4235" s="5">
        <f t="shared" si="3558"/>
        <v>0</v>
      </c>
      <c r="Q4235" s="5">
        <f t="shared" si="3558"/>
        <v>0</v>
      </c>
      <c r="R4235" s="5">
        <f t="shared" si="3558"/>
        <v>0</v>
      </c>
      <c r="S4235" s="5">
        <f t="shared" si="3558"/>
        <v>0</v>
      </c>
      <c r="T4235" s="5">
        <f t="shared" si="3558"/>
        <v>36257.302760000006</v>
      </c>
      <c r="U4235" s="5">
        <f t="shared" si="3558"/>
        <v>0</v>
      </c>
      <c r="V4235" s="42">
        <f t="shared" si="3558"/>
        <v>0</v>
      </c>
      <c r="W4235" s="5">
        <f t="shared" si="3510"/>
        <v>99.451411400425812</v>
      </c>
      <c r="X4235" s="27"/>
    </row>
    <row r="4236" spans="1:25" ht="47.25" customHeight="1" x14ac:dyDescent="0.3">
      <c r="A4236" s="4" t="s">
        <v>242</v>
      </c>
      <c r="B4236" s="4" t="s">
        <v>1789</v>
      </c>
      <c r="C4236" s="4" t="s">
        <v>406</v>
      </c>
      <c r="D4236" s="4"/>
      <c r="E4236" s="14" t="s">
        <v>808</v>
      </c>
      <c r="F4236" s="5">
        <f t="shared" ref="F4236:K4236" si="3559">F4239</f>
        <v>0</v>
      </c>
      <c r="G4236" s="5">
        <f t="shared" si="3559"/>
        <v>0</v>
      </c>
      <c r="H4236" s="5">
        <f t="shared" si="3559"/>
        <v>0</v>
      </c>
      <c r="I4236" s="5">
        <f t="shared" si="3559"/>
        <v>0</v>
      </c>
      <c r="J4236" s="5">
        <f t="shared" si="3559"/>
        <v>0</v>
      </c>
      <c r="K4236" s="5">
        <f t="shared" si="3559"/>
        <v>0</v>
      </c>
      <c r="L4236" s="5">
        <f>L4239</f>
        <v>0</v>
      </c>
      <c r="M4236" s="5">
        <f t="shared" si="3551"/>
        <v>0</v>
      </c>
      <c r="N4236" s="5">
        <f>N4239+N4237</f>
        <v>36457.303370000001</v>
      </c>
      <c r="O4236" s="5">
        <f>O4239+O4237</f>
        <v>19689.322070000002</v>
      </c>
      <c r="P4236" s="5">
        <f t="shared" ref="P4236:V4236" si="3560">P4239</f>
        <v>0</v>
      </c>
      <c r="Q4236" s="5">
        <f t="shared" si="3560"/>
        <v>0</v>
      </c>
      <c r="R4236" s="5">
        <f t="shared" si="3560"/>
        <v>0</v>
      </c>
      <c r="S4236" s="5">
        <f t="shared" si="3560"/>
        <v>0</v>
      </c>
      <c r="T4236" s="5">
        <f>T4239+T4237</f>
        <v>36257.302760000006</v>
      </c>
      <c r="U4236" s="5">
        <f t="shared" si="3560"/>
        <v>0</v>
      </c>
      <c r="V4236" s="42">
        <f t="shared" si="3560"/>
        <v>0</v>
      </c>
      <c r="W4236" s="5">
        <f t="shared" si="3510"/>
        <v>99.451411400425812</v>
      </c>
      <c r="X4236" s="27"/>
    </row>
    <row r="4237" spans="1:25" ht="31.5" customHeight="1" x14ac:dyDescent="0.3">
      <c r="A4237" s="4" t="s">
        <v>242</v>
      </c>
      <c r="B4237" s="4" t="s">
        <v>1789</v>
      </c>
      <c r="C4237" s="4" t="s">
        <v>406</v>
      </c>
      <c r="D4237" s="4" t="s">
        <v>87</v>
      </c>
      <c r="E4237" s="14" t="s">
        <v>541</v>
      </c>
      <c r="F4237" s="5"/>
      <c r="G4237" s="5"/>
      <c r="H4237" s="5"/>
      <c r="I4237" s="5"/>
      <c r="J4237" s="5"/>
      <c r="K4237" s="5"/>
      <c r="L4237" s="5"/>
      <c r="M4237" s="5">
        <f t="shared" si="3551"/>
        <v>0</v>
      </c>
      <c r="N4237" s="5">
        <f>N4238</f>
        <v>14664.54</v>
      </c>
      <c r="O4237" s="5">
        <f>O4238</f>
        <v>9366.2690700000003</v>
      </c>
      <c r="P4237" s="5">
        <f t="shared" ref="P4237:V4237" si="3561">P4238</f>
        <v>0</v>
      </c>
      <c r="Q4237" s="5">
        <f t="shared" si="3561"/>
        <v>0</v>
      </c>
      <c r="R4237" s="5">
        <f t="shared" si="3561"/>
        <v>0</v>
      </c>
      <c r="S4237" s="5">
        <f t="shared" si="3561"/>
        <v>0</v>
      </c>
      <c r="T4237" s="5">
        <f>T4238</f>
        <v>14664.54</v>
      </c>
      <c r="U4237" s="5">
        <f t="shared" si="3561"/>
        <v>0</v>
      </c>
      <c r="V4237" s="42">
        <f t="shared" si="3561"/>
        <v>0</v>
      </c>
      <c r="W4237" s="5">
        <f t="shared" ref="W4237:W4300" si="3562">T4237/N4237*100</f>
        <v>100</v>
      </c>
      <c r="X4237" s="27"/>
    </row>
    <row r="4238" spans="1:25" ht="63" customHeight="1" x14ac:dyDescent="0.3">
      <c r="A4238" s="4" t="s">
        <v>242</v>
      </c>
      <c r="B4238" s="4" t="s">
        <v>1789</v>
      </c>
      <c r="C4238" s="4" t="s">
        <v>406</v>
      </c>
      <c r="D4238" s="4" t="s">
        <v>84</v>
      </c>
      <c r="E4238" s="14" t="s">
        <v>1552</v>
      </c>
      <c r="F4238" s="5"/>
      <c r="G4238" s="5"/>
      <c r="H4238" s="5"/>
      <c r="I4238" s="5"/>
      <c r="J4238" s="5"/>
      <c r="K4238" s="5"/>
      <c r="L4238" s="5"/>
      <c r="M4238" s="5">
        <f t="shared" si="3551"/>
        <v>0</v>
      </c>
      <c r="N4238" s="5">
        <v>14664.54</v>
      </c>
      <c r="O4238" s="5">
        <v>9366.2690700000003</v>
      </c>
      <c r="P4238" s="5">
        <v>0</v>
      </c>
      <c r="Q4238" s="5">
        <v>0</v>
      </c>
      <c r="R4238" s="5">
        <v>0</v>
      </c>
      <c r="S4238" s="5">
        <v>0</v>
      </c>
      <c r="T4238" s="5">
        <v>14664.54</v>
      </c>
      <c r="U4238" s="5">
        <v>0</v>
      </c>
      <c r="V4238" s="42">
        <v>0</v>
      </c>
      <c r="W4238" s="5">
        <f t="shared" si="3562"/>
        <v>100</v>
      </c>
      <c r="X4238" s="27"/>
    </row>
    <row r="4239" spans="1:25" ht="15.75" customHeight="1" x14ac:dyDescent="0.3">
      <c r="A4239" s="4" t="s">
        <v>242</v>
      </c>
      <c r="B4239" s="4" t="s">
        <v>1789</v>
      </c>
      <c r="C4239" s="4" t="s">
        <v>406</v>
      </c>
      <c r="D4239" s="4" t="s">
        <v>13</v>
      </c>
      <c r="E4239" s="14" t="s">
        <v>547</v>
      </c>
      <c r="F4239" s="5">
        <f t="shared" ref="F4239:L4239" si="3563">F4240</f>
        <v>0</v>
      </c>
      <c r="G4239" s="5">
        <f t="shared" si="3563"/>
        <v>0</v>
      </c>
      <c r="H4239" s="5">
        <f t="shared" si="3563"/>
        <v>0</v>
      </c>
      <c r="I4239" s="5">
        <f t="shared" si="3563"/>
        <v>0</v>
      </c>
      <c r="J4239" s="5">
        <f t="shared" si="3563"/>
        <v>0</v>
      </c>
      <c r="K4239" s="5">
        <f t="shared" si="3563"/>
        <v>0</v>
      </c>
      <c r="L4239" s="5">
        <f t="shared" si="3563"/>
        <v>0</v>
      </c>
      <c r="M4239" s="5">
        <f t="shared" si="3551"/>
        <v>0</v>
      </c>
      <c r="N4239" s="5">
        <f t="shared" ref="N4239:V4239" si="3564">N4240</f>
        <v>21792.763370000001</v>
      </c>
      <c r="O4239" s="5">
        <f t="shared" si="3564"/>
        <v>10323.053</v>
      </c>
      <c r="P4239" s="5">
        <f t="shared" si="3564"/>
        <v>0</v>
      </c>
      <c r="Q4239" s="5">
        <f t="shared" si="3564"/>
        <v>0</v>
      </c>
      <c r="R4239" s="5">
        <f t="shared" si="3564"/>
        <v>0</v>
      </c>
      <c r="S4239" s="5">
        <f t="shared" si="3564"/>
        <v>0</v>
      </c>
      <c r="T4239" s="5">
        <f t="shared" si="3564"/>
        <v>21592.762760000001</v>
      </c>
      <c r="U4239" s="5">
        <f t="shared" si="3564"/>
        <v>0</v>
      </c>
      <c r="V4239" s="42">
        <f t="shared" si="3564"/>
        <v>0</v>
      </c>
      <c r="W4239" s="5">
        <f t="shared" si="3562"/>
        <v>99.08226136078126</v>
      </c>
      <c r="X4239" s="27"/>
    </row>
    <row r="4240" spans="1:25" ht="63" customHeight="1" x14ac:dyDescent="0.3">
      <c r="A4240" s="4" t="s">
        <v>242</v>
      </c>
      <c r="B4240" s="4" t="s">
        <v>1789</v>
      </c>
      <c r="C4240" s="4" t="s">
        <v>406</v>
      </c>
      <c r="D4240" s="4" t="s">
        <v>198</v>
      </c>
      <c r="E4240" s="14" t="s">
        <v>548</v>
      </c>
      <c r="F4240" s="5"/>
      <c r="G4240" s="5"/>
      <c r="H4240" s="5"/>
      <c r="I4240" s="5"/>
      <c r="J4240" s="5"/>
      <c r="K4240" s="5"/>
      <c r="L4240" s="5"/>
      <c r="M4240" s="5">
        <f t="shared" si="3551"/>
        <v>0</v>
      </c>
      <c r="N4240" s="5">
        <v>21792.763370000001</v>
      </c>
      <c r="O4240" s="5">
        <v>10323.053</v>
      </c>
      <c r="P4240" s="5">
        <v>0</v>
      </c>
      <c r="Q4240" s="5">
        <v>0</v>
      </c>
      <c r="R4240" s="5">
        <v>0</v>
      </c>
      <c r="S4240" s="5">
        <v>0</v>
      </c>
      <c r="T4240" s="5">
        <v>21592.762760000001</v>
      </c>
      <c r="U4240" s="5">
        <v>0</v>
      </c>
      <c r="V4240" s="42">
        <v>0</v>
      </c>
      <c r="W4240" s="5">
        <f t="shared" si="3562"/>
        <v>99.08226136078126</v>
      </c>
      <c r="X4240" s="27"/>
    </row>
    <row r="4241" spans="1:25" s="10" customFormat="1" ht="31.5" customHeight="1" x14ac:dyDescent="0.3">
      <c r="A4241" s="9" t="s">
        <v>242</v>
      </c>
      <c r="B4241" s="9" t="s">
        <v>1790</v>
      </c>
      <c r="C4241" s="9"/>
      <c r="D4241" s="9"/>
      <c r="E4241" s="13" t="s">
        <v>515</v>
      </c>
      <c r="F4241" s="11">
        <f t="shared" ref="F4241:L4241" si="3565">F4242+F4260+F4272</f>
        <v>71030.799999999988</v>
      </c>
      <c r="G4241" s="11">
        <f t="shared" si="3565"/>
        <v>71030.799999999988</v>
      </c>
      <c r="H4241" s="11">
        <f t="shared" si="3565"/>
        <v>71030.799999999988</v>
      </c>
      <c r="I4241" s="11">
        <f t="shared" si="3565"/>
        <v>-1831.7</v>
      </c>
      <c r="J4241" s="11">
        <f t="shared" si="3565"/>
        <v>-1831.7</v>
      </c>
      <c r="K4241" s="11">
        <f t="shared" si="3565"/>
        <v>-1831.7</v>
      </c>
      <c r="L4241" s="11">
        <f t="shared" si="3565"/>
        <v>646.13300000000004</v>
      </c>
      <c r="M4241" s="11">
        <f t="shared" si="3551"/>
        <v>69845.232999999993</v>
      </c>
      <c r="N4241" s="11">
        <f>N4242+N4260+N4272</f>
        <v>72371.262329999998</v>
      </c>
      <c r="O4241" s="11">
        <f>O4242+O4260+O4272</f>
        <v>50176.867140000002</v>
      </c>
      <c r="P4241" s="11">
        <f t="shared" ref="P4241:V4241" si="3566">P4242+P4260+P4272</f>
        <v>0</v>
      </c>
      <c r="Q4241" s="11">
        <f t="shared" si="3566"/>
        <v>0</v>
      </c>
      <c r="R4241" s="11">
        <f t="shared" si="3566"/>
        <v>0</v>
      </c>
      <c r="S4241" s="11">
        <f t="shared" si="3566"/>
        <v>0</v>
      </c>
      <c r="T4241" s="11">
        <f t="shared" si="3566"/>
        <v>72315.612030000004</v>
      </c>
      <c r="U4241" s="11">
        <f t="shared" si="3566"/>
        <v>0</v>
      </c>
      <c r="V4241" s="41">
        <f t="shared" si="3566"/>
        <v>0</v>
      </c>
      <c r="W4241" s="11">
        <f t="shared" si="3562"/>
        <v>99.923104422655726</v>
      </c>
      <c r="X4241" s="26"/>
    </row>
    <row r="4242" spans="1:25" ht="31.5" customHeight="1" x14ac:dyDescent="0.3">
      <c r="A4242" s="4" t="s">
        <v>242</v>
      </c>
      <c r="B4242" s="4" t="s">
        <v>1790</v>
      </c>
      <c r="C4242" s="4" t="s">
        <v>205</v>
      </c>
      <c r="D4242" s="4"/>
      <c r="E4242" s="14" t="s">
        <v>1210</v>
      </c>
      <c r="F4242" s="5">
        <f t="shared" ref="F4242:L4242" si="3567">F4243+F4251</f>
        <v>21836.899999999998</v>
      </c>
      <c r="G4242" s="5">
        <f t="shared" si="3567"/>
        <v>21836.899999999998</v>
      </c>
      <c r="H4242" s="5">
        <f t="shared" si="3567"/>
        <v>21836.899999999998</v>
      </c>
      <c r="I4242" s="5">
        <f t="shared" si="3567"/>
        <v>-1831.7</v>
      </c>
      <c r="J4242" s="5">
        <f t="shared" si="3567"/>
        <v>-1831.7</v>
      </c>
      <c r="K4242" s="5">
        <f t="shared" si="3567"/>
        <v>-1831.7</v>
      </c>
      <c r="L4242" s="5">
        <f t="shared" si="3567"/>
        <v>160.733</v>
      </c>
      <c r="M4242" s="5">
        <f t="shared" si="3551"/>
        <v>20165.932999999997</v>
      </c>
      <c r="N4242" s="5">
        <f>N4243+N4251</f>
        <v>19700.705750000001</v>
      </c>
      <c r="O4242" s="5">
        <f>O4243+O4251</f>
        <v>12914.35577</v>
      </c>
      <c r="P4242" s="5">
        <f t="shared" ref="P4242:V4242" si="3568">P4243+P4251</f>
        <v>0</v>
      </c>
      <c r="Q4242" s="5">
        <f t="shared" si="3568"/>
        <v>0</v>
      </c>
      <c r="R4242" s="5">
        <f t="shared" si="3568"/>
        <v>0</v>
      </c>
      <c r="S4242" s="5">
        <f t="shared" si="3568"/>
        <v>0</v>
      </c>
      <c r="T4242" s="5">
        <f t="shared" si="3568"/>
        <v>19668.674410000003</v>
      </c>
      <c r="U4242" s="5">
        <f t="shared" si="3568"/>
        <v>0</v>
      </c>
      <c r="V4242" s="42">
        <f t="shared" si="3568"/>
        <v>0</v>
      </c>
      <c r="W4242" s="5">
        <f t="shared" si="3562"/>
        <v>99.837410190241542</v>
      </c>
      <c r="X4242" s="27"/>
    </row>
    <row r="4243" spans="1:25" ht="47.25" customHeight="1" x14ac:dyDescent="0.3">
      <c r="A4243" s="4" t="s">
        <v>242</v>
      </c>
      <c r="B4243" s="4" t="s">
        <v>1790</v>
      </c>
      <c r="C4243" s="4" t="s">
        <v>206</v>
      </c>
      <c r="D4243" s="4"/>
      <c r="E4243" s="14" t="s">
        <v>1224</v>
      </c>
      <c r="F4243" s="5">
        <f t="shared" ref="F4243:L4243" si="3569">F4244</f>
        <v>2831.7</v>
      </c>
      <c r="G4243" s="5">
        <f t="shared" si="3569"/>
        <v>2831.7</v>
      </c>
      <c r="H4243" s="5">
        <f t="shared" si="3569"/>
        <v>2831.7</v>
      </c>
      <c r="I4243" s="5">
        <f t="shared" si="3569"/>
        <v>-1831.7</v>
      </c>
      <c r="J4243" s="5">
        <f t="shared" si="3569"/>
        <v>-1831.7</v>
      </c>
      <c r="K4243" s="5">
        <f t="shared" si="3569"/>
        <v>-1831.7</v>
      </c>
      <c r="L4243" s="5">
        <f t="shared" si="3569"/>
        <v>0</v>
      </c>
      <c r="M4243" s="5">
        <f t="shared" si="3551"/>
        <v>999.99999999999977</v>
      </c>
      <c r="N4243" s="5">
        <f>N4244</f>
        <v>600</v>
      </c>
      <c r="O4243" s="5">
        <f>O4244</f>
        <v>0</v>
      </c>
      <c r="P4243" s="5">
        <f t="shared" ref="P4243:V4243" si="3570">P4244</f>
        <v>0</v>
      </c>
      <c r="Q4243" s="5">
        <f t="shared" si="3570"/>
        <v>0</v>
      </c>
      <c r="R4243" s="5">
        <f t="shared" si="3570"/>
        <v>0</v>
      </c>
      <c r="S4243" s="5">
        <f t="shared" si="3570"/>
        <v>0</v>
      </c>
      <c r="T4243" s="5">
        <f t="shared" si="3570"/>
        <v>600</v>
      </c>
      <c r="U4243" s="5">
        <f t="shared" si="3570"/>
        <v>0</v>
      </c>
      <c r="V4243" s="42">
        <f t="shared" si="3570"/>
        <v>0</v>
      </c>
      <c r="W4243" s="5">
        <f t="shared" si="3562"/>
        <v>100</v>
      </c>
      <c r="X4243" s="27"/>
    </row>
    <row r="4244" spans="1:25" ht="63" customHeight="1" x14ac:dyDescent="0.3">
      <c r="A4244" s="4" t="s">
        <v>242</v>
      </c>
      <c r="B4244" s="4" t="s">
        <v>1790</v>
      </c>
      <c r="C4244" s="4" t="s">
        <v>260</v>
      </c>
      <c r="D4244" s="4"/>
      <c r="E4244" s="14" t="s">
        <v>1225</v>
      </c>
      <c r="F4244" s="5">
        <f t="shared" ref="F4244:L4244" si="3571">F4245+F4248</f>
        <v>2831.7</v>
      </c>
      <c r="G4244" s="5">
        <f t="shared" si="3571"/>
        <v>2831.7</v>
      </c>
      <c r="H4244" s="5">
        <f t="shared" si="3571"/>
        <v>2831.7</v>
      </c>
      <c r="I4244" s="5">
        <f t="shared" si="3571"/>
        <v>-1831.7</v>
      </c>
      <c r="J4244" s="5">
        <f t="shared" si="3571"/>
        <v>-1831.7</v>
      </c>
      <c r="K4244" s="5">
        <f t="shared" si="3571"/>
        <v>-1831.7</v>
      </c>
      <c r="L4244" s="5">
        <f t="shared" si="3571"/>
        <v>0</v>
      </c>
      <c r="M4244" s="5">
        <f t="shared" si="3551"/>
        <v>999.99999999999977</v>
      </c>
      <c r="N4244" s="5">
        <f>N4245+N4248</f>
        <v>600</v>
      </c>
      <c r="O4244" s="5">
        <f>O4245+O4248</f>
        <v>0</v>
      </c>
      <c r="P4244" s="5">
        <f t="shared" ref="P4244:V4244" si="3572">P4245+P4248</f>
        <v>0</v>
      </c>
      <c r="Q4244" s="5">
        <f t="shared" si="3572"/>
        <v>0</v>
      </c>
      <c r="R4244" s="5">
        <f t="shared" si="3572"/>
        <v>0</v>
      </c>
      <c r="S4244" s="5">
        <f t="shared" si="3572"/>
        <v>0</v>
      </c>
      <c r="T4244" s="5">
        <f t="shared" si="3572"/>
        <v>600</v>
      </c>
      <c r="U4244" s="5">
        <f t="shared" si="3572"/>
        <v>0</v>
      </c>
      <c r="V4244" s="42">
        <f t="shared" si="3572"/>
        <v>0</v>
      </c>
      <c r="W4244" s="5">
        <f t="shared" si="3562"/>
        <v>100</v>
      </c>
      <c r="X4244" s="27"/>
    </row>
    <row r="4245" spans="1:25" ht="47.25" customHeight="1" x14ac:dyDescent="0.3">
      <c r="A4245" s="4" t="s">
        <v>242</v>
      </c>
      <c r="B4245" s="4" t="s">
        <v>1790</v>
      </c>
      <c r="C4245" s="4" t="s">
        <v>257</v>
      </c>
      <c r="D4245" s="4"/>
      <c r="E4245" s="14" t="s">
        <v>787</v>
      </c>
      <c r="F4245" s="5">
        <f t="shared" ref="F4245:L4246" si="3573">F4246</f>
        <v>1000</v>
      </c>
      <c r="G4245" s="5">
        <f t="shared" si="3573"/>
        <v>1000</v>
      </c>
      <c r="H4245" s="5">
        <f t="shared" si="3573"/>
        <v>1000</v>
      </c>
      <c r="I4245" s="5">
        <f t="shared" si="3573"/>
        <v>0</v>
      </c>
      <c r="J4245" s="5">
        <f t="shared" si="3573"/>
        <v>0</v>
      </c>
      <c r="K4245" s="5">
        <f t="shared" si="3573"/>
        <v>0</v>
      </c>
      <c r="L4245" s="5">
        <f t="shared" si="3573"/>
        <v>0</v>
      </c>
      <c r="M4245" s="5">
        <f t="shared" si="3551"/>
        <v>1000</v>
      </c>
      <c r="N4245" s="5">
        <f>N4246</f>
        <v>600</v>
      </c>
      <c r="O4245" s="5">
        <f>O4246</f>
        <v>0</v>
      </c>
      <c r="P4245" s="5">
        <f t="shared" ref="P4245:V4246" si="3574">P4246</f>
        <v>0</v>
      </c>
      <c r="Q4245" s="5">
        <f t="shared" si="3574"/>
        <v>0</v>
      </c>
      <c r="R4245" s="5">
        <f t="shared" si="3574"/>
        <v>0</v>
      </c>
      <c r="S4245" s="5">
        <f t="shared" si="3574"/>
        <v>0</v>
      </c>
      <c r="T4245" s="5">
        <f t="shared" si="3574"/>
        <v>600</v>
      </c>
      <c r="U4245" s="5">
        <f t="shared" si="3574"/>
        <v>0</v>
      </c>
      <c r="V4245" s="42">
        <f t="shared" si="3574"/>
        <v>0</v>
      </c>
      <c r="W4245" s="5">
        <f t="shared" si="3562"/>
        <v>100</v>
      </c>
      <c r="X4245" s="27"/>
    </row>
    <row r="4246" spans="1:25" ht="31.5" customHeight="1" x14ac:dyDescent="0.3">
      <c r="A4246" s="4" t="s">
        <v>242</v>
      </c>
      <c r="B4246" s="4" t="s">
        <v>1790</v>
      </c>
      <c r="C4246" s="4" t="s">
        <v>257</v>
      </c>
      <c r="D4246" s="4" t="s">
        <v>11</v>
      </c>
      <c r="E4246" s="14" t="s">
        <v>531</v>
      </c>
      <c r="F4246" s="5">
        <f t="shared" si="3573"/>
        <v>1000</v>
      </c>
      <c r="G4246" s="5">
        <f t="shared" si="3573"/>
        <v>1000</v>
      </c>
      <c r="H4246" s="5">
        <f t="shared" si="3573"/>
        <v>1000</v>
      </c>
      <c r="I4246" s="5">
        <f t="shared" si="3573"/>
        <v>0</v>
      </c>
      <c r="J4246" s="5">
        <f t="shared" si="3573"/>
        <v>0</v>
      </c>
      <c r="K4246" s="5">
        <f t="shared" si="3573"/>
        <v>0</v>
      </c>
      <c r="L4246" s="5">
        <f t="shared" si="3573"/>
        <v>0</v>
      </c>
      <c r="M4246" s="5">
        <f t="shared" si="3551"/>
        <v>1000</v>
      </c>
      <c r="N4246" s="5">
        <f>N4247</f>
        <v>600</v>
      </c>
      <c r="O4246" s="5">
        <f>O4247</f>
        <v>0</v>
      </c>
      <c r="P4246" s="5">
        <f t="shared" si="3574"/>
        <v>0</v>
      </c>
      <c r="Q4246" s="5">
        <f t="shared" si="3574"/>
        <v>0</v>
      </c>
      <c r="R4246" s="5">
        <f t="shared" si="3574"/>
        <v>0</v>
      </c>
      <c r="S4246" s="5">
        <f t="shared" si="3574"/>
        <v>0</v>
      </c>
      <c r="T4246" s="5">
        <f t="shared" si="3574"/>
        <v>600</v>
      </c>
      <c r="U4246" s="5">
        <f t="shared" si="3574"/>
        <v>0</v>
      </c>
      <c r="V4246" s="42">
        <f t="shared" si="3574"/>
        <v>0</v>
      </c>
      <c r="W4246" s="5">
        <f t="shared" si="3562"/>
        <v>100</v>
      </c>
      <c r="X4246" s="27"/>
    </row>
    <row r="4247" spans="1:25" ht="31.5" customHeight="1" x14ac:dyDescent="0.3">
      <c r="A4247" s="4" t="s">
        <v>242</v>
      </c>
      <c r="B4247" s="4" t="s">
        <v>1790</v>
      </c>
      <c r="C4247" s="4" t="s">
        <v>257</v>
      </c>
      <c r="D4247" s="4" t="s">
        <v>12</v>
      </c>
      <c r="E4247" s="14" t="s">
        <v>532</v>
      </c>
      <c r="F4247" s="5">
        <v>1000</v>
      </c>
      <c r="G4247" s="5">
        <v>1000</v>
      </c>
      <c r="H4247" s="5">
        <v>1000</v>
      </c>
      <c r="I4247" s="5"/>
      <c r="J4247" s="5"/>
      <c r="K4247" s="5"/>
      <c r="L4247" s="5"/>
      <c r="M4247" s="5">
        <f t="shared" si="3551"/>
        <v>1000</v>
      </c>
      <c r="N4247" s="5">
        <v>600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600</v>
      </c>
      <c r="U4247" s="5">
        <v>0</v>
      </c>
      <c r="V4247" s="42">
        <v>0</v>
      </c>
      <c r="W4247" s="5">
        <f t="shared" si="3562"/>
        <v>100</v>
      </c>
      <c r="X4247" s="27"/>
    </row>
    <row r="4248" spans="1:25" ht="47.25" hidden="1" customHeight="1" x14ac:dyDescent="0.25">
      <c r="A4248" s="4" t="s">
        <v>242</v>
      </c>
      <c r="B4248" s="4" t="s">
        <v>1790</v>
      </c>
      <c r="C4248" s="4" t="s">
        <v>258</v>
      </c>
      <c r="D4248" s="4"/>
      <c r="E4248" s="14" t="s">
        <v>788</v>
      </c>
      <c r="F4248" s="5">
        <f t="shared" ref="F4248:L4249" si="3575">F4249</f>
        <v>1831.7</v>
      </c>
      <c r="G4248" s="5">
        <f t="shared" si="3575"/>
        <v>1831.7</v>
      </c>
      <c r="H4248" s="5">
        <f t="shared" si="3575"/>
        <v>1831.7</v>
      </c>
      <c r="I4248" s="5">
        <f t="shared" si="3575"/>
        <v>-1831.7</v>
      </c>
      <c r="J4248" s="5">
        <f t="shared" si="3575"/>
        <v>-1831.7</v>
      </c>
      <c r="K4248" s="5">
        <f t="shared" si="3575"/>
        <v>-1831.7</v>
      </c>
      <c r="L4248" s="5">
        <f t="shared" si="3575"/>
        <v>0</v>
      </c>
      <c r="M4248" s="5">
        <f t="shared" si="3551"/>
        <v>0</v>
      </c>
      <c r="N4248" s="5">
        <f>N4249</f>
        <v>0</v>
      </c>
      <c r="O4248" s="5">
        <f>O4249</f>
        <v>0</v>
      </c>
      <c r="P4248" s="5">
        <f t="shared" ref="P4248:V4249" si="3576">P4249</f>
        <v>0</v>
      </c>
      <c r="Q4248" s="5">
        <f t="shared" si="3576"/>
        <v>0</v>
      </c>
      <c r="R4248" s="5">
        <f t="shared" si="3576"/>
        <v>0</v>
      </c>
      <c r="S4248" s="5">
        <f t="shared" si="3576"/>
        <v>0</v>
      </c>
      <c r="T4248" s="5">
        <f t="shared" si="3576"/>
        <v>0</v>
      </c>
      <c r="U4248" s="5">
        <f t="shared" si="3576"/>
        <v>0</v>
      </c>
      <c r="V4248" s="42">
        <f t="shared" si="3576"/>
        <v>0</v>
      </c>
      <c r="W4248" s="5" t="e">
        <f t="shared" si="3562"/>
        <v>#DIV/0!</v>
      </c>
      <c r="X4248" s="27" t="s">
        <v>1591</v>
      </c>
      <c r="Y4248" s="2" t="s">
        <v>1630</v>
      </c>
    </row>
    <row r="4249" spans="1:25" ht="31.5" hidden="1" customHeight="1" x14ac:dyDescent="0.3">
      <c r="A4249" s="4" t="s">
        <v>242</v>
      </c>
      <c r="B4249" s="4" t="s">
        <v>1790</v>
      </c>
      <c r="C4249" s="4" t="s">
        <v>258</v>
      </c>
      <c r="D4249" s="4" t="s">
        <v>11</v>
      </c>
      <c r="E4249" s="14" t="s">
        <v>531</v>
      </c>
      <c r="F4249" s="5">
        <f t="shared" si="3575"/>
        <v>1831.7</v>
      </c>
      <c r="G4249" s="5">
        <f t="shared" si="3575"/>
        <v>1831.7</v>
      </c>
      <c r="H4249" s="5">
        <f t="shared" si="3575"/>
        <v>1831.7</v>
      </c>
      <c r="I4249" s="5">
        <f t="shared" si="3575"/>
        <v>-1831.7</v>
      </c>
      <c r="J4249" s="5">
        <f t="shared" si="3575"/>
        <v>-1831.7</v>
      </c>
      <c r="K4249" s="5">
        <f t="shared" si="3575"/>
        <v>-1831.7</v>
      </c>
      <c r="L4249" s="5">
        <f t="shared" si="3575"/>
        <v>0</v>
      </c>
      <c r="M4249" s="5">
        <f t="shared" si="3551"/>
        <v>0</v>
      </c>
      <c r="N4249" s="5">
        <f>N4250</f>
        <v>0</v>
      </c>
      <c r="O4249" s="5">
        <f>O4250</f>
        <v>0</v>
      </c>
      <c r="P4249" s="5">
        <f t="shared" si="3576"/>
        <v>0</v>
      </c>
      <c r="Q4249" s="5">
        <f t="shared" si="3576"/>
        <v>0</v>
      </c>
      <c r="R4249" s="5">
        <f t="shared" si="3576"/>
        <v>0</v>
      </c>
      <c r="S4249" s="5">
        <f t="shared" si="3576"/>
        <v>0</v>
      </c>
      <c r="T4249" s="5">
        <f t="shared" si="3576"/>
        <v>0</v>
      </c>
      <c r="U4249" s="5">
        <f t="shared" si="3576"/>
        <v>0</v>
      </c>
      <c r="V4249" s="42">
        <f t="shared" si="3576"/>
        <v>0</v>
      </c>
      <c r="W4249" s="5" t="e">
        <f t="shared" si="3562"/>
        <v>#DIV/0!</v>
      </c>
      <c r="X4249" s="27" t="s">
        <v>1591</v>
      </c>
      <c r="Y4249" s="2" t="s">
        <v>1630</v>
      </c>
    </row>
    <row r="4250" spans="1:25" ht="31.5" hidden="1" customHeight="1" x14ac:dyDescent="0.3">
      <c r="A4250" s="4" t="s">
        <v>242</v>
      </c>
      <c r="B4250" s="4" t="s">
        <v>1790</v>
      </c>
      <c r="C4250" s="4" t="s">
        <v>258</v>
      </c>
      <c r="D4250" s="4" t="s">
        <v>12</v>
      </c>
      <c r="E4250" s="14" t="s">
        <v>532</v>
      </c>
      <c r="F4250" s="5">
        <v>1831.7</v>
      </c>
      <c r="G4250" s="5">
        <v>1831.7</v>
      </c>
      <c r="H4250" s="5">
        <v>1831.7</v>
      </c>
      <c r="I4250" s="5">
        <v>-1831.7</v>
      </c>
      <c r="J4250" s="5">
        <v>-1831.7</v>
      </c>
      <c r="K4250" s="5">
        <v>-1831.7</v>
      </c>
      <c r="L4250" s="5"/>
      <c r="M4250" s="5">
        <f t="shared" si="3551"/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42">
        <v>0</v>
      </c>
      <c r="W4250" s="5" t="e">
        <f t="shared" si="3562"/>
        <v>#DIV/0!</v>
      </c>
      <c r="X4250" s="27" t="s">
        <v>1591</v>
      </c>
      <c r="Y4250" s="2" t="s">
        <v>1630</v>
      </c>
    </row>
    <row r="4251" spans="1:25" ht="31.5" customHeight="1" x14ac:dyDescent="0.3">
      <c r="A4251" s="4" t="s">
        <v>242</v>
      </c>
      <c r="B4251" s="4" t="s">
        <v>1790</v>
      </c>
      <c r="C4251" s="4" t="s">
        <v>253</v>
      </c>
      <c r="D4251" s="4"/>
      <c r="E4251" s="14" t="s">
        <v>1229</v>
      </c>
      <c r="F4251" s="5">
        <f t="shared" ref="F4251:L4252" si="3577">F4252</f>
        <v>19005.199999999997</v>
      </c>
      <c r="G4251" s="5">
        <f t="shared" si="3577"/>
        <v>19005.199999999997</v>
      </c>
      <c r="H4251" s="5">
        <f t="shared" si="3577"/>
        <v>19005.199999999997</v>
      </c>
      <c r="I4251" s="5">
        <f t="shared" si="3577"/>
        <v>0</v>
      </c>
      <c r="J4251" s="5">
        <f t="shared" si="3577"/>
        <v>0</v>
      </c>
      <c r="K4251" s="5">
        <f t="shared" si="3577"/>
        <v>0</v>
      </c>
      <c r="L4251" s="5">
        <f t="shared" si="3577"/>
        <v>160.733</v>
      </c>
      <c r="M4251" s="5">
        <f t="shared" si="3551"/>
        <v>19165.932999999997</v>
      </c>
      <c r="N4251" s="5">
        <f>N4252</f>
        <v>19100.705750000001</v>
      </c>
      <c r="O4251" s="5">
        <f>O4252</f>
        <v>12914.35577</v>
      </c>
      <c r="P4251" s="5">
        <f t="shared" ref="P4251:V4252" si="3578">P4252</f>
        <v>0</v>
      </c>
      <c r="Q4251" s="5">
        <f t="shared" si="3578"/>
        <v>0</v>
      </c>
      <c r="R4251" s="5">
        <f t="shared" si="3578"/>
        <v>0</v>
      </c>
      <c r="S4251" s="5">
        <f t="shared" si="3578"/>
        <v>0</v>
      </c>
      <c r="T4251" s="5">
        <f t="shared" si="3578"/>
        <v>19068.674410000003</v>
      </c>
      <c r="U4251" s="5">
        <f t="shared" si="3578"/>
        <v>0</v>
      </c>
      <c r="V4251" s="42">
        <f t="shared" si="3578"/>
        <v>0</v>
      </c>
      <c r="W4251" s="5">
        <f t="shared" si="3562"/>
        <v>99.832302845668423</v>
      </c>
      <c r="X4251" s="27"/>
    </row>
    <row r="4252" spans="1:25" ht="63" customHeight="1" x14ac:dyDescent="0.3">
      <c r="A4252" s="4" t="s">
        <v>242</v>
      </c>
      <c r="B4252" s="4" t="s">
        <v>1790</v>
      </c>
      <c r="C4252" s="4" t="s">
        <v>254</v>
      </c>
      <c r="D4252" s="4"/>
      <c r="E4252" s="14" t="s">
        <v>1230</v>
      </c>
      <c r="F4252" s="5">
        <f t="shared" si="3577"/>
        <v>19005.199999999997</v>
      </c>
      <c r="G4252" s="5">
        <f t="shared" si="3577"/>
        <v>19005.199999999997</v>
      </c>
      <c r="H4252" s="5">
        <f t="shared" si="3577"/>
        <v>19005.199999999997</v>
      </c>
      <c r="I4252" s="5">
        <f t="shared" si="3577"/>
        <v>0</v>
      </c>
      <c r="J4252" s="5">
        <f t="shared" si="3577"/>
        <v>0</v>
      </c>
      <c r="K4252" s="5">
        <f t="shared" si="3577"/>
        <v>0</v>
      </c>
      <c r="L4252" s="5">
        <f t="shared" si="3577"/>
        <v>160.733</v>
      </c>
      <c r="M4252" s="5">
        <f t="shared" si="3551"/>
        <v>19165.932999999997</v>
      </c>
      <c r="N4252" s="5">
        <f>N4253</f>
        <v>19100.705750000001</v>
      </c>
      <c r="O4252" s="5">
        <f>O4253</f>
        <v>12914.35577</v>
      </c>
      <c r="P4252" s="5">
        <f t="shared" si="3578"/>
        <v>0</v>
      </c>
      <c r="Q4252" s="5">
        <f t="shared" si="3578"/>
        <v>0</v>
      </c>
      <c r="R4252" s="5">
        <f t="shared" si="3578"/>
        <v>0</v>
      </c>
      <c r="S4252" s="5">
        <f t="shared" si="3578"/>
        <v>0</v>
      </c>
      <c r="T4252" s="5">
        <f t="shared" si="3578"/>
        <v>19068.674410000003</v>
      </c>
      <c r="U4252" s="5">
        <f t="shared" si="3578"/>
        <v>0</v>
      </c>
      <c r="V4252" s="42">
        <f t="shared" si="3578"/>
        <v>0</v>
      </c>
      <c r="W4252" s="5">
        <f t="shared" si="3562"/>
        <v>99.832302845668423</v>
      </c>
      <c r="X4252" s="27"/>
    </row>
    <row r="4253" spans="1:25" ht="47.25" customHeight="1" x14ac:dyDescent="0.3">
      <c r="A4253" s="4" t="s">
        <v>242</v>
      </c>
      <c r="B4253" s="4" t="s">
        <v>1790</v>
      </c>
      <c r="C4253" s="4" t="s">
        <v>259</v>
      </c>
      <c r="D4253" s="4"/>
      <c r="E4253" s="14" t="s">
        <v>565</v>
      </c>
      <c r="F4253" s="5">
        <f t="shared" ref="F4253:L4253" si="3579">F4254+F4256+F4258</f>
        <v>19005.199999999997</v>
      </c>
      <c r="G4253" s="5">
        <f t="shared" si="3579"/>
        <v>19005.199999999997</v>
      </c>
      <c r="H4253" s="5">
        <f t="shared" si="3579"/>
        <v>19005.199999999997</v>
      </c>
      <c r="I4253" s="5">
        <f t="shared" si="3579"/>
        <v>0</v>
      </c>
      <c r="J4253" s="5">
        <f t="shared" si="3579"/>
        <v>0</v>
      </c>
      <c r="K4253" s="5">
        <f t="shared" si="3579"/>
        <v>0</v>
      </c>
      <c r="L4253" s="5">
        <f t="shared" si="3579"/>
        <v>160.733</v>
      </c>
      <c r="M4253" s="5">
        <f t="shared" si="3551"/>
        <v>19165.932999999997</v>
      </c>
      <c r="N4253" s="5">
        <f>N4254+N4256+N4258</f>
        <v>19100.705750000001</v>
      </c>
      <c r="O4253" s="5">
        <f>O4254+O4256+O4258</f>
        <v>12914.35577</v>
      </c>
      <c r="P4253" s="5">
        <f t="shared" ref="P4253:V4253" si="3580">P4254+P4256+P4258</f>
        <v>0</v>
      </c>
      <c r="Q4253" s="5">
        <f t="shared" si="3580"/>
        <v>0</v>
      </c>
      <c r="R4253" s="5">
        <f t="shared" si="3580"/>
        <v>0</v>
      </c>
      <c r="S4253" s="5">
        <f t="shared" si="3580"/>
        <v>0</v>
      </c>
      <c r="T4253" s="5">
        <f t="shared" si="3580"/>
        <v>19068.674410000003</v>
      </c>
      <c r="U4253" s="5">
        <f t="shared" si="3580"/>
        <v>0</v>
      </c>
      <c r="V4253" s="42">
        <f t="shared" si="3580"/>
        <v>0</v>
      </c>
      <c r="W4253" s="5">
        <f t="shared" si="3562"/>
        <v>99.832302845668423</v>
      </c>
      <c r="X4253" s="27"/>
    </row>
    <row r="4254" spans="1:25" ht="78.75" customHeight="1" x14ac:dyDescent="0.3">
      <c r="A4254" s="4" t="s">
        <v>242</v>
      </c>
      <c r="B4254" s="4" t="s">
        <v>1790</v>
      </c>
      <c r="C4254" s="4" t="s">
        <v>259</v>
      </c>
      <c r="D4254" s="4" t="s">
        <v>18</v>
      </c>
      <c r="E4254" s="14" t="s">
        <v>528</v>
      </c>
      <c r="F4254" s="5">
        <f t="shared" ref="F4254:L4254" si="3581">F4255</f>
        <v>15607.1</v>
      </c>
      <c r="G4254" s="5">
        <f t="shared" si="3581"/>
        <v>15607.1</v>
      </c>
      <c r="H4254" s="5">
        <f t="shared" si="3581"/>
        <v>15607.1</v>
      </c>
      <c r="I4254" s="5">
        <f t="shared" si="3581"/>
        <v>0</v>
      </c>
      <c r="J4254" s="5">
        <f t="shared" si="3581"/>
        <v>0</v>
      </c>
      <c r="K4254" s="5">
        <f t="shared" si="3581"/>
        <v>0</v>
      </c>
      <c r="L4254" s="5">
        <f t="shared" si="3581"/>
        <v>163</v>
      </c>
      <c r="M4254" s="5">
        <f t="shared" si="3551"/>
        <v>15770.1</v>
      </c>
      <c r="N4254" s="5">
        <f>N4255</f>
        <v>15966.3307</v>
      </c>
      <c r="O4254" s="5">
        <f>O4255</f>
        <v>10672.243</v>
      </c>
      <c r="P4254" s="5">
        <f t="shared" ref="P4254:V4254" si="3582">P4255</f>
        <v>0</v>
      </c>
      <c r="Q4254" s="5">
        <f t="shared" si="3582"/>
        <v>0</v>
      </c>
      <c r="R4254" s="5">
        <f t="shared" si="3582"/>
        <v>0</v>
      </c>
      <c r="S4254" s="5">
        <f t="shared" si="3582"/>
        <v>0</v>
      </c>
      <c r="T4254" s="5">
        <f t="shared" si="3582"/>
        <v>15946.87707</v>
      </c>
      <c r="U4254" s="5">
        <f t="shared" si="3582"/>
        <v>0</v>
      </c>
      <c r="V4254" s="42">
        <f t="shared" si="3582"/>
        <v>0</v>
      </c>
      <c r="W4254" s="5">
        <f t="shared" si="3562"/>
        <v>99.878158417450294</v>
      </c>
      <c r="X4254" s="27"/>
    </row>
    <row r="4255" spans="1:25" ht="15.75" customHeight="1" x14ac:dyDescent="0.3">
      <c r="A4255" s="4" t="s">
        <v>242</v>
      </c>
      <c r="B4255" s="4" t="s">
        <v>1790</v>
      </c>
      <c r="C4255" s="4" t="s">
        <v>259</v>
      </c>
      <c r="D4255" s="4" t="s">
        <v>19</v>
      </c>
      <c r="E4255" s="14" t="s">
        <v>529</v>
      </c>
      <c r="F4255" s="5">
        <v>15607.1</v>
      </c>
      <c r="G4255" s="5">
        <v>15607.1</v>
      </c>
      <c r="H4255" s="5">
        <v>15607.1</v>
      </c>
      <c r="I4255" s="5"/>
      <c r="J4255" s="5"/>
      <c r="K4255" s="5"/>
      <c r="L4255" s="5">
        <v>163</v>
      </c>
      <c r="M4255" s="5">
        <f t="shared" si="3551"/>
        <v>15770.1</v>
      </c>
      <c r="N4255" s="5">
        <v>15966.3307</v>
      </c>
      <c r="O4255" s="5">
        <v>10672.243</v>
      </c>
      <c r="P4255" s="5">
        <v>0</v>
      </c>
      <c r="Q4255" s="5">
        <v>0</v>
      </c>
      <c r="R4255" s="5">
        <v>0</v>
      </c>
      <c r="S4255" s="5">
        <v>0</v>
      </c>
      <c r="T4255" s="5">
        <v>15946.87707</v>
      </c>
      <c r="U4255" s="5">
        <v>0</v>
      </c>
      <c r="V4255" s="42">
        <v>0</v>
      </c>
      <c r="W4255" s="5">
        <f t="shared" si="3562"/>
        <v>99.878158417450294</v>
      </c>
      <c r="X4255" s="27"/>
    </row>
    <row r="4256" spans="1:25" ht="31.5" customHeight="1" x14ac:dyDescent="0.3">
      <c r="A4256" s="4" t="s">
        <v>242</v>
      </c>
      <c r="B4256" s="4" t="s">
        <v>1790</v>
      </c>
      <c r="C4256" s="4" t="s">
        <v>259</v>
      </c>
      <c r="D4256" s="4" t="s">
        <v>11</v>
      </c>
      <c r="E4256" s="14" t="s">
        <v>531</v>
      </c>
      <c r="F4256" s="5">
        <f t="shared" ref="F4256:L4256" si="3583">F4257</f>
        <v>3377.5</v>
      </c>
      <c r="G4256" s="5">
        <f t="shared" si="3583"/>
        <v>3377.5</v>
      </c>
      <c r="H4256" s="5">
        <f t="shared" si="3583"/>
        <v>3377.5</v>
      </c>
      <c r="I4256" s="5">
        <f t="shared" si="3583"/>
        <v>0</v>
      </c>
      <c r="J4256" s="5">
        <f t="shared" si="3583"/>
        <v>0</v>
      </c>
      <c r="K4256" s="5">
        <f t="shared" si="3583"/>
        <v>0</v>
      </c>
      <c r="L4256" s="5">
        <f t="shared" si="3583"/>
        <v>-2.2669999999999999</v>
      </c>
      <c r="M4256" s="5">
        <f t="shared" si="3551"/>
        <v>3375.2330000000002</v>
      </c>
      <c r="N4256" s="5">
        <f>N4257</f>
        <v>3042.1158799999998</v>
      </c>
      <c r="O4256" s="5">
        <f>O4257</f>
        <v>2184.8497699999998</v>
      </c>
      <c r="P4256" s="5">
        <f t="shared" ref="P4256:V4256" si="3584">P4257</f>
        <v>0</v>
      </c>
      <c r="Q4256" s="5">
        <f t="shared" si="3584"/>
        <v>0</v>
      </c>
      <c r="R4256" s="5">
        <f t="shared" si="3584"/>
        <v>0</v>
      </c>
      <c r="S4256" s="5">
        <f t="shared" si="3584"/>
        <v>0</v>
      </c>
      <c r="T4256" s="5">
        <f t="shared" si="3584"/>
        <v>3029.5381699999998</v>
      </c>
      <c r="U4256" s="5">
        <f t="shared" si="3584"/>
        <v>0</v>
      </c>
      <c r="V4256" s="42">
        <f t="shared" si="3584"/>
        <v>0</v>
      </c>
      <c r="W4256" s="5">
        <f t="shared" si="3562"/>
        <v>99.586547307987487</v>
      </c>
      <c r="X4256" s="27"/>
    </row>
    <row r="4257" spans="1:24" ht="31.5" customHeight="1" x14ac:dyDescent="0.3">
      <c r="A4257" s="4" t="s">
        <v>242</v>
      </c>
      <c r="B4257" s="4" t="s">
        <v>1790</v>
      </c>
      <c r="C4257" s="4" t="s">
        <v>259</v>
      </c>
      <c r="D4257" s="4" t="s">
        <v>12</v>
      </c>
      <c r="E4257" s="14" t="s">
        <v>532</v>
      </c>
      <c r="F4257" s="5">
        <v>3377.5</v>
      </c>
      <c r="G4257" s="5">
        <v>3377.5</v>
      </c>
      <c r="H4257" s="5">
        <v>3377.5</v>
      </c>
      <c r="I4257" s="5"/>
      <c r="J4257" s="5"/>
      <c r="K4257" s="5"/>
      <c r="L4257" s="5">
        <v>-2.2669999999999999</v>
      </c>
      <c r="M4257" s="5">
        <f t="shared" si="3551"/>
        <v>3375.2330000000002</v>
      </c>
      <c r="N4257" s="5">
        <v>3042.1158799999998</v>
      </c>
      <c r="O4257" s="5">
        <v>2184.8497699999998</v>
      </c>
      <c r="P4257" s="5">
        <v>0</v>
      </c>
      <c r="Q4257" s="5">
        <v>0</v>
      </c>
      <c r="R4257" s="5">
        <v>0</v>
      </c>
      <c r="S4257" s="5">
        <v>0</v>
      </c>
      <c r="T4257" s="5">
        <v>3029.5381699999998</v>
      </c>
      <c r="U4257" s="5">
        <v>0</v>
      </c>
      <c r="V4257" s="42">
        <v>0</v>
      </c>
      <c r="W4257" s="5">
        <f t="shared" si="3562"/>
        <v>99.586547307987487</v>
      </c>
      <c r="X4257" s="27"/>
    </row>
    <row r="4258" spans="1:24" ht="15.75" customHeight="1" x14ac:dyDescent="0.3">
      <c r="A4258" s="4" t="s">
        <v>242</v>
      </c>
      <c r="B4258" s="4" t="s">
        <v>1790</v>
      </c>
      <c r="C4258" s="4" t="s">
        <v>259</v>
      </c>
      <c r="D4258" s="4" t="s">
        <v>13</v>
      </c>
      <c r="E4258" s="14" t="s">
        <v>547</v>
      </c>
      <c r="F4258" s="5">
        <f t="shared" ref="F4258:L4258" si="3585">F4259</f>
        <v>20.6</v>
      </c>
      <c r="G4258" s="5">
        <f t="shared" si="3585"/>
        <v>20.6</v>
      </c>
      <c r="H4258" s="5">
        <f t="shared" si="3585"/>
        <v>20.6</v>
      </c>
      <c r="I4258" s="5">
        <f t="shared" si="3585"/>
        <v>0</v>
      </c>
      <c r="J4258" s="5">
        <f t="shared" si="3585"/>
        <v>0</v>
      </c>
      <c r="K4258" s="5">
        <f t="shared" si="3585"/>
        <v>0</v>
      </c>
      <c r="L4258" s="5">
        <f t="shared" si="3585"/>
        <v>0</v>
      </c>
      <c r="M4258" s="5">
        <f t="shared" si="3551"/>
        <v>20.6</v>
      </c>
      <c r="N4258" s="5">
        <f>N4259</f>
        <v>92.259169999999997</v>
      </c>
      <c r="O4258" s="5">
        <f>O4259</f>
        <v>57.262999999999998</v>
      </c>
      <c r="P4258" s="5">
        <f t="shared" ref="P4258:V4258" si="3586">P4259</f>
        <v>0</v>
      </c>
      <c r="Q4258" s="5">
        <f t="shared" si="3586"/>
        <v>0</v>
      </c>
      <c r="R4258" s="5">
        <f t="shared" si="3586"/>
        <v>0</v>
      </c>
      <c r="S4258" s="5">
        <f t="shared" si="3586"/>
        <v>0</v>
      </c>
      <c r="T4258" s="5">
        <f t="shared" si="3586"/>
        <v>92.259169999999997</v>
      </c>
      <c r="U4258" s="5">
        <f t="shared" si="3586"/>
        <v>0</v>
      </c>
      <c r="V4258" s="42">
        <f t="shared" si="3586"/>
        <v>0</v>
      </c>
      <c r="W4258" s="5">
        <f t="shared" si="3562"/>
        <v>100</v>
      </c>
      <c r="X4258" s="27"/>
    </row>
    <row r="4259" spans="1:24" ht="15.75" customHeight="1" x14ac:dyDescent="0.3">
      <c r="A4259" s="4" t="s">
        <v>242</v>
      </c>
      <c r="B4259" s="4" t="s">
        <v>1790</v>
      </c>
      <c r="C4259" s="4" t="s">
        <v>259</v>
      </c>
      <c r="D4259" s="4" t="s">
        <v>20</v>
      </c>
      <c r="E4259" s="14" t="s">
        <v>550</v>
      </c>
      <c r="F4259" s="5">
        <v>20.6</v>
      </c>
      <c r="G4259" s="5">
        <v>20.6</v>
      </c>
      <c r="H4259" s="5">
        <v>20.6</v>
      </c>
      <c r="I4259" s="5"/>
      <c r="J4259" s="5"/>
      <c r="K4259" s="5"/>
      <c r="L4259" s="5"/>
      <c r="M4259" s="5">
        <f t="shared" si="3551"/>
        <v>20.6</v>
      </c>
      <c r="N4259" s="5">
        <v>92.259169999999997</v>
      </c>
      <c r="O4259" s="5">
        <v>57.262999999999998</v>
      </c>
      <c r="P4259" s="5">
        <v>0</v>
      </c>
      <c r="Q4259" s="5">
        <v>0</v>
      </c>
      <c r="R4259" s="5">
        <v>0</v>
      </c>
      <c r="S4259" s="5">
        <v>0</v>
      </c>
      <c r="T4259" s="5">
        <v>92.259169999999997</v>
      </c>
      <c r="U4259" s="5">
        <v>0</v>
      </c>
      <c r="V4259" s="42">
        <v>0</v>
      </c>
      <c r="W4259" s="5">
        <f t="shared" si="3562"/>
        <v>100</v>
      </c>
      <c r="X4259" s="27"/>
    </row>
    <row r="4260" spans="1:24" ht="31.5" customHeight="1" x14ac:dyDescent="0.3">
      <c r="A4260" s="4" t="s">
        <v>242</v>
      </c>
      <c r="B4260" s="4" t="s">
        <v>1790</v>
      </c>
      <c r="C4260" s="4" t="s">
        <v>25</v>
      </c>
      <c r="D4260" s="4"/>
      <c r="E4260" s="14" t="s">
        <v>834</v>
      </c>
      <c r="F4260" s="5">
        <f t="shared" ref="F4260:L4260" si="3587">F4261</f>
        <v>49193.899999999994</v>
      </c>
      <c r="G4260" s="5">
        <f t="shared" si="3587"/>
        <v>49193.899999999994</v>
      </c>
      <c r="H4260" s="5">
        <f t="shared" si="3587"/>
        <v>49193.899999999994</v>
      </c>
      <c r="I4260" s="5">
        <f t="shared" si="3587"/>
        <v>0</v>
      </c>
      <c r="J4260" s="5">
        <f t="shared" si="3587"/>
        <v>0</v>
      </c>
      <c r="K4260" s="5">
        <f t="shared" si="3587"/>
        <v>0</v>
      </c>
      <c r="L4260" s="5">
        <f t="shared" si="3587"/>
        <v>485.4</v>
      </c>
      <c r="M4260" s="5">
        <f t="shared" si="3551"/>
        <v>49679.299999999996</v>
      </c>
      <c r="N4260" s="5">
        <f>N4261</f>
        <v>50828.288650000002</v>
      </c>
      <c r="O4260" s="5">
        <f>O4261</f>
        <v>35441.882189999997</v>
      </c>
      <c r="P4260" s="5">
        <f t="shared" ref="P4260:V4260" si="3588">P4261</f>
        <v>0</v>
      </c>
      <c r="Q4260" s="5">
        <f t="shared" si="3588"/>
        <v>0</v>
      </c>
      <c r="R4260" s="5">
        <f t="shared" si="3588"/>
        <v>0</v>
      </c>
      <c r="S4260" s="5">
        <f t="shared" si="3588"/>
        <v>0</v>
      </c>
      <c r="T4260" s="5">
        <f t="shared" si="3588"/>
        <v>50805.233960000005</v>
      </c>
      <c r="U4260" s="5">
        <f t="shared" si="3588"/>
        <v>0</v>
      </c>
      <c r="V4260" s="42">
        <f t="shared" si="3588"/>
        <v>0</v>
      </c>
      <c r="W4260" s="5">
        <f t="shared" si="3562"/>
        <v>99.954642010163369</v>
      </c>
      <c r="X4260" s="27"/>
    </row>
    <row r="4261" spans="1:24" ht="31.5" customHeight="1" x14ac:dyDescent="0.3">
      <c r="A4261" s="4" t="s">
        <v>242</v>
      </c>
      <c r="B4261" s="4" t="s">
        <v>1790</v>
      </c>
      <c r="C4261" s="4" t="s">
        <v>26</v>
      </c>
      <c r="D4261" s="4"/>
      <c r="E4261" s="14" t="s">
        <v>837</v>
      </c>
      <c r="F4261" s="5">
        <f t="shared" ref="F4261:L4261" si="3589">F4262+F4265</f>
        <v>49193.899999999994</v>
      </c>
      <c r="G4261" s="5">
        <f t="shared" si="3589"/>
        <v>49193.899999999994</v>
      </c>
      <c r="H4261" s="5">
        <f t="shared" si="3589"/>
        <v>49193.899999999994</v>
      </c>
      <c r="I4261" s="5">
        <f t="shared" si="3589"/>
        <v>0</v>
      </c>
      <c r="J4261" s="5">
        <f t="shared" si="3589"/>
        <v>0</v>
      </c>
      <c r="K4261" s="5">
        <f t="shared" si="3589"/>
        <v>0</v>
      </c>
      <c r="L4261" s="5">
        <f t="shared" si="3589"/>
        <v>485.4</v>
      </c>
      <c r="M4261" s="5">
        <f t="shared" si="3551"/>
        <v>49679.299999999996</v>
      </c>
      <c r="N4261" s="5">
        <f>N4262+N4265</f>
        <v>50828.288650000002</v>
      </c>
      <c r="O4261" s="5">
        <f>O4262+O4265</f>
        <v>35441.882189999997</v>
      </c>
      <c r="P4261" s="5">
        <f t="shared" ref="P4261:V4261" si="3590">P4262+P4265</f>
        <v>0</v>
      </c>
      <c r="Q4261" s="5">
        <f t="shared" si="3590"/>
        <v>0</v>
      </c>
      <c r="R4261" s="5">
        <f t="shared" si="3590"/>
        <v>0</v>
      </c>
      <c r="S4261" s="5">
        <f t="shared" si="3590"/>
        <v>0</v>
      </c>
      <c r="T4261" s="5">
        <f t="shared" si="3590"/>
        <v>50805.233960000005</v>
      </c>
      <c r="U4261" s="5">
        <f t="shared" si="3590"/>
        <v>0</v>
      </c>
      <c r="V4261" s="42">
        <f t="shared" si="3590"/>
        <v>0</v>
      </c>
      <c r="W4261" s="5">
        <f t="shared" si="3562"/>
        <v>99.954642010163369</v>
      </c>
      <c r="X4261" s="27"/>
    </row>
    <row r="4262" spans="1:24" ht="31.5" customHeight="1" x14ac:dyDescent="0.3">
      <c r="A4262" s="4" t="s">
        <v>242</v>
      </c>
      <c r="B4262" s="4" t="s">
        <v>1790</v>
      </c>
      <c r="C4262" s="4" t="s">
        <v>27</v>
      </c>
      <c r="D4262" s="4"/>
      <c r="E4262" s="14" t="s">
        <v>827</v>
      </c>
      <c r="F4262" s="5">
        <f t="shared" ref="F4262:L4263" si="3591">F4263</f>
        <v>46228.899999999994</v>
      </c>
      <c r="G4262" s="5">
        <f t="shared" si="3591"/>
        <v>46228.899999999994</v>
      </c>
      <c r="H4262" s="5">
        <f t="shared" si="3591"/>
        <v>46228.899999999994</v>
      </c>
      <c r="I4262" s="5">
        <f t="shared" si="3591"/>
        <v>0</v>
      </c>
      <c r="J4262" s="5">
        <f t="shared" si="3591"/>
        <v>0</v>
      </c>
      <c r="K4262" s="5">
        <f t="shared" si="3591"/>
        <v>0</v>
      </c>
      <c r="L4262" s="5">
        <f t="shared" si="3591"/>
        <v>485.4</v>
      </c>
      <c r="M4262" s="5">
        <f t="shared" si="3551"/>
        <v>46714.299999999996</v>
      </c>
      <c r="N4262" s="5">
        <f>N4263</f>
        <v>47282.725480000001</v>
      </c>
      <c r="O4262" s="5">
        <f>O4263</f>
        <v>33018.1</v>
      </c>
      <c r="P4262" s="5">
        <f t="shared" ref="P4262:V4263" si="3592">P4263</f>
        <v>0</v>
      </c>
      <c r="Q4262" s="5">
        <f t="shared" si="3592"/>
        <v>0</v>
      </c>
      <c r="R4262" s="5">
        <f t="shared" si="3592"/>
        <v>0</v>
      </c>
      <c r="S4262" s="5">
        <f t="shared" si="3592"/>
        <v>0</v>
      </c>
      <c r="T4262" s="5">
        <f t="shared" si="3592"/>
        <v>47273.361530000002</v>
      </c>
      <c r="U4262" s="5">
        <f t="shared" si="3592"/>
        <v>0</v>
      </c>
      <c r="V4262" s="42">
        <f t="shared" si="3592"/>
        <v>0</v>
      </c>
      <c r="W4262" s="5">
        <f t="shared" si="3562"/>
        <v>99.980195832822787</v>
      </c>
      <c r="X4262" s="27"/>
    </row>
    <row r="4263" spans="1:24" ht="78.75" customHeight="1" x14ac:dyDescent="0.3">
      <c r="A4263" s="4" t="s">
        <v>242</v>
      </c>
      <c r="B4263" s="4" t="s">
        <v>1790</v>
      </c>
      <c r="C4263" s="4" t="s">
        <v>27</v>
      </c>
      <c r="D4263" s="4" t="s">
        <v>18</v>
      </c>
      <c r="E4263" s="14" t="s">
        <v>528</v>
      </c>
      <c r="F4263" s="5">
        <f t="shared" si="3591"/>
        <v>46228.899999999994</v>
      </c>
      <c r="G4263" s="5">
        <f t="shared" si="3591"/>
        <v>46228.899999999994</v>
      </c>
      <c r="H4263" s="5">
        <f t="shared" si="3591"/>
        <v>46228.899999999994</v>
      </c>
      <c r="I4263" s="5">
        <f t="shared" si="3591"/>
        <v>0</v>
      </c>
      <c r="J4263" s="5">
        <f t="shared" si="3591"/>
        <v>0</v>
      </c>
      <c r="K4263" s="5">
        <f t="shared" si="3591"/>
        <v>0</v>
      </c>
      <c r="L4263" s="5">
        <f t="shared" si="3591"/>
        <v>485.4</v>
      </c>
      <c r="M4263" s="5">
        <f t="shared" si="3551"/>
        <v>46714.299999999996</v>
      </c>
      <c r="N4263" s="5">
        <f>N4264</f>
        <v>47282.725480000001</v>
      </c>
      <c r="O4263" s="5">
        <f>O4264</f>
        <v>33018.1</v>
      </c>
      <c r="P4263" s="5">
        <f t="shared" si="3592"/>
        <v>0</v>
      </c>
      <c r="Q4263" s="5">
        <f t="shared" si="3592"/>
        <v>0</v>
      </c>
      <c r="R4263" s="5">
        <f t="shared" si="3592"/>
        <v>0</v>
      </c>
      <c r="S4263" s="5">
        <f t="shared" si="3592"/>
        <v>0</v>
      </c>
      <c r="T4263" s="5">
        <f t="shared" si="3592"/>
        <v>47273.361530000002</v>
      </c>
      <c r="U4263" s="5">
        <f t="shared" si="3592"/>
        <v>0</v>
      </c>
      <c r="V4263" s="42">
        <f t="shared" si="3592"/>
        <v>0</v>
      </c>
      <c r="W4263" s="5">
        <f t="shared" si="3562"/>
        <v>99.980195832822787</v>
      </c>
      <c r="X4263" s="27"/>
    </row>
    <row r="4264" spans="1:24" ht="31.5" customHeight="1" x14ac:dyDescent="0.3">
      <c r="A4264" s="4" t="s">
        <v>242</v>
      </c>
      <c r="B4264" s="4" t="s">
        <v>1790</v>
      </c>
      <c r="C4264" s="4" t="s">
        <v>27</v>
      </c>
      <c r="D4264" s="4" t="s">
        <v>28</v>
      </c>
      <c r="E4264" s="14" t="s">
        <v>530</v>
      </c>
      <c r="F4264" s="5">
        <v>46228.899999999994</v>
      </c>
      <c r="G4264" s="5">
        <v>46228.899999999994</v>
      </c>
      <c r="H4264" s="5">
        <v>46228.899999999994</v>
      </c>
      <c r="I4264" s="5"/>
      <c r="J4264" s="5"/>
      <c r="K4264" s="5"/>
      <c r="L4264" s="5">
        <v>485.4</v>
      </c>
      <c r="M4264" s="5">
        <f t="shared" si="3551"/>
        <v>46714.299999999996</v>
      </c>
      <c r="N4264" s="5">
        <v>47282.725480000001</v>
      </c>
      <c r="O4264" s="5">
        <v>33018.1</v>
      </c>
      <c r="P4264" s="5">
        <v>0</v>
      </c>
      <c r="Q4264" s="5">
        <v>0</v>
      </c>
      <c r="R4264" s="5">
        <v>0</v>
      </c>
      <c r="S4264" s="5">
        <v>0</v>
      </c>
      <c r="T4264" s="5">
        <v>47273.361530000002</v>
      </c>
      <c r="U4264" s="5">
        <v>0</v>
      </c>
      <c r="V4264" s="42">
        <v>0</v>
      </c>
      <c r="W4264" s="5">
        <f t="shared" si="3562"/>
        <v>99.980195832822787</v>
      </c>
      <c r="X4264" s="27"/>
    </row>
    <row r="4265" spans="1:24" ht="31.5" customHeight="1" x14ac:dyDescent="0.3">
      <c r="A4265" s="4" t="s">
        <v>242</v>
      </c>
      <c r="B4265" s="4" t="s">
        <v>1790</v>
      </c>
      <c r="C4265" s="4" t="s">
        <v>29</v>
      </c>
      <c r="D4265" s="4"/>
      <c r="E4265" s="14" t="s">
        <v>828</v>
      </c>
      <c r="F4265" s="5">
        <f t="shared" ref="F4265:L4265" si="3593">F4266+F4268</f>
        <v>2965</v>
      </c>
      <c r="G4265" s="5">
        <f t="shared" si="3593"/>
        <v>2965</v>
      </c>
      <c r="H4265" s="5">
        <f t="shared" si="3593"/>
        <v>2965</v>
      </c>
      <c r="I4265" s="5">
        <f t="shared" si="3593"/>
        <v>0</v>
      </c>
      <c r="J4265" s="5">
        <f t="shared" si="3593"/>
        <v>0</v>
      </c>
      <c r="K4265" s="5">
        <f t="shared" si="3593"/>
        <v>0</v>
      </c>
      <c r="L4265" s="5">
        <f t="shared" si="3593"/>
        <v>0</v>
      </c>
      <c r="M4265" s="5">
        <f t="shared" si="3551"/>
        <v>2965</v>
      </c>
      <c r="N4265" s="5">
        <f>N4266+N4268+N4270</f>
        <v>3545.5631700000004</v>
      </c>
      <c r="O4265" s="5">
        <f t="shared" ref="O4265:V4265" si="3594">O4266+O4268+O4270</f>
        <v>2423.7821899999999</v>
      </c>
      <c r="P4265" s="5">
        <f t="shared" si="3594"/>
        <v>0</v>
      </c>
      <c r="Q4265" s="5">
        <f t="shared" si="3594"/>
        <v>0</v>
      </c>
      <c r="R4265" s="5">
        <f t="shared" si="3594"/>
        <v>0</v>
      </c>
      <c r="S4265" s="5">
        <f t="shared" si="3594"/>
        <v>0</v>
      </c>
      <c r="T4265" s="5">
        <f t="shared" si="3594"/>
        <v>3531.8724300000003</v>
      </c>
      <c r="U4265" s="5">
        <f t="shared" si="3594"/>
        <v>0</v>
      </c>
      <c r="V4265" s="42">
        <f t="shared" si="3594"/>
        <v>0</v>
      </c>
      <c r="W4265" s="5">
        <f t="shared" si="3562"/>
        <v>99.613862753431064</v>
      </c>
      <c r="X4265" s="27"/>
    </row>
    <row r="4266" spans="1:24" ht="78.75" customHeight="1" x14ac:dyDescent="0.3">
      <c r="A4266" s="4" t="s">
        <v>242</v>
      </c>
      <c r="B4266" s="4" t="s">
        <v>1790</v>
      </c>
      <c r="C4266" s="4" t="s">
        <v>29</v>
      </c>
      <c r="D4266" s="4" t="s">
        <v>18</v>
      </c>
      <c r="E4266" s="14" t="s">
        <v>528</v>
      </c>
      <c r="F4266" s="5">
        <f t="shared" ref="F4266:L4266" si="3595">F4267</f>
        <v>49</v>
      </c>
      <c r="G4266" s="5">
        <f t="shared" si="3595"/>
        <v>49</v>
      </c>
      <c r="H4266" s="5">
        <f t="shared" si="3595"/>
        <v>49</v>
      </c>
      <c r="I4266" s="5">
        <f t="shared" si="3595"/>
        <v>0</v>
      </c>
      <c r="J4266" s="5">
        <f t="shared" si="3595"/>
        <v>0</v>
      </c>
      <c r="K4266" s="5">
        <f t="shared" si="3595"/>
        <v>0</v>
      </c>
      <c r="L4266" s="5">
        <f t="shared" si="3595"/>
        <v>0</v>
      </c>
      <c r="M4266" s="5">
        <f t="shared" si="3551"/>
        <v>49</v>
      </c>
      <c r="N4266" s="5">
        <f>N4267</f>
        <v>15.46021</v>
      </c>
      <c r="O4266" s="5">
        <f>O4267</f>
        <v>2.0024799999999998</v>
      </c>
      <c r="P4266" s="5">
        <f t="shared" ref="P4266:V4266" si="3596">P4267</f>
        <v>0</v>
      </c>
      <c r="Q4266" s="5">
        <f t="shared" si="3596"/>
        <v>0</v>
      </c>
      <c r="R4266" s="5">
        <f t="shared" si="3596"/>
        <v>0</v>
      </c>
      <c r="S4266" s="5">
        <f t="shared" si="3596"/>
        <v>0</v>
      </c>
      <c r="T4266" s="5">
        <f t="shared" si="3596"/>
        <v>15.46021</v>
      </c>
      <c r="U4266" s="5">
        <f t="shared" si="3596"/>
        <v>0</v>
      </c>
      <c r="V4266" s="42">
        <f t="shared" si="3596"/>
        <v>0</v>
      </c>
      <c r="W4266" s="5">
        <f t="shared" si="3562"/>
        <v>100</v>
      </c>
      <c r="X4266" s="27"/>
    </row>
    <row r="4267" spans="1:24" ht="31.5" customHeight="1" x14ac:dyDescent="0.3">
      <c r="A4267" s="4" t="s">
        <v>242</v>
      </c>
      <c r="B4267" s="4" t="s">
        <v>1790</v>
      </c>
      <c r="C4267" s="4" t="s">
        <v>29</v>
      </c>
      <c r="D4267" s="4" t="s">
        <v>28</v>
      </c>
      <c r="E4267" s="14" t="s">
        <v>530</v>
      </c>
      <c r="F4267" s="5">
        <v>49</v>
      </c>
      <c r="G4267" s="5">
        <v>49</v>
      </c>
      <c r="H4267" s="5">
        <v>49</v>
      </c>
      <c r="I4267" s="5"/>
      <c r="J4267" s="5"/>
      <c r="K4267" s="5"/>
      <c r="L4267" s="5"/>
      <c r="M4267" s="5">
        <f t="shared" si="3551"/>
        <v>49</v>
      </c>
      <c r="N4267" s="5">
        <v>15.46021</v>
      </c>
      <c r="O4267" s="5">
        <v>2.0024799999999998</v>
      </c>
      <c r="P4267" s="5">
        <v>0</v>
      </c>
      <c r="Q4267" s="5">
        <v>0</v>
      </c>
      <c r="R4267" s="5">
        <v>0</v>
      </c>
      <c r="S4267" s="5">
        <v>0</v>
      </c>
      <c r="T4267" s="5">
        <v>15.46021</v>
      </c>
      <c r="U4267" s="5">
        <v>0</v>
      </c>
      <c r="V4267" s="42">
        <v>0</v>
      </c>
      <c r="W4267" s="5">
        <f t="shared" si="3562"/>
        <v>100</v>
      </c>
      <c r="X4267" s="27"/>
    </row>
    <row r="4268" spans="1:24" ht="31.5" customHeight="1" x14ac:dyDescent="0.3">
      <c r="A4268" s="4" t="s">
        <v>242</v>
      </c>
      <c r="B4268" s="4" t="s">
        <v>1790</v>
      </c>
      <c r="C4268" s="4" t="s">
        <v>29</v>
      </c>
      <c r="D4268" s="4" t="s">
        <v>11</v>
      </c>
      <c r="E4268" s="14" t="s">
        <v>531</v>
      </c>
      <c r="F4268" s="5">
        <f t="shared" ref="F4268:L4268" si="3597">F4269</f>
        <v>2916</v>
      </c>
      <c r="G4268" s="5">
        <f t="shared" si="3597"/>
        <v>2916</v>
      </c>
      <c r="H4268" s="5">
        <f t="shared" si="3597"/>
        <v>2916</v>
      </c>
      <c r="I4268" s="5">
        <f t="shared" si="3597"/>
        <v>0</v>
      </c>
      <c r="J4268" s="5">
        <f t="shared" si="3597"/>
        <v>0</v>
      </c>
      <c r="K4268" s="5">
        <f t="shared" si="3597"/>
        <v>0</v>
      </c>
      <c r="L4268" s="5">
        <f t="shared" si="3597"/>
        <v>0</v>
      </c>
      <c r="M4268" s="5">
        <f t="shared" si="3551"/>
        <v>2916</v>
      </c>
      <c r="N4268" s="5">
        <f>N4269</f>
        <v>2380.1029600000002</v>
      </c>
      <c r="O4268" s="5">
        <f>O4269</f>
        <v>1609.27971</v>
      </c>
      <c r="P4268" s="5">
        <f t="shared" ref="P4268:V4268" si="3598">P4269</f>
        <v>0</v>
      </c>
      <c r="Q4268" s="5">
        <f t="shared" si="3598"/>
        <v>0</v>
      </c>
      <c r="R4268" s="5">
        <f t="shared" si="3598"/>
        <v>0</v>
      </c>
      <c r="S4268" s="5">
        <f t="shared" si="3598"/>
        <v>0</v>
      </c>
      <c r="T4268" s="5">
        <f t="shared" si="3598"/>
        <v>2366.4122200000002</v>
      </c>
      <c r="U4268" s="5">
        <f t="shared" si="3598"/>
        <v>0</v>
      </c>
      <c r="V4268" s="42">
        <f t="shared" si="3598"/>
        <v>0</v>
      </c>
      <c r="W4268" s="5">
        <f t="shared" si="3562"/>
        <v>99.424783707676241</v>
      </c>
      <c r="X4268" s="27"/>
    </row>
    <row r="4269" spans="1:24" ht="31.5" customHeight="1" x14ac:dyDescent="0.3">
      <c r="A4269" s="4" t="s">
        <v>242</v>
      </c>
      <c r="B4269" s="4" t="s">
        <v>1790</v>
      </c>
      <c r="C4269" s="4" t="s">
        <v>29</v>
      </c>
      <c r="D4269" s="4" t="s">
        <v>12</v>
      </c>
      <c r="E4269" s="14" t="s">
        <v>532</v>
      </c>
      <c r="F4269" s="5">
        <v>2916</v>
      </c>
      <c r="G4269" s="5">
        <v>2916</v>
      </c>
      <c r="H4269" s="5">
        <v>2916</v>
      </c>
      <c r="I4269" s="5"/>
      <c r="J4269" s="5"/>
      <c r="K4269" s="5"/>
      <c r="L4269" s="5"/>
      <c r="M4269" s="5">
        <f t="shared" si="3551"/>
        <v>2916</v>
      </c>
      <c r="N4269" s="5">
        <v>2380.1029600000002</v>
      </c>
      <c r="O4269" s="5">
        <v>1609.27971</v>
      </c>
      <c r="P4269" s="5">
        <v>0</v>
      </c>
      <c r="Q4269" s="5">
        <v>0</v>
      </c>
      <c r="R4269" s="5">
        <v>0</v>
      </c>
      <c r="S4269" s="5">
        <v>0</v>
      </c>
      <c r="T4269" s="5">
        <v>2366.4122200000002</v>
      </c>
      <c r="U4269" s="5">
        <v>0</v>
      </c>
      <c r="V4269" s="42">
        <v>0</v>
      </c>
      <c r="W4269" s="5">
        <f t="shared" si="3562"/>
        <v>99.424783707676241</v>
      </c>
      <c r="X4269" s="27"/>
    </row>
    <row r="4270" spans="1:24" ht="15.75" customHeight="1" x14ac:dyDescent="0.3">
      <c r="A4270" s="4" t="s">
        <v>242</v>
      </c>
      <c r="B4270" s="4" t="s">
        <v>1790</v>
      </c>
      <c r="C4270" s="4" t="s">
        <v>29</v>
      </c>
      <c r="D4270" s="4" t="s">
        <v>13</v>
      </c>
      <c r="E4270" s="14" t="s">
        <v>547</v>
      </c>
      <c r="F4270" s="5"/>
      <c r="G4270" s="5"/>
      <c r="H4270" s="5"/>
      <c r="I4270" s="5"/>
      <c r="J4270" s="5"/>
      <c r="K4270" s="5"/>
      <c r="L4270" s="5"/>
      <c r="M4270" s="5">
        <v>0</v>
      </c>
      <c r="N4270" s="5">
        <f>N4271</f>
        <v>1150</v>
      </c>
      <c r="O4270" s="5">
        <f t="shared" ref="O4270:V4270" si="3599">O4271</f>
        <v>812.5</v>
      </c>
      <c r="P4270" s="5">
        <f t="shared" si="3599"/>
        <v>0</v>
      </c>
      <c r="Q4270" s="5">
        <f t="shared" si="3599"/>
        <v>0</v>
      </c>
      <c r="R4270" s="5">
        <f t="shared" si="3599"/>
        <v>0</v>
      </c>
      <c r="S4270" s="5">
        <f t="shared" si="3599"/>
        <v>0</v>
      </c>
      <c r="T4270" s="5">
        <f t="shared" si="3599"/>
        <v>1150</v>
      </c>
      <c r="U4270" s="5">
        <f t="shared" si="3599"/>
        <v>0</v>
      </c>
      <c r="V4270" s="42">
        <f t="shared" si="3599"/>
        <v>0</v>
      </c>
      <c r="W4270" s="5">
        <f t="shared" si="3562"/>
        <v>100</v>
      </c>
      <c r="X4270" s="27"/>
    </row>
    <row r="4271" spans="1:24" ht="15.75" customHeight="1" x14ac:dyDescent="0.3">
      <c r="A4271" s="4" t="s">
        <v>242</v>
      </c>
      <c r="B4271" s="4" t="s">
        <v>1790</v>
      </c>
      <c r="C4271" s="4" t="s">
        <v>29</v>
      </c>
      <c r="D4271" s="4" t="s">
        <v>20</v>
      </c>
      <c r="E4271" s="14" t="s">
        <v>550</v>
      </c>
      <c r="F4271" s="5"/>
      <c r="G4271" s="5"/>
      <c r="H4271" s="5"/>
      <c r="I4271" s="5"/>
      <c r="J4271" s="5"/>
      <c r="K4271" s="5"/>
      <c r="L4271" s="5"/>
      <c r="M4271" s="5">
        <v>0</v>
      </c>
      <c r="N4271" s="5">
        <v>1150</v>
      </c>
      <c r="O4271" s="5">
        <v>812.5</v>
      </c>
      <c r="P4271" s="5">
        <v>0</v>
      </c>
      <c r="Q4271" s="5">
        <v>0</v>
      </c>
      <c r="R4271" s="5">
        <v>0</v>
      </c>
      <c r="S4271" s="5">
        <v>0</v>
      </c>
      <c r="T4271" s="5">
        <v>1150</v>
      </c>
      <c r="U4271" s="5">
        <v>0</v>
      </c>
      <c r="V4271" s="42">
        <v>0</v>
      </c>
      <c r="W4271" s="5">
        <f t="shared" si="3562"/>
        <v>100</v>
      </c>
      <c r="X4271" s="27"/>
    </row>
    <row r="4272" spans="1:24" ht="47.25" customHeight="1" x14ac:dyDescent="0.3">
      <c r="A4272" s="4" t="s">
        <v>242</v>
      </c>
      <c r="B4272" s="4" t="s">
        <v>1790</v>
      </c>
      <c r="C4272" s="4" t="s">
        <v>38</v>
      </c>
      <c r="D4272" s="4"/>
      <c r="E4272" s="14" t="s">
        <v>838</v>
      </c>
      <c r="F4272" s="5">
        <f t="shared" ref="F4272:L4272" si="3600">F4277+F4273</f>
        <v>0</v>
      </c>
      <c r="G4272" s="5">
        <f t="shared" si="3600"/>
        <v>0</v>
      </c>
      <c r="H4272" s="5">
        <f t="shared" si="3600"/>
        <v>0</v>
      </c>
      <c r="I4272" s="5">
        <f t="shared" si="3600"/>
        <v>0</v>
      </c>
      <c r="J4272" s="5">
        <f t="shared" si="3600"/>
        <v>0</v>
      </c>
      <c r="K4272" s="5">
        <f t="shared" si="3600"/>
        <v>0</v>
      </c>
      <c r="L4272" s="5">
        <f t="shared" si="3600"/>
        <v>0</v>
      </c>
      <c r="M4272" s="5">
        <f t="shared" si="3551"/>
        <v>0</v>
      </c>
      <c r="N4272" s="5">
        <f>N4277+N4273</f>
        <v>1842.26793</v>
      </c>
      <c r="O4272" s="5">
        <f>O4277+O4273</f>
        <v>1820.6291800000001</v>
      </c>
      <c r="P4272" s="5">
        <f t="shared" ref="P4272:V4272" si="3601">P4277+P4273</f>
        <v>0</v>
      </c>
      <c r="Q4272" s="5">
        <f t="shared" si="3601"/>
        <v>0</v>
      </c>
      <c r="R4272" s="5">
        <f t="shared" si="3601"/>
        <v>0</v>
      </c>
      <c r="S4272" s="5">
        <f t="shared" si="3601"/>
        <v>0</v>
      </c>
      <c r="T4272" s="5">
        <f t="shared" si="3601"/>
        <v>1841.7036600000001</v>
      </c>
      <c r="U4272" s="5">
        <f t="shared" si="3601"/>
        <v>0</v>
      </c>
      <c r="V4272" s="42">
        <f t="shared" si="3601"/>
        <v>0</v>
      </c>
      <c r="W4272" s="5">
        <f t="shared" si="3562"/>
        <v>99.969370904697897</v>
      </c>
      <c r="X4272" s="27"/>
    </row>
    <row r="4273" spans="1:24" ht="31.5" customHeight="1" x14ac:dyDescent="0.3">
      <c r="A4273" s="4" t="s">
        <v>242</v>
      </c>
      <c r="B4273" s="4" t="s">
        <v>1790</v>
      </c>
      <c r="C4273" s="4" t="s">
        <v>45</v>
      </c>
      <c r="D4273" s="4"/>
      <c r="E4273" s="14" t="s">
        <v>839</v>
      </c>
      <c r="F4273" s="5">
        <f t="shared" ref="F4273:L4275" si="3602">F4274</f>
        <v>0</v>
      </c>
      <c r="G4273" s="5">
        <f t="shared" si="3602"/>
        <v>0</v>
      </c>
      <c r="H4273" s="5">
        <f t="shared" si="3602"/>
        <v>0</v>
      </c>
      <c r="I4273" s="5">
        <f t="shared" si="3602"/>
        <v>0</v>
      </c>
      <c r="J4273" s="5">
        <f t="shared" si="3602"/>
        <v>0</v>
      </c>
      <c r="K4273" s="5">
        <f t="shared" si="3602"/>
        <v>0</v>
      </c>
      <c r="L4273" s="5">
        <f t="shared" si="3602"/>
        <v>0</v>
      </c>
      <c r="M4273" s="5">
        <f t="shared" si="3551"/>
        <v>0</v>
      </c>
      <c r="N4273" s="5">
        <f t="shared" ref="N4273:O4275" si="3603">N4274</f>
        <v>1776.0293300000001</v>
      </c>
      <c r="O4273" s="5">
        <f t="shared" si="3603"/>
        <v>1776.0293300000001</v>
      </c>
      <c r="P4273" s="5">
        <f t="shared" ref="P4273:V4275" si="3604">P4274</f>
        <v>0</v>
      </c>
      <c r="Q4273" s="5">
        <f t="shared" si="3604"/>
        <v>0</v>
      </c>
      <c r="R4273" s="5">
        <f t="shared" si="3604"/>
        <v>0</v>
      </c>
      <c r="S4273" s="5">
        <f t="shared" si="3604"/>
        <v>0</v>
      </c>
      <c r="T4273" s="5">
        <f t="shared" si="3604"/>
        <v>1775.46541</v>
      </c>
      <c r="U4273" s="5">
        <f t="shared" si="3604"/>
        <v>0</v>
      </c>
      <c r="V4273" s="42">
        <f t="shared" si="3604"/>
        <v>0</v>
      </c>
      <c r="W4273" s="5">
        <f t="shared" si="3562"/>
        <v>99.968248272116085</v>
      </c>
      <c r="X4273" s="27"/>
    </row>
    <row r="4274" spans="1:24" ht="31.5" customHeight="1" x14ac:dyDescent="0.3">
      <c r="A4274" s="4" t="s">
        <v>242</v>
      </c>
      <c r="B4274" s="4" t="s">
        <v>1790</v>
      </c>
      <c r="C4274" s="4" t="s">
        <v>46</v>
      </c>
      <c r="D4274" s="4"/>
      <c r="E4274" s="14" t="s">
        <v>840</v>
      </c>
      <c r="F4274" s="5">
        <f t="shared" si="3602"/>
        <v>0</v>
      </c>
      <c r="G4274" s="5">
        <f t="shared" si="3602"/>
        <v>0</v>
      </c>
      <c r="H4274" s="5">
        <f t="shared" si="3602"/>
        <v>0</v>
      </c>
      <c r="I4274" s="5">
        <f t="shared" si="3602"/>
        <v>0</v>
      </c>
      <c r="J4274" s="5">
        <f t="shared" si="3602"/>
        <v>0</v>
      </c>
      <c r="K4274" s="5">
        <f t="shared" si="3602"/>
        <v>0</v>
      </c>
      <c r="L4274" s="5">
        <f t="shared" si="3602"/>
        <v>0</v>
      </c>
      <c r="M4274" s="5">
        <f t="shared" si="3551"/>
        <v>0</v>
      </c>
      <c r="N4274" s="5">
        <f t="shared" si="3603"/>
        <v>1776.0293300000001</v>
      </c>
      <c r="O4274" s="5">
        <f t="shared" si="3603"/>
        <v>1776.0293300000001</v>
      </c>
      <c r="P4274" s="5">
        <f t="shared" si="3604"/>
        <v>0</v>
      </c>
      <c r="Q4274" s="5">
        <f t="shared" si="3604"/>
        <v>0</v>
      </c>
      <c r="R4274" s="5">
        <f t="shared" si="3604"/>
        <v>0</v>
      </c>
      <c r="S4274" s="5">
        <f t="shared" si="3604"/>
        <v>0</v>
      </c>
      <c r="T4274" s="5">
        <f t="shared" si="3604"/>
        <v>1775.46541</v>
      </c>
      <c r="U4274" s="5">
        <f t="shared" si="3604"/>
        <v>0</v>
      </c>
      <c r="V4274" s="42">
        <f t="shared" si="3604"/>
        <v>0</v>
      </c>
      <c r="W4274" s="5">
        <f t="shared" si="3562"/>
        <v>99.968248272116085</v>
      </c>
      <c r="X4274" s="27"/>
    </row>
    <row r="4275" spans="1:24" ht="15.75" customHeight="1" x14ac:dyDescent="0.3">
      <c r="A4275" s="4" t="s">
        <v>242</v>
      </c>
      <c r="B4275" s="4" t="s">
        <v>1790</v>
      </c>
      <c r="C4275" s="4" t="s">
        <v>46</v>
      </c>
      <c r="D4275" s="4" t="s">
        <v>13</v>
      </c>
      <c r="E4275" s="14" t="s">
        <v>547</v>
      </c>
      <c r="F4275" s="5">
        <f t="shared" si="3602"/>
        <v>0</v>
      </c>
      <c r="G4275" s="5">
        <f t="shared" si="3602"/>
        <v>0</v>
      </c>
      <c r="H4275" s="5">
        <f t="shared" si="3602"/>
        <v>0</v>
      </c>
      <c r="I4275" s="5">
        <f t="shared" si="3602"/>
        <v>0</v>
      </c>
      <c r="J4275" s="5">
        <f t="shared" si="3602"/>
        <v>0</v>
      </c>
      <c r="K4275" s="5">
        <f t="shared" si="3602"/>
        <v>0</v>
      </c>
      <c r="L4275" s="5">
        <f t="shared" si="3602"/>
        <v>0</v>
      </c>
      <c r="M4275" s="5">
        <f t="shared" si="3551"/>
        <v>0</v>
      </c>
      <c r="N4275" s="5">
        <f t="shared" si="3603"/>
        <v>1776.0293300000001</v>
      </c>
      <c r="O4275" s="5">
        <f t="shared" si="3603"/>
        <v>1776.0293300000001</v>
      </c>
      <c r="P4275" s="5">
        <f t="shared" si="3604"/>
        <v>0</v>
      </c>
      <c r="Q4275" s="5">
        <f t="shared" si="3604"/>
        <v>0</v>
      </c>
      <c r="R4275" s="5">
        <f t="shared" si="3604"/>
        <v>0</v>
      </c>
      <c r="S4275" s="5">
        <f t="shared" si="3604"/>
        <v>0</v>
      </c>
      <c r="T4275" s="5">
        <f t="shared" si="3604"/>
        <v>1775.46541</v>
      </c>
      <c r="U4275" s="5">
        <f t="shared" si="3604"/>
        <v>0</v>
      </c>
      <c r="V4275" s="42">
        <f t="shared" si="3604"/>
        <v>0</v>
      </c>
      <c r="W4275" s="5">
        <f t="shared" si="3562"/>
        <v>99.968248272116085</v>
      </c>
      <c r="X4275" s="27"/>
    </row>
    <row r="4276" spans="1:24" ht="15.75" customHeight="1" x14ac:dyDescent="0.3">
      <c r="A4276" s="4" t="s">
        <v>242</v>
      </c>
      <c r="B4276" s="4" t="s">
        <v>1790</v>
      </c>
      <c r="C4276" s="4" t="s">
        <v>46</v>
      </c>
      <c r="D4276" s="4" t="s">
        <v>14</v>
      </c>
      <c r="E4276" s="14" t="s">
        <v>549</v>
      </c>
      <c r="F4276" s="5"/>
      <c r="G4276" s="5"/>
      <c r="H4276" s="5"/>
      <c r="I4276" s="5"/>
      <c r="J4276" s="5"/>
      <c r="K4276" s="5"/>
      <c r="L4276" s="5"/>
      <c r="M4276" s="5">
        <f t="shared" si="3551"/>
        <v>0</v>
      </c>
      <c r="N4276" s="5">
        <v>1776.0293300000001</v>
      </c>
      <c r="O4276" s="5">
        <f>N4276</f>
        <v>1776.0293300000001</v>
      </c>
      <c r="P4276" s="5">
        <v>0</v>
      </c>
      <c r="Q4276" s="5">
        <v>0</v>
      </c>
      <c r="R4276" s="5">
        <v>0</v>
      </c>
      <c r="S4276" s="5">
        <v>0</v>
      </c>
      <c r="T4276" s="5">
        <v>1775.46541</v>
      </c>
      <c r="U4276" s="5">
        <v>0</v>
      </c>
      <c r="V4276" s="42">
        <v>0</v>
      </c>
      <c r="W4276" s="5">
        <f t="shared" si="3562"/>
        <v>99.968248272116085</v>
      </c>
      <c r="X4276" s="27"/>
    </row>
    <row r="4277" spans="1:24" ht="47.25" customHeight="1" x14ac:dyDescent="0.3">
      <c r="A4277" s="4" t="s">
        <v>242</v>
      </c>
      <c r="B4277" s="4" t="s">
        <v>1790</v>
      </c>
      <c r="C4277" s="4" t="s">
        <v>1355</v>
      </c>
      <c r="D4277" s="4"/>
      <c r="E4277" s="14" t="s">
        <v>1357</v>
      </c>
      <c r="F4277" s="5">
        <f t="shared" ref="F4277:L4279" si="3605">F4278</f>
        <v>0</v>
      </c>
      <c r="G4277" s="5">
        <f t="shared" si="3605"/>
        <v>0</v>
      </c>
      <c r="H4277" s="5">
        <f t="shared" si="3605"/>
        <v>0</v>
      </c>
      <c r="I4277" s="5">
        <f t="shared" si="3605"/>
        <v>0</v>
      </c>
      <c r="J4277" s="5">
        <f t="shared" si="3605"/>
        <v>0</v>
      </c>
      <c r="K4277" s="5">
        <f t="shared" si="3605"/>
        <v>0</v>
      </c>
      <c r="L4277" s="5">
        <f t="shared" si="3605"/>
        <v>0</v>
      </c>
      <c r="M4277" s="5">
        <f t="shared" si="3551"/>
        <v>0</v>
      </c>
      <c r="N4277" s="5">
        <f t="shared" ref="N4277:O4279" si="3606">N4278</f>
        <v>66.238600000000005</v>
      </c>
      <c r="O4277" s="5">
        <f t="shared" si="3606"/>
        <v>44.599850000000004</v>
      </c>
      <c r="P4277" s="5">
        <f t="shared" ref="P4277:V4279" si="3607">P4278</f>
        <v>0</v>
      </c>
      <c r="Q4277" s="5">
        <f t="shared" si="3607"/>
        <v>0</v>
      </c>
      <c r="R4277" s="5">
        <f t="shared" si="3607"/>
        <v>0</v>
      </c>
      <c r="S4277" s="5">
        <f t="shared" si="3607"/>
        <v>0</v>
      </c>
      <c r="T4277" s="5">
        <f t="shared" si="3607"/>
        <v>66.238249999999994</v>
      </c>
      <c r="U4277" s="5">
        <f t="shared" si="3607"/>
        <v>0</v>
      </c>
      <c r="V4277" s="42">
        <f t="shared" si="3607"/>
        <v>0</v>
      </c>
      <c r="W4277" s="5">
        <f t="shared" si="3562"/>
        <v>99.999471607189747</v>
      </c>
      <c r="X4277" s="27"/>
    </row>
    <row r="4278" spans="1:24" ht="31.5" customHeight="1" x14ac:dyDescent="0.3">
      <c r="A4278" s="4" t="s">
        <v>242</v>
      </c>
      <c r="B4278" s="4" t="s">
        <v>1790</v>
      </c>
      <c r="C4278" s="4" t="s">
        <v>1356</v>
      </c>
      <c r="D4278" s="4"/>
      <c r="E4278" s="14" t="s">
        <v>1358</v>
      </c>
      <c r="F4278" s="5">
        <f t="shared" si="3605"/>
        <v>0</v>
      </c>
      <c r="G4278" s="5">
        <f t="shared" si="3605"/>
        <v>0</v>
      </c>
      <c r="H4278" s="5">
        <f t="shared" si="3605"/>
        <v>0</v>
      </c>
      <c r="I4278" s="5">
        <f t="shared" si="3605"/>
        <v>0</v>
      </c>
      <c r="J4278" s="5">
        <f t="shared" si="3605"/>
        <v>0</v>
      </c>
      <c r="K4278" s="5">
        <f t="shared" si="3605"/>
        <v>0</v>
      </c>
      <c r="L4278" s="5">
        <f t="shared" si="3605"/>
        <v>0</v>
      </c>
      <c r="M4278" s="5">
        <f t="shared" si="3551"/>
        <v>0</v>
      </c>
      <c r="N4278" s="5">
        <f t="shared" si="3606"/>
        <v>66.238600000000005</v>
      </c>
      <c r="O4278" s="5">
        <f t="shared" si="3606"/>
        <v>44.599850000000004</v>
      </c>
      <c r="P4278" s="5">
        <f t="shared" si="3607"/>
        <v>0</v>
      </c>
      <c r="Q4278" s="5">
        <f t="shared" si="3607"/>
        <v>0</v>
      </c>
      <c r="R4278" s="5">
        <f t="shared" si="3607"/>
        <v>0</v>
      </c>
      <c r="S4278" s="5">
        <f t="shared" si="3607"/>
        <v>0</v>
      </c>
      <c r="T4278" s="5">
        <f t="shared" si="3607"/>
        <v>66.238249999999994</v>
      </c>
      <c r="U4278" s="5">
        <f t="shared" si="3607"/>
        <v>0</v>
      </c>
      <c r="V4278" s="42">
        <f t="shared" si="3607"/>
        <v>0</v>
      </c>
      <c r="W4278" s="5">
        <f t="shared" si="3562"/>
        <v>99.999471607189747</v>
      </c>
      <c r="X4278" s="27"/>
    </row>
    <row r="4279" spans="1:24" ht="31.5" customHeight="1" x14ac:dyDescent="0.3">
      <c r="A4279" s="4" t="s">
        <v>242</v>
      </c>
      <c r="B4279" s="4" t="s">
        <v>1790</v>
      </c>
      <c r="C4279" s="4" t="s">
        <v>1356</v>
      </c>
      <c r="D4279" s="4" t="s">
        <v>11</v>
      </c>
      <c r="E4279" s="14" t="s">
        <v>531</v>
      </c>
      <c r="F4279" s="5">
        <f t="shared" si="3605"/>
        <v>0</v>
      </c>
      <c r="G4279" s="5">
        <f t="shared" si="3605"/>
        <v>0</v>
      </c>
      <c r="H4279" s="5">
        <f t="shared" si="3605"/>
        <v>0</v>
      </c>
      <c r="I4279" s="5">
        <f t="shared" si="3605"/>
        <v>0</v>
      </c>
      <c r="J4279" s="5">
        <f t="shared" si="3605"/>
        <v>0</v>
      </c>
      <c r="K4279" s="5">
        <f t="shared" si="3605"/>
        <v>0</v>
      </c>
      <c r="L4279" s="5">
        <f t="shared" si="3605"/>
        <v>0</v>
      </c>
      <c r="M4279" s="5">
        <f t="shared" si="3551"/>
        <v>0</v>
      </c>
      <c r="N4279" s="5">
        <f t="shared" si="3606"/>
        <v>66.238600000000005</v>
      </c>
      <c r="O4279" s="5">
        <f t="shared" si="3606"/>
        <v>44.599850000000004</v>
      </c>
      <c r="P4279" s="5">
        <f t="shared" si="3607"/>
        <v>0</v>
      </c>
      <c r="Q4279" s="5">
        <f t="shared" si="3607"/>
        <v>0</v>
      </c>
      <c r="R4279" s="5">
        <f t="shared" si="3607"/>
        <v>0</v>
      </c>
      <c r="S4279" s="5">
        <f t="shared" si="3607"/>
        <v>0</v>
      </c>
      <c r="T4279" s="5">
        <f t="shared" si="3607"/>
        <v>66.238249999999994</v>
      </c>
      <c r="U4279" s="5">
        <f t="shared" si="3607"/>
        <v>0</v>
      </c>
      <c r="V4279" s="42">
        <f t="shared" si="3607"/>
        <v>0</v>
      </c>
      <c r="W4279" s="5">
        <f t="shared" si="3562"/>
        <v>99.999471607189747</v>
      </c>
      <c r="X4279" s="27"/>
    </row>
    <row r="4280" spans="1:24" ht="31.5" customHeight="1" x14ac:dyDescent="0.3">
      <c r="A4280" s="4" t="s">
        <v>242</v>
      </c>
      <c r="B4280" s="4" t="s">
        <v>1790</v>
      </c>
      <c r="C4280" s="4" t="s">
        <v>1356</v>
      </c>
      <c r="D4280" s="4" t="s">
        <v>12</v>
      </c>
      <c r="E4280" s="14" t="s">
        <v>532</v>
      </c>
      <c r="F4280" s="5"/>
      <c r="G4280" s="5"/>
      <c r="H4280" s="5"/>
      <c r="I4280" s="5"/>
      <c r="J4280" s="5"/>
      <c r="K4280" s="5"/>
      <c r="L4280" s="5"/>
      <c r="M4280" s="5">
        <f t="shared" si="3551"/>
        <v>0</v>
      </c>
      <c r="N4280" s="5">
        <v>66.238600000000005</v>
      </c>
      <c r="O4280" s="5">
        <v>44.599850000000004</v>
      </c>
      <c r="P4280" s="5">
        <v>0</v>
      </c>
      <c r="Q4280" s="5">
        <v>0</v>
      </c>
      <c r="R4280" s="5">
        <v>0</v>
      </c>
      <c r="S4280" s="5">
        <v>0</v>
      </c>
      <c r="T4280" s="5">
        <v>66.238249999999994</v>
      </c>
      <c r="U4280" s="5">
        <v>0</v>
      </c>
      <c r="V4280" s="42">
        <v>0</v>
      </c>
      <c r="W4280" s="5">
        <f t="shared" si="3562"/>
        <v>99.999471607189747</v>
      </c>
      <c r="X4280" s="27"/>
    </row>
    <row r="4281" spans="1:24" s="3" customFormat="1" ht="15.75" customHeight="1" x14ac:dyDescent="0.3">
      <c r="A4281" s="7" t="s">
        <v>242</v>
      </c>
      <c r="B4281" s="7" t="s">
        <v>160</v>
      </c>
      <c r="C4281" s="7"/>
      <c r="D4281" s="7"/>
      <c r="E4281" s="18" t="s">
        <v>499</v>
      </c>
      <c r="F4281" s="8">
        <f t="shared" ref="F4281:L4287" si="3608">F4282</f>
        <v>4364.6000000000004</v>
      </c>
      <c r="G4281" s="8">
        <f t="shared" si="3608"/>
        <v>3095.5</v>
      </c>
      <c r="H4281" s="8">
        <f t="shared" si="3608"/>
        <v>3151.6</v>
      </c>
      <c r="I4281" s="8">
        <f t="shared" si="3608"/>
        <v>0</v>
      </c>
      <c r="J4281" s="8">
        <f t="shared" si="3608"/>
        <v>0</v>
      </c>
      <c r="K4281" s="8">
        <f t="shared" si="3608"/>
        <v>0</v>
      </c>
      <c r="L4281" s="8">
        <f t="shared" si="3608"/>
        <v>0</v>
      </c>
      <c r="M4281" s="8">
        <f t="shared" si="3551"/>
        <v>4364.6000000000004</v>
      </c>
      <c r="N4281" s="8">
        <f t="shared" ref="N4281:O4287" si="3609">N4282</f>
        <v>4364.5648600000004</v>
      </c>
      <c r="O4281" s="8">
        <f t="shared" si="3609"/>
        <v>319.96485999999999</v>
      </c>
      <c r="P4281" s="8">
        <f t="shared" ref="P4281:V4287" si="3610">P4282</f>
        <v>4364.5648600000004</v>
      </c>
      <c r="Q4281" s="8">
        <f t="shared" si="3610"/>
        <v>319.96485999999999</v>
      </c>
      <c r="R4281" s="8">
        <f t="shared" si="3610"/>
        <v>0</v>
      </c>
      <c r="S4281" s="8">
        <f t="shared" si="3610"/>
        <v>0</v>
      </c>
      <c r="T4281" s="8">
        <f t="shared" si="3610"/>
        <v>581.0933</v>
      </c>
      <c r="U4281" s="8">
        <f t="shared" si="3610"/>
        <v>581.0933</v>
      </c>
      <c r="V4281" s="40">
        <f t="shared" si="3610"/>
        <v>0</v>
      </c>
      <c r="W4281" s="8">
        <f t="shared" si="3562"/>
        <v>13.313888523585829</v>
      </c>
      <c r="X4281" s="22"/>
    </row>
    <row r="4282" spans="1:24" s="10" customFormat="1" ht="15.75" customHeight="1" x14ac:dyDescent="0.3">
      <c r="A4282" s="9" t="s">
        <v>242</v>
      </c>
      <c r="B4282" s="9" t="s">
        <v>1782</v>
      </c>
      <c r="C4282" s="9"/>
      <c r="D4282" s="9"/>
      <c r="E4282" s="13" t="s">
        <v>527</v>
      </c>
      <c r="F4282" s="11">
        <f t="shared" si="3608"/>
        <v>4364.6000000000004</v>
      </c>
      <c r="G4282" s="11">
        <f t="shared" si="3608"/>
        <v>3095.5</v>
      </c>
      <c r="H4282" s="11">
        <f t="shared" si="3608"/>
        <v>3151.6</v>
      </c>
      <c r="I4282" s="11">
        <f t="shared" si="3608"/>
        <v>0</v>
      </c>
      <c r="J4282" s="11">
        <f t="shared" si="3608"/>
        <v>0</v>
      </c>
      <c r="K4282" s="11">
        <f t="shared" si="3608"/>
        <v>0</v>
      </c>
      <c r="L4282" s="11">
        <f t="shared" si="3608"/>
        <v>0</v>
      </c>
      <c r="M4282" s="11">
        <f t="shared" si="3551"/>
        <v>4364.6000000000004</v>
      </c>
      <c r="N4282" s="11">
        <f t="shared" si="3609"/>
        <v>4364.5648600000004</v>
      </c>
      <c r="O4282" s="11">
        <f t="shared" si="3609"/>
        <v>319.96485999999999</v>
      </c>
      <c r="P4282" s="11">
        <f t="shared" si="3610"/>
        <v>4364.5648600000004</v>
      </c>
      <c r="Q4282" s="11">
        <f t="shared" si="3610"/>
        <v>319.96485999999999</v>
      </c>
      <c r="R4282" s="11">
        <f t="shared" si="3610"/>
        <v>0</v>
      </c>
      <c r="S4282" s="11">
        <f t="shared" si="3610"/>
        <v>0</v>
      </c>
      <c r="T4282" s="11">
        <f t="shared" si="3610"/>
        <v>581.0933</v>
      </c>
      <c r="U4282" s="11">
        <f t="shared" si="3610"/>
        <v>581.0933</v>
      </c>
      <c r="V4282" s="41">
        <f t="shared" si="3610"/>
        <v>0</v>
      </c>
      <c r="W4282" s="11">
        <f t="shared" si="3562"/>
        <v>13.313888523585829</v>
      </c>
      <c r="X4282" s="26"/>
    </row>
    <row r="4283" spans="1:24" ht="31.5" customHeight="1" x14ac:dyDescent="0.3">
      <c r="A4283" s="4" t="s">
        <v>242</v>
      </c>
      <c r="B4283" s="4" t="s">
        <v>1782</v>
      </c>
      <c r="C4283" s="4" t="s">
        <v>262</v>
      </c>
      <c r="D4283" s="4"/>
      <c r="E4283" s="14" t="s">
        <v>1192</v>
      </c>
      <c r="F4283" s="5">
        <f t="shared" si="3608"/>
        <v>4364.6000000000004</v>
      </c>
      <c r="G4283" s="5">
        <f t="shared" si="3608"/>
        <v>3095.5</v>
      </c>
      <c r="H4283" s="5">
        <f t="shared" si="3608"/>
        <v>3151.6</v>
      </c>
      <c r="I4283" s="5">
        <f t="shared" si="3608"/>
        <v>0</v>
      </c>
      <c r="J4283" s="5">
        <f t="shared" si="3608"/>
        <v>0</v>
      </c>
      <c r="K4283" s="5">
        <f t="shared" si="3608"/>
        <v>0</v>
      </c>
      <c r="L4283" s="5">
        <f t="shared" si="3608"/>
        <v>0</v>
      </c>
      <c r="M4283" s="5">
        <f t="shared" si="3551"/>
        <v>4364.6000000000004</v>
      </c>
      <c r="N4283" s="5">
        <f t="shared" si="3609"/>
        <v>4364.5648600000004</v>
      </c>
      <c r="O4283" s="5">
        <f t="shared" si="3609"/>
        <v>319.96485999999999</v>
      </c>
      <c r="P4283" s="5">
        <f t="shared" si="3610"/>
        <v>4364.5648600000004</v>
      </c>
      <c r="Q4283" s="5">
        <f t="shared" si="3610"/>
        <v>319.96485999999999</v>
      </c>
      <c r="R4283" s="5">
        <f t="shared" si="3610"/>
        <v>0</v>
      </c>
      <c r="S4283" s="5">
        <f t="shared" si="3610"/>
        <v>0</v>
      </c>
      <c r="T4283" s="5">
        <f t="shared" si="3610"/>
        <v>581.0933</v>
      </c>
      <c r="U4283" s="5">
        <f t="shared" si="3610"/>
        <v>581.0933</v>
      </c>
      <c r="V4283" s="42">
        <f t="shared" si="3610"/>
        <v>0</v>
      </c>
      <c r="W4283" s="5">
        <f t="shared" si="3562"/>
        <v>13.313888523585829</v>
      </c>
      <c r="X4283" s="27"/>
    </row>
    <row r="4284" spans="1:24" ht="15.75" customHeight="1" x14ac:dyDescent="0.3">
      <c r="A4284" s="4" t="s">
        <v>242</v>
      </c>
      <c r="B4284" s="4" t="s">
        <v>1782</v>
      </c>
      <c r="C4284" s="4" t="s">
        <v>263</v>
      </c>
      <c r="D4284" s="4"/>
      <c r="E4284" s="14" t="s">
        <v>1199</v>
      </c>
      <c r="F4284" s="5">
        <f t="shared" si="3608"/>
        <v>4364.6000000000004</v>
      </c>
      <c r="G4284" s="5">
        <f t="shared" si="3608"/>
        <v>3095.5</v>
      </c>
      <c r="H4284" s="5">
        <f t="shared" si="3608"/>
        <v>3151.6</v>
      </c>
      <c r="I4284" s="5">
        <f t="shared" si="3608"/>
        <v>0</v>
      </c>
      <c r="J4284" s="5">
        <f t="shared" si="3608"/>
        <v>0</v>
      </c>
      <c r="K4284" s="5">
        <f t="shared" si="3608"/>
        <v>0</v>
      </c>
      <c r="L4284" s="5">
        <f t="shared" si="3608"/>
        <v>0</v>
      </c>
      <c r="M4284" s="5">
        <f t="shared" si="3551"/>
        <v>4364.6000000000004</v>
      </c>
      <c r="N4284" s="5">
        <f t="shared" si="3609"/>
        <v>4364.5648600000004</v>
      </c>
      <c r="O4284" s="5">
        <f t="shared" si="3609"/>
        <v>319.96485999999999</v>
      </c>
      <c r="P4284" s="5">
        <f t="shared" si="3610"/>
        <v>4364.5648600000004</v>
      </c>
      <c r="Q4284" s="5">
        <f t="shared" si="3610"/>
        <v>319.96485999999999</v>
      </c>
      <c r="R4284" s="5">
        <f t="shared" si="3610"/>
        <v>0</v>
      </c>
      <c r="S4284" s="5">
        <f t="shared" si="3610"/>
        <v>0</v>
      </c>
      <c r="T4284" s="5">
        <f t="shared" si="3610"/>
        <v>581.0933</v>
      </c>
      <c r="U4284" s="5">
        <f t="shared" si="3610"/>
        <v>581.0933</v>
      </c>
      <c r="V4284" s="42">
        <f t="shared" si="3610"/>
        <v>0</v>
      </c>
      <c r="W4284" s="5">
        <f t="shared" si="3562"/>
        <v>13.313888523585829</v>
      </c>
      <c r="X4284" s="27"/>
    </row>
    <row r="4285" spans="1:24" ht="63" customHeight="1" x14ac:dyDescent="0.3">
      <c r="A4285" s="4" t="s">
        <v>242</v>
      </c>
      <c r="B4285" s="4" t="s">
        <v>1782</v>
      </c>
      <c r="C4285" s="4" t="s">
        <v>264</v>
      </c>
      <c r="D4285" s="4"/>
      <c r="E4285" s="14" t="s">
        <v>1200</v>
      </c>
      <c r="F4285" s="5">
        <f t="shared" si="3608"/>
        <v>4364.6000000000004</v>
      </c>
      <c r="G4285" s="5">
        <f t="shared" si="3608"/>
        <v>3095.5</v>
      </c>
      <c r="H4285" s="5">
        <f t="shared" si="3608"/>
        <v>3151.6</v>
      </c>
      <c r="I4285" s="5">
        <f t="shared" si="3608"/>
        <v>0</v>
      </c>
      <c r="J4285" s="5">
        <f t="shared" si="3608"/>
        <v>0</v>
      </c>
      <c r="K4285" s="5">
        <f t="shared" si="3608"/>
        <v>0</v>
      </c>
      <c r="L4285" s="5">
        <f t="shared" si="3608"/>
        <v>0</v>
      </c>
      <c r="M4285" s="5">
        <f t="shared" si="3551"/>
        <v>4364.6000000000004</v>
      </c>
      <c r="N4285" s="5">
        <f t="shared" si="3609"/>
        <v>4364.5648600000004</v>
      </c>
      <c r="O4285" s="5">
        <f t="shared" si="3609"/>
        <v>319.96485999999999</v>
      </c>
      <c r="P4285" s="5">
        <f t="shared" si="3610"/>
        <v>4364.5648600000004</v>
      </c>
      <c r="Q4285" s="5">
        <f t="shared" si="3610"/>
        <v>319.96485999999999</v>
      </c>
      <c r="R4285" s="5">
        <f t="shared" si="3610"/>
        <v>0</v>
      </c>
      <c r="S4285" s="5">
        <f t="shared" si="3610"/>
        <v>0</v>
      </c>
      <c r="T4285" s="5">
        <f t="shared" si="3610"/>
        <v>581.0933</v>
      </c>
      <c r="U4285" s="5">
        <f t="shared" si="3610"/>
        <v>581.0933</v>
      </c>
      <c r="V4285" s="42">
        <f t="shared" si="3610"/>
        <v>0</v>
      </c>
      <c r="W4285" s="5">
        <f t="shared" si="3562"/>
        <v>13.313888523585829</v>
      </c>
      <c r="X4285" s="27"/>
    </row>
    <row r="4286" spans="1:24" ht="47.25" customHeight="1" x14ac:dyDescent="0.3">
      <c r="A4286" s="4" t="s">
        <v>242</v>
      </c>
      <c r="B4286" s="4" t="s">
        <v>1782</v>
      </c>
      <c r="C4286" s="4" t="s">
        <v>261</v>
      </c>
      <c r="D4286" s="4"/>
      <c r="E4286" s="14" t="s">
        <v>772</v>
      </c>
      <c r="F4286" s="5">
        <f t="shared" si="3608"/>
        <v>4364.6000000000004</v>
      </c>
      <c r="G4286" s="5">
        <f t="shared" si="3608"/>
        <v>3095.5</v>
      </c>
      <c r="H4286" s="5">
        <f t="shared" si="3608"/>
        <v>3151.6</v>
      </c>
      <c r="I4286" s="5">
        <f t="shared" si="3608"/>
        <v>0</v>
      </c>
      <c r="J4286" s="5">
        <f t="shared" si="3608"/>
        <v>0</v>
      </c>
      <c r="K4286" s="5">
        <f t="shared" si="3608"/>
        <v>0</v>
      </c>
      <c r="L4286" s="5">
        <f t="shared" si="3608"/>
        <v>0</v>
      </c>
      <c r="M4286" s="5">
        <f t="shared" si="3551"/>
        <v>4364.6000000000004</v>
      </c>
      <c r="N4286" s="5">
        <f t="shared" si="3609"/>
        <v>4364.5648600000004</v>
      </c>
      <c r="O4286" s="5">
        <f t="shared" si="3609"/>
        <v>319.96485999999999</v>
      </c>
      <c r="P4286" s="5">
        <f t="shared" si="3610"/>
        <v>4364.5648600000004</v>
      </c>
      <c r="Q4286" s="5">
        <f t="shared" si="3610"/>
        <v>319.96485999999999</v>
      </c>
      <c r="R4286" s="5">
        <f t="shared" si="3610"/>
        <v>0</v>
      </c>
      <c r="S4286" s="5">
        <f t="shared" si="3610"/>
        <v>0</v>
      </c>
      <c r="T4286" s="5">
        <f t="shared" si="3610"/>
        <v>581.0933</v>
      </c>
      <c r="U4286" s="5">
        <f t="shared" si="3610"/>
        <v>581.0933</v>
      </c>
      <c r="V4286" s="42">
        <f t="shared" si="3610"/>
        <v>0</v>
      </c>
      <c r="W4286" s="5">
        <f t="shared" si="3562"/>
        <v>13.313888523585829</v>
      </c>
      <c r="X4286" s="27"/>
    </row>
    <row r="4287" spans="1:24" ht="31.5" customHeight="1" x14ac:dyDescent="0.3">
      <c r="A4287" s="4" t="s">
        <v>242</v>
      </c>
      <c r="B4287" s="4" t="s">
        <v>1782</v>
      </c>
      <c r="C4287" s="4" t="s">
        <v>261</v>
      </c>
      <c r="D4287" s="4" t="s">
        <v>11</v>
      </c>
      <c r="E4287" s="14" t="s">
        <v>531</v>
      </c>
      <c r="F4287" s="5">
        <f t="shared" si="3608"/>
        <v>4364.6000000000004</v>
      </c>
      <c r="G4287" s="5">
        <f t="shared" si="3608"/>
        <v>3095.5</v>
      </c>
      <c r="H4287" s="5">
        <f t="shared" si="3608"/>
        <v>3151.6</v>
      </c>
      <c r="I4287" s="5">
        <f t="shared" si="3608"/>
        <v>0</v>
      </c>
      <c r="J4287" s="5">
        <f t="shared" si="3608"/>
        <v>0</v>
      </c>
      <c r="K4287" s="5">
        <f t="shared" si="3608"/>
        <v>0</v>
      </c>
      <c r="L4287" s="5">
        <f t="shared" si="3608"/>
        <v>0</v>
      </c>
      <c r="M4287" s="5">
        <f t="shared" si="3551"/>
        <v>4364.6000000000004</v>
      </c>
      <c r="N4287" s="5">
        <f t="shared" si="3609"/>
        <v>4364.5648600000004</v>
      </c>
      <c r="O4287" s="5">
        <f t="shared" si="3609"/>
        <v>319.96485999999999</v>
      </c>
      <c r="P4287" s="5">
        <f t="shared" si="3610"/>
        <v>4364.5648600000004</v>
      </c>
      <c r="Q4287" s="5">
        <f t="shared" si="3610"/>
        <v>319.96485999999999</v>
      </c>
      <c r="R4287" s="5">
        <f t="shared" si="3610"/>
        <v>0</v>
      </c>
      <c r="S4287" s="5">
        <f t="shared" si="3610"/>
        <v>0</v>
      </c>
      <c r="T4287" s="5">
        <f t="shared" si="3610"/>
        <v>581.0933</v>
      </c>
      <c r="U4287" s="5">
        <f t="shared" si="3610"/>
        <v>581.0933</v>
      </c>
      <c r="V4287" s="42">
        <f t="shared" si="3610"/>
        <v>0</v>
      </c>
      <c r="W4287" s="5">
        <f t="shared" si="3562"/>
        <v>13.313888523585829</v>
      </c>
      <c r="X4287" s="27"/>
    </row>
    <row r="4288" spans="1:24" ht="31.5" customHeight="1" x14ac:dyDescent="0.3">
      <c r="A4288" s="4" t="s">
        <v>242</v>
      </c>
      <c r="B4288" s="4" t="s">
        <v>1782</v>
      </c>
      <c r="C4288" s="4" t="s">
        <v>261</v>
      </c>
      <c r="D4288" s="4" t="s">
        <v>12</v>
      </c>
      <c r="E4288" s="14" t="s">
        <v>532</v>
      </c>
      <c r="F4288" s="5">
        <v>4364.6000000000004</v>
      </c>
      <c r="G4288" s="5">
        <v>3095.5</v>
      </c>
      <c r="H4288" s="5">
        <v>3151.6</v>
      </c>
      <c r="I4288" s="5"/>
      <c r="J4288" s="5"/>
      <c r="K4288" s="5"/>
      <c r="L4288" s="5"/>
      <c r="M4288" s="5">
        <f t="shared" si="3551"/>
        <v>4364.6000000000004</v>
      </c>
      <c r="N4288" s="5">
        <v>4364.5648600000004</v>
      </c>
      <c r="O4288" s="5">
        <v>319.96485999999999</v>
      </c>
      <c r="P4288" s="5">
        <f>N4288</f>
        <v>4364.5648600000004</v>
      </c>
      <c r="Q4288" s="5">
        <f>O4288</f>
        <v>319.96485999999999</v>
      </c>
      <c r="R4288" s="5">
        <v>0</v>
      </c>
      <c r="S4288" s="5">
        <v>0</v>
      </c>
      <c r="T4288" s="5">
        <v>581.0933</v>
      </c>
      <c r="U4288" s="5">
        <f>T4288</f>
        <v>581.0933</v>
      </c>
      <c r="V4288" s="42">
        <v>0</v>
      </c>
      <c r="W4288" s="5">
        <f t="shared" si="3562"/>
        <v>13.313888523585829</v>
      </c>
      <c r="X4288" s="27"/>
    </row>
    <row r="4289" spans="1:24" s="3" customFormat="1" ht="31.5" customHeight="1" x14ac:dyDescent="0.3">
      <c r="A4289" s="7" t="s">
        <v>265</v>
      </c>
      <c r="B4289" s="7" t="s">
        <v>1759</v>
      </c>
      <c r="C4289" s="7"/>
      <c r="D4289" s="7"/>
      <c r="E4289" s="18" t="s">
        <v>482</v>
      </c>
      <c r="F4289" s="8">
        <f t="shared" ref="F4289:L4289" si="3611">F4290+F4325+F4389+F4469+F4629+F4636+F4621</f>
        <v>2411684.9000000004</v>
      </c>
      <c r="G4289" s="8">
        <f t="shared" si="3611"/>
        <v>2525405.4000000004</v>
      </c>
      <c r="H4289" s="8">
        <f t="shared" si="3611"/>
        <v>1292865.8</v>
      </c>
      <c r="I4289" s="8">
        <f t="shared" si="3611"/>
        <v>-150799.29999999993</v>
      </c>
      <c r="J4289" s="8">
        <f t="shared" si="3611"/>
        <v>224850.2</v>
      </c>
      <c r="K4289" s="8">
        <f t="shared" si="3611"/>
        <v>-46776.100000000006</v>
      </c>
      <c r="L4289" s="8">
        <f t="shared" si="3611"/>
        <v>-30854.129000000092</v>
      </c>
      <c r="M4289" s="8">
        <f t="shared" si="3551"/>
        <v>2230031.4710000004</v>
      </c>
      <c r="N4289" s="8">
        <f>N4290+N4325+N4389+N4469+N4629+N4636+N4621</f>
        <v>2523812.78791</v>
      </c>
      <c r="O4289" s="8">
        <f>O4290+O4325+O4389+O4469+O4629+O4636+O4621</f>
        <v>1344527.0978600001</v>
      </c>
      <c r="P4289" s="8">
        <f>P4290+P4325+P4389+P4469+P4629+P4636+P4621</f>
        <v>1298517.5927300001</v>
      </c>
      <c r="Q4289" s="8">
        <f>Q4290+Q4325+Q4389+Q4469+Q4629+Q4636+Q4621</f>
        <v>592965.01698999992</v>
      </c>
      <c r="R4289" s="8">
        <f>R4290+R4325+R4389+R4469+R4629+R4636+R4621</f>
        <v>2446406.6527899997</v>
      </c>
      <c r="S4289" s="8">
        <f>S4290+S4325+S4389+S4469+S4629+S4636+S4621+0.00021</f>
        <v>1297573.6227800001</v>
      </c>
      <c r="T4289" s="8">
        <f>T4290+T4325+T4389+T4469+T4629+T4636+T4621</f>
        <v>2341867.1664100001</v>
      </c>
      <c r="U4289" s="8">
        <f>U4290+U4325+U4389+U4469+U4629+U4636+U4621</f>
        <v>1230369.2299200001</v>
      </c>
      <c r="V4289" s="40">
        <f>V4290+V4325+V4389+V4469+V4629+V4636+V4621</f>
        <v>2265706.2845799997</v>
      </c>
      <c r="W4289" s="8">
        <f t="shared" si="3562"/>
        <v>92.790843188861444</v>
      </c>
      <c r="X4289" s="22"/>
    </row>
    <row r="4290" spans="1:24" s="3" customFormat="1" ht="15.75" customHeight="1" x14ac:dyDescent="0.3">
      <c r="A4290" s="7" t="s">
        <v>265</v>
      </c>
      <c r="B4290" s="7" t="s">
        <v>5</v>
      </c>
      <c r="C4290" s="7"/>
      <c r="D4290" s="7"/>
      <c r="E4290" s="18" t="s">
        <v>491</v>
      </c>
      <c r="F4290" s="8">
        <f t="shared" ref="F4290:L4290" si="3612">F4291</f>
        <v>75448.200000000012</v>
      </c>
      <c r="G4290" s="8">
        <f t="shared" si="3612"/>
        <v>75432.3</v>
      </c>
      <c r="H4290" s="8">
        <f t="shared" si="3612"/>
        <v>75431.5</v>
      </c>
      <c r="I4290" s="8">
        <f t="shared" si="3612"/>
        <v>0</v>
      </c>
      <c r="J4290" s="8">
        <f t="shared" si="3612"/>
        <v>0</v>
      </c>
      <c r="K4290" s="8">
        <f t="shared" si="3612"/>
        <v>0</v>
      </c>
      <c r="L4290" s="8">
        <f t="shared" si="3612"/>
        <v>1404.5820000000001</v>
      </c>
      <c r="M4290" s="8">
        <f t="shared" si="3551"/>
        <v>76852.782000000007</v>
      </c>
      <c r="N4290" s="8">
        <f>N4291</f>
        <v>75732.272440000001</v>
      </c>
      <c r="O4290" s="8">
        <f>O4291</f>
        <v>45859.476609999998</v>
      </c>
      <c r="P4290" s="8">
        <f t="shared" ref="P4290:V4290" si="3613">P4291</f>
        <v>0</v>
      </c>
      <c r="Q4290" s="8">
        <f t="shared" si="3613"/>
        <v>0</v>
      </c>
      <c r="R4290" s="8">
        <f t="shared" si="3613"/>
        <v>0</v>
      </c>
      <c r="S4290" s="8">
        <f t="shared" si="3613"/>
        <v>0</v>
      </c>
      <c r="T4290" s="8">
        <f t="shared" si="3613"/>
        <v>74805.38085999999</v>
      </c>
      <c r="U4290" s="8">
        <f t="shared" si="3613"/>
        <v>0</v>
      </c>
      <c r="V4290" s="40">
        <f t="shared" si="3613"/>
        <v>0</v>
      </c>
      <c r="W4290" s="8">
        <f t="shared" si="3562"/>
        <v>98.776094325263571</v>
      </c>
      <c r="X4290" s="22"/>
    </row>
    <row r="4291" spans="1:24" s="10" customFormat="1" ht="15.75" customHeight="1" x14ac:dyDescent="0.3">
      <c r="A4291" s="9" t="s">
        <v>265</v>
      </c>
      <c r="B4291" s="9" t="s">
        <v>1760</v>
      </c>
      <c r="C4291" s="9"/>
      <c r="D4291" s="9"/>
      <c r="E4291" s="13" t="s">
        <v>506</v>
      </c>
      <c r="F4291" s="11">
        <f t="shared" ref="F4291:L4291" si="3614">F4292+F4300+F4315</f>
        <v>75448.200000000012</v>
      </c>
      <c r="G4291" s="11">
        <f t="shared" si="3614"/>
        <v>75432.3</v>
      </c>
      <c r="H4291" s="11">
        <f t="shared" si="3614"/>
        <v>75431.5</v>
      </c>
      <c r="I4291" s="11">
        <f t="shared" si="3614"/>
        <v>0</v>
      </c>
      <c r="J4291" s="11">
        <f t="shared" si="3614"/>
        <v>0</v>
      </c>
      <c r="K4291" s="11">
        <f t="shared" si="3614"/>
        <v>0</v>
      </c>
      <c r="L4291" s="11">
        <f t="shared" si="3614"/>
        <v>1404.5820000000001</v>
      </c>
      <c r="M4291" s="11">
        <f t="shared" ref="M4291:M4360" si="3615">F4291+I4291+L4291</f>
        <v>76852.782000000007</v>
      </c>
      <c r="N4291" s="11">
        <f>N4292+N4300+N4315+N4310</f>
        <v>75732.272440000001</v>
      </c>
      <c r="O4291" s="11">
        <f t="shared" ref="O4291:V4291" si="3616">O4292+O4300+O4315+O4310</f>
        <v>45859.476609999998</v>
      </c>
      <c r="P4291" s="11">
        <f t="shared" si="3616"/>
        <v>0</v>
      </c>
      <c r="Q4291" s="11">
        <f t="shared" si="3616"/>
        <v>0</v>
      </c>
      <c r="R4291" s="11">
        <f t="shared" si="3616"/>
        <v>0</v>
      </c>
      <c r="S4291" s="11">
        <f t="shared" si="3616"/>
        <v>0</v>
      </c>
      <c r="T4291" s="11">
        <f t="shared" si="3616"/>
        <v>74805.38085999999</v>
      </c>
      <c r="U4291" s="11">
        <f t="shared" si="3616"/>
        <v>0</v>
      </c>
      <c r="V4291" s="11">
        <f t="shared" si="3616"/>
        <v>0</v>
      </c>
      <c r="W4291" s="11">
        <f t="shared" si="3562"/>
        <v>98.776094325263571</v>
      </c>
      <c r="X4291" s="26"/>
    </row>
    <row r="4292" spans="1:24" ht="31.5" customHeight="1" x14ac:dyDescent="0.3">
      <c r="A4292" s="4" t="s">
        <v>265</v>
      </c>
      <c r="B4292" s="4" t="s">
        <v>1760</v>
      </c>
      <c r="C4292" s="4" t="s">
        <v>22</v>
      </c>
      <c r="D4292" s="4"/>
      <c r="E4292" s="14" t="s">
        <v>802</v>
      </c>
      <c r="F4292" s="5">
        <f t="shared" ref="F4292:L4292" si="3617">F4293</f>
        <v>150.6</v>
      </c>
      <c r="G4292" s="5">
        <f t="shared" si="3617"/>
        <v>150.6</v>
      </c>
      <c r="H4292" s="5">
        <f t="shared" si="3617"/>
        <v>150.6</v>
      </c>
      <c r="I4292" s="5">
        <f t="shared" si="3617"/>
        <v>0</v>
      </c>
      <c r="J4292" s="5">
        <f t="shared" si="3617"/>
        <v>0</v>
      </c>
      <c r="K4292" s="5">
        <f t="shared" si="3617"/>
        <v>0</v>
      </c>
      <c r="L4292" s="5">
        <f t="shared" si="3617"/>
        <v>708.28200000000004</v>
      </c>
      <c r="M4292" s="5">
        <f t="shared" si="3615"/>
        <v>858.88200000000006</v>
      </c>
      <c r="N4292" s="5">
        <f>N4293</f>
        <v>858.88177000000007</v>
      </c>
      <c r="O4292" s="5">
        <f>O4293</f>
        <v>708.28177000000005</v>
      </c>
      <c r="P4292" s="5">
        <f t="shared" ref="P4292:V4292" si="3618">P4293</f>
        <v>0</v>
      </c>
      <c r="Q4292" s="5">
        <f t="shared" si="3618"/>
        <v>0</v>
      </c>
      <c r="R4292" s="5">
        <f t="shared" si="3618"/>
        <v>0</v>
      </c>
      <c r="S4292" s="5">
        <f t="shared" si="3618"/>
        <v>0</v>
      </c>
      <c r="T4292" s="5">
        <f t="shared" si="3618"/>
        <v>708.28177000000005</v>
      </c>
      <c r="U4292" s="5">
        <f t="shared" si="3618"/>
        <v>0</v>
      </c>
      <c r="V4292" s="42">
        <f t="shared" si="3618"/>
        <v>0</v>
      </c>
      <c r="W4292" s="5">
        <f t="shared" si="3562"/>
        <v>82.465572648025827</v>
      </c>
      <c r="X4292" s="27"/>
    </row>
    <row r="4293" spans="1:24" ht="15.75" customHeight="1" x14ac:dyDescent="0.3">
      <c r="A4293" s="4" t="s">
        <v>265</v>
      </c>
      <c r="B4293" s="4" t="s">
        <v>1760</v>
      </c>
      <c r="C4293" s="4" t="s">
        <v>23</v>
      </c>
      <c r="D4293" s="4"/>
      <c r="E4293" s="14" t="s">
        <v>809</v>
      </c>
      <c r="F4293" s="5">
        <f t="shared" ref="F4293:L4293" si="3619">F4297+F4294</f>
        <v>150.6</v>
      </c>
      <c r="G4293" s="5">
        <f t="shared" si="3619"/>
        <v>150.6</v>
      </c>
      <c r="H4293" s="5">
        <f t="shared" si="3619"/>
        <v>150.6</v>
      </c>
      <c r="I4293" s="5">
        <f t="shared" si="3619"/>
        <v>0</v>
      </c>
      <c r="J4293" s="5">
        <f t="shared" si="3619"/>
        <v>0</v>
      </c>
      <c r="K4293" s="5">
        <f t="shared" si="3619"/>
        <v>0</v>
      </c>
      <c r="L4293" s="5">
        <f t="shared" si="3619"/>
        <v>708.28200000000004</v>
      </c>
      <c r="M4293" s="5">
        <f t="shared" si="3615"/>
        <v>858.88200000000006</v>
      </c>
      <c r="N4293" s="5">
        <f>N4297+N4294</f>
        <v>858.88177000000007</v>
      </c>
      <c r="O4293" s="5">
        <f>O4297+O4294</f>
        <v>708.28177000000005</v>
      </c>
      <c r="P4293" s="5">
        <f t="shared" ref="P4293:V4293" si="3620">P4297+P4294</f>
        <v>0</v>
      </c>
      <c r="Q4293" s="5">
        <f t="shared" si="3620"/>
        <v>0</v>
      </c>
      <c r="R4293" s="5">
        <f t="shared" si="3620"/>
        <v>0</v>
      </c>
      <c r="S4293" s="5">
        <f t="shared" si="3620"/>
        <v>0</v>
      </c>
      <c r="T4293" s="5">
        <f t="shared" si="3620"/>
        <v>708.28177000000005</v>
      </c>
      <c r="U4293" s="5">
        <f t="shared" si="3620"/>
        <v>0</v>
      </c>
      <c r="V4293" s="42">
        <f t="shared" si="3620"/>
        <v>0</v>
      </c>
      <c r="W4293" s="5">
        <f t="shared" si="3562"/>
        <v>82.465572648025827</v>
      </c>
      <c r="X4293" s="27"/>
    </row>
    <row r="4294" spans="1:24" ht="31.5" customHeight="1" x14ac:dyDescent="0.3">
      <c r="A4294" s="4" t="s">
        <v>265</v>
      </c>
      <c r="B4294" s="4" t="s">
        <v>1760</v>
      </c>
      <c r="C4294" s="4" t="s">
        <v>1296</v>
      </c>
      <c r="D4294" s="4"/>
      <c r="E4294" s="14" t="s">
        <v>1295</v>
      </c>
      <c r="F4294" s="5">
        <f t="shared" ref="F4294:L4295" si="3621">F4295</f>
        <v>0</v>
      </c>
      <c r="G4294" s="5">
        <f t="shared" si="3621"/>
        <v>0</v>
      </c>
      <c r="H4294" s="5">
        <f t="shared" si="3621"/>
        <v>0</v>
      </c>
      <c r="I4294" s="5">
        <f t="shared" si="3621"/>
        <v>0</v>
      </c>
      <c r="J4294" s="5">
        <f t="shared" si="3621"/>
        <v>0</v>
      </c>
      <c r="K4294" s="5">
        <f t="shared" si="3621"/>
        <v>0</v>
      </c>
      <c r="L4294" s="5">
        <f t="shared" si="3621"/>
        <v>708.28200000000004</v>
      </c>
      <c r="M4294" s="5">
        <f t="shared" si="3615"/>
        <v>708.28200000000004</v>
      </c>
      <c r="N4294" s="5">
        <f>N4295</f>
        <v>708.28177000000005</v>
      </c>
      <c r="O4294" s="5">
        <f>O4295</f>
        <v>708.28177000000005</v>
      </c>
      <c r="P4294" s="5">
        <f t="shared" ref="P4294:V4295" si="3622">P4295</f>
        <v>0</v>
      </c>
      <c r="Q4294" s="5">
        <f t="shared" si="3622"/>
        <v>0</v>
      </c>
      <c r="R4294" s="5">
        <f t="shared" si="3622"/>
        <v>0</v>
      </c>
      <c r="S4294" s="5">
        <f t="shared" si="3622"/>
        <v>0</v>
      </c>
      <c r="T4294" s="5">
        <f t="shared" si="3622"/>
        <v>708.28177000000005</v>
      </c>
      <c r="U4294" s="5">
        <f t="shared" si="3622"/>
        <v>0</v>
      </c>
      <c r="V4294" s="42">
        <f t="shared" si="3622"/>
        <v>0</v>
      </c>
      <c r="W4294" s="5">
        <f t="shared" si="3562"/>
        <v>100</v>
      </c>
      <c r="X4294" s="27"/>
    </row>
    <row r="4295" spans="1:24" ht="31.5" customHeight="1" x14ac:dyDescent="0.3">
      <c r="A4295" s="4" t="s">
        <v>265</v>
      </c>
      <c r="B4295" s="4" t="s">
        <v>1760</v>
      </c>
      <c r="C4295" s="4" t="s">
        <v>1296</v>
      </c>
      <c r="D4295" s="4" t="s">
        <v>11</v>
      </c>
      <c r="E4295" s="14" t="s">
        <v>531</v>
      </c>
      <c r="F4295" s="5">
        <f t="shared" si="3621"/>
        <v>0</v>
      </c>
      <c r="G4295" s="5">
        <f t="shared" si="3621"/>
        <v>0</v>
      </c>
      <c r="H4295" s="5">
        <f t="shared" si="3621"/>
        <v>0</v>
      </c>
      <c r="I4295" s="5">
        <f t="shared" si="3621"/>
        <v>0</v>
      </c>
      <c r="J4295" s="5">
        <f t="shared" si="3621"/>
        <v>0</v>
      </c>
      <c r="K4295" s="5">
        <f t="shared" si="3621"/>
        <v>0</v>
      </c>
      <c r="L4295" s="5">
        <f t="shared" si="3621"/>
        <v>708.28200000000004</v>
      </c>
      <c r="M4295" s="5">
        <f t="shared" si="3615"/>
        <v>708.28200000000004</v>
      </c>
      <c r="N4295" s="5">
        <f>N4296</f>
        <v>708.28177000000005</v>
      </c>
      <c r="O4295" s="5">
        <f>O4296</f>
        <v>708.28177000000005</v>
      </c>
      <c r="P4295" s="5">
        <f t="shared" si="3622"/>
        <v>0</v>
      </c>
      <c r="Q4295" s="5">
        <f t="shared" si="3622"/>
        <v>0</v>
      </c>
      <c r="R4295" s="5">
        <f t="shared" si="3622"/>
        <v>0</v>
      </c>
      <c r="S4295" s="5">
        <f t="shared" si="3622"/>
        <v>0</v>
      </c>
      <c r="T4295" s="5">
        <f t="shared" si="3622"/>
        <v>708.28177000000005</v>
      </c>
      <c r="U4295" s="5">
        <f t="shared" si="3622"/>
        <v>0</v>
      </c>
      <c r="V4295" s="42">
        <f t="shared" si="3622"/>
        <v>0</v>
      </c>
      <c r="W4295" s="5">
        <f t="shared" si="3562"/>
        <v>100</v>
      </c>
      <c r="X4295" s="27"/>
    </row>
    <row r="4296" spans="1:24" ht="31.5" customHeight="1" x14ac:dyDescent="0.3">
      <c r="A4296" s="4" t="s">
        <v>265</v>
      </c>
      <c r="B4296" s="4" t="s">
        <v>1760</v>
      </c>
      <c r="C4296" s="4" t="s">
        <v>1296</v>
      </c>
      <c r="D4296" s="4" t="s">
        <v>12</v>
      </c>
      <c r="E4296" s="14" t="s">
        <v>532</v>
      </c>
      <c r="F4296" s="5"/>
      <c r="G4296" s="5"/>
      <c r="H4296" s="5"/>
      <c r="I4296" s="5"/>
      <c r="J4296" s="5"/>
      <c r="K4296" s="5"/>
      <c r="L4296" s="5">
        <v>708.28200000000004</v>
      </c>
      <c r="M4296" s="5">
        <f t="shared" si="3615"/>
        <v>708.28200000000004</v>
      </c>
      <c r="N4296" s="5">
        <v>708.28177000000005</v>
      </c>
      <c r="O4296" s="5">
        <v>708.28177000000005</v>
      </c>
      <c r="P4296" s="5">
        <v>0</v>
      </c>
      <c r="Q4296" s="5">
        <v>0</v>
      </c>
      <c r="R4296" s="5">
        <v>0</v>
      </c>
      <c r="S4296" s="5">
        <v>0</v>
      </c>
      <c r="T4296" s="5">
        <v>708.28177000000005</v>
      </c>
      <c r="U4296" s="5">
        <v>0</v>
      </c>
      <c r="V4296" s="42">
        <v>0</v>
      </c>
      <c r="W4296" s="5">
        <f t="shared" si="3562"/>
        <v>100</v>
      </c>
      <c r="X4296" s="27"/>
    </row>
    <row r="4297" spans="1:24" ht="31.5" customHeight="1" x14ac:dyDescent="0.3">
      <c r="A4297" s="4" t="s">
        <v>265</v>
      </c>
      <c r="B4297" s="4" t="s">
        <v>1760</v>
      </c>
      <c r="C4297" s="4" t="s">
        <v>44</v>
      </c>
      <c r="D4297" s="4"/>
      <c r="E4297" s="14" t="s">
        <v>810</v>
      </c>
      <c r="F4297" s="5">
        <f t="shared" ref="F4297:L4298" si="3623">F4298</f>
        <v>150.6</v>
      </c>
      <c r="G4297" s="5">
        <f t="shared" si="3623"/>
        <v>150.6</v>
      </c>
      <c r="H4297" s="5">
        <f t="shared" si="3623"/>
        <v>150.6</v>
      </c>
      <c r="I4297" s="5">
        <f t="shared" si="3623"/>
        <v>0</v>
      </c>
      <c r="J4297" s="5">
        <f t="shared" si="3623"/>
        <v>0</v>
      </c>
      <c r="K4297" s="5">
        <f t="shared" si="3623"/>
        <v>0</v>
      </c>
      <c r="L4297" s="5">
        <f t="shared" si="3623"/>
        <v>0</v>
      </c>
      <c r="M4297" s="5">
        <f t="shared" si="3615"/>
        <v>150.6</v>
      </c>
      <c r="N4297" s="5">
        <f>N4298</f>
        <v>150.6</v>
      </c>
      <c r="O4297" s="5">
        <f>O4298</f>
        <v>0</v>
      </c>
      <c r="P4297" s="5">
        <f t="shared" ref="P4297:V4298" si="3624">P4298</f>
        <v>0</v>
      </c>
      <c r="Q4297" s="5">
        <f t="shared" si="3624"/>
        <v>0</v>
      </c>
      <c r="R4297" s="5">
        <f t="shared" si="3624"/>
        <v>0</v>
      </c>
      <c r="S4297" s="5">
        <f t="shared" si="3624"/>
        <v>0</v>
      </c>
      <c r="T4297" s="5">
        <f t="shared" si="3624"/>
        <v>0</v>
      </c>
      <c r="U4297" s="5">
        <f t="shared" si="3624"/>
        <v>0</v>
      </c>
      <c r="V4297" s="42">
        <f t="shared" si="3624"/>
        <v>0</v>
      </c>
      <c r="W4297" s="5">
        <f t="shared" si="3562"/>
        <v>0</v>
      </c>
      <c r="X4297" s="27"/>
    </row>
    <row r="4298" spans="1:24" ht="31.5" customHeight="1" x14ac:dyDescent="0.3">
      <c r="A4298" s="4" t="s">
        <v>265</v>
      </c>
      <c r="B4298" s="4" t="s">
        <v>1760</v>
      </c>
      <c r="C4298" s="4" t="s">
        <v>44</v>
      </c>
      <c r="D4298" s="4" t="s">
        <v>11</v>
      </c>
      <c r="E4298" s="14" t="s">
        <v>531</v>
      </c>
      <c r="F4298" s="5">
        <f t="shared" si="3623"/>
        <v>150.6</v>
      </c>
      <c r="G4298" s="5">
        <f t="shared" si="3623"/>
        <v>150.6</v>
      </c>
      <c r="H4298" s="5">
        <f t="shared" si="3623"/>
        <v>150.6</v>
      </c>
      <c r="I4298" s="5">
        <f t="shared" si="3623"/>
        <v>0</v>
      </c>
      <c r="J4298" s="5">
        <f t="shared" si="3623"/>
        <v>0</v>
      </c>
      <c r="K4298" s="5">
        <f t="shared" si="3623"/>
        <v>0</v>
      </c>
      <c r="L4298" s="5">
        <f t="shared" si="3623"/>
        <v>0</v>
      </c>
      <c r="M4298" s="5">
        <f t="shared" si="3615"/>
        <v>150.6</v>
      </c>
      <c r="N4298" s="5">
        <f>N4299</f>
        <v>150.6</v>
      </c>
      <c r="O4298" s="5">
        <f>O4299</f>
        <v>0</v>
      </c>
      <c r="P4298" s="5">
        <f t="shared" si="3624"/>
        <v>0</v>
      </c>
      <c r="Q4298" s="5">
        <f t="shared" si="3624"/>
        <v>0</v>
      </c>
      <c r="R4298" s="5">
        <f t="shared" si="3624"/>
        <v>0</v>
      </c>
      <c r="S4298" s="5">
        <f t="shared" si="3624"/>
        <v>0</v>
      </c>
      <c r="T4298" s="5">
        <f t="shared" si="3624"/>
        <v>0</v>
      </c>
      <c r="U4298" s="5">
        <f t="shared" si="3624"/>
        <v>0</v>
      </c>
      <c r="V4298" s="42">
        <f t="shared" si="3624"/>
        <v>0</v>
      </c>
      <c r="W4298" s="5">
        <f t="shared" si="3562"/>
        <v>0</v>
      </c>
      <c r="X4298" s="27"/>
    </row>
    <row r="4299" spans="1:24" ht="31.5" customHeight="1" x14ac:dyDescent="0.3">
      <c r="A4299" s="4" t="s">
        <v>265</v>
      </c>
      <c r="B4299" s="4" t="s">
        <v>1760</v>
      </c>
      <c r="C4299" s="4" t="s">
        <v>44</v>
      </c>
      <c r="D4299" s="4" t="s">
        <v>12</v>
      </c>
      <c r="E4299" s="14" t="s">
        <v>532</v>
      </c>
      <c r="F4299" s="5">
        <v>150.6</v>
      </c>
      <c r="G4299" s="5">
        <v>150.6</v>
      </c>
      <c r="H4299" s="5">
        <v>150.6</v>
      </c>
      <c r="I4299" s="5"/>
      <c r="J4299" s="5"/>
      <c r="K4299" s="5"/>
      <c r="L4299" s="5"/>
      <c r="M4299" s="5">
        <f t="shared" si="3615"/>
        <v>150.6</v>
      </c>
      <c r="N4299" s="5">
        <v>150.6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42">
        <v>0</v>
      </c>
      <c r="W4299" s="5">
        <f t="shared" si="3562"/>
        <v>0</v>
      </c>
      <c r="X4299" s="27"/>
    </row>
    <row r="4300" spans="1:24" ht="31.5" customHeight="1" x14ac:dyDescent="0.3">
      <c r="A4300" s="4" t="s">
        <v>265</v>
      </c>
      <c r="B4300" s="4" t="s">
        <v>1760</v>
      </c>
      <c r="C4300" s="4" t="s">
        <v>25</v>
      </c>
      <c r="D4300" s="4"/>
      <c r="E4300" s="14" t="s">
        <v>834</v>
      </c>
      <c r="F4300" s="5">
        <f t="shared" ref="F4300:L4300" si="3625">F4301</f>
        <v>15503.400000000001</v>
      </c>
      <c r="G4300" s="5">
        <f t="shared" si="3625"/>
        <v>15503.400000000001</v>
      </c>
      <c r="H4300" s="5">
        <f t="shared" si="3625"/>
        <v>15503.400000000001</v>
      </c>
      <c r="I4300" s="5">
        <f t="shared" si="3625"/>
        <v>0</v>
      </c>
      <c r="J4300" s="5">
        <f t="shared" si="3625"/>
        <v>0</v>
      </c>
      <c r="K4300" s="5">
        <f t="shared" si="3625"/>
        <v>0</v>
      </c>
      <c r="L4300" s="5">
        <f t="shared" si="3625"/>
        <v>151.80000000000001</v>
      </c>
      <c r="M4300" s="5">
        <f t="shared" si="3615"/>
        <v>15655.2</v>
      </c>
      <c r="N4300" s="5">
        <f>N4301</f>
        <v>15685.9</v>
      </c>
      <c r="O4300" s="5">
        <f>O4301</f>
        <v>9154.9774199999993</v>
      </c>
      <c r="P4300" s="5">
        <f t="shared" ref="P4300:V4300" si="3626">P4301</f>
        <v>0</v>
      </c>
      <c r="Q4300" s="5">
        <f t="shared" si="3626"/>
        <v>0</v>
      </c>
      <c r="R4300" s="5">
        <f t="shared" si="3626"/>
        <v>0</v>
      </c>
      <c r="S4300" s="5">
        <f t="shared" si="3626"/>
        <v>0</v>
      </c>
      <c r="T4300" s="5">
        <f t="shared" si="3626"/>
        <v>15676.22478</v>
      </c>
      <c r="U4300" s="5">
        <f t="shared" si="3626"/>
        <v>0</v>
      </c>
      <c r="V4300" s="42">
        <f t="shared" si="3626"/>
        <v>0</v>
      </c>
      <c r="W4300" s="5">
        <f t="shared" si="3562"/>
        <v>99.938318999866127</v>
      </c>
      <c r="X4300" s="27"/>
    </row>
    <row r="4301" spans="1:24" ht="31.5" customHeight="1" x14ac:dyDescent="0.3">
      <c r="A4301" s="4" t="s">
        <v>265</v>
      </c>
      <c r="B4301" s="4" t="s">
        <v>1760</v>
      </c>
      <c r="C4301" s="4" t="s">
        <v>26</v>
      </c>
      <c r="D4301" s="4"/>
      <c r="E4301" s="14" t="s">
        <v>837</v>
      </c>
      <c r="F4301" s="5">
        <f t="shared" ref="F4301:L4301" si="3627">F4302+F4305</f>
        <v>15503.400000000001</v>
      </c>
      <c r="G4301" s="5">
        <f t="shared" si="3627"/>
        <v>15503.400000000001</v>
      </c>
      <c r="H4301" s="5">
        <f t="shared" si="3627"/>
        <v>15503.400000000001</v>
      </c>
      <c r="I4301" s="5">
        <f t="shared" si="3627"/>
        <v>0</v>
      </c>
      <c r="J4301" s="5">
        <f t="shared" si="3627"/>
        <v>0</v>
      </c>
      <c r="K4301" s="5">
        <f t="shared" si="3627"/>
        <v>0</v>
      </c>
      <c r="L4301" s="5">
        <f t="shared" si="3627"/>
        <v>151.80000000000001</v>
      </c>
      <c r="M4301" s="5">
        <f t="shared" si="3615"/>
        <v>15655.2</v>
      </c>
      <c r="N4301" s="5">
        <f>N4302+N4305</f>
        <v>15685.9</v>
      </c>
      <c r="O4301" s="5">
        <f>O4302+O4305</f>
        <v>9154.9774199999993</v>
      </c>
      <c r="P4301" s="5">
        <f t="shared" ref="P4301:V4301" si="3628">P4302+P4305</f>
        <v>0</v>
      </c>
      <c r="Q4301" s="5">
        <f t="shared" si="3628"/>
        <v>0</v>
      </c>
      <c r="R4301" s="5">
        <f t="shared" si="3628"/>
        <v>0</v>
      </c>
      <c r="S4301" s="5">
        <f t="shared" si="3628"/>
        <v>0</v>
      </c>
      <c r="T4301" s="5">
        <f t="shared" si="3628"/>
        <v>15676.22478</v>
      </c>
      <c r="U4301" s="5">
        <f t="shared" si="3628"/>
        <v>0</v>
      </c>
      <c r="V4301" s="42">
        <f t="shared" si="3628"/>
        <v>0</v>
      </c>
      <c r="W4301" s="5">
        <f t="shared" ref="W4301:W4364" si="3629">T4301/N4301*100</f>
        <v>99.938318999866127</v>
      </c>
      <c r="X4301" s="27"/>
    </row>
    <row r="4302" spans="1:24" ht="31.5" customHeight="1" x14ac:dyDescent="0.3">
      <c r="A4302" s="4" t="s">
        <v>265</v>
      </c>
      <c r="B4302" s="4" t="s">
        <v>1760</v>
      </c>
      <c r="C4302" s="4" t="s">
        <v>27</v>
      </c>
      <c r="D4302" s="4"/>
      <c r="E4302" s="14" t="s">
        <v>827</v>
      </c>
      <c r="F4302" s="5">
        <f t="shared" ref="F4302:L4303" si="3630">F4303</f>
        <v>14465.400000000001</v>
      </c>
      <c r="G4302" s="5">
        <f t="shared" si="3630"/>
        <v>14465.400000000001</v>
      </c>
      <c r="H4302" s="5">
        <f t="shared" si="3630"/>
        <v>14465.400000000001</v>
      </c>
      <c r="I4302" s="5">
        <f t="shared" si="3630"/>
        <v>0</v>
      </c>
      <c r="J4302" s="5">
        <f t="shared" si="3630"/>
        <v>0</v>
      </c>
      <c r="K4302" s="5">
        <f t="shared" si="3630"/>
        <v>0</v>
      </c>
      <c r="L4302" s="5">
        <f t="shared" si="3630"/>
        <v>151.80000000000001</v>
      </c>
      <c r="M4302" s="5">
        <f t="shared" si="3615"/>
        <v>14617.2</v>
      </c>
      <c r="N4302" s="5">
        <f>N4303</f>
        <v>14655.6518</v>
      </c>
      <c r="O4302" s="5">
        <f>O4303</f>
        <v>8512.5295299999998</v>
      </c>
      <c r="P4302" s="5">
        <f t="shared" ref="P4302:V4303" si="3631">P4303</f>
        <v>0</v>
      </c>
      <c r="Q4302" s="5">
        <f t="shared" si="3631"/>
        <v>0</v>
      </c>
      <c r="R4302" s="5">
        <f t="shared" si="3631"/>
        <v>0</v>
      </c>
      <c r="S4302" s="5">
        <f t="shared" si="3631"/>
        <v>0</v>
      </c>
      <c r="T4302" s="5">
        <f t="shared" si="3631"/>
        <v>14645.97658</v>
      </c>
      <c r="U4302" s="5">
        <f t="shared" si="3631"/>
        <v>0</v>
      </c>
      <c r="V4302" s="42">
        <f t="shared" si="3631"/>
        <v>0</v>
      </c>
      <c r="W4302" s="5">
        <f t="shared" si="3629"/>
        <v>99.933983011250319</v>
      </c>
      <c r="X4302" s="27"/>
    </row>
    <row r="4303" spans="1:24" ht="78.75" customHeight="1" x14ac:dyDescent="0.3">
      <c r="A4303" s="4" t="s">
        <v>265</v>
      </c>
      <c r="B4303" s="4" t="s">
        <v>1760</v>
      </c>
      <c r="C4303" s="4" t="s">
        <v>27</v>
      </c>
      <c r="D4303" s="4" t="s">
        <v>18</v>
      </c>
      <c r="E4303" s="14" t="s">
        <v>528</v>
      </c>
      <c r="F4303" s="5">
        <f t="shared" si="3630"/>
        <v>14465.400000000001</v>
      </c>
      <c r="G4303" s="5">
        <f t="shared" si="3630"/>
        <v>14465.400000000001</v>
      </c>
      <c r="H4303" s="5">
        <f t="shared" si="3630"/>
        <v>14465.400000000001</v>
      </c>
      <c r="I4303" s="5">
        <f t="shared" si="3630"/>
        <v>0</v>
      </c>
      <c r="J4303" s="5">
        <f t="shared" si="3630"/>
        <v>0</v>
      </c>
      <c r="K4303" s="5">
        <f t="shared" si="3630"/>
        <v>0</v>
      </c>
      <c r="L4303" s="5">
        <f t="shared" si="3630"/>
        <v>151.80000000000001</v>
      </c>
      <c r="M4303" s="5">
        <f t="shared" si="3615"/>
        <v>14617.2</v>
      </c>
      <c r="N4303" s="5">
        <f>N4304</f>
        <v>14655.6518</v>
      </c>
      <c r="O4303" s="5">
        <f>O4304</f>
        <v>8512.5295299999998</v>
      </c>
      <c r="P4303" s="5">
        <f t="shared" si="3631"/>
        <v>0</v>
      </c>
      <c r="Q4303" s="5">
        <f t="shared" si="3631"/>
        <v>0</v>
      </c>
      <c r="R4303" s="5">
        <f t="shared" si="3631"/>
        <v>0</v>
      </c>
      <c r="S4303" s="5">
        <f t="shared" si="3631"/>
        <v>0</v>
      </c>
      <c r="T4303" s="5">
        <f t="shared" si="3631"/>
        <v>14645.97658</v>
      </c>
      <c r="U4303" s="5">
        <f t="shared" si="3631"/>
        <v>0</v>
      </c>
      <c r="V4303" s="42">
        <f t="shared" si="3631"/>
        <v>0</v>
      </c>
      <c r="W4303" s="5">
        <f t="shared" si="3629"/>
        <v>99.933983011250319</v>
      </c>
      <c r="X4303" s="27"/>
    </row>
    <row r="4304" spans="1:24" ht="31.5" customHeight="1" x14ac:dyDescent="0.3">
      <c r="A4304" s="4" t="s">
        <v>265</v>
      </c>
      <c r="B4304" s="4" t="s">
        <v>1760</v>
      </c>
      <c r="C4304" s="4" t="s">
        <v>27</v>
      </c>
      <c r="D4304" s="4" t="s">
        <v>28</v>
      </c>
      <c r="E4304" s="14" t="s">
        <v>530</v>
      </c>
      <c r="F4304" s="5">
        <v>14465.400000000001</v>
      </c>
      <c r="G4304" s="5">
        <v>14465.400000000001</v>
      </c>
      <c r="H4304" s="5">
        <v>14465.400000000001</v>
      </c>
      <c r="I4304" s="5"/>
      <c r="J4304" s="5"/>
      <c r="K4304" s="5"/>
      <c r="L4304" s="5">
        <v>151.80000000000001</v>
      </c>
      <c r="M4304" s="5">
        <f t="shared" si="3615"/>
        <v>14617.2</v>
      </c>
      <c r="N4304" s="5">
        <v>14655.6518</v>
      </c>
      <c r="O4304" s="5">
        <v>8512.5295299999998</v>
      </c>
      <c r="P4304" s="5">
        <v>0</v>
      </c>
      <c r="Q4304" s="5">
        <v>0</v>
      </c>
      <c r="R4304" s="5">
        <v>0</v>
      </c>
      <c r="S4304" s="5">
        <v>0</v>
      </c>
      <c r="T4304" s="5">
        <v>14645.97658</v>
      </c>
      <c r="U4304" s="5">
        <v>0</v>
      </c>
      <c r="V4304" s="42">
        <v>0</v>
      </c>
      <c r="W4304" s="5">
        <f t="shared" si="3629"/>
        <v>99.933983011250319</v>
      </c>
      <c r="X4304" s="27"/>
    </row>
    <row r="4305" spans="1:25" ht="31.5" customHeight="1" x14ac:dyDescent="0.3">
      <c r="A4305" s="4" t="s">
        <v>265</v>
      </c>
      <c r="B4305" s="4" t="s">
        <v>1760</v>
      </c>
      <c r="C4305" s="4" t="s">
        <v>29</v>
      </c>
      <c r="D4305" s="4"/>
      <c r="E4305" s="14" t="s">
        <v>828</v>
      </c>
      <c r="F4305" s="5">
        <f t="shared" ref="F4305:L4305" si="3632">F4306+F4308</f>
        <v>1038</v>
      </c>
      <c r="G4305" s="5">
        <f t="shared" si="3632"/>
        <v>1038</v>
      </c>
      <c r="H4305" s="5">
        <f t="shared" si="3632"/>
        <v>1038</v>
      </c>
      <c r="I4305" s="5">
        <f t="shared" si="3632"/>
        <v>0</v>
      </c>
      <c r="J4305" s="5">
        <f t="shared" si="3632"/>
        <v>0</v>
      </c>
      <c r="K4305" s="5">
        <f t="shared" si="3632"/>
        <v>0</v>
      </c>
      <c r="L4305" s="5">
        <f t="shared" si="3632"/>
        <v>0</v>
      </c>
      <c r="M4305" s="5">
        <f t="shared" si="3615"/>
        <v>1038</v>
      </c>
      <c r="N4305" s="5">
        <f>N4306+N4308</f>
        <v>1030.2482</v>
      </c>
      <c r="O4305" s="5">
        <f>O4306+O4308</f>
        <v>642.44789000000003</v>
      </c>
      <c r="P4305" s="5">
        <f t="shared" ref="P4305:V4305" si="3633">P4306+P4308</f>
        <v>0</v>
      </c>
      <c r="Q4305" s="5">
        <f t="shared" si="3633"/>
        <v>0</v>
      </c>
      <c r="R4305" s="5">
        <f t="shared" si="3633"/>
        <v>0</v>
      </c>
      <c r="S4305" s="5">
        <f t="shared" si="3633"/>
        <v>0</v>
      </c>
      <c r="T4305" s="5">
        <f t="shared" si="3633"/>
        <v>1030.2482</v>
      </c>
      <c r="U4305" s="5">
        <f t="shared" si="3633"/>
        <v>0</v>
      </c>
      <c r="V4305" s="42">
        <f t="shared" si="3633"/>
        <v>0</v>
      </c>
      <c r="W4305" s="5">
        <f t="shared" si="3629"/>
        <v>100</v>
      </c>
      <c r="X4305" s="27"/>
    </row>
    <row r="4306" spans="1:25" ht="78.75" hidden="1" customHeight="1" x14ac:dyDescent="0.3">
      <c r="A4306" s="4" t="s">
        <v>265</v>
      </c>
      <c r="B4306" s="4" t="s">
        <v>1760</v>
      </c>
      <c r="C4306" s="4" t="s">
        <v>29</v>
      </c>
      <c r="D4306" s="4" t="s">
        <v>18</v>
      </c>
      <c r="E4306" s="14" t="s">
        <v>528</v>
      </c>
      <c r="F4306" s="5">
        <f t="shared" ref="F4306:L4306" si="3634">F4307</f>
        <v>0</v>
      </c>
      <c r="G4306" s="5">
        <f t="shared" si="3634"/>
        <v>0</v>
      </c>
      <c r="H4306" s="5">
        <f t="shared" si="3634"/>
        <v>0</v>
      </c>
      <c r="I4306" s="5">
        <f t="shared" si="3634"/>
        <v>0</v>
      </c>
      <c r="J4306" s="5">
        <f t="shared" si="3634"/>
        <v>0</v>
      </c>
      <c r="K4306" s="5">
        <f t="shared" si="3634"/>
        <v>0</v>
      </c>
      <c r="L4306" s="5">
        <f t="shared" si="3634"/>
        <v>0</v>
      </c>
      <c r="M4306" s="5">
        <f t="shared" si="3615"/>
        <v>0</v>
      </c>
      <c r="N4306" s="5">
        <f>N4307</f>
        <v>0</v>
      </c>
      <c r="O4306" s="5">
        <f>O4307</f>
        <v>0</v>
      </c>
      <c r="P4306" s="5">
        <f t="shared" ref="P4306:V4306" si="3635">P4307</f>
        <v>0</v>
      </c>
      <c r="Q4306" s="5">
        <f t="shared" si="3635"/>
        <v>0</v>
      </c>
      <c r="R4306" s="5">
        <f t="shared" si="3635"/>
        <v>0</v>
      </c>
      <c r="S4306" s="5">
        <f t="shared" si="3635"/>
        <v>0</v>
      </c>
      <c r="T4306" s="5">
        <f t="shared" si="3635"/>
        <v>0</v>
      </c>
      <c r="U4306" s="5">
        <f t="shared" si="3635"/>
        <v>0</v>
      </c>
      <c r="V4306" s="42">
        <f t="shared" si="3635"/>
        <v>0</v>
      </c>
      <c r="W4306" s="5" t="e">
        <f t="shared" si="3629"/>
        <v>#DIV/0!</v>
      </c>
      <c r="X4306" s="27" t="s">
        <v>1591</v>
      </c>
      <c r="Y4306" s="2" t="s">
        <v>1630</v>
      </c>
    </row>
    <row r="4307" spans="1:25" ht="31.5" hidden="1" customHeight="1" x14ac:dyDescent="0.3">
      <c r="A4307" s="4" t="s">
        <v>265</v>
      </c>
      <c r="B4307" s="4" t="s">
        <v>1760</v>
      </c>
      <c r="C4307" s="4" t="s">
        <v>29</v>
      </c>
      <c r="D4307" s="4" t="s">
        <v>28</v>
      </c>
      <c r="E4307" s="14" t="s">
        <v>530</v>
      </c>
      <c r="F4307" s="5"/>
      <c r="G4307" s="5"/>
      <c r="H4307" s="5"/>
      <c r="I4307" s="5"/>
      <c r="J4307" s="5"/>
      <c r="K4307" s="5"/>
      <c r="L4307" s="5"/>
      <c r="M4307" s="5">
        <f t="shared" si="3615"/>
        <v>0</v>
      </c>
      <c r="N4307" s="5">
        <v>0</v>
      </c>
      <c r="O4307" s="5">
        <v>0</v>
      </c>
      <c r="P4307" s="5">
        <v>0</v>
      </c>
      <c r="Q4307" s="5">
        <v>0</v>
      </c>
      <c r="R4307" s="5">
        <v>0</v>
      </c>
      <c r="S4307" s="5">
        <v>0</v>
      </c>
      <c r="T4307" s="5">
        <v>0</v>
      </c>
      <c r="U4307" s="5">
        <v>0</v>
      </c>
      <c r="V4307" s="42">
        <v>0</v>
      </c>
      <c r="W4307" s="5" t="e">
        <f t="shared" si="3629"/>
        <v>#DIV/0!</v>
      </c>
      <c r="X4307" s="27" t="s">
        <v>1591</v>
      </c>
      <c r="Y4307" s="2" t="s">
        <v>1630</v>
      </c>
    </row>
    <row r="4308" spans="1:25" ht="31.5" customHeight="1" x14ac:dyDescent="0.3">
      <c r="A4308" s="4" t="s">
        <v>265</v>
      </c>
      <c r="B4308" s="4" t="s">
        <v>1760</v>
      </c>
      <c r="C4308" s="4" t="s">
        <v>29</v>
      </c>
      <c r="D4308" s="4" t="s">
        <v>11</v>
      </c>
      <c r="E4308" s="14" t="s">
        <v>531</v>
      </c>
      <c r="F4308" s="5">
        <f t="shared" ref="F4308:L4308" si="3636">F4309</f>
        <v>1038</v>
      </c>
      <c r="G4308" s="5">
        <f t="shared" si="3636"/>
        <v>1038</v>
      </c>
      <c r="H4308" s="5">
        <f t="shared" si="3636"/>
        <v>1038</v>
      </c>
      <c r="I4308" s="5">
        <f t="shared" si="3636"/>
        <v>0</v>
      </c>
      <c r="J4308" s="5">
        <f t="shared" si="3636"/>
        <v>0</v>
      </c>
      <c r="K4308" s="5">
        <f t="shared" si="3636"/>
        <v>0</v>
      </c>
      <c r="L4308" s="5">
        <f t="shared" si="3636"/>
        <v>0</v>
      </c>
      <c r="M4308" s="5">
        <f t="shared" si="3615"/>
        <v>1038</v>
      </c>
      <c r="N4308" s="5">
        <f>N4309</f>
        <v>1030.2482</v>
      </c>
      <c r="O4308" s="5">
        <f>O4309</f>
        <v>642.44789000000003</v>
      </c>
      <c r="P4308" s="5">
        <f t="shared" ref="P4308:V4308" si="3637">P4309</f>
        <v>0</v>
      </c>
      <c r="Q4308" s="5">
        <f t="shared" si="3637"/>
        <v>0</v>
      </c>
      <c r="R4308" s="5">
        <f t="shared" si="3637"/>
        <v>0</v>
      </c>
      <c r="S4308" s="5">
        <f t="shared" si="3637"/>
        <v>0</v>
      </c>
      <c r="T4308" s="5">
        <f t="shared" si="3637"/>
        <v>1030.2482</v>
      </c>
      <c r="U4308" s="5">
        <f t="shared" si="3637"/>
        <v>0</v>
      </c>
      <c r="V4308" s="42">
        <f t="shared" si="3637"/>
        <v>0</v>
      </c>
      <c r="W4308" s="5">
        <f t="shared" si="3629"/>
        <v>100</v>
      </c>
      <c r="X4308" s="27"/>
    </row>
    <row r="4309" spans="1:25" ht="31.5" customHeight="1" x14ac:dyDescent="0.3">
      <c r="A4309" s="4" t="s">
        <v>265</v>
      </c>
      <c r="B4309" s="4" t="s">
        <v>1760</v>
      </c>
      <c r="C4309" s="4" t="s">
        <v>29</v>
      </c>
      <c r="D4309" s="4" t="s">
        <v>12</v>
      </c>
      <c r="E4309" s="14" t="s">
        <v>532</v>
      </c>
      <c r="F4309" s="5">
        <v>1038</v>
      </c>
      <c r="G4309" s="5">
        <v>1038</v>
      </c>
      <c r="H4309" s="5">
        <v>1038</v>
      </c>
      <c r="I4309" s="5"/>
      <c r="J4309" s="5"/>
      <c r="K4309" s="5"/>
      <c r="L4309" s="5"/>
      <c r="M4309" s="5">
        <f t="shared" si="3615"/>
        <v>1038</v>
      </c>
      <c r="N4309" s="5">
        <v>1030.2482</v>
      </c>
      <c r="O4309" s="5">
        <v>642.44789000000003</v>
      </c>
      <c r="P4309" s="5">
        <v>0</v>
      </c>
      <c r="Q4309" s="5">
        <v>0</v>
      </c>
      <c r="R4309" s="5">
        <v>0</v>
      </c>
      <c r="S4309" s="5">
        <v>0</v>
      </c>
      <c r="T4309" s="5">
        <v>1030.2482</v>
      </c>
      <c r="U4309" s="5">
        <v>0</v>
      </c>
      <c r="V4309" s="42">
        <v>0</v>
      </c>
      <c r="W4309" s="5">
        <f t="shared" si="3629"/>
        <v>100</v>
      </c>
      <c r="X4309" s="27"/>
    </row>
    <row r="4310" spans="1:25" ht="31.5" customHeight="1" x14ac:dyDescent="0.3">
      <c r="A4310" s="4" t="s">
        <v>265</v>
      </c>
      <c r="B4310" s="4" t="s">
        <v>1760</v>
      </c>
      <c r="C4310" s="4" t="s">
        <v>38</v>
      </c>
      <c r="D4310" s="4"/>
      <c r="E4310" s="14" t="s">
        <v>838</v>
      </c>
      <c r="F4310" s="5"/>
      <c r="G4310" s="5"/>
      <c r="H4310" s="5"/>
      <c r="I4310" s="5"/>
      <c r="J4310" s="5"/>
      <c r="K4310" s="5"/>
      <c r="L4310" s="5"/>
      <c r="M4310" s="5">
        <f>M4311</f>
        <v>0</v>
      </c>
      <c r="N4310" s="5">
        <f t="shared" ref="N4310:V4313" si="3638">N4311</f>
        <v>857.78013999999996</v>
      </c>
      <c r="O4310" s="5">
        <f t="shared" si="3638"/>
        <v>0</v>
      </c>
      <c r="P4310" s="5">
        <f t="shared" si="3638"/>
        <v>0</v>
      </c>
      <c r="Q4310" s="5">
        <f t="shared" si="3638"/>
        <v>0</v>
      </c>
      <c r="R4310" s="5">
        <f t="shared" si="3638"/>
        <v>0</v>
      </c>
      <c r="S4310" s="5">
        <f t="shared" si="3638"/>
        <v>0</v>
      </c>
      <c r="T4310" s="5">
        <f t="shared" si="3638"/>
        <v>856.93782999999996</v>
      </c>
      <c r="U4310" s="5">
        <f t="shared" si="3638"/>
        <v>0</v>
      </c>
      <c r="V4310" s="5">
        <f t="shared" si="3638"/>
        <v>0</v>
      </c>
      <c r="W4310" s="5">
        <f t="shared" si="3629"/>
        <v>99.901803508763905</v>
      </c>
      <c r="X4310" s="27"/>
    </row>
    <row r="4311" spans="1:25" ht="31.5" customHeight="1" x14ac:dyDescent="0.3">
      <c r="A4311" s="4" t="s">
        <v>265</v>
      </c>
      <c r="B4311" s="4" t="s">
        <v>1760</v>
      </c>
      <c r="C4311" s="4" t="s">
        <v>45</v>
      </c>
      <c r="D4311" s="4"/>
      <c r="E4311" s="14" t="s">
        <v>839</v>
      </c>
      <c r="F4311" s="5"/>
      <c r="G4311" s="5"/>
      <c r="H4311" s="5"/>
      <c r="I4311" s="5"/>
      <c r="J4311" s="5"/>
      <c r="K4311" s="5"/>
      <c r="L4311" s="5"/>
      <c r="M4311" s="5">
        <f>M4312</f>
        <v>0</v>
      </c>
      <c r="N4311" s="5">
        <f t="shared" si="3638"/>
        <v>857.78013999999996</v>
      </c>
      <c r="O4311" s="5">
        <f t="shared" si="3638"/>
        <v>0</v>
      </c>
      <c r="P4311" s="5">
        <f t="shared" si="3638"/>
        <v>0</v>
      </c>
      <c r="Q4311" s="5">
        <f t="shared" si="3638"/>
        <v>0</v>
      </c>
      <c r="R4311" s="5">
        <f t="shared" si="3638"/>
        <v>0</v>
      </c>
      <c r="S4311" s="5">
        <f t="shared" si="3638"/>
        <v>0</v>
      </c>
      <c r="T4311" s="5">
        <f t="shared" si="3638"/>
        <v>856.93782999999996</v>
      </c>
      <c r="U4311" s="5">
        <f t="shared" si="3638"/>
        <v>0</v>
      </c>
      <c r="V4311" s="5">
        <f t="shared" si="3638"/>
        <v>0</v>
      </c>
      <c r="W4311" s="5">
        <f t="shared" si="3629"/>
        <v>99.901803508763905</v>
      </c>
      <c r="X4311" s="27"/>
    </row>
    <row r="4312" spans="1:25" ht="31.5" customHeight="1" x14ac:dyDescent="0.3">
      <c r="A4312" s="4" t="s">
        <v>265</v>
      </c>
      <c r="B4312" s="4" t="s">
        <v>1760</v>
      </c>
      <c r="C4312" s="4" t="s">
        <v>46</v>
      </c>
      <c r="D4312" s="4"/>
      <c r="E4312" s="14" t="s">
        <v>840</v>
      </c>
      <c r="F4312" s="5"/>
      <c r="G4312" s="5"/>
      <c r="H4312" s="5"/>
      <c r="I4312" s="5"/>
      <c r="J4312" s="5"/>
      <c r="K4312" s="5"/>
      <c r="L4312" s="5"/>
      <c r="M4312" s="5">
        <f>M4313</f>
        <v>0</v>
      </c>
      <c r="N4312" s="5">
        <f t="shared" si="3638"/>
        <v>857.78013999999996</v>
      </c>
      <c r="O4312" s="5">
        <f t="shared" si="3638"/>
        <v>0</v>
      </c>
      <c r="P4312" s="5">
        <f t="shared" si="3638"/>
        <v>0</v>
      </c>
      <c r="Q4312" s="5">
        <f t="shared" si="3638"/>
        <v>0</v>
      </c>
      <c r="R4312" s="5">
        <f t="shared" si="3638"/>
        <v>0</v>
      </c>
      <c r="S4312" s="5">
        <f t="shared" si="3638"/>
        <v>0</v>
      </c>
      <c r="T4312" s="5">
        <f t="shared" si="3638"/>
        <v>856.93782999999996</v>
      </c>
      <c r="U4312" s="5">
        <f t="shared" si="3638"/>
        <v>0</v>
      </c>
      <c r="V4312" s="5">
        <f t="shared" si="3638"/>
        <v>0</v>
      </c>
      <c r="W4312" s="5">
        <f t="shared" si="3629"/>
        <v>99.901803508763905</v>
      </c>
      <c r="X4312" s="27"/>
    </row>
    <row r="4313" spans="1:25" x14ac:dyDescent="0.3">
      <c r="A4313" s="4" t="s">
        <v>265</v>
      </c>
      <c r="B4313" s="4" t="s">
        <v>1760</v>
      </c>
      <c r="C4313" s="4" t="s">
        <v>46</v>
      </c>
      <c r="D4313" s="4" t="s">
        <v>13</v>
      </c>
      <c r="E4313" s="14" t="s">
        <v>547</v>
      </c>
      <c r="F4313" s="5"/>
      <c r="G4313" s="5"/>
      <c r="H4313" s="5"/>
      <c r="I4313" s="5"/>
      <c r="J4313" s="5"/>
      <c r="K4313" s="5"/>
      <c r="L4313" s="5"/>
      <c r="M4313" s="5">
        <f>M4314</f>
        <v>0</v>
      </c>
      <c r="N4313" s="5">
        <f t="shared" si="3638"/>
        <v>857.78013999999996</v>
      </c>
      <c r="O4313" s="5">
        <f t="shared" si="3638"/>
        <v>0</v>
      </c>
      <c r="P4313" s="5">
        <f t="shared" si="3638"/>
        <v>0</v>
      </c>
      <c r="Q4313" s="5">
        <f t="shared" si="3638"/>
        <v>0</v>
      </c>
      <c r="R4313" s="5">
        <f t="shared" si="3638"/>
        <v>0</v>
      </c>
      <c r="S4313" s="5">
        <f t="shared" si="3638"/>
        <v>0</v>
      </c>
      <c r="T4313" s="5">
        <f t="shared" si="3638"/>
        <v>856.93782999999996</v>
      </c>
      <c r="U4313" s="5">
        <f t="shared" si="3638"/>
        <v>0</v>
      </c>
      <c r="V4313" s="5">
        <f t="shared" si="3638"/>
        <v>0</v>
      </c>
      <c r="W4313" s="5">
        <f t="shared" si="3629"/>
        <v>99.901803508763905</v>
      </c>
      <c r="X4313" s="27"/>
    </row>
    <row r="4314" spans="1:25" x14ac:dyDescent="0.3">
      <c r="A4314" s="4" t="s">
        <v>265</v>
      </c>
      <c r="B4314" s="4" t="s">
        <v>1760</v>
      </c>
      <c r="C4314" s="4" t="s">
        <v>46</v>
      </c>
      <c r="D4314" s="4" t="s">
        <v>14</v>
      </c>
      <c r="E4314" s="14" t="s">
        <v>549</v>
      </c>
      <c r="F4314" s="5"/>
      <c r="G4314" s="5"/>
      <c r="H4314" s="5"/>
      <c r="I4314" s="5"/>
      <c r="J4314" s="5"/>
      <c r="K4314" s="5"/>
      <c r="L4314" s="5"/>
      <c r="M4314" s="5">
        <v>0</v>
      </c>
      <c r="N4314" s="5">
        <v>857.78013999999996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856.93782999999996</v>
      </c>
      <c r="U4314" s="5">
        <v>0</v>
      </c>
      <c r="V4314" s="5">
        <v>0</v>
      </c>
      <c r="W4314" s="5">
        <f t="shared" si="3629"/>
        <v>99.901803508763905</v>
      </c>
      <c r="X4314" s="27"/>
    </row>
    <row r="4315" spans="1:25" ht="47.25" customHeight="1" x14ac:dyDescent="0.3">
      <c r="A4315" s="4" t="s">
        <v>265</v>
      </c>
      <c r="B4315" s="4" t="s">
        <v>1760</v>
      </c>
      <c r="C4315" s="4" t="s">
        <v>267</v>
      </c>
      <c r="D4315" s="4"/>
      <c r="E4315" s="14" t="s">
        <v>853</v>
      </c>
      <c r="F4315" s="5">
        <f t="shared" ref="F4315:L4316" si="3639">F4316</f>
        <v>59794.200000000004</v>
      </c>
      <c r="G4315" s="5">
        <f t="shared" si="3639"/>
        <v>59778.3</v>
      </c>
      <c r="H4315" s="5">
        <f t="shared" si="3639"/>
        <v>59777.5</v>
      </c>
      <c r="I4315" s="5">
        <f t="shared" si="3639"/>
        <v>0</v>
      </c>
      <c r="J4315" s="5">
        <f t="shared" si="3639"/>
        <v>0</v>
      </c>
      <c r="K4315" s="5">
        <f t="shared" si="3639"/>
        <v>0</v>
      </c>
      <c r="L4315" s="5">
        <f t="shared" si="3639"/>
        <v>544.5</v>
      </c>
      <c r="M4315" s="5">
        <f t="shared" si="3615"/>
        <v>60338.700000000004</v>
      </c>
      <c r="N4315" s="5">
        <f>N4316</f>
        <v>58329.710529999997</v>
      </c>
      <c r="O4315" s="5">
        <f>O4316</f>
        <v>35996.217420000001</v>
      </c>
      <c r="P4315" s="5">
        <f t="shared" ref="P4315:V4316" si="3640">P4316</f>
        <v>0</v>
      </c>
      <c r="Q4315" s="5">
        <f t="shared" si="3640"/>
        <v>0</v>
      </c>
      <c r="R4315" s="5">
        <f t="shared" si="3640"/>
        <v>0</v>
      </c>
      <c r="S4315" s="5">
        <f t="shared" si="3640"/>
        <v>0</v>
      </c>
      <c r="T4315" s="5">
        <f t="shared" si="3640"/>
        <v>57563.936479999997</v>
      </c>
      <c r="U4315" s="5">
        <f t="shared" si="3640"/>
        <v>0</v>
      </c>
      <c r="V4315" s="42">
        <f t="shared" si="3640"/>
        <v>0</v>
      </c>
      <c r="W4315" s="5">
        <f t="shared" si="3629"/>
        <v>98.687162951706824</v>
      </c>
      <c r="X4315" s="27"/>
    </row>
    <row r="4316" spans="1:25" ht="47.25" customHeight="1" x14ac:dyDescent="0.3">
      <c r="A4316" s="4" t="s">
        <v>265</v>
      </c>
      <c r="B4316" s="4" t="s">
        <v>1760</v>
      </c>
      <c r="C4316" s="4" t="s">
        <v>268</v>
      </c>
      <c r="D4316" s="4"/>
      <c r="E4316" s="14" t="s">
        <v>1256</v>
      </c>
      <c r="F4316" s="5">
        <f t="shared" si="3639"/>
        <v>59794.200000000004</v>
      </c>
      <c r="G4316" s="5">
        <f t="shared" si="3639"/>
        <v>59778.3</v>
      </c>
      <c r="H4316" s="5">
        <f t="shared" si="3639"/>
        <v>59777.5</v>
      </c>
      <c r="I4316" s="5">
        <f t="shared" si="3639"/>
        <v>0</v>
      </c>
      <c r="J4316" s="5">
        <f t="shared" si="3639"/>
        <v>0</v>
      </c>
      <c r="K4316" s="5">
        <f t="shared" si="3639"/>
        <v>0</v>
      </c>
      <c r="L4316" s="5">
        <f t="shared" si="3639"/>
        <v>544.5</v>
      </c>
      <c r="M4316" s="5">
        <f t="shared" si="3615"/>
        <v>60338.700000000004</v>
      </c>
      <c r="N4316" s="5">
        <f>N4317</f>
        <v>58329.710529999997</v>
      </c>
      <c r="O4316" s="5">
        <f>O4317</f>
        <v>35996.217420000001</v>
      </c>
      <c r="P4316" s="5">
        <f t="shared" si="3640"/>
        <v>0</v>
      </c>
      <c r="Q4316" s="5">
        <f t="shared" si="3640"/>
        <v>0</v>
      </c>
      <c r="R4316" s="5">
        <f t="shared" si="3640"/>
        <v>0</v>
      </c>
      <c r="S4316" s="5">
        <f t="shared" si="3640"/>
        <v>0</v>
      </c>
      <c r="T4316" s="5">
        <f t="shared" si="3640"/>
        <v>57563.936479999997</v>
      </c>
      <c r="U4316" s="5">
        <f t="shared" si="3640"/>
        <v>0</v>
      </c>
      <c r="V4316" s="42">
        <f t="shared" si="3640"/>
        <v>0</v>
      </c>
      <c r="W4316" s="5">
        <f t="shared" si="3629"/>
        <v>98.687162951706824</v>
      </c>
      <c r="X4316" s="27"/>
    </row>
    <row r="4317" spans="1:25" ht="47.25" customHeight="1" x14ac:dyDescent="0.3">
      <c r="A4317" s="4" t="s">
        <v>265</v>
      </c>
      <c r="B4317" s="4" t="s">
        <v>1760</v>
      </c>
      <c r="C4317" s="4" t="s">
        <v>266</v>
      </c>
      <c r="D4317" s="4"/>
      <c r="E4317" s="14" t="s">
        <v>565</v>
      </c>
      <c r="F4317" s="5">
        <f t="shared" ref="F4317:L4317" si="3641">F4318+F4320+F4322</f>
        <v>59794.200000000004</v>
      </c>
      <c r="G4317" s="5">
        <f t="shared" si="3641"/>
        <v>59778.3</v>
      </c>
      <c r="H4317" s="5">
        <f t="shared" si="3641"/>
        <v>59777.5</v>
      </c>
      <c r="I4317" s="5">
        <f t="shared" si="3641"/>
        <v>0</v>
      </c>
      <c r="J4317" s="5">
        <f t="shared" si="3641"/>
        <v>0</v>
      </c>
      <c r="K4317" s="5">
        <f t="shared" si="3641"/>
        <v>0</v>
      </c>
      <c r="L4317" s="5">
        <f t="shared" si="3641"/>
        <v>544.5</v>
      </c>
      <c r="M4317" s="5">
        <f t="shared" si="3615"/>
        <v>60338.700000000004</v>
      </c>
      <c r="N4317" s="5">
        <f>N4318+N4320+N4322</f>
        <v>58329.710529999997</v>
      </c>
      <c r="O4317" s="5">
        <f>O4318+O4320+O4322</f>
        <v>35996.217420000001</v>
      </c>
      <c r="P4317" s="5">
        <f t="shared" ref="P4317:V4317" si="3642">P4318+P4320+P4322</f>
        <v>0</v>
      </c>
      <c r="Q4317" s="5">
        <f t="shared" si="3642"/>
        <v>0</v>
      </c>
      <c r="R4317" s="5">
        <f t="shared" si="3642"/>
        <v>0</v>
      </c>
      <c r="S4317" s="5">
        <f t="shared" si="3642"/>
        <v>0</v>
      </c>
      <c r="T4317" s="5">
        <f t="shared" si="3642"/>
        <v>57563.936479999997</v>
      </c>
      <c r="U4317" s="5">
        <f t="shared" si="3642"/>
        <v>0</v>
      </c>
      <c r="V4317" s="42">
        <f t="shared" si="3642"/>
        <v>0</v>
      </c>
      <c r="W4317" s="5">
        <f t="shared" si="3629"/>
        <v>98.687162951706824</v>
      </c>
      <c r="X4317" s="27"/>
    </row>
    <row r="4318" spans="1:25" ht="78.75" customHeight="1" x14ac:dyDescent="0.3">
      <c r="A4318" s="4" t="s">
        <v>265</v>
      </c>
      <c r="B4318" s="4" t="s">
        <v>1760</v>
      </c>
      <c r="C4318" s="4" t="s">
        <v>266</v>
      </c>
      <c r="D4318" s="4" t="s">
        <v>18</v>
      </c>
      <c r="E4318" s="14" t="s">
        <v>528</v>
      </c>
      <c r="F4318" s="5">
        <f t="shared" ref="F4318:L4318" si="3643">F4319</f>
        <v>51859.200000000004</v>
      </c>
      <c r="G4318" s="5">
        <f t="shared" si="3643"/>
        <v>51858.600000000006</v>
      </c>
      <c r="H4318" s="5">
        <f t="shared" si="3643"/>
        <v>51858.5</v>
      </c>
      <c r="I4318" s="5">
        <f t="shared" si="3643"/>
        <v>0</v>
      </c>
      <c r="J4318" s="5">
        <f t="shared" si="3643"/>
        <v>0</v>
      </c>
      <c r="K4318" s="5">
        <f t="shared" si="3643"/>
        <v>0</v>
      </c>
      <c r="L4318" s="5">
        <f t="shared" si="3643"/>
        <v>544.5</v>
      </c>
      <c r="M4318" s="5">
        <f t="shared" si="3615"/>
        <v>52403.700000000004</v>
      </c>
      <c r="N4318" s="5">
        <f>N4319</f>
        <v>52048.291019999997</v>
      </c>
      <c r="O4318" s="5">
        <f>O4319</f>
        <v>31734.142179999999</v>
      </c>
      <c r="P4318" s="5">
        <f t="shared" ref="P4318:V4318" si="3644">P4319</f>
        <v>0</v>
      </c>
      <c r="Q4318" s="5">
        <f t="shared" si="3644"/>
        <v>0</v>
      </c>
      <c r="R4318" s="5">
        <f t="shared" si="3644"/>
        <v>0</v>
      </c>
      <c r="S4318" s="5">
        <f t="shared" si="3644"/>
        <v>0</v>
      </c>
      <c r="T4318" s="5">
        <f t="shared" si="3644"/>
        <v>51807.994709999999</v>
      </c>
      <c r="U4318" s="5">
        <f t="shared" si="3644"/>
        <v>0</v>
      </c>
      <c r="V4318" s="42">
        <f t="shared" si="3644"/>
        <v>0</v>
      </c>
      <c r="W4318" s="5">
        <f t="shared" si="3629"/>
        <v>99.538320461074008</v>
      </c>
      <c r="X4318" s="27"/>
    </row>
    <row r="4319" spans="1:25" ht="15.75" customHeight="1" x14ac:dyDescent="0.3">
      <c r="A4319" s="4" t="s">
        <v>265</v>
      </c>
      <c r="B4319" s="4" t="s">
        <v>1760</v>
      </c>
      <c r="C4319" s="4" t="s">
        <v>266</v>
      </c>
      <c r="D4319" s="4" t="s">
        <v>19</v>
      </c>
      <c r="E4319" s="14" t="s">
        <v>529</v>
      </c>
      <c r="F4319" s="5">
        <v>51859.200000000004</v>
      </c>
      <c r="G4319" s="5">
        <v>51858.600000000006</v>
      </c>
      <c r="H4319" s="5">
        <v>51858.5</v>
      </c>
      <c r="I4319" s="5"/>
      <c r="J4319" s="5"/>
      <c r="K4319" s="5"/>
      <c r="L4319" s="5">
        <v>544.5</v>
      </c>
      <c r="M4319" s="5">
        <f t="shared" si="3615"/>
        <v>52403.700000000004</v>
      </c>
      <c r="N4319" s="5">
        <v>52048.291019999997</v>
      </c>
      <c r="O4319" s="5">
        <v>31734.142179999999</v>
      </c>
      <c r="P4319" s="5">
        <v>0</v>
      </c>
      <c r="Q4319" s="5">
        <v>0</v>
      </c>
      <c r="R4319" s="5">
        <v>0</v>
      </c>
      <c r="S4319" s="5">
        <v>0</v>
      </c>
      <c r="T4319" s="5">
        <v>51807.994709999999</v>
      </c>
      <c r="U4319" s="5">
        <v>0</v>
      </c>
      <c r="V4319" s="42">
        <v>0</v>
      </c>
      <c r="W4319" s="5">
        <f t="shared" si="3629"/>
        <v>99.538320461074008</v>
      </c>
      <c r="X4319" s="27"/>
    </row>
    <row r="4320" spans="1:25" ht="31.5" customHeight="1" x14ac:dyDescent="0.3">
      <c r="A4320" s="4" t="s">
        <v>265</v>
      </c>
      <c r="B4320" s="4" t="s">
        <v>1760</v>
      </c>
      <c r="C4320" s="4" t="s">
        <v>266</v>
      </c>
      <c r="D4320" s="4" t="s">
        <v>11</v>
      </c>
      <c r="E4320" s="14" t="s">
        <v>531</v>
      </c>
      <c r="F4320" s="5">
        <f t="shared" ref="F4320:L4320" si="3645">F4321</f>
        <v>7162.3</v>
      </c>
      <c r="G4320" s="5">
        <f t="shared" si="3645"/>
        <v>7176.5</v>
      </c>
      <c r="H4320" s="5">
        <f t="shared" si="3645"/>
        <v>7185.5999999999995</v>
      </c>
      <c r="I4320" s="5">
        <f t="shared" si="3645"/>
        <v>0</v>
      </c>
      <c r="J4320" s="5">
        <f t="shared" si="3645"/>
        <v>0</v>
      </c>
      <c r="K4320" s="5">
        <f t="shared" si="3645"/>
        <v>0</v>
      </c>
      <c r="L4320" s="5">
        <f t="shared" si="3645"/>
        <v>0</v>
      </c>
      <c r="M4320" s="5">
        <f t="shared" si="3615"/>
        <v>7162.3</v>
      </c>
      <c r="N4320" s="5">
        <f>N4321</f>
        <v>5410.8664600000002</v>
      </c>
      <c r="O4320" s="5">
        <f>O4321</f>
        <v>3540.2441899999999</v>
      </c>
      <c r="P4320" s="5">
        <f t="shared" ref="P4320:V4320" si="3646">P4321</f>
        <v>0</v>
      </c>
      <c r="Q4320" s="5">
        <f t="shared" si="3646"/>
        <v>0</v>
      </c>
      <c r="R4320" s="5">
        <f t="shared" si="3646"/>
        <v>0</v>
      </c>
      <c r="S4320" s="5">
        <f t="shared" si="3646"/>
        <v>0</v>
      </c>
      <c r="T4320" s="5">
        <f t="shared" si="3646"/>
        <v>4933.3047200000001</v>
      </c>
      <c r="U4320" s="5">
        <f t="shared" si="3646"/>
        <v>0</v>
      </c>
      <c r="V4320" s="42">
        <f t="shared" si="3646"/>
        <v>0</v>
      </c>
      <c r="W4320" s="5">
        <f t="shared" si="3629"/>
        <v>91.174024649649184</v>
      </c>
      <c r="X4320" s="27"/>
    </row>
    <row r="4321" spans="1:24" ht="31.5" customHeight="1" x14ac:dyDescent="0.3">
      <c r="A4321" s="4" t="s">
        <v>265</v>
      </c>
      <c r="B4321" s="4" t="s">
        <v>1760</v>
      </c>
      <c r="C4321" s="4" t="s">
        <v>266</v>
      </c>
      <c r="D4321" s="4" t="s">
        <v>12</v>
      </c>
      <c r="E4321" s="14" t="s">
        <v>532</v>
      </c>
      <c r="F4321" s="5">
        <v>7162.3</v>
      </c>
      <c r="G4321" s="5">
        <v>7176.5</v>
      </c>
      <c r="H4321" s="5">
        <v>7185.5999999999995</v>
      </c>
      <c r="I4321" s="5"/>
      <c r="J4321" s="5"/>
      <c r="K4321" s="5"/>
      <c r="L4321" s="5"/>
      <c r="M4321" s="5">
        <f t="shared" si="3615"/>
        <v>7162.3</v>
      </c>
      <c r="N4321" s="5">
        <v>5410.8664600000002</v>
      </c>
      <c r="O4321" s="5">
        <v>3540.2441899999999</v>
      </c>
      <c r="P4321" s="5">
        <v>0</v>
      </c>
      <c r="Q4321" s="5">
        <v>0</v>
      </c>
      <c r="R4321" s="5">
        <v>0</v>
      </c>
      <c r="S4321" s="5">
        <v>0</v>
      </c>
      <c r="T4321" s="5">
        <v>4933.3047200000001</v>
      </c>
      <c r="U4321" s="5">
        <v>0</v>
      </c>
      <c r="V4321" s="42">
        <v>0</v>
      </c>
      <c r="W4321" s="5">
        <f t="shared" si="3629"/>
        <v>91.174024649649184</v>
      </c>
      <c r="X4321" s="27"/>
    </row>
    <row r="4322" spans="1:24" ht="15.75" customHeight="1" x14ac:dyDescent="0.3">
      <c r="A4322" s="4" t="s">
        <v>265</v>
      </c>
      <c r="B4322" s="4" t="s">
        <v>1760</v>
      </c>
      <c r="C4322" s="4" t="s">
        <v>266</v>
      </c>
      <c r="D4322" s="4" t="s">
        <v>13</v>
      </c>
      <c r="E4322" s="14" t="s">
        <v>547</v>
      </c>
      <c r="F4322" s="5">
        <f t="shared" ref="F4322:L4322" si="3647">F4324</f>
        <v>772.7</v>
      </c>
      <c r="G4322" s="5">
        <f t="shared" si="3647"/>
        <v>743.2</v>
      </c>
      <c r="H4322" s="5">
        <f t="shared" si="3647"/>
        <v>733.4</v>
      </c>
      <c r="I4322" s="5">
        <f t="shared" si="3647"/>
        <v>0</v>
      </c>
      <c r="J4322" s="5">
        <f t="shared" si="3647"/>
        <v>0</v>
      </c>
      <c r="K4322" s="5">
        <f t="shared" si="3647"/>
        <v>0</v>
      </c>
      <c r="L4322" s="5">
        <f t="shared" si="3647"/>
        <v>0</v>
      </c>
      <c r="M4322" s="5">
        <f t="shared" si="3615"/>
        <v>772.7</v>
      </c>
      <c r="N4322" s="5">
        <f>N4324+N4323</f>
        <v>870.55304999999998</v>
      </c>
      <c r="O4322" s="5">
        <f t="shared" ref="O4322:V4322" si="3648">O4324+O4323</f>
        <v>721.83105</v>
      </c>
      <c r="P4322" s="5">
        <f t="shared" si="3648"/>
        <v>0</v>
      </c>
      <c r="Q4322" s="5">
        <f t="shared" si="3648"/>
        <v>0</v>
      </c>
      <c r="R4322" s="5">
        <f t="shared" si="3648"/>
        <v>0</v>
      </c>
      <c r="S4322" s="5">
        <f t="shared" si="3648"/>
        <v>0</v>
      </c>
      <c r="T4322" s="5">
        <f t="shared" si="3648"/>
        <v>822.63704999999993</v>
      </c>
      <c r="U4322" s="5">
        <f t="shared" si="3648"/>
        <v>0</v>
      </c>
      <c r="V4322" s="42">
        <f t="shared" si="3648"/>
        <v>0</v>
      </c>
      <c r="W4322" s="5">
        <f t="shared" si="3629"/>
        <v>94.49591268447108</v>
      </c>
      <c r="X4322" s="27"/>
    </row>
    <row r="4323" spans="1:24" ht="15.75" customHeight="1" x14ac:dyDescent="0.3">
      <c r="A4323" s="4" t="s">
        <v>265</v>
      </c>
      <c r="B4323" s="4" t="s">
        <v>1760</v>
      </c>
      <c r="C4323" s="4" t="s">
        <v>266</v>
      </c>
      <c r="D4323" s="4" t="s">
        <v>14</v>
      </c>
      <c r="E4323" s="14" t="s">
        <v>549</v>
      </c>
      <c r="F4323" s="5"/>
      <c r="G4323" s="5"/>
      <c r="H4323" s="5"/>
      <c r="I4323" s="5"/>
      <c r="J4323" s="5"/>
      <c r="K4323" s="5"/>
      <c r="L4323" s="5"/>
      <c r="M4323" s="5">
        <v>0</v>
      </c>
      <c r="N4323" s="5">
        <v>155.79605000000001</v>
      </c>
      <c r="O4323" s="5">
        <v>107.88005</v>
      </c>
      <c r="P4323" s="5">
        <v>0</v>
      </c>
      <c r="Q4323" s="5">
        <v>0</v>
      </c>
      <c r="R4323" s="5">
        <v>0</v>
      </c>
      <c r="S4323" s="5">
        <v>0</v>
      </c>
      <c r="T4323" s="5">
        <v>107.88005</v>
      </c>
      <c r="U4323" s="5">
        <v>0</v>
      </c>
      <c r="V4323" s="42">
        <v>0</v>
      </c>
      <c r="W4323" s="5">
        <f t="shared" si="3629"/>
        <v>69.244406388993809</v>
      </c>
      <c r="X4323" s="27"/>
    </row>
    <row r="4324" spans="1:24" ht="15.75" customHeight="1" x14ac:dyDescent="0.3">
      <c r="A4324" s="4" t="s">
        <v>265</v>
      </c>
      <c r="B4324" s="4" t="s">
        <v>1760</v>
      </c>
      <c r="C4324" s="4" t="s">
        <v>266</v>
      </c>
      <c r="D4324" s="4" t="s">
        <v>20</v>
      </c>
      <c r="E4324" s="14" t="s">
        <v>550</v>
      </c>
      <c r="F4324" s="5">
        <v>772.7</v>
      </c>
      <c r="G4324" s="5">
        <v>743.2</v>
      </c>
      <c r="H4324" s="5">
        <v>733.4</v>
      </c>
      <c r="I4324" s="5"/>
      <c r="J4324" s="5"/>
      <c r="K4324" s="5"/>
      <c r="L4324" s="5"/>
      <c r="M4324" s="5">
        <f t="shared" si="3615"/>
        <v>772.7</v>
      </c>
      <c r="N4324" s="5">
        <v>714.75699999999995</v>
      </c>
      <c r="O4324" s="5">
        <v>613.95100000000002</v>
      </c>
      <c r="P4324" s="5">
        <v>0</v>
      </c>
      <c r="Q4324" s="5">
        <v>0</v>
      </c>
      <c r="R4324" s="5">
        <v>0</v>
      </c>
      <c r="S4324" s="5">
        <v>0</v>
      </c>
      <c r="T4324" s="5">
        <v>714.75699999999995</v>
      </c>
      <c r="U4324" s="5">
        <v>0</v>
      </c>
      <c r="V4324" s="42">
        <v>0</v>
      </c>
      <c r="W4324" s="5">
        <f t="shared" si="3629"/>
        <v>100</v>
      </c>
      <c r="X4324" s="27"/>
    </row>
    <row r="4325" spans="1:24" s="3" customFormat="1" ht="31.5" customHeight="1" x14ac:dyDescent="0.3">
      <c r="A4325" s="7" t="s">
        <v>265</v>
      </c>
      <c r="B4325" s="7" t="s">
        <v>76</v>
      </c>
      <c r="C4325" s="7"/>
      <c r="D4325" s="7"/>
      <c r="E4325" s="18" t="s">
        <v>492</v>
      </c>
      <c r="F4325" s="8">
        <f t="shared" ref="F4325:L4325" si="3649">F4326+F4340</f>
        <v>133425.60000000001</v>
      </c>
      <c r="G4325" s="8">
        <f t="shared" si="3649"/>
        <v>12285.5</v>
      </c>
      <c r="H4325" s="8">
        <f t="shared" si="3649"/>
        <v>10000</v>
      </c>
      <c r="I4325" s="8">
        <f t="shared" si="3649"/>
        <v>38290.300000000003</v>
      </c>
      <c r="J4325" s="8">
        <f t="shared" si="3649"/>
        <v>-7.9580786405131221E-13</v>
      </c>
      <c r="K4325" s="8">
        <f t="shared" si="3649"/>
        <v>0</v>
      </c>
      <c r="L4325" s="8">
        <f t="shared" si="3649"/>
        <v>3642.2330000000002</v>
      </c>
      <c r="M4325" s="8">
        <f t="shared" si="3615"/>
        <v>175358.13300000003</v>
      </c>
      <c r="N4325" s="8">
        <f>N4326+N4340</f>
        <v>175081.71635</v>
      </c>
      <c r="O4325" s="8">
        <f>O4326+O4340</f>
        <v>109450.4457</v>
      </c>
      <c r="P4325" s="8">
        <f t="shared" ref="P4325:V4325" si="3650">P4326+P4340</f>
        <v>0</v>
      </c>
      <c r="Q4325" s="8">
        <f t="shared" si="3650"/>
        <v>0</v>
      </c>
      <c r="R4325" s="8">
        <f t="shared" si="3650"/>
        <v>175081.71635</v>
      </c>
      <c r="S4325" s="8">
        <f t="shared" si="3650"/>
        <v>109450.4457</v>
      </c>
      <c r="T4325" s="8">
        <f t="shared" si="3650"/>
        <v>166822.84563999998</v>
      </c>
      <c r="U4325" s="8">
        <f t="shared" si="3650"/>
        <v>0</v>
      </c>
      <c r="V4325" s="40">
        <f t="shared" si="3650"/>
        <v>166822.84563999998</v>
      </c>
      <c r="W4325" s="8">
        <f t="shared" si="3629"/>
        <v>95.282847985400153</v>
      </c>
      <c r="X4325" s="22"/>
    </row>
    <row r="4326" spans="1:24" s="10" customFormat="1" ht="15.75" customHeight="1" x14ac:dyDescent="0.3">
      <c r="A4326" s="9" t="s">
        <v>265</v>
      </c>
      <c r="B4326" s="9" t="s">
        <v>1761</v>
      </c>
      <c r="C4326" s="9"/>
      <c r="D4326" s="9"/>
      <c r="E4326" s="13" t="s">
        <v>1550</v>
      </c>
      <c r="F4326" s="11">
        <f t="shared" ref="F4326:L4331" si="3651">F4327</f>
        <v>117416.9</v>
      </c>
      <c r="G4326" s="11">
        <f t="shared" si="3651"/>
        <v>0</v>
      </c>
      <c r="H4326" s="11">
        <f t="shared" si="3651"/>
        <v>0</v>
      </c>
      <c r="I4326" s="11">
        <f t="shared" si="3651"/>
        <v>38290.300000000003</v>
      </c>
      <c r="J4326" s="11">
        <f t="shared" si="3651"/>
        <v>0</v>
      </c>
      <c r="K4326" s="11">
        <f t="shared" si="3651"/>
        <v>0</v>
      </c>
      <c r="L4326" s="11">
        <f t="shared" si="3651"/>
        <v>13322.73</v>
      </c>
      <c r="M4326" s="11">
        <f t="shared" si="3615"/>
        <v>169029.93000000002</v>
      </c>
      <c r="N4326" s="11">
        <f t="shared" ref="N4326:O4331" si="3652">N4327</f>
        <v>168753.51354000001</v>
      </c>
      <c r="O4326" s="11">
        <f t="shared" si="3652"/>
        <v>103577.24288999999</v>
      </c>
      <c r="P4326" s="11">
        <f t="shared" ref="P4326:V4331" si="3653">P4327</f>
        <v>0</v>
      </c>
      <c r="Q4326" s="11">
        <f t="shared" si="3653"/>
        <v>0</v>
      </c>
      <c r="R4326" s="11">
        <f t="shared" si="3653"/>
        <v>168753.51354000001</v>
      </c>
      <c r="S4326" s="11">
        <f t="shared" si="3653"/>
        <v>103577.24288999999</v>
      </c>
      <c r="T4326" s="11">
        <f t="shared" si="3653"/>
        <v>160494.64283</v>
      </c>
      <c r="U4326" s="11">
        <f t="shared" si="3653"/>
        <v>0</v>
      </c>
      <c r="V4326" s="41">
        <f t="shared" si="3653"/>
        <v>160494.64283</v>
      </c>
      <c r="W4326" s="11">
        <f t="shared" si="3629"/>
        <v>95.105956292849342</v>
      </c>
      <c r="X4326" s="26"/>
    </row>
    <row r="4327" spans="1:24" ht="15.75" customHeight="1" x14ac:dyDescent="0.3">
      <c r="A4327" s="4" t="s">
        <v>265</v>
      </c>
      <c r="B4327" s="4" t="s">
        <v>1761</v>
      </c>
      <c r="C4327" s="4" t="s">
        <v>125</v>
      </c>
      <c r="D4327" s="4"/>
      <c r="E4327" s="14" t="s">
        <v>1049</v>
      </c>
      <c r="F4327" s="5">
        <f t="shared" si="3651"/>
        <v>117416.9</v>
      </c>
      <c r="G4327" s="5">
        <f t="shared" si="3651"/>
        <v>0</v>
      </c>
      <c r="H4327" s="5">
        <f t="shared" si="3651"/>
        <v>0</v>
      </c>
      <c r="I4327" s="5">
        <f t="shared" si="3651"/>
        <v>38290.300000000003</v>
      </c>
      <c r="J4327" s="5">
        <f t="shared" si="3651"/>
        <v>0</v>
      </c>
      <c r="K4327" s="5">
        <f t="shared" si="3651"/>
        <v>0</v>
      </c>
      <c r="L4327" s="5">
        <f t="shared" si="3651"/>
        <v>13322.73</v>
      </c>
      <c r="M4327" s="5">
        <f t="shared" si="3615"/>
        <v>169029.93000000002</v>
      </c>
      <c r="N4327" s="5">
        <f t="shared" si="3652"/>
        <v>168753.51354000001</v>
      </c>
      <c r="O4327" s="5">
        <f t="shared" si="3652"/>
        <v>103577.24288999999</v>
      </c>
      <c r="P4327" s="5">
        <f t="shared" si="3653"/>
        <v>0</v>
      </c>
      <c r="Q4327" s="5">
        <f t="shared" si="3653"/>
        <v>0</v>
      </c>
      <c r="R4327" s="5">
        <f t="shared" si="3653"/>
        <v>168753.51354000001</v>
      </c>
      <c r="S4327" s="5">
        <f t="shared" si="3653"/>
        <v>103577.24288999999</v>
      </c>
      <c r="T4327" s="5">
        <f t="shared" si="3653"/>
        <v>160494.64283</v>
      </c>
      <c r="U4327" s="5">
        <f t="shared" si="3653"/>
        <v>0</v>
      </c>
      <c r="V4327" s="42">
        <f t="shared" si="3653"/>
        <v>160494.64283</v>
      </c>
      <c r="W4327" s="5">
        <f t="shared" si="3629"/>
        <v>95.105956292849342</v>
      </c>
      <c r="X4327" s="27"/>
    </row>
    <row r="4328" spans="1:24" ht="63" customHeight="1" x14ac:dyDescent="0.3">
      <c r="A4328" s="4" t="s">
        <v>265</v>
      </c>
      <c r="B4328" s="4" t="s">
        <v>1761</v>
      </c>
      <c r="C4328" s="4" t="s">
        <v>188</v>
      </c>
      <c r="D4328" s="4"/>
      <c r="E4328" s="14" t="s">
        <v>1054</v>
      </c>
      <c r="F4328" s="5">
        <f t="shared" ref="F4328:L4328" si="3654">F4329+F4333</f>
        <v>117416.9</v>
      </c>
      <c r="G4328" s="5">
        <f t="shared" si="3654"/>
        <v>0</v>
      </c>
      <c r="H4328" s="5">
        <f t="shared" si="3654"/>
        <v>0</v>
      </c>
      <c r="I4328" s="5">
        <f t="shared" si="3654"/>
        <v>38290.300000000003</v>
      </c>
      <c r="J4328" s="5">
        <f t="shared" si="3654"/>
        <v>0</v>
      </c>
      <c r="K4328" s="5">
        <f t="shared" si="3654"/>
        <v>0</v>
      </c>
      <c r="L4328" s="5">
        <f t="shared" si="3654"/>
        <v>13322.73</v>
      </c>
      <c r="M4328" s="5">
        <f t="shared" si="3615"/>
        <v>169029.93000000002</v>
      </c>
      <c r="N4328" s="5">
        <f>N4329+N4333</f>
        <v>168753.51354000001</v>
      </c>
      <c r="O4328" s="5">
        <f>O4329+O4333</f>
        <v>103577.24288999999</v>
      </c>
      <c r="P4328" s="5">
        <f t="shared" ref="P4328:V4328" si="3655">P4329+P4333</f>
        <v>0</v>
      </c>
      <c r="Q4328" s="5">
        <f t="shared" si="3655"/>
        <v>0</v>
      </c>
      <c r="R4328" s="5">
        <f t="shared" si="3655"/>
        <v>168753.51354000001</v>
      </c>
      <c r="S4328" s="5">
        <f t="shared" si="3655"/>
        <v>103577.24288999999</v>
      </c>
      <c r="T4328" s="5">
        <f t="shared" si="3655"/>
        <v>160494.64283</v>
      </c>
      <c r="U4328" s="5">
        <f t="shared" si="3655"/>
        <v>0</v>
      </c>
      <c r="V4328" s="42">
        <f t="shared" si="3655"/>
        <v>160494.64283</v>
      </c>
      <c r="W4328" s="5">
        <f t="shared" si="3629"/>
        <v>95.105956292849342</v>
      </c>
      <c r="X4328" s="27"/>
    </row>
    <row r="4329" spans="1:24" ht="31.5" customHeight="1" x14ac:dyDescent="0.3">
      <c r="A4329" s="4" t="s">
        <v>265</v>
      </c>
      <c r="B4329" s="4" t="s">
        <v>1761</v>
      </c>
      <c r="C4329" s="4" t="s">
        <v>272</v>
      </c>
      <c r="D4329" s="4"/>
      <c r="E4329" s="14" t="s">
        <v>1056</v>
      </c>
      <c r="F4329" s="5">
        <f t="shared" si="3651"/>
        <v>24933.9</v>
      </c>
      <c r="G4329" s="5">
        <f t="shared" si="3651"/>
        <v>0</v>
      </c>
      <c r="H4329" s="5">
        <f t="shared" si="3651"/>
        <v>0</v>
      </c>
      <c r="I4329" s="5">
        <f t="shared" si="3651"/>
        <v>0</v>
      </c>
      <c r="J4329" s="5">
        <f t="shared" si="3651"/>
        <v>0</v>
      </c>
      <c r="K4329" s="5">
        <f t="shared" si="3651"/>
        <v>0</v>
      </c>
      <c r="L4329" s="5">
        <f t="shared" si="3651"/>
        <v>-6071.6650000000009</v>
      </c>
      <c r="M4329" s="5">
        <f t="shared" si="3615"/>
        <v>18862.235000000001</v>
      </c>
      <c r="N4329" s="5">
        <f t="shared" si="3652"/>
        <v>18585.81954</v>
      </c>
      <c r="O4329" s="5">
        <f t="shared" si="3652"/>
        <v>8709.3147900000004</v>
      </c>
      <c r="P4329" s="5">
        <f t="shared" si="3653"/>
        <v>0</v>
      </c>
      <c r="Q4329" s="5">
        <f t="shared" si="3653"/>
        <v>0</v>
      </c>
      <c r="R4329" s="5">
        <f t="shared" si="3653"/>
        <v>18585.81954</v>
      </c>
      <c r="S4329" s="5">
        <f t="shared" si="3653"/>
        <v>8709.3147900000004</v>
      </c>
      <c r="T4329" s="5">
        <f t="shared" si="3653"/>
        <v>16834.299139999999</v>
      </c>
      <c r="U4329" s="5">
        <f t="shared" si="3653"/>
        <v>0</v>
      </c>
      <c r="V4329" s="42">
        <f t="shared" si="3653"/>
        <v>16834.299139999999</v>
      </c>
      <c r="W4329" s="5">
        <f t="shared" si="3629"/>
        <v>90.576038919185592</v>
      </c>
      <c r="X4329" s="27"/>
    </row>
    <row r="4330" spans="1:24" ht="47.25" customHeight="1" x14ac:dyDescent="0.3">
      <c r="A4330" s="4" t="s">
        <v>265</v>
      </c>
      <c r="B4330" s="4" t="s">
        <v>1761</v>
      </c>
      <c r="C4330" s="4" t="s">
        <v>269</v>
      </c>
      <c r="D4330" s="4"/>
      <c r="E4330" s="14" t="s">
        <v>569</v>
      </c>
      <c r="F4330" s="5">
        <f t="shared" si="3651"/>
        <v>24933.9</v>
      </c>
      <c r="G4330" s="5">
        <f t="shared" si="3651"/>
        <v>0</v>
      </c>
      <c r="H4330" s="5">
        <f t="shared" si="3651"/>
        <v>0</v>
      </c>
      <c r="I4330" s="5">
        <f t="shared" si="3651"/>
        <v>0</v>
      </c>
      <c r="J4330" s="5">
        <f t="shared" si="3651"/>
        <v>0</v>
      </c>
      <c r="K4330" s="5">
        <f t="shared" si="3651"/>
        <v>0</v>
      </c>
      <c r="L4330" s="5">
        <f t="shared" si="3651"/>
        <v>-6071.6650000000009</v>
      </c>
      <c r="M4330" s="5">
        <f t="shared" si="3615"/>
        <v>18862.235000000001</v>
      </c>
      <c r="N4330" s="5">
        <f t="shared" si="3652"/>
        <v>18585.81954</v>
      </c>
      <c r="O4330" s="5">
        <f t="shared" si="3652"/>
        <v>8709.3147900000004</v>
      </c>
      <c r="P4330" s="5">
        <f t="shared" si="3653"/>
        <v>0</v>
      </c>
      <c r="Q4330" s="5">
        <f t="shared" si="3653"/>
        <v>0</v>
      </c>
      <c r="R4330" s="5">
        <f t="shared" si="3653"/>
        <v>18585.81954</v>
      </c>
      <c r="S4330" s="5">
        <f t="shared" si="3653"/>
        <v>8709.3147900000004</v>
      </c>
      <c r="T4330" s="5">
        <f t="shared" si="3653"/>
        <v>16834.299139999999</v>
      </c>
      <c r="U4330" s="5">
        <f t="shared" si="3653"/>
        <v>0</v>
      </c>
      <c r="V4330" s="42">
        <f t="shared" si="3653"/>
        <v>16834.299139999999</v>
      </c>
      <c r="W4330" s="5">
        <f t="shared" si="3629"/>
        <v>90.576038919185592</v>
      </c>
      <c r="X4330" s="27"/>
    </row>
    <row r="4331" spans="1:24" ht="31.5" customHeight="1" x14ac:dyDescent="0.3">
      <c r="A4331" s="4" t="s">
        <v>265</v>
      </c>
      <c r="B4331" s="4" t="s">
        <v>1761</v>
      </c>
      <c r="C4331" s="4" t="s">
        <v>269</v>
      </c>
      <c r="D4331" s="4" t="s">
        <v>271</v>
      </c>
      <c r="E4331" s="14" t="s">
        <v>539</v>
      </c>
      <c r="F4331" s="5">
        <f t="shared" si="3651"/>
        <v>24933.9</v>
      </c>
      <c r="G4331" s="5">
        <f t="shared" si="3651"/>
        <v>0</v>
      </c>
      <c r="H4331" s="5">
        <f t="shared" si="3651"/>
        <v>0</v>
      </c>
      <c r="I4331" s="5">
        <f t="shared" si="3651"/>
        <v>0</v>
      </c>
      <c r="J4331" s="5">
        <f t="shared" si="3651"/>
        <v>0</v>
      </c>
      <c r="K4331" s="5">
        <f t="shared" si="3651"/>
        <v>0</v>
      </c>
      <c r="L4331" s="5">
        <f t="shared" si="3651"/>
        <v>-6071.6650000000009</v>
      </c>
      <c r="M4331" s="5">
        <f t="shared" si="3615"/>
        <v>18862.235000000001</v>
      </c>
      <c r="N4331" s="5">
        <f t="shared" si="3652"/>
        <v>18585.81954</v>
      </c>
      <c r="O4331" s="5">
        <f t="shared" si="3652"/>
        <v>8709.3147900000004</v>
      </c>
      <c r="P4331" s="5">
        <f t="shared" si="3653"/>
        <v>0</v>
      </c>
      <c r="Q4331" s="5">
        <f t="shared" si="3653"/>
        <v>0</v>
      </c>
      <c r="R4331" s="5">
        <f t="shared" si="3653"/>
        <v>18585.81954</v>
      </c>
      <c r="S4331" s="5">
        <f t="shared" si="3653"/>
        <v>8709.3147900000004</v>
      </c>
      <c r="T4331" s="5">
        <f t="shared" si="3653"/>
        <v>16834.299139999999</v>
      </c>
      <c r="U4331" s="5">
        <f t="shared" si="3653"/>
        <v>0</v>
      </c>
      <c r="V4331" s="42">
        <f t="shared" si="3653"/>
        <v>16834.299139999999</v>
      </c>
      <c r="W4331" s="5">
        <f t="shared" si="3629"/>
        <v>90.576038919185592</v>
      </c>
      <c r="X4331" s="27"/>
    </row>
    <row r="4332" spans="1:24" ht="15.75" customHeight="1" x14ac:dyDescent="0.3">
      <c r="A4332" s="4" t="s">
        <v>265</v>
      </c>
      <c r="B4332" s="4" t="s">
        <v>1761</v>
      </c>
      <c r="C4332" s="4" t="s">
        <v>269</v>
      </c>
      <c r="D4332" s="4" t="s">
        <v>270</v>
      </c>
      <c r="E4332" s="14" t="s">
        <v>540</v>
      </c>
      <c r="F4332" s="5">
        <v>24933.9</v>
      </c>
      <c r="G4332" s="5"/>
      <c r="H4332" s="5"/>
      <c r="I4332" s="5"/>
      <c r="J4332" s="5"/>
      <c r="K4332" s="5"/>
      <c r="L4332" s="5">
        <f>11061.502-17133.167</f>
        <v>-6071.6650000000009</v>
      </c>
      <c r="M4332" s="5">
        <f t="shared" si="3615"/>
        <v>18862.235000000001</v>
      </c>
      <c r="N4332" s="5">
        <v>18585.81954</v>
      </c>
      <c r="O4332" s="5">
        <v>8709.3147900000004</v>
      </c>
      <c r="P4332" s="5">
        <v>0</v>
      </c>
      <c r="Q4332" s="5">
        <v>0</v>
      </c>
      <c r="R4332" s="5">
        <f>N4332</f>
        <v>18585.81954</v>
      </c>
      <c r="S4332" s="5">
        <f>O4332</f>
        <v>8709.3147900000004</v>
      </c>
      <c r="T4332" s="5">
        <v>16834.299139999999</v>
      </c>
      <c r="U4332" s="5">
        <v>0</v>
      </c>
      <c r="V4332" s="42">
        <f>T4332</f>
        <v>16834.299139999999</v>
      </c>
      <c r="W4332" s="5">
        <f t="shared" si="3629"/>
        <v>90.576038919185592</v>
      </c>
      <c r="X4332" s="27"/>
    </row>
    <row r="4333" spans="1:24" ht="63" customHeight="1" x14ac:dyDescent="0.3">
      <c r="A4333" s="4" t="s">
        <v>265</v>
      </c>
      <c r="B4333" s="4" t="s">
        <v>1761</v>
      </c>
      <c r="C4333" s="4" t="s">
        <v>904</v>
      </c>
      <c r="D4333" s="4"/>
      <c r="E4333" s="14" t="s">
        <v>1058</v>
      </c>
      <c r="F4333" s="5">
        <f t="shared" ref="F4333:L4333" si="3656">F4334+F4337</f>
        <v>92483</v>
      </c>
      <c r="G4333" s="5">
        <f t="shared" si="3656"/>
        <v>0</v>
      </c>
      <c r="H4333" s="5">
        <f t="shared" si="3656"/>
        <v>0</v>
      </c>
      <c r="I4333" s="5">
        <f t="shared" si="3656"/>
        <v>38290.300000000003</v>
      </c>
      <c r="J4333" s="5">
        <f t="shared" si="3656"/>
        <v>0</v>
      </c>
      <c r="K4333" s="5">
        <f t="shared" si="3656"/>
        <v>0</v>
      </c>
      <c r="L4333" s="5">
        <f t="shared" si="3656"/>
        <v>19394.395</v>
      </c>
      <c r="M4333" s="5">
        <f t="shared" si="3615"/>
        <v>150167.69500000001</v>
      </c>
      <c r="N4333" s="5">
        <f>N4334+N4337</f>
        <v>150167.69400000002</v>
      </c>
      <c r="O4333" s="5">
        <f>O4334+O4337</f>
        <v>94867.92809999999</v>
      </c>
      <c r="P4333" s="5">
        <f t="shared" ref="P4333:V4333" si="3657">P4334+P4337</f>
        <v>0</v>
      </c>
      <c r="Q4333" s="5">
        <f t="shared" si="3657"/>
        <v>0</v>
      </c>
      <c r="R4333" s="5">
        <f t="shared" si="3657"/>
        <v>150167.69400000002</v>
      </c>
      <c r="S4333" s="5">
        <f t="shared" si="3657"/>
        <v>94867.92809999999</v>
      </c>
      <c r="T4333" s="5">
        <f t="shared" si="3657"/>
        <v>143660.34369000001</v>
      </c>
      <c r="U4333" s="5">
        <f t="shared" si="3657"/>
        <v>0</v>
      </c>
      <c r="V4333" s="42">
        <f t="shared" si="3657"/>
        <v>143660.34369000001</v>
      </c>
      <c r="W4333" s="5">
        <f t="shared" si="3629"/>
        <v>95.666611015549051</v>
      </c>
      <c r="X4333" s="27"/>
    </row>
    <row r="4334" spans="1:24" ht="15.75" customHeight="1" x14ac:dyDescent="0.3">
      <c r="A4334" s="4" t="s">
        <v>265</v>
      </c>
      <c r="B4334" s="4" t="s">
        <v>1761</v>
      </c>
      <c r="C4334" s="4" t="s">
        <v>905</v>
      </c>
      <c r="D4334" s="4"/>
      <c r="E4334" s="14" t="s">
        <v>1280</v>
      </c>
      <c r="F4334" s="5">
        <f t="shared" ref="F4334:L4335" si="3658">F4335</f>
        <v>92483</v>
      </c>
      <c r="G4334" s="5">
        <f t="shared" si="3658"/>
        <v>0</v>
      </c>
      <c r="H4334" s="5">
        <f t="shared" si="3658"/>
        <v>0</v>
      </c>
      <c r="I4334" s="5">
        <f t="shared" si="3658"/>
        <v>38290.300000000003</v>
      </c>
      <c r="J4334" s="5">
        <f t="shared" si="3658"/>
        <v>0</v>
      </c>
      <c r="K4334" s="5">
        <f t="shared" si="3658"/>
        <v>0</v>
      </c>
      <c r="L4334" s="5">
        <f t="shared" si="3658"/>
        <v>15980.826999999999</v>
      </c>
      <c r="M4334" s="5">
        <f t="shared" si="3615"/>
        <v>146754.12700000001</v>
      </c>
      <c r="N4334" s="5">
        <f>N4335</f>
        <v>146754.12700000001</v>
      </c>
      <c r="O4334" s="5">
        <f>O4335</f>
        <v>91454.360929999995</v>
      </c>
      <c r="P4334" s="5">
        <f t="shared" ref="P4334:V4335" si="3659">P4335</f>
        <v>0</v>
      </c>
      <c r="Q4334" s="5">
        <f t="shared" si="3659"/>
        <v>0</v>
      </c>
      <c r="R4334" s="5">
        <f t="shared" si="3659"/>
        <v>146754.12700000001</v>
      </c>
      <c r="S4334" s="5">
        <f t="shared" si="3659"/>
        <v>91454.360929999995</v>
      </c>
      <c r="T4334" s="5">
        <f t="shared" si="3659"/>
        <v>140246.77652000001</v>
      </c>
      <c r="U4334" s="5">
        <f t="shared" si="3659"/>
        <v>0</v>
      </c>
      <c r="V4334" s="42">
        <f t="shared" si="3659"/>
        <v>140246.77652000001</v>
      </c>
      <c r="W4334" s="5">
        <f t="shared" si="3629"/>
        <v>95.565814322891242</v>
      </c>
      <c r="X4334" s="27"/>
    </row>
    <row r="4335" spans="1:24" ht="31.5" customHeight="1" x14ac:dyDescent="0.3">
      <c r="A4335" s="4" t="s">
        <v>265</v>
      </c>
      <c r="B4335" s="4" t="s">
        <v>1761</v>
      </c>
      <c r="C4335" s="4" t="s">
        <v>905</v>
      </c>
      <c r="D4335" s="4" t="s">
        <v>271</v>
      </c>
      <c r="E4335" s="14" t="s">
        <v>539</v>
      </c>
      <c r="F4335" s="5">
        <f t="shared" si="3658"/>
        <v>92483</v>
      </c>
      <c r="G4335" s="5">
        <f t="shared" si="3658"/>
        <v>0</v>
      </c>
      <c r="H4335" s="5">
        <f t="shared" si="3658"/>
        <v>0</v>
      </c>
      <c r="I4335" s="5">
        <f t="shared" si="3658"/>
        <v>38290.300000000003</v>
      </c>
      <c r="J4335" s="5">
        <f t="shared" si="3658"/>
        <v>0</v>
      </c>
      <c r="K4335" s="5">
        <f t="shared" si="3658"/>
        <v>0</v>
      </c>
      <c r="L4335" s="5">
        <f t="shared" si="3658"/>
        <v>15980.826999999999</v>
      </c>
      <c r="M4335" s="5">
        <f t="shared" si="3615"/>
        <v>146754.12700000001</v>
      </c>
      <c r="N4335" s="5">
        <f>N4336</f>
        <v>146754.12700000001</v>
      </c>
      <c r="O4335" s="5">
        <f>O4336</f>
        <v>91454.360929999995</v>
      </c>
      <c r="P4335" s="5">
        <f t="shared" si="3659"/>
        <v>0</v>
      </c>
      <c r="Q4335" s="5">
        <f t="shared" si="3659"/>
        <v>0</v>
      </c>
      <c r="R4335" s="5">
        <f t="shared" si="3659"/>
        <v>146754.12700000001</v>
      </c>
      <c r="S4335" s="5">
        <f t="shared" si="3659"/>
        <v>91454.360929999995</v>
      </c>
      <c r="T4335" s="5">
        <f t="shared" si="3659"/>
        <v>140246.77652000001</v>
      </c>
      <c r="U4335" s="5">
        <f t="shared" si="3659"/>
        <v>0</v>
      </c>
      <c r="V4335" s="42">
        <f t="shared" si="3659"/>
        <v>140246.77652000001</v>
      </c>
      <c r="W4335" s="5">
        <f t="shared" si="3629"/>
        <v>95.565814322891242</v>
      </c>
      <c r="X4335" s="27"/>
    </row>
    <row r="4336" spans="1:24" ht="15.75" customHeight="1" x14ac:dyDescent="0.3">
      <c r="A4336" s="4" t="s">
        <v>265</v>
      </c>
      <c r="B4336" s="4" t="s">
        <v>1761</v>
      </c>
      <c r="C4336" s="4" t="s">
        <v>905</v>
      </c>
      <c r="D4336" s="4" t="s">
        <v>270</v>
      </c>
      <c r="E4336" s="14" t="s">
        <v>540</v>
      </c>
      <c r="F4336" s="5">
        <v>92483</v>
      </c>
      <c r="G4336" s="5"/>
      <c r="H4336" s="5"/>
      <c r="I4336" s="5">
        <f>50000-11709.7</f>
        <v>38290.300000000003</v>
      </c>
      <c r="J4336" s="5"/>
      <c r="K4336" s="5"/>
      <c r="L4336" s="5">
        <v>15980.826999999999</v>
      </c>
      <c r="M4336" s="5">
        <f t="shared" si="3615"/>
        <v>146754.12700000001</v>
      </c>
      <c r="N4336" s="5">
        <v>146754.12700000001</v>
      </c>
      <c r="O4336" s="5">
        <v>91454.360929999995</v>
      </c>
      <c r="P4336" s="5">
        <v>0</v>
      </c>
      <c r="Q4336" s="5">
        <v>0</v>
      </c>
      <c r="R4336" s="5">
        <f>N4336</f>
        <v>146754.12700000001</v>
      </c>
      <c r="S4336" s="5">
        <f>O4336</f>
        <v>91454.360929999995</v>
      </c>
      <c r="T4336" s="5">
        <v>140246.77652000001</v>
      </c>
      <c r="U4336" s="5">
        <v>0</v>
      </c>
      <c r="V4336" s="42">
        <f>T4336</f>
        <v>140246.77652000001</v>
      </c>
      <c r="W4336" s="5">
        <f t="shared" si="3629"/>
        <v>95.565814322891242</v>
      </c>
      <c r="X4336" s="27"/>
    </row>
    <row r="4337" spans="1:25" ht="31.5" customHeight="1" x14ac:dyDescent="0.3">
      <c r="A4337" s="4" t="s">
        <v>265</v>
      </c>
      <c r="B4337" s="4" t="s">
        <v>1761</v>
      </c>
      <c r="C4337" s="4" t="s">
        <v>1272</v>
      </c>
      <c r="D4337" s="4"/>
      <c r="E4337" s="14" t="s">
        <v>1273</v>
      </c>
      <c r="F4337" s="5">
        <f t="shared" ref="F4337:L4338" si="3660">F4338</f>
        <v>0</v>
      </c>
      <c r="G4337" s="5">
        <f t="shared" si="3660"/>
        <v>0</v>
      </c>
      <c r="H4337" s="5">
        <f t="shared" si="3660"/>
        <v>0</v>
      </c>
      <c r="I4337" s="5">
        <f t="shared" si="3660"/>
        <v>0</v>
      </c>
      <c r="J4337" s="5">
        <f t="shared" si="3660"/>
        <v>0</v>
      </c>
      <c r="K4337" s="5">
        <f t="shared" si="3660"/>
        <v>0</v>
      </c>
      <c r="L4337" s="5">
        <f t="shared" si="3660"/>
        <v>3413.5680000000002</v>
      </c>
      <c r="M4337" s="5">
        <f t="shared" si="3615"/>
        <v>3413.5680000000002</v>
      </c>
      <c r="N4337" s="5">
        <f>N4338</f>
        <v>3413.567</v>
      </c>
      <c r="O4337" s="5">
        <f>O4338</f>
        <v>3413.5671699999998</v>
      </c>
      <c r="P4337" s="5">
        <f t="shared" ref="P4337:V4338" si="3661">P4338</f>
        <v>0</v>
      </c>
      <c r="Q4337" s="5">
        <f t="shared" si="3661"/>
        <v>0</v>
      </c>
      <c r="R4337" s="5">
        <f t="shared" si="3661"/>
        <v>3413.567</v>
      </c>
      <c r="S4337" s="5">
        <f t="shared" si="3661"/>
        <v>3413.5671699999998</v>
      </c>
      <c r="T4337" s="5">
        <f t="shared" si="3661"/>
        <v>3413.5671699999998</v>
      </c>
      <c r="U4337" s="5">
        <f t="shared" si="3661"/>
        <v>0</v>
      </c>
      <c r="V4337" s="42">
        <f t="shared" si="3661"/>
        <v>3413.5671699999998</v>
      </c>
      <c r="W4337" s="5">
        <f t="shared" si="3629"/>
        <v>100.00000498012783</v>
      </c>
      <c r="X4337" s="27"/>
    </row>
    <row r="4338" spans="1:25" ht="31.5" customHeight="1" x14ac:dyDescent="0.3">
      <c r="A4338" s="4" t="s">
        <v>265</v>
      </c>
      <c r="B4338" s="4" t="s">
        <v>1761</v>
      </c>
      <c r="C4338" s="4" t="s">
        <v>1272</v>
      </c>
      <c r="D4338" s="4" t="s">
        <v>271</v>
      </c>
      <c r="E4338" s="14" t="s">
        <v>539</v>
      </c>
      <c r="F4338" s="5">
        <f t="shared" si="3660"/>
        <v>0</v>
      </c>
      <c r="G4338" s="5">
        <f t="shared" si="3660"/>
        <v>0</v>
      </c>
      <c r="H4338" s="5">
        <f t="shared" si="3660"/>
        <v>0</v>
      </c>
      <c r="I4338" s="5">
        <f t="shared" si="3660"/>
        <v>0</v>
      </c>
      <c r="J4338" s="5">
        <f t="shared" si="3660"/>
        <v>0</v>
      </c>
      <c r="K4338" s="5">
        <f t="shared" si="3660"/>
        <v>0</v>
      </c>
      <c r="L4338" s="5">
        <f t="shared" si="3660"/>
        <v>3413.5680000000002</v>
      </c>
      <c r="M4338" s="5">
        <f t="shared" si="3615"/>
        <v>3413.5680000000002</v>
      </c>
      <c r="N4338" s="5">
        <f>N4339</f>
        <v>3413.567</v>
      </c>
      <c r="O4338" s="5">
        <f>O4339</f>
        <v>3413.5671699999998</v>
      </c>
      <c r="P4338" s="5">
        <f t="shared" si="3661"/>
        <v>0</v>
      </c>
      <c r="Q4338" s="5">
        <f t="shared" si="3661"/>
        <v>0</v>
      </c>
      <c r="R4338" s="5">
        <f t="shared" si="3661"/>
        <v>3413.567</v>
      </c>
      <c r="S4338" s="5">
        <f t="shared" si="3661"/>
        <v>3413.5671699999998</v>
      </c>
      <c r="T4338" s="5">
        <f t="shared" si="3661"/>
        <v>3413.5671699999998</v>
      </c>
      <c r="U4338" s="5">
        <f t="shared" si="3661"/>
        <v>0</v>
      </c>
      <c r="V4338" s="42">
        <f t="shared" si="3661"/>
        <v>3413.5671699999998</v>
      </c>
      <c r="W4338" s="5">
        <f t="shared" si="3629"/>
        <v>100.00000498012783</v>
      </c>
      <c r="X4338" s="27"/>
    </row>
    <row r="4339" spans="1:25" ht="15.75" customHeight="1" x14ac:dyDescent="0.3">
      <c r="A4339" s="4" t="s">
        <v>265</v>
      </c>
      <c r="B4339" s="4" t="s">
        <v>1761</v>
      </c>
      <c r="C4339" s="4" t="s">
        <v>1272</v>
      </c>
      <c r="D4339" s="4" t="s">
        <v>270</v>
      </c>
      <c r="E4339" s="14" t="s">
        <v>540</v>
      </c>
      <c r="F4339" s="5"/>
      <c r="G4339" s="5"/>
      <c r="H4339" s="5"/>
      <c r="I4339" s="5"/>
      <c r="J4339" s="5"/>
      <c r="K4339" s="5"/>
      <c r="L4339" s="5">
        <v>3413.5680000000002</v>
      </c>
      <c r="M4339" s="5">
        <f t="shared" si="3615"/>
        <v>3413.5680000000002</v>
      </c>
      <c r="N4339" s="5">
        <v>3413.567</v>
      </c>
      <c r="O4339" s="5">
        <v>3413.5671699999998</v>
      </c>
      <c r="P4339" s="5">
        <v>0</v>
      </c>
      <c r="Q4339" s="5">
        <v>0</v>
      </c>
      <c r="R4339" s="5">
        <v>3413.567</v>
      </c>
      <c r="S4339" s="5">
        <f>O4339</f>
        <v>3413.5671699999998</v>
      </c>
      <c r="T4339" s="5">
        <v>3413.5671699999998</v>
      </c>
      <c r="U4339" s="5">
        <v>0</v>
      </c>
      <c r="V4339" s="42">
        <f>T4339</f>
        <v>3413.5671699999998</v>
      </c>
      <c r="W4339" s="5">
        <f t="shared" si="3629"/>
        <v>100.00000498012783</v>
      </c>
      <c r="X4339" s="27"/>
    </row>
    <row r="4340" spans="1:25" s="10" customFormat="1" ht="31.5" customHeight="1" x14ac:dyDescent="0.3">
      <c r="A4340" s="9" t="s">
        <v>265</v>
      </c>
      <c r="B4340" s="9" t="s">
        <v>1762</v>
      </c>
      <c r="C4340" s="9"/>
      <c r="D4340" s="9"/>
      <c r="E4340" s="13" t="s">
        <v>507</v>
      </c>
      <c r="F4340" s="11">
        <f t="shared" ref="F4340:L4345" si="3662">F4341</f>
        <v>16008.7</v>
      </c>
      <c r="G4340" s="11">
        <f t="shared" si="3662"/>
        <v>12285.5</v>
      </c>
      <c r="H4340" s="11">
        <f t="shared" si="3662"/>
        <v>10000</v>
      </c>
      <c r="I4340" s="11">
        <f t="shared" si="3662"/>
        <v>-1.7053025658242404E-13</v>
      </c>
      <c r="J4340" s="11">
        <f t="shared" si="3662"/>
        <v>-7.9580786405131221E-13</v>
      </c>
      <c r="K4340" s="11">
        <f t="shared" si="3662"/>
        <v>0</v>
      </c>
      <c r="L4340" s="11">
        <f t="shared" si="3662"/>
        <v>-9680.4969999999994</v>
      </c>
      <c r="M4340" s="11">
        <f t="shared" si="3615"/>
        <v>6328.2030000000013</v>
      </c>
      <c r="N4340" s="11">
        <f t="shared" ref="N4340:O4345" si="3663">N4341</f>
        <v>6328.2028099999998</v>
      </c>
      <c r="O4340" s="11">
        <f t="shared" si="3663"/>
        <v>5873.2028099999998</v>
      </c>
      <c r="P4340" s="11">
        <f t="shared" ref="P4340:V4345" si="3664">P4341</f>
        <v>0</v>
      </c>
      <c r="Q4340" s="11">
        <f t="shared" si="3664"/>
        <v>0</v>
      </c>
      <c r="R4340" s="11">
        <f>R4341</f>
        <v>6328.2028099999998</v>
      </c>
      <c r="S4340" s="11">
        <f t="shared" si="3664"/>
        <v>5873.2028099999998</v>
      </c>
      <c r="T4340" s="11">
        <f t="shared" si="3664"/>
        <v>6328.2028099999998</v>
      </c>
      <c r="U4340" s="11">
        <f t="shared" si="3664"/>
        <v>0</v>
      </c>
      <c r="V4340" s="41">
        <f t="shared" si="3664"/>
        <v>6328.2028099999998</v>
      </c>
      <c r="W4340" s="11">
        <f t="shared" si="3629"/>
        <v>100</v>
      </c>
      <c r="X4340" s="26"/>
    </row>
    <row r="4341" spans="1:25" ht="15.75" customHeight="1" x14ac:dyDescent="0.3">
      <c r="A4341" s="4" t="s">
        <v>265</v>
      </c>
      <c r="B4341" s="4" t="s">
        <v>1762</v>
      </c>
      <c r="C4341" s="4" t="s">
        <v>125</v>
      </c>
      <c r="D4341" s="4"/>
      <c r="E4341" s="14" t="s">
        <v>1049</v>
      </c>
      <c r="F4341" s="5">
        <f t="shared" si="3662"/>
        <v>16008.7</v>
      </c>
      <c r="G4341" s="5">
        <f t="shared" si="3662"/>
        <v>12285.5</v>
      </c>
      <c r="H4341" s="5">
        <f t="shared" si="3662"/>
        <v>10000</v>
      </c>
      <c r="I4341" s="5">
        <f t="shared" si="3662"/>
        <v>-1.7053025658242404E-13</v>
      </c>
      <c r="J4341" s="5">
        <f t="shared" si="3662"/>
        <v>-7.9580786405131221E-13</v>
      </c>
      <c r="K4341" s="5">
        <f t="shared" si="3662"/>
        <v>0</v>
      </c>
      <c r="L4341" s="5">
        <f t="shared" si="3662"/>
        <v>-9680.4969999999994</v>
      </c>
      <c r="M4341" s="5">
        <f t="shared" si="3615"/>
        <v>6328.2030000000013</v>
      </c>
      <c r="N4341" s="5">
        <f t="shared" si="3663"/>
        <v>6328.2028099999998</v>
      </c>
      <c r="O4341" s="5">
        <f t="shared" si="3663"/>
        <v>5873.2028099999998</v>
      </c>
      <c r="P4341" s="5">
        <f t="shared" si="3664"/>
        <v>0</v>
      </c>
      <c r="Q4341" s="5">
        <f t="shared" si="3664"/>
        <v>0</v>
      </c>
      <c r="R4341" s="5">
        <f t="shared" si="3664"/>
        <v>6328.2028099999998</v>
      </c>
      <c r="S4341" s="5">
        <f t="shared" si="3664"/>
        <v>5873.2028099999998</v>
      </c>
      <c r="T4341" s="5">
        <f t="shared" si="3664"/>
        <v>6328.2028099999998</v>
      </c>
      <c r="U4341" s="5">
        <f t="shared" si="3664"/>
        <v>0</v>
      </c>
      <c r="V4341" s="42">
        <f t="shared" si="3664"/>
        <v>6328.2028099999998</v>
      </c>
      <c r="W4341" s="5">
        <f t="shared" si="3629"/>
        <v>100</v>
      </c>
      <c r="X4341" s="27"/>
    </row>
    <row r="4342" spans="1:25" ht="31.5" customHeight="1" x14ac:dyDescent="0.3">
      <c r="A4342" s="4" t="s">
        <v>265</v>
      </c>
      <c r="B4342" s="4" t="s">
        <v>1762</v>
      </c>
      <c r="C4342" s="4" t="s">
        <v>191</v>
      </c>
      <c r="D4342" s="4"/>
      <c r="E4342" s="14" t="s">
        <v>1059</v>
      </c>
      <c r="F4342" s="5">
        <f t="shared" si="3662"/>
        <v>16008.7</v>
      </c>
      <c r="G4342" s="5">
        <f t="shared" si="3662"/>
        <v>12285.5</v>
      </c>
      <c r="H4342" s="5">
        <f t="shared" si="3662"/>
        <v>10000</v>
      </c>
      <c r="I4342" s="5">
        <f t="shared" si="3662"/>
        <v>-1.7053025658242404E-13</v>
      </c>
      <c r="J4342" s="5">
        <f t="shared" si="3662"/>
        <v>-7.9580786405131221E-13</v>
      </c>
      <c r="K4342" s="5">
        <f t="shared" si="3662"/>
        <v>0</v>
      </c>
      <c r="L4342" s="5">
        <f t="shared" si="3662"/>
        <v>-9680.4969999999994</v>
      </c>
      <c r="M4342" s="5">
        <f t="shared" si="3615"/>
        <v>6328.2030000000013</v>
      </c>
      <c r="N4342" s="5">
        <f t="shared" si="3663"/>
        <v>6328.2028099999998</v>
      </c>
      <c r="O4342" s="5">
        <f t="shared" si="3663"/>
        <v>5873.2028099999998</v>
      </c>
      <c r="P4342" s="5">
        <f t="shared" si="3664"/>
        <v>0</v>
      </c>
      <c r="Q4342" s="5">
        <f t="shared" si="3664"/>
        <v>0</v>
      </c>
      <c r="R4342" s="5">
        <f t="shared" si="3664"/>
        <v>6328.2028099999998</v>
      </c>
      <c r="S4342" s="5">
        <f t="shared" si="3664"/>
        <v>5873.2028099999998</v>
      </c>
      <c r="T4342" s="5">
        <f t="shared" si="3664"/>
        <v>6328.2028099999998</v>
      </c>
      <c r="U4342" s="5">
        <f t="shared" si="3664"/>
        <v>0</v>
      </c>
      <c r="V4342" s="42">
        <f t="shared" si="3664"/>
        <v>6328.2028099999998</v>
      </c>
      <c r="W4342" s="5">
        <f t="shared" si="3629"/>
        <v>100</v>
      </c>
      <c r="X4342" s="27"/>
    </row>
    <row r="4343" spans="1:25" ht="47.25" customHeight="1" x14ac:dyDescent="0.3">
      <c r="A4343" s="4" t="s">
        <v>265</v>
      </c>
      <c r="B4343" s="4" t="s">
        <v>1762</v>
      </c>
      <c r="C4343" s="4" t="s">
        <v>274</v>
      </c>
      <c r="D4343" s="4"/>
      <c r="E4343" s="14" t="s">
        <v>1061</v>
      </c>
      <c r="F4343" s="5">
        <f t="shared" si="3662"/>
        <v>16008.7</v>
      </c>
      <c r="G4343" s="5">
        <f t="shared" si="3662"/>
        <v>12285.5</v>
      </c>
      <c r="H4343" s="5">
        <f t="shared" si="3662"/>
        <v>10000</v>
      </c>
      <c r="I4343" s="5">
        <f>I4344+I4347+I4350+I4353+I4356+I4359+I4362+I4365+I4368+I4371+I4374+I4377+I4380</f>
        <v>-1.7053025658242404E-13</v>
      </c>
      <c r="J4343" s="5">
        <f>J4344+J4347+J4350+J4353+J4356+J4359+J4362+J4365+J4368+J4371+J4374+J4377+J4380</f>
        <v>-7.9580786405131221E-13</v>
      </c>
      <c r="K4343" s="5">
        <f>K4344+K4347+K4350+K4353+K4356+K4359+K4362+K4365+K4368+K4371+K4374+K4377+K4380</f>
        <v>0</v>
      </c>
      <c r="L4343" s="5">
        <f>L4344+L4347+L4350+L4353+L4356+L4359+L4362+L4365+L4368+L4371+L4374+L4377+L4380+L4383+L4386</f>
        <v>-9680.4969999999994</v>
      </c>
      <c r="M4343" s="5">
        <f t="shared" si="3615"/>
        <v>6328.2030000000013</v>
      </c>
      <c r="N4343" s="5">
        <f>N4344+N4347+N4350+N4353+N4356+N4359+N4362+N4365+N4368+N4371+N4374+N4377+N4380+N4383+N4386</f>
        <v>6328.2028099999998</v>
      </c>
      <c r="O4343" s="5">
        <f>O4344+O4347+O4350+O4353+O4356+O4359+O4362+O4365+O4368+O4371+O4374+O4377+O4380+O4383+O4386</f>
        <v>5873.2028099999998</v>
      </c>
      <c r="P4343" s="5">
        <f t="shared" si="3664"/>
        <v>0</v>
      </c>
      <c r="Q4343" s="5">
        <f t="shared" si="3664"/>
        <v>0</v>
      </c>
      <c r="R4343" s="5">
        <f>R4344+R4347+R4350+R4353+R4356+R4359+R4362+R4365+R4368+R4371+R4374+R4377+R4380+R4383+R4386</f>
        <v>6328.2028099999998</v>
      </c>
      <c r="S4343" s="5">
        <f>S4344+S4347+S4350+S4353+S4356+S4359+S4362+S4365+S4368+S4371+S4374+S4377+S4380+S4383+S4386</f>
        <v>5873.2028099999998</v>
      </c>
      <c r="T4343" s="5">
        <f>T4344+T4347+T4350+T4353+T4356+T4359+T4362+T4365+T4368+T4371+T4374+T4377+T4380+T4383+T4386</f>
        <v>6328.2028099999998</v>
      </c>
      <c r="U4343" s="5">
        <f t="shared" si="3664"/>
        <v>0</v>
      </c>
      <c r="V4343" s="42">
        <f>V4344+V4347+V4350+V4353+V4356+V4365+V4383+V4386</f>
        <v>6328.2028099999998</v>
      </c>
      <c r="W4343" s="5">
        <f t="shared" si="3629"/>
        <v>100</v>
      </c>
      <c r="X4343" s="27"/>
    </row>
    <row r="4344" spans="1:25" ht="31.5" hidden="1" customHeight="1" x14ac:dyDescent="0.25">
      <c r="A4344" s="4" t="s">
        <v>265</v>
      </c>
      <c r="B4344" s="4" t="s">
        <v>1762</v>
      </c>
      <c r="C4344" s="4" t="s">
        <v>273</v>
      </c>
      <c r="D4344" s="4"/>
      <c r="E4344" s="14" t="s">
        <v>574</v>
      </c>
      <c r="F4344" s="5">
        <f t="shared" si="3662"/>
        <v>16008.7</v>
      </c>
      <c r="G4344" s="5">
        <f t="shared" si="3662"/>
        <v>12285.5</v>
      </c>
      <c r="H4344" s="5">
        <f t="shared" si="3662"/>
        <v>10000</v>
      </c>
      <c r="I4344" s="5">
        <f t="shared" si="3662"/>
        <v>-16008.7</v>
      </c>
      <c r="J4344" s="5">
        <f t="shared" si="3662"/>
        <v>-12285.5</v>
      </c>
      <c r="K4344" s="5">
        <f t="shared" si="3662"/>
        <v>-10000</v>
      </c>
      <c r="L4344" s="5">
        <f t="shared" si="3662"/>
        <v>0</v>
      </c>
      <c r="M4344" s="5">
        <f t="shared" si="3615"/>
        <v>0</v>
      </c>
      <c r="N4344" s="5">
        <f t="shared" si="3663"/>
        <v>0</v>
      </c>
      <c r="O4344" s="5">
        <f t="shared" si="3663"/>
        <v>0</v>
      </c>
      <c r="P4344" s="5">
        <f t="shared" si="3664"/>
        <v>0</v>
      </c>
      <c r="Q4344" s="5">
        <f t="shared" si="3664"/>
        <v>0</v>
      </c>
      <c r="R4344" s="5">
        <f t="shared" si="3664"/>
        <v>0</v>
      </c>
      <c r="S4344" s="5">
        <f t="shared" si="3664"/>
        <v>0</v>
      </c>
      <c r="T4344" s="5">
        <f t="shared" si="3664"/>
        <v>0</v>
      </c>
      <c r="U4344" s="5">
        <f t="shared" si="3664"/>
        <v>0</v>
      </c>
      <c r="V4344" s="42">
        <f t="shared" si="3664"/>
        <v>0</v>
      </c>
      <c r="W4344" s="5" t="e">
        <f t="shared" si="3629"/>
        <v>#DIV/0!</v>
      </c>
      <c r="X4344" s="27" t="s">
        <v>1591</v>
      </c>
      <c r="Y4344" s="2" t="s">
        <v>1630</v>
      </c>
    </row>
    <row r="4345" spans="1:25" ht="31.5" hidden="1" customHeight="1" x14ac:dyDescent="0.25">
      <c r="A4345" s="4" t="s">
        <v>265</v>
      </c>
      <c r="B4345" s="4" t="s">
        <v>1762</v>
      </c>
      <c r="C4345" s="4" t="s">
        <v>273</v>
      </c>
      <c r="D4345" s="4" t="s">
        <v>271</v>
      </c>
      <c r="E4345" s="14" t="s">
        <v>539</v>
      </c>
      <c r="F4345" s="5">
        <f t="shared" si="3662"/>
        <v>16008.7</v>
      </c>
      <c r="G4345" s="5">
        <f t="shared" si="3662"/>
        <v>12285.5</v>
      </c>
      <c r="H4345" s="5">
        <f t="shared" si="3662"/>
        <v>10000</v>
      </c>
      <c r="I4345" s="5">
        <f t="shared" si="3662"/>
        <v>-16008.7</v>
      </c>
      <c r="J4345" s="5">
        <f t="shared" si="3662"/>
        <v>-12285.5</v>
      </c>
      <c r="K4345" s="5">
        <f t="shared" si="3662"/>
        <v>-10000</v>
      </c>
      <c r="L4345" s="5">
        <f t="shared" si="3662"/>
        <v>0</v>
      </c>
      <c r="M4345" s="5">
        <f t="shared" si="3615"/>
        <v>0</v>
      </c>
      <c r="N4345" s="5">
        <f t="shared" si="3663"/>
        <v>0</v>
      </c>
      <c r="O4345" s="5">
        <f t="shared" si="3663"/>
        <v>0</v>
      </c>
      <c r="P4345" s="5">
        <f t="shared" si="3664"/>
        <v>0</v>
      </c>
      <c r="Q4345" s="5">
        <f t="shared" si="3664"/>
        <v>0</v>
      </c>
      <c r="R4345" s="5">
        <f t="shared" si="3664"/>
        <v>0</v>
      </c>
      <c r="S4345" s="5">
        <f t="shared" si="3664"/>
        <v>0</v>
      </c>
      <c r="T4345" s="5">
        <f t="shared" si="3664"/>
        <v>0</v>
      </c>
      <c r="U4345" s="5">
        <f t="shared" si="3664"/>
        <v>0</v>
      </c>
      <c r="V4345" s="42">
        <f t="shared" si="3664"/>
        <v>0</v>
      </c>
      <c r="W4345" s="5" t="e">
        <f t="shared" si="3629"/>
        <v>#DIV/0!</v>
      </c>
      <c r="X4345" s="27" t="s">
        <v>1591</v>
      </c>
      <c r="Y4345" s="2" t="s">
        <v>1630</v>
      </c>
    </row>
    <row r="4346" spans="1:25" ht="15.75" hidden="1" customHeight="1" x14ac:dyDescent="0.25">
      <c r="A4346" s="4" t="s">
        <v>265</v>
      </c>
      <c r="B4346" s="4" t="s">
        <v>1762</v>
      </c>
      <c r="C4346" s="4" t="s">
        <v>273</v>
      </c>
      <c r="D4346" s="4" t="s">
        <v>270</v>
      </c>
      <c r="E4346" s="14" t="s">
        <v>540</v>
      </c>
      <c r="F4346" s="5">
        <v>16008.7</v>
      </c>
      <c r="G4346" s="5">
        <v>12285.5</v>
      </c>
      <c r="H4346" s="5">
        <v>10000</v>
      </c>
      <c r="I4346" s="5">
        <v>-16008.7</v>
      </c>
      <c r="J4346" s="5">
        <v>-12285.5</v>
      </c>
      <c r="K4346" s="5">
        <v>-10000</v>
      </c>
      <c r="L4346" s="5"/>
      <c r="M4346" s="5">
        <f t="shared" si="3615"/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42">
        <v>0</v>
      </c>
      <c r="W4346" s="5" t="e">
        <f t="shared" si="3629"/>
        <v>#DIV/0!</v>
      </c>
      <c r="X4346" s="27" t="s">
        <v>1591</v>
      </c>
      <c r="Y4346" s="2" t="s">
        <v>1630</v>
      </c>
    </row>
    <row r="4347" spans="1:25" ht="47.25" hidden="1" customHeight="1" x14ac:dyDescent="0.25">
      <c r="A4347" s="4" t="s">
        <v>265</v>
      </c>
      <c r="B4347" s="4" t="s">
        <v>1762</v>
      </c>
      <c r="C4347" s="4" t="s">
        <v>1565</v>
      </c>
      <c r="D4347" s="4"/>
      <c r="E4347" s="14" t="s">
        <v>1566</v>
      </c>
      <c r="F4347" s="5"/>
      <c r="G4347" s="5"/>
      <c r="H4347" s="5"/>
      <c r="I4347" s="5">
        <f t="shared" ref="I4347:L4348" si="3665">I4348</f>
        <v>3660.7</v>
      </c>
      <c r="J4347" s="5">
        <f t="shared" si="3665"/>
        <v>0</v>
      </c>
      <c r="K4347" s="5">
        <f t="shared" si="3665"/>
        <v>0</v>
      </c>
      <c r="L4347" s="5">
        <f t="shared" si="3665"/>
        <v>-3660.7</v>
      </c>
      <c r="M4347" s="5">
        <f t="shared" si="3615"/>
        <v>0</v>
      </c>
      <c r="N4347" s="5">
        <f>N4348</f>
        <v>0</v>
      </c>
      <c r="O4347" s="5">
        <f>O4348</f>
        <v>0</v>
      </c>
      <c r="P4347" s="5">
        <f t="shared" ref="P4347:V4348" si="3666">P4348</f>
        <v>0</v>
      </c>
      <c r="Q4347" s="5">
        <f t="shared" si="3666"/>
        <v>0</v>
      </c>
      <c r="R4347" s="5">
        <f t="shared" si="3666"/>
        <v>0</v>
      </c>
      <c r="S4347" s="5">
        <f t="shared" si="3666"/>
        <v>0</v>
      </c>
      <c r="T4347" s="5">
        <f>T4348</f>
        <v>0</v>
      </c>
      <c r="U4347" s="5">
        <f t="shared" si="3666"/>
        <v>0</v>
      </c>
      <c r="V4347" s="42">
        <f t="shared" si="3666"/>
        <v>0</v>
      </c>
      <c r="W4347" s="5" t="e">
        <f t="shared" si="3629"/>
        <v>#DIV/0!</v>
      </c>
      <c r="X4347" s="25" t="s">
        <v>1591</v>
      </c>
    </row>
    <row r="4348" spans="1:25" ht="31.5" hidden="1" customHeight="1" x14ac:dyDescent="0.3">
      <c r="A4348" s="4" t="s">
        <v>265</v>
      </c>
      <c r="B4348" s="4" t="s">
        <v>1762</v>
      </c>
      <c r="C4348" s="4" t="s">
        <v>1565</v>
      </c>
      <c r="D4348" s="4" t="s">
        <v>271</v>
      </c>
      <c r="E4348" s="14" t="s">
        <v>539</v>
      </c>
      <c r="F4348" s="5"/>
      <c r="G4348" s="5"/>
      <c r="H4348" s="5"/>
      <c r="I4348" s="5">
        <f t="shared" si="3665"/>
        <v>3660.7</v>
      </c>
      <c r="J4348" s="5">
        <f t="shared" si="3665"/>
        <v>0</v>
      </c>
      <c r="K4348" s="5">
        <f t="shared" si="3665"/>
        <v>0</v>
      </c>
      <c r="L4348" s="5">
        <f t="shared" si="3665"/>
        <v>-3660.7</v>
      </c>
      <c r="M4348" s="5">
        <f t="shared" si="3615"/>
        <v>0</v>
      </c>
      <c r="N4348" s="5">
        <f>N4349</f>
        <v>0</v>
      </c>
      <c r="O4348" s="5">
        <f>O4349</f>
        <v>0</v>
      </c>
      <c r="P4348" s="5">
        <f t="shared" si="3666"/>
        <v>0</v>
      </c>
      <c r="Q4348" s="5">
        <f t="shared" si="3666"/>
        <v>0</v>
      </c>
      <c r="R4348" s="5">
        <f t="shared" si="3666"/>
        <v>0</v>
      </c>
      <c r="S4348" s="5">
        <f t="shared" si="3666"/>
        <v>0</v>
      </c>
      <c r="T4348" s="5">
        <f>T4349</f>
        <v>0</v>
      </c>
      <c r="U4348" s="5">
        <f t="shared" si="3666"/>
        <v>0</v>
      </c>
      <c r="V4348" s="42">
        <f t="shared" si="3666"/>
        <v>0</v>
      </c>
      <c r="W4348" s="5" t="e">
        <f t="shared" si="3629"/>
        <v>#DIV/0!</v>
      </c>
      <c r="X4348" s="25" t="s">
        <v>1591</v>
      </c>
    </row>
    <row r="4349" spans="1:25" ht="15.75" hidden="1" customHeight="1" x14ac:dyDescent="0.3">
      <c r="A4349" s="4" t="s">
        <v>265</v>
      </c>
      <c r="B4349" s="4" t="s">
        <v>1762</v>
      </c>
      <c r="C4349" s="4" t="s">
        <v>1565</v>
      </c>
      <c r="D4349" s="4" t="s">
        <v>270</v>
      </c>
      <c r="E4349" s="14" t="s">
        <v>540</v>
      </c>
      <c r="F4349" s="5"/>
      <c r="G4349" s="5"/>
      <c r="H4349" s="5"/>
      <c r="I4349" s="5">
        <v>3660.7</v>
      </c>
      <c r="J4349" s="5"/>
      <c r="K4349" s="5"/>
      <c r="L4349" s="5">
        <f>305.8-3660.7-305.8</f>
        <v>-3660.7</v>
      </c>
      <c r="M4349" s="5">
        <f t="shared" si="3615"/>
        <v>0</v>
      </c>
      <c r="N4349" s="5">
        <v>0</v>
      </c>
      <c r="O4349" s="5">
        <v>0</v>
      </c>
      <c r="P4349" s="5">
        <v>0</v>
      </c>
      <c r="Q4349" s="5">
        <v>0</v>
      </c>
      <c r="R4349" s="5">
        <f>N4349</f>
        <v>0</v>
      </c>
      <c r="S4349" s="5">
        <f>O4349</f>
        <v>0</v>
      </c>
      <c r="T4349" s="5">
        <v>0</v>
      </c>
      <c r="U4349" s="5">
        <v>0</v>
      </c>
      <c r="V4349" s="42">
        <v>0</v>
      </c>
      <c r="W4349" s="5" t="e">
        <f t="shared" si="3629"/>
        <v>#DIV/0!</v>
      </c>
      <c r="X4349" s="25" t="s">
        <v>1591</v>
      </c>
    </row>
    <row r="4350" spans="1:25" ht="47.25" customHeight="1" x14ac:dyDescent="0.3">
      <c r="A4350" s="4" t="s">
        <v>265</v>
      </c>
      <c r="B4350" s="4" t="s">
        <v>1762</v>
      </c>
      <c r="C4350" s="4" t="s">
        <v>1567</v>
      </c>
      <c r="D4350" s="4"/>
      <c r="E4350" s="14" t="s">
        <v>1568</v>
      </c>
      <c r="F4350" s="5"/>
      <c r="G4350" s="5"/>
      <c r="H4350" s="5"/>
      <c r="I4350" s="5">
        <f t="shared" ref="I4350:L4351" si="3667">I4351</f>
        <v>3660.7</v>
      </c>
      <c r="J4350" s="5">
        <f t="shared" si="3667"/>
        <v>0</v>
      </c>
      <c r="K4350" s="5">
        <f t="shared" si="3667"/>
        <v>0</v>
      </c>
      <c r="L4350" s="5">
        <f t="shared" si="3667"/>
        <v>-3354.8999999999996</v>
      </c>
      <c r="M4350" s="5">
        <f t="shared" si="3615"/>
        <v>305.80000000000018</v>
      </c>
      <c r="N4350" s="5">
        <f>N4351</f>
        <v>305.8</v>
      </c>
      <c r="O4350" s="5">
        <f>O4351</f>
        <v>305.8</v>
      </c>
      <c r="P4350" s="5">
        <f t="shared" ref="P4350:V4351" si="3668">P4351</f>
        <v>0</v>
      </c>
      <c r="Q4350" s="5">
        <f t="shared" si="3668"/>
        <v>0</v>
      </c>
      <c r="R4350" s="5">
        <f t="shared" si="3668"/>
        <v>305.8</v>
      </c>
      <c r="S4350" s="5">
        <f t="shared" si="3668"/>
        <v>305.8</v>
      </c>
      <c r="T4350" s="5">
        <f>T4351</f>
        <v>305.8</v>
      </c>
      <c r="U4350" s="5">
        <f t="shared" si="3668"/>
        <v>0</v>
      </c>
      <c r="V4350" s="42">
        <f t="shared" si="3668"/>
        <v>305.8</v>
      </c>
      <c r="W4350" s="5">
        <f t="shared" si="3629"/>
        <v>100</v>
      </c>
      <c r="X4350" s="27"/>
    </row>
    <row r="4351" spans="1:25" ht="31.5" customHeight="1" x14ac:dyDescent="0.3">
      <c r="A4351" s="4" t="s">
        <v>265</v>
      </c>
      <c r="B4351" s="4" t="s">
        <v>1762</v>
      </c>
      <c r="C4351" s="4" t="s">
        <v>1567</v>
      </c>
      <c r="D4351" s="4" t="s">
        <v>271</v>
      </c>
      <c r="E4351" s="14" t="s">
        <v>539</v>
      </c>
      <c r="F4351" s="5"/>
      <c r="G4351" s="5"/>
      <c r="H4351" s="5"/>
      <c r="I4351" s="5">
        <f t="shared" si="3667"/>
        <v>3660.7</v>
      </c>
      <c r="J4351" s="5">
        <f t="shared" si="3667"/>
        <v>0</v>
      </c>
      <c r="K4351" s="5">
        <f t="shared" si="3667"/>
        <v>0</v>
      </c>
      <c r="L4351" s="5">
        <f t="shared" si="3667"/>
        <v>-3354.8999999999996</v>
      </c>
      <c r="M4351" s="5">
        <f t="shared" si="3615"/>
        <v>305.80000000000018</v>
      </c>
      <c r="N4351" s="5">
        <f>N4352</f>
        <v>305.8</v>
      </c>
      <c r="O4351" s="5">
        <f>O4352</f>
        <v>305.8</v>
      </c>
      <c r="P4351" s="5">
        <f t="shared" si="3668"/>
        <v>0</v>
      </c>
      <c r="Q4351" s="5">
        <f t="shared" si="3668"/>
        <v>0</v>
      </c>
      <c r="R4351" s="5">
        <f t="shared" si="3668"/>
        <v>305.8</v>
      </c>
      <c r="S4351" s="5">
        <f t="shared" si="3668"/>
        <v>305.8</v>
      </c>
      <c r="T4351" s="5">
        <f>T4352</f>
        <v>305.8</v>
      </c>
      <c r="U4351" s="5">
        <f t="shared" si="3668"/>
        <v>0</v>
      </c>
      <c r="V4351" s="42">
        <f t="shared" si="3668"/>
        <v>305.8</v>
      </c>
      <c r="W4351" s="5">
        <f t="shared" si="3629"/>
        <v>100</v>
      </c>
      <c r="X4351" s="27"/>
    </row>
    <row r="4352" spans="1:25" ht="15.75" customHeight="1" x14ac:dyDescent="0.3">
      <c r="A4352" s="4" t="s">
        <v>265</v>
      </c>
      <c r="B4352" s="4" t="s">
        <v>1762</v>
      </c>
      <c r="C4352" s="4" t="s">
        <v>1567</v>
      </c>
      <c r="D4352" s="4" t="s">
        <v>270</v>
      </c>
      <c r="E4352" s="14" t="s">
        <v>540</v>
      </c>
      <c r="F4352" s="5"/>
      <c r="G4352" s="5"/>
      <c r="H4352" s="5"/>
      <c r="I4352" s="5">
        <v>3660.7</v>
      </c>
      <c r="J4352" s="5"/>
      <c r="K4352" s="5"/>
      <c r="L4352" s="5">
        <f>305.8+3170.129-6830.829</f>
        <v>-3354.8999999999996</v>
      </c>
      <c r="M4352" s="5">
        <f t="shared" si="3615"/>
        <v>305.80000000000018</v>
      </c>
      <c r="N4352" s="5">
        <v>305.8</v>
      </c>
      <c r="O4352" s="5">
        <v>305.8</v>
      </c>
      <c r="P4352" s="5">
        <v>0</v>
      </c>
      <c r="Q4352" s="5">
        <v>0</v>
      </c>
      <c r="R4352" s="5">
        <f>N4352</f>
        <v>305.8</v>
      </c>
      <c r="S4352" s="5">
        <f>O4352</f>
        <v>305.8</v>
      </c>
      <c r="T4352" s="5">
        <v>305.8</v>
      </c>
      <c r="U4352" s="5">
        <v>0</v>
      </c>
      <c r="V4352" s="42">
        <f>T4352</f>
        <v>305.8</v>
      </c>
      <c r="W4352" s="5">
        <f t="shared" si="3629"/>
        <v>100</v>
      </c>
      <c r="X4352" s="27"/>
    </row>
    <row r="4353" spans="1:25" ht="47.25" customHeight="1" x14ac:dyDescent="0.3">
      <c r="A4353" s="4" t="s">
        <v>265</v>
      </c>
      <c r="B4353" s="4" t="s">
        <v>1762</v>
      </c>
      <c r="C4353" s="4" t="s">
        <v>1569</v>
      </c>
      <c r="D4353" s="4"/>
      <c r="E4353" s="14" t="s">
        <v>1570</v>
      </c>
      <c r="F4353" s="5"/>
      <c r="G4353" s="5"/>
      <c r="H4353" s="5"/>
      <c r="I4353" s="5">
        <f t="shared" ref="I4353:L4354" si="3669">I4354</f>
        <v>455.3</v>
      </c>
      <c r="J4353" s="5">
        <f t="shared" si="3669"/>
        <v>3780.4</v>
      </c>
      <c r="K4353" s="5">
        <f t="shared" si="3669"/>
        <v>0</v>
      </c>
      <c r="L4353" s="5">
        <f t="shared" si="3669"/>
        <v>-0.3</v>
      </c>
      <c r="M4353" s="5">
        <f t="shared" si="3615"/>
        <v>455</v>
      </c>
      <c r="N4353" s="5">
        <f>N4354</f>
        <v>455</v>
      </c>
      <c r="O4353" s="5">
        <f>O4354</f>
        <v>0</v>
      </c>
      <c r="P4353" s="5">
        <f t="shared" ref="P4353:V4354" si="3670">P4354</f>
        <v>0</v>
      </c>
      <c r="Q4353" s="5">
        <f t="shared" si="3670"/>
        <v>0</v>
      </c>
      <c r="R4353" s="5">
        <f t="shared" si="3670"/>
        <v>455</v>
      </c>
      <c r="S4353" s="5">
        <f t="shared" si="3670"/>
        <v>0</v>
      </c>
      <c r="T4353" s="5">
        <f>T4354</f>
        <v>455</v>
      </c>
      <c r="U4353" s="5">
        <f t="shared" si="3670"/>
        <v>0</v>
      </c>
      <c r="V4353" s="42">
        <f t="shared" si="3670"/>
        <v>455</v>
      </c>
      <c r="W4353" s="5">
        <f t="shared" si="3629"/>
        <v>100</v>
      </c>
      <c r="X4353" s="27"/>
    </row>
    <row r="4354" spans="1:25" ht="31.5" customHeight="1" x14ac:dyDescent="0.3">
      <c r="A4354" s="4" t="s">
        <v>265</v>
      </c>
      <c r="B4354" s="4" t="s">
        <v>1762</v>
      </c>
      <c r="C4354" s="4" t="s">
        <v>1569</v>
      </c>
      <c r="D4354" s="4" t="s">
        <v>271</v>
      </c>
      <c r="E4354" s="14" t="s">
        <v>539</v>
      </c>
      <c r="F4354" s="5"/>
      <c r="G4354" s="5"/>
      <c r="H4354" s="5"/>
      <c r="I4354" s="5">
        <f t="shared" si="3669"/>
        <v>455.3</v>
      </c>
      <c r="J4354" s="5">
        <f t="shared" si="3669"/>
        <v>3780.4</v>
      </c>
      <c r="K4354" s="5">
        <f t="shared" si="3669"/>
        <v>0</v>
      </c>
      <c r="L4354" s="5">
        <f t="shared" si="3669"/>
        <v>-0.3</v>
      </c>
      <c r="M4354" s="5">
        <f t="shared" si="3615"/>
        <v>455</v>
      </c>
      <c r="N4354" s="5">
        <f>N4355</f>
        <v>455</v>
      </c>
      <c r="O4354" s="5">
        <f>O4355</f>
        <v>0</v>
      </c>
      <c r="P4354" s="5">
        <f t="shared" si="3670"/>
        <v>0</v>
      </c>
      <c r="Q4354" s="5">
        <f t="shared" si="3670"/>
        <v>0</v>
      </c>
      <c r="R4354" s="5">
        <f t="shared" si="3670"/>
        <v>455</v>
      </c>
      <c r="S4354" s="5">
        <f t="shared" si="3670"/>
        <v>0</v>
      </c>
      <c r="T4354" s="5">
        <f>T4355</f>
        <v>455</v>
      </c>
      <c r="U4354" s="5">
        <f t="shared" si="3670"/>
        <v>0</v>
      </c>
      <c r="V4354" s="42">
        <f t="shared" si="3670"/>
        <v>455</v>
      </c>
      <c r="W4354" s="5">
        <f t="shared" si="3629"/>
        <v>100</v>
      </c>
      <c r="X4354" s="27"/>
    </row>
    <row r="4355" spans="1:25" ht="15.75" customHeight="1" x14ac:dyDescent="0.3">
      <c r="A4355" s="4" t="s">
        <v>265</v>
      </c>
      <c r="B4355" s="4" t="s">
        <v>1762</v>
      </c>
      <c r="C4355" s="4" t="s">
        <v>1569</v>
      </c>
      <c r="D4355" s="4" t="s">
        <v>270</v>
      </c>
      <c r="E4355" s="14" t="s">
        <v>540</v>
      </c>
      <c r="F4355" s="5"/>
      <c r="G4355" s="5"/>
      <c r="H4355" s="5"/>
      <c r="I4355" s="5">
        <v>455.3</v>
      </c>
      <c r="J4355" s="5">
        <v>3780.4</v>
      </c>
      <c r="K4355" s="5"/>
      <c r="L4355" s="5">
        <v>-0.3</v>
      </c>
      <c r="M4355" s="5">
        <f t="shared" si="3615"/>
        <v>455</v>
      </c>
      <c r="N4355" s="5">
        <v>455</v>
      </c>
      <c r="O4355" s="5">
        <v>0</v>
      </c>
      <c r="P4355" s="5">
        <v>0</v>
      </c>
      <c r="Q4355" s="5">
        <v>0</v>
      </c>
      <c r="R4355" s="5">
        <f>N4355</f>
        <v>455</v>
      </c>
      <c r="S4355" s="5">
        <f>O4355</f>
        <v>0</v>
      </c>
      <c r="T4355" s="5">
        <v>455</v>
      </c>
      <c r="U4355" s="5">
        <v>0</v>
      </c>
      <c r="V4355" s="42">
        <f>T4355</f>
        <v>455</v>
      </c>
      <c r="W4355" s="5">
        <f t="shared" si="3629"/>
        <v>100</v>
      </c>
      <c r="X4355" s="27"/>
    </row>
    <row r="4356" spans="1:25" ht="47.25" customHeight="1" x14ac:dyDescent="0.3">
      <c r="A4356" s="4" t="s">
        <v>265</v>
      </c>
      <c r="B4356" s="4" t="s">
        <v>1762</v>
      </c>
      <c r="C4356" s="4" t="s">
        <v>1571</v>
      </c>
      <c r="D4356" s="4"/>
      <c r="E4356" s="14" t="s">
        <v>1572</v>
      </c>
      <c r="F4356" s="5"/>
      <c r="G4356" s="5"/>
      <c r="H4356" s="5"/>
      <c r="I4356" s="5">
        <f t="shared" ref="I4356:L4357" si="3671">I4357</f>
        <v>3660.7</v>
      </c>
      <c r="J4356" s="5">
        <f t="shared" si="3671"/>
        <v>0</v>
      </c>
      <c r="K4356" s="5">
        <f t="shared" si="3671"/>
        <v>0</v>
      </c>
      <c r="L4356" s="5">
        <f t="shared" si="3671"/>
        <v>-3354.8999999999996</v>
      </c>
      <c r="M4356" s="5">
        <f t="shared" si="3615"/>
        <v>305.80000000000018</v>
      </c>
      <c r="N4356" s="5">
        <f>N4357</f>
        <v>305.8</v>
      </c>
      <c r="O4356" s="5">
        <f>O4357</f>
        <v>305.8</v>
      </c>
      <c r="P4356" s="5">
        <f t="shared" ref="P4356:V4357" si="3672">P4357</f>
        <v>0</v>
      </c>
      <c r="Q4356" s="5">
        <f t="shared" si="3672"/>
        <v>0</v>
      </c>
      <c r="R4356" s="5">
        <f t="shared" si="3672"/>
        <v>305.8</v>
      </c>
      <c r="S4356" s="5">
        <f t="shared" si="3672"/>
        <v>305.8</v>
      </c>
      <c r="T4356" s="5">
        <f>T4357</f>
        <v>305.8</v>
      </c>
      <c r="U4356" s="5">
        <f t="shared" si="3672"/>
        <v>0</v>
      </c>
      <c r="V4356" s="42">
        <f t="shared" si="3672"/>
        <v>305.8</v>
      </c>
      <c r="W4356" s="5">
        <f t="shared" si="3629"/>
        <v>100</v>
      </c>
      <c r="X4356" s="27"/>
    </row>
    <row r="4357" spans="1:25" ht="31.5" customHeight="1" x14ac:dyDescent="0.3">
      <c r="A4357" s="4" t="s">
        <v>265</v>
      </c>
      <c r="B4357" s="4" t="s">
        <v>1762</v>
      </c>
      <c r="C4357" s="4" t="s">
        <v>1571</v>
      </c>
      <c r="D4357" s="4" t="s">
        <v>271</v>
      </c>
      <c r="E4357" s="14" t="s">
        <v>539</v>
      </c>
      <c r="F4357" s="5"/>
      <c r="G4357" s="5"/>
      <c r="H4357" s="5"/>
      <c r="I4357" s="5">
        <f t="shared" si="3671"/>
        <v>3660.7</v>
      </c>
      <c r="J4357" s="5">
        <f t="shared" si="3671"/>
        <v>0</v>
      </c>
      <c r="K4357" s="5">
        <f t="shared" si="3671"/>
        <v>0</v>
      </c>
      <c r="L4357" s="5">
        <f t="shared" si="3671"/>
        <v>-3354.8999999999996</v>
      </c>
      <c r="M4357" s="5">
        <f t="shared" si="3615"/>
        <v>305.80000000000018</v>
      </c>
      <c r="N4357" s="5">
        <f>N4358</f>
        <v>305.8</v>
      </c>
      <c r="O4357" s="5">
        <f>O4358</f>
        <v>305.8</v>
      </c>
      <c r="P4357" s="5">
        <f t="shared" si="3672"/>
        <v>0</v>
      </c>
      <c r="Q4357" s="5">
        <f t="shared" si="3672"/>
        <v>0</v>
      </c>
      <c r="R4357" s="5">
        <f t="shared" si="3672"/>
        <v>305.8</v>
      </c>
      <c r="S4357" s="5">
        <f t="shared" si="3672"/>
        <v>305.8</v>
      </c>
      <c r="T4357" s="5">
        <f>T4358</f>
        <v>305.8</v>
      </c>
      <c r="U4357" s="5">
        <f t="shared" si="3672"/>
        <v>0</v>
      </c>
      <c r="V4357" s="42">
        <f t="shared" si="3672"/>
        <v>305.8</v>
      </c>
      <c r="W4357" s="5">
        <f t="shared" si="3629"/>
        <v>100</v>
      </c>
      <c r="X4357" s="27"/>
    </row>
    <row r="4358" spans="1:25" ht="15.75" customHeight="1" x14ac:dyDescent="0.3">
      <c r="A4358" s="4" t="s">
        <v>265</v>
      </c>
      <c r="B4358" s="4" t="s">
        <v>1762</v>
      </c>
      <c r="C4358" s="4" t="s">
        <v>1571</v>
      </c>
      <c r="D4358" s="4" t="s">
        <v>270</v>
      </c>
      <c r="E4358" s="14" t="s">
        <v>540</v>
      </c>
      <c r="F4358" s="5"/>
      <c r="G4358" s="5"/>
      <c r="H4358" s="5"/>
      <c r="I4358" s="5">
        <v>3660.7</v>
      </c>
      <c r="J4358" s="5"/>
      <c r="K4358" s="5"/>
      <c r="L4358" s="5">
        <f>305.8-3660.7</f>
        <v>-3354.8999999999996</v>
      </c>
      <c r="M4358" s="5">
        <f t="shared" si="3615"/>
        <v>305.80000000000018</v>
      </c>
      <c r="N4358" s="5">
        <v>305.8</v>
      </c>
      <c r="O4358" s="5">
        <v>305.8</v>
      </c>
      <c r="P4358" s="5">
        <v>0</v>
      </c>
      <c r="Q4358" s="5">
        <v>0</v>
      </c>
      <c r="R4358" s="5">
        <f>N4358</f>
        <v>305.8</v>
      </c>
      <c r="S4358" s="5">
        <f>O4358</f>
        <v>305.8</v>
      </c>
      <c r="T4358" s="5">
        <v>305.8</v>
      </c>
      <c r="U4358" s="5">
        <v>0</v>
      </c>
      <c r="V4358" s="42">
        <f>T4358</f>
        <v>305.8</v>
      </c>
      <c r="W4358" s="5">
        <f t="shared" si="3629"/>
        <v>100</v>
      </c>
      <c r="X4358" s="27"/>
    </row>
    <row r="4359" spans="1:25" ht="47.25" hidden="1" customHeight="1" x14ac:dyDescent="0.25">
      <c r="A4359" s="4" t="s">
        <v>265</v>
      </c>
      <c r="B4359" s="4" t="s">
        <v>1762</v>
      </c>
      <c r="C4359" s="4" t="s">
        <v>1573</v>
      </c>
      <c r="D4359" s="4"/>
      <c r="E4359" s="14" t="s">
        <v>1574</v>
      </c>
      <c r="F4359" s="5"/>
      <c r="G4359" s="5"/>
      <c r="H4359" s="5"/>
      <c r="I4359" s="5">
        <f t="shared" ref="I4359:L4360" si="3673">I4360</f>
        <v>455.3</v>
      </c>
      <c r="J4359" s="5">
        <f t="shared" si="3673"/>
        <v>3780.4</v>
      </c>
      <c r="K4359" s="5">
        <f t="shared" si="3673"/>
        <v>0</v>
      </c>
      <c r="L4359" s="5">
        <f t="shared" si="3673"/>
        <v>-455.3</v>
      </c>
      <c r="M4359" s="5">
        <f t="shared" si="3615"/>
        <v>0</v>
      </c>
      <c r="N4359" s="5">
        <f>N4360</f>
        <v>0</v>
      </c>
      <c r="O4359" s="5">
        <f>O4360</f>
        <v>0</v>
      </c>
      <c r="P4359" s="5">
        <f t="shared" ref="P4359:V4360" si="3674">P4360</f>
        <v>0</v>
      </c>
      <c r="Q4359" s="5">
        <f t="shared" si="3674"/>
        <v>0</v>
      </c>
      <c r="R4359" s="5">
        <f t="shared" si="3674"/>
        <v>0</v>
      </c>
      <c r="S4359" s="5">
        <f t="shared" si="3674"/>
        <v>0</v>
      </c>
      <c r="T4359" s="5">
        <f>T4360</f>
        <v>0</v>
      </c>
      <c r="U4359" s="5">
        <f t="shared" si="3674"/>
        <v>0</v>
      </c>
      <c r="V4359" s="42">
        <f t="shared" si="3674"/>
        <v>0</v>
      </c>
      <c r="W4359" s="5" t="e">
        <f t="shared" si="3629"/>
        <v>#DIV/0!</v>
      </c>
      <c r="X4359" s="25" t="s">
        <v>1591</v>
      </c>
    </row>
    <row r="4360" spans="1:25" ht="31.5" hidden="1" customHeight="1" x14ac:dyDescent="0.25">
      <c r="A4360" s="4" t="s">
        <v>265</v>
      </c>
      <c r="B4360" s="4" t="s">
        <v>1762</v>
      </c>
      <c r="C4360" s="4" t="s">
        <v>1573</v>
      </c>
      <c r="D4360" s="4" t="s">
        <v>271</v>
      </c>
      <c r="E4360" s="14" t="s">
        <v>539</v>
      </c>
      <c r="F4360" s="5"/>
      <c r="G4360" s="5"/>
      <c r="H4360" s="5"/>
      <c r="I4360" s="5">
        <f t="shared" si="3673"/>
        <v>455.3</v>
      </c>
      <c r="J4360" s="5">
        <f t="shared" si="3673"/>
        <v>3780.4</v>
      </c>
      <c r="K4360" s="5">
        <f t="shared" si="3673"/>
        <v>0</v>
      </c>
      <c r="L4360" s="5">
        <f t="shared" si="3673"/>
        <v>-455.3</v>
      </c>
      <c r="M4360" s="5">
        <f t="shared" si="3615"/>
        <v>0</v>
      </c>
      <c r="N4360" s="5">
        <f>N4361</f>
        <v>0</v>
      </c>
      <c r="O4360" s="5">
        <f>O4361</f>
        <v>0</v>
      </c>
      <c r="P4360" s="5">
        <f t="shared" si="3674"/>
        <v>0</v>
      </c>
      <c r="Q4360" s="5">
        <f t="shared" si="3674"/>
        <v>0</v>
      </c>
      <c r="R4360" s="5">
        <f t="shared" si="3674"/>
        <v>0</v>
      </c>
      <c r="S4360" s="5">
        <f t="shared" si="3674"/>
        <v>0</v>
      </c>
      <c r="T4360" s="5">
        <f>T4361</f>
        <v>0</v>
      </c>
      <c r="U4360" s="5">
        <f t="shared" si="3674"/>
        <v>0</v>
      </c>
      <c r="V4360" s="42">
        <f t="shared" si="3674"/>
        <v>0</v>
      </c>
      <c r="W4360" s="5" t="e">
        <f t="shared" si="3629"/>
        <v>#DIV/0!</v>
      </c>
      <c r="X4360" s="25" t="s">
        <v>1591</v>
      </c>
    </row>
    <row r="4361" spans="1:25" ht="15.75" hidden="1" customHeight="1" x14ac:dyDescent="0.25">
      <c r="A4361" s="4" t="s">
        <v>265</v>
      </c>
      <c r="B4361" s="4" t="s">
        <v>1762</v>
      </c>
      <c r="C4361" s="4" t="s">
        <v>1573</v>
      </c>
      <c r="D4361" s="4" t="s">
        <v>270</v>
      </c>
      <c r="E4361" s="14" t="s">
        <v>540</v>
      </c>
      <c r="F4361" s="5"/>
      <c r="G4361" s="5"/>
      <c r="H4361" s="5"/>
      <c r="I4361" s="5">
        <v>455.3</v>
      </c>
      <c r="J4361" s="5">
        <v>3780.4</v>
      </c>
      <c r="K4361" s="5"/>
      <c r="L4361" s="5">
        <v>-455.3</v>
      </c>
      <c r="M4361" s="5">
        <f t="shared" ref="M4361:M4426" si="3675">F4361+I4361+L4361</f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f>N4361</f>
        <v>0</v>
      </c>
      <c r="S4361" s="5">
        <f>O4361</f>
        <v>0</v>
      </c>
      <c r="T4361" s="5">
        <v>0</v>
      </c>
      <c r="U4361" s="5">
        <v>0</v>
      </c>
      <c r="V4361" s="42">
        <v>0</v>
      </c>
      <c r="W4361" s="5" t="e">
        <f t="shared" si="3629"/>
        <v>#DIV/0!</v>
      </c>
      <c r="X4361" s="25" t="s">
        <v>1591</v>
      </c>
    </row>
    <row r="4362" spans="1:25" ht="47.25" hidden="1" customHeight="1" x14ac:dyDescent="0.25">
      <c r="A4362" s="4" t="s">
        <v>265</v>
      </c>
      <c r="B4362" s="4" t="s">
        <v>1762</v>
      </c>
      <c r="C4362" s="4" t="s">
        <v>1575</v>
      </c>
      <c r="D4362" s="4"/>
      <c r="E4362" s="14" t="s">
        <v>1582</v>
      </c>
      <c r="F4362" s="5"/>
      <c r="G4362" s="5"/>
      <c r="H4362" s="5"/>
      <c r="I4362" s="5">
        <f t="shared" ref="I4362:L4363" si="3676">I4363</f>
        <v>0</v>
      </c>
      <c r="J4362" s="5">
        <f t="shared" si="3676"/>
        <v>472.2</v>
      </c>
      <c r="K4362" s="5">
        <f t="shared" si="3676"/>
        <v>4264.7</v>
      </c>
      <c r="L4362" s="5">
        <f t="shared" si="3676"/>
        <v>0</v>
      </c>
      <c r="M4362" s="5">
        <f t="shared" si="3675"/>
        <v>0</v>
      </c>
      <c r="N4362" s="5">
        <f>N4363</f>
        <v>0</v>
      </c>
      <c r="O4362" s="5">
        <f>O4363</f>
        <v>0</v>
      </c>
      <c r="P4362" s="5">
        <f t="shared" ref="P4362:V4363" si="3677">P4363</f>
        <v>0</v>
      </c>
      <c r="Q4362" s="5">
        <f t="shared" si="3677"/>
        <v>0</v>
      </c>
      <c r="R4362" s="5">
        <f t="shared" si="3677"/>
        <v>0</v>
      </c>
      <c r="S4362" s="5">
        <f t="shared" si="3677"/>
        <v>0</v>
      </c>
      <c r="T4362" s="5">
        <f>T4363</f>
        <v>0</v>
      </c>
      <c r="U4362" s="5">
        <f t="shared" si="3677"/>
        <v>0</v>
      </c>
      <c r="V4362" s="42">
        <f t="shared" si="3677"/>
        <v>0</v>
      </c>
      <c r="W4362" s="5" t="e">
        <f t="shared" si="3629"/>
        <v>#DIV/0!</v>
      </c>
      <c r="X4362" s="25" t="s">
        <v>1591</v>
      </c>
      <c r="Y4362" s="2" t="s">
        <v>1630</v>
      </c>
    </row>
    <row r="4363" spans="1:25" ht="31.5" hidden="1" customHeight="1" x14ac:dyDescent="0.3">
      <c r="A4363" s="4" t="s">
        <v>265</v>
      </c>
      <c r="B4363" s="4" t="s">
        <v>1762</v>
      </c>
      <c r="C4363" s="4" t="s">
        <v>1575</v>
      </c>
      <c r="D4363" s="4" t="s">
        <v>271</v>
      </c>
      <c r="E4363" s="14" t="s">
        <v>539</v>
      </c>
      <c r="F4363" s="5"/>
      <c r="G4363" s="5"/>
      <c r="H4363" s="5"/>
      <c r="I4363" s="5">
        <f t="shared" si="3676"/>
        <v>0</v>
      </c>
      <c r="J4363" s="5">
        <f t="shared" si="3676"/>
        <v>472.2</v>
      </c>
      <c r="K4363" s="5">
        <f t="shared" si="3676"/>
        <v>4264.7</v>
      </c>
      <c r="L4363" s="5">
        <f t="shared" si="3676"/>
        <v>0</v>
      </c>
      <c r="M4363" s="5">
        <f t="shared" si="3675"/>
        <v>0</v>
      </c>
      <c r="N4363" s="5">
        <f>N4364</f>
        <v>0</v>
      </c>
      <c r="O4363" s="5">
        <f>O4364</f>
        <v>0</v>
      </c>
      <c r="P4363" s="5">
        <f t="shared" si="3677"/>
        <v>0</v>
      </c>
      <c r="Q4363" s="5">
        <f t="shared" si="3677"/>
        <v>0</v>
      </c>
      <c r="R4363" s="5">
        <f t="shared" si="3677"/>
        <v>0</v>
      </c>
      <c r="S4363" s="5">
        <f t="shared" si="3677"/>
        <v>0</v>
      </c>
      <c r="T4363" s="5">
        <f>T4364</f>
        <v>0</v>
      </c>
      <c r="U4363" s="5">
        <f t="shared" si="3677"/>
        <v>0</v>
      </c>
      <c r="V4363" s="42">
        <f t="shared" si="3677"/>
        <v>0</v>
      </c>
      <c r="W4363" s="5" t="e">
        <f t="shared" si="3629"/>
        <v>#DIV/0!</v>
      </c>
      <c r="X4363" s="25" t="s">
        <v>1591</v>
      </c>
      <c r="Y4363" s="2" t="s">
        <v>1630</v>
      </c>
    </row>
    <row r="4364" spans="1:25" ht="15.75" hidden="1" customHeight="1" x14ac:dyDescent="0.3">
      <c r="A4364" s="4" t="s">
        <v>265</v>
      </c>
      <c r="B4364" s="4" t="s">
        <v>1762</v>
      </c>
      <c r="C4364" s="4" t="s">
        <v>1575</v>
      </c>
      <c r="D4364" s="4" t="s">
        <v>270</v>
      </c>
      <c r="E4364" s="14" t="s">
        <v>540</v>
      </c>
      <c r="F4364" s="5"/>
      <c r="G4364" s="5"/>
      <c r="H4364" s="5"/>
      <c r="I4364" s="5"/>
      <c r="J4364" s="5">
        <v>472.2</v>
      </c>
      <c r="K4364" s="5">
        <v>4264.7</v>
      </c>
      <c r="L4364" s="5"/>
      <c r="M4364" s="5">
        <f t="shared" si="3675"/>
        <v>0</v>
      </c>
      <c r="N4364" s="5">
        <v>0</v>
      </c>
      <c r="O4364" s="5">
        <v>0</v>
      </c>
      <c r="P4364" s="5">
        <v>0</v>
      </c>
      <c r="Q4364" s="5">
        <v>0</v>
      </c>
      <c r="R4364" s="5">
        <v>0</v>
      </c>
      <c r="S4364" s="5">
        <v>0</v>
      </c>
      <c r="T4364" s="5">
        <v>0</v>
      </c>
      <c r="U4364" s="5">
        <v>0</v>
      </c>
      <c r="V4364" s="42">
        <v>0</v>
      </c>
      <c r="W4364" s="5" t="e">
        <f t="shared" si="3629"/>
        <v>#DIV/0!</v>
      </c>
      <c r="X4364" s="25" t="s">
        <v>1591</v>
      </c>
      <c r="Y4364" s="2" t="s">
        <v>1630</v>
      </c>
    </row>
    <row r="4365" spans="1:25" ht="47.25" customHeight="1" x14ac:dyDescent="0.3">
      <c r="A4365" s="4" t="s">
        <v>265</v>
      </c>
      <c r="B4365" s="4" t="s">
        <v>1762</v>
      </c>
      <c r="C4365" s="4" t="s">
        <v>1576</v>
      </c>
      <c r="D4365" s="4"/>
      <c r="E4365" s="14" t="s">
        <v>1583</v>
      </c>
      <c r="F4365" s="5"/>
      <c r="G4365" s="5"/>
      <c r="H4365" s="5"/>
      <c r="I4365" s="5">
        <f t="shared" ref="I4365:L4366" si="3678">I4366</f>
        <v>3660.7</v>
      </c>
      <c r="J4365" s="5">
        <f t="shared" si="3678"/>
        <v>0</v>
      </c>
      <c r="K4365" s="5">
        <f t="shared" si="3678"/>
        <v>0</v>
      </c>
      <c r="L4365" s="5">
        <f t="shared" si="3678"/>
        <v>-3354.9</v>
      </c>
      <c r="M4365" s="5">
        <f t="shared" si="3675"/>
        <v>305.79999999999973</v>
      </c>
      <c r="N4365" s="5">
        <f>N4366</f>
        <v>305.8</v>
      </c>
      <c r="O4365" s="5">
        <f>O4366</f>
        <v>305.8</v>
      </c>
      <c r="P4365" s="5">
        <f t="shared" ref="P4365:V4366" si="3679">P4366</f>
        <v>0</v>
      </c>
      <c r="Q4365" s="5">
        <f t="shared" si="3679"/>
        <v>0</v>
      </c>
      <c r="R4365" s="5">
        <f t="shared" si="3679"/>
        <v>305.8</v>
      </c>
      <c r="S4365" s="5">
        <f t="shared" si="3679"/>
        <v>305.8</v>
      </c>
      <c r="T4365" s="5">
        <f>T4366</f>
        <v>305.8</v>
      </c>
      <c r="U4365" s="5">
        <f t="shared" si="3679"/>
        <v>0</v>
      </c>
      <c r="V4365" s="42">
        <f t="shared" si="3679"/>
        <v>305.8</v>
      </c>
      <c r="W4365" s="5">
        <f t="shared" ref="W4365:W4428" si="3680">T4365/N4365*100</f>
        <v>100</v>
      </c>
      <c r="X4365" s="27"/>
    </row>
    <row r="4366" spans="1:25" ht="31.5" customHeight="1" x14ac:dyDescent="0.3">
      <c r="A4366" s="4" t="s">
        <v>265</v>
      </c>
      <c r="B4366" s="4" t="s">
        <v>1762</v>
      </c>
      <c r="C4366" s="4" t="s">
        <v>1576</v>
      </c>
      <c r="D4366" s="4" t="s">
        <v>271</v>
      </c>
      <c r="E4366" s="14" t="s">
        <v>539</v>
      </c>
      <c r="F4366" s="5"/>
      <c r="G4366" s="5"/>
      <c r="H4366" s="5"/>
      <c r="I4366" s="5">
        <f t="shared" si="3678"/>
        <v>3660.7</v>
      </c>
      <c r="J4366" s="5">
        <f t="shared" si="3678"/>
        <v>0</v>
      </c>
      <c r="K4366" s="5">
        <f t="shared" si="3678"/>
        <v>0</v>
      </c>
      <c r="L4366" s="5">
        <f t="shared" si="3678"/>
        <v>-3354.9</v>
      </c>
      <c r="M4366" s="5">
        <f t="shared" si="3675"/>
        <v>305.79999999999973</v>
      </c>
      <c r="N4366" s="5">
        <f>N4367</f>
        <v>305.8</v>
      </c>
      <c r="O4366" s="5">
        <f>O4367</f>
        <v>305.8</v>
      </c>
      <c r="P4366" s="5">
        <f t="shared" si="3679"/>
        <v>0</v>
      </c>
      <c r="Q4366" s="5">
        <f t="shared" si="3679"/>
        <v>0</v>
      </c>
      <c r="R4366" s="5">
        <f t="shared" si="3679"/>
        <v>305.8</v>
      </c>
      <c r="S4366" s="5">
        <f t="shared" si="3679"/>
        <v>305.8</v>
      </c>
      <c r="T4366" s="5">
        <f>T4367</f>
        <v>305.8</v>
      </c>
      <c r="U4366" s="5">
        <f t="shared" si="3679"/>
        <v>0</v>
      </c>
      <c r="V4366" s="42">
        <f t="shared" si="3679"/>
        <v>305.8</v>
      </c>
      <c r="W4366" s="5">
        <f t="shared" si="3680"/>
        <v>100</v>
      </c>
      <c r="X4366" s="27"/>
    </row>
    <row r="4367" spans="1:25" ht="15.75" customHeight="1" x14ac:dyDescent="0.3">
      <c r="A4367" s="4" t="s">
        <v>265</v>
      </c>
      <c r="B4367" s="4" t="s">
        <v>1762</v>
      </c>
      <c r="C4367" s="4" t="s">
        <v>1576</v>
      </c>
      <c r="D4367" s="4" t="s">
        <v>270</v>
      </c>
      <c r="E4367" s="14" t="s">
        <v>540</v>
      </c>
      <c r="F4367" s="5"/>
      <c r="G4367" s="5"/>
      <c r="H4367" s="5"/>
      <c r="I4367" s="5">
        <v>3660.7</v>
      </c>
      <c r="J4367" s="5"/>
      <c r="K4367" s="5"/>
      <c r="L4367" s="5">
        <f>305.8+3543.632-7204.332</f>
        <v>-3354.9</v>
      </c>
      <c r="M4367" s="5">
        <f t="shared" si="3675"/>
        <v>305.79999999999973</v>
      </c>
      <c r="N4367" s="5">
        <v>305.8</v>
      </c>
      <c r="O4367" s="5">
        <v>305.8</v>
      </c>
      <c r="P4367" s="5">
        <v>0</v>
      </c>
      <c r="Q4367" s="5">
        <v>0</v>
      </c>
      <c r="R4367" s="5">
        <f>N4367</f>
        <v>305.8</v>
      </c>
      <c r="S4367" s="5">
        <f>O4367</f>
        <v>305.8</v>
      </c>
      <c r="T4367" s="5">
        <v>305.8</v>
      </c>
      <c r="U4367" s="5">
        <v>0</v>
      </c>
      <c r="V4367" s="42">
        <f>T4367</f>
        <v>305.8</v>
      </c>
      <c r="W4367" s="5">
        <f t="shared" si="3680"/>
        <v>100</v>
      </c>
      <c r="X4367" s="27"/>
    </row>
    <row r="4368" spans="1:25" ht="47.25" hidden="1" customHeight="1" x14ac:dyDescent="0.25">
      <c r="A4368" s="4" t="s">
        <v>265</v>
      </c>
      <c r="B4368" s="4" t="s">
        <v>1762</v>
      </c>
      <c r="C4368" s="4" t="s">
        <v>1577</v>
      </c>
      <c r="D4368" s="4"/>
      <c r="E4368" s="14" t="s">
        <v>1584</v>
      </c>
      <c r="F4368" s="5"/>
      <c r="G4368" s="5"/>
      <c r="H4368" s="5"/>
      <c r="I4368" s="5">
        <f t="shared" ref="I4368:K4369" si="3681">I4369</f>
        <v>455.3</v>
      </c>
      <c r="J4368" s="5">
        <f t="shared" si="3681"/>
        <v>3780.4</v>
      </c>
      <c r="K4368" s="5">
        <f t="shared" si="3681"/>
        <v>0</v>
      </c>
      <c r="L4368" s="5">
        <f>L4369</f>
        <v>-455.3</v>
      </c>
      <c r="M4368" s="5">
        <f t="shared" si="3675"/>
        <v>0</v>
      </c>
      <c r="N4368" s="5">
        <f>N4369</f>
        <v>0</v>
      </c>
      <c r="O4368" s="5">
        <f>O4369</f>
        <v>0</v>
      </c>
      <c r="P4368" s="5">
        <f t="shared" ref="P4368:V4369" si="3682">P4369</f>
        <v>0</v>
      </c>
      <c r="Q4368" s="5">
        <f t="shared" si="3682"/>
        <v>0</v>
      </c>
      <c r="R4368" s="5">
        <f t="shared" si="3682"/>
        <v>0</v>
      </c>
      <c r="S4368" s="5">
        <f t="shared" si="3682"/>
        <v>0</v>
      </c>
      <c r="T4368" s="5">
        <f>T4369</f>
        <v>0</v>
      </c>
      <c r="U4368" s="5">
        <f t="shared" si="3682"/>
        <v>0</v>
      </c>
      <c r="V4368" s="42">
        <f t="shared" si="3682"/>
        <v>0</v>
      </c>
      <c r="W4368" s="5" t="e">
        <f t="shared" si="3680"/>
        <v>#DIV/0!</v>
      </c>
      <c r="X4368" s="25" t="s">
        <v>1591</v>
      </c>
    </row>
    <row r="4369" spans="1:25" ht="31.5" hidden="1" customHeight="1" x14ac:dyDescent="0.25">
      <c r="A4369" s="4" t="s">
        <v>265</v>
      </c>
      <c r="B4369" s="4" t="s">
        <v>1762</v>
      </c>
      <c r="C4369" s="4" t="s">
        <v>1577</v>
      </c>
      <c r="D4369" s="4" t="s">
        <v>271</v>
      </c>
      <c r="E4369" s="14" t="s">
        <v>539</v>
      </c>
      <c r="F4369" s="5"/>
      <c r="G4369" s="5"/>
      <c r="H4369" s="5"/>
      <c r="I4369" s="5">
        <f t="shared" si="3681"/>
        <v>455.3</v>
      </c>
      <c r="J4369" s="5">
        <f t="shared" si="3681"/>
        <v>3780.4</v>
      </c>
      <c r="K4369" s="5">
        <f t="shared" si="3681"/>
        <v>0</v>
      </c>
      <c r="L4369" s="5">
        <f>L4370</f>
        <v>-455.3</v>
      </c>
      <c r="M4369" s="5">
        <f t="shared" si="3675"/>
        <v>0</v>
      </c>
      <c r="N4369" s="5">
        <f>N4370</f>
        <v>0</v>
      </c>
      <c r="O4369" s="5">
        <f>O4370</f>
        <v>0</v>
      </c>
      <c r="P4369" s="5">
        <f t="shared" si="3682"/>
        <v>0</v>
      </c>
      <c r="Q4369" s="5">
        <f t="shared" si="3682"/>
        <v>0</v>
      </c>
      <c r="R4369" s="5">
        <f t="shared" si="3682"/>
        <v>0</v>
      </c>
      <c r="S4369" s="5">
        <f t="shared" si="3682"/>
        <v>0</v>
      </c>
      <c r="T4369" s="5">
        <f>T4370</f>
        <v>0</v>
      </c>
      <c r="U4369" s="5">
        <f t="shared" si="3682"/>
        <v>0</v>
      </c>
      <c r="V4369" s="42">
        <f t="shared" si="3682"/>
        <v>0</v>
      </c>
      <c r="W4369" s="5" t="e">
        <f t="shared" si="3680"/>
        <v>#DIV/0!</v>
      </c>
      <c r="X4369" s="25" t="s">
        <v>1591</v>
      </c>
    </row>
    <row r="4370" spans="1:25" ht="15.75" hidden="1" customHeight="1" x14ac:dyDescent="0.25">
      <c r="A4370" s="4" t="s">
        <v>265</v>
      </c>
      <c r="B4370" s="4" t="s">
        <v>1762</v>
      </c>
      <c r="C4370" s="4" t="s">
        <v>1577</v>
      </c>
      <c r="D4370" s="4" t="s">
        <v>270</v>
      </c>
      <c r="E4370" s="14" t="s">
        <v>540</v>
      </c>
      <c r="F4370" s="5"/>
      <c r="G4370" s="5"/>
      <c r="H4370" s="5"/>
      <c r="I4370" s="5">
        <v>455.3</v>
      </c>
      <c r="J4370" s="5">
        <v>3780.4</v>
      </c>
      <c r="K4370" s="5"/>
      <c r="L4370" s="5">
        <v>-455.3</v>
      </c>
      <c r="M4370" s="5">
        <f t="shared" si="3675"/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f>N4370</f>
        <v>0</v>
      </c>
      <c r="S4370" s="5">
        <f>O4370</f>
        <v>0</v>
      </c>
      <c r="T4370" s="5">
        <v>0</v>
      </c>
      <c r="U4370" s="5">
        <v>0</v>
      </c>
      <c r="V4370" s="42">
        <v>0</v>
      </c>
      <c r="W4370" s="5" t="e">
        <f t="shared" si="3680"/>
        <v>#DIV/0!</v>
      </c>
      <c r="X4370" s="25" t="s">
        <v>1591</v>
      </c>
    </row>
    <row r="4371" spans="1:25" ht="47.25" hidden="1" customHeight="1" x14ac:dyDescent="0.25">
      <c r="A4371" s="4" t="s">
        <v>265</v>
      </c>
      <c r="B4371" s="4" t="s">
        <v>1762</v>
      </c>
      <c r="C4371" s="4" t="s">
        <v>1578</v>
      </c>
      <c r="D4371" s="4"/>
      <c r="E4371" s="14" t="s">
        <v>1585</v>
      </c>
      <c r="F4371" s="5"/>
      <c r="G4371" s="5"/>
      <c r="H4371" s="5"/>
      <c r="I4371" s="5">
        <f t="shared" ref="I4371:K4372" si="3683">I4372</f>
        <v>0</v>
      </c>
      <c r="J4371" s="5">
        <f t="shared" si="3683"/>
        <v>472.1</v>
      </c>
      <c r="K4371" s="5">
        <f t="shared" si="3683"/>
        <v>4264.7</v>
      </c>
      <c r="L4371" s="5"/>
      <c r="M4371" s="5">
        <f t="shared" si="3675"/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42">
        <v>0</v>
      </c>
      <c r="W4371" s="5" t="e">
        <f t="shared" si="3680"/>
        <v>#DIV/0!</v>
      </c>
      <c r="X4371" s="25" t="s">
        <v>1591</v>
      </c>
      <c r="Y4371" s="2" t="s">
        <v>1630</v>
      </c>
    </row>
    <row r="4372" spans="1:25" ht="31.5" hidden="1" customHeight="1" x14ac:dyDescent="0.25">
      <c r="A4372" s="4" t="s">
        <v>265</v>
      </c>
      <c r="B4372" s="4" t="s">
        <v>1762</v>
      </c>
      <c r="C4372" s="4" t="s">
        <v>1578</v>
      </c>
      <c r="D4372" s="4" t="s">
        <v>271</v>
      </c>
      <c r="E4372" s="14" t="s">
        <v>539</v>
      </c>
      <c r="F4372" s="5"/>
      <c r="G4372" s="5"/>
      <c r="H4372" s="5"/>
      <c r="I4372" s="5">
        <f t="shared" si="3683"/>
        <v>0</v>
      </c>
      <c r="J4372" s="5">
        <f t="shared" si="3683"/>
        <v>472.1</v>
      </c>
      <c r="K4372" s="5">
        <f t="shared" si="3683"/>
        <v>4264.7</v>
      </c>
      <c r="L4372" s="5"/>
      <c r="M4372" s="5">
        <f t="shared" si="3675"/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42">
        <v>0</v>
      </c>
      <c r="W4372" s="5" t="e">
        <f t="shared" si="3680"/>
        <v>#DIV/0!</v>
      </c>
      <c r="X4372" s="25" t="s">
        <v>1591</v>
      </c>
      <c r="Y4372" s="2" t="s">
        <v>1630</v>
      </c>
    </row>
    <row r="4373" spans="1:25" ht="15.75" hidden="1" customHeight="1" x14ac:dyDescent="0.25">
      <c r="A4373" s="4" t="s">
        <v>265</v>
      </c>
      <c r="B4373" s="4" t="s">
        <v>1762</v>
      </c>
      <c r="C4373" s="4" t="s">
        <v>1578</v>
      </c>
      <c r="D4373" s="4" t="s">
        <v>270</v>
      </c>
      <c r="E4373" s="14" t="s">
        <v>540</v>
      </c>
      <c r="F4373" s="5"/>
      <c r="G4373" s="5"/>
      <c r="H4373" s="5"/>
      <c r="I4373" s="5"/>
      <c r="J4373" s="5">
        <v>472.1</v>
      </c>
      <c r="K4373" s="5">
        <v>4264.7</v>
      </c>
      <c r="L4373" s="5"/>
      <c r="M4373" s="5">
        <f t="shared" si="3675"/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42">
        <v>0</v>
      </c>
      <c r="W4373" s="5" t="e">
        <f t="shared" si="3680"/>
        <v>#DIV/0!</v>
      </c>
      <c r="X4373" s="25" t="s">
        <v>1591</v>
      </c>
      <c r="Y4373" s="2" t="s">
        <v>1630</v>
      </c>
    </row>
    <row r="4374" spans="1:25" ht="31.5" hidden="1" customHeight="1" x14ac:dyDescent="0.25">
      <c r="A4374" s="4" t="s">
        <v>265</v>
      </c>
      <c r="B4374" s="4" t="s">
        <v>1762</v>
      </c>
      <c r="C4374" s="4" t="s">
        <v>1579</v>
      </c>
      <c r="D4374" s="4"/>
      <c r="E4374" s="14" t="s">
        <v>1586</v>
      </c>
      <c r="F4374" s="5"/>
      <c r="G4374" s="5"/>
      <c r="H4374" s="5"/>
      <c r="I4374" s="5">
        <f t="shared" ref="I4374:K4375" si="3684">I4375</f>
        <v>0</v>
      </c>
      <c r="J4374" s="5">
        <f t="shared" si="3684"/>
        <v>0</v>
      </c>
      <c r="K4374" s="5">
        <f t="shared" si="3684"/>
        <v>490.2</v>
      </c>
      <c r="L4374" s="5"/>
      <c r="M4374" s="5">
        <f t="shared" si="3675"/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42">
        <v>0</v>
      </c>
      <c r="W4374" s="5" t="e">
        <f t="shared" si="3680"/>
        <v>#DIV/0!</v>
      </c>
      <c r="X4374" s="25" t="s">
        <v>1591</v>
      </c>
      <c r="Y4374" s="2" t="s">
        <v>1630</v>
      </c>
    </row>
    <row r="4375" spans="1:25" ht="31.5" hidden="1" customHeight="1" x14ac:dyDescent="0.25">
      <c r="A4375" s="4" t="s">
        <v>265</v>
      </c>
      <c r="B4375" s="4" t="s">
        <v>1762</v>
      </c>
      <c r="C4375" s="4" t="s">
        <v>1579</v>
      </c>
      <c r="D4375" s="4" t="s">
        <v>271</v>
      </c>
      <c r="E4375" s="14" t="s">
        <v>539</v>
      </c>
      <c r="F4375" s="5"/>
      <c r="G4375" s="5"/>
      <c r="H4375" s="5"/>
      <c r="I4375" s="5">
        <f t="shared" si="3684"/>
        <v>0</v>
      </c>
      <c r="J4375" s="5">
        <f t="shared" si="3684"/>
        <v>0</v>
      </c>
      <c r="K4375" s="5">
        <f t="shared" si="3684"/>
        <v>490.2</v>
      </c>
      <c r="L4375" s="5"/>
      <c r="M4375" s="5">
        <f t="shared" si="3675"/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42">
        <v>0</v>
      </c>
      <c r="W4375" s="5" t="e">
        <f t="shared" si="3680"/>
        <v>#DIV/0!</v>
      </c>
      <c r="X4375" s="25" t="s">
        <v>1591</v>
      </c>
      <c r="Y4375" s="2" t="s">
        <v>1630</v>
      </c>
    </row>
    <row r="4376" spans="1:25" ht="15.75" hidden="1" customHeight="1" x14ac:dyDescent="0.25">
      <c r="A4376" s="4" t="s">
        <v>265</v>
      </c>
      <c r="B4376" s="4" t="s">
        <v>1762</v>
      </c>
      <c r="C4376" s="4" t="s">
        <v>1579</v>
      </c>
      <c r="D4376" s="4" t="s">
        <v>270</v>
      </c>
      <c r="E4376" s="14" t="s">
        <v>540</v>
      </c>
      <c r="F4376" s="5"/>
      <c r="G4376" s="5"/>
      <c r="H4376" s="5"/>
      <c r="I4376" s="5"/>
      <c r="J4376" s="5"/>
      <c r="K4376" s="5">
        <v>490.2</v>
      </c>
      <c r="L4376" s="5"/>
      <c r="M4376" s="5">
        <f t="shared" si="3675"/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42">
        <v>0</v>
      </c>
      <c r="W4376" s="5" t="e">
        <f t="shared" si="3680"/>
        <v>#DIV/0!</v>
      </c>
      <c r="X4376" s="25" t="s">
        <v>1591</v>
      </c>
      <c r="Y4376" s="2" t="s">
        <v>1630</v>
      </c>
    </row>
    <row r="4377" spans="1:25" ht="47.25" hidden="1" customHeight="1" x14ac:dyDescent="0.25">
      <c r="A4377" s="4" t="s">
        <v>265</v>
      </c>
      <c r="B4377" s="4" t="s">
        <v>1762</v>
      </c>
      <c r="C4377" s="4" t="s">
        <v>1580</v>
      </c>
      <c r="D4377" s="4"/>
      <c r="E4377" s="14" t="s">
        <v>1587</v>
      </c>
      <c r="F4377" s="5"/>
      <c r="G4377" s="5"/>
      <c r="H4377" s="5"/>
      <c r="I4377" s="5">
        <f t="shared" ref="I4377:K4378" si="3685">I4378</f>
        <v>0</v>
      </c>
      <c r="J4377" s="5">
        <f t="shared" si="3685"/>
        <v>0</v>
      </c>
      <c r="K4377" s="5">
        <f t="shared" si="3685"/>
        <v>490.2</v>
      </c>
      <c r="L4377" s="5"/>
      <c r="M4377" s="5">
        <f t="shared" si="3675"/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42">
        <v>0</v>
      </c>
      <c r="W4377" s="5" t="e">
        <f t="shared" si="3680"/>
        <v>#DIV/0!</v>
      </c>
      <c r="X4377" s="25" t="s">
        <v>1591</v>
      </c>
      <c r="Y4377" s="2" t="s">
        <v>1630</v>
      </c>
    </row>
    <row r="4378" spans="1:25" ht="31.5" hidden="1" customHeight="1" x14ac:dyDescent="0.25">
      <c r="A4378" s="4" t="s">
        <v>265</v>
      </c>
      <c r="B4378" s="4" t="s">
        <v>1762</v>
      </c>
      <c r="C4378" s="4" t="s">
        <v>1580</v>
      </c>
      <c r="D4378" s="4" t="s">
        <v>271</v>
      </c>
      <c r="E4378" s="14" t="s">
        <v>539</v>
      </c>
      <c r="F4378" s="5"/>
      <c r="G4378" s="5"/>
      <c r="H4378" s="5"/>
      <c r="I4378" s="5">
        <f t="shared" si="3685"/>
        <v>0</v>
      </c>
      <c r="J4378" s="5">
        <f t="shared" si="3685"/>
        <v>0</v>
      </c>
      <c r="K4378" s="5">
        <f t="shared" si="3685"/>
        <v>490.2</v>
      </c>
      <c r="L4378" s="5"/>
      <c r="M4378" s="5">
        <f t="shared" si="3675"/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42">
        <v>0</v>
      </c>
      <c r="W4378" s="5" t="e">
        <f t="shared" si="3680"/>
        <v>#DIV/0!</v>
      </c>
      <c r="X4378" s="25" t="s">
        <v>1591</v>
      </c>
      <c r="Y4378" s="2" t="s">
        <v>1630</v>
      </c>
    </row>
    <row r="4379" spans="1:25" ht="15.75" hidden="1" customHeight="1" x14ac:dyDescent="0.25">
      <c r="A4379" s="4" t="s">
        <v>265</v>
      </c>
      <c r="B4379" s="4" t="s">
        <v>1762</v>
      </c>
      <c r="C4379" s="4" t="s">
        <v>1580</v>
      </c>
      <c r="D4379" s="4" t="s">
        <v>270</v>
      </c>
      <c r="E4379" s="14" t="s">
        <v>540</v>
      </c>
      <c r="F4379" s="5"/>
      <c r="G4379" s="5"/>
      <c r="H4379" s="5"/>
      <c r="I4379" s="5"/>
      <c r="J4379" s="5"/>
      <c r="K4379" s="5">
        <v>490.2</v>
      </c>
      <c r="L4379" s="5"/>
      <c r="M4379" s="5">
        <f t="shared" si="3675"/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42">
        <v>0</v>
      </c>
      <c r="W4379" s="5" t="e">
        <f t="shared" si="3680"/>
        <v>#DIV/0!</v>
      </c>
      <c r="X4379" s="25" t="s">
        <v>1591</v>
      </c>
      <c r="Y4379" s="2" t="s">
        <v>1630</v>
      </c>
    </row>
    <row r="4380" spans="1:25" ht="31.5" hidden="1" customHeight="1" x14ac:dyDescent="0.25">
      <c r="A4380" s="4" t="s">
        <v>265</v>
      </c>
      <c r="B4380" s="4" t="s">
        <v>1762</v>
      </c>
      <c r="C4380" s="4" t="s">
        <v>1581</v>
      </c>
      <c r="D4380" s="4"/>
      <c r="E4380" s="14" t="s">
        <v>1588</v>
      </c>
      <c r="F4380" s="5"/>
      <c r="G4380" s="5"/>
      <c r="H4380" s="5"/>
      <c r="I4380" s="5">
        <f t="shared" ref="I4380:K4381" si="3686">I4381</f>
        <v>0</v>
      </c>
      <c r="J4380" s="5">
        <f t="shared" si="3686"/>
        <v>0</v>
      </c>
      <c r="K4380" s="5">
        <f t="shared" si="3686"/>
        <v>490.2</v>
      </c>
      <c r="L4380" s="5"/>
      <c r="M4380" s="5">
        <f t="shared" si="3675"/>
        <v>0</v>
      </c>
      <c r="N4380" s="5">
        <v>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0</v>
      </c>
      <c r="U4380" s="5">
        <v>0</v>
      </c>
      <c r="V4380" s="42">
        <v>0</v>
      </c>
      <c r="W4380" s="5" t="e">
        <f t="shared" si="3680"/>
        <v>#DIV/0!</v>
      </c>
      <c r="X4380" s="25" t="s">
        <v>1591</v>
      </c>
      <c r="Y4380" s="2" t="s">
        <v>1630</v>
      </c>
    </row>
    <row r="4381" spans="1:25" ht="31.5" hidden="1" customHeight="1" x14ac:dyDescent="0.3">
      <c r="A4381" s="4" t="s">
        <v>265</v>
      </c>
      <c r="B4381" s="4" t="s">
        <v>1762</v>
      </c>
      <c r="C4381" s="4" t="s">
        <v>1581</v>
      </c>
      <c r="D4381" s="4" t="s">
        <v>271</v>
      </c>
      <c r="E4381" s="14" t="s">
        <v>539</v>
      </c>
      <c r="F4381" s="5"/>
      <c r="G4381" s="5"/>
      <c r="H4381" s="5"/>
      <c r="I4381" s="5">
        <f t="shared" si="3686"/>
        <v>0</v>
      </c>
      <c r="J4381" s="5">
        <f t="shared" si="3686"/>
        <v>0</v>
      </c>
      <c r="K4381" s="5">
        <f t="shared" si="3686"/>
        <v>490.2</v>
      </c>
      <c r="L4381" s="5"/>
      <c r="M4381" s="5">
        <f t="shared" si="3675"/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42">
        <v>0</v>
      </c>
      <c r="W4381" s="5" t="e">
        <f t="shared" si="3680"/>
        <v>#DIV/0!</v>
      </c>
      <c r="X4381" s="25" t="s">
        <v>1591</v>
      </c>
      <c r="Y4381" s="2" t="s">
        <v>1630</v>
      </c>
    </row>
    <row r="4382" spans="1:25" ht="15.75" hidden="1" customHeight="1" x14ac:dyDescent="0.3">
      <c r="A4382" s="4" t="s">
        <v>265</v>
      </c>
      <c r="B4382" s="4" t="s">
        <v>1762</v>
      </c>
      <c r="C4382" s="4" t="s">
        <v>1581</v>
      </c>
      <c r="D4382" s="4" t="s">
        <v>270</v>
      </c>
      <c r="E4382" s="14" t="s">
        <v>540</v>
      </c>
      <c r="F4382" s="5"/>
      <c r="G4382" s="5"/>
      <c r="H4382" s="5"/>
      <c r="I4382" s="5"/>
      <c r="J4382" s="5"/>
      <c r="K4382" s="5">
        <v>490.2</v>
      </c>
      <c r="L4382" s="5"/>
      <c r="M4382" s="5">
        <f t="shared" si="3675"/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42">
        <v>0</v>
      </c>
      <c r="W4382" s="5" t="e">
        <f t="shared" si="3680"/>
        <v>#DIV/0!</v>
      </c>
      <c r="X4382" s="25" t="s">
        <v>1591</v>
      </c>
      <c r="Y4382" s="2" t="s">
        <v>1630</v>
      </c>
    </row>
    <row r="4383" spans="1:25" ht="47.25" customHeight="1" x14ac:dyDescent="0.3">
      <c r="A4383" s="4" t="s">
        <v>265</v>
      </c>
      <c r="B4383" s="4" t="s">
        <v>1762</v>
      </c>
      <c r="C4383" s="4" t="s">
        <v>1605</v>
      </c>
      <c r="D4383" s="4"/>
      <c r="E4383" s="14" t="s">
        <v>1606</v>
      </c>
      <c r="F4383" s="5"/>
      <c r="G4383" s="5"/>
      <c r="H4383" s="5"/>
      <c r="I4383" s="5"/>
      <c r="J4383" s="5"/>
      <c r="K4383" s="5"/>
      <c r="L4383" s="5">
        <f>L4384</f>
        <v>4711.7730000000001</v>
      </c>
      <c r="M4383" s="5">
        <f t="shared" si="3675"/>
        <v>4711.7730000000001</v>
      </c>
      <c r="N4383" s="5">
        <f>N4384</f>
        <v>4711.7728100000004</v>
      </c>
      <c r="O4383" s="5">
        <f>O4384</f>
        <v>4711.7728100000004</v>
      </c>
      <c r="P4383" s="5">
        <f t="shared" ref="P4383:V4384" si="3687">P4384</f>
        <v>0</v>
      </c>
      <c r="Q4383" s="5">
        <f t="shared" si="3687"/>
        <v>0</v>
      </c>
      <c r="R4383" s="5">
        <f t="shared" si="3687"/>
        <v>4711.7728100000004</v>
      </c>
      <c r="S4383" s="5">
        <f t="shared" si="3687"/>
        <v>4711.7728100000004</v>
      </c>
      <c r="T4383" s="5">
        <f>T4384</f>
        <v>4711.7728100000004</v>
      </c>
      <c r="U4383" s="5">
        <f t="shared" si="3687"/>
        <v>0</v>
      </c>
      <c r="V4383" s="42">
        <f t="shared" si="3687"/>
        <v>4711.7728100000004</v>
      </c>
      <c r="W4383" s="5">
        <f t="shared" si="3680"/>
        <v>100</v>
      </c>
      <c r="X4383" s="27"/>
    </row>
    <row r="4384" spans="1:25" ht="31.5" customHeight="1" x14ac:dyDescent="0.3">
      <c r="A4384" s="4" t="s">
        <v>265</v>
      </c>
      <c r="B4384" s="4" t="s">
        <v>1762</v>
      </c>
      <c r="C4384" s="4" t="s">
        <v>1605</v>
      </c>
      <c r="D4384" s="4" t="s">
        <v>271</v>
      </c>
      <c r="E4384" s="14" t="s">
        <v>539</v>
      </c>
      <c r="F4384" s="5"/>
      <c r="G4384" s="5"/>
      <c r="H4384" s="5"/>
      <c r="I4384" s="5"/>
      <c r="J4384" s="5"/>
      <c r="K4384" s="5"/>
      <c r="L4384" s="5">
        <f>L4385</f>
        <v>4711.7730000000001</v>
      </c>
      <c r="M4384" s="5">
        <f t="shared" si="3675"/>
        <v>4711.7730000000001</v>
      </c>
      <c r="N4384" s="5">
        <f>N4385</f>
        <v>4711.7728100000004</v>
      </c>
      <c r="O4384" s="5">
        <f>O4385</f>
        <v>4711.7728100000004</v>
      </c>
      <c r="P4384" s="5">
        <f t="shared" si="3687"/>
        <v>0</v>
      </c>
      <c r="Q4384" s="5">
        <f t="shared" si="3687"/>
        <v>0</v>
      </c>
      <c r="R4384" s="5">
        <f t="shared" si="3687"/>
        <v>4711.7728100000004</v>
      </c>
      <c r="S4384" s="5">
        <f t="shared" si="3687"/>
        <v>4711.7728100000004</v>
      </c>
      <c r="T4384" s="5">
        <f>T4385</f>
        <v>4711.7728100000004</v>
      </c>
      <c r="U4384" s="5">
        <f t="shared" si="3687"/>
        <v>0</v>
      </c>
      <c r="V4384" s="42">
        <f t="shared" si="3687"/>
        <v>4711.7728100000004</v>
      </c>
      <c r="W4384" s="5">
        <f t="shared" si="3680"/>
        <v>100</v>
      </c>
      <c r="X4384" s="27"/>
    </row>
    <row r="4385" spans="1:25" ht="15.75" customHeight="1" x14ac:dyDescent="0.3">
      <c r="A4385" s="4" t="s">
        <v>265</v>
      </c>
      <c r="B4385" s="4" t="s">
        <v>1762</v>
      </c>
      <c r="C4385" s="4" t="s">
        <v>1605</v>
      </c>
      <c r="D4385" s="4" t="s">
        <v>270</v>
      </c>
      <c r="E4385" s="14" t="s">
        <v>540</v>
      </c>
      <c r="F4385" s="5"/>
      <c r="G4385" s="5"/>
      <c r="H4385" s="5"/>
      <c r="I4385" s="5"/>
      <c r="J4385" s="5"/>
      <c r="K4385" s="5"/>
      <c r="L4385" s="5">
        <v>4711.7730000000001</v>
      </c>
      <c r="M4385" s="5">
        <f t="shared" si="3675"/>
        <v>4711.7730000000001</v>
      </c>
      <c r="N4385" s="5">
        <v>4711.7728100000004</v>
      </c>
      <c r="O4385" s="5">
        <v>4711.7728100000004</v>
      </c>
      <c r="P4385" s="5">
        <v>0</v>
      </c>
      <c r="Q4385" s="5">
        <v>0</v>
      </c>
      <c r="R4385" s="5">
        <f>N4385</f>
        <v>4711.7728100000004</v>
      </c>
      <c r="S4385" s="5">
        <f>O4385</f>
        <v>4711.7728100000004</v>
      </c>
      <c r="T4385" s="5">
        <v>4711.7728100000004</v>
      </c>
      <c r="U4385" s="5">
        <v>0</v>
      </c>
      <c r="V4385" s="42">
        <f>T4385</f>
        <v>4711.7728100000004</v>
      </c>
      <c r="W4385" s="5">
        <f t="shared" si="3680"/>
        <v>100</v>
      </c>
      <c r="X4385" s="27"/>
    </row>
    <row r="4386" spans="1:25" ht="47.25" customHeight="1" x14ac:dyDescent="0.3">
      <c r="A4386" s="4" t="s">
        <v>265</v>
      </c>
      <c r="B4386" s="4" t="s">
        <v>1762</v>
      </c>
      <c r="C4386" s="4" t="s">
        <v>1607</v>
      </c>
      <c r="D4386" s="4"/>
      <c r="E4386" s="14" t="s">
        <v>1608</v>
      </c>
      <c r="F4386" s="5"/>
      <c r="G4386" s="5"/>
      <c r="H4386" s="5"/>
      <c r="I4386" s="5"/>
      <c r="J4386" s="5"/>
      <c r="K4386" s="5"/>
      <c r="L4386" s="5">
        <f>L4387</f>
        <v>244.02999999999975</v>
      </c>
      <c r="M4386" s="5">
        <f t="shared" si="3675"/>
        <v>244.02999999999975</v>
      </c>
      <c r="N4386" s="5">
        <f>N4387</f>
        <v>244.03</v>
      </c>
      <c r="O4386" s="5">
        <f>O4387</f>
        <v>244.03</v>
      </c>
      <c r="P4386" s="5">
        <f t="shared" ref="P4386:V4387" si="3688">P4387</f>
        <v>0</v>
      </c>
      <c r="Q4386" s="5">
        <f t="shared" si="3688"/>
        <v>0</v>
      </c>
      <c r="R4386" s="5">
        <f t="shared" si="3688"/>
        <v>244.03</v>
      </c>
      <c r="S4386" s="5">
        <f t="shared" si="3688"/>
        <v>244.03</v>
      </c>
      <c r="T4386" s="5">
        <f>T4387</f>
        <v>244.03</v>
      </c>
      <c r="U4386" s="5">
        <f t="shared" si="3688"/>
        <v>0</v>
      </c>
      <c r="V4386" s="42">
        <f t="shared" si="3688"/>
        <v>244.03</v>
      </c>
      <c r="W4386" s="5">
        <f t="shared" si="3680"/>
        <v>100</v>
      </c>
      <c r="X4386" s="27"/>
    </row>
    <row r="4387" spans="1:25" ht="31.5" customHeight="1" x14ac:dyDescent="0.3">
      <c r="A4387" s="4" t="s">
        <v>265</v>
      </c>
      <c r="B4387" s="4" t="s">
        <v>1762</v>
      </c>
      <c r="C4387" s="4" t="s">
        <v>1607</v>
      </c>
      <c r="D4387" s="4" t="s">
        <v>271</v>
      </c>
      <c r="E4387" s="14" t="s">
        <v>539</v>
      </c>
      <c r="F4387" s="5"/>
      <c r="G4387" s="5"/>
      <c r="H4387" s="5"/>
      <c r="I4387" s="5"/>
      <c r="J4387" s="5"/>
      <c r="K4387" s="5"/>
      <c r="L4387" s="5">
        <f>L4388</f>
        <v>244.02999999999975</v>
      </c>
      <c r="M4387" s="5">
        <f t="shared" si="3675"/>
        <v>244.02999999999975</v>
      </c>
      <c r="N4387" s="5">
        <f>N4388</f>
        <v>244.03</v>
      </c>
      <c r="O4387" s="5">
        <f>O4388</f>
        <v>244.03</v>
      </c>
      <c r="P4387" s="5">
        <f t="shared" si="3688"/>
        <v>0</v>
      </c>
      <c r="Q4387" s="5">
        <f t="shared" si="3688"/>
        <v>0</v>
      </c>
      <c r="R4387" s="5">
        <f t="shared" si="3688"/>
        <v>244.03</v>
      </c>
      <c r="S4387" s="5">
        <f t="shared" si="3688"/>
        <v>244.03</v>
      </c>
      <c r="T4387" s="5">
        <f>T4388</f>
        <v>244.03</v>
      </c>
      <c r="U4387" s="5">
        <f t="shared" si="3688"/>
        <v>0</v>
      </c>
      <c r="V4387" s="42">
        <f t="shared" si="3688"/>
        <v>244.03</v>
      </c>
      <c r="W4387" s="5">
        <f t="shared" si="3680"/>
        <v>100</v>
      </c>
      <c r="X4387" s="27"/>
    </row>
    <row r="4388" spans="1:25" ht="15.75" customHeight="1" x14ac:dyDescent="0.3">
      <c r="A4388" s="4" t="s">
        <v>265</v>
      </c>
      <c r="B4388" s="4" t="s">
        <v>1762</v>
      </c>
      <c r="C4388" s="4" t="s">
        <v>1607</v>
      </c>
      <c r="D4388" s="4" t="s">
        <v>270</v>
      </c>
      <c r="E4388" s="14" t="s">
        <v>540</v>
      </c>
      <c r="F4388" s="5"/>
      <c r="G4388" s="5"/>
      <c r="H4388" s="5"/>
      <c r="I4388" s="5"/>
      <c r="J4388" s="5"/>
      <c r="K4388" s="5"/>
      <c r="L4388" s="5">
        <f>244.03+6175.771-6175.771</f>
        <v>244.02999999999975</v>
      </c>
      <c r="M4388" s="5">
        <f t="shared" si="3675"/>
        <v>244.02999999999975</v>
      </c>
      <c r="N4388" s="5">
        <v>244.03</v>
      </c>
      <c r="O4388" s="5">
        <v>244.03</v>
      </c>
      <c r="P4388" s="5">
        <v>0</v>
      </c>
      <c r="Q4388" s="5">
        <v>0</v>
      </c>
      <c r="R4388" s="5">
        <f>N4388</f>
        <v>244.03</v>
      </c>
      <c r="S4388" s="5">
        <f>O4388</f>
        <v>244.03</v>
      </c>
      <c r="T4388" s="5">
        <v>244.03</v>
      </c>
      <c r="U4388" s="5">
        <v>0</v>
      </c>
      <c r="V4388" s="42">
        <f>T4388</f>
        <v>244.03</v>
      </c>
      <c r="W4388" s="5">
        <f t="shared" si="3680"/>
        <v>100</v>
      </c>
      <c r="X4388" s="27"/>
    </row>
    <row r="4389" spans="1:25" s="3" customFormat="1" ht="15.75" customHeight="1" x14ac:dyDescent="0.3">
      <c r="A4389" s="7" t="s">
        <v>265</v>
      </c>
      <c r="B4389" s="7" t="s">
        <v>91</v>
      </c>
      <c r="C4389" s="7"/>
      <c r="D4389" s="7"/>
      <c r="E4389" s="18" t="s">
        <v>494</v>
      </c>
      <c r="F4389" s="8">
        <f t="shared" ref="F4389:L4389" si="3689">F4390+F4462</f>
        <v>189922.6</v>
      </c>
      <c r="G4389" s="8">
        <f t="shared" si="3689"/>
        <v>575391.19999999995</v>
      </c>
      <c r="H4389" s="8">
        <f t="shared" si="3689"/>
        <v>23017</v>
      </c>
      <c r="I4389" s="8">
        <f t="shared" si="3689"/>
        <v>-52697</v>
      </c>
      <c r="J4389" s="8">
        <f t="shared" si="3689"/>
        <v>-6293</v>
      </c>
      <c r="K4389" s="8">
        <f t="shared" si="3689"/>
        <v>0</v>
      </c>
      <c r="L4389" s="8">
        <f t="shared" si="3689"/>
        <v>590840.772</v>
      </c>
      <c r="M4389" s="8">
        <f t="shared" si="3675"/>
        <v>728066.37199999997</v>
      </c>
      <c r="N4389" s="8">
        <f>N4390+N4462</f>
        <v>721190.31897999998</v>
      </c>
      <c r="O4389" s="8">
        <f>O4390+O4462</f>
        <v>462019.11041000008</v>
      </c>
      <c r="P4389" s="8">
        <f t="shared" ref="P4389:V4389" si="3690">P4390+P4462</f>
        <v>357630.52632</v>
      </c>
      <c r="Q4389" s="8">
        <f t="shared" si="3690"/>
        <v>150000</v>
      </c>
      <c r="R4389" s="8">
        <f t="shared" si="3690"/>
        <v>720880.45497999992</v>
      </c>
      <c r="S4389" s="8">
        <f t="shared" si="3690"/>
        <v>462019.11041000008</v>
      </c>
      <c r="T4389" s="8">
        <f t="shared" si="3690"/>
        <v>721132.88396999997</v>
      </c>
      <c r="U4389" s="8">
        <f t="shared" si="3690"/>
        <v>357630.52632</v>
      </c>
      <c r="V4389" s="40">
        <f t="shared" si="3690"/>
        <v>720871.38147000002</v>
      </c>
      <c r="W4389" s="8">
        <f t="shared" si="3680"/>
        <v>99.992036081393707</v>
      </c>
      <c r="X4389" s="22"/>
    </row>
    <row r="4390" spans="1:25" s="10" customFormat="1" ht="15.75" customHeight="1" x14ac:dyDescent="0.3">
      <c r="A4390" s="9" t="s">
        <v>265</v>
      </c>
      <c r="B4390" s="9" t="s">
        <v>1788</v>
      </c>
      <c r="C4390" s="9"/>
      <c r="D4390" s="9"/>
      <c r="E4390" s="13" t="s">
        <v>513</v>
      </c>
      <c r="F4390" s="11">
        <f t="shared" ref="F4390:L4390" si="3691">F4391</f>
        <v>168541.5</v>
      </c>
      <c r="G4390" s="11">
        <f t="shared" si="3691"/>
        <v>575391.19999999995</v>
      </c>
      <c r="H4390" s="11">
        <f t="shared" si="3691"/>
        <v>23017</v>
      </c>
      <c r="I4390" s="11">
        <f t="shared" si="3691"/>
        <v>-52697</v>
      </c>
      <c r="J4390" s="11">
        <f t="shared" si="3691"/>
        <v>-6293</v>
      </c>
      <c r="K4390" s="11">
        <f t="shared" si="3691"/>
        <v>0</v>
      </c>
      <c r="L4390" s="11">
        <f t="shared" si="3691"/>
        <v>612221.87199999997</v>
      </c>
      <c r="M4390" s="11">
        <f t="shared" si="3675"/>
        <v>728066.37199999997</v>
      </c>
      <c r="N4390" s="11">
        <f>N4391</f>
        <v>721190.31897999998</v>
      </c>
      <c r="O4390" s="11">
        <f>O4391</f>
        <v>462019.11041000008</v>
      </c>
      <c r="P4390" s="11">
        <f t="shared" ref="P4390:V4390" si="3692">P4391</f>
        <v>357630.52632</v>
      </c>
      <c r="Q4390" s="11">
        <f t="shared" si="3692"/>
        <v>150000</v>
      </c>
      <c r="R4390" s="11">
        <f t="shared" si="3692"/>
        <v>720880.45497999992</v>
      </c>
      <c r="S4390" s="11">
        <f t="shared" si="3692"/>
        <v>462019.11041000008</v>
      </c>
      <c r="T4390" s="11">
        <f t="shared" si="3692"/>
        <v>721132.88396999997</v>
      </c>
      <c r="U4390" s="11">
        <f t="shared" si="3692"/>
        <v>357630.52632</v>
      </c>
      <c r="V4390" s="41">
        <f t="shared" si="3692"/>
        <v>720871.38147000002</v>
      </c>
      <c r="W4390" s="11">
        <f t="shared" si="3680"/>
        <v>99.992036081393707</v>
      </c>
      <c r="X4390" s="26"/>
    </row>
    <row r="4391" spans="1:25" ht="31.5" customHeight="1" x14ac:dyDescent="0.3">
      <c r="A4391" s="4" t="s">
        <v>265</v>
      </c>
      <c r="B4391" s="4" t="s">
        <v>1788</v>
      </c>
      <c r="C4391" s="4" t="s">
        <v>205</v>
      </c>
      <c r="D4391" s="4"/>
      <c r="E4391" s="14" t="s">
        <v>1210</v>
      </c>
      <c r="F4391" s="5">
        <f t="shared" ref="F4391:L4391" si="3693">F4392+F4453</f>
        <v>168541.5</v>
      </c>
      <c r="G4391" s="5">
        <f t="shared" si="3693"/>
        <v>575391.19999999995</v>
      </c>
      <c r="H4391" s="5">
        <f t="shared" si="3693"/>
        <v>23017</v>
      </c>
      <c r="I4391" s="5">
        <f t="shared" si="3693"/>
        <v>-52697</v>
      </c>
      <c r="J4391" s="5">
        <f t="shared" si="3693"/>
        <v>-6293</v>
      </c>
      <c r="K4391" s="5">
        <f t="shared" si="3693"/>
        <v>0</v>
      </c>
      <c r="L4391" s="5">
        <f t="shared" si="3693"/>
        <v>612221.87199999997</v>
      </c>
      <c r="M4391" s="5">
        <f t="shared" si="3675"/>
        <v>728066.37199999997</v>
      </c>
      <c r="N4391" s="5">
        <f>N4392+N4453</f>
        <v>721190.31897999998</v>
      </c>
      <c r="O4391" s="5">
        <f>O4392+O4453</f>
        <v>462019.11041000008</v>
      </c>
      <c r="P4391" s="5">
        <f t="shared" ref="P4391:V4391" si="3694">P4392+P4453</f>
        <v>357630.52632</v>
      </c>
      <c r="Q4391" s="5">
        <f t="shared" si="3694"/>
        <v>150000</v>
      </c>
      <c r="R4391" s="5">
        <f>R4392+R4453</f>
        <v>720880.45497999992</v>
      </c>
      <c r="S4391" s="5">
        <f t="shared" si="3694"/>
        <v>462019.11041000008</v>
      </c>
      <c r="T4391" s="5">
        <f t="shared" si="3694"/>
        <v>721132.88396999997</v>
      </c>
      <c r="U4391" s="5">
        <f t="shared" si="3694"/>
        <v>357630.52632</v>
      </c>
      <c r="V4391" s="42">
        <f t="shared" si="3694"/>
        <v>720871.38147000002</v>
      </c>
      <c r="W4391" s="5">
        <f t="shared" si="3680"/>
        <v>99.992036081393707</v>
      </c>
      <c r="X4391" s="27"/>
    </row>
    <row r="4392" spans="1:25" ht="31.5" customHeight="1" x14ac:dyDescent="0.3">
      <c r="A4392" s="4" t="s">
        <v>265</v>
      </c>
      <c r="B4392" s="4" t="s">
        <v>1788</v>
      </c>
      <c r="C4392" s="4" t="s">
        <v>251</v>
      </c>
      <c r="D4392" s="4"/>
      <c r="E4392" s="14" t="s">
        <v>1211</v>
      </c>
      <c r="F4392" s="5">
        <f t="shared" ref="F4392:K4392" si="3695">F4393+F4432+F4438</f>
        <v>143641.5</v>
      </c>
      <c r="G4392" s="5">
        <f t="shared" si="3695"/>
        <v>548391.19999999995</v>
      </c>
      <c r="H4392" s="5">
        <f t="shared" si="3695"/>
        <v>8017</v>
      </c>
      <c r="I4392" s="5">
        <f t="shared" si="3695"/>
        <v>-52697</v>
      </c>
      <c r="J4392" s="5">
        <f t="shared" si="3695"/>
        <v>-6293</v>
      </c>
      <c r="K4392" s="5">
        <f t="shared" si="3695"/>
        <v>0</v>
      </c>
      <c r="L4392" s="5">
        <f>L4393+L4432+L4438+L4449+L4445</f>
        <v>636917.37199999997</v>
      </c>
      <c r="M4392" s="5">
        <f t="shared" si="3675"/>
        <v>727861.87199999997</v>
      </c>
      <c r="N4392" s="5">
        <f>N4393+N4432+N4438+N4449+N4445</f>
        <v>720985.81897999998</v>
      </c>
      <c r="O4392" s="5">
        <f>O4393+O4432+O4438+O4449+O4445</f>
        <v>461814.69494000007</v>
      </c>
      <c r="P4392" s="5">
        <f t="shared" ref="P4392:V4392" si="3696">P4393+P4432+P4438+P4449+P4445</f>
        <v>357630.52632</v>
      </c>
      <c r="Q4392" s="5">
        <f t="shared" si="3696"/>
        <v>150000</v>
      </c>
      <c r="R4392" s="5">
        <f>R4393+R4432+R4438+R4449+R4445</f>
        <v>720675.95497999992</v>
      </c>
      <c r="S4392" s="5">
        <f t="shared" si="3696"/>
        <v>461814.69494000007</v>
      </c>
      <c r="T4392" s="5">
        <f>T4393+T4432+T4438+T4449+T4445</f>
        <v>720928.46849999996</v>
      </c>
      <c r="U4392" s="5">
        <f t="shared" si="3696"/>
        <v>357630.52632</v>
      </c>
      <c r="V4392" s="42">
        <f t="shared" si="3696"/>
        <v>720666.96600000001</v>
      </c>
      <c r="W4392" s="5">
        <f t="shared" si="3680"/>
        <v>99.992045546737501</v>
      </c>
      <c r="X4392" s="27"/>
    </row>
    <row r="4393" spans="1:25" ht="47.25" customHeight="1" x14ac:dyDescent="0.3">
      <c r="A4393" s="4" t="s">
        <v>265</v>
      </c>
      <c r="B4393" s="4" t="s">
        <v>1788</v>
      </c>
      <c r="C4393" s="4" t="s">
        <v>290</v>
      </c>
      <c r="D4393" s="4"/>
      <c r="E4393" s="14" t="s">
        <v>1212</v>
      </c>
      <c r="F4393" s="5">
        <f t="shared" ref="F4393:L4393" si="3697">F4394+F4397+F4400+F4403+F4409+F4414+F4417+F4420+F4423+F4426+F4429+F4406</f>
        <v>101697</v>
      </c>
      <c r="G4393" s="5">
        <f t="shared" si="3697"/>
        <v>461410.8</v>
      </c>
      <c r="H4393" s="5">
        <f t="shared" si="3697"/>
        <v>0</v>
      </c>
      <c r="I4393" s="5">
        <f t="shared" si="3697"/>
        <v>-52697</v>
      </c>
      <c r="J4393" s="5">
        <f t="shared" si="3697"/>
        <v>-6293</v>
      </c>
      <c r="K4393" s="5">
        <f t="shared" si="3697"/>
        <v>0</v>
      </c>
      <c r="L4393" s="5">
        <f t="shared" si="3697"/>
        <v>306208.23</v>
      </c>
      <c r="M4393" s="5">
        <f t="shared" si="3675"/>
        <v>355208.23</v>
      </c>
      <c r="N4393" s="5">
        <f>N4394+N4397+N4400+N4403+N4409+N4414+N4417+N4420+N4423+N4426+N4429+N4406</f>
        <v>355208.22985</v>
      </c>
      <c r="O4393" s="5">
        <f>O4394+O4397+O4400+O4403+O4409+O4414+O4417+O4420+O4423+O4426+O4429+O4406</f>
        <v>306525.85139000003</v>
      </c>
      <c r="P4393" s="5">
        <f t="shared" ref="P4393:V4393" si="3698">P4394+P4397+P4400+P4403+P4409+P4414+P4417+P4420+P4423+P4426+P4429+P4406</f>
        <v>0</v>
      </c>
      <c r="Q4393" s="5">
        <f t="shared" si="3698"/>
        <v>0</v>
      </c>
      <c r="R4393" s="5">
        <f t="shared" si="3698"/>
        <v>355058.42984999996</v>
      </c>
      <c r="S4393" s="5">
        <f t="shared" si="3698"/>
        <v>306525.85139000003</v>
      </c>
      <c r="T4393" s="5">
        <f>T4394+T4397+T4400+T4403+T4409+T4414+T4417+T4420+T4423+T4426+T4429+T4406</f>
        <v>355159.86835</v>
      </c>
      <c r="U4393" s="5">
        <f t="shared" si="3698"/>
        <v>0</v>
      </c>
      <c r="V4393" s="42">
        <f t="shared" si="3698"/>
        <v>355058.42984999996</v>
      </c>
      <c r="W4393" s="5">
        <f t="shared" si="3680"/>
        <v>99.986385028291593</v>
      </c>
      <c r="X4393" s="27"/>
    </row>
    <row r="4394" spans="1:25" ht="47.25" hidden="1" customHeight="1" x14ac:dyDescent="0.25">
      <c r="A4394" s="4" t="s">
        <v>265</v>
      </c>
      <c r="B4394" s="4" t="s">
        <v>1788</v>
      </c>
      <c r="C4394" s="4" t="s">
        <v>275</v>
      </c>
      <c r="D4394" s="4"/>
      <c r="E4394" s="14" t="s">
        <v>1213</v>
      </c>
      <c r="F4394" s="5">
        <f t="shared" ref="F4394:L4395" si="3699">F4395</f>
        <v>0</v>
      </c>
      <c r="G4394" s="5">
        <f t="shared" si="3699"/>
        <v>33198.1</v>
      </c>
      <c r="H4394" s="5">
        <f t="shared" si="3699"/>
        <v>0</v>
      </c>
      <c r="I4394" s="5">
        <f t="shared" si="3699"/>
        <v>0</v>
      </c>
      <c r="J4394" s="5">
        <f t="shared" si="3699"/>
        <v>0</v>
      </c>
      <c r="K4394" s="5">
        <f t="shared" si="3699"/>
        <v>0</v>
      </c>
      <c r="L4394" s="5">
        <f t="shared" si="3699"/>
        <v>0</v>
      </c>
      <c r="M4394" s="5">
        <f t="shared" si="3675"/>
        <v>0</v>
      </c>
      <c r="N4394" s="5">
        <f>N4395</f>
        <v>0</v>
      </c>
      <c r="O4394" s="5">
        <f>O4395</f>
        <v>0</v>
      </c>
      <c r="P4394" s="5">
        <f t="shared" ref="P4394:V4395" si="3700">P4395</f>
        <v>0</v>
      </c>
      <c r="Q4394" s="5">
        <f t="shared" si="3700"/>
        <v>0</v>
      </c>
      <c r="R4394" s="5">
        <f t="shared" si="3700"/>
        <v>0</v>
      </c>
      <c r="S4394" s="5">
        <f t="shared" si="3700"/>
        <v>0</v>
      </c>
      <c r="T4394" s="5">
        <f t="shared" si="3700"/>
        <v>0</v>
      </c>
      <c r="U4394" s="5">
        <f t="shared" si="3700"/>
        <v>0</v>
      </c>
      <c r="V4394" s="42">
        <f t="shared" si="3700"/>
        <v>0</v>
      </c>
      <c r="W4394" s="5" t="e">
        <f t="shared" si="3680"/>
        <v>#DIV/0!</v>
      </c>
      <c r="X4394" s="25" t="s">
        <v>1591</v>
      </c>
      <c r="Y4394" s="2" t="s">
        <v>1630</v>
      </c>
    </row>
    <row r="4395" spans="1:25" ht="31.5" hidden="1" customHeight="1" x14ac:dyDescent="0.3">
      <c r="A4395" s="4" t="s">
        <v>265</v>
      </c>
      <c r="B4395" s="4" t="s">
        <v>1788</v>
      </c>
      <c r="C4395" s="4" t="s">
        <v>275</v>
      </c>
      <c r="D4395" s="4" t="s">
        <v>271</v>
      </c>
      <c r="E4395" s="14" t="s">
        <v>539</v>
      </c>
      <c r="F4395" s="5">
        <f t="shared" si="3699"/>
        <v>0</v>
      </c>
      <c r="G4395" s="5">
        <f t="shared" si="3699"/>
        <v>33198.1</v>
      </c>
      <c r="H4395" s="5">
        <f t="shared" si="3699"/>
        <v>0</v>
      </c>
      <c r="I4395" s="5">
        <f t="shared" si="3699"/>
        <v>0</v>
      </c>
      <c r="J4395" s="5">
        <f t="shared" si="3699"/>
        <v>0</v>
      </c>
      <c r="K4395" s="5">
        <f t="shared" si="3699"/>
        <v>0</v>
      </c>
      <c r="L4395" s="5">
        <f t="shared" si="3699"/>
        <v>0</v>
      </c>
      <c r="M4395" s="5">
        <f t="shared" si="3675"/>
        <v>0</v>
      </c>
      <c r="N4395" s="5">
        <f>N4396</f>
        <v>0</v>
      </c>
      <c r="O4395" s="5">
        <f>O4396</f>
        <v>0</v>
      </c>
      <c r="P4395" s="5">
        <f t="shared" si="3700"/>
        <v>0</v>
      </c>
      <c r="Q4395" s="5">
        <f t="shared" si="3700"/>
        <v>0</v>
      </c>
      <c r="R4395" s="5">
        <f t="shared" si="3700"/>
        <v>0</v>
      </c>
      <c r="S4395" s="5">
        <f t="shared" si="3700"/>
        <v>0</v>
      </c>
      <c r="T4395" s="5">
        <f t="shared" si="3700"/>
        <v>0</v>
      </c>
      <c r="U4395" s="5">
        <f t="shared" si="3700"/>
        <v>0</v>
      </c>
      <c r="V4395" s="42">
        <f t="shared" si="3700"/>
        <v>0</v>
      </c>
      <c r="W4395" s="5" t="e">
        <f t="shared" si="3680"/>
        <v>#DIV/0!</v>
      </c>
      <c r="X4395" s="25" t="s">
        <v>1591</v>
      </c>
      <c r="Y4395" s="2" t="s">
        <v>1630</v>
      </c>
    </row>
    <row r="4396" spans="1:25" ht="15.75" hidden="1" customHeight="1" x14ac:dyDescent="0.3">
      <c r="A4396" s="4" t="s">
        <v>265</v>
      </c>
      <c r="B4396" s="4" t="s">
        <v>1788</v>
      </c>
      <c r="C4396" s="4" t="s">
        <v>275</v>
      </c>
      <c r="D4396" s="4" t="s">
        <v>270</v>
      </c>
      <c r="E4396" s="14" t="s">
        <v>540</v>
      </c>
      <c r="F4396" s="5"/>
      <c r="G4396" s="5">
        <v>33198.1</v>
      </c>
      <c r="H4396" s="5"/>
      <c r="I4396" s="5"/>
      <c r="J4396" s="5"/>
      <c r="K4396" s="5"/>
      <c r="L4396" s="5"/>
      <c r="M4396" s="5">
        <f t="shared" si="3675"/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42">
        <v>0</v>
      </c>
      <c r="W4396" s="5" t="e">
        <f t="shared" si="3680"/>
        <v>#DIV/0!</v>
      </c>
      <c r="X4396" s="25" t="s">
        <v>1591</v>
      </c>
      <c r="Y4396" s="2" t="s">
        <v>1630</v>
      </c>
    </row>
    <row r="4397" spans="1:25" ht="31.5" customHeight="1" x14ac:dyDescent="0.3">
      <c r="A4397" s="4" t="s">
        <v>265</v>
      </c>
      <c r="B4397" s="4" t="s">
        <v>1788</v>
      </c>
      <c r="C4397" s="4" t="s">
        <v>276</v>
      </c>
      <c r="D4397" s="4"/>
      <c r="E4397" s="14" t="s">
        <v>779</v>
      </c>
      <c r="F4397" s="5">
        <f t="shared" ref="F4397:L4398" si="3701">F4398</f>
        <v>99000</v>
      </c>
      <c r="G4397" s="5">
        <f t="shared" si="3701"/>
        <v>317159.3</v>
      </c>
      <c r="H4397" s="5">
        <f t="shared" si="3701"/>
        <v>0</v>
      </c>
      <c r="I4397" s="5">
        <f t="shared" si="3701"/>
        <v>-50000</v>
      </c>
      <c r="J4397" s="5">
        <f t="shared" si="3701"/>
        <v>0</v>
      </c>
      <c r="K4397" s="5">
        <f t="shared" si="3701"/>
        <v>0</v>
      </c>
      <c r="L4397" s="5">
        <f t="shared" si="3701"/>
        <v>299019.57199999999</v>
      </c>
      <c r="M4397" s="5">
        <f t="shared" si="3675"/>
        <v>348019.57199999999</v>
      </c>
      <c r="N4397" s="5">
        <f>N4398</f>
        <v>348019.57199999999</v>
      </c>
      <c r="O4397" s="5">
        <f>O4398</f>
        <v>305352.70843</v>
      </c>
      <c r="P4397" s="5">
        <f t="shared" ref="P4397:V4398" si="3702">P4398</f>
        <v>0</v>
      </c>
      <c r="Q4397" s="5">
        <f t="shared" si="3702"/>
        <v>0</v>
      </c>
      <c r="R4397" s="5">
        <f t="shared" si="3702"/>
        <v>348019.57199999999</v>
      </c>
      <c r="S4397" s="5">
        <f t="shared" si="3702"/>
        <v>305352.70843</v>
      </c>
      <c r="T4397" s="5">
        <f t="shared" si="3702"/>
        <v>348019.57199999999</v>
      </c>
      <c r="U4397" s="5">
        <f t="shared" si="3702"/>
        <v>0</v>
      </c>
      <c r="V4397" s="42">
        <f t="shared" si="3702"/>
        <v>348019.57199999999</v>
      </c>
      <c r="W4397" s="5">
        <f t="shared" si="3680"/>
        <v>100</v>
      </c>
      <c r="X4397" s="27"/>
    </row>
    <row r="4398" spans="1:25" ht="31.5" customHeight="1" x14ac:dyDescent="0.3">
      <c r="A4398" s="4" t="s">
        <v>265</v>
      </c>
      <c r="B4398" s="4" t="s">
        <v>1788</v>
      </c>
      <c r="C4398" s="4" t="s">
        <v>276</v>
      </c>
      <c r="D4398" s="4" t="s">
        <v>271</v>
      </c>
      <c r="E4398" s="14" t="s">
        <v>539</v>
      </c>
      <c r="F4398" s="5">
        <f t="shared" si="3701"/>
        <v>99000</v>
      </c>
      <c r="G4398" s="5">
        <f t="shared" si="3701"/>
        <v>317159.3</v>
      </c>
      <c r="H4398" s="5">
        <f t="shared" si="3701"/>
        <v>0</v>
      </c>
      <c r="I4398" s="5">
        <f t="shared" si="3701"/>
        <v>-50000</v>
      </c>
      <c r="J4398" s="5">
        <f t="shared" si="3701"/>
        <v>0</v>
      </c>
      <c r="K4398" s="5">
        <f t="shared" si="3701"/>
        <v>0</v>
      </c>
      <c r="L4398" s="5">
        <f t="shared" si="3701"/>
        <v>299019.57199999999</v>
      </c>
      <c r="M4398" s="5">
        <f t="shared" si="3675"/>
        <v>348019.57199999999</v>
      </c>
      <c r="N4398" s="5">
        <f>N4399</f>
        <v>348019.57199999999</v>
      </c>
      <c r="O4398" s="5">
        <f>O4399</f>
        <v>305352.70843</v>
      </c>
      <c r="P4398" s="5">
        <f t="shared" si="3702"/>
        <v>0</v>
      </c>
      <c r="Q4398" s="5">
        <f t="shared" si="3702"/>
        <v>0</v>
      </c>
      <c r="R4398" s="5">
        <f t="shared" si="3702"/>
        <v>348019.57199999999</v>
      </c>
      <c r="S4398" s="5">
        <f t="shared" si="3702"/>
        <v>305352.70843</v>
      </c>
      <c r="T4398" s="5">
        <f t="shared" si="3702"/>
        <v>348019.57199999999</v>
      </c>
      <c r="U4398" s="5">
        <f t="shared" si="3702"/>
        <v>0</v>
      </c>
      <c r="V4398" s="42">
        <f t="shared" si="3702"/>
        <v>348019.57199999999</v>
      </c>
      <c r="W4398" s="5">
        <f t="shared" si="3680"/>
        <v>100</v>
      </c>
      <c r="X4398" s="27"/>
    </row>
    <row r="4399" spans="1:25" ht="15.75" customHeight="1" x14ac:dyDescent="0.3">
      <c r="A4399" s="4" t="s">
        <v>265</v>
      </c>
      <c r="B4399" s="4" t="s">
        <v>1788</v>
      </c>
      <c r="C4399" s="4" t="s">
        <v>276</v>
      </c>
      <c r="D4399" s="4" t="s">
        <v>270</v>
      </c>
      <c r="E4399" s="14" t="s">
        <v>540</v>
      </c>
      <c r="F4399" s="5">
        <v>99000</v>
      </c>
      <c r="G4399" s="5">
        <v>317159.3</v>
      </c>
      <c r="H4399" s="5"/>
      <c r="I4399" s="5">
        <v>-50000</v>
      </c>
      <c r="J4399" s="5"/>
      <c r="K4399" s="5"/>
      <c r="L4399" s="5">
        <f>193717.85+78651.597+26650.125</f>
        <v>299019.57199999999</v>
      </c>
      <c r="M4399" s="5">
        <f t="shared" si="3675"/>
        <v>348019.57199999999</v>
      </c>
      <c r="N4399" s="5">
        <v>348019.57199999999</v>
      </c>
      <c r="O4399" s="5">
        <v>305352.70843</v>
      </c>
      <c r="P4399" s="5">
        <v>0</v>
      </c>
      <c r="Q4399" s="5">
        <v>0</v>
      </c>
      <c r="R4399" s="5">
        <f>N4399</f>
        <v>348019.57199999999</v>
      </c>
      <c r="S4399" s="5">
        <f>O4399</f>
        <v>305352.70843</v>
      </c>
      <c r="T4399" s="5">
        <v>348019.57199999999</v>
      </c>
      <c r="U4399" s="5">
        <v>0</v>
      </c>
      <c r="V4399" s="42">
        <f>T4399</f>
        <v>348019.57199999999</v>
      </c>
      <c r="W4399" s="5">
        <f t="shared" si="3680"/>
        <v>100</v>
      </c>
      <c r="X4399" s="27"/>
    </row>
    <row r="4400" spans="1:25" ht="31.5" hidden="1" customHeight="1" x14ac:dyDescent="0.25">
      <c r="A4400" s="4" t="s">
        <v>265</v>
      </c>
      <c r="B4400" s="4" t="s">
        <v>1788</v>
      </c>
      <c r="C4400" s="4" t="s">
        <v>277</v>
      </c>
      <c r="D4400" s="4"/>
      <c r="E4400" s="14" t="s">
        <v>1214</v>
      </c>
      <c r="F4400" s="5">
        <f t="shared" ref="F4400:L4401" si="3703">F4401</f>
        <v>0</v>
      </c>
      <c r="G4400" s="5">
        <f t="shared" si="3703"/>
        <v>0</v>
      </c>
      <c r="H4400" s="5">
        <f t="shared" si="3703"/>
        <v>0</v>
      </c>
      <c r="I4400" s="5">
        <f t="shared" si="3703"/>
        <v>0</v>
      </c>
      <c r="J4400" s="5">
        <f t="shared" si="3703"/>
        <v>0</v>
      </c>
      <c r="K4400" s="5">
        <f t="shared" si="3703"/>
        <v>0</v>
      </c>
      <c r="L4400" s="5">
        <f t="shared" si="3703"/>
        <v>0</v>
      </c>
      <c r="M4400" s="5">
        <f t="shared" si="3675"/>
        <v>0</v>
      </c>
      <c r="N4400" s="5">
        <f>N4401</f>
        <v>0</v>
      </c>
      <c r="O4400" s="5">
        <f>O4401</f>
        <v>0</v>
      </c>
      <c r="P4400" s="5">
        <f t="shared" ref="P4400:V4401" si="3704">P4401</f>
        <v>0</v>
      </c>
      <c r="Q4400" s="5">
        <f t="shared" si="3704"/>
        <v>0</v>
      </c>
      <c r="R4400" s="5">
        <f t="shared" si="3704"/>
        <v>0</v>
      </c>
      <c r="S4400" s="5">
        <f t="shared" si="3704"/>
        <v>0</v>
      </c>
      <c r="T4400" s="5">
        <f t="shared" si="3704"/>
        <v>0</v>
      </c>
      <c r="U4400" s="5">
        <f t="shared" si="3704"/>
        <v>0</v>
      </c>
      <c r="V4400" s="42">
        <f t="shared" si="3704"/>
        <v>0</v>
      </c>
      <c r="W4400" s="5" t="e">
        <f t="shared" si="3680"/>
        <v>#DIV/0!</v>
      </c>
      <c r="X4400" s="27" t="s">
        <v>1591</v>
      </c>
      <c r="Y4400" s="2" t="s">
        <v>1630</v>
      </c>
    </row>
    <row r="4401" spans="1:25" ht="31.5" hidden="1" customHeight="1" x14ac:dyDescent="0.25">
      <c r="A4401" s="4" t="s">
        <v>265</v>
      </c>
      <c r="B4401" s="4" t="s">
        <v>1788</v>
      </c>
      <c r="C4401" s="4" t="s">
        <v>277</v>
      </c>
      <c r="D4401" s="4" t="s">
        <v>271</v>
      </c>
      <c r="E4401" s="14" t="s">
        <v>539</v>
      </c>
      <c r="F4401" s="5">
        <f t="shared" si="3703"/>
        <v>0</v>
      </c>
      <c r="G4401" s="5">
        <f t="shared" si="3703"/>
        <v>0</v>
      </c>
      <c r="H4401" s="5">
        <f t="shared" si="3703"/>
        <v>0</v>
      </c>
      <c r="I4401" s="5">
        <f t="shared" si="3703"/>
        <v>0</v>
      </c>
      <c r="J4401" s="5">
        <f t="shared" si="3703"/>
        <v>0</v>
      </c>
      <c r="K4401" s="5">
        <f t="shared" si="3703"/>
        <v>0</v>
      </c>
      <c r="L4401" s="5">
        <f t="shared" si="3703"/>
        <v>0</v>
      </c>
      <c r="M4401" s="5">
        <f t="shared" si="3675"/>
        <v>0</v>
      </c>
      <c r="N4401" s="5">
        <f>N4402</f>
        <v>0</v>
      </c>
      <c r="O4401" s="5">
        <f>O4402</f>
        <v>0</v>
      </c>
      <c r="P4401" s="5">
        <f t="shared" si="3704"/>
        <v>0</v>
      </c>
      <c r="Q4401" s="5">
        <f t="shared" si="3704"/>
        <v>0</v>
      </c>
      <c r="R4401" s="5">
        <f t="shared" si="3704"/>
        <v>0</v>
      </c>
      <c r="S4401" s="5">
        <f t="shared" si="3704"/>
        <v>0</v>
      </c>
      <c r="T4401" s="5">
        <f t="shared" si="3704"/>
        <v>0</v>
      </c>
      <c r="U4401" s="5">
        <f t="shared" si="3704"/>
        <v>0</v>
      </c>
      <c r="V4401" s="42">
        <f t="shared" si="3704"/>
        <v>0</v>
      </c>
      <c r="W4401" s="5" t="e">
        <f t="shared" si="3680"/>
        <v>#DIV/0!</v>
      </c>
      <c r="X4401" s="27" t="s">
        <v>1591</v>
      </c>
      <c r="Y4401" s="2" t="s">
        <v>1630</v>
      </c>
    </row>
    <row r="4402" spans="1:25" ht="15.75" hidden="1" customHeight="1" x14ac:dyDescent="0.25">
      <c r="A4402" s="4" t="s">
        <v>265</v>
      </c>
      <c r="B4402" s="4" t="s">
        <v>1788</v>
      </c>
      <c r="C4402" s="4" t="s">
        <v>277</v>
      </c>
      <c r="D4402" s="4" t="s">
        <v>270</v>
      </c>
      <c r="E4402" s="14" t="s">
        <v>540</v>
      </c>
      <c r="F4402" s="5"/>
      <c r="G4402" s="5"/>
      <c r="H4402" s="5"/>
      <c r="I4402" s="5"/>
      <c r="J4402" s="5"/>
      <c r="K4402" s="5"/>
      <c r="L4402" s="5"/>
      <c r="M4402" s="5">
        <f t="shared" si="3675"/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42">
        <v>0</v>
      </c>
      <c r="W4402" s="5" t="e">
        <f t="shared" si="3680"/>
        <v>#DIV/0!</v>
      </c>
      <c r="X4402" s="27" t="s">
        <v>1591</v>
      </c>
      <c r="Y4402" s="2" t="s">
        <v>1630</v>
      </c>
    </row>
    <row r="4403" spans="1:25" ht="31.5" hidden="1" customHeight="1" x14ac:dyDescent="0.25">
      <c r="A4403" s="4" t="s">
        <v>265</v>
      </c>
      <c r="B4403" s="4" t="s">
        <v>1788</v>
      </c>
      <c r="C4403" s="4" t="s">
        <v>278</v>
      </c>
      <c r="D4403" s="4"/>
      <c r="E4403" s="14" t="s">
        <v>1215</v>
      </c>
      <c r="F4403" s="5">
        <f t="shared" ref="F4403:L4404" si="3705">F4404</f>
        <v>0</v>
      </c>
      <c r="G4403" s="5">
        <f t="shared" si="3705"/>
        <v>0</v>
      </c>
      <c r="H4403" s="5">
        <f t="shared" si="3705"/>
        <v>0</v>
      </c>
      <c r="I4403" s="5">
        <f t="shared" si="3705"/>
        <v>0</v>
      </c>
      <c r="J4403" s="5">
        <f t="shared" si="3705"/>
        <v>0</v>
      </c>
      <c r="K4403" s="5">
        <f t="shared" si="3705"/>
        <v>0</v>
      </c>
      <c r="L4403" s="5">
        <f t="shared" si="3705"/>
        <v>0</v>
      </c>
      <c r="M4403" s="5">
        <f t="shared" si="3675"/>
        <v>0</v>
      </c>
      <c r="N4403" s="5">
        <f>N4404</f>
        <v>0</v>
      </c>
      <c r="O4403" s="5">
        <f>O4404</f>
        <v>0</v>
      </c>
      <c r="P4403" s="5">
        <f t="shared" ref="P4403:V4404" si="3706">P4404</f>
        <v>0</v>
      </c>
      <c r="Q4403" s="5">
        <f t="shared" si="3706"/>
        <v>0</v>
      </c>
      <c r="R4403" s="5">
        <f t="shared" si="3706"/>
        <v>0</v>
      </c>
      <c r="S4403" s="5">
        <f t="shared" si="3706"/>
        <v>0</v>
      </c>
      <c r="T4403" s="5">
        <f t="shared" si="3706"/>
        <v>0</v>
      </c>
      <c r="U4403" s="5">
        <f t="shared" si="3706"/>
        <v>0</v>
      </c>
      <c r="V4403" s="42">
        <f t="shared" si="3706"/>
        <v>0</v>
      </c>
      <c r="W4403" s="5" t="e">
        <f t="shared" si="3680"/>
        <v>#DIV/0!</v>
      </c>
      <c r="X4403" s="25" t="s">
        <v>1591</v>
      </c>
    </row>
    <row r="4404" spans="1:25" ht="31.5" hidden="1" customHeight="1" x14ac:dyDescent="0.25">
      <c r="A4404" s="4" t="s">
        <v>265</v>
      </c>
      <c r="B4404" s="4" t="s">
        <v>1788</v>
      </c>
      <c r="C4404" s="4" t="s">
        <v>278</v>
      </c>
      <c r="D4404" s="4" t="s">
        <v>271</v>
      </c>
      <c r="E4404" s="14" t="s">
        <v>539</v>
      </c>
      <c r="F4404" s="5">
        <f t="shared" si="3705"/>
        <v>0</v>
      </c>
      <c r="G4404" s="5">
        <f t="shared" si="3705"/>
        <v>0</v>
      </c>
      <c r="H4404" s="5">
        <f t="shared" si="3705"/>
        <v>0</v>
      </c>
      <c r="I4404" s="5">
        <f t="shared" si="3705"/>
        <v>0</v>
      </c>
      <c r="J4404" s="5">
        <f t="shared" si="3705"/>
        <v>0</v>
      </c>
      <c r="K4404" s="5">
        <f t="shared" si="3705"/>
        <v>0</v>
      </c>
      <c r="L4404" s="5">
        <f t="shared" si="3705"/>
        <v>0</v>
      </c>
      <c r="M4404" s="5">
        <f t="shared" si="3675"/>
        <v>0</v>
      </c>
      <c r="N4404" s="5">
        <f>N4405</f>
        <v>0</v>
      </c>
      <c r="O4404" s="5">
        <f>O4405</f>
        <v>0</v>
      </c>
      <c r="P4404" s="5">
        <f t="shared" si="3706"/>
        <v>0</v>
      </c>
      <c r="Q4404" s="5">
        <f t="shared" si="3706"/>
        <v>0</v>
      </c>
      <c r="R4404" s="5">
        <f t="shared" si="3706"/>
        <v>0</v>
      </c>
      <c r="S4404" s="5">
        <f t="shared" si="3706"/>
        <v>0</v>
      </c>
      <c r="T4404" s="5">
        <f t="shared" si="3706"/>
        <v>0</v>
      </c>
      <c r="U4404" s="5">
        <f t="shared" si="3706"/>
        <v>0</v>
      </c>
      <c r="V4404" s="42">
        <f t="shared" si="3706"/>
        <v>0</v>
      </c>
      <c r="W4404" s="5" t="e">
        <f t="shared" si="3680"/>
        <v>#DIV/0!</v>
      </c>
      <c r="X4404" s="25" t="s">
        <v>1591</v>
      </c>
    </row>
    <row r="4405" spans="1:25" ht="15.75" hidden="1" customHeight="1" x14ac:dyDescent="0.25">
      <c r="A4405" s="4" t="s">
        <v>265</v>
      </c>
      <c r="B4405" s="4" t="s">
        <v>1788</v>
      </c>
      <c r="C4405" s="4" t="s">
        <v>278</v>
      </c>
      <c r="D4405" s="4" t="s">
        <v>270</v>
      </c>
      <c r="E4405" s="14" t="s">
        <v>540</v>
      </c>
      <c r="F4405" s="5"/>
      <c r="G4405" s="5"/>
      <c r="H4405" s="5"/>
      <c r="I4405" s="5"/>
      <c r="J4405" s="5"/>
      <c r="K4405" s="5"/>
      <c r="L4405" s="5">
        <f>2092.911-2092.911</f>
        <v>0</v>
      </c>
      <c r="M4405" s="5">
        <f t="shared" si="3675"/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f>N4405</f>
        <v>0</v>
      </c>
      <c r="S4405" s="5">
        <f>O4405</f>
        <v>0</v>
      </c>
      <c r="T4405" s="5">
        <v>0</v>
      </c>
      <c r="U4405" s="5">
        <v>0</v>
      </c>
      <c r="V4405" s="42">
        <v>0</v>
      </c>
      <c r="W4405" s="5" t="e">
        <f t="shared" si="3680"/>
        <v>#DIV/0!</v>
      </c>
      <c r="X4405" s="25" t="s">
        <v>1591</v>
      </c>
    </row>
    <row r="4406" spans="1:25" ht="47.25" hidden="1" customHeight="1" x14ac:dyDescent="0.25">
      <c r="A4406" s="4" t="s">
        <v>265</v>
      </c>
      <c r="B4406" s="4" t="s">
        <v>1788</v>
      </c>
      <c r="C4406" s="4" t="s">
        <v>279</v>
      </c>
      <c r="D4406" s="4"/>
      <c r="E4406" s="14" t="s">
        <v>780</v>
      </c>
      <c r="F4406" s="5">
        <f>F4407</f>
        <v>2697</v>
      </c>
      <c r="G4406" s="5">
        <f t="shared" ref="G4406:L4407" si="3707">G4407</f>
        <v>6293</v>
      </c>
      <c r="H4406" s="5">
        <f t="shared" si="3707"/>
        <v>0</v>
      </c>
      <c r="I4406" s="5">
        <f t="shared" si="3707"/>
        <v>-2697</v>
      </c>
      <c r="J4406" s="5">
        <f t="shared" si="3707"/>
        <v>-6293</v>
      </c>
      <c r="K4406" s="5">
        <f t="shared" si="3707"/>
        <v>0</v>
      </c>
      <c r="L4406" s="5">
        <f t="shared" si="3707"/>
        <v>0</v>
      </c>
      <c r="M4406" s="5">
        <f t="shared" si="3675"/>
        <v>0</v>
      </c>
      <c r="N4406" s="5">
        <f>N4407</f>
        <v>0</v>
      </c>
      <c r="O4406" s="5">
        <f>O4407</f>
        <v>0</v>
      </c>
      <c r="P4406" s="5">
        <f t="shared" ref="P4406:V4407" si="3708">P4407</f>
        <v>0</v>
      </c>
      <c r="Q4406" s="5">
        <f t="shared" si="3708"/>
        <v>0</v>
      </c>
      <c r="R4406" s="5">
        <f t="shared" si="3708"/>
        <v>0</v>
      </c>
      <c r="S4406" s="5">
        <f t="shared" si="3708"/>
        <v>0</v>
      </c>
      <c r="T4406" s="5">
        <f t="shared" si="3708"/>
        <v>0</v>
      </c>
      <c r="U4406" s="5">
        <f t="shared" si="3708"/>
        <v>0</v>
      </c>
      <c r="V4406" s="42">
        <f t="shared" si="3708"/>
        <v>0</v>
      </c>
      <c r="W4406" s="5" t="e">
        <f t="shared" si="3680"/>
        <v>#DIV/0!</v>
      </c>
      <c r="X4406" s="27" t="s">
        <v>1591</v>
      </c>
      <c r="Y4406" s="2" t="s">
        <v>1630</v>
      </c>
    </row>
    <row r="4407" spans="1:25" ht="31.5" hidden="1" customHeight="1" x14ac:dyDescent="0.3">
      <c r="A4407" s="4" t="s">
        <v>265</v>
      </c>
      <c r="B4407" s="4" t="s">
        <v>1788</v>
      </c>
      <c r="C4407" s="4" t="s">
        <v>279</v>
      </c>
      <c r="D4407" s="4" t="s">
        <v>271</v>
      </c>
      <c r="E4407" s="14" t="s">
        <v>539</v>
      </c>
      <c r="F4407" s="5">
        <f>F4408</f>
        <v>2697</v>
      </c>
      <c r="G4407" s="5">
        <f t="shared" si="3707"/>
        <v>6293</v>
      </c>
      <c r="H4407" s="5">
        <f t="shared" si="3707"/>
        <v>0</v>
      </c>
      <c r="I4407" s="5">
        <f t="shared" si="3707"/>
        <v>-2697</v>
      </c>
      <c r="J4407" s="5">
        <f t="shared" si="3707"/>
        <v>-6293</v>
      </c>
      <c r="K4407" s="5">
        <f t="shared" si="3707"/>
        <v>0</v>
      </c>
      <c r="L4407" s="5">
        <f t="shared" si="3707"/>
        <v>0</v>
      </c>
      <c r="M4407" s="5">
        <f t="shared" si="3675"/>
        <v>0</v>
      </c>
      <c r="N4407" s="5">
        <f>N4408</f>
        <v>0</v>
      </c>
      <c r="O4407" s="5">
        <f>O4408</f>
        <v>0</v>
      </c>
      <c r="P4407" s="5">
        <f t="shared" si="3708"/>
        <v>0</v>
      </c>
      <c r="Q4407" s="5">
        <f t="shared" si="3708"/>
        <v>0</v>
      </c>
      <c r="R4407" s="5">
        <f t="shared" si="3708"/>
        <v>0</v>
      </c>
      <c r="S4407" s="5">
        <f t="shared" si="3708"/>
        <v>0</v>
      </c>
      <c r="T4407" s="5">
        <f t="shared" si="3708"/>
        <v>0</v>
      </c>
      <c r="U4407" s="5">
        <f t="shared" si="3708"/>
        <v>0</v>
      </c>
      <c r="V4407" s="42">
        <f t="shared" si="3708"/>
        <v>0</v>
      </c>
      <c r="W4407" s="5" t="e">
        <f t="shared" si="3680"/>
        <v>#DIV/0!</v>
      </c>
      <c r="X4407" s="27" t="s">
        <v>1591</v>
      </c>
      <c r="Y4407" s="2" t="s">
        <v>1630</v>
      </c>
    </row>
    <row r="4408" spans="1:25" ht="15.75" hidden="1" customHeight="1" x14ac:dyDescent="0.3">
      <c r="A4408" s="4" t="s">
        <v>265</v>
      </c>
      <c r="B4408" s="4" t="s">
        <v>1788</v>
      </c>
      <c r="C4408" s="4" t="s">
        <v>279</v>
      </c>
      <c r="D4408" s="4" t="s">
        <v>270</v>
      </c>
      <c r="E4408" s="14" t="s">
        <v>540</v>
      </c>
      <c r="F4408" s="5">
        <v>2697</v>
      </c>
      <c r="G4408" s="5">
        <v>6293</v>
      </c>
      <c r="H4408" s="5"/>
      <c r="I4408" s="5">
        <v>-2697</v>
      </c>
      <c r="J4408" s="5">
        <v>-6293</v>
      </c>
      <c r="K4408" s="5"/>
      <c r="L4408" s="5"/>
      <c r="M4408" s="5">
        <f t="shared" si="3675"/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42">
        <v>0</v>
      </c>
      <c r="W4408" s="5" t="e">
        <f t="shared" si="3680"/>
        <v>#DIV/0!</v>
      </c>
      <c r="X4408" s="27" t="s">
        <v>1591</v>
      </c>
      <c r="Y4408" s="2" t="s">
        <v>1630</v>
      </c>
    </row>
    <row r="4409" spans="1:25" ht="110.25" customHeight="1" x14ac:dyDescent="0.3">
      <c r="A4409" s="4" t="s">
        <v>265</v>
      </c>
      <c r="B4409" s="4" t="s">
        <v>1788</v>
      </c>
      <c r="C4409" s="4" t="s">
        <v>280</v>
      </c>
      <c r="D4409" s="4"/>
      <c r="E4409" s="14" t="s">
        <v>1682</v>
      </c>
      <c r="F4409" s="5">
        <f t="shared" ref="F4409:K4409" si="3709">F4412</f>
        <v>0</v>
      </c>
      <c r="G4409" s="5">
        <f t="shared" si="3709"/>
        <v>90000</v>
      </c>
      <c r="H4409" s="5">
        <f t="shared" si="3709"/>
        <v>0</v>
      </c>
      <c r="I4409" s="5">
        <f t="shared" si="3709"/>
        <v>0</v>
      </c>
      <c r="J4409" s="5">
        <f t="shared" si="3709"/>
        <v>0</v>
      </c>
      <c r="K4409" s="5">
        <f t="shared" si="3709"/>
        <v>0</v>
      </c>
      <c r="L4409" s="5">
        <f>L4412+L4410</f>
        <v>7188.6580000000013</v>
      </c>
      <c r="M4409" s="5">
        <f t="shared" si="3675"/>
        <v>7188.6580000000013</v>
      </c>
      <c r="N4409" s="5">
        <f>N4412+N4410</f>
        <v>7188.6578500000005</v>
      </c>
      <c r="O4409" s="5">
        <f t="shared" ref="O4409:V4409" si="3710">O4412+O4410</f>
        <v>1173.1429599999999</v>
      </c>
      <c r="P4409" s="5">
        <f t="shared" si="3710"/>
        <v>0</v>
      </c>
      <c r="Q4409" s="5">
        <f t="shared" si="3710"/>
        <v>0</v>
      </c>
      <c r="R4409" s="5">
        <f t="shared" si="3710"/>
        <v>7038.8578500000003</v>
      </c>
      <c r="S4409" s="5">
        <f t="shared" si="3710"/>
        <v>1173.1429599999999</v>
      </c>
      <c r="T4409" s="5">
        <f t="shared" si="3710"/>
        <v>7140.2963500000005</v>
      </c>
      <c r="U4409" s="5">
        <f t="shared" si="3710"/>
        <v>0</v>
      </c>
      <c r="V4409" s="5">
        <f t="shared" si="3710"/>
        <v>7038.8578500000003</v>
      </c>
      <c r="W4409" s="5">
        <f t="shared" si="3680"/>
        <v>99.327252722147577</v>
      </c>
      <c r="X4409" s="27"/>
    </row>
    <row r="4410" spans="1:25" ht="31.2" x14ac:dyDescent="0.3">
      <c r="A4410" s="4" t="s">
        <v>265</v>
      </c>
      <c r="B4410" s="4" t="s">
        <v>1788</v>
      </c>
      <c r="C4410" s="4" t="s">
        <v>280</v>
      </c>
      <c r="D4410" s="4" t="s">
        <v>11</v>
      </c>
      <c r="E4410" s="14" t="s">
        <v>531</v>
      </c>
      <c r="F4410" s="5"/>
      <c r="G4410" s="5"/>
      <c r="H4410" s="5"/>
      <c r="I4410" s="5"/>
      <c r="J4410" s="5"/>
      <c r="K4410" s="5"/>
      <c r="L4410" s="5">
        <f>L4411</f>
        <v>149.80000000000001</v>
      </c>
      <c r="M4410" s="5">
        <f>L4410</f>
        <v>149.80000000000001</v>
      </c>
      <c r="N4410" s="5">
        <f>N4411</f>
        <v>149.80000000000001</v>
      </c>
      <c r="O4410" s="5">
        <f t="shared" ref="O4410:V4410" si="3711">O4411</f>
        <v>0</v>
      </c>
      <c r="P4410" s="5">
        <f t="shared" si="3711"/>
        <v>0</v>
      </c>
      <c r="Q4410" s="5">
        <f t="shared" si="3711"/>
        <v>0</v>
      </c>
      <c r="R4410" s="5">
        <f t="shared" si="3711"/>
        <v>0</v>
      </c>
      <c r="S4410" s="5">
        <f t="shared" si="3711"/>
        <v>0</v>
      </c>
      <c r="T4410" s="5">
        <f t="shared" si="3711"/>
        <v>101.4385</v>
      </c>
      <c r="U4410" s="5">
        <f t="shared" si="3711"/>
        <v>0</v>
      </c>
      <c r="V4410" s="5">
        <f t="shared" si="3711"/>
        <v>0</v>
      </c>
      <c r="W4410" s="5">
        <f t="shared" si="3680"/>
        <v>67.715954606141509</v>
      </c>
      <c r="X4410" s="27"/>
    </row>
    <row r="4411" spans="1:25" ht="31.2" x14ac:dyDescent="0.3">
      <c r="A4411" s="4" t="s">
        <v>265</v>
      </c>
      <c r="B4411" s="4" t="s">
        <v>1788</v>
      </c>
      <c r="C4411" s="4" t="s">
        <v>280</v>
      </c>
      <c r="D4411" s="4" t="s">
        <v>12</v>
      </c>
      <c r="E4411" s="14" t="s">
        <v>532</v>
      </c>
      <c r="F4411" s="5"/>
      <c r="G4411" s="5"/>
      <c r="H4411" s="5"/>
      <c r="I4411" s="5"/>
      <c r="J4411" s="5"/>
      <c r="K4411" s="5"/>
      <c r="L4411" s="5">
        <v>149.80000000000001</v>
      </c>
      <c r="M4411" s="5">
        <f>L4411</f>
        <v>149.80000000000001</v>
      </c>
      <c r="N4411" s="5">
        <v>149.80000000000001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101.4385</v>
      </c>
      <c r="U4411" s="5">
        <v>0</v>
      </c>
      <c r="V4411" s="5">
        <v>0</v>
      </c>
      <c r="W4411" s="5">
        <f t="shared" si="3680"/>
        <v>67.715954606141509</v>
      </c>
      <c r="X4411" s="27"/>
    </row>
    <row r="4412" spans="1:25" ht="31.5" customHeight="1" x14ac:dyDescent="0.3">
      <c r="A4412" s="4" t="s">
        <v>265</v>
      </c>
      <c r="B4412" s="4" t="s">
        <v>1788</v>
      </c>
      <c r="C4412" s="4" t="s">
        <v>280</v>
      </c>
      <c r="D4412" s="4" t="s">
        <v>271</v>
      </c>
      <c r="E4412" s="14" t="s">
        <v>539</v>
      </c>
      <c r="F4412" s="5">
        <f t="shared" ref="F4412:L4412" si="3712">F4413</f>
        <v>0</v>
      </c>
      <c r="G4412" s="5">
        <f t="shared" si="3712"/>
        <v>90000</v>
      </c>
      <c r="H4412" s="5">
        <f t="shared" si="3712"/>
        <v>0</v>
      </c>
      <c r="I4412" s="5">
        <f t="shared" si="3712"/>
        <v>0</v>
      </c>
      <c r="J4412" s="5">
        <f t="shared" si="3712"/>
        <v>0</v>
      </c>
      <c r="K4412" s="5">
        <f t="shared" si="3712"/>
        <v>0</v>
      </c>
      <c r="L4412" s="5">
        <f t="shared" si="3712"/>
        <v>7038.8580000000011</v>
      </c>
      <c r="M4412" s="5">
        <f t="shared" si="3675"/>
        <v>7038.8580000000011</v>
      </c>
      <c r="N4412" s="5">
        <f>N4413</f>
        <v>7038.8578500000003</v>
      </c>
      <c r="O4412" s="5">
        <f>O4413</f>
        <v>1173.1429599999999</v>
      </c>
      <c r="P4412" s="5">
        <f t="shared" ref="P4412:V4412" si="3713">P4413</f>
        <v>0</v>
      </c>
      <c r="Q4412" s="5">
        <f t="shared" si="3713"/>
        <v>0</v>
      </c>
      <c r="R4412" s="5">
        <f t="shared" si="3713"/>
        <v>7038.8578500000003</v>
      </c>
      <c r="S4412" s="5">
        <f t="shared" si="3713"/>
        <v>1173.1429599999999</v>
      </c>
      <c r="T4412" s="5">
        <f t="shared" si="3713"/>
        <v>7038.8578500000003</v>
      </c>
      <c r="U4412" s="5">
        <f t="shared" si="3713"/>
        <v>0</v>
      </c>
      <c r="V4412" s="42">
        <f t="shared" si="3713"/>
        <v>7038.8578500000003</v>
      </c>
      <c r="W4412" s="5">
        <f t="shared" si="3680"/>
        <v>100</v>
      </c>
      <c r="X4412" s="27"/>
    </row>
    <row r="4413" spans="1:25" ht="15.75" customHeight="1" x14ac:dyDescent="0.3">
      <c r="A4413" s="4" t="s">
        <v>265</v>
      </c>
      <c r="B4413" s="4" t="s">
        <v>1788</v>
      </c>
      <c r="C4413" s="4" t="s">
        <v>280</v>
      </c>
      <c r="D4413" s="4" t="s">
        <v>270</v>
      </c>
      <c r="E4413" s="14" t="s">
        <v>540</v>
      </c>
      <c r="F4413" s="5"/>
      <c r="G4413" s="5">
        <v>90000</v>
      </c>
      <c r="H4413" s="5"/>
      <c r="I4413" s="5"/>
      <c r="J4413" s="5"/>
      <c r="K4413" s="5"/>
      <c r="L4413" s="5">
        <f>12789.147-5750.289</f>
        <v>7038.8580000000011</v>
      </c>
      <c r="M4413" s="5">
        <f t="shared" si="3675"/>
        <v>7038.8580000000011</v>
      </c>
      <c r="N4413" s="5">
        <v>7038.8578500000003</v>
      </c>
      <c r="O4413" s="5">
        <v>1173.1429599999999</v>
      </c>
      <c r="P4413" s="5">
        <v>0</v>
      </c>
      <c r="Q4413" s="5">
        <v>0</v>
      </c>
      <c r="R4413" s="5">
        <f>N4413</f>
        <v>7038.8578500000003</v>
      </c>
      <c r="S4413" s="5">
        <f>O4413</f>
        <v>1173.1429599999999</v>
      </c>
      <c r="T4413" s="5">
        <v>7038.8578500000003</v>
      </c>
      <c r="U4413" s="5">
        <v>0</v>
      </c>
      <c r="V4413" s="42">
        <f>T4413</f>
        <v>7038.8578500000003</v>
      </c>
      <c r="W4413" s="5">
        <f t="shared" si="3680"/>
        <v>100</v>
      </c>
      <c r="X4413" s="27"/>
    </row>
    <row r="4414" spans="1:25" ht="31.5" hidden="1" customHeight="1" x14ac:dyDescent="0.25">
      <c r="A4414" s="4" t="s">
        <v>265</v>
      </c>
      <c r="B4414" s="4" t="s">
        <v>1788</v>
      </c>
      <c r="C4414" s="4" t="s">
        <v>281</v>
      </c>
      <c r="D4414" s="4"/>
      <c r="E4414" s="14" t="s">
        <v>781</v>
      </c>
      <c r="F4414" s="5">
        <f t="shared" ref="F4414:L4415" si="3714">F4415</f>
        <v>0</v>
      </c>
      <c r="G4414" s="5">
        <f t="shared" si="3714"/>
        <v>0</v>
      </c>
      <c r="H4414" s="5">
        <f t="shared" si="3714"/>
        <v>0</v>
      </c>
      <c r="I4414" s="5">
        <f t="shared" si="3714"/>
        <v>0</v>
      </c>
      <c r="J4414" s="5">
        <f t="shared" si="3714"/>
        <v>0</v>
      </c>
      <c r="K4414" s="5">
        <f t="shared" si="3714"/>
        <v>0</v>
      </c>
      <c r="L4414" s="5">
        <f t="shared" si="3714"/>
        <v>0</v>
      </c>
      <c r="M4414" s="5">
        <f t="shared" si="3675"/>
        <v>0</v>
      </c>
      <c r="N4414" s="5">
        <f>N4415</f>
        <v>0</v>
      </c>
      <c r="O4414" s="5">
        <f>O4415</f>
        <v>0</v>
      </c>
      <c r="P4414" s="5">
        <f t="shared" ref="P4414:V4415" si="3715">P4415</f>
        <v>0</v>
      </c>
      <c r="Q4414" s="5">
        <f t="shared" si="3715"/>
        <v>0</v>
      </c>
      <c r="R4414" s="5">
        <f t="shared" si="3715"/>
        <v>0</v>
      </c>
      <c r="S4414" s="5">
        <f t="shared" si="3715"/>
        <v>0</v>
      </c>
      <c r="T4414" s="5">
        <f t="shared" si="3715"/>
        <v>0</v>
      </c>
      <c r="U4414" s="5">
        <f t="shared" si="3715"/>
        <v>0</v>
      </c>
      <c r="V4414" s="42">
        <f t="shared" si="3715"/>
        <v>0</v>
      </c>
      <c r="W4414" s="5" t="e">
        <f t="shared" si="3680"/>
        <v>#DIV/0!</v>
      </c>
      <c r="X4414" s="25" t="s">
        <v>1591</v>
      </c>
    </row>
    <row r="4415" spans="1:25" ht="31.5" hidden="1" customHeight="1" x14ac:dyDescent="0.25">
      <c r="A4415" s="4" t="s">
        <v>265</v>
      </c>
      <c r="B4415" s="4" t="s">
        <v>1788</v>
      </c>
      <c r="C4415" s="4" t="s">
        <v>281</v>
      </c>
      <c r="D4415" s="4" t="s">
        <v>271</v>
      </c>
      <c r="E4415" s="14" t="s">
        <v>539</v>
      </c>
      <c r="F4415" s="5">
        <f t="shared" si="3714"/>
        <v>0</v>
      </c>
      <c r="G4415" s="5">
        <f t="shared" si="3714"/>
        <v>0</v>
      </c>
      <c r="H4415" s="5">
        <f t="shared" si="3714"/>
        <v>0</v>
      </c>
      <c r="I4415" s="5">
        <f t="shared" si="3714"/>
        <v>0</v>
      </c>
      <c r="J4415" s="5">
        <f t="shared" si="3714"/>
        <v>0</v>
      </c>
      <c r="K4415" s="5">
        <f t="shared" si="3714"/>
        <v>0</v>
      </c>
      <c r="L4415" s="5">
        <f t="shared" si="3714"/>
        <v>0</v>
      </c>
      <c r="M4415" s="5">
        <f t="shared" si="3675"/>
        <v>0</v>
      </c>
      <c r="N4415" s="5">
        <f>N4416</f>
        <v>0</v>
      </c>
      <c r="O4415" s="5">
        <f>O4416</f>
        <v>0</v>
      </c>
      <c r="P4415" s="5">
        <f t="shared" si="3715"/>
        <v>0</v>
      </c>
      <c r="Q4415" s="5">
        <f t="shared" si="3715"/>
        <v>0</v>
      </c>
      <c r="R4415" s="5">
        <f t="shared" si="3715"/>
        <v>0</v>
      </c>
      <c r="S4415" s="5">
        <f t="shared" si="3715"/>
        <v>0</v>
      </c>
      <c r="T4415" s="5">
        <f t="shared" si="3715"/>
        <v>0</v>
      </c>
      <c r="U4415" s="5">
        <f t="shared" si="3715"/>
        <v>0</v>
      </c>
      <c r="V4415" s="42">
        <f t="shared" si="3715"/>
        <v>0</v>
      </c>
      <c r="W4415" s="5" t="e">
        <f t="shared" si="3680"/>
        <v>#DIV/0!</v>
      </c>
      <c r="X4415" s="25" t="s">
        <v>1591</v>
      </c>
    </row>
    <row r="4416" spans="1:25" ht="15.75" hidden="1" customHeight="1" x14ac:dyDescent="0.25">
      <c r="A4416" s="4" t="s">
        <v>265</v>
      </c>
      <c r="B4416" s="4" t="s">
        <v>1788</v>
      </c>
      <c r="C4416" s="4" t="s">
        <v>281</v>
      </c>
      <c r="D4416" s="4" t="s">
        <v>270</v>
      </c>
      <c r="E4416" s="14" t="s">
        <v>540</v>
      </c>
      <c r="F4416" s="5"/>
      <c r="G4416" s="5"/>
      <c r="H4416" s="5"/>
      <c r="I4416" s="5"/>
      <c r="J4416" s="5"/>
      <c r="K4416" s="5"/>
      <c r="L4416" s="5">
        <f>9350-9350</f>
        <v>0</v>
      </c>
      <c r="M4416" s="5">
        <f t="shared" si="3675"/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f>N4416</f>
        <v>0</v>
      </c>
      <c r="S4416" s="5">
        <f>O4416</f>
        <v>0</v>
      </c>
      <c r="T4416" s="5">
        <v>0</v>
      </c>
      <c r="U4416" s="5">
        <v>0</v>
      </c>
      <c r="V4416" s="42">
        <v>0</v>
      </c>
      <c r="W4416" s="5" t="e">
        <f t="shared" si="3680"/>
        <v>#DIV/0!</v>
      </c>
      <c r="X4416" s="25" t="s">
        <v>1591</v>
      </c>
    </row>
    <row r="4417" spans="1:25" ht="31.5" hidden="1" customHeight="1" x14ac:dyDescent="0.25">
      <c r="A4417" s="4" t="s">
        <v>265</v>
      </c>
      <c r="B4417" s="4" t="s">
        <v>1788</v>
      </c>
      <c r="C4417" s="4" t="s">
        <v>282</v>
      </c>
      <c r="D4417" s="4"/>
      <c r="E4417" s="14" t="s">
        <v>1216</v>
      </c>
      <c r="F4417" s="5">
        <f t="shared" ref="F4417:L4418" si="3716">F4418</f>
        <v>0</v>
      </c>
      <c r="G4417" s="5">
        <f t="shared" si="3716"/>
        <v>0</v>
      </c>
      <c r="H4417" s="5">
        <f t="shared" si="3716"/>
        <v>0</v>
      </c>
      <c r="I4417" s="5">
        <f t="shared" si="3716"/>
        <v>0</v>
      </c>
      <c r="J4417" s="5">
        <f t="shared" si="3716"/>
        <v>0</v>
      </c>
      <c r="K4417" s="5">
        <f t="shared" si="3716"/>
        <v>0</v>
      </c>
      <c r="L4417" s="5">
        <f t="shared" si="3716"/>
        <v>0</v>
      </c>
      <c r="M4417" s="5">
        <f t="shared" si="3675"/>
        <v>0</v>
      </c>
      <c r="N4417" s="5">
        <f>N4418</f>
        <v>0</v>
      </c>
      <c r="O4417" s="5">
        <f>O4418</f>
        <v>0</v>
      </c>
      <c r="P4417" s="5">
        <f t="shared" ref="P4417:V4418" si="3717">P4418</f>
        <v>0</v>
      </c>
      <c r="Q4417" s="5">
        <f t="shared" si="3717"/>
        <v>0</v>
      </c>
      <c r="R4417" s="5">
        <f t="shared" si="3717"/>
        <v>0</v>
      </c>
      <c r="S4417" s="5">
        <f t="shared" si="3717"/>
        <v>0</v>
      </c>
      <c r="T4417" s="5">
        <f t="shared" si="3717"/>
        <v>0</v>
      </c>
      <c r="U4417" s="5">
        <f t="shared" si="3717"/>
        <v>0</v>
      </c>
      <c r="V4417" s="42">
        <f t="shared" si="3717"/>
        <v>0</v>
      </c>
      <c r="W4417" s="5" t="e">
        <f t="shared" si="3680"/>
        <v>#DIV/0!</v>
      </c>
      <c r="X4417" s="27" t="s">
        <v>1591</v>
      </c>
      <c r="Y4417" s="2" t="s">
        <v>1630</v>
      </c>
    </row>
    <row r="4418" spans="1:25" ht="31.5" hidden="1" customHeight="1" x14ac:dyDescent="0.25">
      <c r="A4418" s="4" t="s">
        <v>265</v>
      </c>
      <c r="B4418" s="4" t="s">
        <v>1788</v>
      </c>
      <c r="C4418" s="4" t="s">
        <v>282</v>
      </c>
      <c r="D4418" s="4" t="s">
        <v>271</v>
      </c>
      <c r="E4418" s="14" t="s">
        <v>539</v>
      </c>
      <c r="F4418" s="5">
        <f t="shared" si="3716"/>
        <v>0</v>
      </c>
      <c r="G4418" s="5">
        <f t="shared" si="3716"/>
        <v>0</v>
      </c>
      <c r="H4418" s="5">
        <f t="shared" si="3716"/>
        <v>0</v>
      </c>
      <c r="I4418" s="5">
        <f t="shared" si="3716"/>
        <v>0</v>
      </c>
      <c r="J4418" s="5">
        <f t="shared" si="3716"/>
        <v>0</v>
      </c>
      <c r="K4418" s="5">
        <f t="shared" si="3716"/>
        <v>0</v>
      </c>
      <c r="L4418" s="5">
        <f t="shared" si="3716"/>
        <v>0</v>
      </c>
      <c r="M4418" s="5">
        <f t="shared" si="3675"/>
        <v>0</v>
      </c>
      <c r="N4418" s="5">
        <f>N4419</f>
        <v>0</v>
      </c>
      <c r="O4418" s="5">
        <f>O4419</f>
        <v>0</v>
      </c>
      <c r="P4418" s="5">
        <f t="shared" si="3717"/>
        <v>0</v>
      </c>
      <c r="Q4418" s="5">
        <f t="shared" si="3717"/>
        <v>0</v>
      </c>
      <c r="R4418" s="5">
        <f t="shared" si="3717"/>
        <v>0</v>
      </c>
      <c r="S4418" s="5">
        <f t="shared" si="3717"/>
        <v>0</v>
      </c>
      <c r="T4418" s="5">
        <f t="shared" si="3717"/>
        <v>0</v>
      </c>
      <c r="U4418" s="5">
        <f t="shared" si="3717"/>
        <v>0</v>
      </c>
      <c r="V4418" s="42">
        <f t="shared" si="3717"/>
        <v>0</v>
      </c>
      <c r="W4418" s="5" t="e">
        <f t="shared" si="3680"/>
        <v>#DIV/0!</v>
      </c>
      <c r="X4418" s="27" t="s">
        <v>1591</v>
      </c>
      <c r="Y4418" s="2" t="s">
        <v>1630</v>
      </c>
    </row>
    <row r="4419" spans="1:25" ht="15.75" hidden="1" customHeight="1" x14ac:dyDescent="0.25">
      <c r="A4419" s="4" t="s">
        <v>265</v>
      </c>
      <c r="B4419" s="4" t="s">
        <v>1788</v>
      </c>
      <c r="C4419" s="4" t="s">
        <v>282</v>
      </c>
      <c r="D4419" s="4" t="s">
        <v>270</v>
      </c>
      <c r="E4419" s="14" t="s">
        <v>540</v>
      </c>
      <c r="F4419" s="5"/>
      <c r="G4419" s="5"/>
      <c r="H4419" s="5"/>
      <c r="I4419" s="5"/>
      <c r="J4419" s="5"/>
      <c r="K4419" s="5"/>
      <c r="L4419" s="5"/>
      <c r="M4419" s="5">
        <f t="shared" si="3675"/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42">
        <v>0</v>
      </c>
      <c r="W4419" s="5" t="e">
        <f t="shared" si="3680"/>
        <v>#DIV/0!</v>
      </c>
      <c r="X4419" s="27" t="s">
        <v>1591</v>
      </c>
      <c r="Y4419" s="2" t="s">
        <v>1630</v>
      </c>
    </row>
    <row r="4420" spans="1:25" ht="47.25" hidden="1" customHeight="1" x14ac:dyDescent="0.25">
      <c r="A4420" s="4" t="s">
        <v>265</v>
      </c>
      <c r="B4420" s="4" t="s">
        <v>1788</v>
      </c>
      <c r="C4420" s="4" t="s">
        <v>283</v>
      </c>
      <c r="D4420" s="4"/>
      <c r="E4420" s="14" t="s">
        <v>881</v>
      </c>
      <c r="F4420" s="5">
        <f t="shared" ref="F4420:L4421" si="3718">F4421</f>
        <v>0</v>
      </c>
      <c r="G4420" s="5">
        <f t="shared" si="3718"/>
        <v>0</v>
      </c>
      <c r="H4420" s="5">
        <f t="shared" si="3718"/>
        <v>0</v>
      </c>
      <c r="I4420" s="5">
        <f t="shared" si="3718"/>
        <v>0</v>
      </c>
      <c r="J4420" s="5">
        <f t="shared" si="3718"/>
        <v>0</v>
      </c>
      <c r="K4420" s="5">
        <f t="shared" si="3718"/>
        <v>0</v>
      </c>
      <c r="L4420" s="5">
        <f t="shared" si="3718"/>
        <v>0</v>
      </c>
      <c r="M4420" s="5">
        <f t="shared" si="3675"/>
        <v>0</v>
      </c>
      <c r="N4420" s="5">
        <f>N4421</f>
        <v>0</v>
      </c>
      <c r="O4420" s="5">
        <f>O4421</f>
        <v>0</v>
      </c>
      <c r="P4420" s="5">
        <f t="shared" ref="P4420:V4421" si="3719">P4421</f>
        <v>0</v>
      </c>
      <c r="Q4420" s="5">
        <f t="shared" si="3719"/>
        <v>0</v>
      </c>
      <c r="R4420" s="5">
        <f t="shared" si="3719"/>
        <v>0</v>
      </c>
      <c r="S4420" s="5">
        <f t="shared" si="3719"/>
        <v>0</v>
      </c>
      <c r="T4420" s="5">
        <f t="shared" si="3719"/>
        <v>0</v>
      </c>
      <c r="U4420" s="5">
        <f t="shared" si="3719"/>
        <v>0</v>
      </c>
      <c r="V4420" s="42">
        <f t="shared" si="3719"/>
        <v>0</v>
      </c>
      <c r="W4420" s="5" t="e">
        <f t="shared" si="3680"/>
        <v>#DIV/0!</v>
      </c>
      <c r="X4420" s="27" t="s">
        <v>1591</v>
      </c>
      <c r="Y4420" s="2" t="s">
        <v>1630</v>
      </c>
    </row>
    <row r="4421" spans="1:25" ht="31.5" hidden="1" customHeight="1" x14ac:dyDescent="0.25">
      <c r="A4421" s="4" t="s">
        <v>265</v>
      </c>
      <c r="B4421" s="4" t="s">
        <v>1788</v>
      </c>
      <c r="C4421" s="4" t="s">
        <v>283</v>
      </c>
      <c r="D4421" s="4" t="s">
        <v>271</v>
      </c>
      <c r="E4421" s="14" t="s">
        <v>539</v>
      </c>
      <c r="F4421" s="5">
        <f t="shared" si="3718"/>
        <v>0</v>
      </c>
      <c r="G4421" s="5">
        <f t="shared" si="3718"/>
        <v>0</v>
      </c>
      <c r="H4421" s="5">
        <f t="shared" si="3718"/>
        <v>0</v>
      </c>
      <c r="I4421" s="5">
        <f t="shared" si="3718"/>
        <v>0</v>
      </c>
      <c r="J4421" s="5">
        <f t="shared" si="3718"/>
        <v>0</v>
      </c>
      <c r="K4421" s="5">
        <f t="shared" si="3718"/>
        <v>0</v>
      </c>
      <c r="L4421" s="5">
        <f t="shared" si="3718"/>
        <v>0</v>
      </c>
      <c r="M4421" s="5">
        <f t="shared" si="3675"/>
        <v>0</v>
      </c>
      <c r="N4421" s="5">
        <f>N4422</f>
        <v>0</v>
      </c>
      <c r="O4421" s="5">
        <f>O4422</f>
        <v>0</v>
      </c>
      <c r="P4421" s="5">
        <f t="shared" si="3719"/>
        <v>0</v>
      </c>
      <c r="Q4421" s="5">
        <f t="shared" si="3719"/>
        <v>0</v>
      </c>
      <c r="R4421" s="5">
        <f t="shared" si="3719"/>
        <v>0</v>
      </c>
      <c r="S4421" s="5">
        <f t="shared" si="3719"/>
        <v>0</v>
      </c>
      <c r="T4421" s="5">
        <f t="shared" si="3719"/>
        <v>0</v>
      </c>
      <c r="U4421" s="5">
        <f t="shared" si="3719"/>
        <v>0</v>
      </c>
      <c r="V4421" s="42">
        <f t="shared" si="3719"/>
        <v>0</v>
      </c>
      <c r="W4421" s="5" t="e">
        <f t="shared" si="3680"/>
        <v>#DIV/0!</v>
      </c>
      <c r="X4421" s="27" t="s">
        <v>1591</v>
      </c>
      <c r="Y4421" s="2" t="s">
        <v>1630</v>
      </c>
    </row>
    <row r="4422" spans="1:25" ht="15.75" hidden="1" customHeight="1" x14ac:dyDescent="0.25">
      <c r="A4422" s="4" t="s">
        <v>265</v>
      </c>
      <c r="B4422" s="4" t="s">
        <v>1788</v>
      </c>
      <c r="C4422" s="4" t="s">
        <v>283</v>
      </c>
      <c r="D4422" s="4" t="s">
        <v>270</v>
      </c>
      <c r="E4422" s="14" t="s">
        <v>540</v>
      </c>
      <c r="F4422" s="5"/>
      <c r="G4422" s="5"/>
      <c r="H4422" s="5"/>
      <c r="I4422" s="5"/>
      <c r="J4422" s="5"/>
      <c r="K4422" s="5"/>
      <c r="L4422" s="5"/>
      <c r="M4422" s="5">
        <f t="shared" si="3675"/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42">
        <v>0</v>
      </c>
      <c r="W4422" s="5" t="e">
        <f t="shared" si="3680"/>
        <v>#DIV/0!</v>
      </c>
      <c r="X4422" s="27" t="s">
        <v>1591</v>
      </c>
      <c r="Y4422" s="2" t="s">
        <v>1630</v>
      </c>
    </row>
    <row r="4423" spans="1:25" ht="31.5" hidden="1" customHeight="1" x14ac:dyDescent="0.25">
      <c r="A4423" s="4" t="s">
        <v>265</v>
      </c>
      <c r="B4423" s="4" t="s">
        <v>1788</v>
      </c>
      <c r="C4423" s="4" t="s">
        <v>284</v>
      </c>
      <c r="D4423" s="4"/>
      <c r="E4423" s="14" t="s">
        <v>782</v>
      </c>
      <c r="F4423" s="5">
        <f t="shared" ref="F4423:L4424" si="3720">F4424</f>
        <v>0</v>
      </c>
      <c r="G4423" s="5">
        <f t="shared" si="3720"/>
        <v>0</v>
      </c>
      <c r="H4423" s="5">
        <f t="shared" si="3720"/>
        <v>0</v>
      </c>
      <c r="I4423" s="5">
        <f t="shared" si="3720"/>
        <v>0</v>
      </c>
      <c r="J4423" s="5">
        <f t="shared" si="3720"/>
        <v>0</v>
      </c>
      <c r="K4423" s="5">
        <f t="shared" si="3720"/>
        <v>0</v>
      </c>
      <c r="L4423" s="5">
        <f t="shared" si="3720"/>
        <v>0</v>
      </c>
      <c r="M4423" s="5">
        <f t="shared" si="3675"/>
        <v>0</v>
      </c>
      <c r="N4423" s="5">
        <f>N4424</f>
        <v>0</v>
      </c>
      <c r="O4423" s="5">
        <f>O4424</f>
        <v>0</v>
      </c>
      <c r="P4423" s="5">
        <f t="shared" ref="P4423:V4424" si="3721">P4424</f>
        <v>0</v>
      </c>
      <c r="Q4423" s="5">
        <f t="shared" si="3721"/>
        <v>0</v>
      </c>
      <c r="R4423" s="5">
        <f t="shared" si="3721"/>
        <v>0</v>
      </c>
      <c r="S4423" s="5">
        <f t="shared" si="3721"/>
        <v>0</v>
      </c>
      <c r="T4423" s="5">
        <f t="shared" si="3721"/>
        <v>0</v>
      </c>
      <c r="U4423" s="5">
        <f t="shared" si="3721"/>
        <v>0</v>
      </c>
      <c r="V4423" s="42">
        <f t="shared" si="3721"/>
        <v>0</v>
      </c>
      <c r="W4423" s="5" t="e">
        <f t="shared" si="3680"/>
        <v>#DIV/0!</v>
      </c>
      <c r="X4423" s="27" t="s">
        <v>1591</v>
      </c>
      <c r="Y4423" s="2" t="s">
        <v>1630</v>
      </c>
    </row>
    <row r="4424" spans="1:25" ht="31.5" hidden="1" customHeight="1" x14ac:dyDescent="0.25">
      <c r="A4424" s="4" t="s">
        <v>265</v>
      </c>
      <c r="B4424" s="4" t="s">
        <v>1788</v>
      </c>
      <c r="C4424" s="4" t="s">
        <v>284</v>
      </c>
      <c r="D4424" s="4" t="s">
        <v>271</v>
      </c>
      <c r="E4424" s="14" t="s">
        <v>539</v>
      </c>
      <c r="F4424" s="5">
        <f t="shared" si="3720"/>
        <v>0</v>
      </c>
      <c r="G4424" s="5">
        <f t="shared" si="3720"/>
        <v>0</v>
      </c>
      <c r="H4424" s="5">
        <f t="shared" si="3720"/>
        <v>0</v>
      </c>
      <c r="I4424" s="5">
        <f t="shared" si="3720"/>
        <v>0</v>
      </c>
      <c r="J4424" s="5">
        <f t="shared" si="3720"/>
        <v>0</v>
      </c>
      <c r="K4424" s="5">
        <f t="shared" si="3720"/>
        <v>0</v>
      </c>
      <c r="L4424" s="5">
        <f t="shared" si="3720"/>
        <v>0</v>
      </c>
      <c r="M4424" s="5">
        <f t="shared" si="3675"/>
        <v>0</v>
      </c>
      <c r="N4424" s="5">
        <f>N4425</f>
        <v>0</v>
      </c>
      <c r="O4424" s="5">
        <f>O4425</f>
        <v>0</v>
      </c>
      <c r="P4424" s="5">
        <f t="shared" si="3721"/>
        <v>0</v>
      </c>
      <c r="Q4424" s="5">
        <f t="shared" si="3721"/>
        <v>0</v>
      </c>
      <c r="R4424" s="5">
        <f t="shared" si="3721"/>
        <v>0</v>
      </c>
      <c r="S4424" s="5">
        <f t="shared" si="3721"/>
        <v>0</v>
      </c>
      <c r="T4424" s="5">
        <f t="shared" si="3721"/>
        <v>0</v>
      </c>
      <c r="U4424" s="5">
        <f t="shared" si="3721"/>
        <v>0</v>
      </c>
      <c r="V4424" s="42">
        <f t="shared" si="3721"/>
        <v>0</v>
      </c>
      <c r="W4424" s="5" t="e">
        <f t="shared" si="3680"/>
        <v>#DIV/0!</v>
      </c>
      <c r="X4424" s="27" t="s">
        <v>1591</v>
      </c>
      <c r="Y4424" s="2" t="s">
        <v>1630</v>
      </c>
    </row>
    <row r="4425" spans="1:25" ht="15.75" hidden="1" customHeight="1" x14ac:dyDescent="0.25">
      <c r="A4425" s="4" t="s">
        <v>265</v>
      </c>
      <c r="B4425" s="4" t="s">
        <v>1788</v>
      </c>
      <c r="C4425" s="4" t="s">
        <v>284</v>
      </c>
      <c r="D4425" s="4" t="s">
        <v>270</v>
      </c>
      <c r="E4425" s="14" t="s">
        <v>540</v>
      </c>
      <c r="F4425" s="5"/>
      <c r="G4425" s="5"/>
      <c r="H4425" s="5"/>
      <c r="I4425" s="5"/>
      <c r="J4425" s="5"/>
      <c r="K4425" s="5"/>
      <c r="L4425" s="5"/>
      <c r="M4425" s="5">
        <f t="shared" si="3675"/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42">
        <v>0</v>
      </c>
      <c r="W4425" s="5" t="e">
        <f t="shared" si="3680"/>
        <v>#DIV/0!</v>
      </c>
      <c r="X4425" s="27" t="s">
        <v>1591</v>
      </c>
      <c r="Y4425" s="2" t="s">
        <v>1630</v>
      </c>
    </row>
    <row r="4426" spans="1:25" ht="31.5" hidden="1" customHeight="1" x14ac:dyDescent="0.25">
      <c r="A4426" s="4" t="s">
        <v>265</v>
      </c>
      <c r="B4426" s="4" t="s">
        <v>1788</v>
      </c>
      <c r="C4426" s="4" t="s">
        <v>285</v>
      </c>
      <c r="D4426" s="4"/>
      <c r="E4426" s="14" t="s">
        <v>1217</v>
      </c>
      <c r="F4426" s="5">
        <f t="shared" ref="F4426:L4427" si="3722">F4427</f>
        <v>0</v>
      </c>
      <c r="G4426" s="5">
        <f t="shared" si="3722"/>
        <v>0</v>
      </c>
      <c r="H4426" s="5">
        <f t="shared" si="3722"/>
        <v>0</v>
      </c>
      <c r="I4426" s="5">
        <f t="shared" si="3722"/>
        <v>0</v>
      </c>
      <c r="J4426" s="5">
        <f t="shared" si="3722"/>
        <v>0</v>
      </c>
      <c r="K4426" s="5">
        <f t="shared" si="3722"/>
        <v>0</v>
      </c>
      <c r="L4426" s="5">
        <f t="shared" si="3722"/>
        <v>0</v>
      </c>
      <c r="M4426" s="5">
        <f t="shared" si="3675"/>
        <v>0</v>
      </c>
      <c r="N4426" s="5">
        <f>N4427</f>
        <v>0</v>
      </c>
      <c r="O4426" s="5">
        <f>O4427</f>
        <v>0</v>
      </c>
      <c r="P4426" s="5">
        <f t="shared" ref="P4426:V4427" si="3723">P4427</f>
        <v>0</v>
      </c>
      <c r="Q4426" s="5">
        <f t="shared" si="3723"/>
        <v>0</v>
      </c>
      <c r="R4426" s="5">
        <f t="shared" si="3723"/>
        <v>0</v>
      </c>
      <c r="S4426" s="5">
        <f t="shared" si="3723"/>
        <v>0</v>
      </c>
      <c r="T4426" s="5">
        <f t="shared" si="3723"/>
        <v>0</v>
      </c>
      <c r="U4426" s="5">
        <f t="shared" si="3723"/>
        <v>0</v>
      </c>
      <c r="V4426" s="42">
        <f t="shared" si="3723"/>
        <v>0</v>
      </c>
      <c r="W4426" s="5" t="e">
        <f t="shared" si="3680"/>
        <v>#DIV/0!</v>
      </c>
      <c r="X4426" s="27" t="s">
        <v>1591</v>
      </c>
      <c r="Y4426" s="2" t="s">
        <v>1630</v>
      </c>
    </row>
    <row r="4427" spans="1:25" ht="31.5" hidden="1" customHeight="1" x14ac:dyDescent="0.25">
      <c r="A4427" s="4" t="s">
        <v>265</v>
      </c>
      <c r="B4427" s="4" t="s">
        <v>1788</v>
      </c>
      <c r="C4427" s="4" t="s">
        <v>285</v>
      </c>
      <c r="D4427" s="4" t="s">
        <v>271</v>
      </c>
      <c r="E4427" s="14" t="s">
        <v>539</v>
      </c>
      <c r="F4427" s="5">
        <f t="shared" si="3722"/>
        <v>0</v>
      </c>
      <c r="G4427" s="5">
        <f t="shared" si="3722"/>
        <v>0</v>
      </c>
      <c r="H4427" s="5">
        <f t="shared" si="3722"/>
        <v>0</v>
      </c>
      <c r="I4427" s="5">
        <f t="shared" si="3722"/>
        <v>0</v>
      </c>
      <c r="J4427" s="5">
        <f t="shared" si="3722"/>
        <v>0</v>
      </c>
      <c r="K4427" s="5">
        <f t="shared" si="3722"/>
        <v>0</v>
      </c>
      <c r="L4427" s="5">
        <f t="shared" si="3722"/>
        <v>0</v>
      </c>
      <c r="M4427" s="5">
        <f t="shared" ref="M4427:M4496" si="3724">F4427+I4427+L4427</f>
        <v>0</v>
      </c>
      <c r="N4427" s="5">
        <f>N4428</f>
        <v>0</v>
      </c>
      <c r="O4427" s="5">
        <f>O4428</f>
        <v>0</v>
      </c>
      <c r="P4427" s="5">
        <f t="shared" si="3723"/>
        <v>0</v>
      </c>
      <c r="Q4427" s="5">
        <f t="shared" si="3723"/>
        <v>0</v>
      </c>
      <c r="R4427" s="5">
        <f t="shared" si="3723"/>
        <v>0</v>
      </c>
      <c r="S4427" s="5">
        <f t="shared" si="3723"/>
        <v>0</v>
      </c>
      <c r="T4427" s="5">
        <f t="shared" si="3723"/>
        <v>0</v>
      </c>
      <c r="U4427" s="5">
        <f t="shared" si="3723"/>
        <v>0</v>
      </c>
      <c r="V4427" s="42">
        <f t="shared" si="3723"/>
        <v>0</v>
      </c>
      <c r="W4427" s="5" t="e">
        <f t="shared" si="3680"/>
        <v>#DIV/0!</v>
      </c>
      <c r="X4427" s="27" t="s">
        <v>1591</v>
      </c>
      <c r="Y4427" s="2" t="s">
        <v>1630</v>
      </c>
    </row>
    <row r="4428" spans="1:25" ht="15.75" hidden="1" customHeight="1" x14ac:dyDescent="0.25">
      <c r="A4428" s="4" t="s">
        <v>265</v>
      </c>
      <c r="B4428" s="4" t="s">
        <v>1788</v>
      </c>
      <c r="C4428" s="4" t="s">
        <v>285</v>
      </c>
      <c r="D4428" s="4" t="s">
        <v>270</v>
      </c>
      <c r="E4428" s="14" t="s">
        <v>540</v>
      </c>
      <c r="F4428" s="5"/>
      <c r="G4428" s="5"/>
      <c r="H4428" s="5"/>
      <c r="I4428" s="5"/>
      <c r="J4428" s="5"/>
      <c r="K4428" s="5"/>
      <c r="L4428" s="5"/>
      <c r="M4428" s="5">
        <f t="shared" si="3724"/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42">
        <v>0</v>
      </c>
      <c r="W4428" s="5" t="e">
        <f t="shared" si="3680"/>
        <v>#DIV/0!</v>
      </c>
      <c r="X4428" s="27" t="s">
        <v>1591</v>
      </c>
      <c r="Y4428" s="2" t="s">
        <v>1630</v>
      </c>
    </row>
    <row r="4429" spans="1:25" ht="47.25" hidden="1" customHeight="1" x14ac:dyDescent="0.25">
      <c r="A4429" s="4" t="s">
        <v>265</v>
      </c>
      <c r="B4429" s="4" t="s">
        <v>1788</v>
      </c>
      <c r="C4429" s="4" t="s">
        <v>286</v>
      </c>
      <c r="D4429" s="4"/>
      <c r="E4429" s="14" t="s">
        <v>1218</v>
      </c>
      <c r="F4429" s="5">
        <f t="shared" ref="F4429:L4430" si="3725">F4430</f>
        <v>0</v>
      </c>
      <c r="G4429" s="5">
        <f t="shared" si="3725"/>
        <v>14760.4</v>
      </c>
      <c r="H4429" s="5">
        <f t="shared" si="3725"/>
        <v>0</v>
      </c>
      <c r="I4429" s="5">
        <f t="shared" si="3725"/>
        <v>0</v>
      </c>
      <c r="J4429" s="5">
        <f t="shared" si="3725"/>
        <v>0</v>
      </c>
      <c r="K4429" s="5">
        <f t="shared" si="3725"/>
        <v>0</v>
      </c>
      <c r="L4429" s="5">
        <f t="shared" si="3725"/>
        <v>0</v>
      </c>
      <c r="M4429" s="5">
        <f t="shared" si="3724"/>
        <v>0</v>
      </c>
      <c r="N4429" s="5">
        <f>N4430</f>
        <v>0</v>
      </c>
      <c r="O4429" s="5">
        <f>O4430</f>
        <v>0</v>
      </c>
      <c r="P4429" s="5">
        <f t="shared" ref="P4429:V4430" si="3726">P4430</f>
        <v>0</v>
      </c>
      <c r="Q4429" s="5">
        <f t="shared" si="3726"/>
        <v>0</v>
      </c>
      <c r="R4429" s="5">
        <f t="shared" si="3726"/>
        <v>0</v>
      </c>
      <c r="S4429" s="5">
        <f t="shared" si="3726"/>
        <v>0</v>
      </c>
      <c r="T4429" s="5">
        <f t="shared" si="3726"/>
        <v>0</v>
      </c>
      <c r="U4429" s="5">
        <f t="shared" si="3726"/>
        <v>0</v>
      </c>
      <c r="V4429" s="42">
        <f t="shared" si="3726"/>
        <v>0</v>
      </c>
      <c r="W4429" s="5" t="e">
        <f t="shared" ref="W4429:W4492" si="3727">T4429/N4429*100</f>
        <v>#DIV/0!</v>
      </c>
      <c r="X4429" s="25" t="s">
        <v>1591</v>
      </c>
    </row>
    <row r="4430" spans="1:25" ht="31.5" hidden="1" customHeight="1" x14ac:dyDescent="0.3">
      <c r="A4430" s="4" t="s">
        <v>265</v>
      </c>
      <c r="B4430" s="4" t="s">
        <v>1788</v>
      </c>
      <c r="C4430" s="4" t="s">
        <v>286</v>
      </c>
      <c r="D4430" s="4" t="s">
        <v>271</v>
      </c>
      <c r="E4430" s="14" t="s">
        <v>539</v>
      </c>
      <c r="F4430" s="5">
        <f t="shared" si="3725"/>
        <v>0</v>
      </c>
      <c r="G4430" s="5">
        <f t="shared" si="3725"/>
        <v>14760.4</v>
      </c>
      <c r="H4430" s="5">
        <f t="shared" si="3725"/>
        <v>0</v>
      </c>
      <c r="I4430" s="5">
        <f t="shared" si="3725"/>
        <v>0</v>
      </c>
      <c r="J4430" s="5">
        <f t="shared" si="3725"/>
        <v>0</v>
      </c>
      <c r="K4430" s="5">
        <f t="shared" si="3725"/>
        <v>0</v>
      </c>
      <c r="L4430" s="5">
        <f t="shared" si="3725"/>
        <v>0</v>
      </c>
      <c r="M4430" s="5">
        <f t="shared" si="3724"/>
        <v>0</v>
      </c>
      <c r="N4430" s="5">
        <f>N4431</f>
        <v>0</v>
      </c>
      <c r="O4430" s="5">
        <f>O4431</f>
        <v>0</v>
      </c>
      <c r="P4430" s="5">
        <f t="shared" si="3726"/>
        <v>0</v>
      </c>
      <c r="Q4430" s="5">
        <f t="shared" si="3726"/>
        <v>0</v>
      </c>
      <c r="R4430" s="5">
        <f t="shared" si="3726"/>
        <v>0</v>
      </c>
      <c r="S4430" s="5">
        <f t="shared" si="3726"/>
        <v>0</v>
      </c>
      <c r="T4430" s="5">
        <f t="shared" si="3726"/>
        <v>0</v>
      </c>
      <c r="U4430" s="5">
        <f t="shared" si="3726"/>
        <v>0</v>
      </c>
      <c r="V4430" s="42">
        <f t="shared" si="3726"/>
        <v>0</v>
      </c>
      <c r="W4430" s="5" t="e">
        <f t="shared" si="3727"/>
        <v>#DIV/0!</v>
      </c>
      <c r="X4430" s="25" t="s">
        <v>1591</v>
      </c>
    </row>
    <row r="4431" spans="1:25" ht="15.75" hidden="1" customHeight="1" x14ac:dyDescent="0.3">
      <c r="A4431" s="4" t="s">
        <v>265</v>
      </c>
      <c r="B4431" s="4" t="s">
        <v>1788</v>
      </c>
      <c r="C4431" s="4" t="s">
        <v>286</v>
      </c>
      <c r="D4431" s="4" t="s">
        <v>270</v>
      </c>
      <c r="E4431" s="14" t="s">
        <v>540</v>
      </c>
      <c r="F4431" s="5"/>
      <c r="G4431" s="5">
        <v>14760.4</v>
      </c>
      <c r="H4431" s="5"/>
      <c r="I4431" s="5"/>
      <c r="J4431" s="5"/>
      <c r="K4431" s="5"/>
      <c r="L4431" s="5">
        <f>4935.214-4935.214</f>
        <v>0</v>
      </c>
      <c r="M4431" s="5">
        <f t="shared" si="3724"/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f>N4431</f>
        <v>0</v>
      </c>
      <c r="S4431" s="5">
        <f>O4431</f>
        <v>0</v>
      </c>
      <c r="T4431" s="5">
        <v>0</v>
      </c>
      <c r="U4431" s="5">
        <v>0</v>
      </c>
      <c r="V4431" s="42">
        <v>0</v>
      </c>
      <c r="W4431" s="5" t="e">
        <f t="shared" si="3727"/>
        <v>#DIV/0!</v>
      </c>
      <c r="X4431" s="25" t="s">
        <v>1591</v>
      </c>
    </row>
    <row r="4432" spans="1:25" ht="47.25" customHeight="1" x14ac:dyDescent="0.3">
      <c r="A4432" s="4" t="s">
        <v>265</v>
      </c>
      <c r="B4432" s="4" t="s">
        <v>1788</v>
      </c>
      <c r="C4432" s="4" t="s">
        <v>291</v>
      </c>
      <c r="D4432" s="4"/>
      <c r="E4432" s="14" t="s">
        <v>1219</v>
      </c>
      <c r="F4432" s="5">
        <f t="shared" ref="F4432:L4432" si="3728">F4433</f>
        <v>41944.5</v>
      </c>
      <c r="G4432" s="5">
        <f t="shared" si="3728"/>
        <v>86980.4</v>
      </c>
      <c r="H4432" s="5">
        <f t="shared" si="3728"/>
        <v>8017</v>
      </c>
      <c r="I4432" s="5">
        <f t="shared" si="3728"/>
        <v>0</v>
      </c>
      <c r="J4432" s="5">
        <f t="shared" si="3728"/>
        <v>0</v>
      </c>
      <c r="K4432" s="5">
        <f t="shared" si="3728"/>
        <v>0</v>
      </c>
      <c r="L4432" s="5">
        <f t="shared" si="3728"/>
        <v>-39301.063999999998</v>
      </c>
      <c r="M4432" s="5">
        <f t="shared" si="3724"/>
        <v>2643.4360000000015</v>
      </c>
      <c r="N4432" s="5">
        <f t="shared" ref="N4432:V4432" si="3729">N4433</f>
        <v>2643.4359999999997</v>
      </c>
      <c r="O4432" s="5">
        <f t="shared" si="3729"/>
        <v>0</v>
      </c>
      <c r="P4432" s="5">
        <f t="shared" si="3729"/>
        <v>0</v>
      </c>
      <c r="Q4432" s="5">
        <f t="shared" si="3729"/>
        <v>0</v>
      </c>
      <c r="R4432" s="5">
        <f t="shared" si="3729"/>
        <v>2483.3719999999998</v>
      </c>
      <c r="S4432" s="5">
        <f t="shared" si="3729"/>
        <v>0</v>
      </c>
      <c r="T4432" s="5">
        <f t="shared" si="3729"/>
        <v>2641.4643899999996</v>
      </c>
      <c r="U4432" s="5">
        <f t="shared" si="3729"/>
        <v>0</v>
      </c>
      <c r="V4432" s="42">
        <f t="shared" si="3729"/>
        <v>2481.4003899999998</v>
      </c>
      <c r="W4432" s="5">
        <f t="shared" si="3727"/>
        <v>99.925414876698355</v>
      </c>
      <c r="X4432" s="27"/>
    </row>
    <row r="4433" spans="1:25" ht="31.5" customHeight="1" x14ac:dyDescent="0.3">
      <c r="A4433" s="4" t="s">
        <v>265</v>
      </c>
      <c r="B4433" s="4" t="s">
        <v>1788</v>
      </c>
      <c r="C4433" s="4" t="s">
        <v>287</v>
      </c>
      <c r="D4433" s="4"/>
      <c r="E4433" s="14" t="s">
        <v>783</v>
      </c>
      <c r="F4433" s="5">
        <f t="shared" ref="F4433:K4433" si="3730">F4436</f>
        <v>41944.5</v>
      </c>
      <c r="G4433" s="5">
        <f t="shared" si="3730"/>
        <v>86980.4</v>
      </c>
      <c r="H4433" s="5">
        <f t="shared" si="3730"/>
        <v>8017</v>
      </c>
      <c r="I4433" s="5">
        <f t="shared" si="3730"/>
        <v>0</v>
      </c>
      <c r="J4433" s="5">
        <f t="shared" si="3730"/>
        <v>0</v>
      </c>
      <c r="K4433" s="5">
        <f t="shared" si="3730"/>
        <v>0</v>
      </c>
      <c r="L4433" s="5">
        <f>L4436+L4434</f>
        <v>-39301.063999999998</v>
      </c>
      <c r="M4433" s="5">
        <f t="shared" si="3724"/>
        <v>2643.4360000000015</v>
      </c>
      <c r="N4433" s="5">
        <f>N4436+N4434</f>
        <v>2643.4359999999997</v>
      </c>
      <c r="O4433" s="5">
        <f t="shared" ref="O4433:V4433" si="3731">O4436+O4434</f>
        <v>0</v>
      </c>
      <c r="P4433" s="5">
        <f t="shared" si="3731"/>
        <v>0</v>
      </c>
      <c r="Q4433" s="5">
        <f t="shared" si="3731"/>
        <v>0</v>
      </c>
      <c r="R4433" s="5">
        <f t="shared" si="3731"/>
        <v>2483.3719999999998</v>
      </c>
      <c r="S4433" s="5">
        <f t="shared" si="3731"/>
        <v>0</v>
      </c>
      <c r="T4433" s="5">
        <f t="shared" si="3731"/>
        <v>2641.4643899999996</v>
      </c>
      <c r="U4433" s="5">
        <f t="shared" si="3731"/>
        <v>0</v>
      </c>
      <c r="V4433" s="42">
        <f t="shared" si="3731"/>
        <v>2481.4003899999998</v>
      </c>
      <c r="W4433" s="5">
        <f t="shared" si="3727"/>
        <v>99.925414876698355</v>
      </c>
      <c r="X4433" s="27"/>
    </row>
    <row r="4434" spans="1:25" ht="31.5" customHeight="1" x14ac:dyDescent="0.3">
      <c r="A4434" s="4" t="s">
        <v>265</v>
      </c>
      <c r="B4434" s="4" t="s">
        <v>1788</v>
      </c>
      <c r="C4434" s="4" t="s">
        <v>287</v>
      </c>
      <c r="D4434" s="4" t="s">
        <v>11</v>
      </c>
      <c r="E4434" s="14" t="s">
        <v>531</v>
      </c>
      <c r="F4434" s="5"/>
      <c r="G4434" s="5"/>
      <c r="H4434" s="5"/>
      <c r="I4434" s="5"/>
      <c r="J4434" s="5"/>
      <c r="K4434" s="5"/>
      <c r="L4434" s="5">
        <f>L4435</f>
        <v>160.06399999999999</v>
      </c>
      <c r="M4434" s="5">
        <f>L4434</f>
        <v>160.06399999999999</v>
      </c>
      <c r="N4434" s="5">
        <f t="shared" ref="N4434:V4434" si="3732">N4435</f>
        <v>160.06399999999999</v>
      </c>
      <c r="O4434" s="5">
        <f t="shared" si="3732"/>
        <v>0</v>
      </c>
      <c r="P4434" s="5">
        <f t="shared" si="3732"/>
        <v>0</v>
      </c>
      <c r="Q4434" s="5">
        <f t="shared" si="3732"/>
        <v>0</v>
      </c>
      <c r="R4434" s="5">
        <f t="shared" si="3732"/>
        <v>0</v>
      </c>
      <c r="S4434" s="5">
        <f t="shared" si="3732"/>
        <v>0</v>
      </c>
      <c r="T4434" s="5">
        <f t="shared" si="3732"/>
        <v>160.06399999999999</v>
      </c>
      <c r="U4434" s="5">
        <f t="shared" si="3732"/>
        <v>0</v>
      </c>
      <c r="V4434" s="42">
        <f t="shared" si="3732"/>
        <v>0</v>
      </c>
      <c r="W4434" s="5">
        <f t="shared" si="3727"/>
        <v>100</v>
      </c>
      <c r="X4434" s="27"/>
    </row>
    <row r="4435" spans="1:25" ht="31.5" customHeight="1" x14ac:dyDescent="0.3">
      <c r="A4435" s="4" t="s">
        <v>265</v>
      </c>
      <c r="B4435" s="4" t="s">
        <v>1788</v>
      </c>
      <c r="C4435" s="4" t="s">
        <v>287</v>
      </c>
      <c r="D4435" s="4" t="s">
        <v>12</v>
      </c>
      <c r="E4435" s="14" t="s">
        <v>532</v>
      </c>
      <c r="F4435" s="5"/>
      <c r="G4435" s="5"/>
      <c r="H4435" s="5"/>
      <c r="I4435" s="5"/>
      <c r="J4435" s="5"/>
      <c r="K4435" s="5"/>
      <c r="L4435" s="5">
        <v>160.06399999999999</v>
      </c>
      <c r="M4435" s="5">
        <f>L4435</f>
        <v>160.06399999999999</v>
      </c>
      <c r="N4435" s="5">
        <v>160.06399999999999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160.06399999999999</v>
      </c>
      <c r="U4435" s="5">
        <v>0</v>
      </c>
      <c r="V4435" s="42">
        <v>0</v>
      </c>
      <c r="W4435" s="5">
        <f t="shared" si="3727"/>
        <v>100</v>
      </c>
      <c r="X4435" s="27"/>
    </row>
    <row r="4436" spans="1:25" ht="31.5" customHeight="1" x14ac:dyDescent="0.3">
      <c r="A4436" s="4" t="s">
        <v>265</v>
      </c>
      <c r="B4436" s="4" t="s">
        <v>1788</v>
      </c>
      <c r="C4436" s="4" t="s">
        <v>287</v>
      </c>
      <c r="D4436" s="4" t="s">
        <v>271</v>
      </c>
      <c r="E4436" s="14" t="s">
        <v>539</v>
      </c>
      <c r="F4436" s="5">
        <f t="shared" ref="F4436:L4436" si="3733">F4437</f>
        <v>41944.5</v>
      </c>
      <c r="G4436" s="5">
        <f t="shared" si="3733"/>
        <v>86980.4</v>
      </c>
      <c r="H4436" s="5">
        <f t="shared" si="3733"/>
        <v>8017</v>
      </c>
      <c r="I4436" s="5">
        <f t="shared" si="3733"/>
        <v>0</v>
      </c>
      <c r="J4436" s="5">
        <f t="shared" si="3733"/>
        <v>0</v>
      </c>
      <c r="K4436" s="5">
        <f t="shared" si="3733"/>
        <v>0</v>
      </c>
      <c r="L4436" s="5">
        <f t="shared" si="3733"/>
        <v>-39461.127999999997</v>
      </c>
      <c r="M4436" s="5">
        <f t="shared" si="3724"/>
        <v>2483.372000000003</v>
      </c>
      <c r="N4436" s="5">
        <f t="shared" ref="N4436:V4436" si="3734">N4437</f>
        <v>2483.3719999999998</v>
      </c>
      <c r="O4436" s="5">
        <f t="shared" si="3734"/>
        <v>0</v>
      </c>
      <c r="P4436" s="5">
        <f t="shared" si="3734"/>
        <v>0</v>
      </c>
      <c r="Q4436" s="5">
        <f t="shared" si="3734"/>
        <v>0</v>
      </c>
      <c r="R4436" s="5">
        <f t="shared" si="3734"/>
        <v>2483.3719999999998</v>
      </c>
      <c r="S4436" s="5">
        <f t="shared" si="3734"/>
        <v>0</v>
      </c>
      <c r="T4436" s="5">
        <f t="shared" si="3734"/>
        <v>2481.4003899999998</v>
      </c>
      <c r="U4436" s="5">
        <f t="shared" si="3734"/>
        <v>0</v>
      </c>
      <c r="V4436" s="42">
        <f t="shared" si="3734"/>
        <v>2481.4003899999998</v>
      </c>
      <c r="W4436" s="5">
        <f t="shared" si="3727"/>
        <v>99.920607544902651</v>
      </c>
      <c r="X4436" s="27"/>
    </row>
    <row r="4437" spans="1:25" ht="15.75" customHeight="1" x14ac:dyDescent="0.3">
      <c r="A4437" s="4" t="s">
        <v>265</v>
      </c>
      <c r="B4437" s="4" t="s">
        <v>1788</v>
      </c>
      <c r="C4437" s="4" t="s">
        <v>287</v>
      </c>
      <c r="D4437" s="4" t="s">
        <v>270</v>
      </c>
      <c r="E4437" s="14" t="s">
        <v>540</v>
      </c>
      <c r="F4437" s="5">
        <v>41944.5</v>
      </c>
      <c r="G4437" s="5">
        <v>86980.4</v>
      </c>
      <c r="H4437" s="5">
        <v>8017</v>
      </c>
      <c r="I4437" s="5"/>
      <c r="J4437" s="5"/>
      <c r="K4437" s="5"/>
      <c r="L4437" s="5">
        <f>-160.064-31512.436+2597.072-10272-113.7</f>
        <v>-39461.127999999997</v>
      </c>
      <c r="M4437" s="5">
        <f t="shared" si="3724"/>
        <v>2483.372000000003</v>
      </c>
      <c r="N4437" s="5">
        <v>2483.3719999999998</v>
      </c>
      <c r="O4437" s="5">
        <v>0</v>
      </c>
      <c r="P4437" s="5">
        <v>0</v>
      </c>
      <c r="Q4437" s="5">
        <v>0</v>
      </c>
      <c r="R4437" s="5">
        <f>N4437</f>
        <v>2483.3719999999998</v>
      </c>
      <c r="S4437" s="5">
        <f>O4437</f>
        <v>0</v>
      </c>
      <c r="T4437" s="5">
        <v>2481.4003899999998</v>
      </c>
      <c r="U4437" s="5">
        <v>0</v>
      </c>
      <c r="V4437" s="42">
        <f>T4437</f>
        <v>2481.4003899999998</v>
      </c>
      <c r="W4437" s="5">
        <f t="shared" si="3727"/>
        <v>99.920607544902651</v>
      </c>
      <c r="X4437" s="27"/>
    </row>
    <row r="4438" spans="1:25" ht="47.25" customHeight="1" x14ac:dyDescent="0.3">
      <c r="A4438" s="4" t="s">
        <v>265</v>
      </c>
      <c r="B4438" s="4" t="s">
        <v>1788</v>
      </c>
      <c r="C4438" s="4" t="s">
        <v>292</v>
      </c>
      <c r="D4438" s="4"/>
      <c r="E4438" s="14" t="s">
        <v>1221</v>
      </c>
      <c r="F4438" s="5">
        <f t="shared" ref="F4438:L4438" si="3735">F4439+F4442</f>
        <v>0</v>
      </c>
      <c r="G4438" s="5">
        <f t="shared" si="3735"/>
        <v>0</v>
      </c>
      <c r="H4438" s="5">
        <f t="shared" si="3735"/>
        <v>0</v>
      </c>
      <c r="I4438" s="5">
        <f t="shared" si="3735"/>
        <v>0</v>
      </c>
      <c r="J4438" s="5">
        <f t="shared" si="3735"/>
        <v>0</v>
      </c>
      <c r="K4438" s="5">
        <f t="shared" si="3735"/>
        <v>0</v>
      </c>
      <c r="L4438" s="5">
        <f t="shared" si="3735"/>
        <v>5138.7460000000001</v>
      </c>
      <c r="M4438" s="5">
        <f t="shared" si="3724"/>
        <v>5138.7460000000001</v>
      </c>
      <c r="N4438" s="5">
        <f>N4439+N4442</f>
        <v>5138.7457599999998</v>
      </c>
      <c r="O4438" s="5">
        <f>O4439+O4442</f>
        <v>5138.7457599999998</v>
      </c>
      <c r="P4438" s="5">
        <f t="shared" ref="P4438:V4438" si="3736">P4439+P4442</f>
        <v>0</v>
      </c>
      <c r="Q4438" s="5">
        <f t="shared" si="3736"/>
        <v>0</v>
      </c>
      <c r="R4438" s="5">
        <f t="shared" si="3736"/>
        <v>5138.7457599999998</v>
      </c>
      <c r="S4438" s="5">
        <f t="shared" si="3736"/>
        <v>5138.7457599999998</v>
      </c>
      <c r="T4438" s="5">
        <f t="shared" si="3736"/>
        <v>5138.7457599999998</v>
      </c>
      <c r="U4438" s="5">
        <f t="shared" si="3736"/>
        <v>0</v>
      </c>
      <c r="V4438" s="42">
        <f t="shared" si="3736"/>
        <v>5138.7457599999998</v>
      </c>
      <c r="W4438" s="5">
        <f t="shared" si="3727"/>
        <v>100</v>
      </c>
      <c r="X4438" s="27"/>
    </row>
    <row r="4439" spans="1:25" ht="31.5" customHeight="1" x14ac:dyDescent="0.3">
      <c r="A4439" s="4" t="s">
        <v>265</v>
      </c>
      <c r="B4439" s="4" t="s">
        <v>1788</v>
      </c>
      <c r="C4439" s="4" t="s">
        <v>288</v>
      </c>
      <c r="D4439" s="4"/>
      <c r="E4439" s="14" t="s">
        <v>1264</v>
      </c>
      <c r="F4439" s="5">
        <f t="shared" ref="F4439:L4440" si="3737">F4440</f>
        <v>0</v>
      </c>
      <c r="G4439" s="5">
        <f t="shared" si="3737"/>
        <v>0</v>
      </c>
      <c r="H4439" s="5">
        <f t="shared" si="3737"/>
        <v>0</v>
      </c>
      <c r="I4439" s="5">
        <f t="shared" si="3737"/>
        <v>0</v>
      </c>
      <c r="J4439" s="5">
        <f t="shared" si="3737"/>
        <v>0</v>
      </c>
      <c r="K4439" s="5">
        <f t="shared" si="3737"/>
        <v>0</v>
      </c>
      <c r="L4439" s="5">
        <f t="shared" si="3737"/>
        <v>5138.7460000000001</v>
      </c>
      <c r="M4439" s="5">
        <f t="shared" si="3724"/>
        <v>5138.7460000000001</v>
      </c>
      <c r="N4439" s="5">
        <f>N4440</f>
        <v>5138.7457599999998</v>
      </c>
      <c r="O4439" s="5">
        <f>O4440</f>
        <v>5138.7457599999998</v>
      </c>
      <c r="P4439" s="5">
        <f t="shared" ref="P4439:V4440" si="3738">P4440</f>
        <v>0</v>
      </c>
      <c r="Q4439" s="5">
        <f t="shared" si="3738"/>
        <v>0</v>
      </c>
      <c r="R4439" s="5">
        <f t="shared" si="3738"/>
        <v>5138.7457599999998</v>
      </c>
      <c r="S4439" s="5">
        <f t="shared" si="3738"/>
        <v>5138.7457599999998</v>
      </c>
      <c r="T4439" s="5">
        <f t="shared" si="3738"/>
        <v>5138.7457599999998</v>
      </c>
      <c r="U4439" s="5">
        <f t="shared" si="3738"/>
        <v>0</v>
      </c>
      <c r="V4439" s="42">
        <f t="shared" si="3738"/>
        <v>5138.7457599999998</v>
      </c>
      <c r="W4439" s="5">
        <f t="shared" si="3727"/>
        <v>100</v>
      </c>
      <c r="X4439" s="27"/>
    </row>
    <row r="4440" spans="1:25" ht="31.5" customHeight="1" x14ac:dyDescent="0.3">
      <c r="A4440" s="4" t="s">
        <v>265</v>
      </c>
      <c r="B4440" s="4" t="s">
        <v>1788</v>
      </c>
      <c r="C4440" s="4" t="s">
        <v>288</v>
      </c>
      <c r="D4440" s="4" t="s">
        <v>271</v>
      </c>
      <c r="E4440" s="14" t="s">
        <v>539</v>
      </c>
      <c r="F4440" s="5">
        <f t="shared" si="3737"/>
        <v>0</v>
      </c>
      <c r="G4440" s="5">
        <f t="shared" si="3737"/>
        <v>0</v>
      </c>
      <c r="H4440" s="5">
        <f t="shared" si="3737"/>
        <v>0</v>
      </c>
      <c r="I4440" s="5">
        <f t="shared" si="3737"/>
        <v>0</v>
      </c>
      <c r="J4440" s="5">
        <f t="shared" si="3737"/>
        <v>0</v>
      </c>
      <c r="K4440" s="5">
        <f t="shared" si="3737"/>
        <v>0</v>
      </c>
      <c r="L4440" s="5">
        <f t="shared" si="3737"/>
        <v>5138.7460000000001</v>
      </c>
      <c r="M4440" s="5">
        <f t="shared" si="3724"/>
        <v>5138.7460000000001</v>
      </c>
      <c r="N4440" s="5">
        <f>N4441</f>
        <v>5138.7457599999998</v>
      </c>
      <c r="O4440" s="5">
        <f>O4441</f>
        <v>5138.7457599999998</v>
      </c>
      <c r="P4440" s="5">
        <f t="shared" si="3738"/>
        <v>0</v>
      </c>
      <c r="Q4440" s="5">
        <f t="shared" si="3738"/>
        <v>0</v>
      </c>
      <c r="R4440" s="5">
        <f t="shared" si="3738"/>
        <v>5138.7457599999998</v>
      </c>
      <c r="S4440" s="5">
        <f t="shared" si="3738"/>
        <v>5138.7457599999998</v>
      </c>
      <c r="T4440" s="5">
        <f t="shared" si="3738"/>
        <v>5138.7457599999998</v>
      </c>
      <c r="U4440" s="5">
        <f t="shared" si="3738"/>
        <v>0</v>
      </c>
      <c r="V4440" s="42">
        <f t="shared" si="3738"/>
        <v>5138.7457599999998</v>
      </c>
      <c r="W4440" s="5">
        <f t="shared" si="3727"/>
        <v>100</v>
      </c>
      <c r="X4440" s="27"/>
    </row>
    <row r="4441" spans="1:25" ht="15.75" customHeight="1" x14ac:dyDescent="0.3">
      <c r="A4441" s="4" t="s">
        <v>265</v>
      </c>
      <c r="B4441" s="4" t="s">
        <v>1788</v>
      </c>
      <c r="C4441" s="4" t="s">
        <v>288</v>
      </c>
      <c r="D4441" s="4" t="s">
        <v>270</v>
      </c>
      <c r="E4441" s="14" t="s">
        <v>540</v>
      </c>
      <c r="F4441" s="5"/>
      <c r="G4441" s="5"/>
      <c r="H4441" s="5"/>
      <c r="I4441" s="5"/>
      <c r="J4441" s="5"/>
      <c r="K4441" s="5"/>
      <c r="L4441" s="5">
        <v>5138.7460000000001</v>
      </c>
      <c r="M4441" s="5">
        <f t="shared" si="3724"/>
        <v>5138.7460000000001</v>
      </c>
      <c r="N4441" s="5">
        <v>5138.7457599999998</v>
      </c>
      <c r="O4441" s="5">
        <v>5138.7457599999998</v>
      </c>
      <c r="P4441" s="5">
        <v>0</v>
      </c>
      <c r="Q4441" s="5">
        <v>0</v>
      </c>
      <c r="R4441" s="5">
        <f>N4441</f>
        <v>5138.7457599999998</v>
      </c>
      <c r="S4441" s="5">
        <f>O4441</f>
        <v>5138.7457599999998</v>
      </c>
      <c r="T4441" s="5">
        <v>5138.7457599999998</v>
      </c>
      <c r="U4441" s="5">
        <v>0</v>
      </c>
      <c r="V4441" s="42">
        <f>T4441</f>
        <v>5138.7457599999998</v>
      </c>
      <c r="W4441" s="5">
        <f t="shared" si="3727"/>
        <v>100</v>
      </c>
      <c r="X4441" s="27"/>
    </row>
    <row r="4442" spans="1:25" ht="63" hidden="1" customHeight="1" x14ac:dyDescent="0.25">
      <c r="A4442" s="4" t="s">
        <v>265</v>
      </c>
      <c r="B4442" s="4" t="s">
        <v>1788</v>
      </c>
      <c r="C4442" s="4" t="s">
        <v>289</v>
      </c>
      <c r="D4442" s="4"/>
      <c r="E4442" s="14" t="s">
        <v>867</v>
      </c>
      <c r="F4442" s="5">
        <f t="shared" ref="F4442:L4443" si="3739">F4443</f>
        <v>0</v>
      </c>
      <c r="G4442" s="5">
        <f t="shared" si="3739"/>
        <v>0</v>
      </c>
      <c r="H4442" s="5">
        <f t="shared" si="3739"/>
        <v>0</v>
      </c>
      <c r="I4442" s="5">
        <f t="shared" si="3739"/>
        <v>0</v>
      </c>
      <c r="J4442" s="5">
        <f t="shared" si="3739"/>
        <v>0</v>
      </c>
      <c r="K4442" s="5">
        <f t="shared" si="3739"/>
        <v>0</v>
      </c>
      <c r="L4442" s="5">
        <f t="shared" si="3739"/>
        <v>0</v>
      </c>
      <c r="M4442" s="5">
        <f t="shared" si="3724"/>
        <v>0</v>
      </c>
      <c r="N4442" s="5">
        <f>N4443</f>
        <v>0</v>
      </c>
      <c r="O4442" s="5">
        <f>O4443</f>
        <v>0</v>
      </c>
      <c r="P4442" s="5">
        <f t="shared" ref="P4442:V4443" si="3740">P4443</f>
        <v>0</v>
      </c>
      <c r="Q4442" s="5">
        <f t="shared" si="3740"/>
        <v>0</v>
      </c>
      <c r="R4442" s="5">
        <f t="shared" si="3740"/>
        <v>0</v>
      </c>
      <c r="S4442" s="5">
        <f t="shared" si="3740"/>
        <v>0</v>
      </c>
      <c r="T4442" s="5">
        <f t="shared" si="3740"/>
        <v>0</v>
      </c>
      <c r="U4442" s="5">
        <f t="shared" si="3740"/>
        <v>0</v>
      </c>
      <c r="V4442" s="42">
        <f t="shared" si="3740"/>
        <v>0</v>
      </c>
      <c r="W4442" s="5" t="e">
        <f t="shared" si="3727"/>
        <v>#DIV/0!</v>
      </c>
      <c r="X4442" s="27" t="s">
        <v>1591</v>
      </c>
      <c r="Y4442" s="2" t="s">
        <v>1630</v>
      </c>
    </row>
    <row r="4443" spans="1:25" ht="31.5" hidden="1" customHeight="1" x14ac:dyDescent="0.3">
      <c r="A4443" s="4" t="s">
        <v>265</v>
      </c>
      <c r="B4443" s="4" t="s">
        <v>1788</v>
      </c>
      <c r="C4443" s="4" t="s">
        <v>289</v>
      </c>
      <c r="D4443" s="4" t="s">
        <v>271</v>
      </c>
      <c r="E4443" s="14" t="s">
        <v>539</v>
      </c>
      <c r="F4443" s="5">
        <f t="shared" si="3739"/>
        <v>0</v>
      </c>
      <c r="G4443" s="5">
        <f t="shared" si="3739"/>
        <v>0</v>
      </c>
      <c r="H4443" s="5">
        <f t="shared" si="3739"/>
        <v>0</v>
      </c>
      <c r="I4443" s="5">
        <f t="shared" si="3739"/>
        <v>0</v>
      </c>
      <c r="J4443" s="5">
        <f t="shared" si="3739"/>
        <v>0</v>
      </c>
      <c r="K4443" s="5">
        <f t="shared" si="3739"/>
        <v>0</v>
      </c>
      <c r="L4443" s="5">
        <f t="shared" si="3739"/>
        <v>0</v>
      </c>
      <c r="M4443" s="5">
        <f t="shared" si="3724"/>
        <v>0</v>
      </c>
      <c r="N4443" s="5">
        <f>N4444</f>
        <v>0</v>
      </c>
      <c r="O4443" s="5">
        <f>O4444</f>
        <v>0</v>
      </c>
      <c r="P4443" s="5">
        <f t="shared" si="3740"/>
        <v>0</v>
      </c>
      <c r="Q4443" s="5">
        <f t="shared" si="3740"/>
        <v>0</v>
      </c>
      <c r="R4443" s="5">
        <f t="shared" si="3740"/>
        <v>0</v>
      </c>
      <c r="S4443" s="5">
        <f t="shared" si="3740"/>
        <v>0</v>
      </c>
      <c r="T4443" s="5">
        <f t="shared" si="3740"/>
        <v>0</v>
      </c>
      <c r="U4443" s="5">
        <f t="shared" si="3740"/>
        <v>0</v>
      </c>
      <c r="V4443" s="42">
        <f t="shared" si="3740"/>
        <v>0</v>
      </c>
      <c r="W4443" s="5" t="e">
        <f t="shared" si="3727"/>
        <v>#DIV/0!</v>
      </c>
      <c r="X4443" s="27" t="s">
        <v>1591</v>
      </c>
      <c r="Y4443" s="2" t="s">
        <v>1630</v>
      </c>
    </row>
    <row r="4444" spans="1:25" ht="15.75" hidden="1" customHeight="1" x14ac:dyDescent="0.3">
      <c r="A4444" s="4" t="s">
        <v>265</v>
      </c>
      <c r="B4444" s="4" t="s">
        <v>1788</v>
      </c>
      <c r="C4444" s="4" t="s">
        <v>289</v>
      </c>
      <c r="D4444" s="4" t="s">
        <v>270</v>
      </c>
      <c r="E4444" s="14" t="s">
        <v>540</v>
      </c>
      <c r="F4444" s="5"/>
      <c r="G4444" s="5"/>
      <c r="H4444" s="5"/>
      <c r="I4444" s="5"/>
      <c r="J4444" s="5"/>
      <c r="K4444" s="5"/>
      <c r="L4444" s="5"/>
      <c r="M4444" s="5">
        <f t="shared" si="3724"/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42">
        <v>0</v>
      </c>
      <c r="W4444" s="5" t="e">
        <f t="shared" si="3727"/>
        <v>#DIV/0!</v>
      </c>
      <c r="X4444" s="27" t="s">
        <v>1591</v>
      </c>
      <c r="Y4444" s="2" t="s">
        <v>1630</v>
      </c>
    </row>
    <row r="4445" spans="1:25" ht="31.5" customHeight="1" x14ac:dyDescent="0.3">
      <c r="A4445" s="4" t="s">
        <v>265</v>
      </c>
      <c r="B4445" s="4" t="s">
        <v>1788</v>
      </c>
      <c r="C4445" s="4" t="s">
        <v>1649</v>
      </c>
      <c r="D4445" s="4"/>
      <c r="E4445" s="14" t="s">
        <v>1610</v>
      </c>
      <c r="F4445" s="5"/>
      <c r="G4445" s="5"/>
      <c r="H4445" s="5"/>
      <c r="I4445" s="5"/>
      <c r="J4445" s="5"/>
      <c r="K4445" s="5"/>
      <c r="L4445" s="5">
        <f>L4446</f>
        <v>364506.57900000003</v>
      </c>
      <c r="M4445" s="5">
        <f>L4445</f>
        <v>364506.57900000003</v>
      </c>
      <c r="N4445" s="5">
        <f t="shared" ref="N4445:V4447" si="3741">N4446</f>
        <v>357995.40736999997</v>
      </c>
      <c r="O4445" s="5">
        <f t="shared" si="3741"/>
        <v>150150.09779</v>
      </c>
      <c r="P4445" s="5">
        <f t="shared" si="3741"/>
        <v>357630.52632</v>
      </c>
      <c r="Q4445" s="5">
        <f t="shared" si="3741"/>
        <v>150000</v>
      </c>
      <c r="R4445" s="5">
        <f t="shared" si="3741"/>
        <v>357995.40736999997</v>
      </c>
      <c r="S4445" s="5">
        <f t="shared" si="3741"/>
        <v>150150.09779</v>
      </c>
      <c r="T4445" s="5">
        <f t="shared" si="3741"/>
        <v>357988.39</v>
      </c>
      <c r="U4445" s="5">
        <f t="shared" si="3741"/>
        <v>357630.52632</v>
      </c>
      <c r="V4445" s="42">
        <f t="shared" si="3741"/>
        <v>357988.39</v>
      </c>
      <c r="W4445" s="5">
        <f t="shared" si="3727"/>
        <v>99.998039815635764</v>
      </c>
      <c r="X4445" s="27"/>
    </row>
    <row r="4446" spans="1:25" ht="31.5" customHeight="1" x14ac:dyDescent="0.3">
      <c r="A4446" s="4" t="s">
        <v>265</v>
      </c>
      <c r="B4446" s="4" t="s">
        <v>1788</v>
      </c>
      <c r="C4446" s="4" t="s">
        <v>1650</v>
      </c>
      <c r="D4446" s="4"/>
      <c r="E4446" s="14" t="s">
        <v>1612</v>
      </c>
      <c r="F4446" s="5"/>
      <c r="G4446" s="5"/>
      <c r="H4446" s="5"/>
      <c r="I4446" s="5"/>
      <c r="J4446" s="5"/>
      <c r="K4446" s="5"/>
      <c r="L4446" s="5">
        <f>L4447</f>
        <v>364506.57900000003</v>
      </c>
      <c r="M4446" s="5">
        <f>L4446</f>
        <v>364506.57900000003</v>
      </c>
      <c r="N4446" s="5">
        <f t="shared" si="3741"/>
        <v>357995.40736999997</v>
      </c>
      <c r="O4446" s="5">
        <f t="shared" si="3741"/>
        <v>150150.09779</v>
      </c>
      <c r="P4446" s="5">
        <f t="shared" si="3741"/>
        <v>357630.52632</v>
      </c>
      <c r="Q4446" s="5">
        <f t="shared" si="3741"/>
        <v>150000</v>
      </c>
      <c r="R4446" s="5">
        <f t="shared" si="3741"/>
        <v>357995.40736999997</v>
      </c>
      <c r="S4446" s="5">
        <f t="shared" si="3741"/>
        <v>150150.09779</v>
      </c>
      <c r="T4446" s="5">
        <f t="shared" si="3741"/>
        <v>357988.39</v>
      </c>
      <c r="U4446" s="5">
        <f t="shared" si="3741"/>
        <v>357630.52632</v>
      </c>
      <c r="V4446" s="42">
        <f t="shared" si="3741"/>
        <v>357988.39</v>
      </c>
      <c r="W4446" s="5">
        <f t="shared" si="3727"/>
        <v>99.998039815635764</v>
      </c>
      <c r="X4446" s="27"/>
    </row>
    <row r="4447" spans="1:25" ht="31.5" customHeight="1" x14ac:dyDescent="0.3">
      <c r="A4447" s="4" t="s">
        <v>265</v>
      </c>
      <c r="B4447" s="4" t="s">
        <v>1788</v>
      </c>
      <c r="C4447" s="4" t="s">
        <v>1650</v>
      </c>
      <c r="D4447" s="4" t="s">
        <v>271</v>
      </c>
      <c r="E4447" s="14" t="s">
        <v>539</v>
      </c>
      <c r="F4447" s="5"/>
      <c r="G4447" s="5"/>
      <c r="H4447" s="5"/>
      <c r="I4447" s="5"/>
      <c r="J4447" s="5"/>
      <c r="K4447" s="5"/>
      <c r="L4447" s="5">
        <f>L4448</f>
        <v>364506.57900000003</v>
      </c>
      <c r="M4447" s="5">
        <f>L4447</f>
        <v>364506.57900000003</v>
      </c>
      <c r="N4447" s="5">
        <f t="shared" si="3741"/>
        <v>357995.40736999997</v>
      </c>
      <c r="O4447" s="5">
        <f t="shared" si="3741"/>
        <v>150150.09779</v>
      </c>
      <c r="P4447" s="5">
        <f t="shared" si="3741"/>
        <v>357630.52632</v>
      </c>
      <c r="Q4447" s="5">
        <f t="shared" si="3741"/>
        <v>150000</v>
      </c>
      <c r="R4447" s="5">
        <f t="shared" si="3741"/>
        <v>357995.40736999997</v>
      </c>
      <c r="S4447" s="5">
        <f t="shared" si="3741"/>
        <v>150150.09779</v>
      </c>
      <c r="T4447" s="5">
        <f t="shared" si="3741"/>
        <v>357988.39</v>
      </c>
      <c r="U4447" s="5">
        <f t="shared" si="3741"/>
        <v>357630.52632</v>
      </c>
      <c r="V4447" s="42">
        <f t="shared" si="3741"/>
        <v>357988.39</v>
      </c>
      <c r="W4447" s="5">
        <f t="shared" si="3727"/>
        <v>99.998039815635764</v>
      </c>
      <c r="X4447" s="27"/>
    </row>
    <row r="4448" spans="1:25" ht="15.75" customHeight="1" x14ac:dyDescent="0.3">
      <c r="A4448" s="4" t="s">
        <v>265</v>
      </c>
      <c r="B4448" s="4" t="s">
        <v>1788</v>
      </c>
      <c r="C4448" s="4" t="s">
        <v>1650</v>
      </c>
      <c r="D4448" s="4" t="s">
        <v>270</v>
      </c>
      <c r="E4448" s="14" t="s">
        <v>540</v>
      </c>
      <c r="F4448" s="5"/>
      <c r="G4448" s="5"/>
      <c r="H4448" s="5"/>
      <c r="I4448" s="5"/>
      <c r="J4448" s="5"/>
      <c r="K4448" s="5"/>
      <c r="L4448" s="5">
        <v>364506.57900000003</v>
      </c>
      <c r="M4448" s="5">
        <f>L4448</f>
        <v>364506.57900000003</v>
      </c>
      <c r="N4448" s="5">
        <v>357995.40736999997</v>
      </c>
      <c r="O4448" s="5">
        <f>150.09779+150000</f>
        <v>150150.09779</v>
      </c>
      <c r="P4448" s="5">
        <v>357630.52632</v>
      </c>
      <c r="Q4448" s="5">
        <v>150000</v>
      </c>
      <c r="R4448" s="5">
        <f>N4448</f>
        <v>357995.40736999997</v>
      </c>
      <c r="S4448" s="5">
        <f>O4448</f>
        <v>150150.09779</v>
      </c>
      <c r="T4448" s="5">
        <v>357988.39</v>
      </c>
      <c r="U4448" s="5">
        <v>357630.52632</v>
      </c>
      <c r="V4448" s="42">
        <f>T4448</f>
        <v>357988.39</v>
      </c>
      <c r="W4448" s="5">
        <f t="shared" si="3727"/>
        <v>99.998039815635764</v>
      </c>
      <c r="X4448" s="27"/>
    </row>
    <row r="4449" spans="1:24" ht="31.5" hidden="1" customHeight="1" x14ac:dyDescent="0.25">
      <c r="A4449" s="4" t="s">
        <v>265</v>
      </c>
      <c r="B4449" s="4" t="s">
        <v>1788</v>
      </c>
      <c r="C4449" s="4" t="s">
        <v>1609</v>
      </c>
      <c r="D4449" s="4"/>
      <c r="E4449" s="14" t="s">
        <v>1610</v>
      </c>
      <c r="F4449" s="5"/>
      <c r="G4449" s="5"/>
      <c r="H4449" s="5"/>
      <c r="I4449" s="5"/>
      <c r="J4449" s="5"/>
      <c r="K4449" s="5"/>
      <c r="L4449" s="5">
        <f>L4450</f>
        <v>364.88099999999997</v>
      </c>
      <c r="M4449" s="5">
        <f t="shared" si="3724"/>
        <v>364.88099999999997</v>
      </c>
      <c r="N4449" s="5">
        <f t="shared" ref="N4449:O4451" si="3742">N4450</f>
        <v>0</v>
      </c>
      <c r="O4449" s="5">
        <f t="shared" si="3742"/>
        <v>0</v>
      </c>
      <c r="P4449" s="5">
        <f t="shared" ref="P4449:R4451" si="3743">P4450</f>
        <v>0</v>
      </c>
      <c r="Q4449" s="5">
        <f t="shared" si="3743"/>
        <v>0</v>
      </c>
      <c r="R4449" s="5">
        <f t="shared" si="3743"/>
        <v>0</v>
      </c>
      <c r="S4449" s="5">
        <f t="shared" ref="S4449:T4451" si="3744">S4450</f>
        <v>0</v>
      </c>
      <c r="T4449" s="5">
        <f t="shared" si="3744"/>
        <v>0</v>
      </c>
      <c r="U4449" s="5">
        <f t="shared" ref="U4449:V4451" si="3745">U4450</f>
        <v>0</v>
      </c>
      <c r="V4449" s="42">
        <f t="shared" si="3745"/>
        <v>0</v>
      </c>
      <c r="W4449" s="5" t="e">
        <f t="shared" si="3727"/>
        <v>#DIV/0!</v>
      </c>
      <c r="X4449" s="25" t="s">
        <v>1591</v>
      </c>
    </row>
    <row r="4450" spans="1:24" ht="31.5" hidden="1" customHeight="1" x14ac:dyDescent="0.25">
      <c r="A4450" s="4" t="s">
        <v>265</v>
      </c>
      <c r="B4450" s="4" t="s">
        <v>1788</v>
      </c>
      <c r="C4450" s="4" t="s">
        <v>1611</v>
      </c>
      <c r="D4450" s="4"/>
      <c r="E4450" s="14" t="s">
        <v>1612</v>
      </c>
      <c r="F4450" s="5"/>
      <c r="G4450" s="5"/>
      <c r="H4450" s="5"/>
      <c r="I4450" s="5"/>
      <c r="J4450" s="5"/>
      <c r="K4450" s="5"/>
      <c r="L4450" s="5">
        <f>L4451</f>
        <v>364.88099999999997</v>
      </c>
      <c r="M4450" s="5">
        <f t="shared" si="3724"/>
        <v>364.88099999999997</v>
      </c>
      <c r="N4450" s="5">
        <f t="shared" si="3742"/>
        <v>0</v>
      </c>
      <c r="O4450" s="5">
        <f t="shared" si="3742"/>
        <v>0</v>
      </c>
      <c r="P4450" s="5">
        <f t="shared" si="3743"/>
        <v>0</v>
      </c>
      <c r="Q4450" s="5">
        <f t="shared" si="3743"/>
        <v>0</v>
      </c>
      <c r="R4450" s="5">
        <f t="shared" si="3743"/>
        <v>0</v>
      </c>
      <c r="S4450" s="5">
        <f t="shared" si="3744"/>
        <v>0</v>
      </c>
      <c r="T4450" s="5">
        <f t="shared" si="3744"/>
        <v>0</v>
      </c>
      <c r="U4450" s="5">
        <f t="shared" si="3745"/>
        <v>0</v>
      </c>
      <c r="V4450" s="42">
        <f t="shared" si="3745"/>
        <v>0</v>
      </c>
      <c r="W4450" s="5" t="e">
        <f t="shared" si="3727"/>
        <v>#DIV/0!</v>
      </c>
      <c r="X4450" s="25" t="s">
        <v>1591</v>
      </c>
    </row>
    <row r="4451" spans="1:24" ht="31.5" hidden="1" customHeight="1" x14ac:dyDescent="0.3">
      <c r="A4451" s="4" t="s">
        <v>265</v>
      </c>
      <c r="B4451" s="4" t="s">
        <v>1788</v>
      </c>
      <c r="C4451" s="4" t="s">
        <v>1611</v>
      </c>
      <c r="D4451" s="4" t="s">
        <v>271</v>
      </c>
      <c r="E4451" s="14" t="s">
        <v>539</v>
      </c>
      <c r="F4451" s="5"/>
      <c r="G4451" s="5"/>
      <c r="H4451" s="5"/>
      <c r="I4451" s="5"/>
      <c r="J4451" s="5"/>
      <c r="K4451" s="5"/>
      <c r="L4451" s="5">
        <f>L4452</f>
        <v>364.88099999999997</v>
      </c>
      <c r="M4451" s="5">
        <f t="shared" si="3724"/>
        <v>364.88099999999997</v>
      </c>
      <c r="N4451" s="5">
        <f t="shared" si="3742"/>
        <v>0</v>
      </c>
      <c r="O4451" s="5">
        <f t="shared" si="3742"/>
        <v>0</v>
      </c>
      <c r="P4451" s="5">
        <f t="shared" si="3743"/>
        <v>0</v>
      </c>
      <c r="Q4451" s="5">
        <f t="shared" si="3743"/>
        <v>0</v>
      </c>
      <c r="R4451" s="5">
        <f t="shared" si="3743"/>
        <v>0</v>
      </c>
      <c r="S4451" s="5">
        <f t="shared" si="3744"/>
        <v>0</v>
      </c>
      <c r="T4451" s="5">
        <f t="shared" si="3744"/>
        <v>0</v>
      </c>
      <c r="U4451" s="5">
        <f t="shared" si="3745"/>
        <v>0</v>
      </c>
      <c r="V4451" s="42">
        <f t="shared" si="3745"/>
        <v>0</v>
      </c>
      <c r="W4451" s="5" t="e">
        <f t="shared" si="3727"/>
        <v>#DIV/0!</v>
      </c>
      <c r="X4451" s="25" t="s">
        <v>1591</v>
      </c>
    </row>
    <row r="4452" spans="1:24" ht="15.75" hidden="1" customHeight="1" x14ac:dyDescent="0.25">
      <c r="A4452" s="4" t="s">
        <v>265</v>
      </c>
      <c r="B4452" s="4" t="s">
        <v>1788</v>
      </c>
      <c r="C4452" s="4" t="s">
        <v>1611</v>
      </c>
      <c r="D4452" s="4" t="s">
        <v>270</v>
      </c>
      <c r="E4452" s="14" t="s">
        <v>540</v>
      </c>
      <c r="F4452" s="5"/>
      <c r="G4452" s="5"/>
      <c r="H4452" s="5"/>
      <c r="I4452" s="5"/>
      <c r="J4452" s="5"/>
      <c r="K4452" s="5"/>
      <c r="L4452" s="5">
        <v>364.88099999999997</v>
      </c>
      <c r="M4452" s="5">
        <f t="shared" si="3724"/>
        <v>364.88099999999997</v>
      </c>
      <c r="N4452" s="5">
        <v>0</v>
      </c>
      <c r="O4452" s="5">
        <v>0</v>
      </c>
      <c r="P4452" s="5">
        <v>0</v>
      </c>
      <c r="Q4452" s="5">
        <v>0</v>
      </c>
      <c r="R4452" s="5">
        <v>0</v>
      </c>
      <c r="S4452" s="5">
        <v>0</v>
      </c>
      <c r="T4452" s="5">
        <v>0</v>
      </c>
      <c r="U4452" s="5">
        <v>0</v>
      </c>
      <c r="V4452" s="42">
        <v>0</v>
      </c>
      <c r="W4452" s="5" t="e">
        <f t="shared" si="3727"/>
        <v>#DIV/0!</v>
      </c>
      <c r="X4452" s="25" t="s">
        <v>1591</v>
      </c>
    </row>
    <row r="4453" spans="1:24" ht="47.25" customHeight="1" x14ac:dyDescent="0.3">
      <c r="A4453" s="4" t="s">
        <v>265</v>
      </c>
      <c r="B4453" s="4" t="s">
        <v>1788</v>
      </c>
      <c r="C4453" s="4" t="s">
        <v>293</v>
      </c>
      <c r="D4453" s="4"/>
      <c r="E4453" s="14" t="s">
        <v>1234</v>
      </c>
      <c r="F4453" s="5">
        <f t="shared" ref="F4453:L4453" si="3746">F4454+F4458</f>
        <v>24900</v>
      </c>
      <c r="G4453" s="5">
        <f t="shared" si="3746"/>
        <v>27000</v>
      </c>
      <c r="H4453" s="5">
        <f t="shared" si="3746"/>
        <v>15000</v>
      </c>
      <c r="I4453" s="5">
        <f t="shared" si="3746"/>
        <v>0</v>
      </c>
      <c r="J4453" s="5">
        <f t="shared" si="3746"/>
        <v>0</v>
      </c>
      <c r="K4453" s="5">
        <f t="shared" si="3746"/>
        <v>0</v>
      </c>
      <c r="L4453" s="5">
        <f t="shared" si="3746"/>
        <v>-24695.5</v>
      </c>
      <c r="M4453" s="5">
        <f t="shared" si="3724"/>
        <v>204.5</v>
      </c>
      <c r="N4453" s="5">
        <f>N4454+N4458</f>
        <v>204.5</v>
      </c>
      <c r="O4453" s="5">
        <f>O4454+O4458</f>
        <v>204.41547</v>
      </c>
      <c r="P4453" s="5">
        <f t="shared" ref="P4453:V4453" si="3747">P4454+P4458</f>
        <v>0</v>
      </c>
      <c r="Q4453" s="5">
        <f t="shared" si="3747"/>
        <v>0</v>
      </c>
      <c r="R4453" s="5">
        <f t="shared" si="3747"/>
        <v>204.5</v>
      </c>
      <c r="S4453" s="5">
        <f t="shared" si="3747"/>
        <v>204.41547</v>
      </c>
      <c r="T4453" s="5">
        <f t="shared" si="3747"/>
        <v>204.41547</v>
      </c>
      <c r="U4453" s="5">
        <f t="shared" si="3747"/>
        <v>0</v>
      </c>
      <c r="V4453" s="42">
        <f t="shared" si="3747"/>
        <v>204.41547</v>
      </c>
      <c r="W4453" s="5">
        <f t="shared" si="3727"/>
        <v>99.958665036674816</v>
      </c>
      <c r="X4453" s="27"/>
    </row>
    <row r="4454" spans="1:24" ht="47.25" hidden="1" customHeight="1" x14ac:dyDescent="0.25">
      <c r="A4454" s="4" t="s">
        <v>265</v>
      </c>
      <c r="B4454" s="4" t="s">
        <v>1788</v>
      </c>
      <c r="C4454" s="4" t="s">
        <v>294</v>
      </c>
      <c r="D4454" s="4"/>
      <c r="E4454" s="14" t="s">
        <v>1235</v>
      </c>
      <c r="F4454" s="5">
        <f t="shared" ref="F4454:L4456" si="3748">F4455</f>
        <v>15000</v>
      </c>
      <c r="G4454" s="5">
        <f t="shared" si="3748"/>
        <v>27000</v>
      </c>
      <c r="H4454" s="5">
        <f t="shared" si="3748"/>
        <v>15000</v>
      </c>
      <c r="I4454" s="5">
        <f t="shared" si="3748"/>
        <v>0</v>
      </c>
      <c r="J4454" s="5">
        <f t="shared" si="3748"/>
        <v>0</v>
      </c>
      <c r="K4454" s="5">
        <f t="shared" si="3748"/>
        <v>0</v>
      </c>
      <c r="L4454" s="5">
        <f t="shared" si="3748"/>
        <v>-15000</v>
      </c>
      <c r="M4454" s="5">
        <f t="shared" si="3724"/>
        <v>0</v>
      </c>
      <c r="N4454" s="5">
        <f t="shared" ref="N4454:O4456" si="3749">N4455</f>
        <v>0</v>
      </c>
      <c r="O4454" s="5">
        <f t="shared" si="3749"/>
        <v>0</v>
      </c>
      <c r="P4454" s="5">
        <f t="shared" ref="P4454:V4456" si="3750">P4455</f>
        <v>0</v>
      </c>
      <c r="Q4454" s="5">
        <f t="shared" si="3750"/>
        <v>0</v>
      </c>
      <c r="R4454" s="5">
        <f t="shared" si="3750"/>
        <v>0</v>
      </c>
      <c r="S4454" s="5">
        <f t="shared" si="3750"/>
        <v>0</v>
      </c>
      <c r="T4454" s="5">
        <f t="shared" si="3750"/>
        <v>0</v>
      </c>
      <c r="U4454" s="5">
        <f t="shared" si="3750"/>
        <v>0</v>
      </c>
      <c r="V4454" s="42">
        <f t="shared" si="3750"/>
        <v>0</v>
      </c>
      <c r="W4454" s="5" t="e">
        <f t="shared" si="3727"/>
        <v>#DIV/0!</v>
      </c>
      <c r="X4454" s="25" t="s">
        <v>1591</v>
      </c>
    </row>
    <row r="4455" spans="1:24" ht="31.5" hidden="1" customHeight="1" x14ac:dyDescent="0.25">
      <c r="A4455" s="4" t="s">
        <v>265</v>
      </c>
      <c r="B4455" s="4" t="s">
        <v>1788</v>
      </c>
      <c r="C4455" s="4" t="s">
        <v>860</v>
      </c>
      <c r="D4455" s="4"/>
      <c r="E4455" s="14" t="s">
        <v>861</v>
      </c>
      <c r="F4455" s="5">
        <f t="shared" si="3748"/>
        <v>15000</v>
      </c>
      <c r="G4455" s="5">
        <f t="shared" si="3748"/>
        <v>27000</v>
      </c>
      <c r="H4455" s="5">
        <f t="shared" si="3748"/>
        <v>15000</v>
      </c>
      <c r="I4455" s="5">
        <f t="shared" si="3748"/>
        <v>0</v>
      </c>
      <c r="J4455" s="5">
        <f t="shared" si="3748"/>
        <v>0</v>
      </c>
      <c r="K4455" s="5">
        <f t="shared" si="3748"/>
        <v>0</v>
      </c>
      <c r="L4455" s="5">
        <f t="shared" si="3748"/>
        <v>-15000</v>
      </c>
      <c r="M4455" s="5">
        <f t="shared" si="3724"/>
        <v>0</v>
      </c>
      <c r="N4455" s="5">
        <f t="shared" si="3749"/>
        <v>0</v>
      </c>
      <c r="O4455" s="5">
        <f t="shared" si="3749"/>
        <v>0</v>
      </c>
      <c r="P4455" s="5">
        <f t="shared" si="3750"/>
        <v>0</v>
      </c>
      <c r="Q4455" s="5">
        <f t="shared" si="3750"/>
        <v>0</v>
      </c>
      <c r="R4455" s="5">
        <f t="shared" si="3750"/>
        <v>0</v>
      </c>
      <c r="S4455" s="5">
        <f t="shared" si="3750"/>
        <v>0</v>
      </c>
      <c r="T4455" s="5">
        <f t="shared" si="3750"/>
        <v>0</v>
      </c>
      <c r="U4455" s="5">
        <f t="shared" si="3750"/>
        <v>0</v>
      </c>
      <c r="V4455" s="42">
        <f t="shared" si="3750"/>
        <v>0</v>
      </c>
      <c r="W4455" s="5" t="e">
        <f t="shared" si="3727"/>
        <v>#DIV/0!</v>
      </c>
      <c r="X4455" s="25" t="s">
        <v>1591</v>
      </c>
    </row>
    <row r="4456" spans="1:24" ht="31.5" hidden="1" customHeight="1" x14ac:dyDescent="0.3">
      <c r="A4456" s="4" t="s">
        <v>265</v>
      </c>
      <c r="B4456" s="4" t="s">
        <v>1788</v>
      </c>
      <c r="C4456" s="4" t="s">
        <v>860</v>
      </c>
      <c r="D4456" s="4" t="s">
        <v>271</v>
      </c>
      <c r="E4456" s="14" t="s">
        <v>539</v>
      </c>
      <c r="F4456" s="5">
        <f t="shared" si="3748"/>
        <v>15000</v>
      </c>
      <c r="G4456" s="5">
        <f t="shared" si="3748"/>
        <v>27000</v>
      </c>
      <c r="H4456" s="5">
        <f t="shared" si="3748"/>
        <v>15000</v>
      </c>
      <c r="I4456" s="5">
        <f t="shared" si="3748"/>
        <v>0</v>
      </c>
      <c r="J4456" s="5">
        <f t="shared" si="3748"/>
        <v>0</v>
      </c>
      <c r="K4456" s="5">
        <f t="shared" si="3748"/>
        <v>0</v>
      </c>
      <c r="L4456" s="5">
        <f t="shared" si="3748"/>
        <v>-15000</v>
      </c>
      <c r="M4456" s="5">
        <f t="shared" si="3724"/>
        <v>0</v>
      </c>
      <c r="N4456" s="5">
        <f t="shared" si="3749"/>
        <v>0</v>
      </c>
      <c r="O4456" s="5">
        <f t="shared" si="3749"/>
        <v>0</v>
      </c>
      <c r="P4456" s="5">
        <f t="shared" si="3750"/>
        <v>0</v>
      </c>
      <c r="Q4456" s="5">
        <f t="shared" si="3750"/>
        <v>0</v>
      </c>
      <c r="R4456" s="5">
        <f t="shared" si="3750"/>
        <v>0</v>
      </c>
      <c r="S4456" s="5">
        <f t="shared" si="3750"/>
        <v>0</v>
      </c>
      <c r="T4456" s="5">
        <f t="shared" si="3750"/>
        <v>0</v>
      </c>
      <c r="U4456" s="5">
        <f t="shared" si="3750"/>
        <v>0</v>
      </c>
      <c r="V4456" s="42">
        <f t="shared" si="3750"/>
        <v>0</v>
      </c>
      <c r="W4456" s="5" t="e">
        <f t="shared" si="3727"/>
        <v>#DIV/0!</v>
      </c>
      <c r="X4456" s="25" t="s">
        <v>1591</v>
      </c>
    </row>
    <row r="4457" spans="1:24" ht="15.75" hidden="1" customHeight="1" x14ac:dyDescent="0.3">
      <c r="A4457" s="4" t="s">
        <v>265</v>
      </c>
      <c r="B4457" s="4" t="s">
        <v>1788</v>
      </c>
      <c r="C4457" s="4" t="s">
        <v>860</v>
      </c>
      <c r="D4457" s="4" t="s">
        <v>270</v>
      </c>
      <c r="E4457" s="14" t="s">
        <v>540</v>
      </c>
      <c r="F4457" s="5">
        <v>15000</v>
      </c>
      <c r="G4457" s="5">
        <v>27000</v>
      </c>
      <c r="H4457" s="5">
        <v>15000</v>
      </c>
      <c r="I4457" s="5"/>
      <c r="J4457" s="5"/>
      <c r="K4457" s="5"/>
      <c r="L4457" s="5">
        <v>-15000</v>
      </c>
      <c r="M4457" s="5">
        <f t="shared" si="3724"/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f>N4457</f>
        <v>0</v>
      </c>
      <c r="S4457" s="5">
        <f>O4457</f>
        <v>0</v>
      </c>
      <c r="T4457" s="5">
        <v>0</v>
      </c>
      <c r="U4457" s="5">
        <v>0</v>
      </c>
      <c r="V4457" s="42">
        <v>0</v>
      </c>
      <c r="W4457" s="5" t="e">
        <f t="shared" si="3727"/>
        <v>#DIV/0!</v>
      </c>
      <c r="X4457" s="25" t="s">
        <v>1591</v>
      </c>
    </row>
    <row r="4458" spans="1:24" ht="63" customHeight="1" x14ac:dyDescent="0.3">
      <c r="A4458" s="4" t="s">
        <v>265</v>
      </c>
      <c r="B4458" s="4" t="s">
        <v>1788</v>
      </c>
      <c r="C4458" s="4" t="s">
        <v>937</v>
      </c>
      <c r="D4458" s="4"/>
      <c r="E4458" s="14" t="s">
        <v>1535</v>
      </c>
      <c r="F4458" s="5">
        <f t="shared" ref="F4458:L4460" si="3751">F4459</f>
        <v>9900</v>
      </c>
      <c r="G4458" s="5">
        <f t="shared" si="3751"/>
        <v>0</v>
      </c>
      <c r="H4458" s="5">
        <f t="shared" si="3751"/>
        <v>0</v>
      </c>
      <c r="I4458" s="5">
        <f t="shared" si="3751"/>
        <v>0</v>
      </c>
      <c r="J4458" s="5">
        <f t="shared" si="3751"/>
        <v>0</v>
      </c>
      <c r="K4458" s="5">
        <f t="shared" si="3751"/>
        <v>0</v>
      </c>
      <c r="L4458" s="5">
        <f t="shared" si="3751"/>
        <v>-9695.5</v>
      </c>
      <c r="M4458" s="5">
        <f t="shared" si="3724"/>
        <v>204.5</v>
      </c>
      <c r="N4458" s="5">
        <f t="shared" ref="N4458:O4460" si="3752">N4459</f>
        <v>204.5</v>
      </c>
      <c r="O4458" s="5">
        <f t="shared" si="3752"/>
        <v>204.41547</v>
      </c>
      <c r="P4458" s="5">
        <f t="shared" ref="P4458:V4460" si="3753">P4459</f>
        <v>0</v>
      </c>
      <c r="Q4458" s="5">
        <f t="shared" si="3753"/>
        <v>0</v>
      </c>
      <c r="R4458" s="5">
        <f t="shared" si="3753"/>
        <v>204.5</v>
      </c>
      <c r="S4458" s="5">
        <f t="shared" si="3753"/>
        <v>204.41547</v>
      </c>
      <c r="T4458" s="5">
        <f t="shared" si="3753"/>
        <v>204.41547</v>
      </c>
      <c r="U4458" s="5">
        <f t="shared" si="3753"/>
        <v>0</v>
      </c>
      <c r="V4458" s="42">
        <f t="shared" si="3753"/>
        <v>204.41547</v>
      </c>
      <c r="W4458" s="5">
        <f t="shared" si="3727"/>
        <v>99.958665036674816</v>
      </c>
      <c r="X4458" s="27"/>
    </row>
    <row r="4459" spans="1:24" ht="47.25" customHeight="1" x14ac:dyDescent="0.3">
      <c r="A4459" s="4" t="s">
        <v>265</v>
      </c>
      <c r="B4459" s="4" t="s">
        <v>1788</v>
      </c>
      <c r="C4459" s="4" t="s">
        <v>941</v>
      </c>
      <c r="D4459" s="4"/>
      <c r="E4459" s="14" t="s">
        <v>940</v>
      </c>
      <c r="F4459" s="5">
        <f t="shared" si="3751"/>
        <v>9900</v>
      </c>
      <c r="G4459" s="5">
        <f t="shared" si="3751"/>
        <v>0</v>
      </c>
      <c r="H4459" s="5">
        <f t="shared" si="3751"/>
        <v>0</v>
      </c>
      <c r="I4459" s="5">
        <f t="shared" si="3751"/>
        <v>0</v>
      </c>
      <c r="J4459" s="5">
        <f t="shared" si="3751"/>
        <v>0</v>
      </c>
      <c r="K4459" s="5">
        <f t="shared" si="3751"/>
        <v>0</v>
      </c>
      <c r="L4459" s="5">
        <f t="shared" si="3751"/>
        <v>-9695.5</v>
      </c>
      <c r="M4459" s="5">
        <f t="shared" si="3724"/>
        <v>204.5</v>
      </c>
      <c r="N4459" s="5">
        <f t="shared" si="3752"/>
        <v>204.5</v>
      </c>
      <c r="O4459" s="5">
        <f t="shared" si="3752"/>
        <v>204.41547</v>
      </c>
      <c r="P4459" s="5">
        <f t="shared" si="3753"/>
        <v>0</v>
      </c>
      <c r="Q4459" s="5">
        <f t="shared" si="3753"/>
        <v>0</v>
      </c>
      <c r="R4459" s="5">
        <f t="shared" si="3753"/>
        <v>204.5</v>
      </c>
      <c r="S4459" s="5">
        <f t="shared" si="3753"/>
        <v>204.41547</v>
      </c>
      <c r="T4459" s="5">
        <f t="shared" si="3753"/>
        <v>204.41547</v>
      </c>
      <c r="U4459" s="5">
        <f t="shared" si="3753"/>
        <v>0</v>
      </c>
      <c r="V4459" s="42">
        <f t="shared" si="3753"/>
        <v>204.41547</v>
      </c>
      <c r="W4459" s="5">
        <f t="shared" si="3727"/>
        <v>99.958665036674816</v>
      </c>
      <c r="X4459" s="27"/>
    </row>
    <row r="4460" spans="1:24" ht="31.5" customHeight="1" x14ac:dyDescent="0.3">
      <c r="A4460" s="4" t="s">
        <v>265</v>
      </c>
      <c r="B4460" s="4" t="s">
        <v>1788</v>
      </c>
      <c r="C4460" s="4" t="s">
        <v>941</v>
      </c>
      <c r="D4460" s="4" t="s">
        <v>271</v>
      </c>
      <c r="E4460" s="14" t="s">
        <v>539</v>
      </c>
      <c r="F4460" s="5">
        <f t="shared" si="3751"/>
        <v>9900</v>
      </c>
      <c r="G4460" s="5">
        <f t="shared" si="3751"/>
        <v>0</v>
      </c>
      <c r="H4460" s="5">
        <f t="shared" si="3751"/>
        <v>0</v>
      </c>
      <c r="I4460" s="5">
        <f t="shared" si="3751"/>
        <v>0</v>
      </c>
      <c r="J4460" s="5">
        <f t="shared" si="3751"/>
        <v>0</v>
      </c>
      <c r="K4460" s="5">
        <f t="shared" si="3751"/>
        <v>0</v>
      </c>
      <c r="L4460" s="5">
        <f t="shared" si="3751"/>
        <v>-9695.5</v>
      </c>
      <c r="M4460" s="5">
        <f t="shared" si="3724"/>
        <v>204.5</v>
      </c>
      <c r="N4460" s="5">
        <f t="shared" si="3752"/>
        <v>204.5</v>
      </c>
      <c r="O4460" s="5">
        <f t="shared" si="3752"/>
        <v>204.41547</v>
      </c>
      <c r="P4460" s="5">
        <f t="shared" si="3753"/>
        <v>0</v>
      </c>
      <c r="Q4460" s="5">
        <f t="shared" si="3753"/>
        <v>0</v>
      </c>
      <c r="R4460" s="5">
        <f t="shared" si="3753"/>
        <v>204.5</v>
      </c>
      <c r="S4460" s="5">
        <f t="shared" si="3753"/>
        <v>204.41547</v>
      </c>
      <c r="T4460" s="5">
        <f t="shared" si="3753"/>
        <v>204.41547</v>
      </c>
      <c r="U4460" s="5">
        <f t="shared" si="3753"/>
        <v>0</v>
      </c>
      <c r="V4460" s="42">
        <f t="shared" si="3753"/>
        <v>204.41547</v>
      </c>
      <c r="W4460" s="5">
        <f t="shared" si="3727"/>
        <v>99.958665036674816</v>
      </c>
      <c r="X4460" s="27"/>
    </row>
    <row r="4461" spans="1:24" ht="15.75" customHeight="1" x14ac:dyDescent="0.3">
      <c r="A4461" s="4" t="s">
        <v>265</v>
      </c>
      <c r="B4461" s="4" t="s">
        <v>1788</v>
      </c>
      <c r="C4461" s="4" t="s">
        <v>941</v>
      </c>
      <c r="D4461" s="4" t="s">
        <v>270</v>
      </c>
      <c r="E4461" s="14" t="s">
        <v>540</v>
      </c>
      <c r="F4461" s="5">
        <v>9900</v>
      </c>
      <c r="G4461" s="5"/>
      <c r="H4461" s="5"/>
      <c r="I4461" s="5"/>
      <c r="J4461" s="5"/>
      <c r="K4461" s="5"/>
      <c r="L4461" s="5">
        <v>-9695.5</v>
      </c>
      <c r="M4461" s="5">
        <f t="shared" si="3724"/>
        <v>204.5</v>
      </c>
      <c r="N4461" s="5">
        <v>204.5</v>
      </c>
      <c r="O4461" s="5">
        <v>204.41547</v>
      </c>
      <c r="P4461" s="5">
        <v>0</v>
      </c>
      <c r="Q4461" s="5">
        <v>0</v>
      </c>
      <c r="R4461" s="5">
        <f>N4461</f>
        <v>204.5</v>
      </c>
      <c r="S4461" s="5">
        <f>O4461</f>
        <v>204.41547</v>
      </c>
      <c r="T4461" s="5">
        <v>204.41547</v>
      </c>
      <c r="U4461" s="5">
        <v>0</v>
      </c>
      <c r="V4461" s="42">
        <f>T4461</f>
        <v>204.41547</v>
      </c>
      <c r="W4461" s="5">
        <f t="shared" si="3727"/>
        <v>99.958665036674816</v>
      </c>
      <c r="X4461" s="27"/>
    </row>
    <row r="4462" spans="1:24" s="10" customFormat="1" ht="15.75" hidden="1" customHeight="1" x14ac:dyDescent="0.25">
      <c r="A4462" s="9" t="s">
        <v>265</v>
      </c>
      <c r="B4462" s="9" t="s">
        <v>1789</v>
      </c>
      <c r="C4462" s="9"/>
      <c r="D4462" s="9"/>
      <c r="E4462" s="13" t="s">
        <v>514</v>
      </c>
      <c r="F4462" s="11">
        <f t="shared" ref="F4462:L4467" si="3754">F4463</f>
        <v>21381.1</v>
      </c>
      <c r="G4462" s="11">
        <f t="shared" si="3754"/>
        <v>0</v>
      </c>
      <c r="H4462" s="11">
        <f t="shared" si="3754"/>
        <v>0</v>
      </c>
      <c r="I4462" s="11">
        <f t="shared" si="3754"/>
        <v>0</v>
      </c>
      <c r="J4462" s="11">
        <f t="shared" si="3754"/>
        <v>0</v>
      </c>
      <c r="K4462" s="11">
        <f t="shared" si="3754"/>
        <v>0</v>
      </c>
      <c r="L4462" s="11">
        <f t="shared" si="3754"/>
        <v>-21381.1</v>
      </c>
      <c r="M4462" s="11">
        <f t="shared" si="3724"/>
        <v>0</v>
      </c>
      <c r="N4462" s="11">
        <f t="shared" ref="N4462:O4467" si="3755">N4463</f>
        <v>0</v>
      </c>
      <c r="O4462" s="11">
        <f t="shared" si="3755"/>
        <v>0</v>
      </c>
      <c r="P4462" s="11">
        <f t="shared" ref="P4462:V4467" si="3756">P4463</f>
        <v>0</v>
      </c>
      <c r="Q4462" s="11">
        <f t="shared" si="3756"/>
        <v>0</v>
      </c>
      <c r="R4462" s="11">
        <f t="shared" si="3756"/>
        <v>0</v>
      </c>
      <c r="S4462" s="11">
        <f t="shared" si="3756"/>
        <v>0</v>
      </c>
      <c r="T4462" s="11">
        <f t="shared" si="3756"/>
        <v>0</v>
      </c>
      <c r="U4462" s="11">
        <f t="shared" si="3756"/>
        <v>0</v>
      </c>
      <c r="V4462" s="41">
        <f t="shared" si="3756"/>
        <v>0</v>
      </c>
      <c r="W4462" s="11" t="e">
        <f t="shared" si="3727"/>
        <v>#DIV/0!</v>
      </c>
      <c r="X4462" s="25" t="s">
        <v>1591</v>
      </c>
    </row>
    <row r="4463" spans="1:24" ht="31.5" hidden="1" customHeight="1" x14ac:dyDescent="0.25">
      <c r="A4463" s="4" t="s">
        <v>265</v>
      </c>
      <c r="B4463" s="4" t="s">
        <v>1789</v>
      </c>
      <c r="C4463" s="4" t="s">
        <v>202</v>
      </c>
      <c r="D4463" s="4"/>
      <c r="E4463" s="14" t="s">
        <v>1156</v>
      </c>
      <c r="F4463" s="5">
        <f t="shared" si="3754"/>
        <v>21381.1</v>
      </c>
      <c r="G4463" s="5">
        <f t="shared" si="3754"/>
        <v>0</v>
      </c>
      <c r="H4463" s="5">
        <f t="shared" si="3754"/>
        <v>0</v>
      </c>
      <c r="I4463" s="5">
        <f t="shared" si="3754"/>
        <v>0</v>
      </c>
      <c r="J4463" s="5">
        <f t="shared" si="3754"/>
        <v>0</v>
      </c>
      <c r="K4463" s="5">
        <f t="shared" si="3754"/>
        <v>0</v>
      </c>
      <c r="L4463" s="5">
        <f t="shared" si="3754"/>
        <v>-21381.1</v>
      </c>
      <c r="M4463" s="5">
        <f t="shared" si="3724"/>
        <v>0</v>
      </c>
      <c r="N4463" s="5">
        <f t="shared" si="3755"/>
        <v>0</v>
      </c>
      <c r="O4463" s="5">
        <f t="shared" si="3755"/>
        <v>0</v>
      </c>
      <c r="P4463" s="5">
        <f t="shared" si="3756"/>
        <v>0</v>
      </c>
      <c r="Q4463" s="5">
        <f t="shared" si="3756"/>
        <v>0</v>
      </c>
      <c r="R4463" s="5">
        <f t="shared" si="3756"/>
        <v>0</v>
      </c>
      <c r="S4463" s="5">
        <f t="shared" si="3756"/>
        <v>0</v>
      </c>
      <c r="T4463" s="5">
        <f t="shared" si="3756"/>
        <v>0</v>
      </c>
      <c r="U4463" s="5">
        <f t="shared" si="3756"/>
        <v>0</v>
      </c>
      <c r="V4463" s="42">
        <f t="shared" si="3756"/>
        <v>0</v>
      </c>
      <c r="W4463" s="5" t="e">
        <f t="shared" si="3727"/>
        <v>#DIV/0!</v>
      </c>
      <c r="X4463" s="25" t="s">
        <v>1591</v>
      </c>
    </row>
    <row r="4464" spans="1:24" ht="47.25" hidden="1" customHeight="1" x14ac:dyDescent="0.25">
      <c r="A4464" s="4" t="s">
        <v>265</v>
      </c>
      <c r="B4464" s="4" t="s">
        <v>1789</v>
      </c>
      <c r="C4464" s="4" t="s">
        <v>322</v>
      </c>
      <c r="D4464" s="4"/>
      <c r="E4464" s="14" t="s">
        <v>1165</v>
      </c>
      <c r="F4464" s="5">
        <f t="shared" si="3754"/>
        <v>21381.1</v>
      </c>
      <c r="G4464" s="5">
        <f t="shared" si="3754"/>
        <v>0</v>
      </c>
      <c r="H4464" s="5">
        <f t="shared" si="3754"/>
        <v>0</v>
      </c>
      <c r="I4464" s="5">
        <f t="shared" si="3754"/>
        <v>0</v>
      </c>
      <c r="J4464" s="5">
        <f t="shared" si="3754"/>
        <v>0</v>
      </c>
      <c r="K4464" s="5">
        <f t="shared" si="3754"/>
        <v>0</v>
      </c>
      <c r="L4464" s="5">
        <f t="shared" si="3754"/>
        <v>-21381.1</v>
      </c>
      <c r="M4464" s="5">
        <f t="shared" si="3724"/>
        <v>0</v>
      </c>
      <c r="N4464" s="5">
        <f t="shared" si="3755"/>
        <v>0</v>
      </c>
      <c r="O4464" s="5">
        <f t="shared" si="3755"/>
        <v>0</v>
      </c>
      <c r="P4464" s="5">
        <f t="shared" si="3756"/>
        <v>0</v>
      </c>
      <c r="Q4464" s="5">
        <f t="shared" si="3756"/>
        <v>0</v>
      </c>
      <c r="R4464" s="5">
        <f t="shared" si="3756"/>
        <v>0</v>
      </c>
      <c r="S4464" s="5">
        <f t="shared" si="3756"/>
        <v>0</v>
      </c>
      <c r="T4464" s="5">
        <f t="shared" si="3756"/>
        <v>0</v>
      </c>
      <c r="U4464" s="5">
        <f t="shared" si="3756"/>
        <v>0</v>
      </c>
      <c r="V4464" s="42">
        <f t="shared" si="3756"/>
        <v>0</v>
      </c>
      <c r="W4464" s="5" t="e">
        <f t="shared" si="3727"/>
        <v>#DIV/0!</v>
      </c>
      <c r="X4464" s="25" t="s">
        <v>1591</v>
      </c>
    </row>
    <row r="4465" spans="1:25" ht="47.25" hidden="1" customHeight="1" x14ac:dyDescent="0.25">
      <c r="A4465" s="4" t="s">
        <v>265</v>
      </c>
      <c r="B4465" s="4" t="s">
        <v>1789</v>
      </c>
      <c r="C4465" s="4" t="s">
        <v>323</v>
      </c>
      <c r="D4465" s="4"/>
      <c r="E4465" s="14" t="s">
        <v>1170</v>
      </c>
      <c r="F4465" s="5">
        <f t="shared" si="3754"/>
        <v>21381.1</v>
      </c>
      <c r="G4465" s="5">
        <f t="shared" si="3754"/>
        <v>0</v>
      </c>
      <c r="H4465" s="5">
        <f t="shared" si="3754"/>
        <v>0</v>
      </c>
      <c r="I4465" s="5">
        <f t="shared" si="3754"/>
        <v>0</v>
      </c>
      <c r="J4465" s="5">
        <f t="shared" si="3754"/>
        <v>0</v>
      </c>
      <c r="K4465" s="5">
        <f t="shared" si="3754"/>
        <v>0</v>
      </c>
      <c r="L4465" s="5">
        <f t="shared" si="3754"/>
        <v>-21381.1</v>
      </c>
      <c r="M4465" s="5">
        <f t="shared" si="3724"/>
        <v>0</v>
      </c>
      <c r="N4465" s="5">
        <f t="shared" si="3755"/>
        <v>0</v>
      </c>
      <c r="O4465" s="5">
        <f t="shared" si="3755"/>
        <v>0</v>
      </c>
      <c r="P4465" s="5">
        <f t="shared" si="3756"/>
        <v>0</v>
      </c>
      <c r="Q4465" s="5">
        <f t="shared" si="3756"/>
        <v>0</v>
      </c>
      <c r="R4465" s="5">
        <f t="shared" si="3756"/>
        <v>0</v>
      </c>
      <c r="S4465" s="5">
        <f t="shared" si="3756"/>
        <v>0</v>
      </c>
      <c r="T4465" s="5">
        <f t="shared" si="3756"/>
        <v>0</v>
      </c>
      <c r="U4465" s="5">
        <f t="shared" si="3756"/>
        <v>0</v>
      </c>
      <c r="V4465" s="42">
        <f t="shared" si="3756"/>
        <v>0</v>
      </c>
      <c r="W4465" s="5" t="e">
        <f t="shared" si="3727"/>
        <v>#DIV/0!</v>
      </c>
      <c r="X4465" s="25" t="s">
        <v>1591</v>
      </c>
    </row>
    <row r="4466" spans="1:25" ht="15.75" hidden="1" customHeight="1" x14ac:dyDescent="0.25">
      <c r="A4466" s="4" t="s">
        <v>265</v>
      </c>
      <c r="B4466" s="4" t="s">
        <v>1789</v>
      </c>
      <c r="C4466" s="4" t="s">
        <v>1338</v>
      </c>
      <c r="D4466" s="4"/>
      <c r="E4466" s="14" t="s">
        <v>1347</v>
      </c>
      <c r="F4466" s="5">
        <f t="shared" si="3754"/>
        <v>21381.1</v>
      </c>
      <c r="G4466" s="5">
        <f t="shared" si="3754"/>
        <v>0</v>
      </c>
      <c r="H4466" s="5">
        <f t="shared" si="3754"/>
        <v>0</v>
      </c>
      <c r="I4466" s="5">
        <f t="shared" si="3754"/>
        <v>0</v>
      </c>
      <c r="J4466" s="5">
        <f t="shared" si="3754"/>
        <v>0</v>
      </c>
      <c r="K4466" s="5">
        <f t="shared" si="3754"/>
        <v>0</v>
      </c>
      <c r="L4466" s="5">
        <f t="shared" si="3754"/>
        <v>-21381.1</v>
      </c>
      <c r="M4466" s="5">
        <f t="shared" si="3724"/>
        <v>0</v>
      </c>
      <c r="N4466" s="5">
        <f t="shared" si="3755"/>
        <v>0</v>
      </c>
      <c r="O4466" s="5">
        <f t="shared" si="3755"/>
        <v>0</v>
      </c>
      <c r="P4466" s="5">
        <f t="shared" si="3756"/>
        <v>0</v>
      </c>
      <c r="Q4466" s="5">
        <f t="shared" si="3756"/>
        <v>0</v>
      </c>
      <c r="R4466" s="5">
        <f t="shared" si="3756"/>
        <v>0</v>
      </c>
      <c r="S4466" s="5">
        <f t="shared" si="3756"/>
        <v>0</v>
      </c>
      <c r="T4466" s="5">
        <f t="shared" si="3756"/>
        <v>0</v>
      </c>
      <c r="U4466" s="5">
        <f t="shared" si="3756"/>
        <v>0</v>
      </c>
      <c r="V4466" s="42">
        <f t="shared" si="3756"/>
        <v>0</v>
      </c>
      <c r="W4466" s="5" t="e">
        <f t="shared" si="3727"/>
        <v>#DIV/0!</v>
      </c>
      <c r="X4466" s="25" t="s">
        <v>1591</v>
      </c>
    </row>
    <row r="4467" spans="1:25" ht="31.5" hidden="1" customHeight="1" x14ac:dyDescent="0.3">
      <c r="A4467" s="4" t="s">
        <v>265</v>
      </c>
      <c r="B4467" s="4" t="s">
        <v>1789</v>
      </c>
      <c r="C4467" s="4" t="s">
        <v>1338</v>
      </c>
      <c r="D4467" s="4" t="s">
        <v>271</v>
      </c>
      <c r="E4467" s="14" t="s">
        <v>539</v>
      </c>
      <c r="F4467" s="5">
        <f t="shared" si="3754"/>
        <v>21381.1</v>
      </c>
      <c r="G4467" s="5">
        <f t="shared" si="3754"/>
        <v>0</v>
      </c>
      <c r="H4467" s="5">
        <f t="shared" si="3754"/>
        <v>0</v>
      </c>
      <c r="I4467" s="5">
        <f t="shared" si="3754"/>
        <v>0</v>
      </c>
      <c r="J4467" s="5">
        <f t="shared" si="3754"/>
        <v>0</v>
      </c>
      <c r="K4467" s="5">
        <f t="shared" si="3754"/>
        <v>0</v>
      </c>
      <c r="L4467" s="5">
        <f t="shared" si="3754"/>
        <v>-21381.1</v>
      </c>
      <c r="M4467" s="5">
        <f t="shared" si="3724"/>
        <v>0</v>
      </c>
      <c r="N4467" s="5">
        <f t="shared" si="3755"/>
        <v>0</v>
      </c>
      <c r="O4467" s="5">
        <f t="shared" si="3755"/>
        <v>0</v>
      </c>
      <c r="P4467" s="5">
        <f t="shared" si="3756"/>
        <v>0</v>
      </c>
      <c r="Q4467" s="5">
        <f t="shared" si="3756"/>
        <v>0</v>
      </c>
      <c r="R4467" s="5">
        <f t="shared" si="3756"/>
        <v>0</v>
      </c>
      <c r="S4467" s="5">
        <f t="shared" si="3756"/>
        <v>0</v>
      </c>
      <c r="T4467" s="5">
        <f t="shared" si="3756"/>
        <v>0</v>
      </c>
      <c r="U4467" s="5">
        <f t="shared" si="3756"/>
        <v>0</v>
      </c>
      <c r="V4467" s="42">
        <f t="shared" si="3756"/>
        <v>0</v>
      </c>
      <c r="W4467" s="5" t="e">
        <f t="shared" si="3727"/>
        <v>#DIV/0!</v>
      </c>
      <c r="X4467" s="25" t="s">
        <v>1591</v>
      </c>
    </row>
    <row r="4468" spans="1:25" ht="15.75" hidden="1" customHeight="1" x14ac:dyDescent="0.3">
      <c r="A4468" s="4" t="s">
        <v>265</v>
      </c>
      <c r="B4468" s="4" t="s">
        <v>1789</v>
      </c>
      <c r="C4468" s="4" t="s">
        <v>1338</v>
      </c>
      <c r="D4468" s="4" t="s">
        <v>270</v>
      </c>
      <c r="E4468" s="14" t="s">
        <v>540</v>
      </c>
      <c r="F4468" s="5">
        <v>21381.1</v>
      </c>
      <c r="G4468" s="5"/>
      <c r="H4468" s="5"/>
      <c r="I4468" s="5"/>
      <c r="J4468" s="5"/>
      <c r="K4468" s="5"/>
      <c r="L4468" s="5">
        <v>-21381.1</v>
      </c>
      <c r="M4468" s="5">
        <f t="shared" si="3724"/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f>N4468</f>
        <v>0</v>
      </c>
      <c r="S4468" s="5">
        <f>O4468</f>
        <v>0</v>
      </c>
      <c r="T4468" s="5">
        <v>0</v>
      </c>
      <c r="U4468" s="5">
        <v>0</v>
      </c>
      <c r="V4468" s="42">
        <v>0</v>
      </c>
      <c r="W4468" s="5" t="e">
        <f t="shared" si="3727"/>
        <v>#DIV/0!</v>
      </c>
      <c r="X4468" s="25" t="s">
        <v>1591</v>
      </c>
    </row>
    <row r="4469" spans="1:25" s="3" customFormat="1" ht="15.75" customHeight="1" x14ac:dyDescent="0.3">
      <c r="A4469" s="7" t="s">
        <v>265</v>
      </c>
      <c r="B4469" s="7" t="s">
        <v>69</v>
      </c>
      <c r="C4469" s="7"/>
      <c r="D4469" s="7"/>
      <c r="E4469" s="18" t="s">
        <v>496</v>
      </c>
      <c r="F4469" s="8">
        <f t="shared" ref="F4469:L4469" si="3757">F4614+F4470+F4517+F4604</f>
        <v>1499496.5</v>
      </c>
      <c r="G4469" s="8">
        <f t="shared" si="3757"/>
        <v>1453719.2000000002</v>
      </c>
      <c r="H4469" s="8">
        <f t="shared" si="3757"/>
        <v>908131.1</v>
      </c>
      <c r="I4469" s="8">
        <f t="shared" si="3757"/>
        <v>-140420.59999999995</v>
      </c>
      <c r="J4469" s="8">
        <f t="shared" si="3757"/>
        <v>235252.2</v>
      </c>
      <c r="K4469" s="8">
        <f t="shared" si="3757"/>
        <v>-46776.100000000006</v>
      </c>
      <c r="L4469" s="8">
        <f t="shared" si="3757"/>
        <v>-425096.70800000004</v>
      </c>
      <c r="M4469" s="8">
        <f t="shared" si="3724"/>
        <v>933979.19200000004</v>
      </c>
      <c r="N4469" s="8">
        <f>N4614+N4470+N4517+N4604</f>
        <v>1247533.49049</v>
      </c>
      <c r="O4469" s="8">
        <f>O4614+O4470+O4517+O4604</f>
        <v>619948.67556999996</v>
      </c>
      <c r="P4469" s="8">
        <f t="shared" ref="P4469:V4469" si="3758">P4614+P4470+P4517+P4604</f>
        <v>833099.46640999999</v>
      </c>
      <c r="Q4469" s="8">
        <f t="shared" si="3758"/>
        <v>442965.01698999997</v>
      </c>
      <c r="R4469" s="8">
        <f t="shared" si="3758"/>
        <v>1246169.49181</v>
      </c>
      <c r="S4469" s="8">
        <f t="shared" si="3758"/>
        <v>618854.67689</v>
      </c>
      <c r="T4469" s="8">
        <f t="shared" si="3758"/>
        <v>1192459.8029499999</v>
      </c>
      <c r="U4469" s="8">
        <f t="shared" si="3758"/>
        <v>830438.83524000004</v>
      </c>
      <c r="V4469" s="40">
        <f t="shared" si="3758"/>
        <v>1191365.8044799999</v>
      </c>
      <c r="W4469" s="8">
        <f t="shared" si="3727"/>
        <v>95.585394062778349</v>
      </c>
      <c r="X4469" s="22"/>
    </row>
    <row r="4470" spans="1:25" s="10" customFormat="1" ht="15.75" customHeight="1" x14ac:dyDescent="0.3">
      <c r="A4470" s="9" t="s">
        <v>265</v>
      </c>
      <c r="B4470" s="9" t="s">
        <v>1778</v>
      </c>
      <c r="C4470" s="9"/>
      <c r="D4470" s="9"/>
      <c r="E4470" s="13" t="s">
        <v>737</v>
      </c>
      <c r="F4470" s="11">
        <f t="shared" ref="F4470:L4471" si="3759">F4471</f>
        <v>0</v>
      </c>
      <c r="G4470" s="11">
        <f t="shared" si="3759"/>
        <v>5817.9</v>
      </c>
      <c r="H4470" s="11">
        <f t="shared" si="3759"/>
        <v>150000</v>
      </c>
      <c r="I4470" s="11">
        <f t="shared" si="3759"/>
        <v>0</v>
      </c>
      <c r="J4470" s="11">
        <f t="shared" si="3759"/>
        <v>0</v>
      </c>
      <c r="K4470" s="11">
        <f t="shared" si="3759"/>
        <v>0</v>
      </c>
      <c r="L4470" s="11">
        <f t="shared" si="3759"/>
        <v>26306.453000000001</v>
      </c>
      <c r="M4470" s="11">
        <f t="shared" si="3724"/>
        <v>26306.453000000001</v>
      </c>
      <c r="N4470" s="11">
        <f>N4471</f>
        <v>76066.45272999999</v>
      </c>
      <c r="O4470" s="11">
        <f>O4471</f>
        <v>71874.618759999998</v>
      </c>
      <c r="P4470" s="11">
        <f t="shared" ref="P4470:V4471" si="3760">P4471</f>
        <v>57950.05788</v>
      </c>
      <c r="Q4470" s="11">
        <f t="shared" si="3760"/>
        <v>54938.48171</v>
      </c>
      <c r="R4470" s="11">
        <f t="shared" si="3760"/>
        <v>76066.452519999992</v>
      </c>
      <c r="S4470" s="11">
        <f t="shared" si="3760"/>
        <v>71874.618549999999</v>
      </c>
      <c r="T4470" s="11">
        <f t="shared" si="3760"/>
        <v>73389.563389999996</v>
      </c>
      <c r="U4470" s="11">
        <f t="shared" si="3760"/>
        <v>55289.42671</v>
      </c>
      <c r="V4470" s="41">
        <f t="shared" si="3760"/>
        <v>73389.563389999996</v>
      </c>
      <c r="W4470" s="11">
        <f t="shared" si="3727"/>
        <v>96.480854247927553</v>
      </c>
      <c r="X4470" s="26"/>
    </row>
    <row r="4471" spans="1:25" ht="31.5" customHeight="1" x14ac:dyDescent="0.3">
      <c r="A4471" s="4" t="s">
        <v>265</v>
      </c>
      <c r="B4471" s="4" t="s">
        <v>1778</v>
      </c>
      <c r="C4471" s="4" t="s">
        <v>649</v>
      </c>
      <c r="D4471" s="4"/>
      <c r="E4471" s="14" t="s">
        <v>1121</v>
      </c>
      <c r="F4471" s="5">
        <f t="shared" si="3759"/>
        <v>0</v>
      </c>
      <c r="G4471" s="5">
        <f t="shared" si="3759"/>
        <v>5817.9</v>
      </c>
      <c r="H4471" s="5">
        <f t="shared" si="3759"/>
        <v>150000</v>
      </c>
      <c r="I4471" s="5">
        <f t="shared" si="3759"/>
        <v>0</v>
      </c>
      <c r="J4471" s="5">
        <f t="shared" si="3759"/>
        <v>0</v>
      </c>
      <c r="K4471" s="5">
        <f t="shared" si="3759"/>
        <v>0</v>
      </c>
      <c r="L4471" s="5">
        <f t="shared" si="3759"/>
        <v>26306.453000000001</v>
      </c>
      <c r="M4471" s="5">
        <f t="shared" si="3724"/>
        <v>26306.453000000001</v>
      </c>
      <c r="N4471" s="5">
        <f>N4472</f>
        <v>76066.45272999999</v>
      </c>
      <c r="O4471" s="5">
        <f>O4472</f>
        <v>71874.618759999998</v>
      </c>
      <c r="P4471" s="5">
        <f t="shared" si="3760"/>
        <v>57950.05788</v>
      </c>
      <c r="Q4471" s="5">
        <f t="shared" si="3760"/>
        <v>54938.48171</v>
      </c>
      <c r="R4471" s="5">
        <f t="shared" si="3760"/>
        <v>76066.452519999992</v>
      </c>
      <c r="S4471" s="5">
        <f t="shared" si="3760"/>
        <v>71874.618549999999</v>
      </c>
      <c r="T4471" s="5">
        <f t="shared" si="3760"/>
        <v>73389.563389999996</v>
      </c>
      <c r="U4471" s="5">
        <f t="shared" si="3760"/>
        <v>55289.42671</v>
      </c>
      <c r="V4471" s="42">
        <f t="shared" si="3760"/>
        <v>73389.563389999996</v>
      </c>
      <c r="W4471" s="5">
        <f t="shared" si="3727"/>
        <v>96.480854247927553</v>
      </c>
      <c r="X4471" s="27"/>
    </row>
    <row r="4472" spans="1:25" ht="31.5" customHeight="1" x14ac:dyDescent="0.3">
      <c r="A4472" s="4" t="s">
        <v>265</v>
      </c>
      <c r="B4472" s="4" t="s">
        <v>1778</v>
      </c>
      <c r="C4472" s="4" t="s">
        <v>650</v>
      </c>
      <c r="D4472" s="4"/>
      <c r="E4472" s="14" t="s">
        <v>1122</v>
      </c>
      <c r="F4472" s="5">
        <f t="shared" ref="F4472:L4472" si="3761">F4473+F4513</f>
        <v>0</v>
      </c>
      <c r="G4472" s="5">
        <f t="shared" si="3761"/>
        <v>5817.9</v>
      </c>
      <c r="H4472" s="5">
        <f t="shared" si="3761"/>
        <v>150000</v>
      </c>
      <c r="I4472" s="5">
        <f t="shared" si="3761"/>
        <v>0</v>
      </c>
      <c r="J4472" s="5">
        <f t="shared" si="3761"/>
        <v>0</v>
      </c>
      <c r="K4472" s="5">
        <f t="shared" si="3761"/>
        <v>0</v>
      </c>
      <c r="L4472" s="5">
        <f t="shared" si="3761"/>
        <v>26306.453000000001</v>
      </c>
      <c r="M4472" s="5">
        <f t="shared" si="3724"/>
        <v>26306.453000000001</v>
      </c>
      <c r="N4472" s="5">
        <f>N4473+N4513</f>
        <v>76066.45272999999</v>
      </c>
      <c r="O4472" s="5">
        <f>O4473+O4513</f>
        <v>71874.618759999998</v>
      </c>
      <c r="P4472" s="5">
        <f t="shared" ref="P4472:V4472" si="3762">P4473+P4513</f>
        <v>57950.05788</v>
      </c>
      <c r="Q4472" s="5">
        <f t="shared" si="3762"/>
        <v>54938.48171</v>
      </c>
      <c r="R4472" s="5">
        <f t="shared" si="3762"/>
        <v>76066.452519999992</v>
      </c>
      <c r="S4472" s="5">
        <f t="shared" si="3762"/>
        <v>71874.618549999999</v>
      </c>
      <c r="T4472" s="5">
        <f t="shared" si="3762"/>
        <v>73389.563389999996</v>
      </c>
      <c r="U4472" s="5">
        <f t="shared" si="3762"/>
        <v>55289.42671</v>
      </c>
      <c r="V4472" s="42">
        <f t="shared" si="3762"/>
        <v>73389.563389999996</v>
      </c>
      <c r="W4472" s="5">
        <f t="shared" si="3727"/>
        <v>96.480854247927553</v>
      </c>
      <c r="X4472" s="27"/>
    </row>
    <row r="4473" spans="1:25" ht="47.25" customHeight="1" x14ac:dyDescent="0.3">
      <c r="A4473" s="4" t="s">
        <v>265</v>
      </c>
      <c r="B4473" s="4" t="s">
        <v>1778</v>
      </c>
      <c r="C4473" s="4" t="s">
        <v>651</v>
      </c>
      <c r="D4473" s="4"/>
      <c r="E4473" s="14" t="s">
        <v>1123</v>
      </c>
      <c r="F4473" s="5">
        <f t="shared" ref="F4473:L4473" si="3763">F4480+F4483+F4486+F4489+F4495+F4504+F4507+F4510+F4501+F4492+F4474+F4477</f>
        <v>0</v>
      </c>
      <c r="G4473" s="5">
        <f t="shared" si="3763"/>
        <v>5817.9</v>
      </c>
      <c r="H4473" s="5">
        <f t="shared" si="3763"/>
        <v>150000</v>
      </c>
      <c r="I4473" s="5">
        <f t="shared" si="3763"/>
        <v>0</v>
      </c>
      <c r="J4473" s="5">
        <f t="shared" si="3763"/>
        <v>0</v>
      </c>
      <c r="K4473" s="5">
        <f t="shared" si="3763"/>
        <v>0</v>
      </c>
      <c r="L4473" s="5">
        <f t="shared" si="3763"/>
        <v>16939.791000000001</v>
      </c>
      <c r="M4473" s="5">
        <f t="shared" si="3724"/>
        <v>16939.791000000001</v>
      </c>
      <c r="N4473" s="5">
        <f>N4480+N4483+N4486+N4489+N4495+N4504+N4507+N4510+N4501+N4492+N4474+N4477+N4498</f>
        <v>66699.792299999986</v>
      </c>
      <c r="O4473" s="5">
        <f t="shared" ref="O4473:V4473" si="3764">O4480+O4483+O4486+O4489+O4495+O4504+O4507+O4510+O4501+O4492+O4474+O4477+O4498</f>
        <v>64693.06</v>
      </c>
      <c r="P4473" s="5">
        <f t="shared" si="3764"/>
        <v>48598.794719999998</v>
      </c>
      <c r="Q4473" s="5">
        <f t="shared" si="3764"/>
        <v>47757.905160000002</v>
      </c>
      <c r="R4473" s="5">
        <f t="shared" si="3764"/>
        <v>66699.792089999988</v>
      </c>
      <c r="S4473" s="5">
        <f t="shared" si="3764"/>
        <v>64693.059789999999</v>
      </c>
      <c r="T4473" s="5">
        <f t="shared" si="3764"/>
        <v>66208.004629999996</v>
      </c>
      <c r="U4473" s="5">
        <f t="shared" si="3764"/>
        <v>48108.850160000002</v>
      </c>
      <c r="V4473" s="42">
        <f t="shared" si="3764"/>
        <v>66208.004629999996</v>
      </c>
      <c r="W4473" s="5">
        <f t="shared" si="3727"/>
        <v>99.262684855466944</v>
      </c>
      <c r="X4473" s="27"/>
    </row>
    <row r="4474" spans="1:25" ht="31.5" hidden="1" customHeight="1" x14ac:dyDescent="0.25">
      <c r="A4474" s="4" t="s">
        <v>265</v>
      </c>
      <c r="B4474" s="4" t="s">
        <v>1778</v>
      </c>
      <c r="C4474" s="4" t="s">
        <v>1443</v>
      </c>
      <c r="D4474" s="4"/>
      <c r="E4474" s="14" t="s">
        <v>1444</v>
      </c>
      <c r="F4474" s="5">
        <f>F4475</f>
        <v>0</v>
      </c>
      <c r="G4474" s="5">
        <f t="shared" ref="G4474:L4475" si="3765">G4475</f>
        <v>0</v>
      </c>
      <c r="H4474" s="5">
        <f t="shared" si="3765"/>
        <v>5984</v>
      </c>
      <c r="I4474" s="5">
        <f t="shared" si="3765"/>
        <v>0</v>
      </c>
      <c r="J4474" s="5">
        <f t="shared" si="3765"/>
        <v>0</v>
      </c>
      <c r="K4474" s="5">
        <f t="shared" si="3765"/>
        <v>0</v>
      </c>
      <c r="L4474" s="5">
        <f t="shared" si="3765"/>
        <v>0</v>
      </c>
      <c r="M4474" s="5">
        <f t="shared" si="3724"/>
        <v>0</v>
      </c>
      <c r="N4474" s="5">
        <f>N4475</f>
        <v>0</v>
      </c>
      <c r="O4474" s="5">
        <f>O4475</f>
        <v>0</v>
      </c>
      <c r="P4474" s="5">
        <f t="shared" ref="P4474:V4475" si="3766">P4475</f>
        <v>0</v>
      </c>
      <c r="Q4474" s="5">
        <f t="shared" si="3766"/>
        <v>0</v>
      </c>
      <c r="R4474" s="5">
        <f t="shared" si="3766"/>
        <v>0</v>
      </c>
      <c r="S4474" s="5">
        <f t="shared" si="3766"/>
        <v>0</v>
      </c>
      <c r="T4474" s="5">
        <f t="shared" si="3766"/>
        <v>0</v>
      </c>
      <c r="U4474" s="5">
        <f t="shared" si="3766"/>
        <v>0</v>
      </c>
      <c r="V4474" s="42">
        <f t="shared" si="3766"/>
        <v>0</v>
      </c>
      <c r="W4474" s="5" t="e">
        <f t="shared" si="3727"/>
        <v>#DIV/0!</v>
      </c>
      <c r="X4474" s="25" t="s">
        <v>1591</v>
      </c>
      <c r="Y4474" s="2" t="s">
        <v>1630</v>
      </c>
    </row>
    <row r="4475" spans="1:25" ht="31.5" hidden="1" customHeight="1" x14ac:dyDescent="0.25">
      <c r="A4475" s="4" t="s">
        <v>265</v>
      </c>
      <c r="B4475" s="4" t="s">
        <v>1778</v>
      </c>
      <c r="C4475" s="4" t="s">
        <v>1443</v>
      </c>
      <c r="D4475" s="4" t="s">
        <v>271</v>
      </c>
      <c r="E4475" s="14" t="s">
        <v>539</v>
      </c>
      <c r="F4475" s="5">
        <f>F4476</f>
        <v>0</v>
      </c>
      <c r="G4475" s="5">
        <f t="shared" si="3765"/>
        <v>0</v>
      </c>
      <c r="H4475" s="5">
        <f t="shared" si="3765"/>
        <v>5984</v>
      </c>
      <c r="I4475" s="5">
        <f t="shared" si="3765"/>
        <v>0</v>
      </c>
      <c r="J4475" s="5">
        <f t="shared" si="3765"/>
        <v>0</v>
      </c>
      <c r="K4475" s="5">
        <f t="shared" si="3765"/>
        <v>0</v>
      </c>
      <c r="L4475" s="5">
        <f t="shared" si="3765"/>
        <v>0</v>
      </c>
      <c r="M4475" s="5">
        <f t="shared" si="3724"/>
        <v>0</v>
      </c>
      <c r="N4475" s="5">
        <f>N4476</f>
        <v>0</v>
      </c>
      <c r="O4475" s="5">
        <f>O4476</f>
        <v>0</v>
      </c>
      <c r="P4475" s="5">
        <f t="shared" si="3766"/>
        <v>0</v>
      </c>
      <c r="Q4475" s="5">
        <f t="shared" si="3766"/>
        <v>0</v>
      </c>
      <c r="R4475" s="5">
        <f t="shared" si="3766"/>
        <v>0</v>
      </c>
      <c r="S4475" s="5">
        <f t="shared" si="3766"/>
        <v>0</v>
      </c>
      <c r="T4475" s="5">
        <f t="shared" si="3766"/>
        <v>0</v>
      </c>
      <c r="U4475" s="5">
        <f t="shared" si="3766"/>
        <v>0</v>
      </c>
      <c r="V4475" s="42">
        <f t="shared" si="3766"/>
        <v>0</v>
      </c>
      <c r="W4475" s="5" t="e">
        <f t="shared" si="3727"/>
        <v>#DIV/0!</v>
      </c>
      <c r="X4475" s="25" t="s">
        <v>1591</v>
      </c>
      <c r="Y4475" s="2" t="s">
        <v>1630</v>
      </c>
    </row>
    <row r="4476" spans="1:25" ht="15.75" hidden="1" customHeight="1" x14ac:dyDescent="0.25">
      <c r="A4476" s="4" t="s">
        <v>265</v>
      </c>
      <c r="B4476" s="4" t="s">
        <v>1778</v>
      </c>
      <c r="C4476" s="4" t="s">
        <v>1443</v>
      </c>
      <c r="D4476" s="4" t="s">
        <v>270</v>
      </c>
      <c r="E4476" s="14" t="s">
        <v>540</v>
      </c>
      <c r="F4476" s="5"/>
      <c r="G4476" s="5"/>
      <c r="H4476" s="5">
        <v>5984</v>
      </c>
      <c r="I4476" s="5"/>
      <c r="J4476" s="5"/>
      <c r="K4476" s="5"/>
      <c r="L4476" s="5"/>
      <c r="M4476" s="5">
        <f t="shared" si="3724"/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42">
        <v>0</v>
      </c>
      <c r="W4476" s="5" t="e">
        <f t="shared" si="3727"/>
        <v>#DIV/0!</v>
      </c>
      <c r="X4476" s="25" t="s">
        <v>1591</v>
      </c>
      <c r="Y4476" s="2" t="s">
        <v>1630</v>
      </c>
    </row>
    <row r="4477" spans="1:25" ht="47.25" hidden="1" customHeight="1" x14ac:dyDescent="0.25">
      <c r="A4477" s="4" t="s">
        <v>265</v>
      </c>
      <c r="B4477" s="4" t="s">
        <v>1778</v>
      </c>
      <c r="C4477" s="4" t="s">
        <v>1445</v>
      </c>
      <c r="D4477" s="4"/>
      <c r="E4477" s="14" t="s">
        <v>1446</v>
      </c>
      <c r="F4477" s="5">
        <f>F4478</f>
        <v>0</v>
      </c>
      <c r="G4477" s="5">
        <f t="shared" ref="G4477:L4478" si="3767">G4478</f>
        <v>0</v>
      </c>
      <c r="H4477" s="5">
        <f t="shared" si="3767"/>
        <v>6874.9</v>
      </c>
      <c r="I4477" s="5">
        <f t="shared" si="3767"/>
        <v>0</v>
      </c>
      <c r="J4477" s="5">
        <f t="shared" si="3767"/>
        <v>0</v>
      </c>
      <c r="K4477" s="5">
        <f t="shared" si="3767"/>
        <v>0</v>
      </c>
      <c r="L4477" s="5">
        <f t="shared" si="3767"/>
        <v>0</v>
      </c>
      <c r="M4477" s="5">
        <f t="shared" si="3724"/>
        <v>0</v>
      </c>
      <c r="N4477" s="5">
        <f>N4478</f>
        <v>0</v>
      </c>
      <c r="O4477" s="5">
        <f>O4478</f>
        <v>0</v>
      </c>
      <c r="P4477" s="5">
        <f t="shared" ref="P4477:V4478" si="3768">P4478</f>
        <v>0</v>
      </c>
      <c r="Q4477" s="5">
        <f t="shared" si="3768"/>
        <v>0</v>
      </c>
      <c r="R4477" s="5">
        <f t="shared" si="3768"/>
        <v>0</v>
      </c>
      <c r="S4477" s="5">
        <f t="shared" si="3768"/>
        <v>0</v>
      </c>
      <c r="T4477" s="5">
        <f t="shared" si="3768"/>
        <v>0</v>
      </c>
      <c r="U4477" s="5">
        <f t="shared" si="3768"/>
        <v>0</v>
      </c>
      <c r="V4477" s="42">
        <f t="shared" si="3768"/>
        <v>0</v>
      </c>
      <c r="W4477" s="5" t="e">
        <f t="shared" si="3727"/>
        <v>#DIV/0!</v>
      </c>
      <c r="X4477" s="25" t="s">
        <v>1591</v>
      </c>
      <c r="Y4477" s="2" t="s">
        <v>1630</v>
      </c>
    </row>
    <row r="4478" spans="1:25" ht="31.5" hidden="1" customHeight="1" x14ac:dyDescent="0.3">
      <c r="A4478" s="4" t="s">
        <v>265</v>
      </c>
      <c r="B4478" s="4" t="s">
        <v>1778</v>
      </c>
      <c r="C4478" s="4" t="s">
        <v>1445</v>
      </c>
      <c r="D4478" s="4" t="s">
        <v>271</v>
      </c>
      <c r="E4478" s="14" t="s">
        <v>539</v>
      </c>
      <c r="F4478" s="5">
        <f>F4479</f>
        <v>0</v>
      </c>
      <c r="G4478" s="5">
        <f t="shared" si="3767"/>
        <v>0</v>
      </c>
      <c r="H4478" s="5">
        <f t="shared" si="3767"/>
        <v>6874.9</v>
      </c>
      <c r="I4478" s="5">
        <f t="shared" si="3767"/>
        <v>0</v>
      </c>
      <c r="J4478" s="5">
        <f t="shared" si="3767"/>
        <v>0</v>
      </c>
      <c r="K4478" s="5">
        <f t="shared" si="3767"/>
        <v>0</v>
      </c>
      <c r="L4478" s="5">
        <f t="shared" si="3767"/>
        <v>0</v>
      </c>
      <c r="M4478" s="5">
        <f t="shared" si="3724"/>
        <v>0</v>
      </c>
      <c r="N4478" s="5">
        <f>N4479</f>
        <v>0</v>
      </c>
      <c r="O4478" s="5">
        <f>O4479</f>
        <v>0</v>
      </c>
      <c r="P4478" s="5">
        <f t="shared" si="3768"/>
        <v>0</v>
      </c>
      <c r="Q4478" s="5">
        <f t="shared" si="3768"/>
        <v>0</v>
      </c>
      <c r="R4478" s="5">
        <f t="shared" si="3768"/>
        <v>0</v>
      </c>
      <c r="S4478" s="5">
        <f t="shared" si="3768"/>
        <v>0</v>
      </c>
      <c r="T4478" s="5">
        <f t="shared" si="3768"/>
        <v>0</v>
      </c>
      <c r="U4478" s="5">
        <f t="shared" si="3768"/>
        <v>0</v>
      </c>
      <c r="V4478" s="42">
        <f t="shared" si="3768"/>
        <v>0</v>
      </c>
      <c r="W4478" s="5" t="e">
        <f t="shared" si="3727"/>
        <v>#DIV/0!</v>
      </c>
      <c r="X4478" s="25" t="s">
        <v>1591</v>
      </c>
      <c r="Y4478" s="2" t="s">
        <v>1630</v>
      </c>
    </row>
    <row r="4479" spans="1:25" ht="15.75" hidden="1" customHeight="1" x14ac:dyDescent="0.3">
      <c r="A4479" s="4" t="s">
        <v>265</v>
      </c>
      <c r="B4479" s="4" t="s">
        <v>1778</v>
      </c>
      <c r="C4479" s="4" t="s">
        <v>1445</v>
      </c>
      <c r="D4479" s="4" t="s">
        <v>270</v>
      </c>
      <c r="E4479" s="14" t="s">
        <v>540</v>
      </c>
      <c r="F4479" s="5"/>
      <c r="G4479" s="5"/>
      <c r="H4479" s="5">
        <v>6874.9</v>
      </c>
      <c r="I4479" s="5"/>
      <c r="J4479" s="5"/>
      <c r="K4479" s="5"/>
      <c r="L4479" s="5"/>
      <c r="M4479" s="5">
        <f t="shared" si="3724"/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42">
        <v>0</v>
      </c>
      <c r="W4479" s="5" t="e">
        <f t="shared" si="3727"/>
        <v>#DIV/0!</v>
      </c>
      <c r="X4479" s="25" t="s">
        <v>1591</v>
      </c>
      <c r="Y4479" s="2" t="s">
        <v>1630</v>
      </c>
    </row>
    <row r="4480" spans="1:25" ht="47.25" customHeight="1" x14ac:dyDescent="0.3">
      <c r="A4480" s="4" t="s">
        <v>265</v>
      </c>
      <c r="B4480" s="4" t="s">
        <v>1778</v>
      </c>
      <c r="C4480" s="4" t="s">
        <v>645</v>
      </c>
      <c r="D4480" s="4"/>
      <c r="E4480" s="14" t="s">
        <v>899</v>
      </c>
      <c r="F4480" s="5">
        <f t="shared" ref="F4480:L4481" si="3769">F4481</f>
        <v>0</v>
      </c>
      <c r="G4480" s="5">
        <f t="shared" si="3769"/>
        <v>0</v>
      </c>
      <c r="H4480" s="5">
        <f t="shared" si="3769"/>
        <v>0</v>
      </c>
      <c r="I4480" s="5">
        <f t="shared" si="3769"/>
        <v>0</v>
      </c>
      <c r="J4480" s="5">
        <f t="shared" si="3769"/>
        <v>0</v>
      </c>
      <c r="K4480" s="5">
        <f t="shared" si="3769"/>
        <v>0</v>
      </c>
      <c r="L4480" s="5">
        <f t="shared" si="3769"/>
        <v>35.668999999999997</v>
      </c>
      <c r="M4480" s="5">
        <f t="shared" si="3724"/>
        <v>35.668999999999997</v>
      </c>
      <c r="N4480" s="5">
        <f>N4481</f>
        <v>35.668610000000001</v>
      </c>
      <c r="O4480" s="5">
        <f>O4481</f>
        <v>35.668610000000001</v>
      </c>
      <c r="P4480" s="5">
        <f t="shared" ref="P4480:V4481" si="3770">P4481</f>
        <v>0</v>
      </c>
      <c r="Q4480" s="5">
        <f t="shared" si="3770"/>
        <v>0</v>
      </c>
      <c r="R4480" s="5">
        <f t="shared" si="3770"/>
        <v>35.668610000000001</v>
      </c>
      <c r="S4480" s="5">
        <f t="shared" si="3770"/>
        <v>35.668610000000001</v>
      </c>
      <c r="T4480" s="5">
        <f t="shared" si="3770"/>
        <v>35.668610000000001</v>
      </c>
      <c r="U4480" s="5">
        <f t="shared" si="3770"/>
        <v>0</v>
      </c>
      <c r="V4480" s="42">
        <f t="shared" si="3770"/>
        <v>35.668610000000001</v>
      </c>
      <c r="W4480" s="5">
        <f t="shared" si="3727"/>
        <v>100</v>
      </c>
      <c r="X4480" s="27"/>
    </row>
    <row r="4481" spans="1:25" ht="31.5" customHeight="1" x14ac:dyDescent="0.3">
      <c r="A4481" s="4" t="s">
        <v>265</v>
      </c>
      <c r="B4481" s="4" t="s">
        <v>1778</v>
      </c>
      <c r="C4481" s="4" t="s">
        <v>645</v>
      </c>
      <c r="D4481" s="4" t="s">
        <v>271</v>
      </c>
      <c r="E4481" s="14" t="s">
        <v>539</v>
      </c>
      <c r="F4481" s="5">
        <f t="shared" si="3769"/>
        <v>0</v>
      </c>
      <c r="G4481" s="5">
        <f t="shared" si="3769"/>
        <v>0</v>
      </c>
      <c r="H4481" s="5">
        <f t="shared" si="3769"/>
        <v>0</v>
      </c>
      <c r="I4481" s="5">
        <f t="shared" si="3769"/>
        <v>0</v>
      </c>
      <c r="J4481" s="5">
        <f t="shared" si="3769"/>
        <v>0</v>
      </c>
      <c r="K4481" s="5">
        <f t="shared" si="3769"/>
        <v>0</v>
      </c>
      <c r="L4481" s="5">
        <f t="shared" si="3769"/>
        <v>35.668999999999997</v>
      </c>
      <c r="M4481" s="5">
        <f t="shared" si="3724"/>
        <v>35.668999999999997</v>
      </c>
      <c r="N4481" s="5">
        <f>N4482</f>
        <v>35.668610000000001</v>
      </c>
      <c r="O4481" s="5">
        <f>O4482</f>
        <v>35.668610000000001</v>
      </c>
      <c r="P4481" s="5">
        <f t="shared" si="3770"/>
        <v>0</v>
      </c>
      <c r="Q4481" s="5">
        <f t="shared" si="3770"/>
        <v>0</v>
      </c>
      <c r="R4481" s="5">
        <f t="shared" si="3770"/>
        <v>35.668610000000001</v>
      </c>
      <c r="S4481" s="5">
        <f t="shared" si="3770"/>
        <v>35.668610000000001</v>
      </c>
      <c r="T4481" s="5">
        <f t="shared" si="3770"/>
        <v>35.668610000000001</v>
      </c>
      <c r="U4481" s="5">
        <f t="shared" si="3770"/>
        <v>0</v>
      </c>
      <c r="V4481" s="42">
        <f t="shared" si="3770"/>
        <v>35.668610000000001</v>
      </c>
      <c r="W4481" s="5">
        <f t="shared" si="3727"/>
        <v>100</v>
      </c>
      <c r="X4481" s="27"/>
    </row>
    <row r="4482" spans="1:25" ht="15.75" customHeight="1" x14ac:dyDescent="0.3">
      <c r="A4482" s="4" t="s">
        <v>265</v>
      </c>
      <c r="B4482" s="4" t="s">
        <v>1778</v>
      </c>
      <c r="C4482" s="4" t="s">
        <v>645</v>
      </c>
      <c r="D4482" s="4" t="s">
        <v>270</v>
      </c>
      <c r="E4482" s="14" t="s">
        <v>540</v>
      </c>
      <c r="F4482" s="5"/>
      <c r="G4482" s="5"/>
      <c r="H4482" s="5"/>
      <c r="I4482" s="5"/>
      <c r="J4482" s="5"/>
      <c r="K4482" s="5"/>
      <c r="L4482" s="5">
        <v>35.668999999999997</v>
      </c>
      <c r="M4482" s="5">
        <f t="shared" si="3724"/>
        <v>35.668999999999997</v>
      </c>
      <c r="N4482" s="5">
        <v>35.668610000000001</v>
      </c>
      <c r="O4482" s="5">
        <v>35.668610000000001</v>
      </c>
      <c r="P4482" s="5">
        <v>0</v>
      </c>
      <c r="Q4482" s="5">
        <v>0</v>
      </c>
      <c r="R4482" s="5">
        <f>N4482</f>
        <v>35.668610000000001</v>
      </c>
      <c r="S4482" s="5">
        <f>O4482</f>
        <v>35.668610000000001</v>
      </c>
      <c r="T4482" s="5">
        <v>35.668610000000001</v>
      </c>
      <c r="U4482" s="5">
        <v>0</v>
      </c>
      <c r="V4482" s="42">
        <f>T4482</f>
        <v>35.668610000000001</v>
      </c>
      <c r="W4482" s="5">
        <f t="shared" si="3727"/>
        <v>100</v>
      </c>
      <c r="X4482" s="27"/>
    </row>
    <row r="4483" spans="1:25" ht="31.5" hidden="1" customHeight="1" x14ac:dyDescent="0.25">
      <c r="A4483" s="4" t="s">
        <v>265</v>
      </c>
      <c r="B4483" s="4" t="s">
        <v>1778</v>
      </c>
      <c r="C4483" s="4" t="s">
        <v>646</v>
      </c>
      <c r="D4483" s="4"/>
      <c r="E4483" s="14" t="s">
        <v>765</v>
      </c>
      <c r="F4483" s="5">
        <f t="shared" ref="F4483:L4484" si="3771">F4484</f>
        <v>0</v>
      </c>
      <c r="G4483" s="5">
        <f t="shared" si="3771"/>
        <v>0</v>
      </c>
      <c r="H4483" s="5">
        <f t="shared" si="3771"/>
        <v>0</v>
      </c>
      <c r="I4483" s="5">
        <f t="shared" si="3771"/>
        <v>0</v>
      </c>
      <c r="J4483" s="5">
        <f t="shared" si="3771"/>
        <v>0</v>
      </c>
      <c r="K4483" s="5">
        <f t="shared" si="3771"/>
        <v>0</v>
      </c>
      <c r="L4483" s="5">
        <f t="shared" si="3771"/>
        <v>0</v>
      </c>
      <c r="M4483" s="5">
        <f t="shared" si="3724"/>
        <v>0</v>
      </c>
      <c r="N4483" s="5">
        <f>N4484</f>
        <v>0</v>
      </c>
      <c r="O4483" s="5">
        <f>O4484</f>
        <v>0</v>
      </c>
      <c r="P4483" s="5">
        <f t="shared" ref="P4483:V4484" si="3772">P4484</f>
        <v>0</v>
      </c>
      <c r="Q4483" s="5">
        <f t="shared" si="3772"/>
        <v>0</v>
      </c>
      <c r="R4483" s="5">
        <f t="shared" si="3772"/>
        <v>0</v>
      </c>
      <c r="S4483" s="5">
        <f t="shared" si="3772"/>
        <v>0</v>
      </c>
      <c r="T4483" s="5">
        <f t="shared" si="3772"/>
        <v>0</v>
      </c>
      <c r="U4483" s="5">
        <f t="shared" si="3772"/>
        <v>0</v>
      </c>
      <c r="V4483" s="42">
        <f t="shared" si="3772"/>
        <v>0</v>
      </c>
      <c r="W4483" s="5" t="e">
        <f t="shared" si="3727"/>
        <v>#DIV/0!</v>
      </c>
      <c r="X4483" s="27" t="s">
        <v>1591</v>
      </c>
      <c r="Y4483" s="2" t="s">
        <v>1630</v>
      </c>
    </row>
    <row r="4484" spans="1:25" ht="31.5" hidden="1" customHeight="1" x14ac:dyDescent="0.3">
      <c r="A4484" s="4" t="s">
        <v>265</v>
      </c>
      <c r="B4484" s="4" t="s">
        <v>1778</v>
      </c>
      <c r="C4484" s="4" t="s">
        <v>646</v>
      </c>
      <c r="D4484" s="4" t="s">
        <v>271</v>
      </c>
      <c r="E4484" s="14" t="s">
        <v>539</v>
      </c>
      <c r="F4484" s="5">
        <f t="shared" si="3771"/>
        <v>0</v>
      </c>
      <c r="G4484" s="5">
        <f t="shared" si="3771"/>
        <v>0</v>
      </c>
      <c r="H4484" s="5">
        <f t="shared" si="3771"/>
        <v>0</v>
      </c>
      <c r="I4484" s="5">
        <f t="shared" si="3771"/>
        <v>0</v>
      </c>
      <c r="J4484" s="5">
        <f t="shared" si="3771"/>
        <v>0</v>
      </c>
      <c r="K4484" s="5">
        <f t="shared" si="3771"/>
        <v>0</v>
      </c>
      <c r="L4484" s="5">
        <f t="shared" si="3771"/>
        <v>0</v>
      </c>
      <c r="M4484" s="5">
        <f t="shared" si="3724"/>
        <v>0</v>
      </c>
      <c r="N4484" s="5">
        <f>N4485</f>
        <v>0</v>
      </c>
      <c r="O4484" s="5">
        <f>O4485</f>
        <v>0</v>
      </c>
      <c r="P4484" s="5">
        <f t="shared" si="3772"/>
        <v>0</v>
      </c>
      <c r="Q4484" s="5">
        <f t="shared" si="3772"/>
        <v>0</v>
      </c>
      <c r="R4484" s="5">
        <f t="shared" si="3772"/>
        <v>0</v>
      </c>
      <c r="S4484" s="5">
        <f t="shared" si="3772"/>
        <v>0</v>
      </c>
      <c r="T4484" s="5">
        <f t="shared" si="3772"/>
        <v>0</v>
      </c>
      <c r="U4484" s="5">
        <f t="shared" si="3772"/>
        <v>0</v>
      </c>
      <c r="V4484" s="42">
        <f t="shared" si="3772"/>
        <v>0</v>
      </c>
      <c r="W4484" s="5" t="e">
        <f t="shared" si="3727"/>
        <v>#DIV/0!</v>
      </c>
      <c r="X4484" s="27" t="s">
        <v>1591</v>
      </c>
      <c r="Y4484" s="2" t="s">
        <v>1630</v>
      </c>
    </row>
    <row r="4485" spans="1:25" ht="15.75" hidden="1" customHeight="1" x14ac:dyDescent="0.3">
      <c r="A4485" s="4" t="s">
        <v>265</v>
      </c>
      <c r="B4485" s="4" t="s">
        <v>1778</v>
      </c>
      <c r="C4485" s="4" t="s">
        <v>646</v>
      </c>
      <c r="D4485" s="4" t="s">
        <v>270</v>
      </c>
      <c r="E4485" s="14" t="s">
        <v>540</v>
      </c>
      <c r="F4485" s="5"/>
      <c r="G4485" s="5"/>
      <c r="H4485" s="5"/>
      <c r="I4485" s="5"/>
      <c r="J4485" s="5"/>
      <c r="K4485" s="5"/>
      <c r="L4485" s="5"/>
      <c r="M4485" s="5">
        <f t="shared" si="3724"/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42">
        <v>0</v>
      </c>
      <c r="W4485" s="5" t="e">
        <f t="shared" si="3727"/>
        <v>#DIV/0!</v>
      </c>
      <c r="X4485" s="27" t="s">
        <v>1591</v>
      </c>
      <c r="Y4485" s="2" t="s">
        <v>1630</v>
      </c>
    </row>
    <row r="4486" spans="1:25" ht="31.5" customHeight="1" x14ac:dyDescent="0.3">
      <c r="A4486" s="4" t="s">
        <v>265</v>
      </c>
      <c r="B4486" s="4" t="s">
        <v>1778</v>
      </c>
      <c r="C4486" s="4" t="s">
        <v>647</v>
      </c>
      <c r="D4486" s="4"/>
      <c r="E4486" s="14" t="s">
        <v>766</v>
      </c>
      <c r="F4486" s="5">
        <f t="shared" ref="F4486:L4487" si="3773">F4487</f>
        <v>0</v>
      </c>
      <c r="G4486" s="5">
        <f t="shared" si="3773"/>
        <v>0</v>
      </c>
      <c r="H4486" s="5">
        <f t="shared" si="3773"/>
        <v>0</v>
      </c>
      <c r="I4486" s="5">
        <f t="shared" si="3773"/>
        <v>0</v>
      </c>
      <c r="J4486" s="5">
        <f t="shared" si="3773"/>
        <v>0</v>
      </c>
      <c r="K4486" s="5">
        <f t="shared" si="3773"/>
        <v>0</v>
      </c>
      <c r="L4486" s="5">
        <f t="shared" si="3773"/>
        <v>16706.901999999998</v>
      </c>
      <c r="M4486" s="5">
        <f t="shared" si="3724"/>
        <v>16706.901999999998</v>
      </c>
      <c r="N4486" s="5">
        <f>N4487</f>
        <v>16706.90134</v>
      </c>
      <c r="O4486" s="5">
        <f>O4487</f>
        <v>16706.90134</v>
      </c>
      <c r="P4486" s="5">
        <f t="shared" ref="P4486:V4487" si="3774">P4487</f>
        <v>0</v>
      </c>
      <c r="Q4486" s="5">
        <f t="shared" si="3774"/>
        <v>0</v>
      </c>
      <c r="R4486" s="5">
        <f t="shared" si="3774"/>
        <v>16706.90134</v>
      </c>
      <c r="S4486" s="5">
        <f t="shared" si="3774"/>
        <v>16706.90134</v>
      </c>
      <c r="T4486" s="5">
        <f t="shared" si="3774"/>
        <v>16706.90134</v>
      </c>
      <c r="U4486" s="5">
        <f t="shared" si="3774"/>
        <v>0</v>
      </c>
      <c r="V4486" s="42">
        <f t="shared" si="3774"/>
        <v>16706.90134</v>
      </c>
      <c r="W4486" s="5">
        <f t="shared" si="3727"/>
        <v>100</v>
      </c>
      <c r="X4486" s="27"/>
    </row>
    <row r="4487" spans="1:25" ht="31.5" customHeight="1" x14ac:dyDescent="0.3">
      <c r="A4487" s="4" t="s">
        <v>265</v>
      </c>
      <c r="B4487" s="4" t="s">
        <v>1778</v>
      </c>
      <c r="C4487" s="4" t="s">
        <v>647</v>
      </c>
      <c r="D4487" s="4" t="s">
        <v>271</v>
      </c>
      <c r="E4487" s="14" t="s">
        <v>539</v>
      </c>
      <c r="F4487" s="5">
        <f t="shared" si="3773"/>
        <v>0</v>
      </c>
      <c r="G4487" s="5">
        <f t="shared" si="3773"/>
        <v>0</v>
      </c>
      <c r="H4487" s="5">
        <f t="shared" si="3773"/>
        <v>0</v>
      </c>
      <c r="I4487" s="5">
        <f t="shared" si="3773"/>
        <v>0</v>
      </c>
      <c r="J4487" s="5">
        <f t="shared" si="3773"/>
        <v>0</v>
      </c>
      <c r="K4487" s="5">
        <f t="shared" si="3773"/>
        <v>0</v>
      </c>
      <c r="L4487" s="5">
        <f t="shared" si="3773"/>
        <v>16706.901999999998</v>
      </c>
      <c r="M4487" s="5">
        <f t="shared" si="3724"/>
        <v>16706.901999999998</v>
      </c>
      <c r="N4487" s="5">
        <f>N4488</f>
        <v>16706.90134</v>
      </c>
      <c r="O4487" s="5">
        <f>O4488</f>
        <v>16706.90134</v>
      </c>
      <c r="P4487" s="5">
        <f t="shared" si="3774"/>
        <v>0</v>
      </c>
      <c r="Q4487" s="5">
        <f t="shared" si="3774"/>
        <v>0</v>
      </c>
      <c r="R4487" s="5">
        <f t="shared" si="3774"/>
        <v>16706.90134</v>
      </c>
      <c r="S4487" s="5">
        <f t="shared" si="3774"/>
        <v>16706.90134</v>
      </c>
      <c r="T4487" s="5">
        <f t="shared" si="3774"/>
        <v>16706.90134</v>
      </c>
      <c r="U4487" s="5">
        <f t="shared" si="3774"/>
        <v>0</v>
      </c>
      <c r="V4487" s="42">
        <f t="shared" si="3774"/>
        <v>16706.90134</v>
      </c>
      <c r="W4487" s="5">
        <f t="shared" si="3727"/>
        <v>100</v>
      </c>
      <c r="X4487" s="27"/>
    </row>
    <row r="4488" spans="1:25" ht="15.75" customHeight="1" x14ac:dyDescent="0.3">
      <c r="A4488" s="4" t="s">
        <v>265</v>
      </c>
      <c r="B4488" s="4" t="s">
        <v>1778</v>
      </c>
      <c r="C4488" s="4" t="s">
        <v>647</v>
      </c>
      <c r="D4488" s="4" t="s">
        <v>270</v>
      </c>
      <c r="E4488" s="14" t="s">
        <v>540</v>
      </c>
      <c r="F4488" s="5"/>
      <c r="G4488" s="5"/>
      <c r="H4488" s="5"/>
      <c r="I4488" s="5"/>
      <c r="J4488" s="5"/>
      <c r="K4488" s="5"/>
      <c r="L4488" s="5">
        <v>16706.901999999998</v>
      </c>
      <c r="M4488" s="5">
        <f t="shared" si="3724"/>
        <v>16706.901999999998</v>
      </c>
      <c r="N4488" s="5">
        <v>16706.90134</v>
      </c>
      <c r="O4488" s="5">
        <f>N4488</f>
        <v>16706.90134</v>
      </c>
      <c r="P4488" s="5">
        <v>0</v>
      </c>
      <c r="Q4488" s="5">
        <v>0</v>
      </c>
      <c r="R4488" s="5">
        <v>16706.90134</v>
      </c>
      <c r="S4488" s="5">
        <f>O4488</f>
        <v>16706.90134</v>
      </c>
      <c r="T4488" s="5">
        <v>16706.90134</v>
      </c>
      <c r="U4488" s="5">
        <v>0</v>
      </c>
      <c r="V4488" s="42">
        <f>T4488</f>
        <v>16706.90134</v>
      </c>
      <c r="W4488" s="5">
        <f t="shared" si="3727"/>
        <v>100</v>
      </c>
      <c r="X4488" s="27"/>
    </row>
    <row r="4489" spans="1:25" ht="31.5" customHeight="1" x14ac:dyDescent="0.3">
      <c r="A4489" s="4" t="s">
        <v>265</v>
      </c>
      <c r="B4489" s="4" t="s">
        <v>1778</v>
      </c>
      <c r="C4489" s="4" t="s">
        <v>648</v>
      </c>
      <c r="D4489" s="4"/>
      <c r="E4489" s="14" t="s">
        <v>910</v>
      </c>
      <c r="F4489" s="5">
        <f t="shared" ref="F4489:L4490" si="3775">F4490</f>
        <v>0</v>
      </c>
      <c r="G4489" s="5">
        <f t="shared" si="3775"/>
        <v>0</v>
      </c>
      <c r="H4489" s="5">
        <f t="shared" si="3775"/>
        <v>0</v>
      </c>
      <c r="I4489" s="5">
        <f t="shared" si="3775"/>
        <v>0</v>
      </c>
      <c r="J4489" s="5">
        <f t="shared" si="3775"/>
        <v>0</v>
      </c>
      <c r="K4489" s="5">
        <f t="shared" si="3775"/>
        <v>0</v>
      </c>
      <c r="L4489" s="5">
        <f t="shared" si="3775"/>
        <v>197.21899999999999</v>
      </c>
      <c r="M4489" s="5">
        <f t="shared" si="3724"/>
        <v>197.21899999999999</v>
      </c>
      <c r="N4489" s="5">
        <f>N4490</f>
        <v>197.21808999999999</v>
      </c>
      <c r="O4489" s="5">
        <f>O4490</f>
        <v>182.58467999999999</v>
      </c>
      <c r="P4489" s="5">
        <f t="shared" ref="P4489:V4490" si="3776">P4490</f>
        <v>0</v>
      </c>
      <c r="Q4489" s="5">
        <f t="shared" si="3776"/>
        <v>0</v>
      </c>
      <c r="R4489" s="5">
        <f t="shared" si="3776"/>
        <v>197.21808999999999</v>
      </c>
      <c r="S4489" s="5">
        <f t="shared" si="3776"/>
        <v>182.58467999999999</v>
      </c>
      <c r="T4489" s="5">
        <f t="shared" si="3776"/>
        <v>195.37519</v>
      </c>
      <c r="U4489" s="5">
        <f t="shared" si="3776"/>
        <v>0</v>
      </c>
      <c r="V4489" s="42">
        <f t="shared" si="3776"/>
        <v>195.37519</v>
      </c>
      <c r="W4489" s="5">
        <f t="shared" si="3727"/>
        <v>99.065552252331429</v>
      </c>
      <c r="X4489" s="27"/>
    </row>
    <row r="4490" spans="1:25" ht="31.5" customHeight="1" x14ac:dyDescent="0.3">
      <c r="A4490" s="4" t="s">
        <v>265</v>
      </c>
      <c r="B4490" s="4" t="s">
        <v>1778</v>
      </c>
      <c r="C4490" s="4" t="s">
        <v>648</v>
      </c>
      <c r="D4490" s="4" t="s">
        <v>271</v>
      </c>
      <c r="E4490" s="14" t="s">
        <v>539</v>
      </c>
      <c r="F4490" s="5">
        <f t="shared" si="3775"/>
        <v>0</v>
      </c>
      <c r="G4490" s="5">
        <f t="shared" si="3775"/>
        <v>0</v>
      </c>
      <c r="H4490" s="5">
        <f t="shared" si="3775"/>
        <v>0</v>
      </c>
      <c r="I4490" s="5">
        <f t="shared" si="3775"/>
        <v>0</v>
      </c>
      <c r="J4490" s="5">
        <f t="shared" si="3775"/>
        <v>0</v>
      </c>
      <c r="K4490" s="5">
        <f t="shared" si="3775"/>
        <v>0</v>
      </c>
      <c r="L4490" s="5">
        <f t="shared" si="3775"/>
        <v>197.21899999999999</v>
      </c>
      <c r="M4490" s="5">
        <f t="shared" si="3724"/>
        <v>197.21899999999999</v>
      </c>
      <c r="N4490" s="5">
        <f>N4491</f>
        <v>197.21808999999999</v>
      </c>
      <c r="O4490" s="5">
        <f>O4491</f>
        <v>182.58467999999999</v>
      </c>
      <c r="P4490" s="5">
        <f t="shared" si="3776"/>
        <v>0</v>
      </c>
      <c r="Q4490" s="5">
        <f t="shared" si="3776"/>
        <v>0</v>
      </c>
      <c r="R4490" s="5">
        <f t="shared" si="3776"/>
        <v>197.21808999999999</v>
      </c>
      <c r="S4490" s="5">
        <f t="shared" si="3776"/>
        <v>182.58467999999999</v>
      </c>
      <c r="T4490" s="5">
        <f t="shared" si="3776"/>
        <v>195.37519</v>
      </c>
      <c r="U4490" s="5">
        <f t="shared" si="3776"/>
        <v>0</v>
      </c>
      <c r="V4490" s="42">
        <f t="shared" si="3776"/>
        <v>195.37519</v>
      </c>
      <c r="W4490" s="5">
        <f t="shared" si="3727"/>
        <v>99.065552252331429</v>
      </c>
      <c r="X4490" s="27"/>
    </row>
    <row r="4491" spans="1:25" ht="15.75" customHeight="1" x14ac:dyDescent="0.3">
      <c r="A4491" s="4" t="s">
        <v>265</v>
      </c>
      <c r="B4491" s="4" t="s">
        <v>1778</v>
      </c>
      <c r="C4491" s="4" t="s">
        <v>648</v>
      </c>
      <c r="D4491" s="4" t="s">
        <v>270</v>
      </c>
      <c r="E4491" s="14" t="s">
        <v>540</v>
      </c>
      <c r="F4491" s="5"/>
      <c r="G4491" s="5"/>
      <c r="H4491" s="5"/>
      <c r="I4491" s="5"/>
      <c r="J4491" s="5"/>
      <c r="K4491" s="5"/>
      <c r="L4491" s="5">
        <v>197.21899999999999</v>
      </c>
      <c r="M4491" s="5">
        <f t="shared" si="3724"/>
        <v>197.21899999999999</v>
      </c>
      <c r="N4491" s="5">
        <v>197.21808999999999</v>
      </c>
      <c r="O4491" s="5">
        <v>182.58467999999999</v>
      </c>
      <c r="P4491" s="5">
        <v>0</v>
      </c>
      <c r="Q4491" s="5">
        <v>0</v>
      </c>
      <c r="R4491" s="5">
        <f>N4491</f>
        <v>197.21808999999999</v>
      </c>
      <c r="S4491" s="5">
        <f>O4491</f>
        <v>182.58467999999999</v>
      </c>
      <c r="T4491" s="5">
        <v>195.37519</v>
      </c>
      <c r="U4491" s="5">
        <v>0</v>
      </c>
      <c r="V4491" s="42">
        <f>T4491</f>
        <v>195.37519</v>
      </c>
      <c r="W4491" s="5">
        <f t="shared" si="3727"/>
        <v>99.065552252331429</v>
      </c>
      <c r="X4491" s="27"/>
    </row>
    <row r="4492" spans="1:25" ht="31.5" customHeight="1" x14ac:dyDescent="0.3">
      <c r="A4492" s="4" t="s">
        <v>265</v>
      </c>
      <c r="B4492" s="4" t="s">
        <v>1778</v>
      </c>
      <c r="C4492" s="4" t="s">
        <v>1360</v>
      </c>
      <c r="D4492" s="4"/>
      <c r="E4492" s="14" t="s">
        <v>1802</v>
      </c>
      <c r="F4492" s="5">
        <f t="shared" ref="F4492:L4493" si="3777">F4493</f>
        <v>0</v>
      </c>
      <c r="G4492" s="5">
        <f t="shared" si="3777"/>
        <v>0</v>
      </c>
      <c r="H4492" s="5">
        <f t="shared" si="3777"/>
        <v>0</v>
      </c>
      <c r="I4492" s="5">
        <f t="shared" si="3777"/>
        <v>0</v>
      </c>
      <c r="J4492" s="5">
        <f t="shared" si="3777"/>
        <v>0</v>
      </c>
      <c r="K4492" s="5">
        <f t="shared" si="3777"/>
        <v>0</v>
      </c>
      <c r="L4492" s="5">
        <f t="shared" si="3777"/>
        <v>0</v>
      </c>
      <c r="M4492" s="5">
        <f t="shared" si="3724"/>
        <v>0</v>
      </c>
      <c r="N4492" s="5">
        <f>N4493</f>
        <v>1151.2093299999999</v>
      </c>
      <c r="O4492" s="5">
        <f>O4493</f>
        <v>0</v>
      </c>
      <c r="P4492" s="5">
        <f t="shared" ref="P4492:V4493" si="3778">P4493</f>
        <v>0</v>
      </c>
      <c r="Q4492" s="5">
        <f t="shared" si="3778"/>
        <v>0</v>
      </c>
      <c r="R4492" s="5">
        <f t="shared" si="3778"/>
        <v>1151.2093299999999</v>
      </c>
      <c r="S4492" s="5">
        <f t="shared" si="3778"/>
        <v>0</v>
      </c>
      <c r="T4492" s="5">
        <f t="shared" si="3778"/>
        <v>1151.2093299999999</v>
      </c>
      <c r="U4492" s="5">
        <f t="shared" si="3778"/>
        <v>0</v>
      </c>
      <c r="V4492" s="42">
        <f t="shared" si="3778"/>
        <v>1151.2093299999999</v>
      </c>
      <c r="W4492" s="5">
        <f t="shared" si="3727"/>
        <v>100</v>
      </c>
      <c r="X4492" s="27"/>
    </row>
    <row r="4493" spans="1:25" ht="31.5" customHeight="1" x14ac:dyDescent="0.3">
      <c r="A4493" s="4" t="s">
        <v>265</v>
      </c>
      <c r="B4493" s="4" t="s">
        <v>1778</v>
      </c>
      <c r="C4493" s="4" t="s">
        <v>1360</v>
      </c>
      <c r="D4493" s="4" t="s">
        <v>271</v>
      </c>
      <c r="E4493" s="14" t="s">
        <v>539</v>
      </c>
      <c r="F4493" s="5">
        <f t="shared" si="3777"/>
        <v>0</v>
      </c>
      <c r="G4493" s="5">
        <f t="shared" si="3777"/>
        <v>0</v>
      </c>
      <c r="H4493" s="5">
        <f t="shared" si="3777"/>
        <v>0</v>
      </c>
      <c r="I4493" s="5">
        <f t="shared" si="3777"/>
        <v>0</v>
      </c>
      <c r="J4493" s="5">
        <f t="shared" si="3777"/>
        <v>0</v>
      </c>
      <c r="K4493" s="5">
        <f t="shared" si="3777"/>
        <v>0</v>
      </c>
      <c r="L4493" s="5">
        <f t="shared" si="3777"/>
        <v>0</v>
      </c>
      <c r="M4493" s="5">
        <f t="shared" si="3724"/>
        <v>0</v>
      </c>
      <c r="N4493" s="5">
        <f>N4494</f>
        <v>1151.2093299999999</v>
      </c>
      <c r="O4493" s="5">
        <f>O4494</f>
        <v>0</v>
      </c>
      <c r="P4493" s="5">
        <f t="shared" si="3778"/>
        <v>0</v>
      </c>
      <c r="Q4493" s="5">
        <f t="shared" si="3778"/>
        <v>0</v>
      </c>
      <c r="R4493" s="5">
        <f t="shared" si="3778"/>
        <v>1151.2093299999999</v>
      </c>
      <c r="S4493" s="5">
        <f t="shared" si="3778"/>
        <v>0</v>
      </c>
      <c r="T4493" s="5">
        <f t="shared" si="3778"/>
        <v>1151.2093299999999</v>
      </c>
      <c r="U4493" s="5">
        <f t="shared" si="3778"/>
        <v>0</v>
      </c>
      <c r="V4493" s="42">
        <f t="shared" si="3778"/>
        <v>1151.2093299999999</v>
      </c>
      <c r="W4493" s="5">
        <f t="shared" ref="W4493:W4556" si="3779">T4493/N4493*100</f>
        <v>100</v>
      </c>
      <c r="X4493" s="27"/>
    </row>
    <row r="4494" spans="1:25" ht="15.75" customHeight="1" x14ac:dyDescent="0.3">
      <c r="A4494" s="4" t="s">
        <v>265</v>
      </c>
      <c r="B4494" s="4" t="s">
        <v>1778</v>
      </c>
      <c r="C4494" s="4" t="s">
        <v>1360</v>
      </c>
      <c r="D4494" s="4" t="s">
        <v>270</v>
      </c>
      <c r="E4494" s="14" t="s">
        <v>540</v>
      </c>
      <c r="F4494" s="5"/>
      <c r="G4494" s="5"/>
      <c r="H4494" s="5"/>
      <c r="I4494" s="5"/>
      <c r="J4494" s="5"/>
      <c r="K4494" s="5"/>
      <c r="L4494" s="5"/>
      <c r="M4494" s="5">
        <f t="shared" si="3724"/>
        <v>0</v>
      </c>
      <c r="N4494" s="5">
        <v>1151.2093299999999</v>
      </c>
      <c r="O4494" s="5">
        <v>0</v>
      </c>
      <c r="P4494" s="5">
        <v>0</v>
      </c>
      <c r="Q4494" s="5">
        <v>0</v>
      </c>
      <c r="R4494" s="5">
        <f>N4494</f>
        <v>1151.2093299999999</v>
      </c>
      <c r="S4494" s="5">
        <v>0</v>
      </c>
      <c r="T4494" s="5">
        <v>1151.2093299999999</v>
      </c>
      <c r="U4494" s="5">
        <v>0</v>
      </c>
      <c r="V4494" s="42">
        <f>T4494</f>
        <v>1151.2093299999999</v>
      </c>
      <c r="W4494" s="5">
        <f t="shared" si="3779"/>
        <v>100</v>
      </c>
      <c r="X4494" s="27"/>
    </row>
    <row r="4495" spans="1:25" ht="31.5" hidden="1" customHeight="1" x14ac:dyDescent="0.25">
      <c r="A4495" s="4" t="s">
        <v>265</v>
      </c>
      <c r="B4495" s="4" t="s">
        <v>1778</v>
      </c>
      <c r="C4495" s="4" t="s">
        <v>1014</v>
      </c>
      <c r="D4495" s="4"/>
      <c r="E4495" s="14" t="s">
        <v>1424</v>
      </c>
      <c r="F4495" s="5">
        <f t="shared" ref="F4495:L4496" si="3780">F4496</f>
        <v>0</v>
      </c>
      <c r="G4495" s="5">
        <f t="shared" si="3780"/>
        <v>5817.9</v>
      </c>
      <c r="H4495" s="5">
        <f t="shared" si="3780"/>
        <v>137141.1</v>
      </c>
      <c r="I4495" s="5">
        <f t="shared" si="3780"/>
        <v>0</v>
      </c>
      <c r="J4495" s="5">
        <f t="shared" si="3780"/>
        <v>0</v>
      </c>
      <c r="K4495" s="5">
        <f t="shared" si="3780"/>
        <v>0</v>
      </c>
      <c r="L4495" s="5">
        <f t="shared" si="3780"/>
        <v>0</v>
      </c>
      <c r="M4495" s="5">
        <f t="shared" si="3724"/>
        <v>0</v>
      </c>
      <c r="N4495" s="5">
        <f>N4496</f>
        <v>0</v>
      </c>
      <c r="O4495" s="5">
        <f>O4496</f>
        <v>0</v>
      </c>
      <c r="P4495" s="5">
        <f t="shared" ref="P4495:V4496" si="3781">P4496</f>
        <v>0</v>
      </c>
      <c r="Q4495" s="5">
        <f t="shared" si="3781"/>
        <v>0</v>
      </c>
      <c r="R4495" s="5">
        <f t="shared" si="3781"/>
        <v>0</v>
      </c>
      <c r="S4495" s="5">
        <f t="shared" si="3781"/>
        <v>0</v>
      </c>
      <c r="T4495" s="5">
        <f t="shared" si="3781"/>
        <v>0</v>
      </c>
      <c r="U4495" s="5">
        <f t="shared" si="3781"/>
        <v>0</v>
      </c>
      <c r="V4495" s="42">
        <f t="shared" si="3781"/>
        <v>0</v>
      </c>
      <c r="W4495" s="5" t="e">
        <f t="shared" si="3779"/>
        <v>#DIV/0!</v>
      </c>
      <c r="X4495" s="27" t="s">
        <v>1591</v>
      </c>
      <c r="Y4495" s="2" t="s">
        <v>1630</v>
      </c>
    </row>
    <row r="4496" spans="1:25" ht="31.5" hidden="1" customHeight="1" x14ac:dyDescent="0.3">
      <c r="A4496" s="4" t="s">
        <v>265</v>
      </c>
      <c r="B4496" s="4" t="s">
        <v>1778</v>
      </c>
      <c r="C4496" s="4" t="s">
        <v>1014</v>
      </c>
      <c r="D4496" s="4" t="s">
        <v>271</v>
      </c>
      <c r="E4496" s="14" t="s">
        <v>539</v>
      </c>
      <c r="F4496" s="5">
        <f t="shared" si="3780"/>
        <v>0</v>
      </c>
      <c r="G4496" s="5">
        <f t="shared" si="3780"/>
        <v>5817.9</v>
      </c>
      <c r="H4496" s="5">
        <f t="shared" si="3780"/>
        <v>137141.1</v>
      </c>
      <c r="I4496" s="5">
        <f t="shared" si="3780"/>
        <v>0</v>
      </c>
      <c r="J4496" s="5">
        <f t="shared" si="3780"/>
        <v>0</v>
      </c>
      <c r="K4496" s="5">
        <f t="shared" si="3780"/>
        <v>0</v>
      </c>
      <c r="L4496" s="5">
        <f t="shared" si="3780"/>
        <v>0</v>
      </c>
      <c r="M4496" s="5">
        <f t="shared" si="3724"/>
        <v>0</v>
      </c>
      <c r="N4496" s="5">
        <f>N4497</f>
        <v>0</v>
      </c>
      <c r="O4496" s="5">
        <f>O4497</f>
        <v>0</v>
      </c>
      <c r="P4496" s="5">
        <f t="shared" si="3781"/>
        <v>0</v>
      </c>
      <c r="Q4496" s="5">
        <f t="shared" si="3781"/>
        <v>0</v>
      </c>
      <c r="R4496" s="5">
        <f t="shared" si="3781"/>
        <v>0</v>
      </c>
      <c r="S4496" s="5">
        <f t="shared" si="3781"/>
        <v>0</v>
      </c>
      <c r="T4496" s="5">
        <f t="shared" si="3781"/>
        <v>0</v>
      </c>
      <c r="U4496" s="5">
        <f t="shared" si="3781"/>
        <v>0</v>
      </c>
      <c r="V4496" s="42">
        <f t="shared" si="3781"/>
        <v>0</v>
      </c>
      <c r="W4496" s="5" t="e">
        <f t="shared" si="3779"/>
        <v>#DIV/0!</v>
      </c>
      <c r="X4496" s="27" t="s">
        <v>1591</v>
      </c>
      <c r="Y4496" s="2" t="s">
        <v>1630</v>
      </c>
    </row>
    <row r="4497" spans="1:25" ht="15.75" hidden="1" customHeight="1" x14ac:dyDescent="0.3">
      <c r="A4497" s="4" t="s">
        <v>265</v>
      </c>
      <c r="B4497" s="4" t="s">
        <v>1778</v>
      </c>
      <c r="C4497" s="4" t="s">
        <v>1014</v>
      </c>
      <c r="D4497" s="4" t="s">
        <v>270</v>
      </c>
      <c r="E4497" s="14" t="s">
        <v>540</v>
      </c>
      <c r="F4497" s="5"/>
      <c r="G4497" s="5">
        <v>5817.9</v>
      </c>
      <c r="H4497" s="5">
        <v>137141.1</v>
      </c>
      <c r="I4497" s="5"/>
      <c r="J4497" s="5"/>
      <c r="K4497" s="5"/>
      <c r="L4497" s="5"/>
      <c r="M4497" s="5">
        <f t="shared" ref="M4497:M4563" si="3782">F4497+I4497+L4497</f>
        <v>0</v>
      </c>
      <c r="N4497" s="5">
        <v>0</v>
      </c>
      <c r="O4497" s="5">
        <v>0</v>
      </c>
      <c r="P4497" s="5">
        <v>0</v>
      </c>
      <c r="Q4497" s="5">
        <v>0</v>
      </c>
      <c r="R4497" s="5">
        <v>0</v>
      </c>
      <c r="S4497" s="5">
        <v>0</v>
      </c>
      <c r="T4497" s="5">
        <v>0</v>
      </c>
      <c r="U4497" s="5">
        <v>0</v>
      </c>
      <c r="V4497" s="42">
        <v>0</v>
      </c>
      <c r="W4497" s="5" t="e">
        <f t="shared" si="3779"/>
        <v>#DIV/0!</v>
      </c>
      <c r="X4497" s="27" t="s">
        <v>1591</v>
      </c>
      <c r="Y4497" s="2" t="s">
        <v>1630</v>
      </c>
    </row>
    <row r="4498" spans="1:25" ht="63" customHeight="1" x14ac:dyDescent="0.3">
      <c r="A4498" s="4" t="s">
        <v>265</v>
      </c>
      <c r="B4498" s="4" t="s">
        <v>1778</v>
      </c>
      <c r="C4498" s="4" t="s">
        <v>1720</v>
      </c>
      <c r="D4498" s="4"/>
      <c r="E4498" s="14" t="s">
        <v>1721</v>
      </c>
      <c r="F4498" s="5"/>
      <c r="G4498" s="5"/>
      <c r="H4498" s="5"/>
      <c r="I4498" s="5"/>
      <c r="J4498" s="5"/>
      <c r="K4498" s="5"/>
      <c r="L4498" s="5"/>
      <c r="M4498" s="5">
        <f>M4499</f>
        <v>0</v>
      </c>
      <c r="N4498" s="5">
        <f t="shared" ref="N4498:V4499" si="3783">N4499</f>
        <v>10</v>
      </c>
      <c r="O4498" s="5">
        <f t="shared" si="3783"/>
        <v>10</v>
      </c>
      <c r="P4498" s="5">
        <f t="shared" si="3783"/>
        <v>0</v>
      </c>
      <c r="Q4498" s="5">
        <f t="shared" si="3783"/>
        <v>0</v>
      </c>
      <c r="R4498" s="5">
        <f t="shared" si="3783"/>
        <v>10</v>
      </c>
      <c r="S4498" s="5">
        <f t="shared" si="3783"/>
        <v>10</v>
      </c>
      <c r="T4498" s="5">
        <f t="shared" si="3783"/>
        <v>10</v>
      </c>
      <c r="U4498" s="5">
        <f t="shared" si="3783"/>
        <v>0</v>
      </c>
      <c r="V4498" s="42">
        <f t="shared" si="3783"/>
        <v>10</v>
      </c>
      <c r="W4498" s="5">
        <f t="shared" si="3779"/>
        <v>100</v>
      </c>
      <c r="X4498" s="27"/>
    </row>
    <row r="4499" spans="1:25" ht="31.5" customHeight="1" x14ac:dyDescent="0.3">
      <c r="A4499" s="4" t="s">
        <v>265</v>
      </c>
      <c r="B4499" s="4" t="s">
        <v>1778</v>
      </c>
      <c r="C4499" s="4" t="s">
        <v>1720</v>
      </c>
      <c r="D4499" s="4" t="s">
        <v>271</v>
      </c>
      <c r="E4499" s="14" t="s">
        <v>539</v>
      </c>
      <c r="F4499" s="5"/>
      <c r="G4499" s="5"/>
      <c r="H4499" s="5"/>
      <c r="I4499" s="5"/>
      <c r="J4499" s="5"/>
      <c r="K4499" s="5"/>
      <c r="L4499" s="5"/>
      <c r="M4499" s="5">
        <f>M4500</f>
        <v>0</v>
      </c>
      <c r="N4499" s="5">
        <f t="shared" si="3783"/>
        <v>10</v>
      </c>
      <c r="O4499" s="5">
        <f t="shared" si="3783"/>
        <v>10</v>
      </c>
      <c r="P4499" s="5">
        <f t="shared" si="3783"/>
        <v>0</v>
      </c>
      <c r="Q4499" s="5">
        <f t="shared" si="3783"/>
        <v>0</v>
      </c>
      <c r="R4499" s="5">
        <f t="shared" si="3783"/>
        <v>10</v>
      </c>
      <c r="S4499" s="5">
        <f t="shared" si="3783"/>
        <v>10</v>
      </c>
      <c r="T4499" s="5">
        <f t="shared" si="3783"/>
        <v>10</v>
      </c>
      <c r="U4499" s="5">
        <f t="shared" si="3783"/>
        <v>0</v>
      </c>
      <c r="V4499" s="42">
        <f t="shared" si="3783"/>
        <v>10</v>
      </c>
      <c r="W4499" s="5">
        <f t="shared" si="3779"/>
        <v>100</v>
      </c>
      <c r="X4499" s="27"/>
    </row>
    <row r="4500" spans="1:25" ht="15.75" customHeight="1" x14ac:dyDescent="0.3">
      <c r="A4500" s="4" t="s">
        <v>265</v>
      </c>
      <c r="B4500" s="4" t="s">
        <v>1778</v>
      </c>
      <c r="C4500" s="4" t="s">
        <v>1720</v>
      </c>
      <c r="D4500" s="4" t="s">
        <v>270</v>
      </c>
      <c r="E4500" s="14" t="s">
        <v>540</v>
      </c>
      <c r="F4500" s="5"/>
      <c r="G4500" s="5"/>
      <c r="H4500" s="5"/>
      <c r="I4500" s="5"/>
      <c r="J4500" s="5"/>
      <c r="K4500" s="5"/>
      <c r="L4500" s="5"/>
      <c r="M4500" s="5">
        <v>0</v>
      </c>
      <c r="N4500" s="5">
        <v>10</v>
      </c>
      <c r="O4500" s="5">
        <v>10</v>
      </c>
      <c r="P4500" s="5">
        <v>0</v>
      </c>
      <c r="Q4500" s="5">
        <v>0</v>
      </c>
      <c r="R4500" s="5">
        <f>N4500</f>
        <v>10</v>
      </c>
      <c r="S4500" s="5">
        <f>O4500</f>
        <v>10</v>
      </c>
      <c r="T4500" s="5">
        <v>10</v>
      </c>
      <c r="U4500" s="5">
        <v>0</v>
      </c>
      <c r="V4500" s="42">
        <f>T4500</f>
        <v>10</v>
      </c>
      <c r="W4500" s="5">
        <f t="shared" si="3779"/>
        <v>100</v>
      </c>
      <c r="X4500" s="27"/>
    </row>
    <row r="4501" spans="1:25" ht="141.75" hidden="1" customHeight="1" x14ac:dyDescent="0.25">
      <c r="A4501" s="4" t="s">
        <v>265</v>
      </c>
      <c r="B4501" s="4" t="s">
        <v>1778</v>
      </c>
      <c r="C4501" s="4" t="s">
        <v>1312</v>
      </c>
      <c r="D4501" s="4"/>
      <c r="E4501" s="14" t="s">
        <v>1315</v>
      </c>
      <c r="F4501" s="5">
        <f t="shared" ref="F4501:L4502" si="3784">F4502</f>
        <v>0</v>
      </c>
      <c r="G4501" s="5">
        <f t="shared" si="3784"/>
        <v>0</v>
      </c>
      <c r="H4501" s="5">
        <f t="shared" si="3784"/>
        <v>0</v>
      </c>
      <c r="I4501" s="5">
        <f t="shared" si="3784"/>
        <v>0</v>
      </c>
      <c r="J4501" s="5">
        <f t="shared" si="3784"/>
        <v>0</v>
      </c>
      <c r="K4501" s="5">
        <f t="shared" si="3784"/>
        <v>0</v>
      </c>
      <c r="L4501" s="5">
        <f t="shared" si="3784"/>
        <v>0</v>
      </c>
      <c r="M4501" s="5">
        <f t="shared" si="3782"/>
        <v>0</v>
      </c>
      <c r="N4501" s="5">
        <f>N4502</f>
        <v>0</v>
      </c>
      <c r="O4501" s="5">
        <f>O4502</f>
        <v>0</v>
      </c>
      <c r="P4501" s="5">
        <f t="shared" ref="P4501:V4502" si="3785">P4502</f>
        <v>0</v>
      </c>
      <c r="Q4501" s="5">
        <f t="shared" si="3785"/>
        <v>0</v>
      </c>
      <c r="R4501" s="5">
        <f t="shared" si="3785"/>
        <v>0</v>
      </c>
      <c r="S4501" s="5">
        <f t="shared" si="3785"/>
        <v>0</v>
      </c>
      <c r="T4501" s="5">
        <f t="shared" si="3785"/>
        <v>0</v>
      </c>
      <c r="U4501" s="5">
        <f t="shared" si="3785"/>
        <v>0</v>
      </c>
      <c r="V4501" s="42">
        <f t="shared" si="3785"/>
        <v>0</v>
      </c>
      <c r="W4501" s="5" t="e">
        <f t="shared" si="3779"/>
        <v>#DIV/0!</v>
      </c>
      <c r="X4501" s="27" t="s">
        <v>1591</v>
      </c>
      <c r="Y4501" s="2" t="s">
        <v>1630</v>
      </c>
    </row>
    <row r="4502" spans="1:25" ht="31.5" hidden="1" customHeight="1" x14ac:dyDescent="0.3">
      <c r="A4502" s="4" t="s">
        <v>265</v>
      </c>
      <c r="B4502" s="4" t="s">
        <v>1778</v>
      </c>
      <c r="C4502" s="4" t="s">
        <v>1312</v>
      </c>
      <c r="D4502" s="4" t="s">
        <v>271</v>
      </c>
      <c r="E4502" s="14" t="s">
        <v>539</v>
      </c>
      <c r="F4502" s="5">
        <f t="shared" si="3784"/>
        <v>0</v>
      </c>
      <c r="G4502" s="5">
        <f t="shared" si="3784"/>
        <v>0</v>
      </c>
      <c r="H4502" s="5">
        <f t="shared" si="3784"/>
        <v>0</v>
      </c>
      <c r="I4502" s="5">
        <f t="shared" si="3784"/>
        <v>0</v>
      </c>
      <c r="J4502" s="5">
        <f t="shared" si="3784"/>
        <v>0</v>
      </c>
      <c r="K4502" s="5">
        <f t="shared" si="3784"/>
        <v>0</v>
      </c>
      <c r="L4502" s="5">
        <f t="shared" si="3784"/>
        <v>0</v>
      </c>
      <c r="M4502" s="5">
        <f t="shared" si="3782"/>
        <v>0</v>
      </c>
      <c r="N4502" s="5">
        <f>N4503</f>
        <v>0</v>
      </c>
      <c r="O4502" s="5">
        <f>O4503</f>
        <v>0</v>
      </c>
      <c r="P4502" s="5">
        <f t="shared" si="3785"/>
        <v>0</v>
      </c>
      <c r="Q4502" s="5">
        <f t="shared" si="3785"/>
        <v>0</v>
      </c>
      <c r="R4502" s="5">
        <f t="shared" si="3785"/>
        <v>0</v>
      </c>
      <c r="S4502" s="5">
        <f t="shared" si="3785"/>
        <v>0</v>
      </c>
      <c r="T4502" s="5">
        <f t="shared" si="3785"/>
        <v>0</v>
      </c>
      <c r="U4502" s="5">
        <f t="shared" si="3785"/>
        <v>0</v>
      </c>
      <c r="V4502" s="42">
        <f t="shared" si="3785"/>
        <v>0</v>
      </c>
      <c r="W4502" s="5" t="e">
        <f t="shared" si="3779"/>
        <v>#DIV/0!</v>
      </c>
      <c r="X4502" s="27" t="s">
        <v>1591</v>
      </c>
      <c r="Y4502" s="2" t="s">
        <v>1630</v>
      </c>
    </row>
    <row r="4503" spans="1:25" ht="15.75" hidden="1" customHeight="1" x14ac:dyDescent="0.3">
      <c r="A4503" s="4" t="s">
        <v>265</v>
      </c>
      <c r="B4503" s="4" t="s">
        <v>1778</v>
      </c>
      <c r="C4503" s="4" t="s">
        <v>1312</v>
      </c>
      <c r="D4503" s="4" t="s">
        <v>270</v>
      </c>
      <c r="E4503" s="14" t="s">
        <v>540</v>
      </c>
      <c r="F4503" s="5"/>
      <c r="G4503" s="5"/>
      <c r="H4503" s="5"/>
      <c r="I4503" s="5"/>
      <c r="J4503" s="5"/>
      <c r="K4503" s="5"/>
      <c r="L4503" s="5"/>
      <c r="M4503" s="5">
        <f t="shared" si="3782"/>
        <v>0</v>
      </c>
      <c r="N4503" s="5">
        <v>0</v>
      </c>
      <c r="O4503" s="5">
        <v>0</v>
      </c>
      <c r="P4503" s="5">
        <v>0</v>
      </c>
      <c r="Q4503" s="5">
        <v>0</v>
      </c>
      <c r="R4503" s="5">
        <v>0</v>
      </c>
      <c r="S4503" s="5">
        <v>0</v>
      </c>
      <c r="T4503" s="5">
        <v>0</v>
      </c>
      <c r="U4503" s="5">
        <v>0</v>
      </c>
      <c r="V4503" s="42">
        <v>0</v>
      </c>
      <c r="W4503" s="5" t="e">
        <f t="shared" si="3779"/>
        <v>#DIV/0!</v>
      </c>
      <c r="X4503" s="27" t="s">
        <v>1591</v>
      </c>
      <c r="Y4503" s="2" t="s">
        <v>1630</v>
      </c>
    </row>
    <row r="4504" spans="1:25" ht="110.25" customHeight="1" x14ac:dyDescent="0.3">
      <c r="A4504" s="4" t="s">
        <v>265</v>
      </c>
      <c r="B4504" s="4" t="s">
        <v>1778</v>
      </c>
      <c r="C4504" s="4" t="s">
        <v>1015</v>
      </c>
      <c r="D4504" s="4"/>
      <c r="E4504" s="14" t="s">
        <v>856</v>
      </c>
      <c r="F4504" s="5">
        <f t="shared" ref="F4504:L4505" si="3786">F4505</f>
        <v>0</v>
      </c>
      <c r="G4504" s="5">
        <f t="shared" si="3786"/>
        <v>0</v>
      </c>
      <c r="H4504" s="5">
        <f t="shared" si="3786"/>
        <v>0</v>
      </c>
      <c r="I4504" s="5">
        <f t="shared" si="3786"/>
        <v>0</v>
      </c>
      <c r="J4504" s="5">
        <f t="shared" si="3786"/>
        <v>0</v>
      </c>
      <c r="K4504" s="5">
        <f t="shared" si="3786"/>
        <v>0</v>
      </c>
      <c r="L4504" s="5">
        <f t="shared" si="3786"/>
        <v>0</v>
      </c>
      <c r="M4504" s="5">
        <f t="shared" si="3782"/>
        <v>0</v>
      </c>
      <c r="N4504" s="5">
        <f>N4505</f>
        <v>48598.794719999998</v>
      </c>
      <c r="O4504" s="5">
        <f>O4505</f>
        <v>47757.905160000002</v>
      </c>
      <c r="P4504" s="5">
        <f t="shared" ref="P4504:V4505" si="3787">P4505</f>
        <v>48598.794719999998</v>
      </c>
      <c r="Q4504" s="5">
        <f t="shared" si="3787"/>
        <v>47757.905160000002</v>
      </c>
      <c r="R4504" s="5">
        <f t="shared" si="3787"/>
        <v>48598.794719999998</v>
      </c>
      <c r="S4504" s="5">
        <f t="shared" si="3787"/>
        <v>47757.905160000002</v>
      </c>
      <c r="T4504" s="5">
        <f t="shared" si="3787"/>
        <v>48108.850160000002</v>
      </c>
      <c r="U4504" s="5">
        <f t="shared" si="3787"/>
        <v>48108.850160000002</v>
      </c>
      <c r="V4504" s="42">
        <f t="shared" si="3787"/>
        <v>48108.850160000002</v>
      </c>
      <c r="W4504" s="5">
        <f t="shared" si="3779"/>
        <v>98.991858619492945</v>
      </c>
      <c r="X4504" s="27"/>
    </row>
    <row r="4505" spans="1:25" ht="31.5" customHeight="1" x14ac:dyDescent="0.3">
      <c r="A4505" s="4" t="s">
        <v>265</v>
      </c>
      <c r="B4505" s="4" t="s">
        <v>1778</v>
      </c>
      <c r="C4505" s="4" t="s">
        <v>1015</v>
      </c>
      <c r="D4505" s="4" t="s">
        <v>271</v>
      </c>
      <c r="E4505" s="14" t="s">
        <v>539</v>
      </c>
      <c r="F4505" s="5">
        <f t="shared" si="3786"/>
        <v>0</v>
      </c>
      <c r="G4505" s="5">
        <f t="shared" si="3786"/>
        <v>0</v>
      </c>
      <c r="H4505" s="5">
        <f t="shared" si="3786"/>
        <v>0</v>
      </c>
      <c r="I4505" s="5">
        <f t="shared" si="3786"/>
        <v>0</v>
      </c>
      <c r="J4505" s="5">
        <f t="shared" si="3786"/>
        <v>0</v>
      </c>
      <c r="K4505" s="5">
        <f t="shared" si="3786"/>
        <v>0</v>
      </c>
      <c r="L4505" s="5">
        <f t="shared" si="3786"/>
        <v>0</v>
      </c>
      <c r="M4505" s="5">
        <f t="shared" si="3782"/>
        <v>0</v>
      </c>
      <c r="N4505" s="5">
        <f>N4506</f>
        <v>48598.794719999998</v>
      </c>
      <c r="O4505" s="5">
        <f>O4506</f>
        <v>47757.905160000002</v>
      </c>
      <c r="P4505" s="5">
        <f t="shared" si="3787"/>
        <v>48598.794719999998</v>
      </c>
      <c r="Q4505" s="5">
        <f t="shared" si="3787"/>
        <v>47757.905160000002</v>
      </c>
      <c r="R4505" s="5">
        <f t="shared" si="3787"/>
        <v>48598.794719999998</v>
      </c>
      <c r="S4505" s="5">
        <f t="shared" si="3787"/>
        <v>47757.905160000002</v>
      </c>
      <c r="T4505" s="5">
        <f t="shared" si="3787"/>
        <v>48108.850160000002</v>
      </c>
      <c r="U4505" s="5">
        <f t="shared" si="3787"/>
        <v>48108.850160000002</v>
      </c>
      <c r="V4505" s="42">
        <f t="shared" si="3787"/>
        <v>48108.850160000002</v>
      </c>
      <c r="W4505" s="5">
        <f t="shared" si="3779"/>
        <v>98.991858619492945</v>
      </c>
      <c r="X4505" s="27"/>
    </row>
    <row r="4506" spans="1:25" ht="15.75" customHeight="1" x14ac:dyDescent="0.3">
      <c r="A4506" s="4" t="s">
        <v>265</v>
      </c>
      <c r="B4506" s="4" t="s">
        <v>1778</v>
      </c>
      <c r="C4506" s="4" t="s">
        <v>1015</v>
      </c>
      <c r="D4506" s="4" t="s">
        <v>270</v>
      </c>
      <c r="E4506" s="14" t="s">
        <v>540</v>
      </c>
      <c r="F4506" s="5"/>
      <c r="G4506" s="5"/>
      <c r="H4506" s="5"/>
      <c r="I4506" s="5"/>
      <c r="J4506" s="5"/>
      <c r="K4506" s="5"/>
      <c r="L4506" s="5"/>
      <c r="M4506" s="5">
        <f t="shared" si="3782"/>
        <v>0</v>
      </c>
      <c r="N4506" s="5">
        <v>48598.794719999998</v>
      </c>
      <c r="O4506" s="5">
        <v>47757.905160000002</v>
      </c>
      <c r="P4506" s="5">
        <f>N4506</f>
        <v>48598.794719999998</v>
      </c>
      <c r="Q4506" s="5">
        <f>O4506</f>
        <v>47757.905160000002</v>
      </c>
      <c r="R4506" s="5">
        <f>N4506</f>
        <v>48598.794719999998</v>
      </c>
      <c r="S4506" s="5">
        <f>O4506</f>
        <v>47757.905160000002</v>
      </c>
      <c r="T4506" s="5">
        <v>48108.850160000002</v>
      </c>
      <c r="U4506" s="5">
        <f>T4506</f>
        <v>48108.850160000002</v>
      </c>
      <c r="V4506" s="42">
        <f>T4506</f>
        <v>48108.850160000002</v>
      </c>
      <c r="W4506" s="5">
        <f t="shared" si="3779"/>
        <v>98.991858619492945</v>
      </c>
      <c r="X4506" s="27"/>
    </row>
    <row r="4507" spans="1:25" ht="141.75" hidden="1" customHeight="1" x14ac:dyDescent="0.25">
      <c r="A4507" s="4" t="s">
        <v>265</v>
      </c>
      <c r="B4507" s="4" t="s">
        <v>1778</v>
      </c>
      <c r="C4507" s="4" t="s">
        <v>1016</v>
      </c>
      <c r="D4507" s="4"/>
      <c r="E4507" s="14" t="s">
        <v>1028</v>
      </c>
      <c r="F4507" s="5">
        <f t="shared" ref="F4507:L4508" si="3788">F4508</f>
        <v>0</v>
      </c>
      <c r="G4507" s="5">
        <f t="shared" si="3788"/>
        <v>0</v>
      </c>
      <c r="H4507" s="5">
        <f t="shared" si="3788"/>
        <v>0</v>
      </c>
      <c r="I4507" s="5">
        <f t="shared" si="3788"/>
        <v>0</v>
      </c>
      <c r="J4507" s="5">
        <f t="shared" si="3788"/>
        <v>0</v>
      </c>
      <c r="K4507" s="5">
        <f t="shared" si="3788"/>
        <v>0</v>
      </c>
      <c r="L4507" s="5">
        <f t="shared" si="3788"/>
        <v>0</v>
      </c>
      <c r="M4507" s="5">
        <f t="shared" si="3782"/>
        <v>0</v>
      </c>
      <c r="N4507" s="5">
        <f>N4508</f>
        <v>0</v>
      </c>
      <c r="O4507" s="5">
        <f>O4508</f>
        <v>0</v>
      </c>
      <c r="P4507" s="5">
        <f t="shared" ref="P4507:V4508" si="3789">P4508</f>
        <v>0</v>
      </c>
      <c r="Q4507" s="5">
        <f t="shared" si="3789"/>
        <v>0</v>
      </c>
      <c r="R4507" s="5">
        <f t="shared" si="3789"/>
        <v>0</v>
      </c>
      <c r="S4507" s="5">
        <f t="shared" si="3789"/>
        <v>0</v>
      </c>
      <c r="T4507" s="5">
        <f t="shared" si="3789"/>
        <v>0</v>
      </c>
      <c r="U4507" s="5">
        <f t="shared" si="3789"/>
        <v>0</v>
      </c>
      <c r="V4507" s="42">
        <f t="shared" si="3789"/>
        <v>0</v>
      </c>
      <c r="W4507" s="5" t="e">
        <f t="shared" si="3779"/>
        <v>#DIV/0!</v>
      </c>
      <c r="X4507" s="27" t="s">
        <v>1591</v>
      </c>
      <c r="Y4507" s="2" t="s">
        <v>1630</v>
      </c>
    </row>
    <row r="4508" spans="1:25" ht="31.5" hidden="1" customHeight="1" x14ac:dyDescent="0.25">
      <c r="A4508" s="4" t="s">
        <v>265</v>
      </c>
      <c r="B4508" s="4" t="s">
        <v>1778</v>
      </c>
      <c r="C4508" s="4" t="s">
        <v>1016</v>
      </c>
      <c r="D4508" s="4" t="s">
        <v>271</v>
      </c>
      <c r="E4508" s="14" t="s">
        <v>539</v>
      </c>
      <c r="F4508" s="5">
        <f t="shared" si="3788"/>
        <v>0</v>
      </c>
      <c r="G4508" s="5">
        <f t="shared" si="3788"/>
        <v>0</v>
      </c>
      <c r="H4508" s="5">
        <f t="shared" si="3788"/>
        <v>0</v>
      </c>
      <c r="I4508" s="5">
        <f t="shared" si="3788"/>
        <v>0</v>
      </c>
      <c r="J4508" s="5">
        <f t="shared" si="3788"/>
        <v>0</v>
      </c>
      <c r="K4508" s="5">
        <f t="shared" si="3788"/>
        <v>0</v>
      </c>
      <c r="L4508" s="5">
        <f t="shared" si="3788"/>
        <v>0</v>
      </c>
      <c r="M4508" s="5">
        <f t="shared" si="3782"/>
        <v>0</v>
      </c>
      <c r="N4508" s="5">
        <f>N4509</f>
        <v>0</v>
      </c>
      <c r="O4508" s="5">
        <f>O4509</f>
        <v>0</v>
      </c>
      <c r="P4508" s="5">
        <f t="shared" si="3789"/>
        <v>0</v>
      </c>
      <c r="Q4508" s="5">
        <f t="shared" si="3789"/>
        <v>0</v>
      </c>
      <c r="R4508" s="5">
        <f t="shared" si="3789"/>
        <v>0</v>
      </c>
      <c r="S4508" s="5">
        <f t="shared" si="3789"/>
        <v>0</v>
      </c>
      <c r="T4508" s="5">
        <f t="shared" si="3789"/>
        <v>0</v>
      </c>
      <c r="U4508" s="5">
        <f t="shared" si="3789"/>
        <v>0</v>
      </c>
      <c r="V4508" s="42">
        <f t="shared" si="3789"/>
        <v>0</v>
      </c>
      <c r="W4508" s="5" t="e">
        <f t="shared" si="3779"/>
        <v>#DIV/0!</v>
      </c>
      <c r="X4508" s="27" t="s">
        <v>1591</v>
      </c>
      <c r="Y4508" s="2" t="s">
        <v>1630</v>
      </c>
    </row>
    <row r="4509" spans="1:25" ht="15.75" hidden="1" customHeight="1" x14ac:dyDescent="0.25">
      <c r="A4509" s="4" t="s">
        <v>265</v>
      </c>
      <c r="B4509" s="4" t="s">
        <v>1778</v>
      </c>
      <c r="C4509" s="4" t="s">
        <v>1016</v>
      </c>
      <c r="D4509" s="4" t="s">
        <v>270</v>
      </c>
      <c r="E4509" s="14" t="s">
        <v>540</v>
      </c>
      <c r="F4509" s="5"/>
      <c r="G4509" s="5"/>
      <c r="H4509" s="5"/>
      <c r="I4509" s="5"/>
      <c r="J4509" s="5"/>
      <c r="K4509" s="5"/>
      <c r="L4509" s="5"/>
      <c r="M4509" s="5">
        <f t="shared" si="3782"/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42">
        <f>T4509</f>
        <v>0</v>
      </c>
      <c r="W4509" s="5" t="e">
        <f t="shared" si="3779"/>
        <v>#DIV/0!</v>
      </c>
      <c r="X4509" s="27" t="s">
        <v>1591</v>
      </c>
      <c r="Y4509" s="2" t="s">
        <v>1630</v>
      </c>
    </row>
    <row r="4510" spans="1:25" ht="141.75" hidden="1" customHeight="1" x14ac:dyDescent="0.25">
      <c r="A4510" s="4" t="s">
        <v>265</v>
      </c>
      <c r="B4510" s="4" t="s">
        <v>1778</v>
      </c>
      <c r="C4510" s="4" t="s">
        <v>1017</v>
      </c>
      <c r="D4510" s="4"/>
      <c r="E4510" s="14" t="s">
        <v>1041</v>
      </c>
      <c r="F4510" s="5">
        <f t="shared" ref="F4510:L4511" si="3790">F4511</f>
        <v>0</v>
      </c>
      <c r="G4510" s="5">
        <f t="shared" si="3790"/>
        <v>0</v>
      </c>
      <c r="H4510" s="5">
        <f t="shared" si="3790"/>
        <v>0</v>
      </c>
      <c r="I4510" s="5">
        <f t="shared" si="3790"/>
        <v>0</v>
      </c>
      <c r="J4510" s="5">
        <f t="shared" si="3790"/>
        <v>0</v>
      </c>
      <c r="K4510" s="5">
        <f t="shared" si="3790"/>
        <v>0</v>
      </c>
      <c r="L4510" s="5">
        <f t="shared" si="3790"/>
        <v>1E-3</v>
      </c>
      <c r="M4510" s="5">
        <f t="shared" si="3782"/>
        <v>1E-3</v>
      </c>
      <c r="N4510" s="5">
        <f>N4511</f>
        <v>2.1000000000000001E-4</v>
      </c>
      <c r="O4510" s="5">
        <f>O4511</f>
        <v>2.1000000000000001E-4</v>
      </c>
      <c r="P4510" s="5">
        <f t="shared" ref="P4510:V4511" si="3791">P4511</f>
        <v>0</v>
      </c>
      <c r="Q4510" s="5">
        <f t="shared" si="3791"/>
        <v>0</v>
      </c>
      <c r="R4510" s="5">
        <f t="shared" si="3791"/>
        <v>0</v>
      </c>
      <c r="S4510" s="5">
        <f t="shared" si="3791"/>
        <v>0</v>
      </c>
      <c r="T4510" s="5">
        <f t="shared" si="3791"/>
        <v>0</v>
      </c>
      <c r="U4510" s="5">
        <f t="shared" si="3791"/>
        <v>0</v>
      </c>
      <c r="V4510" s="42">
        <f t="shared" si="3791"/>
        <v>0</v>
      </c>
      <c r="W4510" s="5">
        <f t="shared" si="3779"/>
        <v>0</v>
      </c>
      <c r="X4510" s="25" t="s">
        <v>1591</v>
      </c>
    </row>
    <row r="4511" spans="1:25" ht="31.5" hidden="1" customHeight="1" x14ac:dyDescent="0.3">
      <c r="A4511" s="4" t="s">
        <v>265</v>
      </c>
      <c r="B4511" s="4" t="s">
        <v>1778</v>
      </c>
      <c r="C4511" s="4" t="s">
        <v>1017</v>
      </c>
      <c r="D4511" s="4" t="s">
        <v>271</v>
      </c>
      <c r="E4511" s="14" t="s">
        <v>539</v>
      </c>
      <c r="F4511" s="5">
        <f t="shared" si="3790"/>
        <v>0</v>
      </c>
      <c r="G4511" s="5">
        <f t="shared" si="3790"/>
        <v>0</v>
      </c>
      <c r="H4511" s="5">
        <f t="shared" si="3790"/>
        <v>0</v>
      </c>
      <c r="I4511" s="5">
        <f t="shared" si="3790"/>
        <v>0</v>
      </c>
      <c r="J4511" s="5">
        <f t="shared" si="3790"/>
        <v>0</v>
      </c>
      <c r="K4511" s="5">
        <f t="shared" si="3790"/>
        <v>0</v>
      </c>
      <c r="L4511" s="5">
        <f t="shared" si="3790"/>
        <v>1E-3</v>
      </c>
      <c r="M4511" s="5">
        <f t="shared" si="3782"/>
        <v>1E-3</v>
      </c>
      <c r="N4511" s="5">
        <f>N4512</f>
        <v>2.1000000000000001E-4</v>
      </c>
      <c r="O4511" s="5">
        <f>O4512</f>
        <v>2.1000000000000001E-4</v>
      </c>
      <c r="P4511" s="5">
        <f t="shared" si="3791"/>
        <v>0</v>
      </c>
      <c r="Q4511" s="5">
        <f t="shared" si="3791"/>
        <v>0</v>
      </c>
      <c r="R4511" s="5">
        <f t="shared" si="3791"/>
        <v>0</v>
      </c>
      <c r="S4511" s="5">
        <f t="shared" si="3791"/>
        <v>0</v>
      </c>
      <c r="T4511" s="5">
        <f t="shared" si="3791"/>
        <v>0</v>
      </c>
      <c r="U4511" s="5">
        <f t="shared" si="3791"/>
        <v>0</v>
      </c>
      <c r="V4511" s="42">
        <f t="shared" si="3791"/>
        <v>0</v>
      </c>
      <c r="W4511" s="5">
        <f t="shared" si="3779"/>
        <v>0</v>
      </c>
      <c r="X4511" s="25" t="s">
        <v>1591</v>
      </c>
    </row>
    <row r="4512" spans="1:25" ht="15.75" hidden="1" customHeight="1" x14ac:dyDescent="0.3">
      <c r="A4512" s="4" t="s">
        <v>265</v>
      </c>
      <c r="B4512" s="4" t="s">
        <v>1778</v>
      </c>
      <c r="C4512" s="4" t="s">
        <v>1017</v>
      </c>
      <c r="D4512" s="4" t="s">
        <v>270</v>
      </c>
      <c r="E4512" s="14" t="s">
        <v>540</v>
      </c>
      <c r="F4512" s="5"/>
      <c r="G4512" s="5"/>
      <c r="H4512" s="5"/>
      <c r="I4512" s="5"/>
      <c r="J4512" s="5"/>
      <c r="K4512" s="5"/>
      <c r="L4512" s="5">
        <v>1E-3</v>
      </c>
      <c r="M4512" s="5">
        <f t="shared" si="3782"/>
        <v>1E-3</v>
      </c>
      <c r="N4512" s="5">
        <v>2.1000000000000001E-4</v>
      </c>
      <c r="O4512" s="5">
        <v>2.1000000000000001E-4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42">
        <v>0</v>
      </c>
      <c r="W4512" s="5">
        <f t="shared" si="3779"/>
        <v>0</v>
      </c>
      <c r="X4512" s="25" t="s">
        <v>1591</v>
      </c>
    </row>
    <row r="4513" spans="1:25" ht="63" customHeight="1" x14ac:dyDescent="0.3">
      <c r="A4513" s="4" t="s">
        <v>265</v>
      </c>
      <c r="B4513" s="4" t="s">
        <v>1778</v>
      </c>
      <c r="C4513" s="4" t="s">
        <v>916</v>
      </c>
      <c r="D4513" s="4"/>
      <c r="E4513" s="14" t="s">
        <v>1283</v>
      </c>
      <c r="F4513" s="5">
        <f t="shared" ref="F4513:L4515" si="3792">F4514</f>
        <v>0</v>
      </c>
      <c r="G4513" s="5">
        <f t="shared" si="3792"/>
        <v>0</v>
      </c>
      <c r="H4513" s="5">
        <f t="shared" si="3792"/>
        <v>0</v>
      </c>
      <c r="I4513" s="5">
        <f t="shared" si="3792"/>
        <v>0</v>
      </c>
      <c r="J4513" s="5">
        <f t="shared" si="3792"/>
        <v>0</v>
      </c>
      <c r="K4513" s="5">
        <f t="shared" si="3792"/>
        <v>0</v>
      </c>
      <c r="L4513" s="5">
        <f t="shared" si="3792"/>
        <v>9366.6620000000003</v>
      </c>
      <c r="M4513" s="5">
        <f t="shared" si="3782"/>
        <v>9366.6620000000003</v>
      </c>
      <c r="N4513" s="5">
        <f t="shared" ref="N4513:O4515" si="3793">N4514</f>
        <v>9366.6604299999999</v>
      </c>
      <c r="O4513" s="5">
        <f t="shared" si="3793"/>
        <v>7181.5587599999999</v>
      </c>
      <c r="P4513" s="5">
        <f t="shared" ref="P4513:V4515" si="3794">P4514</f>
        <v>9351.2631600000004</v>
      </c>
      <c r="Q4513" s="5">
        <f t="shared" si="3794"/>
        <v>7180.5765499999998</v>
      </c>
      <c r="R4513" s="5">
        <f t="shared" si="3794"/>
        <v>9366.6604299999999</v>
      </c>
      <c r="S4513" s="5">
        <f t="shared" si="3794"/>
        <v>7181.5587599999999</v>
      </c>
      <c r="T4513" s="5">
        <f t="shared" si="3794"/>
        <v>7181.5587599999999</v>
      </c>
      <c r="U4513" s="5">
        <f t="shared" si="3794"/>
        <v>7180.5765499999998</v>
      </c>
      <c r="V4513" s="42">
        <f t="shared" si="3794"/>
        <v>7181.5587599999999</v>
      </c>
      <c r="W4513" s="5">
        <f t="shared" si="3779"/>
        <v>76.671496886964647</v>
      </c>
      <c r="X4513" s="27"/>
    </row>
    <row r="4514" spans="1:25" ht="66.75" customHeight="1" x14ac:dyDescent="0.3">
      <c r="A4514" s="4" t="s">
        <v>265</v>
      </c>
      <c r="B4514" s="4" t="s">
        <v>1778</v>
      </c>
      <c r="C4514" s="4" t="s">
        <v>917</v>
      </c>
      <c r="D4514" s="4"/>
      <c r="E4514" s="14" t="s">
        <v>919</v>
      </c>
      <c r="F4514" s="5">
        <f t="shared" si="3792"/>
        <v>0</v>
      </c>
      <c r="G4514" s="5">
        <f t="shared" si="3792"/>
        <v>0</v>
      </c>
      <c r="H4514" s="5">
        <f t="shared" si="3792"/>
        <v>0</v>
      </c>
      <c r="I4514" s="5">
        <f t="shared" si="3792"/>
        <v>0</v>
      </c>
      <c r="J4514" s="5">
        <f t="shared" si="3792"/>
        <v>0</v>
      </c>
      <c r="K4514" s="5">
        <f t="shared" si="3792"/>
        <v>0</v>
      </c>
      <c r="L4514" s="5">
        <f t="shared" si="3792"/>
        <v>9366.6620000000003</v>
      </c>
      <c r="M4514" s="5">
        <f t="shared" si="3782"/>
        <v>9366.6620000000003</v>
      </c>
      <c r="N4514" s="5">
        <f t="shared" si="3793"/>
        <v>9366.6604299999999</v>
      </c>
      <c r="O4514" s="5">
        <f t="shared" si="3793"/>
        <v>7181.5587599999999</v>
      </c>
      <c r="P4514" s="5">
        <f t="shared" si="3794"/>
        <v>9351.2631600000004</v>
      </c>
      <c r="Q4514" s="5">
        <f t="shared" si="3794"/>
        <v>7180.5765499999998</v>
      </c>
      <c r="R4514" s="5">
        <f t="shared" si="3794"/>
        <v>9366.6604299999999</v>
      </c>
      <c r="S4514" s="5">
        <f t="shared" si="3794"/>
        <v>7181.5587599999999</v>
      </c>
      <c r="T4514" s="5">
        <f t="shared" si="3794"/>
        <v>7181.5587599999999</v>
      </c>
      <c r="U4514" s="5">
        <f t="shared" si="3794"/>
        <v>7180.5765499999998</v>
      </c>
      <c r="V4514" s="42">
        <f t="shared" si="3794"/>
        <v>7181.5587599999999</v>
      </c>
      <c r="W4514" s="5">
        <f t="shared" si="3779"/>
        <v>76.671496886964647</v>
      </c>
      <c r="X4514" s="27"/>
    </row>
    <row r="4515" spans="1:25" ht="31.5" customHeight="1" x14ac:dyDescent="0.3">
      <c r="A4515" s="4" t="s">
        <v>265</v>
      </c>
      <c r="B4515" s="4" t="s">
        <v>1778</v>
      </c>
      <c r="C4515" s="4" t="s">
        <v>917</v>
      </c>
      <c r="D4515" s="4" t="s">
        <v>271</v>
      </c>
      <c r="E4515" s="14" t="s">
        <v>539</v>
      </c>
      <c r="F4515" s="5">
        <f t="shared" si="3792"/>
        <v>0</v>
      </c>
      <c r="G4515" s="5">
        <f t="shared" si="3792"/>
        <v>0</v>
      </c>
      <c r="H4515" s="5">
        <f t="shared" si="3792"/>
        <v>0</v>
      </c>
      <c r="I4515" s="5">
        <f t="shared" si="3792"/>
        <v>0</v>
      </c>
      <c r="J4515" s="5">
        <f t="shared" si="3792"/>
        <v>0</v>
      </c>
      <c r="K4515" s="5">
        <f t="shared" si="3792"/>
        <v>0</v>
      </c>
      <c r="L4515" s="5">
        <f t="shared" si="3792"/>
        <v>9366.6620000000003</v>
      </c>
      <c r="M4515" s="5">
        <f t="shared" si="3782"/>
        <v>9366.6620000000003</v>
      </c>
      <c r="N4515" s="5">
        <f t="shared" si="3793"/>
        <v>9366.6604299999999</v>
      </c>
      <c r="O4515" s="5">
        <f t="shared" si="3793"/>
        <v>7181.5587599999999</v>
      </c>
      <c r="P4515" s="5">
        <f t="shared" si="3794"/>
        <v>9351.2631600000004</v>
      </c>
      <c r="Q4515" s="5">
        <f t="shared" si="3794"/>
        <v>7180.5765499999998</v>
      </c>
      <c r="R4515" s="5">
        <f t="shared" si="3794"/>
        <v>9366.6604299999999</v>
      </c>
      <c r="S4515" s="5">
        <f t="shared" si="3794"/>
        <v>7181.5587599999999</v>
      </c>
      <c r="T4515" s="5">
        <f t="shared" si="3794"/>
        <v>7181.5587599999999</v>
      </c>
      <c r="U4515" s="5">
        <f t="shared" si="3794"/>
        <v>7180.5765499999998</v>
      </c>
      <c r="V4515" s="42">
        <f t="shared" si="3794"/>
        <v>7181.5587599999999</v>
      </c>
      <c r="W4515" s="5">
        <f t="shared" si="3779"/>
        <v>76.671496886964647</v>
      </c>
      <c r="X4515" s="27"/>
    </row>
    <row r="4516" spans="1:25" ht="15.75" customHeight="1" x14ac:dyDescent="0.3">
      <c r="A4516" s="4" t="s">
        <v>265</v>
      </c>
      <c r="B4516" s="4" t="s">
        <v>1778</v>
      </c>
      <c r="C4516" s="4" t="s">
        <v>917</v>
      </c>
      <c r="D4516" s="4" t="s">
        <v>270</v>
      </c>
      <c r="E4516" s="14" t="s">
        <v>540</v>
      </c>
      <c r="F4516" s="5"/>
      <c r="G4516" s="5"/>
      <c r="H4516" s="5"/>
      <c r="I4516" s="5"/>
      <c r="J4516" s="5"/>
      <c r="K4516" s="5"/>
      <c r="L4516" s="5">
        <f>15.399+9351.263</f>
        <v>9366.6620000000003</v>
      </c>
      <c r="M4516" s="5">
        <f t="shared" si="3782"/>
        <v>9366.6620000000003</v>
      </c>
      <c r="N4516" s="5">
        <v>9366.6604299999999</v>
      </c>
      <c r="O4516" s="5">
        <f>0.98221+7180.57655</f>
        <v>7181.5587599999999</v>
      </c>
      <c r="P4516" s="5">
        <v>9351.2631600000004</v>
      </c>
      <c r="Q4516" s="5">
        <v>7180.5765499999998</v>
      </c>
      <c r="R4516" s="5">
        <f>N4516</f>
        <v>9366.6604299999999</v>
      </c>
      <c r="S4516" s="5">
        <f>O4516</f>
        <v>7181.5587599999999</v>
      </c>
      <c r="T4516" s="5">
        <v>7181.5587599999999</v>
      </c>
      <c r="U4516" s="5">
        <v>7180.5765499999998</v>
      </c>
      <c r="V4516" s="42">
        <f>T4516</f>
        <v>7181.5587599999999</v>
      </c>
      <c r="W4516" s="5">
        <f t="shared" si="3779"/>
        <v>76.671496886964647</v>
      </c>
      <c r="X4516" s="27"/>
    </row>
    <row r="4517" spans="1:25" s="10" customFormat="1" ht="15.75" customHeight="1" x14ac:dyDescent="0.3">
      <c r="A4517" s="9" t="s">
        <v>265</v>
      </c>
      <c r="B4517" s="9" t="s">
        <v>1779</v>
      </c>
      <c r="C4517" s="9"/>
      <c r="D4517" s="9"/>
      <c r="E4517" s="13" t="s">
        <v>738</v>
      </c>
      <c r="F4517" s="11">
        <f t="shared" ref="F4517:L4518" si="3795">F4518</f>
        <v>1330836.5</v>
      </c>
      <c r="G4517" s="11">
        <f t="shared" si="3795"/>
        <v>1201883.1000000001</v>
      </c>
      <c r="H4517" s="11">
        <f t="shared" si="3795"/>
        <v>751530</v>
      </c>
      <c r="I4517" s="11">
        <f t="shared" si="3795"/>
        <v>-297659.69999999995</v>
      </c>
      <c r="J4517" s="11">
        <f t="shared" si="3795"/>
        <v>127150.5</v>
      </c>
      <c r="K4517" s="11">
        <f t="shared" si="3795"/>
        <v>-45851.600000000006</v>
      </c>
      <c r="L4517" s="11">
        <f t="shared" si="3795"/>
        <v>-272931.27400000003</v>
      </c>
      <c r="M4517" s="11">
        <f t="shared" si="3782"/>
        <v>760245.52600000007</v>
      </c>
      <c r="N4517" s="11">
        <f>N4518</f>
        <v>1024039.82554</v>
      </c>
      <c r="O4517" s="11">
        <f>O4518</f>
        <v>506795.56079999998</v>
      </c>
      <c r="P4517" s="11">
        <f t="shared" ref="P4517:V4518" si="3796">P4518</f>
        <v>775149.40853000002</v>
      </c>
      <c r="Q4517" s="11">
        <f t="shared" si="3796"/>
        <v>388026.53527999995</v>
      </c>
      <c r="R4517" s="11">
        <f t="shared" si="3796"/>
        <v>1022945.82707</v>
      </c>
      <c r="S4517" s="11">
        <f t="shared" si="3796"/>
        <v>505701.56232999999</v>
      </c>
      <c r="T4517" s="11">
        <f t="shared" si="3796"/>
        <v>997275.28973000008</v>
      </c>
      <c r="U4517" s="11">
        <f t="shared" si="3796"/>
        <v>775149.40853000002</v>
      </c>
      <c r="V4517" s="41">
        <f t="shared" si="3796"/>
        <v>996181.29126000009</v>
      </c>
      <c r="W4517" s="11">
        <f t="shared" si="3779"/>
        <v>97.386377449149848</v>
      </c>
      <c r="X4517" s="26"/>
    </row>
    <row r="4518" spans="1:25" ht="31.5" customHeight="1" x14ac:dyDescent="0.3">
      <c r="A4518" s="4" t="s">
        <v>265</v>
      </c>
      <c r="B4518" s="4" t="s">
        <v>1779</v>
      </c>
      <c r="C4518" s="4" t="s">
        <v>649</v>
      </c>
      <c r="D4518" s="4"/>
      <c r="E4518" s="14" t="s">
        <v>1121</v>
      </c>
      <c r="F4518" s="5">
        <f t="shared" si="3795"/>
        <v>1330836.5</v>
      </c>
      <c r="G4518" s="5">
        <f t="shared" si="3795"/>
        <v>1201883.1000000001</v>
      </c>
      <c r="H4518" s="5">
        <f t="shared" si="3795"/>
        <v>751530</v>
      </c>
      <c r="I4518" s="5">
        <f t="shared" si="3795"/>
        <v>-297659.69999999995</v>
      </c>
      <c r="J4518" s="5">
        <f t="shared" si="3795"/>
        <v>127150.5</v>
      </c>
      <c r="K4518" s="5">
        <f t="shared" si="3795"/>
        <v>-45851.600000000006</v>
      </c>
      <c r="L4518" s="5">
        <f t="shared" si="3795"/>
        <v>-272931.27400000003</v>
      </c>
      <c r="M4518" s="5">
        <f t="shared" si="3782"/>
        <v>760245.52600000007</v>
      </c>
      <c r="N4518" s="5">
        <f>N4519</f>
        <v>1024039.82554</v>
      </c>
      <c r="O4518" s="5">
        <f>O4519</f>
        <v>506795.56079999998</v>
      </c>
      <c r="P4518" s="5">
        <f t="shared" si="3796"/>
        <v>775149.40853000002</v>
      </c>
      <c r="Q4518" s="5">
        <f t="shared" si="3796"/>
        <v>388026.53527999995</v>
      </c>
      <c r="R4518" s="5">
        <f t="shared" si="3796"/>
        <v>1022945.82707</v>
      </c>
      <c r="S4518" s="5">
        <f t="shared" si="3796"/>
        <v>505701.56232999999</v>
      </c>
      <c r="T4518" s="5">
        <f t="shared" si="3796"/>
        <v>997275.28973000008</v>
      </c>
      <c r="U4518" s="5">
        <f t="shared" si="3796"/>
        <v>775149.40853000002</v>
      </c>
      <c r="V4518" s="42">
        <f t="shared" si="3796"/>
        <v>996181.29126000009</v>
      </c>
      <c r="W4518" s="5">
        <f t="shared" si="3779"/>
        <v>97.386377449149848</v>
      </c>
      <c r="X4518" s="27"/>
    </row>
    <row r="4519" spans="1:25" ht="47.25" customHeight="1" x14ac:dyDescent="0.3">
      <c r="A4519" s="4" t="s">
        <v>265</v>
      </c>
      <c r="B4519" s="4" t="s">
        <v>1779</v>
      </c>
      <c r="C4519" s="4" t="s">
        <v>654</v>
      </c>
      <c r="D4519" s="4"/>
      <c r="E4519" s="14" t="s">
        <v>1124</v>
      </c>
      <c r="F4519" s="5">
        <f t="shared" ref="F4519:L4519" si="3797">F4520+F4580+F4593+F4600</f>
        <v>1330836.5</v>
      </c>
      <c r="G4519" s="5">
        <f t="shared" si="3797"/>
        <v>1201883.1000000001</v>
      </c>
      <c r="H4519" s="5">
        <f t="shared" si="3797"/>
        <v>751530</v>
      </c>
      <c r="I4519" s="5">
        <f t="shared" si="3797"/>
        <v>-297659.69999999995</v>
      </c>
      <c r="J4519" s="5">
        <f t="shared" si="3797"/>
        <v>127150.5</v>
      </c>
      <c r="K4519" s="5">
        <f t="shared" si="3797"/>
        <v>-45851.600000000006</v>
      </c>
      <c r="L4519" s="5">
        <f t="shared" si="3797"/>
        <v>-272931.27400000003</v>
      </c>
      <c r="M4519" s="5">
        <f t="shared" si="3782"/>
        <v>760245.52600000007</v>
      </c>
      <c r="N4519" s="5">
        <f>N4520+N4580+N4593+N4600</f>
        <v>1024039.82554</v>
      </c>
      <c r="O4519" s="5">
        <f>O4520+O4580+O4593+O4600</f>
        <v>506795.56079999998</v>
      </c>
      <c r="P4519" s="5">
        <f t="shared" ref="P4519:V4519" si="3798">P4520+P4580+P4593+P4600</f>
        <v>775149.40853000002</v>
      </c>
      <c r="Q4519" s="5">
        <f t="shared" si="3798"/>
        <v>388026.53527999995</v>
      </c>
      <c r="R4519" s="5">
        <f t="shared" si="3798"/>
        <v>1022945.82707</v>
      </c>
      <c r="S4519" s="5">
        <f t="shared" si="3798"/>
        <v>505701.56232999999</v>
      </c>
      <c r="T4519" s="5">
        <f t="shared" si="3798"/>
        <v>997275.28973000008</v>
      </c>
      <c r="U4519" s="5">
        <f t="shared" si="3798"/>
        <v>775149.40853000002</v>
      </c>
      <c r="V4519" s="42">
        <f t="shared" si="3798"/>
        <v>996181.29126000009</v>
      </c>
      <c r="W4519" s="5">
        <f t="shared" si="3779"/>
        <v>97.386377449149848</v>
      </c>
      <c r="X4519" s="27"/>
    </row>
    <row r="4520" spans="1:25" ht="63" customHeight="1" x14ac:dyDescent="0.3">
      <c r="A4520" s="4" t="s">
        <v>265</v>
      </c>
      <c r="B4520" s="4" t="s">
        <v>1779</v>
      </c>
      <c r="C4520" s="4" t="s">
        <v>655</v>
      </c>
      <c r="D4520" s="4"/>
      <c r="E4520" s="14" t="s">
        <v>1125</v>
      </c>
      <c r="F4520" s="5">
        <f t="shared" ref="F4520:L4520" si="3799">F4521+F4532+F4550+F4553+F4556+F4559+F4538+F4541+F4544+F4547+F4562+F4565+F4568+F4535+F4524+F4527+F4571+F4577+F4574</f>
        <v>972659</v>
      </c>
      <c r="G4520" s="5">
        <f t="shared" si="3799"/>
        <v>913476.5</v>
      </c>
      <c r="H4520" s="5">
        <f t="shared" si="3799"/>
        <v>751530</v>
      </c>
      <c r="I4520" s="5">
        <f t="shared" si="3799"/>
        <v>-297444.89999999997</v>
      </c>
      <c r="J4520" s="5">
        <f t="shared" si="3799"/>
        <v>127150.5</v>
      </c>
      <c r="K4520" s="5">
        <f t="shared" si="3799"/>
        <v>-45851.600000000006</v>
      </c>
      <c r="L4520" s="5">
        <f t="shared" si="3799"/>
        <v>-348566.05</v>
      </c>
      <c r="M4520" s="5">
        <f t="shared" si="3782"/>
        <v>326648.0500000001</v>
      </c>
      <c r="N4520" s="5">
        <f>N4521+N4532+N4550+N4553+N4556+N4559+N4538+N4541+N4544+N4547+N4562+N4565+N4568+N4535+N4524+N4527+N4571+N4577+N4574</f>
        <v>330054.43484</v>
      </c>
      <c r="O4520" s="5">
        <f>O4521+O4532+O4550+O4553+O4556+O4559+O4538+O4541+O4544+O4547+O4562+O4565+O4568+O4535+O4524+O4527+O4571+O4577+O4574</f>
        <v>189720.90325999999</v>
      </c>
      <c r="P4520" s="5">
        <f t="shared" ref="P4520:V4520" si="3800">P4521+P4532+P4550+P4553+P4556+P4559+P4538+P4541+P4544+P4547+P4562+P4565+P4568+P4535+P4524+P4527+P4571+P4577+P4574</f>
        <v>81164.017829999997</v>
      </c>
      <c r="Q4520" s="5">
        <f t="shared" si="3800"/>
        <v>70951.877739999996</v>
      </c>
      <c r="R4520" s="5">
        <f t="shared" si="3800"/>
        <v>328960.43637000001</v>
      </c>
      <c r="S4520" s="5">
        <f t="shared" si="3800"/>
        <v>188626.90479</v>
      </c>
      <c r="T4520" s="5">
        <f t="shared" si="3800"/>
        <v>303289.89903000003</v>
      </c>
      <c r="U4520" s="5">
        <f t="shared" si="3800"/>
        <v>81164.017829999997</v>
      </c>
      <c r="V4520" s="42">
        <f t="shared" si="3800"/>
        <v>302195.90056000004</v>
      </c>
      <c r="W4520" s="5">
        <f t="shared" si="3779"/>
        <v>91.890872236582865</v>
      </c>
      <c r="X4520" s="27"/>
    </row>
    <row r="4521" spans="1:25" ht="47.25" customHeight="1" x14ac:dyDescent="0.3">
      <c r="A4521" s="4" t="s">
        <v>265</v>
      </c>
      <c r="B4521" s="4" t="s">
        <v>1779</v>
      </c>
      <c r="C4521" s="4" t="s">
        <v>652</v>
      </c>
      <c r="D4521" s="4"/>
      <c r="E4521" s="14" t="s">
        <v>900</v>
      </c>
      <c r="F4521" s="5">
        <f t="shared" ref="F4521:L4522" si="3801">F4522</f>
        <v>218006.3</v>
      </c>
      <c r="G4521" s="5">
        <f t="shared" si="3801"/>
        <v>0</v>
      </c>
      <c r="H4521" s="5">
        <f t="shared" si="3801"/>
        <v>0</v>
      </c>
      <c r="I4521" s="5">
        <f t="shared" si="3801"/>
        <v>-114034.09999999999</v>
      </c>
      <c r="J4521" s="5">
        <f t="shared" si="3801"/>
        <v>114032.7</v>
      </c>
      <c r="K4521" s="5">
        <f t="shared" si="3801"/>
        <v>0</v>
      </c>
      <c r="L4521" s="5">
        <f t="shared" si="3801"/>
        <v>-44968.700000000019</v>
      </c>
      <c r="M4521" s="5">
        <f t="shared" si="3782"/>
        <v>59003.499999999978</v>
      </c>
      <c r="N4521" s="5">
        <f>N4522</f>
        <v>59003.499790000002</v>
      </c>
      <c r="O4521" s="5">
        <f>O4522</f>
        <v>10915.60995</v>
      </c>
      <c r="P4521" s="5">
        <f t="shared" ref="P4521:V4522" si="3802">P4522</f>
        <v>0</v>
      </c>
      <c r="Q4521" s="5">
        <f t="shared" si="3802"/>
        <v>0</v>
      </c>
      <c r="R4521" s="5">
        <f t="shared" si="3802"/>
        <v>59003.499790000002</v>
      </c>
      <c r="S4521" s="5">
        <f t="shared" si="3802"/>
        <v>10915.60995</v>
      </c>
      <c r="T4521" s="5">
        <f t="shared" si="3802"/>
        <v>41241.983840000001</v>
      </c>
      <c r="U4521" s="5">
        <f t="shared" si="3802"/>
        <v>0</v>
      </c>
      <c r="V4521" s="42">
        <f t="shared" si="3802"/>
        <v>41241.983840000001</v>
      </c>
      <c r="W4521" s="5">
        <f t="shared" si="3779"/>
        <v>69.897521311082883</v>
      </c>
      <c r="X4521" s="27"/>
    </row>
    <row r="4522" spans="1:25" ht="31.5" customHeight="1" x14ac:dyDescent="0.3">
      <c r="A4522" s="4" t="s">
        <v>265</v>
      </c>
      <c r="B4522" s="4" t="s">
        <v>1779</v>
      </c>
      <c r="C4522" s="4" t="s">
        <v>652</v>
      </c>
      <c r="D4522" s="4" t="s">
        <v>271</v>
      </c>
      <c r="E4522" s="14" t="s">
        <v>539</v>
      </c>
      <c r="F4522" s="5">
        <f t="shared" si="3801"/>
        <v>218006.3</v>
      </c>
      <c r="G4522" s="5">
        <f t="shared" si="3801"/>
        <v>0</v>
      </c>
      <c r="H4522" s="5">
        <f t="shared" si="3801"/>
        <v>0</v>
      </c>
      <c r="I4522" s="5">
        <f t="shared" si="3801"/>
        <v>-114034.09999999999</v>
      </c>
      <c r="J4522" s="5">
        <f t="shared" si="3801"/>
        <v>114032.7</v>
      </c>
      <c r="K4522" s="5">
        <f t="shared" si="3801"/>
        <v>0</v>
      </c>
      <c r="L4522" s="5">
        <f t="shared" si="3801"/>
        <v>-44968.700000000019</v>
      </c>
      <c r="M4522" s="5">
        <f t="shared" si="3782"/>
        <v>59003.499999999978</v>
      </c>
      <c r="N4522" s="5">
        <f>N4523</f>
        <v>59003.499790000002</v>
      </c>
      <c r="O4522" s="5">
        <f>O4523</f>
        <v>10915.60995</v>
      </c>
      <c r="P4522" s="5">
        <f t="shared" si="3802"/>
        <v>0</v>
      </c>
      <c r="Q4522" s="5">
        <f t="shared" si="3802"/>
        <v>0</v>
      </c>
      <c r="R4522" s="5">
        <f t="shared" si="3802"/>
        <v>59003.499790000002</v>
      </c>
      <c r="S4522" s="5">
        <f t="shared" si="3802"/>
        <v>10915.60995</v>
      </c>
      <c r="T4522" s="5">
        <f t="shared" si="3802"/>
        <v>41241.983840000001</v>
      </c>
      <c r="U4522" s="5">
        <f t="shared" si="3802"/>
        <v>0</v>
      </c>
      <c r="V4522" s="42">
        <f t="shared" si="3802"/>
        <v>41241.983840000001</v>
      </c>
      <c r="W4522" s="5">
        <f t="shared" si="3779"/>
        <v>69.897521311082883</v>
      </c>
      <c r="X4522" s="27"/>
    </row>
    <row r="4523" spans="1:25" ht="15.75" customHeight="1" x14ac:dyDescent="0.3">
      <c r="A4523" s="4" t="s">
        <v>265</v>
      </c>
      <c r="B4523" s="4" t="s">
        <v>1779</v>
      </c>
      <c r="C4523" s="4" t="s">
        <v>652</v>
      </c>
      <c r="D4523" s="4" t="s">
        <v>270</v>
      </c>
      <c r="E4523" s="14" t="s">
        <v>540</v>
      </c>
      <c r="F4523" s="5">
        <v>218006.3</v>
      </c>
      <c r="G4523" s="5"/>
      <c r="H4523" s="5"/>
      <c r="I4523" s="5">
        <f>-114032.7-1.4</f>
        <v>-114034.09999999999</v>
      </c>
      <c r="J4523" s="5">
        <v>114032.7</v>
      </c>
      <c r="K4523" s="5"/>
      <c r="L4523" s="5">
        <f>117652.06-1481.547-68605.801-50000-35248.173-7285.239</f>
        <v>-44968.700000000019</v>
      </c>
      <c r="M4523" s="5">
        <f t="shared" si="3782"/>
        <v>59003.499999999978</v>
      </c>
      <c r="N4523" s="5">
        <v>59003.499790000002</v>
      </c>
      <c r="O4523" s="5">
        <v>10915.60995</v>
      </c>
      <c r="P4523" s="5">
        <v>0</v>
      </c>
      <c r="Q4523" s="5">
        <v>0</v>
      </c>
      <c r="R4523" s="5">
        <f>N4523</f>
        <v>59003.499790000002</v>
      </c>
      <c r="S4523" s="5">
        <f>O4523</f>
        <v>10915.60995</v>
      </c>
      <c r="T4523" s="5">
        <v>41241.983840000001</v>
      </c>
      <c r="U4523" s="5">
        <v>0</v>
      </c>
      <c r="V4523" s="42">
        <f>T4523</f>
        <v>41241.983840000001</v>
      </c>
      <c r="W4523" s="5">
        <f t="shared" si="3779"/>
        <v>69.897521311082883</v>
      </c>
      <c r="X4523" s="27"/>
    </row>
    <row r="4524" spans="1:25" ht="31.5" hidden="1" customHeight="1" x14ac:dyDescent="0.25">
      <c r="A4524" s="4" t="s">
        <v>265</v>
      </c>
      <c r="B4524" s="4" t="s">
        <v>1779</v>
      </c>
      <c r="C4524" s="4" t="s">
        <v>1320</v>
      </c>
      <c r="D4524" s="4"/>
      <c r="E4524" s="14" t="s">
        <v>1321</v>
      </c>
      <c r="F4524" s="5">
        <f t="shared" ref="F4524:L4525" si="3803">F4525</f>
        <v>0</v>
      </c>
      <c r="G4524" s="5">
        <f t="shared" si="3803"/>
        <v>0</v>
      </c>
      <c r="H4524" s="5">
        <f t="shared" si="3803"/>
        <v>0</v>
      </c>
      <c r="I4524" s="5">
        <f t="shared" si="3803"/>
        <v>0</v>
      </c>
      <c r="J4524" s="5">
        <f t="shared" si="3803"/>
        <v>0</v>
      </c>
      <c r="K4524" s="5">
        <f t="shared" si="3803"/>
        <v>0</v>
      </c>
      <c r="L4524" s="5">
        <f t="shared" si="3803"/>
        <v>0</v>
      </c>
      <c r="M4524" s="5">
        <f t="shared" si="3782"/>
        <v>0</v>
      </c>
      <c r="N4524" s="5">
        <f>N4525</f>
        <v>0</v>
      </c>
      <c r="O4524" s="5">
        <f>O4525</f>
        <v>0</v>
      </c>
      <c r="P4524" s="5">
        <f t="shared" ref="P4524:V4525" si="3804">P4525</f>
        <v>0</v>
      </c>
      <c r="Q4524" s="5">
        <f t="shared" si="3804"/>
        <v>0</v>
      </c>
      <c r="R4524" s="5">
        <f t="shared" si="3804"/>
        <v>0</v>
      </c>
      <c r="S4524" s="5">
        <f t="shared" si="3804"/>
        <v>0</v>
      </c>
      <c r="T4524" s="5">
        <f t="shared" si="3804"/>
        <v>0</v>
      </c>
      <c r="U4524" s="5">
        <f t="shared" si="3804"/>
        <v>0</v>
      </c>
      <c r="V4524" s="42">
        <f t="shared" si="3804"/>
        <v>0</v>
      </c>
      <c r="W4524" s="5" t="e">
        <f t="shared" si="3779"/>
        <v>#DIV/0!</v>
      </c>
      <c r="X4524" s="27" t="s">
        <v>1591</v>
      </c>
      <c r="Y4524" s="2" t="s">
        <v>1630</v>
      </c>
    </row>
    <row r="4525" spans="1:25" ht="31.5" hidden="1" customHeight="1" x14ac:dyDescent="0.3">
      <c r="A4525" s="4" t="s">
        <v>265</v>
      </c>
      <c r="B4525" s="4" t="s">
        <v>1779</v>
      </c>
      <c r="C4525" s="4" t="s">
        <v>1320</v>
      </c>
      <c r="D4525" s="4" t="s">
        <v>271</v>
      </c>
      <c r="E4525" s="14" t="s">
        <v>539</v>
      </c>
      <c r="F4525" s="5">
        <f t="shared" si="3803"/>
        <v>0</v>
      </c>
      <c r="G4525" s="5">
        <f t="shared" si="3803"/>
        <v>0</v>
      </c>
      <c r="H4525" s="5">
        <f t="shared" si="3803"/>
        <v>0</v>
      </c>
      <c r="I4525" s="5">
        <f t="shared" si="3803"/>
        <v>0</v>
      </c>
      <c r="J4525" s="5">
        <f t="shared" si="3803"/>
        <v>0</v>
      </c>
      <c r="K4525" s="5">
        <f t="shared" si="3803"/>
        <v>0</v>
      </c>
      <c r="L4525" s="5">
        <f t="shared" si="3803"/>
        <v>0</v>
      </c>
      <c r="M4525" s="5">
        <f t="shared" si="3782"/>
        <v>0</v>
      </c>
      <c r="N4525" s="5">
        <f>N4526</f>
        <v>0</v>
      </c>
      <c r="O4525" s="5">
        <f>O4526</f>
        <v>0</v>
      </c>
      <c r="P4525" s="5">
        <f t="shared" si="3804"/>
        <v>0</v>
      </c>
      <c r="Q4525" s="5">
        <f t="shared" si="3804"/>
        <v>0</v>
      </c>
      <c r="R4525" s="5">
        <f t="shared" si="3804"/>
        <v>0</v>
      </c>
      <c r="S4525" s="5">
        <f t="shared" si="3804"/>
        <v>0</v>
      </c>
      <c r="T4525" s="5">
        <f t="shared" si="3804"/>
        <v>0</v>
      </c>
      <c r="U4525" s="5">
        <f t="shared" si="3804"/>
        <v>0</v>
      </c>
      <c r="V4525" s="42">
        <f t="shared" si="3804"/>
        <v>0</v>
      </c>
      <c r="W4525" s="5" t="e">
        <f t="shared" si="3779"/>
        <v>#DIV/0!</v>
      </c>
      <c r="X4525" s="27" t="s">
        <v>1591</v>
      </c>
      <c r="Y4525" s="2" t="s">
        <v>1630</v>
      </c>
    </row>
    <row r="4526" spans="1:25" ht="15.75" hidden="1" customHeight="1" x14ac:dyDescent="0.3">
      <c r="A4526" s="4" t="s">
        <v>265</v>
      </c>
      <c r="B4526" s="4" t="s">
        <v>1779</v>
      </c>
      <c r="C4526" s="4" t="s">
        <v>1320</v>
      </c>
      <c r="D4526" s="4" t="s">
        <v>270</v>
      </c>
      <c r="E4526" s="14" t="s">
        <v>540</v>
      </c>
      <c r="F4526" s="5"/>
      <c r="G4526" s="5"/>
      <c r="H4526" s="5"/>
      <c r="I4526" s="5"/>
      <c r="J4526" s="5"/>
      <c r="K4526" s="5"/>
      <c r="L4526" s="5"/>
      <c r="M4526" s="5">
        <f t="shared" si="3782"/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42">
        <v>0</v>
      </c>
      <c r="W4526" s="5" t="e">
        <f t="shared" si="3779"/>
        <v>#DIV/0!</v>
      </c>
      <c r="X4526" s="27" t="s">
        <v>1591</v>
      </c>
      <c r="Y4526" s="2" t="s">
        <v>1630</v>
      </c>
    </row>
    <row r="4527" spans="1:25" ht="31.5" customHeight="1" x14ac:dyDescent="0.3">
      <c r="A4527" s="4" t="s">
        <v>265</v>
      </c>
      <c r="B4527" s="4" t="s">
        <v>1779</v>
      </c>
      <c r="C4527" s="4" t="s">
        <v>1323</v>
      </c>
      <c r="D4527" s="4"/>
      <c r="E4527" s="14" t="s">
        <v>1322</v>
      </c>
      <c r="F4527" s="5">
        <f t="shared" ref="F4527:L4527" si="3805">F4528+F4530</f>
        <v>0</v>
      </c>
      <c r="G4527" s="5">
        <f t="shared" si="3805"/>
        <v>0</v>
      </c>
      <c r="H4527" s="5">
        <f t="shared" si="3805"/>
        <v>0</v>
      </c>
      <c r="I4527" s="5">
        <f t="shared" si="3805"/>
        <v>0</v>
      </c>
      <c r="J4527" s="5">
        <f t="shared" si="3805"/>
        <v>0</v>
      </c>
      <c r="K4527" s="5">
        <f t="shared" si="3805"/>
        <v>0</v>
      </c>
      <c r="L4527" s="5">
        <f t="shared" si="3805"/>
        <v>1093.999</v>
      </c>
      <c r="M4527" s="5">
        <f t="shared" si="3782"/>
        <v>1093.999</v>
      </c>
      <c r="N4527" s="5">
        <f>N4528+N4530</f>
        <v>1093.99847</v>
      </c>
      <c r="O4527" s="5">
        <f>O4528+O4530</f>
        <v>1093.99847</v>
      </c>
      <c r="P4527" s="5">
        <f t="shared" ref="P4527:V4527" si="3806">P4528+P4530</f>
        <v>0</v>
      </c>
      <c r="Q4527" s="5">
        <f t="shared" si="3806"/>
        <v>0</v>
      </c>
      <c r="R4527" s="5">
        <f t="shared" si="3806"/>
        <v>0</v>
      </c>
      <c r="S4527" s="5">
        <f t="shared" si="3806"/>
        <v>0</v>
      </c>
      <c r="T4527" s="5">
        <f t="shared" si="3806"/>
        <v>1093.99847</v>
      </c>
      <c r="U4527" s="5">
        <f t="shared" si="3806"/>
        <v>0</v>
      </c>
      <c r="V4527" s="42">
        <f t="shared" si="3806"/>
        <v>0</v>
      </c>
      <c r="W4527" s="5">
        <f t="shared" si="3779"/>
        <v>100</v>
      </c>
      <c r="X4527" s="27"/>
    </row>
    <row r="4528" spans="1:25" ht="31.5" customHeight="1" x14ac:dyDescent="0.3">
      <c r="A4528" s="4" t="s">
        <v>265</v>
      </c>
      <c r="B4528" s="4" t="s">
        <v>1779</v>
      </c>
      <c r="C4528" s="4" t="s">
        <v>1323</v>
      </c>
      <c r="D4528" s="4" t="s">
        <v>11</v>
      </c>
      <c r="E4528" s="14" t="s">
        <v>531</v>
      </c>
      <c r="F4528" s="5">
        <f t="shared" ref="F4528:L4528" si="3807">F4529</f>
        <v>0</v>
      </c>
      <c r="G4528" s="5">
        <f t="shared" si="3807"/>
        <v>0</v>
      </c>
      <c r="H4528" s="5">
        <f t="shared" si="3807"/>
        <v>0</v>
      </c>
      <c r="I4528" s="5">
        <f t="shared" si="3807"/>
        <v>0</v>
      </c>
      <c r="J4528" s="5">
        <f t="shared" si="3807"/>
        <v>0</v>
      </c>
      <c r="K4528" s="5">
        <f t="shared" si="3807"/>
        <v>0</v>
      </c>
      <c r="L4528" s="5">
        <f t="shared" si="3807"/>
        <v>1093.999</v>
      </c>
      <c r="M4528" s="5">
        <f t="shared" si="3782"/>
        <v>1093.999</v>
      </c>
      <c r="N4528" s="5">
        <f>N4529</f>
        <v>1093.99847</v>
      </c>
      <c r="O4528" s="5">
        <f>O4529</f>
        <v>1093.99847</v>
      </c>
      <c r="P4528" s="5">
        <f t="shared" ref="P4528:V4528" si="3808">P4529</f>
        <v>0</v>
      </c>
      <c r="Q4528" s="5">
        <f t="shared" si="3808"/>
        <v>0</v>
      </c>
      <c r="R4528" s="5">
        <f t="shared" si="3808"/>
        <v>0</v>
      </c>
      <c r="S4528" s="5">
        <f t="shared" si="3808"/>
        <v>0</v>
      </c>
      <c r="T4528" s="5">
        <f t="shared" si="3808"/>
        <v>1093.99847</v>
      </c>
      <c r="U4528" s="5">
        <f t="shared" si="3808"/>
        <v>0</v>
      </c>
      <c r="V4528" s="42">
        <f t="shared" si="3808"/>
        <v>0</v>
      </c>
      <c r="W4528" s="5">
        <f t="shared" si="3779"/>
        <v>100</v>
      </c>
      <c r="X4528" s="27"/>
    </row>
    <row r="4529" spans="1:25" ht="31.5" customHeight="1" x14ac:dyDescent="0.3">
      <c r="A4529" s="4" t="s">
        <v>265</v>
      </c>
      <c r="B4529" s="4" t="s">
        <v>1779</v>
      </c>
      <c r="C4529" s="4" t="s">
        <v>1323</v>
      </c>
      <c r="D4529" s="4" t="s">
        <v>12</v>
      </c>
      <c r="E4529" s="14" t="s">
        <v>532</v>
      </c>
      <c r="F4529" s="5"/>
      <c r="G4529" s="5"/>
      <c r="H4529" s="5"/>
      <c r="I4529" s="5"/>
      <c r="J4529" s="5"/>
      <c r="K4529" s="5"/>
      <c r="L4529" s="5">
        <v>1093.999</v>
      </c>
      <c r="M4529" s="5">
        <f t="shared" si="3782"/>
        <v>1093.999</v>
      </c>
      <c r="N4529" s="5">
        <v>1093.99847</v>
      </c>
      <c r="O4529" s="5">
        <v>1093.99847</v>
      </c>
      <c r="P4529" s="5">
        <v>0</v>
      </c>
      <c r="Q4529" s="5">
        <v>0</v>
      </c>
      <c r="R4529" s="5">
        <v>0</v>
      </c>
      <c r="S4529" s="5">
        <v>0</v>
      </c>
      <c r="T4529" s="5">
        <v>1093.99847</v>
      </c>
      <c r="U4529" s="5">
        <v>0</v>
      </c>
      <c r="V4529" s="42">
        <v>0</v>
      </c>
      <c r="W4529" s="5">
        <f t="shared" si="3779"/>
        <v>100</v>
      </c>
      <c r="X4529" s="27"/>
    </row>
    <row r="4530" spans="1:25" ht="31.5" hidden="1" customHeight="1" x14ac:dyDescent="0.3">
      <c r="A4530" s="4" t="s">
        <v>265</v>
      </c>
      <c r="B4530" s="4" t="s">
        <v>1779</v>
      </c>
      <c r="C4530" s="4" t="s">
        <v>1323</v>
      </c>
      <c r="D4530" s="4" t="s">
        <v>271</v>
      </c>
      <c r="E4530" s="14" t="s">
        <v>539</v>
      </c>
      <c r="F4530" s="5">
        <f t="shared" ref="F4530:L4530" si="3809">F4531</f>
        <v>0</v>
      </c>
      <c r="G4530" s="5">
        <f t="shared" si="3809"/>
        <v>0</v>
      </c>
      <c r="H4530" s="5">
        <f t="shared" si="3809"/>
        <v>0</v>
      </c>
      <c r="I4530" s="5">
        <f t="shared" si="3809"/>
        <v>0</v>
      </c>
      <c r="J4530" s="5">
        <f t="shared" si="3809"/>
        <v>0</v>
      </c>
      <c r="K4530" s="5">
        <f t="shared" si="3809"/>
        <v>0</v>
      </c>
      <c r="L4530" s="5">
        <f t="shared" si="3809"/>
        <v>0</v>
      </c>
      <c r="M4530" s="5">
        <f t="shared" si="3782"/>
        <v>0</v>
      </c>
      <c r="N4530" s="5">
        <f>N4531</f>
        <v>0</v>
      </c>
      <c r="O4530" s="5">
        <f>O4531</f>
        <v>0</v>
      </c>
      <c r="P4530" s="5">
        <f t="shared" ref="P4530:V4530" si="3810">P4531</f>
        <v>0</v>
      </c>
      <c r="Q4530" s="5">
        <f t="shared" si="3810"/>
        <v>0</v>
      </c>
      <c r="R4530" s="5">
        <f t="shared" si="3810"/>
        <v>0</v>
      </c>
      <c r="S4530" s="5">
        <f t="shared" si="3810"/>
        <v>0</v>
      </c>
      <c r="T4530" s="5">
        <f t="shared" si="3810"/>
        <v>0</v>
      </c>
      <c r="U4530" s="5">
        <f t="shared" si="3810"/>
        <v>0</v>
      </c>
      <c r="V4530" s="42">
        <f t="shared" si="3810"/>
        <v>0</v>
      </c>
      <c r="W4530" s="5" t="e">
        <f t="shared" si="3779"/>
        <v>#DIV/0!</v>
      </c>
      <c r="X4530" s="27" t="s">
        <v>1591</v>
      </c>
      <c r="Y4530" s="2" t="s">
        <v>1630</v>
      </c>
    </row>
    <row r="4531" spans="1:25" ht="15.75" hidden="1" customHeight="1" x14ac:dyDescent="0.3">
      <c r="A4531" s="4" t="s">
        <v>265</v>
      </c>
      <c r="B4531" s="4" t="s">
        <v>1779</v>
      </c>
      <c r="C4531" s="4" t="s">
        <v>1323</v>
      </c>
      <c r="D4531" s="4" t="s">
        <v>270</v>
      </c>
      <c r="E4531" s="14" t="s">
        <v>540</v>
      </c>
      <c r="F4531" s="5"/>
      <c r="G4531" s="5"/>
      <c r="H4531" s="5"/>
      <c r="I4531" s="5"/>
      <c r="J4531" s="5"/>
      <c r="K4531" s="5"/>
      <c r="L4531" s="5"/>
      <c r="M4531" s="5">
        <f t="shared" si="3782"/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42">
        <v>0</v>
      </c>
      <c r="W4531" s="5" t="e">
        <f t="shared" si="3779"/>
        <v>#DIV/0!</v>
      </c>
      <c r="X4531" s="27" t="s">
        <v>1591</v>
      </c>
      <c r="Y4531" s="2" t="s">
        <v>1630</v>
      </c>
    </row>
    <row r="4532" spans="1:25" ht="31.5" customHeight="1" x14ac:dyDescent="0.3">
      <c r="A4532" s="4" t="s">
        <v>265</v>
      </c>
      <c r="B4532" s="4" t="s">
        <v>1779</v>
      </c>
      <c r="C4532" s="4" t="s">
        <v>653</v>
      </c>
      <c r="D4532" s="4"/>
      <c r="E4532" s="14" t="s">
        <v>1716</v>
      </c>
      <c r="F4532" s="5">
        <f t="shared" ref="F4532:L4533" si="3811">F4533</f>
        <v>0</v>
      </c>
      <c r="G4532" s="5">
        <f t="shared" si="3811"/>
        <v>0</v>
      </c>
      <c r="H4532" s="5">
        <f t="shared" si="3811"/>
        <v>0</v>
      </c>
      <c r="I4532" s="5">
        <f t="shared" si="3811"/>
        <v>0</v>
      </c>
      <c r="J4532" s="5">
        <f t="shared" si="3811"/>
        <v>0</v>
      </c>
      <c r="K4532" s="5">
        <f t="shared" si="3811"/>
        <v>0</v>
      </c>
      <c r="L4532" s="5">
        <f t="shared" si="3811"/>
        <v>23804.960999999999</v>
      </c>
      <c r="M4532" s="5">
        <f t="shared" si="3782"/>
        <v>23804.960999999999</v>
      </c>
      <c r="N4532" s="5">
        <f>N4533</f>
        <v>23804.960210000001</v>
      </c>
      <c r="O4532" s="5">
        <f>O4533</f>
        <v>23804.959559999999</v>
      </c>
      <c r="P4532" s="5">
        <f t="shared" ref="P4532:V4533" si="3812">P4533</f>
        <v>0</v>
      </c>
      <c r="Q4532" s="5">
        <f t="shared" si="3812"/>
        <v>0</v>
      </c>
      <c r="R4532" s="5">
        <f t="shared" si="3812"/>
        <v>23804.960210000001</v>
      </c>
      <c r="S4532" s="5">
        <f t="shared" si="3812"/>
        <v>23804.959559999999</v>
      </c>
      <c r="T4532" s="5">
        <f t="shared" si="3812"/>
        <v>23804.959559999999</v>
      </c>
      <c r="U4532" s="5">
        <f t="shared" si="3812"/>
        <v>0</v>
      </c>
      <c r="V4532" s="42">
        <f t="shared" si="3812"/>
        <v>23804.959559999999</v>
      </c>
      <c r="W4532" s="5">
        <f t="shared" si="3779"/>
        <v>99.999997269476623</v>
      </c>
      <c r="X4532" s="27"/>
    </row>
    <row r="4533" spans="1:25" ht="31.5" customHeight="1" x14ac:dyDescent="0.3">
      <c r="A4533" s="4" t="s">
        <v>265</v>
      </c>
      <c r="B4533" s="4" t="s">
        <v>1779</v>
      </c>
      <c r="C4533" s="4" t="s">
        <v>653</v>
      </c>
      <c r="D4533" s="4" t="s">
        <v>271</v>
      </c>
      <c r="E4533" s="14" t="s">
        <v>539</v>
      </c>
      <c r="F4533" s="5">
        <f t="shared" si="3811"/>
        <v>0</v>
      </c>
      <c r="G4533" s="5">
        <f t="shared" si="3811"/>
        <v>0</v>
      </c>
      <c r="H4533" s="5">
        <f t="shared" si="3811"/>
        <v>0</v>
      </c>
      <c r="I4533" s="5">
        <f t="shared" si="3811"/>
        <v>0</v>
      </c>
      <c r="J4533" s="5">
        <f t="shared" si="3811"/>
        <v>0</v>
      </c>
      <c r="K4533" s="5">
        <f t="shared" si="3811"/>
        <v>0</v>
      </c>
      <c r="L4533" s="5">
        <f t="shared" si="3811"/>
        <v>23804.960999999999</v>
      </c>
      <c r="M4533" s="5">
        <f t="shared" si="3782"/>
        <v>23804.960999999999</v>
      </c>
      <c r="N4533" s="5">
        <f>N4534</f>
        <v>23804.960210000001</v>
      </c>
      <c r="O4533" s="5">
        <f>O4534</f>
        <v>23804.959559999999</v>
      </c>
      <c r="P4533" s="5">
        <f t="shared" si="3812"/>
        <v>0</v>
      </c>
      <c r="Q4533" s="5">
        <f t="shared" si="3812"/>
        <v>0</v>
      </c>
      <c r="R4533" s="5">
        <f t="shared" si="3812"/>
        <v>23804.960210000001</v>
      </c>
      <c r="S4533" s="5">
        <f t="shared" si="3812"/>
        <v>23804.959559999999</v>
      </c>
      <c r="T4533" s="5">
        <f t="shared" si="3812"/>
        <v>23804.959559999999</v>
      </c>
      <c r="U4533" s="5">
        <f t="shared" si="3812"/>
        <v>0</v>
      </c>
      <c r="V4533" s="42">
        <f t="shared" si="3812"/>
        <v>23804.959559999999</v>
      </c>
      <c r="W4533" s="5">
        <f t="shared" si="3779"/>
        <v>99.999997269476623</v>
      </c>
      <c r="X4533" s="27"/>
    </row>
    <row r="4534" spans="1:25" ht="15.75" customHeight="1" x14ac:dyDescent="0.3">
      <c r="A4534" s="4" t="s">
        <v>265</v>
      </c>
      <c r="B4534" s="4" t="s">
        <v>1779</v>
      </c>
      <c r="C4534" s="4" t="s">
        <v>653</v>
      </c>
      <c r="D4534" s="4" t="s">
        <v>270</v>
      </c>
      <c r="E4534" s="14" t="s">
        <v>540</v>
      </c>
      <c r="F4534" s="5"/>
      <c r="G4534" s="5"/>
      <c r="H4534" s="5"/>
      <c r="I4534" s="5"/>
      <c r="J4534" s="5"/>
      <c r="K4534" s="5"/>
      <c r="L4534" s="5">
        <f>28472.53-4208.975-458.594</f>
        <v>23804.960999999999</v>
      </c>
      <c r="M4534" s="5">
        <f t="shared" si="3782"/>
        <v>23804.960999999999</v>
      </c>
      <c r="N4534" s="5">
        <v>23804.960210000001</v>
      </c>
      <c r="O4534" s="5">
        <v>23804.959559999999</v>
      </c>
      <c r="P4534" s="5">
        <v>0</v>
      </c>
      <c r="Q4534" s="5">
        <v>0</v>
      </c>
      <c r="R4534" s="5">
        <f>N4534</f>
        <v>23804.960210000001</v>
      </c>
      <c r="S4534" s="5">
        <f>O4534</f>
        <v>23804.959559999999</v>
      </c>
      <c r="T4534" s="5">
        <v>23804.959559999999</v>
      </c>
      <c r="U4534" s="5">
        <v>0</v>
      </c>
      <c r="V4534" s="42">
        <f>T4534</f>
        <v>23804.959559999999</v>
      </c>
      <c r="W4534" s="5">
        <f t="shared" si="3779"/>
        <v>99.999997269476623</v>
      </c>
      <c r="X4534" s="27"/>
    </row>
    <row r="4535" spans="1:25" ht="31.5" hidden="1" customHeight="1" x14ac:dyDescent="0.25">
      <c r="A4535" s="4" t="s">
        <v>265</v>
      </c>
      <c r="B4535" s="4" t="s">
        <v>1779</v>
      </c>
      <c r="C4535" s="4" t="s">
        <v>1308</v>
      </c>
      <c r="D4535" s="4"/>
      <c r="E4535" s="14" t="s">
        <v>1309</v>
      </c>
      <c r="F4535" s="5">
        <f t="shared" ref="F4535:L4536" si="3813">F4536</f>
        <v>0</v>
      </c>
      <c r="G4535" s="5">
        <f t="shared" si="3813"/>
        <v>0</v>
      </c>
      <c r="H4535" s="5">
        <f t="shared" si="3813"/>
        <v>0</v>
      </c>
      <c r="I4535" s="5">
        <f t="shared" si="3813"/>
        <v>0</v>
      </c>
      <c r="J4535" s="5">
        <f t="shared" si="3813"/>
        <v>0</v>
      </c>
      <c r="K4535" s="5">
        <f t="shared" si="3813"/>
        <v>0</v>
      </c>
      <c r="L4535" s="5">
        <f t="shared" si="3813"/>
        <v>0</v>
      </c>
      <c r="M4535" s="5">
        <f t="shared" si="3782"/>
        <v>0</v>
      </c>
      <c r="N4535" s="5">
        <f>N4536</f>
        <v>0</v>
      </c>
      <c r="O4535" s="5">
        <f>O4536</f>
        <v>0</v>
      </c>
      <c r="P4535" s="5">
        <f t="shared" ref="P4535:V4536" si="3814">P4536</f>
        <v>0</v>
      </c>
      <c r="Q4535" s="5">
        <f t="shared" si="3814"/>
        <v>0</v>
      </c>
      <c r="R4535" s="5">
        <f t="shared" si="3814"/>
        <v>0</v>
      </c>
      <c r="S4535" s="5">
        <f t="shared" si="3814"/>
        <v>0</v>
      </c>
      <c r="T4535" s="5">
        <f t="shared" si="3814"/>
        <v>0</v>
      </c>
      <c r="U4535" s="5">
        <f t="shared" si="3814"/>
        <v>0</v>
      </c>
      <c r="V4535" s="42">
        <f t="shared" si="3814"/>
        <v>0</v>
      </c>
      <c r="W4535" s="5" t="e">
        <f t="shared" si="3779"/>
        <v>#DIV/0!</v>
      </c>
      <c r="X4535" s="27" t="s">
        <v>1591</v>
      </c>
      <c r="Y4535" s="2" t="s">
        <v>1630</v>
      </c>
    </row>
    <row r="4536" spans="1:25" ht="31.5" hidden="1" customHeight="1" x14ac:dyDescent="0.25">
      <c r="A4536" s="4" t="s">
        <v>265</v>
      </c>
      <c r="B4536" s="4" t="s">
        <v>1779</v>
      </c>
      <c r="C4536" s="4" t="s">
        <v>1308</v>
      </c>
      <c r="D4536" s="4" t="s">
        <v>271</v>
      </c>
      <c r="E4536" s="14" t="s">
        <v>539</v>
      </c>
      <c r="F4536" s="5">
        <f t="shared" si="3813"/>
        <v>0</v>
      </c>
      <c r="G4536" s="5">
        <f t="shared" si="3813"/>
        <v>0</v>
      </c>
      <c r="H4536" s="5">
        <f t="shared" si="3813"/>
        <v>0</v>
      </c>
      <c r="I4536" s="5">
        <f t="shared" si="3813"/>
        <v>0</v>
      </c>
      <c r="J4536" s="5">
        <f t="shared" si="3813"/>
        <v>0</v>
      </c>
      <c r="K4536" s="5">
        <f t="shared" si="3813"/>
        <v>0</v>
      </c>
      <c r="L4536" s="5">
        <f t="shared" si="3813"/>
        <v>0</v>
      </c>
      <c r="M4536" s="5">
        <f t="shared" si="3782"/>
        <v>0</v>
      </c>
      <c r="N4536" s="5">
        <f>N4537</f>
        <v>0</v>
      </c>
      <c r="O4536" s="5">
        <f>O4537</f>
        <v>0</v>
      </c>
      <c r="P4536" s="5">
        <f t="shared" si="3814"/>
        <v>0</v>
      </c>
      <c r="Q4536" s="5">
        <f t="shared" si="3814"/>
        <v>0</v>
      </c>
      <c r="R4536" s="5">
        <f t="shared" si="3814"/>
        <v>0</v>
      </c>
      <c r="S4536" s="5">
        <f t="shared" si="3814"/>
        <v>0</v>
      </c>
      <c r="T4536" s="5">
        <f t="shared" si="3814"/>
        <v>0</v>
      </c>
      <c r="U4536" s="5">
        <f t="shared" si="3814"/>
        <v>0</v>
      </c>
      <c r="V4536" s="42">
        <f t="shared" si="3814"/>
        <v>0</v>
      </c>
      <c r="W4536" s="5" t="e">
        <f t="shared" si="3779"/>
        <v>#DIV/0!</v>
      </c>
      <c r="X4536" s="27" t="s">
        <v>1591</v>
      </c>
      <c r="Y4536" s="2" t="s">
        <v>1630</v>
      </c>
    </row>
    <row r="4537" spans="1:25" ht="15.75" hidden="1" customHeight="1" x14ac:dyDescent="0.25">
      <c r="A4537" s="4" t="s">
        <v>265</v>
      </c>
      <c r="B4537" s="4" t="s">
        <v>1779</v>
      </c>
      <c r="C4537" s="4" t="s">
        <v>1308</v>
      </c>
      <c r="D4537" s="4" t="s">
        <v>270</v>
      </c>
      <c r="E4537" s="14" t="s">
        <v>540</v>
      </c>
      <c r="F4537" s="5"/>
      <c r="G4537" s="5"/>
      <c r="H4537" s="5"/>
      <c r="I4537" s="5"/>
      <c r="J4537" s="5"/>
      <c r="K4537" s="5"/>
      <c r="L4537" s="5"/>
      <c r="M4537" s="5">
        <f t="shared" si="3782"/>
        <v>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0</v>
      </c>
      <c r="U4537" s="5">
        <v>0</v>
      </c>
      <c r="V4537" s="42">
        <v>0</v>
      </c>
      <c r="W4537" s="5" t="e">
        <f t="shared" si="3779"/>
        <v>#DIV/0!</v>
      </c>
      <c r="X4537" s="27" t="s">
        <v>1591</v>
      </c>
      <c r="Y4537" s="2" t="s">
        <v>1630</v>
      </c>
    </row>
    <row r="4538" spans="1:25" ht="47.25" hidden="1" customHeight="1" x14ac:dyDescent="0.25">
      <c r="A4538" s="4" t="s">
        <v>265</v>
      </c>
      <c r="B4538" s="4" t="s">
        <v>1779</v>
      </c>
      <c r="C4538" s="4" t="s">
        <v>918</v>
      </c>
      <c r="D4538" s="4"/>
      <c r="E4538" s="14" t="s">
        <v>1447</v>
      </c>
      <c r="F4538" s="5">
        <f t="shared" ref="F4538:L4539" si="3815">F4539</f>
        <v>0</v>
      </c>
      <c r="G4538" s="5">
        <f t="shared" si="3815"/>
        <v>0</v>
      </c>
      <c r="H4538" s="5">
        <f t="shared" si="3815"/>
        <v>0</v>
      </c>
      <c r="I4538" s="5">
        <f t="shared" si="3815"/>
        <v>0</v>
      </c>
      <c r="J4538" s="5">
        <f t="shared" si="3815"/>
        <v>0</v>
      </c>
      <c r="K4538" s="5">
        <f t="shared" si="3815"/>
        <v>0</v>
      </c>
      <c r="L4538" s="5">
        <f t="shared" si="3815"/>
        <v>0</v>
      </c>
      <c r="M4538" s="5">
        <f t="shared" si="3782"/>
        <v>0</v>
      </c>
      <c r="N4538" s="5">
        <f>N4539</f>
        <v>0</v>
      </c>
      <c r="O4538" s="5">
        <f>O4539</f>
        <v>0</v>
      </c>
      <c r="P4538" s="5">
        <f t="shared" ref="P4538:V4539" si="3816">P4539</f>
        <v>0</v>
      </c>
      <c r="Q4538" s="5">
        <f t="shared" si="3816"/>
        <v>0</v>
      </c>
      <c r="R4538" s="5">
        <f t="shared" si="3816"/>
        <v>0</v>
      </c>
      <c r="S4538" s="5">
        <f t="shared" si="3816"/>
        <v>0</v>
      </c>
      <c r="T4538" s="5">
        <f t="shared" si="3816"/>
        <v>0</v>
      </c>
      <c r="U4538" s="5">
        <f t="shared" si="3816"/>
        <v>0</v>
      </c>
      <c r="V4538" s="42">
        <f t="shared" si="3816"/>
        <v>0</v>
      </c>
      <c r="W4538" s="5" t="e">
        <f t="shared" si="3779"/>
        <v>#DIV/0!</v>
      </c>
      <c r="X4538" s="27" t="s">
        <v>1591</v>
      </c>
      <c r="Y4538" s="2" t="s">
        <v>1630</v>
      </c>
    </row>
    <row r="4539" spans="1:25" ht="31.5" hidden="1" customHeight="1" x14ac:dyDescent="0.25">
      <c r="A4539" s="4" t="s">
        <v>265</v>
      </c>
      <c r="B4539" s="4" t="s">
        <v>1779</v>
      </c>
      <c r="C4539" s="4" t="s">
        <v>918</v>
      </c>
      <c r="D4539" s="4" t="s">
        <v>271</v>
      </c>
      <c r="E4539" s="14" t="s">
        <v>539</v>
      </c>
      <c r="F4539" s="5">
        <f t="shared" si="3815"/>
        <v>0</v>
      </c>
      <c r="G4539" s="5">
        <f t="shared" si="3815"/>
        <v>0</v>
      </c>
      <c r="H4539" s="5">
        <f t="shared" si="3815"/>
        <v>0</v>
      </c>
      <c r="I4539" s="5">
        <f t="shared" si="3815"/>
        <v>0</v>
      </c>
      <c r="J4539" s="5">
        <f t="shared" si="3815"/>
        <v>0</v>
      </c>
      <c r="K4539" s="5">
        <f t="shared" si="3815"/>
        <v>0</v>
      </c>
      <c r="L4539" s="5">
        <f t="shared" si="3815"/>
        <v>0</v>
      </c>
      <c r="M4539" s="5">
        <f t="shared" si="3782"/>
        <v>0</v>
      </c>
      <c r="N4539" s="5">
        <f>N4540</f>
        <v>0</v>
      </c>
      <c r="O4539" s="5">
        <f>O4540</f>
        <v>0</v>
      </c>
      <c r="P4539" s="5">
        <f t="shared" si="3816"/>
        <v>0</v>
      </c>
      <c r="Q4539" s="5">
        <f t="shared" si="3816"/>
        <v>0</v>
      </c>
      <c r="R4539" s="5">
        <f t="shared" si="3816"/>
        <v>0</v>
      </c>
      <c r="S4539" s="5">
        <f t="shared" si="3816"/>
        <v>0</v>
      </c>
      <c r="T4539" s="5">
        <f t="shared" si="3816"/>
        <v>0</v>
      </c>
      <c r="U4539" s="5">
        <f t="shared" si="3816"/>
        <v>0</v>
      </c>
      <c r="V4539" s="42">
        <f t="shared" si="3816"/>
        <v>0</v>
      </c>
      <c r="W4539" s="5" t="e">
        <f t="shared" si="3779"/>
        <v>#DIV/0!</v>
      </c>
      <c r="X4539" s="27" t="s">
        <v>1591</v>
      </c>
      <c r="Y4539" s="2" t="s">
        <v>1630</v>
      </c>
    </row>
    <row r="4540" spans="1:25" ht="15.75" hidden="1" customHeight="1" x14ac:dyDescent="0.25">
      <c r="A4540" s="4" t="s">
        <v>265</v>
      </c>
      <c r="B4540" s="4" t="s">
        <v>1779</v>
      </c>
      <c r="C4540" s="4" t="s">
        <v>918</v>
      </c>
      <c r="D4540" s="4" t="s">
        <v>270</v>
      </c>
      <c r="E4540" s="14" t="s">
        <v>540</v>
      </c>
      <c r="F4540" s="5"/>
      <c r="G4540" s="5"/>
      <c r="H4540" s="5"/>
      <c r="I4540" s="5"/>
      <c r="J4540" s="5"/>
      <c r="K4540" s="5"/>
      <c r="L4540" s="5"/>
      <c r="M4540" s="5">
        <f t="shared" si="3782"/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42">
        <v>0</v>
      </c>
      <c r="W4540" s="5" t="e">
        <f t="shared" si="3779"/>
        <v>#DIV/0!</v>
      </c>
      <c r="X4540" s="27" t="s">
        <v>1591</v>
      </c>
      <c r="Y4540" s="2" t="s">
        <v>1630</v>
      </c>
    </row>
    <row r="4541" spans="1:25" ht="31.5" hidden="1" customHeight="1" x14ac:dyDescent="0.25">
      <c r="A4541" s="4" t="s">
        <v>265</v>
      </c>
      <c r="B4541" s="4" t="s">
        <v>1779</v>
      </c>
      <c r="C4541" s="4" t="s">
        <v>923</v>
      </c>
      <c r="D4541" s="4"/>
      <c r="E4541" s="14" t="s">
        <v>1335</v>
      </c>
      <c r="F4541" s="5">
        <f t="shared" ref="F4541:L4542" si="3817">F4542</f>
        <v>0</v>
      </c>
      <c r="G4541" s="5">
        <f t="shared" si="3817"/>
        <v>0</v>
      </c>
      <c r="H4541" s="5">
        <f t="shared" si="3817"/>
        <v>0</v>
      </c>
      <c r="I4541" s="5">
        <f t="shared" si="3817"/>
        <v>0</v>
      </c>
      <c r="J4541" s="5">
        <f t="shared" si="3817"/>
        <v>0</v>
      </c>
      <c r="K4541" s="5">
        <f t="shared" si="3817"/>
        <v>0</v>
      </c>
      <c r="L4541" s="5">
        <f t="shared" si="3817"/>
        <v>0</v>
      </c>
      <c r="M4541" s="5">
        <f t="shared" si="3782"/>
        <v>0</v>
      </c>
      <c r="N4541" s="5">
        <f>N4542</f>
        <v>0</v>
      </c>
      <c r="O4541" s="5">
        <f>O4542</f>
        <v>0</v>
      </c>
      <c r="P4541" s="5">
        <f t="shared" ref="P4541:V4542" si="3818">P4542</f>
        <v>0</v>
      </c>
      <c r="Q4541" s="5">
        <f t="shared" si="3818"/>
        <v>0</v>
      </c>
      <c r="R4541" s="5">
        <f t="shared" si="3818"/>
        <v>0</v>
      </c>
      <c r="S4541" s="5">
        <f t="shared" si="3818"/>
        <v>0</v>
      </c>
      <c r="T4541" s="5">
        <f t="shared" si="3818"/>
        <v>0</v>
      </c>
      <c r="U4541" s="5">
        <f t="shared" si="3818"/>
        <v>0</v>
      </c>
      <c r="V4541" s="42">
        <f t="shared" si="3818"/>
        <v>0</v>
      </c>
      <c r="W4541" s="5" t="e">
        <f t="shared" si="3779"/>
        <v>#DIV/0!</v>
      </c>
      <c r="X4541" s="27" t="s">
        <v>1591</v>
      </c>
      <c r="Y4541" s="2" t="s">
        <v>1630</v>
      </c>
    </row>
    <row r="4542" spans="1:25" ht="31.5" hidden="1" customHeight="1" x14ac:dyDescent="0.25">
      <c r="A4542" s="4" t="s">
        <v>265</v>
      </c>
      <c r="B4542" s="4" t="s">
        <v>1779</v>
      </c>
      <c r="C4542" s="4" t="s">
        <v>923</v>
      </c>
      <c r="D4542" s="4" t="s">
        <v>271</v>
      </c>
      <c r="E4542" s="14" t="s">
        <v>539</v>
      </c>
      <c r="F4542" s="5">
        <f t="shared" si="3817"/>
        <v>0</v>
      </c>
      <c r="G4542" s="5">
        <f t="shared" si="3817"/>
        <v>0</v>
      </c>
      <c r="H4542" s="5">
        <f t="shared" si="3817"/>
        <v>0</v>
      </c>
      <c r="I4542" s="5">
        <f t="shared" si="3817"/>
        <v>0</v>
      </c>
      <c r="J4542" s="5">
        <f t="shared" si="3817"/>
        <v>0</v>
      </c>
      <c r="K4542" s="5">
        <f t="shared" si="3817"/>
        <v>0</v>
      </c>
      <c r="L4542" s="5">
        <f t="shared" si="3817"/>
        <v>0</v>
      </c>
      <c r="M4542" s="5">
        <f t="shared" si="3782"/>
        <v>0</v>
      </c>
      <c r="N4542" s="5">
        <f>N4543</f>
        <v>0</v>
      </c>
      <c r="O4542" s="5">
        <f>O4543</f>
        <v>0</v>
      </c>
      <c r="P4542" s="5">
        <f t="shared" si="3818"/>
        <v>0</v>
      </c>
      <c r="Q4542" s="5">
        <f t="shared" si="3818"/>
        <v>0</v>
      </c>
      <c r="R4542" s="5">
        <f t="shared" si="3818"/>
        <v>0</v>
      </c>
      <c r="S4542" s="5">
        <f t="shared" si="3818"/>
        <v>0</v>
      </c>
      <c r="T4542" s="5">
        <f t="shared" si="3818"/>
        <v>0</v>
      </c>
      <c r="U4542" s="5">
        <f t="shared" si="3818"/>
        <v>0</v>
      </c>
      <c r="V4542" s="42">
        <f t="shared" si="3818"/>
        <v>0</v>
      </c>
      <c r="W4542" s="5" t="e">
        <f t="shared" si="3779"/>
        <v>#DIV/0!</v>
      </c>
      <c r="X4542" s="27" t="s">
        <v>1591</v>
      </c>
      <c r="Y4542" s="2" t="s">
        <v>1630</v>
      </c>
    </row>
    <row r="4543" spans="1:25" ht="15.75" hidden="1" customHeight="1" x14ac:dyDescent="0.25">
      <c r="A4543" s="4" t="s">
        <v>265</v>
      </c>
      <c r="B4543" s="4" t="s">
        <v>1779</v>
      </c>
      <c r="C4543" s="4" t="s">
        <v>923</v>
      </c>
      <c r="D4543" s="4" t="s">
        <v>270</v>
      </c>
      <c r="E4543" s="14" t="s">
        <v>540</v>
      </c>
      <c r="F4543" s="5"/>
      <c r="G4543" s="5"/>
      <c r="H4543" s="5"/>
      <c r="I4543" s="5"/>
      <c r="J4543" s="5"/>
      <c r="K4543" s="5"/>
      <c r="L4543" s="5"/>
      <c r="M4543" s="5">
        <f t="shared" si="3782"/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42">
        <v>0</v>
      </c>
      <c r="W4543" s="5" t="e">
        <f t="shared" si="3779"/>
        <v>#DIV/0!</v>
      </c>
      <c r="X4543" s="27" t="s">
        <v>1591</v>
      </c>
      <c r="Y4543" s="2" t="s">
        <v>1630</v>
      </c>
    </row>
    <row r="4544" spans="1:25" ht="31.5" hidden="1" customHeight="1" x14ac:dyDescent="0.25">
      <c r="A4544" s="4" t="s">
        <v>265</v>
      </c>
      <c r="B4544" s="4" t="s">
        <v>1779</v>
      </c>
      <c r="C4544" s="4" t="s">
        <v>924</v>
      </c>
      <c r="D4544" s="4"/>
      <c r="E4544" s="14" t="s">
        <v>1683</v>
      </c>
      <c r="F4544" s="5">
        <f t="shared" ref="F4544:L4545" si="3819">F4545</f>
        <v>0</v>
      </c>
      <c r="G4544" s="5">
        <f t="shared" si="3819"/>
        <v>0</v>
      </c>
      <c r="H4544" s="5">
        <f t="shared" si="3819"/>
        <v>0</v>
      </c>
      <c r="I4544" s="5">
        <f t="shared" si="3819"/>
        <v>0</v>
      </c>
      <c r="J4544" s="5">
        <f t="shared" si="3819"/>
        <v>0</v>
      </c>
      <c r="K4544" s="5">
        <f t="shared" si="3819"/>
        <v>0</v>
      </c>
      <c r="L4544" s="5">
        <f t="shared" si="3819"/>
        <v>15</v>
      </c>
      <c r="M4544" s="5">
        <f t="shared" si="3782"/>
        <v>15</v>
      </c>
      <c r="N4544" s="5">
        <f>N4545</f>
        <v>0</v>
      </c>
      <c r="O4544" s="5">
        <f>O4545</f>
        <v>0</v>
      </c>
      <c r="P4544" s="5">
        <f t="shared" ref="P4544:V4545" si="3820">P4545</f>
        <v>0</v>
      </c>
      <c r="Q4544" s="5">
        <f t="shared" si="3820"/>
        <v>0</v>
      </c>
      <c r="R4544" s="5">
        <f t="shared" si="3820"/>
        <v>0</v>
      </c>
      <c r="S4544" s="5">
        <f t="shared" si="3820"/>
        <v>0</v>
      </c>
      <c r="T4544" s="5">
        <f t="shared" si="3820"/>
        <v>0</v>
      </c>
      <c r="U4544" s="5">
        <f t="shared" si="3820"/>
        <v>0</v>
      </c>
      <c r="V4544" s="42">
        <f t="shared" si="3820"/>
        <v>0</v>
      </c>
      <c r="W4544" s="5" t="e">
        <f t="shared" si="3779"/>
        <v>#DIV/0!</v>
      </c>
      <c r="X4544" s="25" t="s">
        <v>1591</v>
      </c>
    </row>
    <row r="4545" spans="1:25" ht="31.5" hidden="1" customHeight="1" x14ac:dyDescent="0.3">
      <c r="A4545" s="4" t="s">
        <v>265</v>
      </c>
      <c r="B4545" s="4" t="s">
        <v>1779</v>
      </c>
      <c r="C4545" s="4" t="s">
        <v>924</v>
      </c>
      <c r="D4545" s="4" t="s">
        <v>271</v>
      </c>
      <c r="E4545" s="14" t="s">
        <v>539</v>
      </c>
      <c r="F4545" s="5">
        <f t="shared" si="3819"/>
        <v>0</v>
      </c>
      <c r="G4545" s="5">
        <f t="shared" si="3819"/>
        <v>0</v>
      </c>
      <c r="H4545" s="5">
        <f t="shared" si="3819"/>
        <v>0</v>
      </c>
      <c r="I4545" s="5">
        <f t="shared" si="3819"/>
        <v>0</v>
      </c>
      <c r="J4545" s="5">
        <f t="shared" si="3819"/>
        <v>0</v>
      </c>
      <c r="K4545" s="5">
        <f t="shared" si="3819"/>
        <v>0</v>
      </c>
      <c r="L4545" s="5">
        <f t="shared" si="3819"/>
        <v>15</v>
      </c>
      <c r="M4545" s="5">
        <f t="shared" si="3782"/>
        <v>15</v>
      </c>
      <c r="N4545" s="5">
        <f>N4546</f>
        <v>0</v>
      </c>
      <c r="O4545" s="5">
        <f>O4546</f>
        <v>0</v>
      </c>
      <c r="P4545" s="5">
        <f t="shared" si="3820"/>
        <v>0</v>
      </c>
      <c r="Q4545" s="5">
        <f t="shared" si="3820"/>
        <v>0</v>
      </c>
      <c r="R4545" s="5">
        <f t="shared" si="3820"/>
        <v>0</v>
      </c>
      <c r="S4545" s="5">
        <f t="shared" si="3820"/>
        <v>0</v>
      </c>
      <c r="T4545" s="5">
        <f t="shared" si="3820"/>
        <v>0</v>
      </c>
      <c r="U4545" s="5">
        <f t="shared" si="3820"/>
        <v>0</v>
      </c>
      <c r="V4545" s="42">
        <f t="shared" si="3820"/>
        <v>0</v>
      </c>
      <c r="W4545" s="5" t="e">
        <f t="shared" si="3779"/>
        <v>#DIV/0!</v>
      </c>
      <c r="X4545" s="25" t="s">
        <v>1591</v>
      </c>
    </row>
    <row r="4546" spans="1:25" ht="15.75" hidden="1" customHeight="1" x14ac:dyDescent="0.3">
      <c r="A4546" s="4" t="s">
        <v>265</v>
      </c>
      <c r="B4546" s="4" t="s">
        <v>1779</v>
      </c>
      <c r="C4546" s="4" t="s">
        <v>924</v>
      </c>
      <c r="D4546" s="4" t="s">
        <v>270</v>
      </c>
      <c r="E4546" s="14" t="s">
        <v>540</v>
      </c>
      <c r="F4546" s="5"/>
      <c r="G4546" s="5"/>
      <c r="H4546" s="5"/>
      <c r="I4546" s="5"/>
      <c r="J4546" s="5"/>
      <c r="K4546" s="5"/>
      <c r="L4546" s="5">
        <v>15</v>
      </c>
      <c r="M4546" s="5">
        <f t="shared" si="3782"/>
        <v>15</v>
      </c>
      <c r="N4546" s="5">
        <v>0</v>
      </c>
      <c r="O4546" s="5">
        <v>0</v>
      </c>
      <c r="P4546" s="5">
        <v>0</v>
      </c>
      <c r="Q4546" s="5">
        <v>0</v>
      </c>
      <c r="R4546" s="5">
        <f>N4546</f>
        <v>0</v>
      </c>
      <c r="S4546" s="5">
        <f>O4546</f>
        <v>0</v>
      </c>
      <c r="T4546" s="5">
        <v>0</v>
      </c>
      <c r="U4546" s="5">
        <v>0</v>
      </c>
      <c r="V4546" s="42">
        <v>0</v>
      </c>
      <c r="W4546" s="5" t="e">
        <f t="shared" si="3779"/>
        <v>#DIV/0!</v>
      </c>
      <c r="X4546" s="25" t="s">
        <v>1591</v>
      </c>
    </row>
    <row r="4547" spans="1:25" ht="110.25" customHeight="1" x14ac:dyDescent="0.3">
      <c r="A4547" s="4" t="s">
        <v>265</v>
      </c>
      <c r="B4547" s="4" t="s">
        <v>1779</v>
      </c>
      <c r="C4547" s="4" t="s">
        <v>935</v>
      </c>
      <c r="D4547" s="4"/>
      <c r="E4547" s="14" t="s">
        <v>1728</v>
      </c>
      <c r="F4547" s="5">
        <f t="shared" ref="F4547:L4548" si="3821">F4548</f>
        <v>77977.3</v>
      </c>
      <c r="G4547" s="5">
        <f t="shared" si="3821"/>
        <v>150000</v>
      </c>
      <c r="H4547" s="5">
        <f t="shared" si="3821"/>
        <v>0</v>
      </c>
      <c r="I4547" s="5">
        <f t="shared" si="3821"/>
        <v>-77977.3</v>
      </c>
      <c r="J4547" s="5">
        <f t="shared" si="3821"/>
        <v>-150000</v>
      </c>
      <c r="K4547" s="5">
        <f t="shared" si="3821"/>
        <v>0</v>
      </c>
      <c r="L4547" s="5">
        <f t="shared" si="3821"/>
        <v>8887.8259999999991</v>
      </c>
      <c r="M4547" s="5">
        <f t="shared" si="3782"/>
        <v>8887.8259999999991</v>
      </c>
      <c r="N4547" s="5">
        <f>N4548</f>
        <v>8887.8258700000006</v>
      </c>
      <c r="O4547" s="5">
        <f>O4548</f>
        <v>0</v>
      </c>
      <c r="P4547" s="5">
        <f t="shared" ref="P4547:V4548" si="3822">P4548</f>
        <v>0</v>
      </c>
      <c r="Q4547" s="5">
        <f t="shared" si="3822"/>
        <v>0</v>
      </c>
      <c r="R4547" s="5">
        <f t="shared" si="3822"/>
        <v>8887.8258700000006</v>
      </c>
      <c r="S4547" s="5">
        <f t="shared" si="3822"/>
        <v>0</v>
      </c>
      <c r="T4547" s="5">
        <f t="shared" si="3822"/>
        <v>0</v>
      </c>
      <c r="U4547" s="5">
        <f t="shared" si="3822"/>
        <v>0</v>
      </c>
      <c r="V4547" s="42">
        <f t="shared" si="3822"/>
        <v>0</v>
      </c>
      <c r="W4547" s="5">
        <f t="shared" si="3779"/>
        <v>0</v>
      </c>
      <c r="X4547" s="27"/>
    </row>
    <row r="4548" spans="1:25" ht="31.5" customHeight="1" x14ac:dyDescent="0.3">
      <c r="A4548" s="4" t="s">
        <v>265</v>
      </c>
      <c r="B4548" s="4" t="s">
        <v>1779</v>
      </c>
      <c r="C4548" s="4" t="s">
        <v>935</v>
      </c>
      <c r="D4548" s="4" t="s">
        <v>271</v>
      </c>
      <c r="E4548" s="14" t="s">
        <v>539</v>
      </c>
      <c r="F4548" s="5">
        <f t="shared" si="3821"/>
        <v>77977.3</v>
      </c>
      <c r="G4548" s="5">
        <f t="shared" si="3821"/>
        <v>150000</v>
      </c>
      <c r="H4548" s="5">
        <f t="shared" si="3821"/>
        <v>0</v>
      </c>
      <c r="I4548" s="5">
        <f t="shared" si="3821"/>
        <v>-77977.3</v>
      </c>
      <c r="J4548" s="5">
        <f t="shared" si="3821"/>
        <v>-150000</v>
      </c>
      <c r="K4548" s="5">
        <f t="shared" si="3821"/>
        <v>0</v>
      </c>
      <c r="L4548" s="5">
        <f t="shared" si="3821"/>
        <v>8887.8259999999991</v>
      </c>
      <c r="M4548" s="5">
        <f t="shared" si="3782"/>
        <v>8887.8259999999991</v>
      </c>
      <c r="N4548" s="5">
        <f>N4549</f>
        <v>8887.8258700000006</v>
      </c>
      <c r="O4548" s="5">
        <f>O4549</f>
        <v>0</v>
      </c>
      <c r="P4548" s="5">
        <f t="shared" si="3822"/>
        <v>0</v>
      </c>
      <c r="Q4548" s="5">
        <f t="shared" si="3822"/>
        <v>0</v>
      </c>
      <c r="R4548" s="5">
        <f t="shared" si="3822"/>
        <v>8887.8258700000006</v>
      </c>
      <c r="S4548" s="5">
        <f t="shared" si="3822"/>
        <v>0</v>
      </c>
      <c r="T4548" s="5">
        <f t="shared" si="3822"/>
        <v>0</v>
      </c>
      <c r="U4548" s="5">
        <f t="shared" si="3822"/>
        <v>0</v>
      </c>
      <c r="V4548" s="42">
        <f t="shared" si="3822"/>
        <v>0</v>
      </c>
      <c r="W4548" s="5">
        <f t="shared" si="3779"/>
        <v>0</v>
      </c>
      <c r="X4548" s="27"/>
    </row>
    <row r="4549" spans="1:25" ht="15.75" customHeight="1" x14ac:dyDescent="0.3">
      <c r="A4549" s="4" t="s">
        <v>265</v>
      </c>
      <c r="B4549" s="4" t="s">
        <v>1779</v>
      </c>
      <c r="C4549" s="4" t="s">
        <v>935</v>
      </c>
      <c r="D4549" s="4" t="s">
        <v>270</v>
      </c>
      <c r="E4549" s="14" t="s">
        <v>540</v>
      </c>
      <c r="F4549" s="5">
        <v>77977.3</v>
      </c>
      <c r="G4549" s="5">
        <v>150000</v>
      </c>
      <c r="H4549" s="5"/>
      <c r="I4549" s="5">
        <v>-77977.3</v>
      </c>
      <c r="J4549" s="5">
        <v>-150000</v>
      </c>
      <c r="K4549" s="5"/>
      <c r="L4549" s="5">
        <v>8887.8259999999991</v>
      </c>
      <c r="M4549" s="5">
        <f t="shared" si="3782"/>
        <v>8887.8259999999991</v>
      </c>
      <c r="N4549" s="5">
        <v>8887.8258700000006</v>
      </c>
      <c r="O4549" s="5">
        <v>0</v>
      </c>
      <c r="P4549" s="5">
        <v>0</v>
      </c>
      <c r="Q4549" s="5">
        <v>0</v>
      </c>
      <c r="R4549" s="5">
        <f>N4549</f>
        <v>8887.8258700000006</v>
      </c>
      <c r="S4549" s="5">
        <f>O4549</f>
        <v>0</v>
      </c>
      <c r="T4549" s="5">
        <v>0</v>
      </c>
      <c r="U4549" s="5">
        <v>0</v>
      </c>
      <c r="V4549" s="42">
        <v>0</v>
      </c>
      <c r="W4549" s="5">
        <f t="shared" si="3779"/>
        <v>0</v>
      </c>
      <c r="X4549" s="27"/>
    </row>
    <row r="4550" spans="1:25" ht="110.25" customHeight="1" x14ac:dyDescent="0.3">
      <c r="A4550" s="4" t="s">
        <v>265</v>
      </c>
      <c r="B4550" s="4" t="s">
        <v>1779</v>
      </c>
      <c r="C4550" s="4" t="s">
        <v>848</v>
      </c>
      <c r="D4550" s="4"/>
      <c r="E4550" s="14" t="s">
        <v>856</v>
      </c>
      <c r="F4550" s="5">
        <f t="shared" ref="F4550:L4551" si="3823">F4551</f>
        <v>399362.19999999995</v>
      </c>
      <c r="G4550" s="5">
        <f t="shared" si="3823"/>
        <v>543422.1</v>
      </c>
      <c r="H4550" s="5">
        <f t="shared" si="3823"/>
        <v>397811.89999999997</v>
      </c>
      <c r="I4550" s="5">
        <f t="shared" si="3823"/>
        <v>0</v>
      </c>
      <c r="J4550" s="5">
        <f t="shared" si="3823"/>
        <v>0</v>
      </c>
      <c r="K4550" s="5">
        <f t="shared" si="3823"/>
        <v>0</v>
      </c>
      <c r="L4550" s="5">
        <f t="shared" si="3823"/>
        <v>-321619.57</v>
      </c>
      <c r="M4550" s="5">
        <f t="shared" si="3782"/>
        <v>77742.629999999946</v>
      </c>
      <c r="N4550" s="5">
        <f>N4551</f>
        <v>81164.017829999997</v>
      </c>
      <c r="O4550" s="5">
        <f>O4551</f>
        <v>70951.877739999996</v>
      </c>
      <c r="P4550" s="5">
        <f t="shared" ref="P4550:V4551" si="3824">P4551</f>
        <v>81164.017829999997</v>
      </c>
      <c r="Q4550" s="5">
        <f t="shared" si="3824"/>
        <v>70951.877739999996</v>
      </c>
      <c r="R4550" s="5">
        <f t="shared" si="3824"/>
        <v>81164.017829999997</v>
      </c>
      <c r="S4550" s="5">
        <f t="shared" si="3824"/>
        <v>70951.877739999996</v>
      </c>
      <c r="T4550" s="5">
        <f t="shared" si="3824"/>
        <v>81164.017829999997</v>
      </c>
      <c r="U4550" s="5">
        <f t="shared" si="3824"/>
        <v>81164.017829999997</v>
      </c>
      <c r="V4550" s="42">
        <f t="shared" si="3824"/>
        <v>81164.017829999997</v>
      </c>
      <c r="W4550" s="5">
        <f t="shared" si="3779"/>
        <v>100</v>
      </c>
      <c r="X4550" s="27"/>
    </row>
    <row r="4551" spans="1:25" ht="31.5" customHeight="1" x14ac:dyDescent="0.3">
      <c r="A4551" s="4" t="s">
        <v>265</v>
      </c>
      <c r="B4551" s="4" t="s">
        <v>1779</v>
      </c>
      <c r="C4551" s="4" t="s">
        <v>848</v>
      </c>
      <c r="D4551" s="4" t="s">
        <v>271</v>
      </c>
      <c r="E4551" s="14" t="s">
        <v>539</v>
      </c>
      <c r="F4551" s="5">
        <f t="shared" si="3823"/>
        <v>399362.19999999995</v>
      </c>
      <c r="G4551" s="5">
        <f t="shared" si="3823"/>
        <v>543422.1</v>
      </c>
      <c r="H4551" s="5">
        <f t="shared" si="3823"/>
        <v>397811.89999999997</v>
      </c>
      <c r="I4551" s="5">
        <f t="shared" si="3823"/>
        <v>0</v>
      </c>
      <c r="J4551" s="5">
        <f t="shared" si="3823"/>
        <v>0</v>
      </c>
      <c r="K4551" s="5">
        <f t="shared" si="3823"/>
        <v>0</v>
      </c>
      <c r="L4551" s="5">
        <f t="shared" si="3823"/>
        <v>-321619.57</v>
      </c>
      <c r="M4551" s="5">
        <f t="shared" si="3782"/>
        <v>77742.629999999946</v>
      </c>
      <c r="N4551" s="5">
        <f>N4552</f>
        <v>81164.017829999997</v>
      </c>
      <c r="O4551" s="5">
        <f>O4552</f>
        <v>70951.877739999996</v>
      </c>
      <c r="P4551" s="5">
        <f t="shared" si="3824"/>
        <v>81164.017829999997</v>
      </c>
      <c r="Q4551" s="5">
        <f t="shared" si="3824"/>
        <v>70951.877739999996</v>
      </c>
      <c r="R4551" s="5">
        <f t="shared" si="3824"/>
        <v>81164.017829999997</v>
      </c>
      <c r="S4551" s="5">
        <f t="shared" si="3824"/>
        <v>70951.877739999996</v>
      </c>
      <c r="T4551" s="5">
        <f t="shared" si="3824"/>
        <v>81164.017829999997</v>
      </c>
      <c r="U4551" s="5">
        <f t="shared" si="3824"/>
        <v>81164.017829999997</v>
      </c>
      <c r="V4551" s="42">
        <f t="shared" si="3824"/>
        <v>81164.017829999997</v>
      </c>
      <c r="W4551" s="5">
        <f t="shared" si="3779"/>
        <v>100</v>
      </c>
      <c r="X4551" s="27"/>
    </row>
    <row r="4552" spans="1:25" ht="15.75" customHeight="1" x14ac:dyDescent="0.3">
      <c r="A4552" s="4" t="s">
        <v>265</v>
      </c>
      <c r="B4552" s="4" t="s">
        <v>1779</v>
      </c>
      <c r="C4552" s="4" t="s">
        <v>848</v>
      </c>
      <c r="D4552" s="4" t="s">
        <v>270</v>
      </c>
      <c r="E4552" s="14" t="s">
        <v>540</v>
      </c>
      <c r="F4552" s="5">
        <v>399362.19999999995</v>
      </c>
      <c r="G4552" s="5">
        <v>543422.1</v>
      </c>
      <c r="H4552" s="5">
        <v>397811.89999999997</v>
      </c>
      <c r="I4552" s="5"/>
      <c r="J4552" s="5"/>
      <c r="K4552" s="5"/>
      <c r="L4552" s="5">
        <f>-13765.2+4208.975+9646.9-242805.3-11844.332-67060.613</f>
        <v>-321619.57</v>
      </c>
      <c r="M4552" s="5">
        <f t="shared" si="3782"/>
        <v>77742.629999999946</v>
      </c>
      <c r="N4552" s="5">
        <v>81164.017829999997</v>
      </c>
      <c r="O4552" s="5">
        <v>70951.877739999996</v>
      </c>
      <c r="P4552" s="5">
        <f>N4552</f>
        <v>81164.017829999997</v>
      </c>
      <c r="Q4552" s="5">
        <f>O4552</f>
        <v>70951.877739999996</v>
      </c>
      <c r="R4552" s="5">
        <f>N4552</f>
        <v>81164.017829999997</v>
      </c>
      <c r="S4552" s="5">
        <f>O4552</f>
        <v>70951.877739999996</v>
      </c>
      <c r="T4552" s="5">
        <v>81164.017829999997</v>
      </c>
      <c r="U4552" s="5">
        <f>T4552</f>
        <v>81164.017829999997</v>
      </c>
      <c r="V4552" s="42">
        <f>T4552</f>
        <v>81164.017829999997</v>
      </c>
      <c r="W4552" s="5">
        <f t="shared" si="3779"/>
        <v>100</v>
      </c>
      <c r="X4552" s="27"/>
    </row>
    <row r="4553" spans="1:25" ht="126" customHeight="1" x14ac:dyDescent="0.3">
      <c r="A4553" s="4" t="s">
        <v>265</v>
      </c>
      <c r="B4553" s="4" t="s">
        <v>1779</v>
      </c>
      <c r="C4553" s="4" t="s">
        <v>864</v>
      </c>
      <c r="D4553" s="4"/>
      <c r="E4553" s="14" t="s">
        <v>1127</v>
      </c>
      <c r="F4553" s="5">
        <f t="shared" ref="F4553:L4554" si="3825">F4554</f>
        <v>15981.7</v>
      </c>
      <c r="G4553" s="5">
        <f t="shared" si="3825"/>
        <v>0</v>
      </c>
      <c r="H4553" s="5">
        <f t="shared" si="3825"/>
        <v>0</v>
      </c>
      <c r="I4553" s="5">
        <f t="shared" si="3825"/>
        <v>0</v>
      </c>
      <c r="J4553" s="5">
        <f t="shared" si="3825"/>
        <v>0</v>
      </c>
      <c r="K4553" s="5">
        <f t="shared" si="3825"/>
        <v>0</v>
      </c>
      <c r="L4553" s="5">
        <f t="shared" si="3825"/>
        <v>-13552.564</v>
      </c>
      <c r="M4553" s="5">
        <f t="shared" si="3782"/>
        <v>2429.1360000000004</v>
      </c>
      <c r="N4553" s="5">
        <f>N4554</f>
        <v>2429.1353800000002</v>
      </c>
      <c r="O4553" s="5">
        <f>O4554</f>
        <v>2429.1353800000002</v>
      </c>
      <c r="P4553" s="5">
        <f t="shared" ref="P4553:V4554" si="3826">P4554</f>
        <v>0</v>
      </c>
      <c r="Q4553" s="5">
        <f t="shared" si="3826"/>
        <v>0</v>
      </c>
      <c r="R4553" s="5">
        <f t="shared" si="3826"/>
        <v>2429.1353800000002</v>
      </c>
      <c r="S4553" s="5">
        <f t="shared" si="3826"/>
        <v>2429.1353800000002</v>
      </c>
      <c r="T4553" s="5">
        <f t="shared" si="3826"/>
        <v>2429.1353800000002</v>
      </c>
      <c r="U4553" s="5">
        <f t="shared" si="3826"/>
        <v>0</v>
      </c>
      <c r="V4553" s="42">
        <f t="shared" si="3826"/>
        <v>2429.1353800000002</v>
      </c>
      <c r="W4553" s="5">
        <f t="shared" si="3779"/>
        <v>100</v>
      </c>
      <c r="X4553" s="27"/>
    </row>
    <row r="4554" spans="1:25" ht="31.5" customHeight="1" x14ac:dyDescent="0.3">
      <c r="A4554" s="4" t="s">
        <v>265</v>
      </c>
      <c r="B4554" s="4" t="s">
        <v>1779</v>
      </c>
      <c r="C4554" s="4" t="s">
        <v>864</v>
      </c>
      <c r="D4554" s="4" t="s">
        <v>271</v>
      </c>
      <c r="E4554" s="14" t="s">
        <v>539</v>
      </c>
      <c r="F4554" s="5">
        <f t="shared" si="3825"/>
        <v>15981.7</v>
      </c>
      <c r="G4554" s="5">
        <f t="shared" si="3825"/>
        <v>0</v>
      </c>
      <c r="H4554" s="5">
        <f t="shared" si="3825"/>
        <v>0</v>
      </c>
      <c r="I4554" s="5">
        <f t="shared" si="3825"/>
        <v>0</v>
      </c>
      <c r="J4554" s="5">
        <f t="shared" si="3825"/>
        <v>0</v>
      </c>
      <c r="K4554" s="5">
        <f t="shared" si="3825"/>
        <v>0</v>
      </c>
      <c r="L4554" s="5">
        <f t="shared" si="3825"/>
        <v>-13552.564</v>
      </c>
      <c r="M4554" s="5">
        <f t="shared" si="3782"/>
        <v>2429.1360000000004</v>
      </c>
      <c r="N4554" s="5">
        <f>N4555</f>
        <v>2429.1353800000002</v>
      </c>
      <c r="O4554" s="5">
        <f>O4555</f>
        <v>2429.1353800000002</v>
      </c>
      <c r="P4554" s="5">
        <f t="shared" si="3826"/>
        <v>0</v>
      </c>
      <c r="Q4554" s="5">
        <f t="shared" si="3826"/>
        <v>0</v>
      </c>
      <c r="R4554" s="5">
        <f t="shared" si="3826"/>
        <v>2429.1353800000002</v>
      </c>
      <c r="S4554" s="5">
        <f t="shared" si="3826"/>
        <v>2429.1353800000002</v>
      </c>
      <c r="T4554" s="5">
        <f t="shared" si="3826"/>
        <v>2429.1353800000002</v>
      </c>
      <c r="U4554" s="5">
        <f t="shared" si="3826"/>
        <v>0</v>
      </c>
      <c r="V4554" s="42">
        <f t="shared" si="3826"/>
        <v>2429.1353800000002</v>
      </c>
      <c r="W4554" s="5">
        <f t="shared" si="3779"/>
        <v>100</v>
      </c>
      <c r="X4554" s="27"/>
    </row>
    <row r="4555" spans="1:25" ht="15.75" customHeight="1" x14ac:dyDescent="0.3">
      <c r="A4555" s="4" t="s">
        <v>265</v>
      </c>
      <c r="B4555" s="4" t="s">
        <v>1779</v>
      </c>
      <c r="C4555" s="4" t="s">
        <v>864</v>
      </c>
      <c r="D4555" s="4" t="s">
        <v>270</v>
      </c>
      <c r="E4555" s="14" t="s">
        <v>540</v>
      </c>
      <c r="F4555" s="5">
        <v>15981.7</v>
      </c>
      <c r="G4555" s="5"/>
      <c r="H4555" s="5"/>
      <c r="I4555" s="5"/>
      <c r="J4555" s="5"/>
      <c r="K4555" s="5"/>
      <c r="L4555" s="5">
        <v>-13552.564</v>
      </c>
      <c r="M4555" s="5">
        <f t="shared" si="3782"/>
        <v>2429.1360000000004</v>
      </c>
      <c r="N4555" s="5">
        <v>2429.1353800000002</v>
      </c>
      <c r="O4555" s="5">
        <v>2429.1353800000002</v>
      </c>
      <c r="P4555" s="5">
        <v>0</v>
      </c>
      <c r="Q4555" s="5">
        <v>0</v>
      </c>
      <c r="R4555" s="5">
        <f>N4555</f>
        <v>2429.1353800000002</v>
      </c>
      <c r="S4555" s="5">
        <f>O4555</f>
        <v>2429.1353800000002</v>
      </c>
      <c r="T4555" s="5">
        <v>2429.1353800000002</v>
      </c>
      <c r="U4555" s="5">
        <v>0</v>
      </c>
      <c r="V4555" s="42">
        <f>T4555</f>
        <v>2429.1353800000002</v>
      </c>
      <c r="W4555" s="5">
        <f t="shared" si="3779"/>
        <v>100</v>
      </c>
      <c r="X4555" s="27"/>
    </row>
    <row r="4556" spans="1:25" ht="141.75" customHeight="1" x14ac:dyDescent="0.3">
      <c r="A4556" s="4" t="s">
        <v>265</v>
      </c>
      <c r="B4556" s="4" t="s">
        <v>1779</v>
      </c>
      <c r="C4556" s="4" t="s">
        <v>865</v>
      </c>
      <c r="D4556" s="4"/>
      <c r="E4556" s="14" t="s">
        <v>1758</v>
      </c>
      <c r="F4556" s="5">
        <f t="shared" ref="F4556:L4557" si="3827">F4557</f>
        <v>22843.7</v>
      </c>
      <c r="G4556" s="5">
        <f t="shared" si="3827"/>
        <v>4627.2</v>
      </c>
      <c r="H4556" s="5">
        <f t="shared" si="3827"/>
        <v>0</v>
      </c>
      <c r="I4556" s="5">
        <f t="shared" si="3827"/>
        <v>-10.199999999999999</v>
      </c>
      <c r="J4556" s="5">
        <f t="shared" si="3827"/>
        <v>0</v>
      </c>
      <c r="K4556" s="5">
        <f t="shared" si="3827"/>
        <v>0</v>
      </c>
      <c r="L4556" s="5">
        <f t="shared" si="3827"/>
        <v>63510.048999999999</v>
      </c>
      <c r="M4556" s="5">
        <f t="shared" si="3782"/>
        <v>86343.548999999999</v>
      </c>
      <c r="N4556" s="5">
        <f>N4557</f>
        <v>86343.548290000006</v>
      </c>
      <c r="O4556" s="5">
        <f>O4557</f>
        <v>20108.66676</v>
      </c>
      <c r="P4556" s="5">
        <f t="shared" ref="P4556:V4557" si="3828">P4557</f>
        <v>0</v>
      </c>
      <c r="Q4556" s="5">
        <f t="shared" si="3828"/>
        <v>0</v>
      </c>
      <c r="R4556" s="5">
        <f t="shared" si="3828"/>
        <v>86343.548290000006</v>
      </c>
      <c r="S4556" s="5">
        <f t="shared" si="3828"/>
        <v>20108.66676</v>
      </c>
      <c r="T4556" s="5">
        <f>T4557</f>
        <v>86343.548290000006</v>
      </c>
      <c r="U4556" s="5">
        <f t="shared" si="3828"/>
        <v>0</v>
      </c>
      <c r="V4556" s="42">
        <f t="shared" si="3828"/>
        <v>86343.548290000006</v>
      </c>
      <c r="W4556" s="5">
        <f t="shared" si="3779"/>
        <v>100</v>
      </c>
      <c r="X4556" s="27"/>
    </row>
    <row r="4557" spans="1:25" ht="31.5" customHeight="1" x14ac:dyDescent="0.3">
      <c r="A4557" s="4" t="s">
        <v>265</v>
      </c>
      <c r="B4557" s="4" t="s">
        <v>1779</v>
      </c>
      <c r="C4557" s="4" t="s">
        <v>865</v>
      </c>
      <c r="D4557" s="4" t="s">
        <v>271</v>
      </c>
      <c r="E4557" s="14" t="s">
        <v>539</v>
      </c>
      <c r="F4557" s="5">
        <f t="shared" si="3827"/>
        <v>22843.7</v>
      </c>
      <c r="G4557" s="5">
        <f t="shared" si="3827"/>
        <v>4627.2</v>
      </c>
      <c r="H4557" s="5">
        <f t="shared" si="3827"/>
        <v>0</v>
      </c>
      <c r="I4557" s="5">
        <f t="shared" si="3827"/>
        <v>-10.199999999999999</v>
      </c>
      <c r="J4557" s="5">
        <f t="shared" si="3827"/>
        <v>0</v>
      </c>
      <c r="K4557" s="5">
        <f t="shared" si="3827"/>
        <v>0</v>
      </c>
      <c r="L4557" s="5">
        <f t="shared" si="3827"/>
        <v>63510.048999999999</v>
      </c>
      <c r="M4557" s="5">
        <f t="shared" si="3782"/>
        <v>86343.548999999999</v>
      </c>
      <c r="N4557" s="5">
        <f>N4558</f>
        <v>86343.548290000006</v>
      </c>
      <c r="O4557" s="5">
        <f>O4558</f>
        <v>20108.66676</v>
      </c>
      <c r="P4557" s="5">
        <f t="shared" si="3828"/>
        <v>0</v>
      </c>
      <c r="Q4557" s="5">
        <f t="shared" si="3828"/>
        <v>0</v>
      </c>
      <c r="R4557" s="5">
        <f t="shared" si="3828"/>
        <v>86343.548290000006</v>
      </c>
      <c r="S4557" s="5">
        <f t="shared" si="3828"/>
        <v>20108.66676</v>
      </c>
      <c r="T4557" s="5">
        <f t="shared" si="3828"/>
        <v>86343.548290000006</v>
      </c>
      <c r="U4557" s="5">
        <f t="shared" si="3828"/>
        <v>0</v>
      </c>
      <c r="V4557" s="42">
        <f t="shared" si="3828"/>
        <v>86343.548290000006</v>
      </c>
      <c r="W4557" s="5">
        <f t="shared" ref="W4557:W4620" si="3829">T4557/N4557*100</f>
        <v>100</v>
      </c>
      <c r="X4557" s="27"/>
    </row>
    <row r="4558" spans="1:25" ht="15.75" customHeight="1" x14ac:dyDescent="0.3">
      <c r="A4558" s="4" t="s">
        <v>265</v>
      </c>
      <c r="B4558" s="4" t="s">
        <v>1779</v>
      </c>
      <c r="C4558" s="4" t="s">
        <v>865</v>
      </c>
      <c r="D4558" s="4" t="s">
        <v>270</v>
      </c>
      <c r="E4558" s="14" t="s">
        <v>540</v>
      </c>
      <c r="F4558" s="5">
        <v>22843.7</v>
      </c>
      <c r="G4558" s="5">
        <v>4627.2</v>
      </c>
      <c r="H4558" s="5"/>
      <c r="I4558" s="5">
        <v>-10.199999999999999</v>
      </c>
      <c r="J4558" s="5"/>
      <c r="K4558" s="5"/>
      <c r="L4558" s="5">
        <f>0.007+4627.2+58882.842</f>
        <v>63510.048999999999</v>
      </c>
      <c r="M4558" s="5">
        <f t="shared" si="3782"/>
        <v>86343.548999999999</v>
      </c>
      <c r="N4558" s="5">
        <v>86343.548290000006</v>
      </c>
      <c r="O4558" s="5">
        <v>20108.66676</v>
      </c>
      <c r="P4558" s="5">
        <v>0</v>
      </c>
      <c r="Q4558" s="5">
        <v>0</v>
      </c>
      <c r="R4558" s="5">
        <f>N4558</f>
        <v>86343.548290000006</v>
      </c>
      <c r="S4558" s="5">
        <f>O4558</f>
        <v>20108.66676</v>
      </c>
      <c r="T4558" s="5">
        <v>86343.548290000006</v>
      </c>
      <c r="U4558" s="5">
        <v>0</v>
      </c>
      <c r="V4558" s="42">
        <f>T4558</f>
        <v>86343.548290000006</v>
      </c>
      <c r="W4558" s="5">
        <f t="shared" si="3829"/>
        <v>100</v>
      </c>
      <c r="X4558" s="27"/>
    </row>
    <row r="4559" spans="1:25" ht="126" hidden="1" customHeight="1" x14ac:dyDescent="0.25">
      <c r="A4559" s="4" t="s">
        <v>265</v>
      </c>
      <c r="B4559" s="4" t="s">
        <v>1779</v>
      </c>
      <c r="C4559" s="4" t="s">
        <v>893</v>
      </c>
      <c r="D4559" s="4"/>
      <c r="E4559" s="14" t="s">
        <v>1128</v>
      </c>
      <c r="F4559" s="5">
        <f t="shared" ref="F4559:L4560" si="3830">F4560</f>
        <v>0</v>
      </c>
      <c r="G4559" s="5">
        <f t="shared" si="3830"/>
        <v>0</v>
      </c>
      <c r="H4559" s="5">
        <f t="shared" si="3830"/>
        <v>0</v>
      </c>
      <c r="I4559" s="5">
        <f t="shared" si="3830"/>
        <v>0</v>
      </c>
      <c r="J4559" s="5">
        <f t="shared" si="3830"/>
        <v>0</v>
      </c>
      <c r="K4559" s="5">
        <f t="shared" si="3830"/>
        <v>0</v>
      </c>
      <c r="L4559" s="5">
        <f t="shared" si="3830"/>
        <v>0</v>
      </c>
      <c r="M4559" s="5">
        <f t="shared" si="3782"/>
        <v>0</v>
      </c>
      <c r="N4559" s="5">
        <f>N4560</f>
        <v>0</v>
      </c>
      <c r="O4559" s="5">
        <f>O4560</f>
        <v>0</v>
      </c>
      <c r="P4559" s="5">
        <f t="shared" ref="P4559:V4560" si="3831">P4560</f>
        <v>0</v>
      </c>
      <c r="Q4559" s="5">
        <f t="shared" si="3831"/>
        <v>0</v>
      </c>
      <c r="R4559" s="5">
        <f t="shared" si="3831"/>
        <v>0</v>
      </c>
      <c r="S4559" s="5">
        <f t="shared" si="3831"/>
        <v>0</v>
      </c>
      <c r="T4559" s="5">
        <f t="shared" si="3831"/>
        <v>0</v>
      </c>
      <c r="U4559" s="5">
        <f t="shared" si="3831"/>
        <v>0</v>
      </c>
      <c r="V4559" s="42">
        <f t="shared" si="3831"/>
        <v>0</v>
      </c>
      <c r="W4559" s="5" t="e">
        <f t="shared" si="3829"/>
        <v>#DIV/0!</v>
      </c>
      <c r="X4559" s="27" t="s">
        <v>1591</v>
      </c>
      <c r="Y4559" s="2" t="s">
        <v>1630</v>
      </c>
    </row>
    <row r="4560" spans="1:25" ht="31.5" hidden="1" customHeight="1" x14ac:dyDescent="0.3">
      <c r="A4560" s="4" t="s">
        <v>265</v>
      </c>
      <c r="B4560" s="4" t="s">
        <v>1779</v>
      </c>
      <c r="C4560" s="4" t="s">
        <v>893</v>
      </c>
      <c r="D4560" s="4" t="s">
        <v>271</v>
      </c>
      <c r="E4560" s="14" t="s">
        <v>539</v>
      </c>
      <c r="F4560" s="5">
        <f t="shared" si="3830"/>
        <v>0</v>
      </c>
      <c r="G4560" s="5">
        <f t="shared" si="3830"/>
        <v>0</v>
      </c>
      <c r="H4560" s="5">
        <f t="shared" si="3830"/>
        <v>0</v>
      </c>
      <c r="I4560" s="5">
        <f t="shared" si="3830"/>
        <v>0</v>
      </c>
      <c r="J4560" s="5">
        <f t="shared" si="3830"/>
        <v>0</v>
      </c>
      <c r="K4560" s="5">
        <f t="shared" si="3830"/>
        <v>0</v>
      </c>
      <c r="L4560" s="5">
        <f t="shared" si="3830"/>
        <v>0</v>
      </c>
      <c r="M4560" s="5">
        <f t="shared" si="3782"/>
        <v>0</v>
      </c>
      <c r="N4560" s="5">
        <f>N4561</f>
        <v>0</v>
      </c>
      <c r="O4560" s="5">
        <f>O4561</f>
        <v>0</v>
      </c>
      <c r="P4560" s="5">
        <f t="shared" si="3831"/>
        <v>0</v>
      </c>
      <c r="Q4560" s="5">
        <f t="shared" si="3831"/>
        <v>0</v>
      </c>
      <c r="R4560" s="5">
        <f t="shared" si="3831"/>
        <v>0</v>
      </c>
      <c r="S4560" s="5">
        <f t="shared" si="3831"/>
        <v>0</v>
      </c>
      <c r="T4560" s="5">
        <f t="shared" si="3831"/>
        <v>0</v>
      </c>
      <c r="U4560" s="5">
        <f t="shared" si="3831"/>
        <v>0</v>
      </c>
      <c r="V4560" s="42">
        <f t="shared" si="3831"/>
        <v>0</v>
      </c>
      <c r="W4560" s="5" t="e">
        <f t="shared" si="3829"/>
        <v>#DIV/0!</v>
      </c>
      <c r="X4560" s="27" t="s">
        <v>1591</v>
      </c>
      <c r="Y4560" s="2" t="s">
        <v>1630</v>
      </c>
    </row>
    <row r="4561" spans="1:25" ht="15.75" hidden="1" customHeight="1" x14ac:dyDescent="0.3">
      <c r="A4561" s="4" t="s">
        <v>265</v>
      </c>
      <c r="B4561" s="4" t="s">
        <v>1779</v>
      </c>
      <c r="C4561" s="4" t="s">
        <v>893</v>
      </c>
      <c r="D4561" s="4" t="s">
        <v>270</v>
      </c>
      <c r="E4561" s="14" t="s">
        <v>540</v>
      </c>
      <c r="F4561" s="5"/>
      <c r="G4561" s="5"/>
      <c r="H4561" s="5"/>
      <c r="I4561" s="5"/>
      <c r="J4561" s="5"/>
      <c r="K4561" s="5"/>
      <c r="L4561" s="5"/>
      <c r="M4561" s="5">
        <f t="shared" si="3782"/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0</v>
      </c>
      <c r="T4561" s="5">
        <v>0</v>
      </c>
      <c r="U4561" s="5">
        <v>0</v>
      </c>
      <c r="V4561" s="42">
        <v>0</v>
      </c>
      <c r="W4561" s="5" t="e">
        <f t="shared" si="3829"/>
        <v>#DIV/0!</v>
      </c>
      <c r="X4561" s="27" t="s">
        <v>1591</v>
      </c>
      <c r="Y4561" s="2" t="s">
        <v>1630</v>
      </c>
    </row>
    <row r="4562" spans="1:25" ht="141.75" customHeight="1" x14ac:dyDescent="0.3">
      <c r="A4562" s="4" t="s">
        <v>265</v>
      </c>
      <c r="B4562" s="4" t="s">
        <v>1779</v>
      </c>
      <c r="C4562" s="4" t="s">
        <v>1018</v>
      </c>
      <c r="D4562" s="4"/>
      <c r="E4562" s="14" t="s">
        <v>1715</v>
      </c>
      <c r="F4562" s="5">
        <f t="shared" ref="F4562:L4563" si="3832">F4563</f>
        <v>194812</v>
      </c>
      <c r="G4562" s="5">
        <f t="shared" si="3832"/>
        <v>37288.300000000003</v>
      </c>
      <c r="H4562" s="5">
        <f t="shared" si="3832"/>
        <v>0</v>
      </c>
      <c r="I4562" s="5">
        <f t="shared" si="3832"/>
        <v>-105423.3</v>
      </c>
      <c r="J4562" s="5">
        <f t="shared" si="3832"/>
        <v>129483.6</v>
      </c>
      <c r="K4562" s="5">
        <f t="shared" si="3832"/>
        <v>0</v>
      </c>
      <c r="L4562" s="5">
        <f t="shared" si="3832"/>
        <v>-37830.423000000003</v>
      </c>
      <c r="M4562" s="5">
        <f t="shared" si="3782"/>
        <v>51558.276999999995</v>
      </c>
      <c r="N4562" s="5">
        <f>N4563</f>
        <v>51558.277000000002</v>
      </c>
      <c r="O4562" s="5">
        <f>O4563</f>
        <v>51056.11666</v>
      </c>
      <c r="P4562" s="5">
        <f t="shared" ref="P4562:V4563" si="3833">P4563</f>
        <v>0</v>
      </c>
      <c r="Q4562" s="5">
        <f t="shared" si="3833"/>
        <v>0</v>
      </c>
      <c r="R4562" s="5">
        <f t="shared" si="3833"/>
        <v>51558.277000000002</v>
      </c>
      <c r="S4562" s="5">
        <f t="shared" si="3833"/>
        <v>51056.11666</v>
      </c>
      <c r="T4562" s="5">
        <f t="shared" si="3833"/>
        <v>51443.086020000002</v>
      </c>
      <c r="U4562" s="5">
        <f t="shared" si="3833"/>
        <v>0</v>
      </c>
      <c r="V4562" s="42">
        <f t="shared" si="3833"/>
        <v>51443.086020000002</v>
      </c>
      <c r="W4562" s="5">
        <f t="shared" si="3829"/>
        <v>99.776581013364734</v>
      </c>
      <c r="X4562" s="27"/>
    </row>
    <row r="4563" spans="1:25" ht="31.5" customHeight="1" x14ac:dyDescent="0.3">
      <c r="A4563" s="4" t="s">
        <v>265</v>
      </c>
      <c r="B4563" s="4" t="s">
        <v>1779</v>
      </c>
      <c r="C4563" s="4" t="s">
        <v>1018</v>
      </c>
      <c r="D4563" s="4" t="s">
        <v>271</v>
      </c>
      <c r="E4563" s="14" t="s">
        <v>539</v>
      </c>
      <c r="F4563" s="5">
        <f t="shared" si="3832"/>
        <v>194812</v>
      </c>
      <c r="G4563" s="5">
        <f t="shared" si="3832"/>
        <v>37288.300000000003</v>
      </c>
      <c r="H4563" s="5">
        <f t="shared" si="3832"/>
        <v>0</v>
      </c>
      <c r="I4563" s="5">
        <f t="shared" si="3832"/>
        <v>-105423.3</v>
      </c>
      <c r="J4563" s="5">
        <f t="shared" si="3832"/>
        <v>129483.6</v>
      </c>
      <c r="K4563" s="5">
        <f t="shared" si="3832"/>
        <v>0</v>
      </c>
      <c r="L4563" s="5">
        <f t="shared" si="3832"/>
        <v>-37830.423000000003</v>
      </c>
      <c r="M4563" s="5">
        <f t="shared" si="3782"/>
        <v>51558.276999999995</v>
      </c>
      <c r="N4563" s="5">
        <f>N4564</f>
        <v>51558.277000000002</v>
      </c>
      <c r="O4563" s="5">
        <f>O4564</f>
        <v>51056.11666</v>
      </c>
      <c r="P4563" s="5">
        <f t="shared" si="3833"/>
        <v>0</v>
      </c>
      <c r="Q4563" s="5">
        <f t="shared" si="3833"/>
        <v>0</v>
      </c>
      <c r="R4563" s="5">
        <f t="shared" si="3833"/>
        <v>51558.277000000002</v>
      </c>
      <c r="S4563" s="5">
        <f t="shared" si="3833"/>
        <v>51056.11666</v>
      </c>
      <c r="T4563" s="5">
        <f t="shared" si="3833"/>
        <v>51443.086020000002</v>
      </c>
      <c r="U4563" s="5">
        <f t="shared" si="3833"/>
        <v>0</v>
      </c>
      <c r="V4563" s="42">
        <f t="shared" si="3833"/>
        <v>51443.086020000002</v>
      </c>
      <c r="W4563" s="5">
        <f t="shared" si="3829"/>
        <v>99.776581013364734</v>
      </c>
      <c r="X4563" s="27"/>
    </row>
    <row r="4564" spans="1:25" ht="15.75" customHeight="1" x14ac:dyDescent="0.3">
      <c r="A4564" s="4" t="s">
        <v>265</v>
      </c>
      <c r="B4564" s="4" t="s">
        <v>1779</v>
      </c>
      <c r="C4564" s="4" t="s">
        <v>1018</v>
      </c>
      <c r="D4564" s="4" t="s">
        <v>270</v>
      </c>
      <c r="E4564" s="14" t="s">
        <v>540</v>
      </c>
      <c r="F4564" s="5">
        <v>194812</v>
      </c>
      <c r="G4564" s="5">
        <v>37288.300000000003</v>
      </c>
      <c r="H4564" s="5"/>
      <c r="I4564" s="5">
        <v>-105423.3</v>
      </c>
      <c r="J4564" s="5">
        <f>31027.3+105423.3-6967</f>
        <v>129483.6</v>
      </c>
      <c r="K4564" s="5"/>
      <c r="L4564" s="5">
        <f>-45242.3+20560.688-10430.071-2718.74</f>
        <v>-37830.423000000003</v>
      </c>
      <c r="M4564" s="5">
        <f t="shared" ref="M4564:M4633" si="3834">F4564+I4564+L4564</f>
        <v>51558.276999999995</v>
      </c>
      <c r="N4564" s="5">
        <v>51558.277000000002</v>
      </c>
      <c r="O4564" s="5">
        <v>51056.11666</v>
      </c>
      <c r="P4564" s="5">
        <v>0</v>
      </c>
      <c r="Q4564" s="5">
        <v>0</v>
      </c>
      <c r="R4564" s="5">
        <f>N4564</f>
        <v>51558.277000000002</v>
      </c>
      <c r="S4564" s="5">
        <f>O4564</f>
        <v>51056.11666</v>
      </c>
      <c r="T4564" s="5">
        <v>51443.086020000002</v>
      </c>
      <c r="U4564" s="5">
        <v>0</v>
      </c>
      <c r="V4564" s="42">
        <f>T4564</f>
        <v>51443.086020000002</v>
      </c>
      <c r="W4564" s="5">
        <f t="shared" si="3829"/>
        <v>99.776581013364734</v>
      </c>
      <c r="X4564" s="27"/>
    </row>
    <row r="4565" spans="1:25" ht="141.75" hidden="1" customHeight="1" x14ac:dyDescent="0.25">
      <c r="A4565" s="4" t="s">
        <v>265</v>
      </c>
      <c r="B4565" s="4" t="s">
        <v>1779</v>
      </c>
      <c r="C4565" s="4" t="s">
        <v>1019</v>
      </c>
      <c r="D4565" s="4"/>
      <c r="E4565" s="14" t="s">
        <v>1269</v>
      </c>
      <c r="F4565" s="5">
        <f t="shared" ref="F4565:L4566" si="3835">F4566</f>
        <v>0</v>
      </c>
      <c r="G4565" s="5">
        <f t="shared" si="3835"/>
        <v>25599.8</v>
      </c>
      <c r="H4565" s="5">
        <f t="shared" si="3835"/>
        <v>105085.6</v>
      </c>
      <c r="I4565" s="5">
        <f t="shared" si="3835"/>
        <v>0</v>
      </c>
      <c r="J4565" s="5">
        <f t="shared" si="3835"/>
        <v>-25599.8</v>
      </c>
      <c r="K4565" s="5">
        <f t="shared" si="3835"/>
        <v>-105085.6</v>
      </c>
      <c r="L4565" s="5">
        <f t="shared" si="3835"/>
        <v>0</v>
      </c>
      <c r="M4565" s="5">
        <f t="shared" si="3834"/>
        <v>0</v>
      </c>
      <c r="N4565" s="5">
        <f>N4566</f>
        <v>0</v>
      </c>
      <c r="O4565" s="5">
        <f>O4566</f>
        <v>0</v>
      </c>
      <c r="P4565" s="5">
        <f t="shared" ref="P4565:V4566" si="3836">P4566</f>
        <v>0</v>
      </c>
      <c r="Q4565" s="5">
        <f t="shared" si="3836"/>
        <v>0</v>
      </c>
      <c r="R4565" s="5">
        <f t="shared" si="3836"/>
        <v>0</v>
      </c>
      <c r="S4565" s="5">
        <f t="shared" si="3836"/>
        <v>0</v>
      </c>
      <c r="T4565" s="5">
        <f t="shared" si="3836"/>
        <v>0</v>
      </c>
      <c r="U4565" s="5">
        <f t="shared" si="3836"/>
        <v>0</v>
      </c>
      <c r="V4565" s="42">
        <f t="shared" si="3836"/>
        <v>0</v>
      </c>
      <c r="W4565" s="5" t="e">
        <f t="shared" si="3829"/>
        <v>#DIV/0!</v>
      </c>
      <c r="X4565" s="27" t="s">
        <v>1591</v>
      </c>
      <c r="Y4565" s="2" t="s">
        <v>1630</v>
      </c>
    </row>
    <row r="4566" spans="1:25" ht="31.5" hidden="1" customHeight="1" x14ac:dyDescent="0.3">
      <c r="A4566" s="4" t="s">
        <v>265</v>
      </c>
      <c r="B4566" s="4" t="s">
        <v>1779</v>
      </c>
      <c r="C4566" s="4" t="s">
        <v>1019</v>
      </c>
      <c r="D4566" s="4" t="s">
        <v>271</v>
      </c>
      <c r="E4566" s="14" t="s">
        <v>539</v>
      </c>
      <c r="F4566" s="5">
        <f t="shared" si="3835"/>
        <v>0</v>
      </c>
      <c r="G4566" s="5">
        <f t="shared" si="3835"/>
        <v>25599.8</v>
      </c>
      <c r="H4566" s="5">
        <f t="shared" si="3835"/>
        <v>105085.6</v>
      </c>
      <c r="I4566" s="5">
        <f t="shared" si="3835"/>
        <v>0</v>
      </c>
      <c r="J4566" s="5">
        <f t="shared" si="3835"/>
        <v>-25599.8</v>
      </c>
      <c r="K4566" s="5">
        <f t="shared" si="3835"/>
        <v>-105085.6</v>
      </c>
      <c r="L4566" s="5">
        <f t="shared" si="3835"/>
        <v>0</v>
      </c>
      <c r="M4566" s="5">
        <f t="shared" si="3834"/>
        <v>0</v>
      </c>
      <c r="N4566" s="5">
        <f>N4567</f>
        <v>0</v>
      </c>
      <c r="O4566" s="5">
        <f>O4567</f>
        <v>0</v>
      </c>
      <c r="P4566" s="5">
        <f t="shared" si="3836"/>
        <v>0</v>
      </c>
      <c r="Q4566" s="5">
        <f t="shared" si="3836"/>
        <v>0</v>
      </c>
      <c r="R4566" s="5">
        <f t="shared" si="3836"/>
        <v>0</v>
      </c>
      <c r="S4566" s="5">
        <f t="shared" si="3836"/>
        <v>0</v>
      </c>
      <c r="T4566" s="5">
        <f t="shared" si="3836"/>
        <v>0</v>
      </c>
      <c r="U4566" s="5">
        <f t="shared" si="3836"/>
        <v>0</v>
      </c>
      <c r="V4566" s="42">
        <f t="shared" si="3836"/>
        <v>0</v>
      </c>
      <c r="W4566" s="5" t="e">
        <f t="shared" si="3829"/>
        <v>#DIV/0!</v>
      </c>
      <c r="X4566" s="27" t="s">
        <v>1591</v>
      </c>
      <c r="Y4566" s="2" t="s">
        <v>1630</v>
      </c>
    </row>
    <row r="4567" spans="1:25" ht="15.75" hidden="1" customHeight="1" x14ac:dyDescent="0.3">
      <c r="A4567" s="4" t="s">
        <v>265</v>
      </c>
      <c r="B4567" s="4" t="s">
        <v>1779</v>
      </c>
      <c r="C4567" s="4" t="s">
        <v>1019</v>
      </c>
      <c r="D4567" s="4" t="s">
        <v>270</v>
      </c>
      <c r="E4567" s="14" t="s">
        <v>540</v>
      </c>
      <c r="F4567" s="5"/>
      <c r="G4567" s="5">
        <v>25599.8</v>
      </c>
      <c r="H4567" s="5">
        <v>105085.6</v>
      </c>
      <c r="I4567" s="5"/>
      <c r="J4567" s="5">
        <v>-25599.8</v>
      </c>
      <c r="K4567" s="5">
        <v>-105085.6</v>
      </c>
      <c r="L4567" s="5"/>
      <c r="M4567" s="5">
        <f t="shared" si="3834"/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0</v>
      </c>
      <c r="V4567" s="42">
        <v>0</v>
      </c>
      <c r="W4567" s="5" t="e">
        <f t="shared" si="3829"/>
        <v>#DIV/0!</v>
      </c>
      <c r="X4567" s="27" t="s">
        <v>1591</v>
      </c>
      <c r="Y4567" s="2" t="s">
        <v>1630</v>
      </c>
    </row>
    <row r="4568" spans="1:25" ht="126" customHeight="1" x14ac:dyDescent="0.3">
      <c r="A4568" s="4" t="s">
        <v>265</v>
      </c>
      <c r="B4568" s="4" t="s">
        <v>1779</v>
      </c>
      <c r="C4568" s="4" t="s">
        <v>1020</v>
      </c>
      <c r="D4568" s="4"/>
      <c r="E4568" s="14" t="s">
        <v>1729</v>
      </c>
      <c r="F4568" s="5">
        <f t="shared" ref="F4568:L4569" si="3837">F4569</f>
        <v>22858.799999999999</v>
      </c>
      <c r="G4568" s="5">
        <f t="shared" si="3837"/>
        <v>104477.2</v>
      </c>
      <c r="H4568" s="5">
        <f t="shared" si="3837"/>
        <v>0</v>
      </c>
      <c r="I4568" s="5">
        <f t="shared" si="3837"/>
        <v>0</v>
      </c>
      <c r="J4568" s="5">
        <f t="shared" si="3837"/>
        <v>59234</v>
      </c>
      <c r="K4568" s="5">
        <f t="shared" si="3837"/>
        <v>0</v>
      </c>
      <c r="L4568" s="5">
        <f t="shared" si="3837"/>
        <v>-15037.822</v>
      </c>
      <c r="M4568" s="5">
        <f t="shared" si="3834"/>
        <v>7820.9779999999992</v>
      </c>
      <c r="N4568" s="5">
        <f>N4569</f>
        <v>7820.9780000000001</v>
      </c>
      <c r="O4568" s="5">
        <f>O4569</f>
        <v>1412.34665</v>
      </c>
      <c r="P4568" s="5">
        <f t="shared" ref="P4568:V4569" si="3838">P4569</f>
        <v>0</v>
      </c>
      <c r="Q4568" s="5">
        <f t="shared" si="3838"/>
        <v>0</v>
      </c>
      <c r="R4568" s="5">
        <f t="shared" si="3838"/>
        <v>7820.9780000000001</v>
      </c>
      <c r="S4568" s="5">
        <f t="shared" si="3838"/>
        <v>1412.34665</v>
      </c>
      <c r="T4568" s="5">
        <f t="shared" si="3838"/>
        <v>7820.9775499999996</v>
      </c>
      <c r="U4568" s="5">
        <f t="shared" si="3838"/>
        <v>0</v>
      </c>
      <c r="V4568" s="42">
        <f t="shared" si="3838"/>
        <v>7820.9775499999996</v>
      </c>
      <c r="W4568" s="5">
        <f t="shared" si="3829"/>
        <v>99.999994246243872</v>
      </c>
      <c r="X4568" s="27"/>
    </row>
    <row r="4569" spans="1:25" ht="31.5" customHeight="1" x14ac:dyDescent="0.3">
      <c r="A4569" s="4" t="s">
        <v>265</v>
      </c>
      <c r="B4569" s="4" t="s">
        <v>1779</v>
      </c>
      <c r="C4569" s="4" t="s">
        <v>1020</v>
      </c>
      <c r="D4569" s="4" t="s">
        <v>271</v>
      </c>
      <c r="E4569" s="14" t="s">
        <v>539</v>
      </c>
      <c r="F4569" s="5">
        <f t="shared" si="3837"/>
        <v>22858.799999999999</v>
      </c>
      <c r="G4569" s="5">
        <f t="shared" si="3837"/>
        <v>104477.2</v>
      </c>
      <c r="H4569" s="5">
        <f t="shared" si="3837"/>
        <v>0</v>
      </c>
      <c r="I4569" s="5">
        <f t="shared" si="3837"/>
        <v>0</v>
      </c>
      <c r="J4569" s="5">
        <f t="shared" si="3837"/>
        <v>59234</v>
      </c>
      <c r="K4569" s="5">
        <f t="shared" si="3837"/>
        <v>0</v>
      </c>
      <c r="L4569" s="5">
        <f t="shared" si="3837"/>
        <v>-15037.822</v>
      </c>
      <c r="M4569" s="5">
        <f t="shared" si="3834"/>
        <v>7820.9779999999992</v>
      </c>
      <c r="N4569" s="5">
        <f>N4570</f>
        <v>7820.9780000000001</v>
      </c>
      <c r="O4569" s="5">
        <f>O4570</f>
        <v>1412.34665</v>
      </c>
      <c r="P4569" s="5">
        <f t="shared" si="3838"/>
        <v>0</v>
      </c>
      <c r="Q4569" s="5">
        <f t="shared" si="3838"/>
        <v>0</v>
      </c>
      <c r="R4569" s="5">
        <f t="shared" si="3838"/>
        <v>7820.9780000000001</v>
      </c>
      <c r="S4569" s="5">
        <f t="shared" si="3838"/>
        <v>1412.34665</v>
      </c>
      <c r="T4569" s="5">
        <f t="shared" si="3838"/>
        <v>7820.9775499999996</v>
      </c>
      <c r="U4569" s="5">
        <f t="shared" si="3838"/>
        <v>0</v>
      </c>
      <c r="V4569" s="42">
        <f t="shared" si="3838"/>
        <v>7820.9775499999996</v>
      </c>
      <c r="W4569" s="5">
        <f t="shared" si="3829"/>
        <v>99.999994246243872</v>
      </c>
      <c r="X4569" s="27"/>
    </row>
    <row r="4570" spans="1:25" ht="15.75" customHeight="1" x14ac:dyDescent="0.3">
      <c r="A4570" s="4" t="s">
        <v>265</v>
      </c>
      <c r="B4570" s="4" t="s">
        <v>1779</v>
      </c>
      <c r="C4570" s="4" t="s">
        <v>1020</v>
      </c>
      <c r="D4570" s="4" t="s">
        <v>270</v>
      </c>
      <c r="E4570" s="14" t="s">
        <v>540</v>
      </c>
      <c r="F4570" s="5">
        <v>22858.799999999999</v>
      </c>
      <c r="G4570" s="5">
        <v>104477.2</v>
      </c>
      <c r="H4570" s="5"/>
      <c r="I4570" s="5"/>
      <c r="J4570" s="5">
        <v>59234</v>
      </c>
      <c r="K4570" s="5"/>
      <c r="L4570" s="5">
        <f>-12845.454-2192.368</f>
        <v>-15037.822</v>
      </c>
      <c r="M4570" s="5">
        <f t="shared" si="3834"/>
        <v>7820.9779999999992</v>
      </c>
      <c r="N4570" s="5">
        <v>7820.9780000000001</v>
      </c>
      <c r="O4570" s="5">
        <v>1412.34665</v>
      </c>
      <c r="P4570" s="5">
        <v>0</v>
      </c>
      <c r="Q4570" s="5">
        <v>0</v>
      </c>
      <c r="R4570" s="5">
        <f>N4570</f>
        <v>7820.9780000000001</v>
      </c>
      <c r="S4570" s="5">
        <f>O4570</f>
        <v>1412.34665</v>
      </c>
      <c r="T4570" s="5">
        <v>7820.9775499999996</v>
      </c>
      <c r="U4570" s="5">
        <v>0</v>
      </c>
      <c r="V4570" s="42">
        <f>T4570</f>
        <v>7820.9775499999996</v>
      </c>
      <c r="W4570" s="5">
        <f t="shared" si="3829"/>
        <v>99.999994246243872</v>
      </c>
      <c r="X4570" s="27"/>
    </row>
    <row r="4571" spans="1:25" ht="157.5" customHeight="1" x14ac:dyDescent="0.3">
      <c r="A4571" s="4" t="s">
        <v>265</v>
      </c>
      <c r="B4571" s="4" t="s">
        <v>1779</v>
      </c>
      <c r="C4571" s="4" t="s">
        <v>1340</v>
      </c>
      <c r="D4571" s="4"/>
      <c r="E4571" s="14" t="s">
        <v>1730</v>
      </c>
      <c r="F4571" s="5">
        <f t="shared" ref="F4571:L4572" si="3839">F4572</f>
        <v>20817</v>
      </c>
      <c r="G4571" s="5">
        <f t="shared" si="3839"/>
        <v>38961.5</v>
      </c>
      <c r="H4571" s="5">
        <f t="shared" si="3839"/>
        <v>248632.5</v>
      </c>
      <c r="I4571" s="5">
        <f t="shared" si="3839"/>
        <v>0</v>
      </c>
      <c r="J4571" s="5">
        <f t="shared" si="3839"/>
        <v>0</v>
      </c>
      <c r="K4571" s="5">
        <f t="shared" si="3839"/>
        <v>59234</v>
      </c>
      <c r="L4571" s="5">
        <f t="shared" si="3839"/>
        <v>-12868.806</v>
      </c>
      <c r="M4571" s="5">
        <f t="shared" si="3834"/>
        <v>7948.1939999999995</v>
      </c>
      <c r="N4571" s="5">
        <f>N4572</f>
        <v>7948.1940000000004</v>
      </c>
      <c r="O4571" s="5">
        <f>O4572</f>
        <v>7948.1920899999996</v>
      </c>
      <c r="P4571" s="5">
        <f t="shared" ref="P4571:V4572" si="3840">P4572</f>
        <v>0</v>
      </c>
      <c r="Q4571" s="5">
        <f t="shared" si="3840"/>
        <v>0</v>
      </c>
      <c r="R4571" s="5">
        <f t="shared" si="3840"/>
        <v>7948.1940000000004</v>
      </c>
      <c r="S4571" s="5">
        <f t="shared" si="3840"/>
        <v>7948.1920899999996</v>
      </c>
      <c r="T4571" s="5">
        <f t="shared" si="3840"/>
        <v>7948.1920899999996</v>
      </c>
      <c r="U4571" s="5">
        <f t="shared" si="3840"/>
        <v>0</v>
      </c>
      <c r="V4571" s="42">
        <f t="shared" si="3840"/>
        <v>7948.1920899999996</v>
      </c>
      <c r="W4571" s="5">
        <f t="shared" si="3829"/>
        <v>99.999975969383726</v>
      </c>
      <c r="X4571" s="27"/>
    </row>
    <row r="4572" spans="1:25" ht="31.5" customHeight="1" x14ac:dyDescent="0.3">
      <c r="A4572" s="4" t="s">
        <v>265</v>
      </c>
      <c r="B4572" s="4" t="s">
        <v>1779</v>
      </c>
      <c r="C4572" s="4" t="s">
        <v>1340</v>
      </c>
      <c r="D4572" s="4" t="s">
        <v>271</v>
      </c>
      <c r="E4572" s="14" t="s">
        <v>539</v>
      </c>
      <c r="F4572" s="5">
        <f t="shared" si="3839"/>
        <v>20817</v>
      </c>
      <c r="G4572" s="5">
        <f t="shared" si="3839"/>
        <v>38961.5</v>
      </c>
      <c r="H4572" s="5">
        <f t="shared" si="3839"/>
        <v>248632.5</v>
      </c>
      <c r="I4572" s="5">
        <f t="shared" si="3839"/>
        <v>0</v>
      </c>
      <c r="J4572" s="5">
        <f t="shared" si="3839"/>
        <v>0</v>
      </c>
      <c r="K4572" s="5">
        <f t="shared" si="3839"/>
        <v>59234</v>
      </c>
      <c r="L4572" s="5">
        <f t="shared" si="3839"/>
        <v>-12868.806</v>
      </c>
      <c r="M4572" s="5">
        <f t="shared" si="3834"/>
        <v>7948.1939999999995</v>
      </c>
      <c r="N4572" s="5">
        <f>N4573</f>
        <v>7948.1940000000004</v>
      </c>
      <c r="O4572" s="5">
        <f>O4573</f>
        <v>7948.1920899999996</v>
      </c>
      <c r="P4572" s="5">
        <f t="shared" si="3840"/>
        <v>0</v>
      </c>
      <c r="Q4572" s="5">
        <f t="shared" si="3840"/>
        <v>0</v>
      </c>
      <c r="R4572" s="5">
        <f t="shared" si="3840"/>
        <v>7948.1940000000004</v>
      </c>
      <c r="S4572" s="5">
        <f t="shared" si="3840"/>
        <v>7948.1920899999996</v>
      </c>
      <c r="T4572" s="5">
        <f t="shared" si="3840"/>
        <v>7948.1920899999996</v>
      </c>
      <c r="U4572" s="5">
        <f t="shared" si="3840"/>
        <v>0</v>
      </c>
      <c r="V4572" s="42">
        <f t="shared" si="3840"/>
        <v>7948.1920899999996</v>
      </c>
      <c r="W4572" s="5">
        <f t="shared" si="3829"/>
        <v>99.999975969383726</v>
      </c>
      <c r="X4572" s="27"/>
    </row>
    <row r="4573" spans="1:25" ht="15.75" customHeight="1" x14ac:dyDescent="0.3">
      <c r="A4573" s="4" t="s">
        <v>265</v>
      </c>
      <c r="B4573" s="4" t="s">
        <v>1779</v>
      </c>
      <c r="C4573" s="4" t="s">
        <v>1340</v>
      </c>
      <c r="D4573" s="4" t="s">
        <v>270</v>
      </c>
      <c r="E4573" s="14" t="s">
        <v>540</v>
      </c>
      <c r="F4573" s="5">
        <v>20817</v>
      </c>
      <c r="G4573" s="5">
        <v>38961.5</v>
      </c>
      <c r="H4573" s="5">
        <v>248632.5</v>
      </c>
      <c r="I4573" s="5"/>
      <c r="J4573" s="5"/>
      <c r="K4573" s="5">
        <v>59234</v>
      </c>
      <c r="L4573" s="5">
        <f>-7715.234-5153.572</f>
        <v>-12868.806</v>
      </c>
      <c r="M4573" s="5">
        <f t="shared" si="3834"/>
        <v>7948.1939999999995</v>
      </c>
      <c r="N4573" s="5">
        <v>7948.1940000000004</v>
      </c>
      <c r="O4573" s="5">
        <v>7948.1920899999996</v>
      </c>
      <c r="P4573" s="5">
        <v>0</v>
      </c>
      <c r="Q4573" s="5">
        <v>0</v>
      </c>
      <c r="R4573" s="5">
        <f>N4573</f>
        <v>7948.1940000000004</v>
      </c>
      <c r="S4573" s="5">
        <f>O4573</f>
        <v>7948.1920899999996</v>
      </c>
      <c r="T4573" s="5">
        <v>7948.1920899999996</v>
      </c>
      <c r="U4573" s="5">
        <v>0</v>
      </c>
      <c r="V4573" s="42">
        <f>T4573</f>
        <v>7948.1920899999996</v>
      </c>
      <c r="W4573" s="5">
        <f t="shared" si="3829"/>
        <v>99.999975969383726</v>
      </c>
      <c r="X4573" s="27"/>
    </row>
    <row r="4574" spans="1:25" ht="141.75" hidden="1" customHeight="1" x14ac:dyDescent="0.25">
      <c r="A4574" s="4" t="s">
        <v>265</v>
      </c>
      <c r="B4574" s="4" t="s">
        <v>1779</v>
      </c>
      <c r="C4574" s="4" t="s">
        <v>1342</v>
      </c>
      <c r="D4574" s="4"/>
      <c r="E4574" s="14" t="s">
        <v>1345</v>
      </c>
      <c r="F4574" s="5">
        <f t="shared" ref="F4574:L4575" si="3841">F4575</f>
        <v>0</v>
      </c>
      <c r="G4574" s="5">
        <f t="shared" si="3841"/>
        <v>0</v>
      </c>
      <c r="H4574" s="5">
        <f t="shared" si="3841"/>
        <v>0</v>
      </c>
      <c r="I4574" s="5">
        <f t="shared" si="3841"/>
        <v>0</v>
      </c>
      <c r="J4574" s="5">
        <f t="shared" si="3841"/>
        <v>0</v>
      </c>
      <c r="K4574" s="5">
        <f t="shared" si="3841"/>
        <v>0</v>
      </c>
      <c r="L4574" s="5">
        <f t="shared" si="3841"/>
        <v>0</v>
      </c>
      <c r="M4574" s="5">
        <f t="shared" si="3834"/>
        <v>0</v>
      </c>
      <c r="N4574" s="5">
        <f>N4575</f>
        <v>0</v>
      </c>
      <c r="O4574" s="5">
        <f>O4575</f>
        <v>0</v>
      </c>
      <c r="P4574" s="5">
        <f t="shared" ref="P4574:V4575" si="3842">P4575</f>
        <v>0</v>
      </c>
      <c r="Q4574" s="5">
        <f t="shared" si="3842"/>
        <v>0</v>
      </c>
      <c r="R4574" s="5">
        <f t="shared" si="3842"/>
        <v>0</v>
      </c>
      <c r="S4574" s="5">
        <f t="shared" si="3842"/>
        <v>0</v>
      </c>
      <c r="T4574" s="5">
        <f t="shared" si="3842"/>
        <v>0</v>
      </c>
      <c r="U4574" s="5">
        <f t="shared" si="3842"/>
        <v>0</v>
      </c>
      <c r="V4574" s="42">
        <f t="shared" si="3842"/>
        <v>0</v>
      </c>
      <c r="W4574" s="5" t="e">
        <f t="shared" si="3829"/>
        <v>#DIV/0!</v>
      </c>
      <c r="X4574" s="27" t="s">
        <v>1591</v>
      </c>
      <c r="Y4574" s="2" t="s">
        <v>1630</v>
      </c>
    </row>
    <row r="4575" spans="1:25" ht="31.5" hidden="1" customHeight="1" x14ac:dyDescent="0.25">
      <c r="A4575" s="4" t="s">
        <v>265</v>
      </c>
      <c r="B4575" s="4" t="s">
        <v>1779</v>
      </c>
      <c r="C4575" s="4" t="s">
        <v>1342</v>
      </c>
      <c r="D4575" s="4" t="s">
        <v>271</v>
      </c>
      <c r="E4575" s="14" t="s">
        <v>539</v>
      </c>
      <c r="F4575" s="5">
        <f t="shared" si="3841"/>
        <v>0</v>
      </c>
      <c r="G4575" s="5">
        <f t="shared" si="3841"/>
        <v>0</v>
      </c>
      <c r="H4575" s="5">
        <f t="shared" si="3841"/>
        <v>0</v>
      </c>
      <c r="I4575" s="5">
        <f t="shared" si="3841"/>
        <v>0</v>
      </c>
      <c r="J4575" s="5">
        <f t="shared" si="3841"/>
        <v>0</v>
      </c>
      <c r="K4575" s="5">
        <f t="shared" si="3841"/>
        <v>0</v>
      </c>
      <c r="L4575" s="5">
        <f t="shared" si="3841"/>
        <v>0</v>
      </c>
      <c r="M4575" s="5">
        <f t="shared" si="3834"/>
        <v>0</v>
      </c>
      <c r="N4575" s="5">
        <f>N4576</f>
        <v>0</v>
      </c>
      <c r="O4575" s="5">
        <f>O4576</f>
        <v>0</v>
      </c>
      <c r="P4575" s="5">
        <f t="shared" si="3842"/>
        <v>0</v>
      </c>
      <c r="Q4575" s="5">
        <f t="shared" si="3842"/>
        <v>0</v>
      </c>
      <c r="R4575" s="5">
        <f t="shared" si="3842"/>
        <v>0</v>
      </c>
      <c r="S4575" s="5">
        <f t="shared" si="3842"/>
        <v>0</v>
      </c>
      <c r="T4575" s="5">
        <f t="shared" si="3842"/>
        <v>0</v>
      </c>
      <c r="U4575" s="5">
        <f t="shared" si="3842"/>
        <v>0</v>
      </c>
      <c r="V4575" s="42">
        <f t="shared" si="3842"/>
        <v>0</v>
      </c>
      <c r="W4575" s="5" t="e">
        <f t="shared" si="3829"/>
        <v>#DIV/0!</v>
      </c>
      <c r="X4575" s="27" t="s">
        <v>1591</v>
      </c>
      <c r="Y4575" s="2" t="s">
        <v>1630</v>
      </c>
    </row>
    <row r="4576" spans="1:25" ht="15.75" hidden="1" customHeight="1" x14ac:dyDescent="0.25">
      <c r="A4576" s="4" t="s">
        <v>265</v>
      </c>
      <c r="B4576" s="4" t="s">
        <v>1779</v>
      </c>
      <c r="C4576" s="4" t="s">
        <v>1342</v>
      </c>
      <c r="D4576" s="4" t="s">
        <v>270</v>
      </c>
      <c r="E4576" s="14" t="s">
        <v>540</v>
      </c>
      <c r="F4576" s="5"/>
      <c r="G4576" s="5"/>
      <c r="H4576" s="5"/>
      <c r="I4576" s="5"/>
      <c r="J4576" s="5"/>
      <c r="K4576" s="5"/>
      <c r="L4576" s="5"/>
      <c r="M4576" s="5">
        <f t="shared" si="3834"/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42">
        <v>0</v>
      </c>
      <c r="W4576" s="5" t="e">
        <f t="shared" si="3829"/>
        <v>#DIV/0!</v>
      </c>
      <c r="X4576" s="27" t="s">
        <v>1591</v>
      </c>
      <c r="Y4576" s="2" t="s">
        <v>1630</v>
      </c>
    </row>
    <row r="4577" spans="1:25" ht="141.75" hidden="1" customHeight="1" x14ac:dyDescent="0.25">
      <c r="A4577" s="4" t="s">
        <v>265</v>
      </c>
      <c r="B4577" s="4" t="s">
        <v>1779</v>
      </c>
      <c r="C4577" s="4" t="s">
        <v>1341</v>
      </c>
      <c r="D4577" s="4"/>
      <c r="E4577" s="14" t="s">
        <v>1346</v>
      </c>
      <c r="F4577" s="5">
        <f t="shared" ref="F4577:L4578" si="3843">F4578</f>
        <v>0</v>
      </c>
      <c r="G4577" s="5">
        <f t="shared" si="3843"/>
        <v>9100.4</v>
      </c>
      <c r="H4577" s="5">
        <f t="shared" si="3843"/>
        <v>0</v>
      </c>
      <c r="I4577" s="5">
        <f t="shared" si="3843"/>
        <v>0</v>
      </c>
      <c r="J4577" s="5">
        <f t="shared" si="3843"/>
        <v>0</v>
      </c>
      <c r="K4577" s="5">
        <f t="shared" si="3843"/>
        <v>0</v>
      </c>
      <c r="L4577" s="5">
        <f t="shared" si="3843"/>
        <v>0</v>
      </c>
      <c r="M4577" s="5">
        <f t="shared" si="3834"/>
        <v>0</v>
      </c>
      <c r="N4577" s="5">
        <f>N4578</f>
        <v>0</v>
      </c>
      <c r="O4577" s="5">
        <f>O4578</f>
        <v>0</v>
      </c>
      <c r="P4577" s="5">
        <f t="shared" ref="P4577:V4578" si="3844">P4578</f>
        <v>0</v>
      </c>
      <c r="Q4577" s="5">
        <f t="shared" si="3844"/>
        <v>0</v>
      </c>
      <c r="R4577" s="5">
        <f t="shared" si="3844"/>
        <v>0</v>
      </c>
      <c r="S4577" s="5">
        <f t="shared" si="3844"/>
        <v>0</v>
      </c>
      <c r="T4577" s="5">
        <f t="shared" si="3844"/>
        <v>0</v>
      </c>
      <c r="U4577" s="5">
        <f t="shared" si="3844"/>
        <v>0</v>
      </c>
      <c r="V4577" s="42">
        <f t="shared" si="3844"/>
        <v>0</v>
      </c>
      <c r="W4577" s="5" t="e">
        <f t="shared" si="3829"/>
        <v>#DIV/0!</v>
      </c>
      <c r="X4577" s="27" t="s">
        <v>1591</v>
      </c>
      <c r="Y4577" s="2" t="s">
        <v>1630</v>
      </c>
    </row>
    <row r="4578" spans="1:25" ht="31.5" hidden="1" customHeight="1" x14ac:dyDescent="0.25">
      <c r="A4578" s="4" t="s">
        <v>265</v>
      </c>
      <c r="B4578" s="4" t="s">
        <v>1779</v>
      </c>
      <c r="C4578" s="4" t="s">
        <v>1341</v>
      </c>
      <c r="D4578" s="4" t="s">
        <v>271</v>
      </c>
      <c r="E4578" s="14" t="s">
        <v>539</v>
      </c>
      <c r="F4578" s="5">
        <f t="shared" si="3843"/>
        <v>0</v>
      </c>
      <c r="G4578" s="5">
        <f t="shared" si="3843"/>
        <v>9100.4</v>
      </c>
      <c r="H4578" s="5">
        <f t="shared" si="3843"/>
        <v>0</v>
      </c>
      <c r="I4578" s="5">
        <f t="shared" si="3843"/>
        <v>0</v>
      </c>
      <c r="J4578" s="5">
        <f t="shared" si="3843"/>
        <v>0</v>
      </c>
      <c r="K4578" s="5">
        <f t="shared" si="3843"/>
        <v>0</v>
      </c>
      <c r="L4578" s="5">
        <f t="shared" si="3843"/>
        <v>0</v>
      </c>
      <c r="M4578" s="5">
        <f t="shared" si="3834"/>
        <v>0</v>
      </c>
      <c r="N4578" s="5">
        <f>N4579</f>
        <v>0</v>
      </c>
      <c r="O4578" s="5">
        <f>O4579</f>
        <v>0</v>
      </c>
      <c r="P4578" s="5">
        <f t="shared" si="3844"/>
        <v>0</v>
      </c>
      <c r="Q4578" s="5">
        <f t="shared" si="3844"/>
        <v>0</v>
      </c>
      <c r="R4578" s="5">
        <f t="shared" si="3844"/>
        <v>0</v>
      </c>
      <c r="S4578" s="5">
        <f t="shared" si="3844"/>
        <v>0</v>
      </c>
      <c r="T4578" s="5">
        <f t="shared" si="3844"/>
        <v>0</v>
      </c>
      <c r="U4578" s="5">
        <f t="shared" si="3844"/>
        <v>0</v>
      </c>
      <c r="V4578" s="42">
        <f t="shared" si="3844"/>
        <v>0</v>
      </c>
      <c r="W4578" s="5" t="e">
        <f t="shared" si="3829"/>
        <v>#DIV/0!</v>
      </c>
      <c r="X4578" s="27" t="s">
        <v>1591</v>
      </c>
      <c r="Y4578" s="2" t="s">
        <v>1630</v>
      </c>
    </row>
    <row r="4579" spans="1:25" ht="15.75" hidden="1" customHeight="1" x14ac:dyDescent="0.25">
      <c r="A4579" s="4" t="s">
        <v>265</v>
      </c>
      <c r="B4579" s="4" t="s">
        <v>1779</v>
      </c>
      <c r="C4579" s="4" t="s">
        <v>1341</v>
      </c>
      <c r="D4579" s="4" t="s">
        <v>270</v>
      </c>
      <c r="E4579" s="14" t="s">
        <v>540</v>
      </c>
      <c r="F4579" s="5"/>
      <c r="G4579" s="5">
        <v>9100.4</v>
      </c>
      <c r="H4579" s="5"/>
      <c r="I4579" s="5"/>
      <c r="J4579" s="5"/>
      <c r="K4579" s="5"/>
      <c r="L4579" s="5"/>
      <c r="M4579" s="5">
        <f t="shared" si="3834"/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42">
        <v>0</v>
      </c>
      <c r="W4579" s="5" t="e">
        <f t="shared" si="3829"/>
        <v>#DIV/0!</v>
      </c>
      <c r="X4579" s="27" t="s">
        <v>1591</v>
      </c>
      <c r="Y4579" s="2" t="s">
        <v>1630</v>
      </c>
    </row>
    <row r="4580" spans="1:25" ht="47.25" hidden="1" customHeight="1" x14ac:dyDescent="0.25">
      <c r="A4580" s="4" t="s">
        <v>265</v>
      </c>
      <c r="B4580" s="4" t="s">
        <v>1779</v>
      </c>
      <c r="C4580" s="4" t="s">
        <v>690</v>
      </c>
      <c r="D4580" s="4"/>
      <c r="E4580" s="14" t="s">
        <v>1011</v>
      </c>
      <c r="F4580" s="5">
        <f t="shared" ref="F4580:L4580" si="3845">F4587+F4590+F4581+F4584</f>
        <v>5373.7</v>
      </c>
      <c r="G4580" s="5">
        <f t="shared" si="3845"/>
        <v>0</v>
      </c>
      <c r="H4580" s="5">
        <f t="shared" si="3845"/>
        <v>0</v>
      </c>
      <c r="I4580" s="5">
        <f t="shared" si="3845"/>
        <v>-214.8</v>
      </c>
      <c r="J4580" s="5">
        <f t="shared" si="3845"/>
        <v>0</v>
      </c>
      <c r="K4580" s="5">
        <f t="shared" si="3845"/>
        <v>0</v>
      </c>
      <c r="L4580" s="5">
        <f t="shared" si="3845"/>
        <v>-5158.8999999999996</v>
      </c>
      <c r="M4580" s="5">
        <f t="shared" si="3834"/>
        <v>0</v>
      </c>
      <c r="N4580" s="5">
        <f>N4587+N4590+N4581+N4584</f>
        <v>0</v>
      </c>
      <c r="O4580" s="5">
        <f>O4587+O4590+O4581+O4584</f>
        <v>0</v>
      </c>
      <c r="P4580" s="5">
        <f t="shared" ref="P4580:V4580" si="3846">P4587+P4590+P4581+P4584</f>
        <v>0</v>
      </c>
      <c r="Q4580" s="5">
        <f t="shared" si="3846"/>
        <v>0</v>
      </c>
      <c r="R4580" s="5">
        <f t="shared" si="3846"/>
        <v>0</v>
      </c>
      <c r="S4580" s="5">
        <f t="shared" si="3846"/>
        <v>0</v>
      </c>
      <c r="T4580" s="5">
        <f t="shared" si="3846"/>
        <v>0</v>
      </c>
      <c r="U4580" s="5">
        <f t="shared" si="3846"/>
        <v>0</v>
      </c>
      <c r="V4580" s="42">
        <f t="shared" si="3846"/>
        <v>0</v>
      </c>
      <c r="W4580" s="5" t="e">
        <f t="shared" si="3829"/>
        <v>#DIV/0!</v>
      </c>
      <c r="X4580" s="27" t="s">
        <v>1591</v>
      </c>
    </row>
    <row r="4581" spans="1:25" ht="31.5" hidden="1" customHeight="1" x14ac:dyDescent="0.25">
      <c r="A4581" s="4" t="s">
        <v>265</v>
      </c>
      <c r="B4581" s="4" t="s">
        <v>1779</v>
      </c>
      <c r="C4581" s="4" t="s">
        <v>936</v>
      </c>
      <c r="D4581" s="4"/>
      <c r="E4581" s="14" t="s">
        <v>1132</v>
      </c>
      <c r="F4581" s="5">
        <f t="shared" ref="F4581:L4582" si="3847">F4582</f>
        <v>0</v>
      </c>
      <c r="G4581" s="5">
        <f t="shared" si="3847"/>
        <v>0</v>
      </c>
      <c r="H4581" s="5">
        <f t="shared" si="3847"/>
        <v>0</v>
      </c>
      <c r="I4581" s="5">
        <f t="shared" si="3847"/>
        <v>0</v>
      </c>
      <c r="J4581" s="5">
        <f t="shared" si="3847"/>
        <v>0</v>
      </c>
      <c r="K4581" s="5">
        <f t="shared" si="3847"/>
        <v>0</v>
      </c>
      <c r="L4581" s="5">
        <f t="shared" si="3847"/>
        <v>0</v>
      </c>
      <c r="M4581" s="5">
        <f t="shared" si="3834"/>
        <v>0</v>
      </c>
      <c r="N4581" s="5">
        <f>N4582</f>
        <v>0</v>
      </c>
      <c r="O4581" s="5">
        <f>O4582</f>
        <v>0</v>
      </c>
      <c r="P4581" s="5">
        <f t="shared" ref="P4581:V4582" si="3848">P4582</f>
        <v>0</v>
      </c>
      <c r="Q4581" s="5">
        <f t="shared" si="3848"/>
        <v>0</v>
      </c>
      <c r="R4581" s="5">
        <f t="shared" si="3848"/>
        <v>0</v>
      </c>
      <c r="S4581" s="5">
        <f t="shared" si="3848"/>
        <v>0</v>
      </c>
      <c r="T4581" s="5">
        <f t="shared" si="3848"/>
        <v>0</v>
      </c>
      <c r="U4581" s="5">
        <f t="shared" si="3848"/>
        <v>0</v>
      </c>
      <c r="V4581" s="42">
        <f t="shared" si="3848"/>
        <v>0</v>
      </c>
      <c r="W4581" s="5" t="e">
        <f t="shared" si="3829"/>
        <v>#DIV/0!</v>
      </c>
      <c r="X4581" s="27" t="s">
        <v>1591</v>
      </c>
      <c r="Y4581" s="2" t="s">
        <v>1630</v>
      </c>
    </row>
    <row r="4582" spans="1:25" ht="31.5" hidden="1" customHeight="1" x14ac:dyDescent="0.25">
      <c r="A4582" s="4" t="s">
        <v>265</v>
      </c>
      <c r="B4582" s="4" t="s">
        <v>1779</v>
      </c>
      <c r="C4582" s="4" t="s">
        <v>936</v>
      </c>
      <c r="D4582" s="4" t="s">
        <v>271</v>
      </c>
      <c r="E4582" s="14" t="s">
        <v>539</v>
      </c>
      <c r="F4582" s="5">
        <f t="shared" si="3847"/>
        <v>0</v>
      </c>
      <c r="G4582" s="5">
        <f t="shared" si="3847"/>
        <v>0</v>
      </c>
      <c r="H4582" s="5">
        <f t="shared" si="3847"/>
        <v>0</v>
      </c>
      <c r="I4582" s="5">
        <f t="shared" si="3847"/>
        <v>0</v>
      </c>
      <c r="J4582" s="5">
        <f t="shared" si="3847"/>
        <v>0</v>
      </c>
      <c r="K4582" s="5">
        <f t="shared" si="3847"/>
        <v>0</v>
      </c>
      <c r="L4582" s="5">
        <f t="shared" si="3847"/>
        <v>0</v>
      </c>
      <c r="M4582" s="5">
        <f t="shared" si="3834"/>
        <v>0</v>
      </c>
      <c r="N4582" s="5">
        <f>N4583</f>
        <v>0</v>
      </c>
      <c r="O4582" s="5">
        <f>O4583</f>
        <v>0</v>
      </c>
      <c r="P4582" s="5">
        <f t="shared" si="3848"/>
        <v>0</v>
      </c>
      <c r="Q4582" s="5">
        <f t="shared" si="3848"/>
        <v>0</v>
      </c>
      <c r="R4582" s="5">
        <f t="shared" si="3848"/>
        <v>0</v>
      </c>
      <c r="S4582" s="5">
        <f t="shared" si="3848"/>
        <v>0</v>
      </c>
      <c r="T4582" s="5">
        <f t="shared" si="3848"/>
        <v>0</v>
      </c>
      <c r="U4582" s="5">
        <f t="shared" si="3848"/>
        <v>0</v>
      </c>
      <c r="V4582" s="42">
        <f t="shared" si="3848"/>
        <v>0</v>
      </c>
      <c r="W4582" s="5" t="e">
        <f t="shared" si="3829"/>
        <v>#DIV/0!</v>
      </c>
      <c r="X4582" s="27" t="s">
        <v>1591</v>
      </c>
      <c r="Y4582" s="2" t="s">
        <v>1630</v>
      </c>
    </row>
    <row r="4583" spans="1:25" ht="15.75" hidden="1" customHeight="1" x14ac:dyDescent="0.25">
      <c r="A4583" s="4" t="s">
        <v>265</v>
      </c>
      <c r="B4583" s="4" t="s">
        <v>1779</v>
      </c>
      <c r="C4583" s="4" t="s">
        <v>936</v>
      </c>
      <c r="D4583" s="4" t="s">
        <v>270</v>
      </c>
      <c r="E4583" s="14" t="s">
        <v>540</v>
      </c>
      <c r="F4583" s="5"/>
      <c r="G4583" s="5"/>
      <c r="H4583" s="5"/>
      <c r="I4583" s="5"/>
      <c r="J4583" s="5"/>
      <c r="K4583" s="5"/>
      <c r="L4583" s="5"/>
      <c r="M4583" s="5">
        <f t="shared" si="3834"/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42">
        <v>0</v>
      </c>
      <c r="W4583" s="5" t="e">
        <f t="shared" si="3829"/>
        <v>#DIV/0!</v>
      </c>
      <c r="X4583" s="27" t="s">
        <v>1591</v>
      </c>
      <c r="Y4583" s="2" t="s">
        <v>1630</v>
      </c>
    </row>
    <row r="4584" spans="1:25" ht="31.5" hidden="1" customHeight="1" x14ac:dyDescent="0.25">
      <c r="A4584" s="4" t="s">
        <v>265</v>
      </c>
      <c r="B4584" s="4" t="s">
        <v>1779</v>
      </c>
      <c r="C4584" s="4" t="s">
        <v>1324</v>
      </c>
      <c r="D4584" s="4"/>
      <c r="E4584" s="14" t="s">
        <v>1325</v>
      </c>
      <c r="F4584" s="5">
        <f t="shared" ref="F4584:L4585" si="3849">F4585</f>
        <v>5373.7</v>
      </c>
      <c r="G4584" s="5">
        <f t="shared" si="3849"/>
        <v>0</v>
      </c>
      <c r="H4584" s="5">
        <f t="shared" si="3849"/>
        <v>0</v>
      </c>
      <c r="I4584" s="5">
        <f t="shared" si="3849"/>
        <v>-214.8</v>
      </c>
      <c r="J4584" s="5">
        <f t="shared" si="3849"/>
        <v>0</v>
      </c>
      <c r="K4584" s="5">
        <f t="shared" si="3849"/>
        <v>0</v>
      </c>
      <c r="L4584" s="5">
        <f t="shared" si="3849"/>
        <v>-5158.8999999999996</v>
      </c>
      <c r="M4584" s="5">
        <f t="shared" si="3834"/>
        <v>0</v>
      </c>
      <c r="N4584" s="5">
        <f>N4585</f>
        <v>0</v>
      </c>
      <c r="O4584" s="5">
        <f>O4585</f>
        <v>0</v>
      </c>
      <c r="P4584" s="5">
        <f t="shared" ref="P4584:V4585" si="3850">P4585</f>
        <v>0</v>
      </c>
      <c r="Q4584" s="5">
        <f t="shared" si="3850"/>
        <v>0</v>
      </c>
      <c r="R4584" s="5">
        <f t="shared" si="3850"/>
        <v>0</v>
      </c>
      <c r="S4584" s="5">
        <f t="shared" si="3850"/>
        <v>0</v>
      </c>
      <c r="T4584" s="5">
        <f t="shared" si="3850"/>
        <v>0</v>
      </c>
      <c r="U4584" s="5">
        <f t="shared" si="3850"/>
        <v>0</v>
      </c>
      <c r="V4584" s="42">
        <f t="shared" si="3850"/>
        <v>0</v>
      </c>
      <c r="W4584" s="5" t="e">
        <f t="shared" si="3829"/>
        <v>#DIV/0!</v>
      </c>
      <c r="X4584" s="27" t="s">
        <v>1591</v>
      </c>
    </row>
    <row r="4585" spans="1:25" ht="31.5" hidden="1" customHeight="1" x14ac:dyDescent="0.25">
      <c r="A4585" s="4" t="s">
        <v>265</v>
      </c>
      <c r="B4585" s="4" t="s">
        <v>1779</v>
      </c>
      <c r="C4585" s="4" t="s">
        <v>1324</v>
      </c>
      <c r="D4585" s="4" t="s">
        <v>271</v>
      </c>
      <c r="E4585" s="14" t="s">
        <v>539</v>
      </c>
      <c r="F4585" s="5">
        <f t="shared" si="3849"/>
        <v>5373.7</v>
      </c>
      <c r="G4585" s="5">
        <f t="shared" si="3849"/>
        <v>0</v>
      </c>
      <c r="H4585" s="5">
        <f t="shared" si="3849"/>
        <v>0</v>
      </c>
      <c r="I4585" s="5">
        <f t="shared" si="3849"/>
        <v>-214.8</v>
      </c>
      <c r="J4585" s="5">
        <f t="shared" si="3849"/>
        <v>0</v>
      </c>
      <c r="K4585" s="5">
        <f t="shared" si="3849"/>
        <v>0</v>
      </c>
      <c r="L4585" s="5">
        <f t="shared" si="3849"/>
        <v>-5158.8999999999996</v>
      </c>
      <c r="M4585" s="5">
        <f t="shared" si="3834"/>
        <v>0</v>
      </c>
      <c r="N4585" s="5">
        <f>N4586</f>
        <v>0</v>
      </c>
      <c r="O4585" s="5">
        <f>O4586</f>
        <v>0</v>
      </c>
      <c r="P4585" s="5">
        <f t="shared" si="3850"/>
        <v>0</v>
      </c>
      <c r="Q4585" s="5">
        <f t="shared" si="3850"/>
        <v>0</v>
      </c>
      <c r="R4585" s="5">
        <f t="shared" si="3850"/>
        <v>0</v>
      </c>
      <c r="S4585" s="5">
        <f t="shared" si="3850"/>
        <v>0</v>
      </c>
      <c r="T4585" s="5">
        <f t="shared" si="3850"/>
        <v>0</v>
      </c>
      <c r="U4585" s="5">
        <f t="shared" si="3850"/>
        <v>0</v>
      </c>
      <c r="V4585" s="42">
        <f t="shared" si="3850"/>
        <v>0</v>
      </c>
      <c r="W4585" s="5" t="e">
        <f t="shared" si="3829"/>
        <v>#DIV/0!</v>
      </c>
      <c r="X4585" s="27" t="s">
        <v>1591</v>
      </c>
    </row>
    <row r="4586" spans="1:25" ht="15.75" hidden="1" customHeight="1" x14ac:dyDescent="0.25">
      <c r="A4586" s="4" t="s">
        <v>265</v>
      </c>
      <c r="B4586" s="4" t="s">
        <v>1779</v>
      </c>
      <c r="C4586" s="4" t="s">
        <v>1324</v>
      </c>
      <c r="D4586" s="4" t="s">
        <v>270</v>
      </c>
      <c r="E4586" s="14" t="s">
        <v>540</v>
      </c>
      <c r="F4586" s="5">
        <v>5373.7</v>
      </c>
      <c r="G4586" s="5"/>
      <c r="H4586" s="5"/>
      <c r="I4586" s="23">
        <v>-214.8</v>
      </c>
      <c r="J4586" s="5"/>
      <c r="K4586" s="5"/>
      <c r="L4586" s="5">
        <v>-5158.8999999999996</v>
      </c>
      <c r="M4586" s="5">
        <f t="shared" si="3834"/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f>N4586</f>
        <v>0</v>
      </c>
      <c r="S4586" s="5">
        <f>O4586</f>
        <v>0</v>
      </c>
      <c r="T4586" s="5">
        <v>0</v>
      </c>
      <c r="U4586" s="5">
        <v>0</v>
      </c>
      <c r="V4586" s="42">
        <v>0</v>
      </c>
      <c r="W4586" s="5" t="e">
        <f t="shared" si="3829"/>
        <v>#DIV/0!</v>
      </c>
      <c r="X4586" s="27" t="s">
        <v>1591</v>
      </c>
    </row>
    <row r="4587" spans="1:25" ht="31.5" hidden="1" customHeight="1" x14ac:dyDescent="0.25">
      <c r="A4587" s="4" t="s">
        <v>265</v>
      </c>
      <c r="B4587" s="4" t="s">
        <v>1779</v>
      </c>
      <c r="C4587" s="4" t="s">
        <v>685</v>
      </c>
      <c r="D4587" s="4"/>
      <c r="E4587" s="14" t="s">
        <v>1133</v>
      </c>
      <c r="F4587" s="5">
        <f t="shared" ref="F4587:L4588" si="3851">F4588</f>
        <v>0</v>
      </c>
      <c r="G4587" s="5">
        <f t="shared" si="3851"/>
        <v>0</v>
      </c>
      <c r="H4587" s="5">
        <f t="shared" si="3851"/>
        <v>0</v>
      </c>
      <c r="I4587" s="5">
        <f t="shared" si="3851"/>
        <v>0</v>
      </c>
      <c r="J4587" s="5">
        <f t="shared" si="3851"/>
        <v>0</v>
      </c>
      <c r="K4587" s="5">
        <f t="shared" si="3851"/>
        <v>0</v>
      </c>
      <c r="L4587" s="5">
        <f t="shared" si="3851"/>
        <v>0</v>
      </c>
      <c r="M4587" s="5">
        <f t="shared" si="3834"/>
        <v>0</v>
      </c>
      <c r="N4587" s="5">
        <f>N4588</f>
        <v>0</v>
      </c>
      <c r="O4587" s="5">
        <f>O4588</f>
        <v>0</v>
      </c>
      <c r="P4587" s="5">
        <f t="shared" ref="P4587:V4588" si="3852">P4588</f>
        <v>0</v>
      </c>
      <c r="Q4587" s="5">
        <f t="shared" si="3852"/>
        <v>0</v>
      </c>
      <c r="R4587" s="5">
        <f t="shared" si="3852"/>
        <v>0</v>
      </c>
      <c r="S4587" s="5">
        <f t="shared" si="3852"/>
        <v>0</v>
      </c>
      <c r="T4587" s="5">
        <f t="shared" si="3852"/>
        <v>0</v>
      </c>
      <c r="U4587" s="5">
        <f t="shared" si="3852"/>
        <v>0</v>
      </c>
      <c r="V4587" s="42">
        <f t="shared" si="3852"/>
        <v>0</v>
      </c>
      <c r="W4587" s="5" t="e">
        <f t="shared" si="3829"/>
        <v>#DIV/0!</v>
      </c>
      <c r="X4587" s="27" t="s">
        <v>1591</v>
      </c>
      <c r="Y4587" s="2" t="s">
        <v>1630</v>
      </c>
    </row>
    <row r="4588" spans="1:25" ht="31.5" hidden="1" customHeight="1" x14ac:dyDescent="0.25">
      <c r="A4588" s="4" t="s">
        <v>265</v>
      </c>
      <c r="B4588" s="4" t="s">
        <v>1779</v>
      </c>
      <c r="C4588" s="4" t="s">
        <v>685</v>
      </c>
      <c r="D4588" s="4" t="s">
        <v>271</v>
      </c>
      <c r="E4588" s="14" t="s">
        <v>539</v>
      </c>
      <c r="F4588" s="5">
        <f t="shared" si="3851"/>
        <v>0</v>
      </c>
      <c r="G4588" s="5">
        <f t="shared" si="3851"/>
        <v>0</v>
      </c>
      <c r="H4588" s="5">
        <f t="shared" si="3851"/>
        <v>0</v>
      </c>
      <c r="I4588" s="5">
        <f t="shared" si="3851"/>
        <v>0</v>
      </c>
      <c r="J4588" s="5">
        <f t="shared" si="3851"/>
        <v>0</v>
      </c>
      <c r="K4588" s="5">
        <f t="shared" si="3851"/>
        <v>0</v>
      </c>
      <c r="L4588" s="5">
        <f t="shared" si="3851"/>
        <v>0</v>
      </c>
      <c r="M4588" s="5">
        <f t="shared" si="3834"/>
        <v>0</v>
      </c>
      <c r="N4588" s="5">
        <f>N4589</f>
        <v>0</v>
      </c>
      <c r="O4588" s="5">
        <f>O4589</f>
        <v>0</v>
      </c>
      <c r="P4588" s="5">
        <f t="shared" si="3852"/>
        <v>0</v>
      </c>
      <c r="Q4588" s="5">
        <f t="shared" si="3852"/>
        <v>0</v>
      </c>
      <c r="R4588" s="5">
        <f t="shared" si="3852"/>
        <v>0</v>
      </c>
      <c r="S4588" s="5">
        <f t="shared" si="3852"/>
        <v>0</v>
      </c>
      <c r="T4588" s="5">
        <f t="shared" si="3852"/>
        <v>0</v>
      </c>
      <c r="U4588" s="5">
        <f t="shared" si="3852"/>
        <v>0</v>
      </c>
      <c r="V4588" s="42">
        <f t="shared" si="3852"/>
        <v>0</v>
      </c>
      <c r="W4588" s="5" t="e">
        <f t="shared" si="3829"/>
        <v>#DIV/0!</v>
      </c>
      <c r="X4588" s="27" t="s">
        <v>1591</v>
      </c>
      <c r="Y4588" s="2" t="s">
        <v>1630</v>
      </c>
    </row>
    <row r="4589" spans="1:25" ht="15.75" hidden="1" customHeight="1" x14ac:dyDescent="0.25">
      <c r="A4589" s="4" t="s">
        <v>265</v>
      </c>
      <c r="B4589" s="4" t="s">
        <v>1779</v>
      </c>
      <c r="C4589" s="4" t="s">
        <v>685</v>
      </c>
      <c r="D4589" s="4" t="s">
        <v>270</v>
      </c>
      <c r="E4589" s="14" t="s">
        <v>540</v>
      </c>
      <c r="F4589" s="5"/>
      <c r="G4589" s="5"/>
      <c r="H4589" s="5"/>
      <c r="I4589" s="5"/>
      <c r="J4589" s="5"/>
      <c r="K4589" s="5"/>
      <c r="L4589" s="5"/>
      <c r="M4589" s="5">
        <f t="shared" si="3834"/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42">
        <v>0</v>
      </c>
      <c r="W4589" s="5" t="e">
        <f t="shared" si="3829"/>
        <v>#DIV/0!</v>
      </c>
      <c r="X4589" s="27" t="s">
        <v>1591</v>
      </c>
      <c r="Y4589" s="2" t="s">
        <v>1630</v>
      </c>
    </row>
    <row r="4590" spans="1:25" ht="31.5" hidden="1" customHeight="1" x14ac:dyDescent="0.25">
      <c r="A4590" s="4" t="s">
        <v>265</v>
      </c>
      <c r="B4590" s="4" t="s">
        <v>1779</v>
      </c>
      <c r="C4590" s="4" t="s">
        <v>686</v>
      </c>
      <c r="D4590" s="4"/>
      <c r="E4590" s="14" t="s">
        <v>1134</v>
      </c>
      <c r="F4590" s="5">
        <f t="shared" ref="F4590:L4591" si="3853">F4591</f>
        <v>0</v>
      </c>
      <c r="G4590" s="5">
        <f t="shared" si="3853"/>
        <v>0</v>
      </c>
      <c r="H4590" s="5">
        <f t="shared" si="3853"/>
        <v>0</v>
      </c>
      <c r="I4590" s="5">
        <f t="shared" si="3853"/>
        <v>0</v>
      </c>
      <c r="J4590" s="5">
        <f t="shared" si="3853"/>
        <v>0</v>
      </c>
      <c r="K4590" s="5">
        <f t="shared" si="3853"/>
        <v>0</v>
      </c>
      <c r="L4590" s="5">
        <f t="shared" si="3853"/>
        <v>0</v>
      </c>
      <c r="M4590" s="5">
        <f t="shared" si="3834"/>
        <v>0</v>
      </c>
      <c r="N4590" s="5">
        <f>N4591</f>
        <v>0</v>
      </c>
      <c r="O4590" s="5">
        <f>O4591</f>
        <v>0</v>
      </c>
      <c r="P4590" s="5">
        <f t="shared" ref="P4590:V4591" si="3854">P4591</f>
        <v>0</v>
      </c>
      <c r="Q4590" s="5">
        <f t="shared" si="3854"/>
        <v>0</v>
      </c>
      <c r="R4590" s="5">
        <f t="shared" si="3854"/>
        <v>0</v>
      </c>
      <c r="S4590" s="5">
        <f t="shared" si="3854"/>
        <v>0</v>
      </c>
      <c r="T4590" s="5">
        <f t="shared" si="3854"/>
        <v>0</v>
      </c>
      <c r="U4590" s="5">
        <f t="shared" si="3854"/>
        <v>0</v>
      </c>
      <c r="V4590" s="42">
        <f t="shared" si="3854"/>
        <v>0</v>
      </c>
      <c r="W4590" s="5" t="e">
        <f t="shared" si="3829"/>
        <v>#DIV/0!</v>
      </c>
      <c r="X4590" s="27" t="s">
        <v>1591</v>
      </c>
      <c r="Y4590" s="2" t="s">
        <v>1630</v>
      </c>
    </row>
    <row r="4591" spans="1:25" ht="31.5" hidden="1" customHeight="1" x14ac:dyDescent="0.3">
      <c r="A4591" s="4" t="s">
        <v>265</v>
      </c>
      <c r="B4591" s="4" t="s">
        <v>1779</v>
      </c>
      <c r="C4591" s="4" t="s">
        <v>686</v>
      </c>
      <c r="D4591" s="4" t="s">
        <v>271</v>
      </c>
      <c r="E4591" s="14" t="s">
        <v>539</v>
      </c>
      <c r="F4591" s="5">
        <f t="shared" si="3853"/>
        <v>0</v>
      </c>
      <c r="G4591" s="5">
        <f t="shared" si="3853"/>
        <v>0</v>
      </c>
      <c r="H4591" s="5">
        <f t="shared" si="3853"/>
        <v>0</v>
      </c>
      <c r="I4591" s="5">
        <f t="shared" si="3853"/>
        <v>0</v>
      </c>
      <c r="J4591" s="5">
        <f t="shared" si="3853"/>
        <v>0</v>
      </c>
      <c r="K4591" s="5">
        <f t="shared" si="3853"/>
        <v>0</v>
      </c>
      <c r="L4591" s="5">
        <f t="shared" si="3853"/>
        <v>0</v>
      </c>
      <c r="M4591" s="5">
        <f t="shared" si="3834"/>
        <v>0</v>
      </c>
      <c r="N4591" s="5">
        <f>N4592</f>
        <v>0</v>
      </c>
      <c r="O4591" s="5">
        <f>O4592</f>
        <v>0</v>
      </c>
      <c r="P4591" s="5">
        <f t="shared" si="3854"/>
        <v>0</v>
      </c>
      <c r="Q4591" s="5">
        <f t="shared" si="3854"/>
        <v>0</v>
      </c>
      <c r="R4591" s="5">
        <f t="shared" si="3854"/>
        <v>0</v>
      </c>
      <c r="S4591" s="5">
        <f t="shared" si="3854"/>
        <v>0</v>
      </c>
      <c r="T4591" s="5">
        <f t="shared" si="3854"/>
        <v>0</v>
      </c>
      <c r="U4591" s="5">
        <f t="shared" si="3854"/>
        <v>0</v>
      </c>
      <c r="V4591" s="42">
        <f t="shared" si="3854"/>
        <v>0</v>
      </c>
      <c r="W4591" s="5" t="e">
        <f t="shared" si="3829"/>
        <v>#DIV/0!</v>
      </c>
      <c r="X4591" s="27" t="s">
        <v>1591</v>
      </c>
      <c r="Y4591" s="2" t="s">
        <v>1630</v>
      </c>
    </row>
    <row r="4592" spans="1:25" ht="15.75" hidden="1" customHeight="1" x14ac:dyDescent="0.3">
      <c r="A4592" s="4" t="s">
        <v>265</v>
      </c>
      <c r="B4592" s="4" t="s">
        <v>1779</v>
      </c>
      <c r="C4592" s="4" t="s">
        <v>686</v>
      </c>
      <c r="D4592" s="4" t="s">
        <v>270</v>
      </c>
      <c r="E4592" s="14" t="s">
        <v>540</v>
      </c>
      <c r="F4592" s="5"/>
      <c r="G4592" s="5"/>
      <c r="H4592" s="5"/>
      <c r="I4592" s="5"/>
      <c r="J4592" s="5"/>
      <c r="K4592" s="5"/>
      <c r="L4592" s="5"/>
      <c r="M4592" s="5">
        <f t="shared" si="3834"/>
        <v>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42">
        <v>0</v>
      </c>
      <c r="W4592" s="5" t="e">
        <f t="shared" si="3829"/>
        <v>#DIV/0!</v>
      </c>
      <c r="X4592" s="27" t="s">
        <v>1591</v>
      </c>
      <c r="Y4592" s="2" t="s">
        <v>1630</v>
      </c>
    </row>
    <row r="4593" spans="1:25" ht="31.5" customHeight="1" x14ac:dyDescent="0.3">
      <c r="A4593" s="4" t="s">
        <v>265</v>
      </c>
      <c r="B4593" s="4" t="s">
        <v>1779</v>
      </c>
      <c r="C4593" s="4" t="s">
        <v>1021</v>
      </c>
      <c r="D4593" s="4"/>
      <c r="E4593" s="14" t="s">
        <v>1026</v>
      </c>
      <c r="F4593" s="5">
        <f t="shared" ref="F4593:K4593" si="3855">F4597</f>
        <v>352803.8</v>
      </c>
      <c r="G4593" s="5">
        <f t="shared" si="3855"/>
        <v>288406.59999999998</v>
      </c>
      <c r="H4593" s="5">
        <f t="shared" si="3855"/>
        <v>0</v>
      </c>
      <c r="I4593" s="5">
        <f t="shared" si="3855"/>
        <v>0</v>
      </c>
      <c r="J4593" s="5">
        <f t="shared" si="3855"/>
        <v>0</v>
      </c>
      <c r="K4593" s="5">
        <f t="shared" si="3855"/>
        <v>0</v>
      </c>
      <c r="L4593" s="5">
        <f>L4597+L4594</f>
        <v>80793.675999999978</v>
      </c>
      <c r="M4593" s="5">
        <f t="shared" si="3834"/>
        <v>433597.47599999997</v>
      </c>
      <c r="N4593" s="5">
        <f>N4597+N4594</f>
        <v>693985.39069999999</v>
      </c>
      <c r="O4593" s="5">
        <f t="shared" ref="O4593:V4593" si="3856">O4597+O4594</f>
        <v>317074.65753999999</v>
      </c>
      <c r="P4593" s="5">
        <f t="shared" si="3856"/>
        <v>693985.39069999999</v>
      </c>
      <c r="Q4593" s="5">
        <f t="shared" si="3856"/>
        <v>317074.65753999999</v>
      </c>
      <c r="R4593" s="5">
        <f t="shared" si="3856"/>
        <v>693985.39069999999</v>
      </c>
      <c r="S4593" s="5">
        <f t="shared" si="3856"/>
        <v>317074.65753999999</v>
      </c>
      <c r="T4593" s="5">
        <f t="shared" si="3856"/>
        <v>693985.39069999999</v>
      </c>
      <c r="U4593" s="5">
        <f t="shared" si="3856"/>
        <v>693985.39069999999</v>
      </c>
      <c r="V4593" s="42">
        <f t="shared" si="3856"/>
        <v>693985.39069999999</v>
      </c>
      <c r="W4593" s="5">
        <f t="shared" si="3829"/>
        <v>100</v>
      </c>
      <c r="X4593" s="27"/>
    </row>
    <row r="4594" spans="1:25" ht="47.25" customHeight="1" x14ac:dyDescent="0.3">
      <c r="A4594" s="4" t="s">
        <v>265</v>
      </c>
      <c r="B4594" s="4" t="s">
        <v>1779</v>
      </c>
      <c r="C4594" s="4" t="s">
        <v>1722</v>
      </c>
      <c r="D4594" s="4"/>
      <c r="E4594" s="14" t="s">
        <v>1723</v>
      </c>
      <c r="F4594" s="5"/>
      <c r="G4594" s="5"/>
      <c r="H4594" s="5"/>
      <c r="I4594" s="5"/>
      <c r="J4594" s="5"/>
      <c r="K4594" s="5"/>
      <c r="L4594" s="5">
        <f>L4595</f>
        <v>116522.87599999997</v>
      </c>
      <c r="M4594" s="5">
        <f>M4595</f>
        <v>116522.87637</v>
      </c>
      <c r="N4594" s="5">
        <f t="shared" ref="N4594:V4595" si="3857">N4595</f>
        <v>116522.87637</v>
      </c>
      <c r="O4594" s="5">
        <f t="shared" si="3857"/>
        <v>0</v>
      </c>
      <c r="P4594" s="5">
        <f t="shared" si="3857"/>
        <v>116522.87637</v>
      </c>
      <c r="Q4594" s="5">
        <f t="shared" si="3857"/>
        <v>0</v>
      </c>
      <c r="R4594" s="5">
        <f t="shared" si="3857"/>
        <v>116522.87637</v>
      </c>
      <c r="S4594" s="5">
        <f t="shared" si="3857"/>
        <v>0</v>
      </c>
      <c r="T4594" s="5">
        <f t="shared" si="3857"/>
        <v>116522.87637</v>
      </c>
      <c r="U4594" s="5">
        <f t="shared" si="3857"/>
        <v>116522.87637</v>
      </c>
      <c r="V4594" s="42">
        <f t="shared" si="3857"/>
        <v>116522.87637</v>
      </c>
      <c r="W4594" s="5">
        <f t="shared" si="3829"/>
        <v>100</v>
      </c>
      <c r="X4594" s="27"/>
    </row>
    <row r="4595" spans="1:25" ht="31.5" customHeight="1" x14ac:dyDescent="0.3">
      <c r="A4595" s="4" t="s">
        <v>265</v>
      </c>
      <c r="B4595" s="4" t="s">
        <v>1779</v>
      </c>
      <c r="C4595" s="4" t="s">
        <v>1722</v>
      </c>
      <c r="D4595" s="4" t="s">
        <v>271</v>
      </c>
      <c r="E4595" s="14" t="s">
        <v>539</v>
      </c>
      <c r="F4595" s="5"/>
      <c r="G4595" s="5"/>
      <c r="H4595" s="5"/>
      <c r="I4595" s="5"/>
      <c r="J4595" s="5"/>
      <c r="K4595" s="5"/>
      <c r="L4595" s="5">
        <f>L4596</f>
        <v>116522.87599999997</v>
      </c>
      <c r="M4595" s="5">
        <f>M4596</f>
        <v>116522.87637</v>
      </c>
      <c r="N4595" s="5">
        <f t="shared" si="3857"/>
        <v>116522.87637</v>
      </c>
      <c r="O4595" s="5">
        <f t="shared" si="3857"/>
        <v>0</v>
      </c>
      <c r="P4595" s="5">
        <f t="shared" si="3857"/>
        <v>116522.87637</v>
      </c>
      <c r="Q4595" s="5">
        <f t="shared" si="3857"/>
        <v>0</v>
      </c>
      <c r="R4595" s="5">
        <f t="shared" si="3857"/>
        <v>116522.87637</v>
      </c>
      <c r="S4595" s="5">
        <f t="shared" si="3857"/>
        <v>0</v>
      </c>
      <c r="T4595" s="5">
        <f t="shared" si="3857"/>
        <v>116522.87637</v>
      </c>
      <c r="U4595" s="5">
        <f t="shared" si="3857"/>
        <v>116522.87637</v>
      </c>
      <c r="V4595" s="42">
        <f t="shared" si="3857"/>
        <v>116522.87637</v>
      </c>
      <c r="W4595" s="5">
        <f t="shared" si="3829"/>
        <v>100</v>
      </c>
      <c r="X4595" s="27"/>
    </row>
    <row r="4596" spans="1:25" ht="15.75" customHeight="1" x14ac:dyDescent="0.3">
      <c r="A4596" s="4" t="s">
        <v>265</v>
      </c>
      <c r="B4596" s="4" t="s">
        <v>1779</v>
      </c>
      <c r="C4596" s="4" t="s">
        <v>1722</v>
      </c>
      <c r="D4596" s="4" t="s">
        <v>270</v>
      </c>
      <c r="E4596" s="14" t="s">
        <v>540</v>
      </c>
      <c r="F4596" s="5"/>
      <c r="G4596" s="5"/>
      <c r="H4596" s="5"/>
      <c r="I4596" s="5"/>
      <c r="J4596" s="5"/>
      <c r="K4596" s="5"/>
      <c r="L4596" s="5">
        <f>225042.3+11844.332-146586.632+26222.876</f>
        <v>116522.87599999997</v>
      </c>
      <c r="M4596" s="5">
        <v>116522.87637</v>
      </c>
      <c r="N4596" s="5">
        <v>116522.87637</v>
      </c>
      <c r="O4596" s="5">
        <v>0</v>
      </c>
      <c r="P4596" s="5">
        <f>N4596</f>
        <v>116522.87637</v>
      </c>
      <c r="Q4596" s="5">
        <v>0</v>
      </c>
      <c r="R4596" s="5">
        <f>N4596</f>
        <v>116522.87637</v>
      </c>
      <c r="S4596" s="5">
        <v>0</v>
      </c>
      <c r="T4596" s="5">
        <v>116522.87637</v>
      </c>
      <c r="U4596" s="5">
        <f>T4596</f>
        <v>116522.87637</v>
      </c>
      <c r="V4596" s="42">
        <f>T4596</f>
        <v>116522.87637</v>
      </c>
      <c r="W4596" s="5">
        <f t="shared" si="3829"/>
        <v>100</v>
      </c>
      <c r="X4596" s="27"/>
    </row>
    <row r="4597" spans="1:25" ht="31.5" customHeight="1" x14ac:dyDescent="0.3">
      <c r="A4597" s="4" t="s">
        <v>265</v>
      </c>
      <c r="B4597" s="4" t="s">
        <v>1779</v>
      </c>
      <c r="C4597" s="4" t="s">
        <v>1281</v>
      </c>
      <c r="D4597" s="4"/>
      <c r="E4597" s="14" t="s">
        <v>1027</v>
      </c>
      <c r="F4597" s="5">
        <f t="shared" ref="F4597:L4598" si="3858">F4598</f>
        <v>352803.8</v>
      </c>
      <c r="G4597" s="5">
        <f t="shared" si="3858"/>
        <v>288406.59999999998</v>
      </c>
      <c r="H4597" s="5">
        <f t="shared" si="3858"/>
        <v>0</v>
      </c>
      <c r="I4597" s="5">
        <f t="shared" si="3858"/>
        <v>0</v>
      </c>
      <c r="J4597" s="5">
        <f t="shared" si="3858"/>
        <v>0</v>
      </c>
      <c r="K4597" s="5">
        <f t="shared" si="3858"/>
        <v>0</v>
      </c>
      <c r="L4597" s="5">
        <f t="shared" si="3858"/>
        <v>-35729.199999999997</v>
      </c>
      <c r="M4597" s="5">
        <f t="shared" si="3834"/>
        <v>317074.59999999998</v>
      </c>
      <c r="N4597" s="5">
        <f>N4598</f>
        <v>577462.51433000003</v>
      </c>
      <c r="O4597" s="5">
        <f>O4598</f>
        <v>317074.65753999999</v>
      </c>
      <c r="P4597" s="5">
        <f t="shared" ref="P4597:V4598" si="3859">P4598</f>
        <v>577462.51433000003</v>
      </c>
      <c r="Q4597" s="5">
        <f t="shared" si="3859"/>
        <v>317074.65753999999</v>
      </c>
      <c r="R4597" s="5">
        <f t="shared" si="3859"/>
        <v>577462.51433000003</v>
      </c>
      <c r="S4597" s="5">
        <f t="shared" si="3859"/>
        <v>317074.65753999999</v>
      </c>
      <c r="T4597" s="5">
        <f t="shared" si="3859"/>
        <v>577462.51433000003</v>
      </c>
      <c r="U4597" s="5">
        <f t="shared" si="3859"/>
        <v>577462.51433000003</v>
      </c>
      <c r="V4597" s="42">
        <f t="shared" si="3859"/>
        <v>577462.51433000003</v>
      </c>
      <c r="W4597" s="5">
        <f t="shared" si="3829"/>
        <v>100</v>
      </c>
      <c r="X4597" s="27"/>
    </row>
    <row r="4598" spans="1:25" ht="31.5" customHeight="1" x14ac:dyDescent="0.3">
      <c r="A4598" s="4" t="s">
        <v>265</v>
      </c>
      <c r="B4598" s="4" t="s">
        <v>1779</v>
      </c>
      <c r="C4598" s="4" t="s">
        <v>1281</v>
      </c>
      <c r="D4598" s="4" t="s">
        <v>271</v>
      </c>
      <c r="E4598" s="14" t="s">
        <v>539</v>
      </c>
      <c r="F4598" s="5">
        <f t="shared" si="3858"/>
        <v>352803.8</v>
      </c>
      <c r="G4598" s="5">
        <f t="shared" si="3858"/>
        <v>288406.59999999998</v>
      </c>
      <c r="H4598" s="5">
        <f t="shared" si="3858"/>
        <v>0</v>
      </c>
      <c r="I4598" s="5">
        <f t="shared" si="3858"/>
        <v>0</v>
      </c>
      <c r="J4598" s="5">
        <f t="shared" si="3858"/>
        <v>0</v>
      </c>
      <c r="K4598" s="5">
        <f t="shared" si="3858"/>
        <v>0</v>
      </c>
      <c r="L4598" s="5">
        <f t="shared" si="3858"/>
        <v>-35729.199999999997</v>
      </c>
      <c r="M4598" s="5">
        <f t="shared" si="3834"/>
        <v>317074.59999999998</v>
      </c>
      <c r="N4598" s="5">
        <f>N4599</f>
        <v>577462.51433000003</v>
      </c>
      <c r="O4598" s="5">
        <f>O4599</f>
        <v>317074.65753999999</v>
      </c>
      <c r="P4598" s="5">
        <f t="shared" si="3859"/>
        <v>577462.51433000003</v>
      </c>
      <c r="Q4598" s="5">
        <f t="shared" si="3859"/>
        <v>317074.65753999999</v>
      </c>
      <c r="R4598" s="5">
        <f t="shared" si="3859"/>
        <v>577462.51433000003</v>
      </c>
      <c r="S4598" s="5">
        <f t="shared" si="3859"/>
        <v>317074.65753999999</v>
      </c>
      <c r="T4598" s="5">
        <f t="shared" si="3859"/>
        <v>577462.51433000003</v>
      </c>
      <c r="U4598" s="5">
        <f t="shared" si="3859"/>
        <v>577462.51433000003</v>
      </c>
      <c r="V4598" s="42">
        <f t="shared" si="3859"/>
        <v>577462.51433000003</v>
      </c>
      <c r="W4598" s="5">
        <f t="shared" si="3829"/>
        <v>100</v>
      </c>
      <c r="X4598" s="27"/>
    </row>
    <row r="4599" spans="1:25" ht="15.75" customHeight="1" x14ac:dyDescent="0.3">
      <c r="A4599" s="4" t="s">
        <v>265</v>
      </c>
      <c r="B4599" s="4" t="s">
        <v>1779</v>
      </c>
      <c r="C4599" s="4" t="s">
        <v>1281</v>
      </c>
      <c r="D4599" s="4" t="s">
        <v>270</v>
      </c>
      <c r="E4599" s="14" t="s">
        <v>540</v>
      </c>
      <c r="F4599" s="5">
        <v>352803.8</v>
      </c>
      <c r="G4599" s="5">
        <v>288406.59999999998</v>
      </c>
      <c r="H4599" s="5"/>
      <c r="I4599" s="5"/>
      <c r="J4599" s="5"/>
      <c r="K4599" s="5"/>
      <c r="L4599" s="5">
        <v>-35729.199999999997</v>
      </c>
      <c r="M4599" s="5">
        <f t="shared" si="3834"/>
        <v>317074.59999999998</v>
      </c>
      <c r="N4599" s="5">
        <v>577462.51433000003</v>
      </c>
      <c r="O4599" s="5">
        <v>317074.65753999999</v>
      </c>
      <c r="P4599" s="5">
        <f>N4599</f>
        <v>577462.51433000003</v>
      </c>
      <c r="Q4599" s="5">
        <f>O4599</f>
        <v>317074.65753999999</v>
      </c>
      <c r="R4599" s="5">
        <f>N4599</f>
        <v>577462.51433000003</v>
      </c>
      <c r="S4599" s="5">
        <f>O4599</f>
        <v>317074.65753999999</v>
      </c>
      <c r="T4599" s="5">
        <v>577462.51433000003</v>
      </c>
      <c r="U4599" s="5">
        <f>T4599</f>
        <v>577462.51433000003</v>
      </c>
      <c r="V4599" s="42">
        <f>T4599</f>
        <v>577462.51433000003</v>
      </c>
      <c r="W4599" s="5">
        <f t="shared" si="3829"/>
        <v>100</v>
      </c>
      <c r="X4599" s="27"/>
    </row>
    <row r="4600" spans="1:25" ht="15.75" hidden="1" customHeight="1" x14ac:dyDescent="0.25">
      <c r="A4600" s="4" t="s">
        <v>265</v>
      </c>
      <c r="B4600" s="4" t="s">
        <v>1779</v>
      </c>
      <c r="C4600" s="4" t="s">
        <v>1326</v>
      </c>
      <c r="D4600" s="4"/>
      <c r="E4600" s="14" t="s">
        <v>1294</v>
      </c>
      <c r="F4600" s="5">
        <f t="shared" ref="F4600:L4602" si="3860">F4601</f>
        <v>0</v>
      </c>
      <c r="G4600" s="5">
        <f t="shared" si="3860"/>
        <v>0</v>
      </c>
      <c r="H4600" s="5">
        <f t="shared" si="3860"/>
        <v>0</v>
      </c>
      <c r="I4600" s="5">
        <f t="shared" si="3860"/>
        <v>0</v>
      </c>
      <c r="J4600" s="5">
        <f t="shared" si="3860"/>
        <v>0</v>
      </c>
      <c r="K4600" s="5">
        <f t="shared" si="3860"/>
        <v>0</v>
      </c>
      <c r="L4600" s="5">
        <f t="shared" si="3860"/>
        <v>0</v>
      </c>
      <c r="M4600" s="5">
        <f t="shared" si="3834"/>
        <v>0</v>
      </c>
      <c r="N4600" s="5">
        <f t="shared" ref="N4600:O4602" si="3861">N4601</f>
        <v>0</v>
      </c>
      <c r="O4600" s="5">
        <f t="shared" si="3861"/>
        <v>0</v>
      </c>
      <c r="P4600" s="5">
        <f t="shared" ref="P4600:V4602" si="3862">P4601</f>
        <v>0</v>
      </c>
      <c r="Q4600" s="5">
        <f t="shared" si="3862"/>
        <v>0</v>
      </c>
      <c r="R4600" s="5">
        <f t="shared" si="3862"/>
        <v>0</v>
      </c>
      <c r="S4600" s="5">
        <f t="shared" si="3862"/>
        <v>0</v>
      </c>
      <c r="T4600" s="5">
        <f t="shared" si="3862"/>
        <v>0</v>
      </c>
      <c r="U4600" s="5">
        <f t="shared" si="3862"/>
        <v>0</v>
      </c>
      <c r="V4600" s="42">
        <f t="shared" si="3862"/>
        <v>0</v>
      </c>
      <c r="W4600" s="5" t="e">
        <f t="shared" si="3829"/>
        <v>#DIV/0!</v>
      </c>
      <c r="X4600" s="27" t="s">
        <v>1591</v>
      </c>
      <c r="Y4600" s="2" t="s">
        <v>1630</v>
      </c>
    </row>
    <row r="4601" spans="1:25" ht="63" hidden="1" customHeight="1" x14ac:dyDescent="0.25">
      <c r="A4601" s="4" t="s">
        <v>265</v>
      </c>
      <c r="B4601" s="4" t="s">
        <v>1779</v>
      </c>
      <c r="C4601" s="4" t="s">
        <v>1327</v>
      </c>
      <c r="D4601" s="4"/>
      <c r="E4601" s="14" t="s">
        <v>1328</v>
      </c>
      <c r="F4601" s="5">
        <f t="shared" si="3860"/>
        <v>0</v>
      </c>
      <c r="G4601" s="5">
        <f t="shared" si="3860"/>
        <v>0</v>
      </c>
      <c r="H4601" s="5">
        <f t="shared" si="3860"/>
        <v>0</v>
      </c>
      <c r="I4601" s="5">
        <f t="shared" si="3860"/>
        <v>0</v>
      </c>
      <c r="J4601" s="5">
        <f t="shared" si="3860"/>
        <v>0</v>
      </c>
      <c r="K4601" s="5">
        <f t="shared" si="3860"/>
        <v>0</v>
      </c>
      <c r="L4601" s="5">
        <f t="shared" si="3860"/>
        <v>0</v>
      </c>
      <c r="M4601" s="5">
        <f t="shared" si="3834"/>
        <v>0</v>
      </c>
      <c r="N4601" s="5">
        <f t="shared" si="3861"/>
        <v>0</v>
      </c>
      <c r="O4601" s="5">
        <f t="shared" si="3861"/>
        <v>0</v>
      </c>
      <c r="P4601" s="5">
        <f t="shared" si="3862"/>
        <v>0</v>
      </c>
      <c r="Q4601" s="5">
        <f t="shared" si="3862"/>
        <v>0</v>
      </c>
      <c r="R4601" s="5">
        <f t="shared" si="3862"/>
        <v>0</v>
      </c>
      <c r="S4601" s="5">
        <f t="shared" si="3862"/>
        <v>0</v>
      </c>
      <c r="T4601" s="5">
        <f t="shared" si="3862"/>
        <v>0</v>
      </c>
      <c r="U4601" s="5">
        <f t="shared" si="3862"/>
        <v>0</v>
      </c>
      <c r="V4601" s="42">
        <f t="shared" si="3862"/>
        <v>0</v>
      </c>
      <c r="W4601" s="5" t="e">
        <f t="shared" si="3829"/>
        <v>#DIV/0!</v>
      </c>
      <c r="X4601" s="27" t="s">
        <v>1591</v>
      </c>
      <c r="Y4601" s="2" t="s">
        <v>1630</v>
      </c>
    </row>
    <row r="4602" spans="1:25" ht="31.5" hidden="1" customHeight="1" x14ac:dyDescent="0.3">
      <c r="A4602" s="4" t="s">
        <v>265</v>
      </c>
      <c r="B4602" s="4" t="s">
        <v>1779</v>
      </c>
      <c r="C4602" s="4" t="s">
        <v>1327</v>
      </c>
      <c r="D4602" s="4" t="s">
        <v>271</v>
      </c>
      <c r="E4602" s="14" t="s">
        <v>539</v>
      </c>
      <c r="F4602" s="5">
        <f t="shared" si="3860"/>
        <v>0</v>
      </c>
      <c r="G4602" s="5">
        <f t="shared" si="3860"/>
        <v>0</v>
      </c>
      <c r="H4602" s="5">
        <f t="shared" si="3860"/>
        <v>0</v>
      </c>
      <c r="I4602" s="5">
        <f t="shared" si="3860"/>
        <v>0</v>
      </c>
      <c r="J4602" s="5">
        <f t="shared" si="3860"/>
        <v>0</v>
      </c>
      <c r="K4602" s="5">
        <f t="shared" si="3860"/>
        <v>0</v>
      </c>
      <c r="L4602" s="5">
        <f t="shared" si="3860"/>
        <v>0</v>
      </c>
      <c r="M4602" s="5">
        <f t="shared" si="3834"/>
        <v>0</v>
      </c>
      <c r="N4602" s="5">
        <f t="shared" si="3861"/>
        <v>0</v>
      </c>
      <c r="O4602" s="5">
        <f t="shared" si="3861"/>
        <v>0</v>
      </c>
      <c r="P4602" s="5">
        <f t="shared" si="3862"/>
        <v>0</v>
      </c>
      <c r="Q4602" s="5">
        <f t="shared" si="3862"/>
        <v>0</v>
      </c>
      <c r="R4602" s="5">
        <f t="shared" si="3862"/>
        <v>0</v>
      </c>
      <c r="S4602" s="5">
        <f t="shared" si="3862"/>
        <v>0</v>
      </c>
      <c r="T4602" s="5">
        <f t="shared" si="3862"/>
        <v>0</v>
      </c>
      <c r="U4602" s="5">
        <f t="shared" si="3862"/>
        <v>0</v>
      </c>
      <c r="V4602" s="42">
        <f t="shared" si="3862"/>
        <v>0</v>
      </c>
      <c r="W4602" s="5" t="e">
        <f t="shared" si="3829"/>
        <v>#DIV/0!</v>
      </c>
      <c r="X4602" s="27" t="s">
        <v>1591</v>
      </c>
      <c r="Y4602" s="2" t="s">
        <v>1630</v>
      </c>
    </row>
    <row r="4603" spans="1:25" ht="15.75" hidden="1" customHeight="1" x14ac:dyDescent="0.3">
      <c r="A4603" s="4" t="s">
        <v>265</v>
      </c>
      <c r="B4603" s="4" t="s">
        <v>1779</v>
      </c>
      <c r="C4603" s="4" t="s">
        <v>1327</v>
      </c>
      <c r="D4603" s="4" t="s">
        <v>270</v>
      </c>
      <c r="E4603" s="14" t="s">
        <v>540</v>
      </c>
      <c r="F4603" s="5"/>
      <c r="G4603" s="5"/>
      <c r="H4603" s="5"/>
      <c r="I4603" s="5"/>
      <c r="J4603" s="5"/>
      <c r="K4603" s="5"/>
      <c r="L4603" s="5"/>
      <c r="M4603" s="5">
        <f t="shared" si="3834"/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42">
        <v>0</v>
      </c>
      <c r="W4603" s="5" t="e">
        <f t="shared" si="3829"/>
        <v>#DIV/0!</v>
      </c>
      <c r="X4603" s="27" t="s">
        <v>1591</v>
      </c>
      <c r="Y4603" s="2" t="s">
        <v>1630</v>
      </c>
    </row>
    <row r="4604" spans="1:25" s="10" customFormat="1" ht="15.75" customHeight="1" x14ac:dyDescent="0.3">
      <c r="A4604" s="9" t="s">
        <v>265</v>
      </c>
      <c r="B4604" s="9" t="s">
        <v>1772</v>
      </c>
      <c r="C4604" s="9"/>
      <c r="D4604" s="9"/>
      <c r="E4604" s="13" t="s">
        <v>518</v>
      </c>
      <c r="F4604" s="11">
        <f t="shared" ref="F4604:L4609" si="3863">F4605</f>
        <v>0</v>
      </c>
      <c r="G4604" s="11">
        <f t="shared" si="3863"/>
        <v>0</v>
      </c>
      <c r="H4604" s="11">
        <f t="shared" si="3863"/>
        <v>6601.1</v>
      </c>
      <c r="I4604" s="11">
        <f t="shared" si="3863"/>
        <v>137239.1</v>
      </c>
      <c r="J4604" s="11">
        <f t="shared" si="3863"/>
        <v>108101.7</v>
      </c>
      <c r="K4604" s="11">
        <f t="shared" si="3863"/>
        <v>-924.5</v>
      </c>
      <c r="L4604" s="11">
        <f t="shared" si="3863"/>
        <v>-132187.20400000003</v>
      </c>
      <c r="M4604" s="11">
        <f t="shared" si="3834"/>
        <v>5051.8959999999788</v>
      </c>
      <c r="N4604" s="11">
        <f t="shared" ref="N4604:O4609" si="3864">N4605</f>
        <v>5051.8959999999997</v>
      </c>
      <c r="O4604" s="11">
        <f t="shared" si="3864"/>
        <v>3504.40175</v>
      </c>
      <c r="P4604" s="11">
        <f t="shared" ref="P4604:V4609" si="3865">P4605</f>
        <v>0</v>
      </c>
      <c r="Q4604" s="11">
        <f t="shared" si="3865"/>
        <v>0</v>
      </c>
      <c r="R4604" s="11">
        <f t="shared" si="3865"/>
        <v>4781.8959999999997</v>
      </c>
      <c r="S4604" s="11">
        <f t="shared" si="3865"/>
        <v>3504.40175</v>
      </c>
      <c r="T4604" s="11">
        <f t="shared" si="3865"/>
        <v>4701.7627700000003</v>
      </c>
      <c r="U4604" s="11">
        <f t="shared" si="3865"/>
        <v>0</v>
      </c>
      <c r="V4604" s="41">
        <f t="shared" si="3865"/>
        <v>4701.7627700000003</v>
      </c>
      <c r="W4604" s="11">
        <f t="shared" si="3829"/>
        <v>93.06927082426084</v>
      </c>
      <c r="X4604" s="26"/>
    </row>
    <row r="4605" spans="1:25" ht="31.5" customHeight="1" x14ac:dyDescent="0.3">
      <c r="A4605" s="4" t="s">
        <v>265</v>
      </c>
      <c r="B4605" s="4" t="s">
        <v>1772</v>
      </c>
      <c r="C4605" s="4" t="s">
        <v>649</v>
      </c>
      <c r="D4605" s="4"/>
      <c r="E4605" s="14" t="s">
        <v>1121</v>
      </c>
      <c r="F4605" s="5">
        <f t="shared" si="3863"/>
        <v>0</v>
      </c>
      <c r="G4605" s="5">
        <f t="shared" si="3863"/>
        <v>0</v>
      </c>
      <c r="H4605" s="5">
        <f t="shared" si="3863"/>
        <v>6601.1</v>
      </c>
      <c r="I4605" s="5">
        <f t="shared" si="3863"/>
        <v>137239.1</v>
      </c>
      <c r="J4605" s="5">
        <f t="shared" si="3863"/>
        <v>108101.7</v>
      </c>
      <c r="K4605" s="5">
        <f t="shared" si="3863"/>
        <v>-924.5</v>
      </c>
      <c r="L4605" s="5">
        <f t="shared" si="3863"/>
        <v>-132187.20400000003</v>
      </c>
      <c r="M4605" s="5">
        <f t="shared" si="3834"/>
        <v>5051.8959999999788</v>
      </c>
      <c r="N4605" s="5">
        <f t="shared" si="3864"/>
        <v>5051.8959999999997</v>
      </c>
      <c r="O4605" s="5">
        <f t="shared" si="3864"/>
        <v>3504.40175</v>
      </c>
      <c r="P4605" s="5">
        <f t="shared" si="3865"/>
        <v>0</v>
      </c>
      <c r="Q4605" s="5">
        <f t="shared" si="3865"/>
        <v>0</v>
      </c>
      <c r="R4605" s="5">
        <f t="shared" si="3865"/>
        <v>4781.8959999999997</v>
      </c>
      <c r="S4605" s="5">
        <f t="shared" si="3865"/>
        <v>3504.40175</v>
      </c>
      <c r="T4605" s="5">
        <f t="shared" si="3865"/>
        <v>4701.7627700000003</v>
      </c>
      <c r="U4605" s="5">
        <f t="shared" si="3865"/>
        <v>0</v>
      </c>
      <c r="V4605" s="42">
        <f t="shared" si="3865"/>
        <v>4701.7627700000003</v>
      </c>
      <c r="W4605" s="5">
        <f t="shared" si="3829"/>
        <v>93.06927082426084</v>
      </c>
      <c r="X4605" s="27"/>
    </row>
    <row r="4606" spans="1:25" ht="47.25" customHeight="1" x14ac:dyDescent="0.3">
      <c r="A4606" s="4" t="s">
        <v>265</v>
      </c>
      <c r="B4606" s="4" t="s">
        <v>1772</v>
      </c>
      <c r="C4606" s="4" t="s">
        <v>654</v>
      </c>
      <c r="D4606" s="4"/>
      <c r="E4606" s="14" t="s">
        <v>1124</v>
      </c>
      <c r="F4606" s="5">
        <f t="shared" si="3863"/>
        <v>0</v>
      </c>
      <c r="G4606" s="5">
        <f t="shared" si="3863"/>
        <v>0</v>
      </c>
      <c r="H4606" s="5">
        <f t="shared" si="3863"/>
        <v>6601.1</v>
      </c>
      <c r="I4606" s="5">
        <f t="shared" si="3863"/>
        <v>137239.1</v>
      </c>
      <c r="J4606" s="5">
        <f t="shared" si="3863"/>
        <v>108101.7</v>
      </c>
      <c r="K4606" s="5">
        <f t="shared" si="3863"/>
        <v>-924.5</v>
      </c>
      <c r="L4606" s="5">
        <f t="shared" si="3863"/>
        <v>-132187.20400000003</v>
      </c>
      <c r="M4606" s="5">
        <f t="shared" si="3834"/>
        <v>5051.8959999999788</v>
      </c>
      <c r="N4606" s="5">
        <f t="shared" si="3864"/>
        <v>5051.8959999999997</v>
      </c>
      <c r="O4606" s="5">
        <f t="shared" si="3864"/>
        <v>3504.40175</v>
      </c>
      <c r="P4606" s="5">
        <f t="shared" si="3865"/>
        <v>0</v>
      </c>
      <c r="Q4606" s="5">
        <f t="shared" si="3865"/>
        <v>0</v>
      </c>
      <c r="R4606" s="5">
        <f t="shared" si="3865"/>
        <v>4781.8959999999997</v>
      </c>
      <c r="S4606" s="5">
        <f t="shared" si="3865"/>
        <v>3504.40175</v>
      </c>
      <c r="T4606" s="5">
        <f t="shared" si="3865"/>
        <v>4701.7627700000003</v>
      </c>
      <c r="U4606" s="5">
        <f t="shared" si="3865"/>
        <v>0</v>
      </c>
      <c r="V4606" s="42">
        <f t="shared" si="3865"/>
        <v>4701.7627700000003</v>
      </c>
      <c r="W4606" s="5">
        <f t="shared" si="3829"/>
        <v>93.06927082426084</v>
      </c>
      <c r="X4606" s="27"/>
    </row>
    <row r="4607" spans="1:25" ht="63" customHeight="1" x14ac:dyDescent="0.3">
      <c r="A4607" s="4" t="s">
        <v>265</v>
      </c>
      <c r="B4607" s="4" t="s">
        <v>1772</v>
      </c>
      <c r="C4607" s="4" t="s">
        <v>655</v>
      </c>
      <c r="D4607" s="4"/>
      <c r="E4607" s="14" t="s">
        <v>1125</v>
      </c>
      <c r="F4607" s="5">
        <f t="shared" si="3863"/>
        <v>0</v>
      </c>
      <c r="G4607" s="5">
        <f t="shared" si="3863"/>
        <v>0</v>
      </c>
      <c r="H4607" s="5">
        <f t="shared" si="3863"/>
        <v>6601.1</v>
      </c>
      <c r="I4607" s="5">
        <f t="shared" si="3863"/>
        <v>137239.1</v>
      </c>
      <c r="J4607" s="5">
        <f t="shared" si="3863"/>
        <v>108101.7</v>
      </c>
      <c r="K4607" s="5">
        <f t="shared" si="3863"/>
        <v>-924.5</v>
      </c>
      <c r="L4607" s="5">
        <f>L4608+L4611</f>
        <v>-132187.20400000003</v>
      </c>
      <c r="M4607" s="5">
        <f t="shared" si="3834"/>
        <v>5051.8959999999788</v>
      </c>
      <c r="N4607" s="5">
        <f>N4608+N4611</f>
        <v>5051.8959999999997</v>
      </c>
      <c r="O4607" s="5">
        <f t="shared" ref="O4607:V4607" si="3866">O4608+O4611</f>
        <v>3504.40175</v>
      </c>
      <c r="P4607" s="5">
        <f t="shared" si="3866"/>
        <v>0</v>
      </c>
      <c r="Q4607" s="5">
        <f t="shared" si="3866"/>
        <v>0</v>
      </c>
      <c r="R4607" s="5">
        <f t="shared" si="3866"/>
        <v>4781.8959999999997</v>
      </c>
      <c r="S4607" s="5">
        <f t="shared" si="3866"/>
        <v>3504.40175</v>
      </c>
      <c r="T4607" s="5">
        <f t="shared" si="3866"/>
        <v>4701.7627700000003</v>
      </c>
      <c r="U4607" s="5">
        <f t="shared" si="3866"/>
        <v>0</v>
      </c>
      <c r="V4607" s="5">
        <f t="shared" si="3866"/>
        <v>4701.7627700000003</v>
      </c>
      <c r="W4607" s="5">
        <f t="shared" si="3829"/>
        <v>93.06927082426084</v>
      </c>
      <c r="X4607" s="27"/>
    </row>
    <row r="4608" spans="1:25" ht="31.5" customHeight="1" x14ac:dyDescent="0.3">
      <c r="A4608" s="4" t="s">
        <v>265</v>
      </c>
      <c r="B4608" s="4" t="s">
        <v>1772</v>
      </c>
      <c r="C4608" s="4" t="s">
        <v>656</v>
      </c>
      <c r="D4608" s="4"/>
      <c r="E4608" s="14" t="s">
        <v>1126</v>
      </c>
      <c r="F4608" s="5">
        <f t="shared" si="3863"/>
        <v>0</v>
      </c>
      <c r="G4608" s="5">
        <f t="shared" si="3863"/>
        <v>0</v>
      </c>
      <c r="H4608" s="5">
        <f t="shared" si="3863"/>
        <v>6601.1</v>
      </c>
      <c r="I4608" s="5">
        <f t="shared" si="3863"/>
        <v>137239.1</v>
      </c>
      <c r="J4608" s="5">
        <f t="shared" si="3863"/>
        <v>108101.7</v>
      </c>
      <c r="K4608" s="5">
        <f t="shared" si="3863"/>
        <v>-924.5</v>
      </c>
      <c r="L4608" s="5">
        <f t="shared" si="3863"/>
        <v>-132457.20400000003</v>
      </c>
      <c r="M4608" s="5">
        <f t="shared" si="3834"/>
        <v>4781.8959999999788</v>
      </c>
      <c r="N4608" s="5">
        <f t="shared" si="3864"/>
        <v>4781.8959999999997</v>
      </c>
      <c r="O4608" s="5">
        <f t="shared" si="3864"/>
        <v>3504.40175</v>
      </c>
      <c r="P4608" s="5">
        <f t="shared" si="3865"/>
        <v>0</v>
      </c>
      <c r="Q4608" s="5">
        <f t="shared" si="3865"/>
        <v>0</v>
      </c>
      <c r="R4608" s="5">
        <f t="shared" si="3865"/>
        <v>4781.8959999999997</v>
      </c>
      <c r="S4608" s="5">
        <f t="shared" si="3865"/>
        <v>3504.40175</v>
      </c>
      <c r="T4608" s="5">
        <f t="shared" si="3865"/>
        <v>4701.7627700000003</v>
      </c>
      <c r="U4608" s="5">
        <f t="shared" si="3865"/>
        <v>0</v>
      </c>
      <c r="V4608" s="42">
        <f t="shared" si="3865"/>
        <v>4701.7627700000003</v>
      </c>
      <c r="W4608" s="5">
        <f t="shared" si="3829"/>
        <v>98.324237289978711</v>
      </c>
      <c r="X4608" s="27"/>
    </row>
    <row r="4609" spans="1:24" ht="31.5" customHeight="1" x14ac:dyDescent="0.3">
      <c r="A4609" s="4" t="s">
        <v>265</v>
      </c>
      <c r="B4609" s="4" t="s">
        <v>1772</v>
      </c>
      <c r="C4609" s="4" t="s">
        <v>656</v>
      </c>
      <c r="D4609" s="4" t="s">
        <v>271</v>
      </c>
      <c r="E4609" s="14" t="s">
        <v>539</v>
      </c>
      <c r="F4609" s="5">
        <f t="shared" si="3863"/>
        <v>0</v>
      </c>
      <c r="G4609" s="5">
        <f t="shared" si="3863"/>
        <v>0</v>
      </c>
      <c r="H4609" s="5">
        <f t="shared" si="3863"/>
        <v>6601.1</v>
      </c>
      <c r="I4609" s="5">
        <f t="shared" si="3863"/>
        <v>137239.1</v>
      </c>
      <c r="J4609" s="5">
        <f t="shared" si="3863"/>
        <v>108101.7</v>
      </c>
      <c r="K4609" s="5">
        <f t="shared" si="3863"/>
        <v>-924.5</v>
      </c>
      <c r="L4609" s="5">
        <f t="shared" si="3863"/>
        <v>-132457.20400000003</v>
      </c>
      <c r="M4609" s="5">
        <f t="shared" si="3834"/>
        <v>4781.8959999999788</v>
      </c>
      <c r="N4609" s="5">
        <f t="shared" si="3864"/>
        <v>4781.8959999999997</v>
      </c>
      <c r="O4609" s="5">
        <f t="shared" si="3864"/>
        <v>3504.40175</v>
      </c>
      <c r="P4609" s="5">
        <f t="shared" si="3865"/>
        <v>0</v>
      </c>
      <c r="Q4609" s="5">
        <f t="shared" si="3865"/>
        <v>0</v>
      </c>
      <c r="R4609" s="5">
        <f t="shared" si="3865"/>
        <v>4781.8959999999997</v>
      </c>
      <c r="S4609" s="5">
        <f t="shared" si="3865"/>
        <v>3504.40175</v>
      </c>
      <c r="T4609" s="5">
        <f t="shared" si="3865"/>
        <v>4701.7627700000003</v>
      </c>
      <c r="U4609" s="5">
        <f t="shared" si="3865"/>
        <v>0</v>
      </c>
      <c r="V4609" s="42">
        <f t="shared" si="3865"/>
        <v>4701.7627700000003</v>
      </c>
      <c r="W4609" s="5">
        <f t="shared" si="3829"/>
        <v>98.324237289978711</v>
      </c>
      <c r="X4609" s="27"/>
    </row>
    <row r="4610" spans="1:24" ht="15.75" customHeight="1" x14ac:dyDescent="0.3">
      <c r="A4610" s="4" t="s">
        <v>265</v>
      </c>
      <c r="B4610" s="4" t="s">
        <v>1772</v>
      </c>
      <c r="C4610" s="4" t="s">
        <v>656</v>
      </c>
      <c r="D4610" s="4" t="s">
        <v>270</v>
      </c>
      <c r="E4610" s="14" t="s">
        <v>540</v>
      </c>
      <c r="F4610" s="5"/>
      <c r="G4610" s="5"/>
      <c r="H4610" s="5">
        <v>6601.1</v>
      </c>
      <c r="I4610" s="5">
        <v>137239.1</v>
      </c>
      <c r="J4610" s="5">
        <v>108101.7</v>
      </c>
      <c r="K4610" s="5">
        <v>-924.5</v>
      </c>
      <c r="L4610" s="5">
        <f>-50000-29908.493-53612+1063.289</f>
        <v>-132457.20400000003</v>
      </c>
      <c r="M4610" s="5">
        <f t="shared" si="3834"/>
        <v>4781.8959999999788</v>
      </c>
      <c r="N4610" s="5">
        <v>4781.8959999999997</v>
      </c>
      <c r="O4610" s="5">
        <v>3504.40175</v>
      </c>
      <c r="P4610" s="5">
        <v>0</v>
      </c>
      <c r="Q4610" s="5">
        <v>0</v>
      </c>
      <c r="R4610" s="5">
        <f>N4610</f>
        <v>4781.8959999999997</v>
      </c>
      <c r="S4610" s="5">
        <f>O4610</f>
        <v>3504.40175</v>
      </c>
      <c r="T4610" s="5">
        <v>4701.7627700000003</v>
      </c>
      <c r="U4610" s="5">
        <v>0</v>
      </c>
      <c r="V4610" s="42">
        <f>T4610</f>
        <v>4701.7627700000003</v>
      </c>
      <c r="W4610" s="5">
        <f t="shared" si="3829"/>
        <v>98.324237289978711</v>
      </c>
      <c r="X4610" s="27"/>
    </row>
    <row r="4611" spans="1:24" ht="46.8" x14ac:dyDescent="0.3">
      <c r="A4611" s="48" t="s">
        <v>265</v>
      </c>
      <c r="B4611" s="48" t="s">
        <v>1772</v>
      </c>
      <c r="C4611" s="48" t="s">
        <v>1743</v>
      </c>
      <c r="D4611" s="48"/>
      <c r="E4611" s="49" t="s">
        <v>1744</v>
      </c>
      <c r="F4611" s="5"/>
      <c r="G4611" s="5"/>
      <c r="H4611" s="5"/>
      <c r="I4611" s="5"/>
      <c r="J4611" s="5"/>
      <c r="K4611" s="5"/>
      <c r="L4611" s="5">
        <f>L4612</f>
        <v>270</v>
      </c>
      <c r="M4611" s="5">
        <f>L4611</f>
        <v>270</v>
      </c>
      <c r="N4611" s="5">
        <f>N4612</f>
        <v>270</v>
      </c>
      <c r="O4611" s="5">
        <f t="shared" ref="O4611:V4612" si="3867">O4612</f>
        <v>0</v>
      </c>
      <c r="P4611" s="5">
        <f t="shared" si="3867"/>
        <v>0</v>
      </c>
      <c r="Q4611" s="5">
        <f t="shared" si="3867"/>
        <v>0</v>
      </c>
      <c r="R4611" s="5">
        <f t="shared" si="3867"/>
        <v>0</v>
      </c>
      <c r="S4611" s="5">
        <f t="shared" si="3867"/>
        <v>0</v>
      </c>
      <c r="T4611" s="5">
        <f t="shared" si="3867"/>
        <v>0</v>
      </c>
      <c r="U4611" s="5">
        <f t="shared" si="3867"/>
        <v>0</v>
      </c>
      <c r="V4611" s="5">
        <f t="shared" si="3867"/>
        <v>0</v>
      </c>
      <c r="W4611" s="5">
        <f t="shared" si="3829"/>
        <v>0</v>
      </c>
      <c r="X4611" s="27"/>
    </row>
    <row r="4612" spans="1:24" ht="31.2" x14ac:dyDescent="0.3">
      <c r="A4612" s="48" t="s">
        <v>265</v>
      </c>
      <c r="B4612" s="48" t="s">
        <v>1772</v>
      </c>
      <c r="C4612" s="48" t="s">
        <v>1743</v>
      </c>
      <c r="D4612" s="4" t="s">
        <v>11</v>
      </c>
      <c r="E4612" s="14" t="s">
        <v>531</v>
      </c>
      <c r="F4612" s="5"/>
      <c r="G4612" s="5"/>
      <c r="H4612" s="5"/>
      <c r="I4612" s="5"/>
      <c r="J4612" s="5"/>
      <c r="K4612" s="5"/>
      <c r="L4612" s="5">
        <f>L4613</f>
        <v>270</v>
      </c>
      <c r="M4612" s="5">
        <f t="shared" ref="M4612:M4613" si="3868">L4612</f>
        <v>270</v>
      </c>
      <c r="N4612" s="5">
        <f>N4613</f>
        <v>270</v>
      </c>
      <c r="O4612" s="5">
        <f t="shared" si="3867"/>
        <v>0</v>
      </c>
      <c r="P4612" s="5">
        <f t="shared" si="3867"/>
        <v>0</v>
      </c>
      <c r="Q4612" s="5">
        <f t="shared" si="3867"/>
        <v>0</v>
      </c>
      <c r="R4612" s="5">
        <f t="shared" si="3867"/>
        <v>0</v>
      </c>
      <c r="S4612" s="5">
        <f t="shared" si="3867"/>
        <v>0</v>
      </c>
      <c r="T4612" s="5">
        <f t="shared" si="3867"/>
        <v>0</v>
      </c>
      <c r="U4612" s="5">
        <f t="shared" si="3867"/>
        <v>0</v>
      </c>
      <c r="V4612" s="5">
        <f t="shared" si="3867"/>
        <v>0</v>
      </c>
      <c r="W4612" s="5">
        <f t="shared" si="3829"/>
        <v>0</v>
      </c>
      <c r="X4612" s="27"/>
    </row>
    <row r="4613" spans="1:24" ht="31.2" x14ac:dyDescent="0.3">
      <c r="A4613" s="48" t="s">
        <v>265</v>
      </c>
      <c r="B4613" s="48" t="s">
        <v>1772</v>
      </c>
      <c r="C4613" s="48" t="s">
        <v>1743</v>
      </c>
      <c r="D4613" s="4" t="s">
        <v>12</v>
      </c>
      <c r="E4613" s="14" t="s">
        <v>532</v>
      </c>
      <c r="F4613" s="5"/>
      <c r="G4613" s="5"/>
      <c r="H4613" s="5"/>
      <c r="I4613" s="5"/>
      <c r="J4613" s="5"/>
      <c r="K4613" s="5"/>
      <c r="L4613" s="5">
        <v>270</v>
      </c>
      <c r="M4613" s="5">
        <f t="shared" si="3868"/>
        <v>270</v>
      </c>
      <c r="N4613" s="5">
        <v>270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f t="shared" si="3829"/>
        <v>0</v>
      </c>
      <c r="X4613" s="27"/>
    </row>
    <row r="4614" spans="1:24" s="10" customFormat="1" ht="15.75" customHeight="1" x14ac:dyDescent="0.3">
      <c r="A4614" s="9" t="s">
        <v>265</v>
      </c>
      <c r="B4614" s="9" t="s">
        <v>1773</v>
      </c>
      <c r="C4614" s="9"/>
      <c r="D4614" s="9"/>
      <c r="E4614" s="13" t="s">
        <v>519</v>
      </c>
      <c r="F4614" s="11">
        <f t="shared" ref="F4614:L4619" si="3869">F4615</f>
        <v>168660</v>
      </c>
      <c r="G4614" s="11">
        <f t="shared" si="3869"/>
        <v>246018.2</v>
      </c>
      <c r="H4614" s="11">
        <f t="shared" si="3869"/>
        <v>0</v>
      </c>
      <c r="I4614" s="11">
        <f t="shared" si="3869"/>
        <v>20000</v>
      </c>
      <c r="J4614" s="11">
        <f t="shared" si="3869"/>
        <v>0</v>
      </c>
      <c r="K4614" s="11">
        <f t="shared" si="3869"/>
        <v>0</v>
      </c>
      <c r="L4614" s="11">
        <f t="shared" si="3869"/>
        <v>-46284.683000000005</v>
      </c>
      <c r="M4614" s="11">
        <f t="shared" si="3834"/>
        <v>142375.31699999998</v>
      </c>
      <c r="N4614" s="11">
        <f t="shared" ref="N4614:O4619" si="3870">N4615</f>
        <v>142375.31622000001</v>
      </c>
      <c r="O4614" s="11">
        <f t="shared" si="3870"/>
        <v>37774.094259999998</v>
      </c>
      <c r="P4614" s="11">
        <f t="shared" ref="P4614:V4619" si="3871">P4615</f>
        <v>0</v>
      </c>
      <c r="Q4614" s="11">
        <f t="shared" si="3871"/>
        <v>0</v>
      </c>
      <c r="R4614" s="11">
        <f t="shared" si="3871"/>
        <v>142375.31622000001</v>
      </c>
      <c r="S4614" s="11">
        <f t="shared" si="3871"/>
        <v>37774.094259999998</v>
      </c>
      <c r="T4614" s="11">
        <f t="shared" si="3871"/>
        <v>117093.18706</v>
      </c>
      <c r="U4614" s="11">
        <f t="shared" si="3871"/>
        <v>0</v>
      </c>
      <c r="V4614" s="41">
        <f t="shared" si="3871"/>
        <v>117093.18706</v>
      </c>
      <c r="W4614" s="11">
        <f t="shared" si="3829"/>
        <v>82.242617729513043</v>
      </c>
      <c r="X4614" s="26"/>
    </row>
    <row r="4615" spans="1:24" ht="15.75" customHeight="1" x14ac:dyDescent="0.3">
      <c r="A4615" s="4" t="s">
        <v>265</v>
      </c>
      <c r="B4615" s="4" t="s">
        <v>1773</v>
      </c>
      <c r="C4615" s="4" t="s">
        <v>128</v>
      </c>
      <c r="D4615" s="4"/>
      <c r="E4615" s="14" t="s">
        <v>1075</v>
      </c>
      <c r="F4615" s="5">
        <f t="shared" si="3869"/>
        <v>168660</v>
      </c>
      <c r="G4615" s="5">
        <f t="shared" si="3869"/>
        <v>246018.2</v>
      </c>
      <c r="H4615" s="5">
        <f t="shared" si="3869"/>
        <v>0</v>
      </c>
      <c r="I4615" s="5">
        <f t="shared" si="3869"/>
        <v>20000</v>
      </c>
      <c r="J4615" s="5">
        <f t="shared" si="3869"/>
        <v>0</v>
      </c>
      <c r="K4615" s="5">
        <f t="shared" si="3869"/>
        <v>0</v>
      </c>
      <c r="L4615" s="5">
        <f t="shared" si="3869"/>
        <v>-46284.683000000005</v>
      </c>
      <c r="M4615" s="5">
        <f t="shared" si="3834"/>
        <v>142375.31699999998</v>
      </c>
      <c r="N4615" s="5">
        <f t="shared" si="3870"/>
        <v>142375.31622000001</v>
      </c>
      <c r="O4615" s="5">
        <f t="shared" si="3870"/>
        <v>37774.094259999998</v>
      </c>
      <c r="P4615" s="5">
        <f t="shared" si="3871"/>
        <v>0</v>
      </c>
      <c r="Q4615" s="5">
        <f t="shared" si="3871"/>
        <v>0</v>
      </c>
      <c r="R4615" s="5">
        <f t="shared" si="3871"/>
        <v>142375.31622000001</v>
      </c>
      <c r="S4615" s="5">
        <f t="shared" si="3871"/>
        <v>37774.094259999998</v>
      </c>
      <c r="T4615" s="5">
        <f t="shared" si="3871"/>
        <v>117093.18706</v>
      </c>
      <c r="U4615" s="5">
        <f t="shared" si="3871"/>
        <v>0</v>
      </c>
      <c r="V4615" s="42">
        <f t="shared" si="3871"/>
        <v>117093.18706</v>
      </c>
      <c r="W4615" s="5">
        <f t="shared" si="3829"/>
        <v>82.242617729513043</v>
      </c>
      <c r="X4615" s="27"/>
    </row>
    <row r="4616" spans="1:24" ht="31.5" customHeight="1" x14ac:dyDescent="0.3">
      <c r="A4616" s="4" t="s">
        <v>265</v>
      </c>
      <c r="B4616" s="4" t="s">
        <v>1773</v>
      </c>
      <c r="C4616" s="4" t="s">
        <v>129</v>
      </c>
      <c r="D4616" s="4"/>
      <c r="E4616" s="14" t="s">
        <v>1076</v>
      </c>
      <c r="F4616" s="5">
        <f t="shared" si="3869"/>
        <v>168660</v>
      </c>
      <c r="G4616" s="5">
        <f t="shared" si="3869"/>
        <v>246018.2</v>
      </c>
      <c r="H4616" s="5">
        <f t="shared" si="3869"/>
        <v>0</v>
      </c>
      <c r="I4616" s="5">
        <f t="shared" si="3869"/>
        <v>20000</v>
      </c>
      <c r="J4616" s="5">
        <f t="shared" si="3869"/>
        <v>0</v>
      </c>
      <c r="K4616" s="5">
        <f t="shared" si="3869"/>
        <v>0</v>
      </c>
      <c r="L4616" s="5">
        <f t="shared" si="3869"/>
        <v>-46284.683000000005</v>
      </c>
      <c r="M4616" s="5">
        <f t="shared" si="3834"/>
        <v>142375.31699999998</v>
      </c>
      <c r="N4616" s="5">
        <f t="shared" si="3870"/>
        <v>142375.31622000001</v>
      </c>
      <c r="O4616" s="5">
        <f t="shared" si="3870"/>
        <v>37774.094259999998</v>
      </c>
      <c r="P4616" s="5">
        <f t="shared" si="3871"/>
        <v>0</v>
      </c>
      <c r="Q4616" s="5">
        <f t="shared" si="3871"/>
        <v>0</v>
      </c>
      <c r="R4616" s="5">
        <f t="shared" si="3871"/>
        <v>142375.31622000001</v>
      </c>
      <c r="S4616" s="5">
        <f t="shared" si="3871"/>
        <v>37774.094259999998</v>
      </c>
      <c r="T4616" s="5">
        <f t="shared" si="3871"/>
        <v>117093.18706</v>
      </c>
      <c r="U4616" s="5">
        <f t="shared" si="3871"/>
        <v>0</v>
      </c>
      <c r="V4616" s="42">
        <f t="shared" si="3871"/>
        <v>117093.18706</v>
      </c>
      <c r="W4616" s="5">
        <f t="shared" si="3829"/>
        <v>82.242617729513043</v>
      </c>
      <c r="X4616" s="27"/>
    </row>
    <row r="4617" spans="1:24" ht="47.25" customHeight="1" x14ac:dyDescent="0.3">
      <c r="A4617" s="4" t="s">
        <v>265</v>
      </c>
      <c r="B4617" s="4" t="s">
        <v>1773</v>
      </c>
      <c r="C4617" s="4" t="s">
        <v>296</v>
      </c>
      <c r="D4617" s="4"/>
      <c r="E4617" s="14" t="s">
        <v>1078</v>
      </c>
      <c r="F4617" s="5">
        <f t="shared" si="3869"/>
        <v>168660</v>
      </c>
      <c r="G4617" s="5">
        <f t="shared" si="3869"/>
        <v>246018.2</v>
      </c>
      <c r="H4617" s="5">
        <f t="shared" si="3869"/>
        <v>0</v>
      </c>
      <c r="I4617" s="5">
        <f t="shared" si="3869"/>
        <v>20000</v>
      </c>
      <c r="J4617" s="5">
        <f t="shared" si="3869"/>
        <v>0</v>
      </c>
      <c r="K4617" s="5">
        <f t="shared" si="3869"/>
        <v>0</v>
      </c>
      <c r="L4617" s="5">
        <f t="shared" si="3869"/>
        <v>-46284.683000000005</v>
      </c>
      <c r="M4617" s="5">
        <f t="shared" si="3834"/>
        <v>142375.31699999998</v>
      </c>
      <c r="N4617" s="5">
        <f t="shared" si="3870"/>
        <v>142375.31622000001</v>
      </c>
      <c r="O4617" s="5">
        <f t="shared" si="3870"/>
        <v>37774.094259999998</v>
      </c>
      <c r="P4617" s="5">
        <f t="shared" si="3871"/>
        <v>0</v>
      </c>
      <c r="Q4617" s="5">
        <f t="shared" si="3871"/>
        <v>0</v>
      </c>
      <c r="R4617" s="5">
        <f t="shared" si="3871"/>
        <v>142375.31622000001</v>
      </c>
      <c r="S4617" s="5">
        <f t="shared" si="3871"/>
        <v>37774.094259999998</v>
      </c>
      <c r="T4617" s="5">
        <f t="shared" si="3871"/>
        <v>117093.18706</v>
      </c>
      <c r="U4617" s="5">
        <f t="shared" si="3871"/>
        <v>0</v>
      </c>
      <c r="V4617" s="42">
        <f t="shared" si="3871"/>
        <v>117093.18706</v>
      </c>
      <c r="W4617" s="5">
        <f t="shared" si="3829"/>
        <v>82.242617729513043</v>
      </c>
      <c r="X4617" s="27"/>
    </row>
    <row r="4618" spans="1:24" ht="31.5" customHeight="1" x14ac:dyDescent="0.3">
      <c r="A4618" s="4" t="s">
        <v>265</v>
      </c>
      <c r="B4618" s="4" t="s">
        <v>1773</v>
      </c>
      <c r="C4618" s="4" t="s">
        <v>295</v>
      </c>
      <c r="D4618" s="4"/>
      <c r="E4618" s="14" t="s">
        <v>1079</v>
      </c>
      <c r="F4618" s="5">
        <f t="shared" si="3869"/>
        <v>168660</v>
      </c>
      <c r="G4618" s="5">
        <f t="shared" si="3869"/>
        <v>246018.2</v>
      </c>
      <c r="H4618" s="5">
        <f t="shared" si="3869"/>
        <v>0</v>
      </c>
      <c r="I4618" s="5">
        <f t="shared" si="3869"/>
        <v>20000</v>
      </c>
      <c r="J4618" s="5">
        <f t="shared" si="3869"/>
        <v>0</v>
      </c>
      <c r="K4618" s="5">
        <f t="shared" si="3869"/>
        <v>0</v>
      </c>
      <c r="L4618" s="5">
        <f t="shared" si="3869"/>
        <v>-46284.683000000005</v>
      </c>
      <c r="M4618" s="5">
        <f t="shared" si="3834"/>
        <v>142375.31699999998</v>
      </c>
      <c r="N4618" s="5">
        <f t="shared" si="3870"/>
        <v>142375.31622000001</v>
      </c>
      <c r="O4618" s="5">
        <f t="shared" si="3870"/>
        <v>37774.094259999998</v>
      </c>
      <c r="P4618" s="5">
        <f t="shared" si="3871"/>
        <v>0</v>
      </c>
      <c r="Q4618" s="5">
        <f t="shared" si="3871"/>
        <v>0</v>
      </c>
      <c r="R4618" s="5">
        <f t="shared" si="3871"/>
        <v>142375.31622000001</v>
      </c>
      <c r="S4618" s="5">
        <f t="shared" si="3871"/>
        <v>37774.094259999998</v>
      </c>
      <c r="T4618" s="5">
        <f t="shared" si="3871"/>
        <v>117093.18706</v>
      </c>
      <c r="U4618" s="5">
        <f t="shared" si="3871"/>
        <v>0</v>
      </c>
      <c r="V4618" s="42">
        <f t="shared" si="3871"/>
        <v>117093.18706</v>
      </c>
      <c r="W4618" s="5">
        <f t="shared" si="3829"/>
        <v>82.242617729513043</v>
      </c>
      <c r="X4618" s="27"/>
    </row>
    <row r="4619" spans="1:24" ht="31.5" customHeight="1" x14ac:dyDescent="0.3">
      <c r="A4619" s="4" t="s">
        <v>265</v>
      </c>
      <c r="B4619" s="4" t="s">
        <v>1773</v>
      </c>
      <c r="C4619" s="4" t="s">
        <v>295</v>
      </c>
      <c r="D4619" s="4" t="s">
        <v>271</v>
      </c>
      <c r="E4619" s="14" t="s">
        <v>539</v>
      </c>
      <c r="F4619" s="5">
        <f t="shared" si="3869"/>
        <v>168660</v>
      </c>
      <c r="G4619" s="5">
        <f t="shared" si="3869"/>
        <v>246018.2</v>
      </c>
      <c r="H4619" s="5">
        <f t="shared" si="3869"/>
        <v>0</v>
      </c>
      <c r="I4619" s="5">
        <f t="shared" si="3869"/>
        <v>20000</v>
      </c>
      <c r="J4619" s="5">
        <f t="shared" si="3869"/>
        <v>0</v>
      </c>
      <c r="K4619" s="5">
        <f t="shared" si="3869"/>
        <v>0</v>
      </c>
      <c r="L4619" s="5">
        <f t="shared" si="3869"/>
        <v>-46284.683000000005</v>
      </c>
      <c r="M4619" s="5">
        <f t="shared" si="3834"/>
        <v>142375.31699999998</v>
      </c>
      <c r="N4619" s="5">
        <f t="shared" si="3870"/>
        <v>142375.31622000001</v>
      </c>
      <c r="O4619" s="5">
        <f t="shared" si="3870"/>
        <v>37774.094259999998</v>
      </c>
      <c r="P4619" s="5">
        <f t="shared" si="3871"/>
        <v>0</v>
      </c>
      <c r="Q4619" s="5">
        <f t="shared" si="3871"/>
        <v>0</v>
      </c>
      <c r="R4619" s="5">
        <f t="shared" si="3871"/>
        <v>142375.31622000001</v>
      </c>
      <c r="S4619" s="5">
        <f t="shared" si="3871"/>
        <v>37774.094259999998</v>
      </c>
      <c r="T4619" s="5">
        <f t="shared" si="3871"/>
        <v>117093.18706</v>
      </c>
      <c r="U4619" s="5">
        <f t="shared" si="3871"/>
        <v>0</v>
      </c>
      <c r="V4619" s="42">
        <f t="shared" si="3871"/>
        <v>117093.18706</v>
      </c>
      <c r="W4619" s="5">
        <f t="shared" si="3829"/>
        <v>82.242617729513043</v>
      </c>
      <c r="X4619" s="27"/>
    </row>
    <row r="4620" spans="1:24" ht="15.75" customHeight="1" x14ac:dyDescent="0.3">
      <c r="A4620" s="4" t="s">
        <v>265</v>
      </c>
      <c r="B4620" s="4" t="s">
        <v>1773</v>
      </c>
      <c r="C4620" s="4" t="s">
        <v>295</v>
      </c>
      <c r="D4620" s="4" t="s">
        <v>270</v>
      </c>
      <c r="E4620" s="14" t="s">
        <v>540</v>
      </c>
      <c r="F4620" s="5">
        <v>168660</v>
      </c>
      <c r="G4620" s="5">
        <v>246018.2</v>
      </c>
      <c r="H4620" s="5"/>
      <c r="I4620" s="5">
        <v>20000</v>
      </c>
      <c r="J4620" s="5"/>
      <c r="K4620" s="5"/>
      <c r="L4620" s="5">
        <f>1503.483-30000-17788.166</f>
        <v>-46284.683000000005</v>
      </c>
      <c r="M4620" s="5">
        <f t="shared" si="3834"/>
        <v>142375.31699999998</v>
      </c>
      <c r="N4620" s="5">
        <v>142375.31622000001</v>
      </c>
      <c r="O4620" s="5">
        <v>37774.094259999998</v>
      </c>
      <c r="P4620" s="5">
        <v>0</v>
      </c>
      <c r="Q4620" s="5">
        <v>0</v>
      </c>
      <c r="R4620" s="5">
        <f>N4620</f>
        <v>142375.31622000001</v>
      </c>
      <c r="S4620" s="5">
        <f>O4620</f>
        <v>37774.094259999998</v>
      </c>
      <c r="T4620" s="5">
        <v>117093.18706</v>
      </c>
      <c r="U4620" s="5">
        <v>0</v>
      </c>
      <c r="V4620" s="42">
        <f>T4620</f>
        <v>117093.18706</v>
      </c>
      <c r="W4620" s="5">
        <f t="shared" si="3829"/>
        <v>82.242617729513043</v>
      </c>
      <c r="X4620" s="27"/>
    </row>
    <row r="4621" spans="1:24" s="3" customFormat="1" ht="15.75" hidden="1" customHeight="1" x14ac:dyDescent="0.25">
      <c r="A4621" s="7" t="s">
        <v>265</v>
      </c>
      <c r="B4621" s="7" t="s">
        <v>31</v>
      </c>
      <c r="C4621" s="7"/>
      <c r="D4621" s="7"/>
      <c r="E4621" s="18" t="s">
        <v>497</v>
      </c>
      <c r="F4621" s="8">
        <f t="shared" ref="F4621:L4627" si="3872">F4622</f>
        <v>21424.2</v>
      </c>
      <c r="G4621" s="8">
        <f t="shared" si="3872"/>
        <v>0</v>
      </c>
      <c r="H4621" s="8">
        <f t="shared" si="3872"/>
        <v>0</v>
      </c>
      <c r="I4621" s="8">
        <f t="shared" si="3872"/>
        <v>0</v>
      </c>
      <c r="J4621" s="8">
        <f t="shared" si="3872"/>
        <v>0</v>
      </c>
      <c r="K4621" s="8">
        <f t="shared" si="3872"/>
        <v>0</v>
      </c>
      <c r="L4621" s="8">
        <f t="shared" si="3872"/>
        <v>-9924.2000000000007</v>
      </c>
      <c r="M4621" s="8">
        <f t="shared" si="3834"/>
        <v>11500</v>
      </c>
      <c r="N4621" s="8">
        <f t="shared" ref="N4621:O4627" si="3873">N4622</f>
        <v>0</v>
      </c>
      <c r="O4621" s="8">
        <f t="shared" si="3873"/>
        <v>0</v>
      </c>
      <c r="P4621" s="8">
        <f t="shared" ref="P4621:V4627" si="3874">P4622</f>
        <v>0</v>
      </c>
      <c r="Q4621" s="8">
        <f t="shared" si="3874"/>
        <v>0</v>
      </c>
      <c r="R4621" s="8">
        <f t="shared" si="3874"/>
        <v>0</v>
      </c>
      <c r="S4621" s="8">
        <f t="shared" si="3874"/>
        <v>0</v>
      </c>
      <c r="T4621" s="8">
        <f t="shared" si="3874"/>
        <v>0</v>
      </c>
      <c r="U4621" s="8">
        <f t="shared" si="3874"/>
        <v>0</v>
      </c>
      <c r="V4621" s="40">
        <f t="shared" si="3874"/>
        <v>0</v>
      </c>
      <c r="W4621" s="8" t="e">
        <f t="shared" ref="W4621:W4684" si="3875">T4621/N4621*100</f>
        <v>#DIV/0!</v>
      </c>
      <c r="X4621" s="25" t="s">
        <v>1591</v>
      </c>
    </row>
    <row r="4622" spans="1:24" s="10" customFormat="1" ht="15.75" hidden="1" customHeight="1" x14ac:dyDescent="0.25">
      <c r="A4622" s="9" t="s">
        <v>265</v>
      </c>
      <c r="B4622" s="9" t="s">
        <v>1775</v>
      </c>
      <c r="C4622" s="9"/>
      <c r="D4622" s="9"/>
      <c r="E4622" s="13" t="s">
        <v>521</v>
      </c>
      <c r="F4622" s="11">
        <f t="shared" si="3872"/>
        <v>21424.2</v>
      </c>
      <c r="G4622" s="11">
        <f t="shared" si="3872"/>
        <v>0</v>
      </c>
      <c r="H4622" s="11">
        <f t="shared" si="3872"/>
        <v>0</v>
      </c>
      <c r="I4622" s="11">
        <f t="shared" si="3872"/>
        <v>0</v>
      </c>
      <c r="J4622" s="11">
        <f t="shared" si="3872"/>
        <v>0</v>
      </c>
      <c r="K4622" s="11">
        <f t="shared" si="3872"/>
        <v>0</v>
      </c>
      <c r="L4622" s="11">
        <f t="shared" si="3872"/>
        <v>-9924.2000000000007</v>
      </c>
      <c r="M4622" s="11">
        <f t="shared" si="3834"/>
        <v>11500</v>
      </c>
      <c r="N4622" s="11">
        <f t="shared" si="3873"/>
        <v>0</v>
      </c>
      <c r="O4622" s="11">
        <f t="shared" si="3873"/>
        <v>0</v>
      </c>
      <c r="P4622" s="11">
        <f t="shared" si="3874"/>
        <v>0</v>
      </c>
      <c r="Q4622" s="11">
        <f t="shared" si="3874"/>
        <v>0</v>
      </c>
      <c r="R4622" s="11">
        <f t="shared" si="3874"/>
        <v>0</v>
      </c>
      <c r="S4622" s="11">
        <f t="shared" si="3874"/>
        <v>0</v>
      </c>
      <c r="T4622" s="11">
        <f t="shared" si="3874"/>
        <v>0</v>
      </c>
      <c r="U4622" s="11">
        <f t="shared" si="3874"/>
        <v>0</v>
      </c>
      <c r="V4622" s="41">
        <f t="shared" si="3874"/>
        <v>0</v>
      </c>
      <c r="W4622" s="11" t="e">
        <f t="shared" si="3875"/>
        <v>#DIV/0!</v>
      </c>
      <c r="X4622" s="25" t="s">
        <v>1591</v>
      </c>
    </row>
    <row r="4623" spans="1:24" ht="15.75" hidden="1" customHeight="1" x14ac:dyDescent="0.25">
      <c r="A4623" s="4" t="s">
        <v>265</v>
      </c>
      <c r="B4623" s="4" t="s">
        <v>1775</v>
      </c>
      <c r="C4623" s="4" t="s">
        <v>105</v>
      </c>
      <c r="D4623" s="4"/>
      <c r="E4623" s="14" t="s">
        <v>1063</v>
      </c>
      <c r="F4623" s="5">
        <f t="shared" si="3872"/>
        <v>21424.2</v>
      </c>
      <c r="G4623" s="5">
        <f t="shared" si="3872"/>
        <v>0</v>
      </c>
      <c r="H4623" s="5">
        <f t="shared" si="3872"/>
        <v>0</v>
      </c>
      <c r="I4623" s="5">
        <f t="shared" si="3872"/>
        <v>0</v>
      </c>
      <c r="J4623" s="5">
        <f t="shared" si="3872"/>
        <v>0</v>
      </c>
      <c r="K4623" s="5">
        <f t="shared" si="3872"/>
        <v>0</v>
      </c>
      <c r="L4623" s="5">
        <f t="shared" si="3872"/>
        <v>-9924.2000000000007</v>
      </c>
      <c r="M4623" s="5">
        <f t="shared" si="3834"/>
        <v>11500</v>
      </c>
      <c r="N4623" s="5">
        <f t="shared" si="3873"/>
        <v>0</v>
      </c>
      <c r="O4623" s="5">
        <f t="shared" si="3873"/>
        <v>0</v>
      </c>
      <c r="P4623" s="5">
        <f t="shared" si="3874"/>
        <v>0</v>
      </c>
      <c r="Q4623" s="5">
        <f t="shared" si="3874"/>
        <v>0</v>
      </c>
      <c r="R4623" s="5">
        <f t="shared" si="3874"/>
        <v>0</v>
      </c>
      <c r="S4623" s="5">
        <f t="shared" si="3874"/>
        <v>0</v>
      </c>
      <c r="T4623" s="5">
        <f t="shared" si="3874"/>
        <v>0</v>
      </c>
      <c r="U4623" s="5">
        <f t="shared" si="3874"/>
        <v>0</v>
      </c>
      <c r="V4623" s="42">
        <f t="shared" si="3874"/>
        <v>0</v>
      </c>
      <c r="W4623" s="5" t="e">
        <f t="shared" si="3875"/>
        <v>#DIV/0!</v>
      </c>
      <c r="X4623" s="25" t="s">
        <v>1591</v>
      </c>
    </row>
    <row r="4624" spans="1:24" ht="63" hidden="1" customHeight="1" x14ac:dyDescent="0.25">
      <c r="A4624" s="4" t="s">
        <v>265</v>
      </c>
      <c r="B4624" s="4" t="s">
        <v>1775</v>
      </c>
      <c r="C4624" s="4" t="s">
        <v>106</v>
      </c>
      <c r="D4624" s="4"/>
      <c r="E4624" s="14" t="s">
        <v>1069</v>
      </c>
      <c r="F4624" s="5">
        <f t="shared" si="3872"/>
        <v>21424.2</v>
      </c>
      <c r="G4624" s="5">
        <f t="shared" si="3872"/>
        <v>0</v>
      </c>
      <c r="H4624" s="5">
        <f t="shared" si="3872"/>
        <v>0</v>
      </c>
      <c r="I4624" s="5">
        <f t="shared" si="3872"/>
        <v>0</v>
      </c>
      <c r="J4624" s="5">
        <f t="shared" si="3872"/>
        <v>0</v>
      </c>
      <c r="K4624" s="5">
        <f t="shared" si="3872"/>
        <v>0</v>
      </c>
      <c r="L4624" s="5">
        <f t="shared" si="3872"/>
        <v>-9924.2000000000007</v>
      </c>
      <c r="M4624" s="5">
        <f t="shared" si="3834"/>
        <v>11500</v>
      </c>
      <c r="N4624" s="5">
        <f t="shared" si="3873"/>
        <v>0</v>
      </c>
      <c r="O4624" s="5">
        <f t="shared" si="3873"/>
        <v>0</v>
      </c>
      <c r="P4624" s="5">
        <f t="shared" si="3874"/>
        <v>0</v>
      </c>
      <c r="Q4624" s="5">
        <f t="shared" si="3874"/>
        <v>0</v>
      </c>
      <c r="R4624" s="5">
        <f t="shared" si="3874"/>
        <v>0</v>
      </c>
      <c r="S4624" s="5">
        <f t="shared" si="3874"/>
        <v>0</v>
      </c>
      <c r="T4624" s="5">
        <f t="shared" si="3874"/>
        <v>0</v>
      </c>
      <c r="U4624" s="5">
        <f t="shared" si="3874"/>
        <v>0</v>
      </c>
      <c r="V4624" s="42">
        <f t="shared" si="3874"/>
        <v>0</v>
      </c>
      <c r="W4624" s="5" t="e">
        <f t="shared" si="3875"/>
        <v>#DIV/0!</v>
      </c>
      <c r="X4624" s="25" t="s">
        <v>1591</v>
      </c>
    </row>
    <row r="4625" spans="1:24" ht="47.25" hidden="1" customHeight="1" x14ac:dyDescent="0.25">
      <c r="A4625" s="4" t="s">
        <v>265</v>
      </c>
      <c r="B4625" s="4" t="s">
        <v>1775</v>
      </c>
      <c r="C4625" s="4" t="s">
        <v>1396</v>
      </c>
      <c r="D4625" s="4"/>
      <c r="E4625" s="17" t="s">
        <v>1401</v>
      </c>
      <c r="F4625" s="5">
        <f t="shared" si="3872"/>
        <v>21424.2</v>
      </c>
      <c r="G4625" s="5">
        <f t="shared" si="3872"/>
        <v>0</v>
      </c>
      <c r="H4625" s="5">
        <f t="shared" si="3872"/>
        <v>0</v>
      </c>
      <c r="I4625" s="5">
        <f t="shared" si="3872"/>
        <v>0</v>
      </c>
      <c r="J4625" s="5">
        <f t="shared" si="3872"/>
        <v>0</v>
      </c>
      <c r="K4625" s="5">
        <f t="shared" si="3872"/>
        <v>0</v>
      </c>
      <c r="L4625" s="5">
        <f t="shared" si="3872"/>
        <v>-9924.2000000000007</v>
      </c>
      <c r="M4625" s="5">
        <f t="shared" si="3834"/>
        <v>11500</v>
      </c>
      <c r="N4625" s="5">
        <f t="shared" si="3873"/>
        <v>0</v>
      </c>
      <c r="O4625" s="5">
        <f t="shared" si="3873"/>
        <v>0</v>
      </c>
      <c r="P4625" s="5">
        <f t="shared" si="3874"/>
        <v>0</v>
      </c>
      <c r="Q4625" s="5">
        <f t="shared" si="3874"/>
        <v>0</v>
      </c>
      <c r="R4625" s="5">
        <f t="shared" si="3874"/>
        <v>0</v>
      </c>
      <c r="S4625" s="5">
        <f t="shared" si="3874"/>
        <v>0</v>
      </c>
      <c r="T4625" s="5">
        <f t="shared" si="3874"/>
        <v>0</v>
      </c>
      <c r="U4625" s="5">
        <f t="shared" si="3874"/>
        <v>0</v>
      </c>
      <c r="V4625" s="42">
        <f t="shared" si="3874"/>
        <v>0</v>
      </c>
      <c r="W4625" s="5" t="e">
        <f t="shared" si="3875"/>
        <v>#DIV/0!</v>
      </c>
      <c r="X4625" s="25" t="s">
        <v>1591</v>
      </c>
    </row>
    <row r="4626" spans="1:24" ht="63" hidden="1" customHeight="1" x14ac:dyDescent="0.25">
      <c r="A4626" s="4" t="s">
        <v>265</v>
      </c>
      <c r="B4626" s="4" t="s">
        <v>1775</v>
      </c>
      <c r="C4626" s="4" t="s">
        <v>1431</v>
      </c>
      <c r="D4626" s="4"/>
      <c r="E4626" s="17" t="s">
        <v>1430</v>
      </c>
      <c r="F4626" s="5">
        <f t="shared" si="3872"/>
        <v>21424.2</v>
      </c>
      <c r="G4626" s="5">
        <f t="shared" si="3872"/>
        <v>0</v>
      </c>
      <c r="H4626" s="5">
        <f t="shared" si="3872"/>
        <v>0</v>
      </c>
      <c r="I4626" s="5">
        <f t="shared" si="3872"/>
        <v>0</v>
      </c>
      <c r="J4626" s="5">
        <f t="shared" si="3872"/>
        <v>0</v>
      </c>
      <c r="K4626" s="5">
        <f t="shared" si="3872"/>
        <v>0</v>
      </c>
      <c r="L4626" s="5">
        <f t="shared" si="3872"/>
        <v>-9924.2000000000007</v>
      </c>
      <c r="M4626" s="5">
        <f t="shared" si="3834"/>
        <v>11500</v>
      </c>
      <c r="N4626" s="5">
        <f t="shared" si="3873"/>
        <v>0</v>
      </c>
      <c r="O4626" s="5">
        <f t="shared" si="3873"/>
        <v>0</v>
      </c>
      <c r="P4626" s="5">
        <f t="shared" si="3874"/>
        <v>0</v>
      </c>
      <c r="Q4626" s="5">
        <f t="shared" si="3874"/>
        <v>0</v>
      </c>
      <c r="R4626" s="5">
        <f t="shared" si="3874"/>
        <v>0</v>
      </c>
      <c r="S4626" s="5">
        <f t="shared" si="3874"/>
        <v>0</v>
      </c>
      <c r="T4626" s="5">
        <f t="shared" si="3874"/>
        <v>0</v>
      </c>
      <c r="U4626" s="5">
        <f t="shared" si="3874"/>
        <v>0</v>
      </c>
      <c r="V4626" s="42">
        <f t="shared" si="3874"/>
        <v>0</v>
      </c>
      <c r="W4626" s="5" t="e">
        <f t="shared" si="3875"/>
        <v>#DIV/0!</v>
      </c>
      <c r="X4626" s="25" t="s">
        <v>1591</v>
      </c>
    </row>
    <row r="4627" spans="1:24" ht="31.5" hidden="1" customHeight="1" x14ac:dyDescent="0.3">
      <c r="A4627" s="4" t="s">
        <v>265</v>
      </c>
      <c r="B4627" s="4" t="s">
        <v>1775</v>
      </c>
      <c r="C4627" s="4" t="s">
        <v>1431</v>
      </c>
      <c r="D4627" s="4" t="s">
        <v>271</v>
      </c>
      <c r="E4627" s="14" t="s">
        <v>539</v>
      </c>
      <c r="F4627" s="5">
        <f t="shared" si="3872"/>
        <v>21424.2</v>
      </c>
      <c r="G4627" s="5">
        <f t="shared" si="3872"/>
        <v>0</v>
      </c>
      <c r="H4627" s="5">
        <f t="shared" si="3872"/>
        <v>0</v>
      </c>
      <c r="I4627" s="5">
        <f t="shared" si="3872"/>
        <v>0</v>
      </c>
      <c r="J4627" s="5">
        <f t="shared" si="3872"/>
        <v>0</v>
      </c>
      <c r="K4627" s="5">
        <f t="shared" si="3872"/>
        <v>0</v>
      </c>
      <c r="L4627" s="5">
        <f t="shared" si="3872"/>
        <v>-9924.2000000000007</v>
      </c>
      <c r="M4627" s="5">
        <f t="shared" si="3834"/>
        <v>11500</v>
      </c>
      <c r="N4627" s="5">
        <f t="shared" si="3873"/>
        <v>0</v>
      </c>
      <c r="O4627" s="5">
        <f t="shared" si="3873"/>
        <v>0</v>
      </c>
      <c r="P4627" s="5">
        <f t="shared" si="3874"/>
        <v>0</v>
      </c>
      <c r="Q4627" s="5">
        <f t="shared" si="3874"/>
        <v>0</v>
      </c>
      <c r="R4627" s="5">
        <f t="shared" si="3874"/>
        <v>0</v>
      </c>
      <c r="S4627" s="5">
        <f t="shared" si="3874"/>
        <v>0</v>
      </c>
      <c r="T4627" s="5">
        <f t="shared" si="3874"/>
        <v>0</v>
      </c>
      <c r="U4627" s="5">
        <f t="shared" si="3874"/>
        <v>0</v>
      </c>
      <c r="V4627" s="42">
        <f t="shared" si="3874"/>
        <v>0</v>
      </c>
      <c r="W4627" s="5" t="e">
        <f t="shared" si="3875"/>
        <v>#DIV/0!</v>
      </c>
      <c r="X4627" s="25" t="s">
        <v>1591</v>
      </c>
    </row>
    <row r="4628" spans="1:24" ht="15.75" hidden="1" customHeight="1" x14ac:dyDescent="0.3">
      <c r="A4628" s="4" t="s">
        <v>265</v>
      </c>
      <c r="B4628" s="4" t="s">
        <v>1775</v>
      </c>
      <c r="C4628" s="4" t="s">
        <v>1431</v>
      </c>
      <c r="D4628" s="4" t="s">
        <v>270</v>
      </c>
      <c r="E4628" s="14" t="s">
        <v>540</v>
      </c>
      <c r="F4628" s="5">
        <v>21424.2</v>
      </c>
      <c r="G4628" s="5"/>
      <c r="H4628" s="5"/>
      <c r="I4628" s="5"/>
      <c r="J4628" s="5"/>
      <c r="K4628" s="5"/>
      <c r="L4628" s="5">
        <v>-9924.2000000000007</v>
      </c>
      <c r="M4628" s="5">
        <f t="shared" si="3834"/>
        <v>11500</v>
      </c>
      <c r="N4628" s="5">
        <v>0</v>
      </c>
      <c r="O4628" s="5">
        <v>0</v>
      </c>
      <c r="P4628" s="5">
        <f>N4628</f>
        <v>0</v>
      </c>
      <c r="Q4628" s="5">
        <v>0</v>
      </c>
      <c r="R4628" s="5">
        <f>N4628</f>
        <v>0</v>
      </c>
      <c r="S4628" s="5">
        <f>O4628</f>
        <v>0</v>
      </c>
      <c r="T4628" s="5">
        <v>0</v>
      </c>
      <c r="U4628" s="5">
        <v>0</v>
      </c>
      <c r="V4628" s="42">
        <v>0</v>
      </c>
      <c r="W4628" s="5" t="e">
        <f t="shared" si="3875"/>
        <v>#DIV/0!</v>
      </c>
      <c r="X4628" s="25" t="s">
        <v>1591</v>
      </c>
    </row>
    <row r="4629" spans="1:24" s="3" customFormat="1" ht="15.75" customHeight="1" x14ac:dyDescent="0.3">
      <c r="A4629" s="7" t="s">
        <v>265</v>
      </c>
      <c r="B4629" s="7" t="s">
        <v>92</v>
      </c>
      <c r="C4629" s="7"/>
      <c r="D4629" s="7"/>
      <c r="E4629" s="12" t="s">
        <v>498</v>
      </c>
      <c r="F4629" s="8">
        <f t="shared" ref="F4629:L4634" si="3876">F4630</f>
        <v>0</v>
      </c>
      <c r="G4629" s="8">
        <f t="shared" si="3876"/>
        <v>0</v>
      </c>
      <c r="H4629" s="8">
        <f t="shared" si="3876"/>
        <v>0</v>
      </c>
      <c r="I4629" s="8">
        <f t="shared" si="3876"/>
        <v>0</v>
      </c>
      <c r="J4629" s="8">
        <f t="shared" si="3876"/>
        <v>0</v>
      </c>
      <c r="K4629" s="8">
        <f t="shared" si="3876"/>
        <v>0</v>
      </c>
      <c r="L4629" s="8">
        <f t="shared" si="3876"/>
        <v>14.087</v>
      </c>
      <c r="M4629" s="8">
        <f t="shared" si="3834"/>
        <v>14.087</v>
      </c>
      <c r="N4629" s="8">
        <f t="shared" ref="N4629:O4634" si="3877">N4630</f>
        <v>14.086270000000001</v>
      </c>
      <c r="O4629" s="8">
        <f t="shared" si="3877"/>
        <v>14.086270000000001</v>
      </c>
      <c r="P4629" s="8">
        <f t="shared" ref="P4629:V4634" si="3878">P4630</f>
        <v>0</v>
      </c>
      <c r="Q4629" s="8">
        <f t="shared" si="3878"/>
        <v>0</v>
      </c>
      <c r="R4629" s="8">
        <f t="shared" si="3878"/>
        <v>14.086270000000001</v>
      </c>
      <c r="S4629" s="8">
        <f t="shared" si="3878"/>
        <v>14.086270000000001</v>
      </c>
      <c r="T4629" s="8">
        <f t="shared" si="3878"/>
        <v>14.086270000000001</v>
      </c>
      <c r="U4629" s="8">
        <f t="shared" si="3878"/>
        <v>0</v>
      </c>
      <c r="V4629" s="40">
        <f t="shared" si="3878"/>
        <v>14.086270000000001</v>
      </c>
      <c r="W4629" s="8">
        <f t="shared" si="3875"/>
        <v>100</v>
      </c>
      <c r="X4629" s="27"/>
    </row>
    <row r="4630" spans="1:24" s="10" customFormat="1" ht="15.75" customHeight="1" x14ac:dyDescent="0.3">
      <c r="A4630" s="9" t="s">
        <v>265</v>
      </c>
      <c r="B4630" s="9" t="s">
        <v>1791</v>
      </c>
      <c r="C4630" s="9"/>
      <c r="D4630" s="9"/>
      <c r="E4630" s="13" t="s">
        <v>523</v>
      </c>
      <c r="F4630" s="11">
        <f t="shared" si="3876"/>
        <v>0</v>
      </c>
      <c r="G4630" s="11">
        <f t="shared" si="3876"/>
        <v>0</v>
      </c>
      <c r="H4630" s="11">
        <f t="shared" si="3876"/>
        <v>0</v>
      </c>
      <c r="I4630" s="11">
        <f t="shared" si="3876"/>
        <v>0</v>
      </c>
      <c r="J4630" s="11">
        <f t="shared" si="3876"/>
        <v>0</v>
      </c>
      <c r="K4630" s="11">
        <f t="shared" si="3876"/>
        <v>0</v>
      </c>
      <c r="L4630" s="11">
        <f t="shared" si="3876"/>
        <v>14.087</v>
      </c>
      <c r="M4630" s="11">
        <f t="shared" si="3834"/>
        <v>14.087</v>
      </c>
      <c r="N4630" s="11">
        <f t="shared" si="3877"/>
        <v>14.086270000000001</v>
      </c>
      <c r="O4630" s="11">
        <f t="shared" si="3877"/>
        <v>14.086270000000001</v>
      </c>
      <c r="P4630" s="11">
        <f t="shared" si="3878"/>
        <v>0</v>
      </c>
      <c r="Q4630" s="11">
        <f t="shared" si="3878"/>
        <v>0</v>
      </c>
      <c r="R4630" s="11">
        <f t="shared" si="3878"/>
        <v>14.086270000000001</v>
      </c>
      <c r="S4630" s="11">
        <f t="shared" si="3878"/>
        <v>14.086270000000001</v>
      </c>
      <c r="T4630" s="11">
        <f t="shared" si="3878"/>
        <v>14.086270000000001</v>
      </c>
      <c r="U4630" s="11">
        <f t="shared" si="3878"/>
        <v>0</v>
      </c>
      <c r="V4630" s="41">
        <f t="shared" si="3878"/>
        <v>14.086270000000001</v>
      </c>
      <c r="W4630" s="11">
        <f t="shared" si="3875"/>
        <v>100</v>
      </c>
      <c r="X4630" s="27"/>
    </row>
    <row r="4631" spans="1:24" ht="31.5" customHeight="1" x14ac:dyDescent="0.3">
      <c r="A4631" s="4" t="s">
        <v>265</v>
      </c>
      <c r="B4631" s="4" t="s">
        <v>1791</v>
      </c>
      <c r="C4631" s="4" t="s">
        <v>22</v>
      </c>
      <c r="D4631" s="4"/>
      <c r="E4631" s="14" t="s">
        <v>802</v>
      </c>
      <c r="F4631" s="5">
        <f t="shared" si="3876"/>
        <v>0</v>
      </c>
      <c r="G4631" s="5">
        <f t="shared" si="3876"/>
        <v>0</v>
      </c>
      <c r="H4631" s="5">
        <f t="shared" si="3876"/>
        <v>0</v>
      </c>
      <c r="I4631" s="5">
        <f t="shared" si="3876"/>
        <v>0</v>
      </c>
      <c r="J4631" s="5">
        <f t="shared" si="3876"/>
        <v>0</v>
      </c>
      <c r="K4631" s="5">
        <f t="shared" si="3876"/>
        <v>0</v>
      </c>
      <c r="L4631" s="5">
        <f t="shared" si="3876"/>
        <v>14.087</v>
      </c>
      <c r="M4631" s="5">
        <f t="shared" si="3834"/>
        <v>14.087</v>
      </c>
      <c r="N4631" s="5">
        <f t="shared" si="3877"/>
        <v>14.086270000000001</v>
      </c>
      <c r="O4631" s="5">
        <f t="shared" si="3877"/>
        <v>14.086270000000001</v>
      </c>
      <c r="P4631" s="5">
        <f t="shared" si="3878"/>
        <v>0</v>
      </c>
      <c r="Q4631" s="5">
        <f t="shared" si="3878"/>
        <v>0</v>
      </c>
      <c r="R4631" s="5">
        <f t="shared" si="3878"/>
        <v>14.086270000000001</v>
      </c>
      <c r="S4631" s="5">
        <f t="shared" si="3878"/>
        <v>14.086270000000001</v>
      </c>
      <c r="T4631" s="5">
        <f t="shared" si="3878"/>
        <v>14.086270000000001</v>
      </c>
      <c r="U4631" s="5">
        <f t="shared" si="3878"/>
        <v>0</v>
      </c>
      <c r="V4631" s="42">
        <f t="shared" si="3878"/>
        <v>14.086270000000001</v>
      </c>
      <c r="W4631" s="5">
        <f t="shared" si="3875"/>
        <v>100</v>
      </c>
      <c r="X4631" s="27"/>
    </row>
    <row r="4632" spans="1:24" ht="15.75" customHeight="1" x14ac:dyDescent="0.3">
      <c r="A4632" s="4" t="s">
        <v>265</v>
      </c>
      <c r="B4632" s="4" t="s">
        <v>1791</v>
      </c>
      <c r="C4632" s="4" t="s">
        <v>23</v>
      </c>
      <c r="D4632" s="4"/>
      <c r="E4632" s="14" t="s">
        <v>809</v>
      </c>
      <c r="F4632" s="5">
        <f t="shared" si="3876"/>
        <v>0</v>
      </c>
      <c r="G4632" s="5">
        <f t="shared" si="3876"/>
        <v>0</v>
      </c>
      <c r="H4632" s="5">
        <f t="shared" si="3876"/>
        <v>0</v>
      </c>
      <c r="I4632" s="5">
        <f t="shared" si="3876"/>
        <v>0</v>
      </c>
      <c r="J4632" s="5">
        <f t="shared" si="3876"/>
        <v>0</v>
      </c>
      <c r="K4632" s="5">
        <f t="shared" si="3876"/>
        <v>0</v>
      </c>
      <c r="L4632" s="5">
        <f t="shared" si="3876"/>
        <v>14.087</v>
      </c>
      <c r="M4632" s="5">
        <f t="shared" si="3834"/>
        <v>14.087</v>
      </c>
      <c r="N4632" s="5">
        <f t="shared" si="3877"/>
        <v>14.086270000000001</v>
      </c>
      <c r="O4632" s="5">
        <f t="shared" si="3877"/>
        <v>14.086270000000001</v>
      </c>
      <c r="P4632" s="5">
        <f t="shared" si="3878"/>
        <v>0</v>
      </c>
      <c r="Q4632" s="5">
        <f t="shared" si="3878"/>
        <v>0</v>
      </c>
      <c r="R4632" s="5">
        <f t="shared" si="3878"/>
        <v>14.086270000000001</v>
      </c>
      <c r="S4632" s="5">
        <f t="shared" si="3878"/>
        <v>14.086270000000001</v>
      </c>
      <c r="T4632" s="5">
        <f t="shared" si="3878"/>
        <v>14.086270000000001</v>
      </c>
      <c r="U4632" s="5">
        <f t="shared" si="3878"/>
        <v>0</v>
      </c>
      <c r="V4632" s="42">
        <f t="shared" si="3878"/>
        <v>14.086270000000001</v>
      </c>
      <c r="W4632" s="5">
        <f t="shared" si="3875"/>
        <v>100</v>
      </c>
      <c r="X4632" s="27"/>
    </row>
    <row r="4633" spans="1:24" ht="31.5" customHeight="1" x14ac:dyDescent="0.3">
      <c r="A4633" s="4" t="s">
        <v>265</v>
      </c>
      <c r="B4633" s="4" t="s">
        <v>1791</v>
      </c>
      <c r="C4633" s="4" t="s">
        <v>868</v>
      </c>
      <c r="D4633" s="4"/>
      <c r="E4633" s="14" t="s">
        <v>875</v>
      </c>
      <c r="F4633" s="5">
        <f t="shared" si="3876"/>
        <v>0</v>
      </c>
      <c r="G4633" s="5">
        <f t="shared" si="3876"/>
        <v>0</v>
      </c>
      <c r="H4633" s="5">
        <f t="shared" si="3876"/>
        <v>0</v>
      </c>
      <c r="I4633" s="5">
        <f t="shared" si="3876"/>
        <v>0</v>
      </c>
      <c r="J4633" s="5">
        <f t="shared" si="3876"/>
        <v>0</v>
      </c>
      <c r="K4633" s="5">
        <f t="shared" si="3876"/>
        <v>0</v>
      </c>
      <c r="L4633" s="5">
        <f t="shared" si="3876"/>
        <v>14.087</v>
      </c>
      <c r="M4633" s="5">
        <f t="shared" si="3834"/>
        <v>14.087</v>
      </c>
      <c r="N4633" s="5">
        <f t="shared" si="3877"/>
        <v>14.086270000000001</v>
      </c>
      <c r="O4633" s="5">
        <f t="shared" si="3877"/>
        <v>14.086270000000001</v>
      </c>
      <c r="P4633" s="5">
        <f t="shared" si="3878"/>
        <v>0</v>
      </c>
      <c r="Q4633" s="5">
        <f t="shared" si="3878"/>
        <v>0</v>
      </c>
      <c r="R4633" s="5">
        <f t="shared" si="3878"/>
        <v>14.086270000000001</v>
      </c>
      <c r="S4633" s="5">
        <f t="shared" si="3878"/>
        <v>14.086270000000001</v>
      </c>
      <c r="T4633" s="5">
        <f t="shared" si="3878"/>
        <v>14.086270000000001</v>
      </c>
      <c r="U4633" s="5">
        <f t="shared" si="3878"/>
        <v>0</v>
      </c>
      <c r="V4633" s="42">
        <f t="shared" si="3878"/>
        <v>14.086270000000001</v>
      </c>
      <c r="W4633" s="5">
        <f t="shared" si="3875"/>
        <v>100</v>
      </c>
      <c r="X4633" s="27"/>
    </row>
    <row r="4634" spans="1:24" ht="31.5" customHeight="1" x14ac:dyDescent="0.3">
      <c r="A4634" s="4" t="s">
        <v>265</v>
      </c>
      <c r="B4634" s="4" t="s">
        <v>1791</v>
      </c>
      <c r="C4634" s="4" t="s">
        <v>868</v>
      </c>
      <c r="D4634" s="4" t="s">
        <v>271</v>
      </c>
      <c r="E4634" s="14" t="s">
        <v>539</v>
      </c>
      <c r="F4634" s="5">
        <f t="shared" si="3876"/>
        <v>0</v>
      </c>
      <c r="G4634" s="5">
        <f t="shared" si="3876"/>
        <v>0</v>
      </c>
      <c r="H4634" s="5">
        <f t="shared" si="3876"/>
        <v>0</v>
      </c>
      <c r="I4634" s="5">
        <f t="shared" si="3876"/>
        <v>0</v>
      </c>
      <c r="J4634" s="5">
        <f t="shared" si="3876"/>
        <v>0</v>
      </c>
      <c r="K4634" s="5">
        <f t="shared" si="3876"/>
        <v>0</v>
      </c>
      <c r="L4634" s="5">
        <f t="shared" si="3876"/>
        <v>14.087</v>
      </c>
      <c r="M4634" s="5">
        <f t="shared" ref="M4634:M4707" si="3879">F4634+I4634+L4634</f>
        <v>14.087</v>
      </c>
      <c r="N4634" s="5">
        <f t="shared" si="3877"/>
        <v>14.086270000000001</v>
      </c>
      <c r="O4634" s="5">
        <f t="shared" si="3877"/>
        <v>14.086270000000001</v>
      </c>
      <c r="P4634" s="5">
        <f t="shared" si="3878"/>
        <v>0</v>
      </c>
      <c r="Q4634" s="5">
        <f t="shared" si="3878"/>
        <v>0</v>
      </c>
      <c r="R4634" s="5">
        <f t="shared" si="3878"/>
        <v>14.086270000000001</v>
      </c>
      <c r="S4634" s="5">
        <f t="shared" si="3878"/>
        <v>14.086270000000001</v>
      </c>
      <c r="T4634" s="5">
        <f t="shared" si="3878"/>
        <v>14.086270000000001</v>
      </c>
      <c r="U4634" s="5">
        <f t="shared" si="3878"/>
        <v>0</v>
      </c>
      <c r="V4634" s="42">
        <f t="shared" si="3878"/>
        <v>14.086270000000001</v>
      </c>
      <c r="W4634" s="5">
        <f t="shared" si="3875"/>
        <v>100</v>
      </c>
      <c r="X4634" s="27"/>
    </row>
    <row r="4635" spans="1:24" ht="15.75" customHeight="1" x14ac:dyDescent="0.3">
      <c r="A4635" s="4" t="s">
        <v>265</v>
      </c>
      <c r="B4635" s="4" t="s">
        <v>1791</v>
      </c>
      <c r="C4635" s="4" t="s">
        <v>868</v>
      </c>
      <c r="D4635" s="4" t="s">
        <v>270</v>
      </c>
      <c r="E4635" s="14" t="s">
        <v>540</v>
      </c>
      <c r="F4635" s="5"/>
      <c r="G4635" s="5"/>
      <c r="H4635" s="5"/>
      <c r="I4635" s="5"/>
      <c r="J4635" s="5"/>
      <c r="K4635" s="5"/>
      <c r="L4635" s="5">
        <v>14.087</v>
      </c>
      <c r="M4635" s="5">
        <f t="shared" si="3879"/>
        <v>14.087</v>
      </c>
      <c r="N4635" s="5">
        <v>14.086270000000001</v>
      </c>
      <c r="O4635" s="5">
        <v>14.086270000000001</v>
      </c>
      <c r="P4635" s="5">
        <v>0</v>
      </c>
      <c r="Q4635" s="5">
        <v>0</v>
      </c>
      <c r="R4635" s="5">
        <v>14.086270000000001</v>
      </c>
      <c r="S4635" s="5">
        <f>O4635</f>
        <v>14.086270000000001</v>
      </c>
      <c r="T4635" s="5">
        <v>14.086270000000001</v>
      </c>
      <c r="U4635" s="5">
        <v>0</v>
      </c>
      <c r="V4635" s="42">
        <f>T4635</f>
        <v>14.086270000000001</v>
      </c>
      <c r="W4635" s="5">
        <f t="shared" si="3875"/>
        <v>100</v>
      </c>
      <c r="X4635" s="27"/>
    </row>
    <row r="4636" spans="1:24" s="3" customFormat="1" ht="15.75" customHeight="1" x14ac:dyDescent="0.3">
      <c r="A4636" s="7" t="s">
        <v>265</v>
      </c>
      <c r="B4636" s="7" t="s">
        <v>37</v>
      </c>
      <c r="C4636" s="7"/>
      <c r="D4636" s="7"/>
      <c r="E4636" s="18" t="s">
        <v>894</v>
      </c>
      <c r="F4636" s="8">
        <f t="shared" ref="F4636:L4636" si="3880">F4637+F4668</f>
        <v>491967.80000000005</v>
      </c>
      <c r="G4636" s="8">
        <f t="shared" si="3880"/>
        <v>408577.2</v>
      </c>
      <c r="H4636" s="8">
        <f t="shared" si="3880"/>
        <v>276286.2</v>
      </c>
      <c r="I4636" s="8">
        <f t="shared" si="3880"/>
        <v>4028</v>
      </c>
      <c r="J4636" s="8">
        <f t="shared" si="3880"/>
        <v>-4109</v>
      </c>
      <c r="K4636" s="8">
        <f t="shared" si="3880"/>
        <v>0</v>
      </c>
      <c r="L4636" s="8">
        <f t="shared" si="3880"/>
        <v>-191734.89499999999</v>
      </c>
      <c r="M4636" s="8">
        <f t="shared" si="3879"/>
        <v>304260.90500000003</v>
      </c>
      <c r="N4636" s="8">
        <f>N4637+N4668</f>
        <v>304260.90338000003</v>
      </c>
      <c r="O4636" s="8">
        <f>O4637+O4668</f>
        <v>107235.3033</v>
      </c>
      <c r="P4636" s="8">
        <f t="shared" ref="P4636:V4636" si="3881">P4637+P4668</f>
        <v>107787.6</v>
      </c>
      <c r="Q4636" s="8">
        <f t="shared" si="3881"/>
        <v>0</v>
      </c>
      <c r="R4636" s="8">
        <f t="shared" si="3881"/>
        <v>304260.90338000003</v>
      </c>
      <c r="S4636" s="8">
        <f t="shared" si="3881"/>
        <v>107235.3033</v>
      </c>
      <c r="T4636" s="8">
        <f t="shared" si="3881"/>
        <v>186632.16671999998</v>
      </c>
      <c r="U4636" s="8">
        <f t="shared" si="3881"/>
        <v>42299.86836</v>
      </c>
      <c r="V4636" s="40">
        <f t="shared" si="3881"/>
        <v>186632.16671999998</v>
      </c>
      <c r="W4636" s="8">
        <f t="shared" si="3875"/>
        <v>61.339516397514203</v>
      </c>
      <c r="X4636" s="22"/>
    </row>
    <row r="4637" spans="1:24" s="10" customFormat="1" ht="15.75" customHeight="1" x14ac:dyDescent="0.3">
      <c r="A4637" s="9" t="s">
        <v>265</v>
      </c>
      <c r="B4637" s="9" t="s">
        <v>1783</v>
      </c>
      <c r="C4637" s="9"/>
      <c r="D4637" s="9"/>
      <c r="E4637" s="13" t="s">
        <v>740</v>
      </c>
      <c r="F4637" s="11">
        <f t="shared" ref="F4637:L4639" si="3882">F4638</f>
        <v>491967.80000000005</v>
      </c>
      <c r="G4637" s="11">
        <f t="shared" si="3882"/>
        <v>408577.2</v>
      </c>
      <c r="H4637" s="11">
        <f t="shared" si="3882"/>
        <v>276286.2</v>
      </c>
      <c r="I4637" s="11">
        <f t="shared" si="3882"/>
        <v>4028</v>
      </c>
      <c r="J4637" s="11">
        <f t="shared" si="3882"/>
        <v>-4109</v>
      </c>
      <c r="K4637" s="11">
        <f t="shared" si="3882"/>
        <v>0</v>
      </c>
      <c r="L4637" s="11">
        <f t="shared" si="3882"/>
        <v>-211085.356</v>
      </c>
      <c r="M4637" s="11">
        <f t="shared" si="3879"/>
        <v>284910.44400000002</v>
      </c>
      <c r="N4637" s="11">
        <f t="shared" ref="N4637:O4639" si="3883">N4638</f>
        <v>283444.52672000002</v>
      </c>
      <c r="O4637" s="11">
        <f t="shared" si="3883"/>
        <v>96946.545280000006</v>
      </c>
      <c r="P4637" s="11">
        <f t="shared" ref="P4637:V4639" si="3884">P4638</f>
        <v>107787.6</v>
      </c>
      <c r="Q4637" s="11">
        <f t="shared" si="3884"/>
        <v>0</v>
      </c>
      <c r="R4637" s="11">
        <f t="shared" si="3884"/>
        <v>283444.52672000002</v>
      </c>
      <c r="S4637" s="11">
        <f t="shared" si="3884"/>
        <v>96946.545280000006</v>
      </c>
      <c r="T4637" s="11">
        <f t="shared" si="3884"/>
        <v>168071.64028999998</v>
      </c>
      <c r="U4637" s="11">
        <f t="shared" si="3884"/>
        <v>42299.86836</v>
      </c>
      <c r="V4637" s="41">
        <f t="shared" si="3884"/>
        <v>168071.64028999998</v>
      </c>
      <c r="W4637" s="11">
        <f t="shared" si="3875"/>
        <v>59.296131851587717</v>
      </c>
      <c r="X4637" s="26"/>
    </row>
    <row r="4638" spans="1:24" ht="31.5" customHeight="1" x14ac:dyDescent="0.3">
      <c r="A4638" s="4" t="s">
        <v>265</v>
      </c>
      <c r="B4638" s="4" t="s">
        <v>1783</v>
      </c>
      <c r="C4638" s="4" t="s">
        <v>635</v>
      </c>
      <c r="D4638" s="4"/>
      <c r="E4638" s="14" t="s">
        <v>1081</v>
      </c>
      <c r="F4638" s="5">
        <f t="shared" si="3882"/>
        <v>491967.80000000005</v>
      </c>
      <c r="G4638" s="5">
        <f t="shared" si="3882"/>
        <v>408577.2</v>
      </c>
      <c r="H4638" s="5">
        <f t="shared" si="3882"/>
        <v>276286.2</v>
      </c>
      <c r="I4638" s="5">
        <f t="shared" si="3882"/>
        <v>4028</v>
      </c>
      <c r="J4638" s="5">
        <f t="shared" si="3882"/>
        <v>-4109</v>
      </c>
      <c r="K4638" s="5">
        <f t="shared" si="3882"/>
        <v>0</v>
      </c>
      <c r="L4638" s="5">
        <f t="shared" si="3882"/>
        <v>-211085.356</v>
      </c>
      <c r="M4638" s="5">
        <f t="shared" si="3879"/>
        <v>284910.44400000002</v>
      </c>
      <c r="N4638" s="5">
        <f t="shared" si="3883"/>
        <v>283444.52672000002</v>
      </c>
      <c r="O4638" s="5">
        <f t="shared" si="3883"/>
        <v>96946.545280000006</v>
      </c>
      <c r="P4638" s="5">
        <f t="shared" si="3884"/>
        <v>107787.6</v>
      </c>
      <c r="Q4638" s="5">
        <f t="shared" si="3884"/>
        <v>0</v>
      </c>
      <c r="R4638" s="5">
        <f t="shared" si="3884"/>
        <v>283444.52672000002</v>
      </c>
      <c r="S4638" s="5">
        <f t="shared" si="3884"/>
        <v>96946.545280000006</v>
      </c>
      <c r="T4638" s="5">
        <f t="shared" si="3884"/>
        <v>168071.64028999998</v>
      </c>
      <c r="U4638" s="5">
        <f t="shared" si="3884"/>
        <v>42299.86836</v>
      </c>
      <c r="V4638" s="42">
        <f t="shared" si="3884"/>
        <v>168071.64028999998</v>
      </c>
      <c r="W4638" s="5">
        <f t="shared" si="3875"/>
        <v>59.296131851587717</v>
      </c>
      <c r="X4638" s="27"/>
    </row>
    <row r="4639" spans="1:24" ht="31.5" customHeight="1" x14ac:dyDescent="0.3">
      <c r="A4639" s="4" t="s">
        <v>265</v>
      </c>
      <c r="B4639" s="4" t="s">
        <v>1783</v>
      </c>
      <c r="C4639" s="4" t="s">
        <v>636</v>
      </c>
      <c r="D4639" s="4"/>
      <c r="E4639" s="14" t="s">
        <v>1082</v>
      </c>
      <c r="F4639" s="5">
        <f t="shared" si="3882"/>
        <v>491967.80000000005</v>
      </c>
      <c r="G4639" s="5">
        <f t="shared" si="3882"/>
        <v>408577.2</v>
      </c>
      <c r="H4639" s="5">
        <f t="shared" si="3882"/>
        <v>276286.2</v>
      </c>
      <c r="I4639" s="5">
        <f t="shared" si="3882"/>
        <v>4028</v>
      </c>
      <c r="J4639" s="5">
        <f t="shared" si="3882"/>
        <v>-4109</v>
      </c>
      <c r="K4639" s="5">
        <f t="shared" si="3882"/>
        <v>0</v>
      </c>
      <c r="L4639" s="5">
        <f t="shared" si="3882"/>
        <v>-211085.356</v>
      </c>
      <c r="M4639" s="5">
        <f t="shared" si="3879"/>
        <v>284910.44400000002</v>
      </c>
      <c r="N4639" s="5">
        <f t="shared" si="3883"/>
        <v>283444.52672000002</v>
      </c>
      <c r="O4639" s="5">
        <f t="shared" si="3883"/>
        <v>96946.545280000006</v>
      </c>
      <c r="P4639" s="5">
        <f t="shared" si="3884"/>
        <v>107787.6</v>
      </c>
      <c r="Q4639" s="5">
        <f t="shared" si="3884"/>
        <v>0</v>
      </c>
      <c r="R4639" s="5">
        <f t="shared" si="3884"/>
        <v>283444.52672000002</v>
      </c>
      <c r="S4639" s="5">
        <f t="shared" si="3884"/>
        <v>96946.545280000006</v>
      </c>
      <c r="T4639" s="5">
        <f t="shared" si="3884"/>
        <v>168071.64028999998</v>
      </c>
      <c r="U4639" s="5">
        <f t="shared" si="3884"/>
        <v>42299.86836</v>
      </c>
      <c r="V4639" s="42">
        <f t="shared" si="3884"/>
        <v>168071.64028999998</v>
      </c>
      <c r="W4639" s="5">
        <f t="shared" si="3875"/>
        <v>59.296131851587717</v>
      </c>
      <c r="X4639" s="27"/>
    </row>
    <row r="4640" spans="1:24" ht="63" customHeight="1" x14ac:dyDescent="0.3">
      <c r="A4640" s="4" t="s">
        <v>265</v>
      </c>
      <c r="B4640" s="4" t="s">
        <v>1783</v>
      </c>
      <c r="C4640" s="4" t="s">
        <v>637</v>
      </c>
      <c r="D4640" s="4"/>
      <c r="E4640" s="14" t="s">
        <v>1083</v>
      </c>
      <c r="F4640" s="5">
        <f t="shared" ref="F4640:K4640" si="3885">F4650+F4653+F4662+F4665+F4656+F4659+F4647+F4641</f>
        <v>491967.80000000005</v>
      </c>
      <c r="G4640" s="5">
        <f t="shared" si="3885"/>
        <v>408577.2</v>
      </c>
      <c r="H4640" s="5">
        <f t="shared" si="3885"/>
        <v>276286.2</v>
      </c>
      <c r="I4640" s="5">
        <f t="shared" si="3885"/>
        <v>4028</v>
      </c>
      <c r="J4640" s="5">
        <f t="shared" si="3885"/>
        <v>-4109</v>
      </c>
      <c r="K4640" s="5">
        <f t="shared" si="3885"/>
        <v>0</v>
      </c>
      <c r="L4640" s="5">
        <f>L4650+L4653+L4662+L4665+L4656+L4659+L4647+L4641+L4644</f>
        <v>-211085.356</v>
      </c>
      <c r="M4640" s="5">
        <f t="shared" si="3879"/>
        <v>284910.44400000002</v>
      </c>
      <c r="N4640" s="5">
        <f>N4650+N4653+N4662+N4665+N4656+N4659+N4647+N4641+N4644</f>
        <v>283444.52672000002</v>
      </c>
      <c r="O4640" s="5">
        <f t="shared" ref="O4640:V4640" si="3886">O4650+O4653+O4662+O4665+O4656+O4659+O4647+O4641+O4644</f>
        <v>96946.545280000006</v>
      </c>
      <c r="P4640" s="5">
        <f t="shared" si="3886"/>
        <v>107787.6</v>
      </c>
      <c r="Q4640" s="5">
        <f t="shared" si="3886"/>
        <v>0</v>
      </c>
      <c r="R4640" s="5">
        <f t="shared" si="3886"/>
        <v>283444.52672000002</v>
      </c>
      <c r="S4640" s="5">
        <f t="shared" si="3886"/>
        <v>96946.545280000006</v>
      </c>
      <c r="T4640" s="5">
        <f t="shared" si="3886"/>
        <v>168071.64028999998</v>
      </c>
      <c r="U4640" s="5">
        <f t="shared" si="3886"/>
        <v>42299.86836</v>
      </c>
      <c r="V4640" s="5">
        <f t="shared" si="3886"/>
        <v>168071.64028999998</v>
      </c>
      <c r="W4640" s="5">
        <f t="shared" si="3875"/>
        <v>59.296131851587717</v>
      </c>
      <c r="X4640" s="27"/>
    </row>
    <row r="4641" spans="1:24" ht="31.5" customHeight="1" x14ac:dyDescent="0.3">
      <c r="A4641" s="4" t="s">
        <v>265</v>
      </c>
      <c r="B4641" s="4" t="s">
        <v>1783</v>
      </c>
      <c r="C4641" s="4" t="s">
        <v>1434</v>
      </c>
      <c r="D4641" s="4"/>
      <c r="E4641" s="14" t="s">
        <v>1684</v>
      </c>
      <c r="F4641" s="5">
        <f>F4642</f>
        <v>196462.90000000002</v>
      </c>
      <c r="G4641" s="5">
        <f t="shared" ref="G4641:L4642" si="3887">G4642</f>
        <v>294468.2</v>
      </c>
      <c r="H4641" s="5">
        <f t="shared" si="3887"/>
        <v>52212.4</v>
      </c>
      <c r="I4641" s="5">
        <f t="shared" si="3887"/>
        <v>0</v>
      </c>
      <c r="J4641" s="5">
        <f t="shared" si="3887"/>
        <v>0</v>
      </c>
      <c r="K4641" s="5">
        <f t="shared" si="3887"/>
        <v>0</v>
      </c>
      <c r="L4641" s="5">
        <f t="shared" si="3887"/>
        <v>-84903.8</v>
      </c>
      <c r="M4641" s="5">
        <f t="shared" si="3879"/>
        <v>111559.10000000002</v>
      </c>
      <c r="N4641" s="5">
        <f>N4642</f>
        <v>111559.1</v>
      </c>
      <c r="O4641" s="5">
        <f>O4642</f>
        <v>2576.2871100000002</v>
      </c>
      <c r="P4641" s="5">
        <f t="shared" ref="P4641:V4642" si="3888">P4642</f>
        <v>107787.6</v>
      </c>
      <c r="Q4641" s="5">
        <f t="shared" si="3888"/>
        <v>0</v>
      </c>
      <c r="R4641" s="5">
        <f t="shared" si="3888"/>
        <v>111559.1</v>
      </c>
      <c r="S4641" s="5">
        <f t="shared" si="3888"/>
        <v>2576.2871100000002</v>
      </c>
      <c r="T4641" s="5">
        <f t="shared" si="3888"/>
        <v>45886.470909999996</v>
      </c>
      <c r="U4641" s="5">
        <f t="shared" si="3888"/>
        <v>42299.86836</v>
      </c>
      <c r="V4641" s="42">
        <f t="shared" si="3888"/>
        <v>45886.470909999996</v>
      </c>
      <c r="W4641" s="5">
        <f t="shared" si="3875"/>
        <v>41.131983773623119</v>
      </c>
      <c r="X4641" s="27"/>
    </row>
    <row r="4642" spans="1:24" ht="31.5" customHeight="1" x14ac:dyDescent="0.3">
      <c r="A4642" s="4" t="s">
        <v>265</v>
      </c>
      <c r="B4642" s="4" t="s">
        <v>1783</v>
      </c>
      <c r="C4642" s="4" t="s">
        <v>1434</v>
      </c>
      <c r="D4642" s="4" t="s">
        <v>271</v>
      </c>
      <c r="E4642" s="14" t="s">
        <v>539</v>
      </c>
      <c r="F4642" s="5">
        <f>F4643</f>
        <v>196462.90000000002</v>
      </c>
      <c r="G4642" s="5">
        <f t="shared" si="3887"/>
        <v>294468.2</v>
      </c>
      <c r="H4642" s="5">
        <f t="shared" si="3887"/>
        <v>52212.4</v>
      </c>
      <c r="I4642" s="5">
        <f t="shared" si="3887"/>
        <v>0</v>
      </c>
      <c r="J4642" s="5">
        <f t="shared" si="3887"/>
        <v>0</v>
      </c>
      <c r="K4642" s="5">
        <f t="shared" si="3887"/>
        <v>0</v>
      </c>
      <c r="L4642" s="5">
        <f t="shared" si="3887"/>
        <v>-84903.8</v>
      </c>
      <c r="M4642" s="5">
        <f t="shared" si="3879"/>
        <v>111559.10000000002</v>
      </c>
      <c r="N4642" s="5">
        <f>N4643</f>
        <v>111559.1</v>
      </c>
      <c r="O4642" s="5">
        <f>O4643</f>
        <v>2576.2871100000002</v>
      </c>
      <c r="P4642" s="5">
        <f t="shared" si="3888"/>
        <v>107787.6</v>
      </c>
      <c r="Q4642" s="5">
        <f t="shared" si="3888"/>
        <v>0</v>
      </c>
      <c r="R4642" s="5">
        <f t="shared" si="3888"/>
        <v>111559.1</v>
      </c>
      <c r="S4642" s="5">
        <f t="shared" si="3888"/>
        <v>2576.2871100000002</v>
      </c>
      <c r="T4642" s="5">
        <f t="shared" si="3888"/>
        <v>45886.470909999996</v>
      </c>
      <c r="U4642" s="5">
        <f t="shared" si="3888"/>
        <v>42299.86836</v>
      </c>
      <c r="V4642" s="42">
        <f t="shared" si="3888"/>
        <v>45886.470909999996</v>
      </c>
      <c r="W4642" s="5">
        <f t="shared" si="3875"/>
        <v>41.131983773623119</v>
      </c>
      <c r="X4642" s="27"/>
    </row>
    <row r="4643" spans="1:24" ht="15.75" customHeight="1" x14ac:dyDescent="0.3">
      <c r="A4643" s="4" t="s">
        <v>265</v>
      </c>
      <c r="B4643" s="4" t="s">
        <v>1783</v>
      </c>
      <c r="C4643" s="4" t="s">
        <v>1434</v>
      </c>
      <c r="D4643" s="4" t="s">
        <v>270</v>
      </c>
      <c r="E4643" s="14" t="s">
        <v>540</v>
      </c>
      <c r="F4643" s="5">
        <v>196462.90000000002</v>
      </c>
      <c r="G4643" s="5">
        <v>294468.2</v>
      </c>
      <c r="H4643" s="5">
        <v>52212.4</v>
      </c>
      <c r="I4643" s="5"/>
      <c r="J4643" s="5"/>
      <c r="K4643" s="5"/>
      <c r="L4643" s="5">
        <f>-30000-24000-8675.3-22228.5</f>
        <v>-84903.8</v>
      </c>
      <c r="M4643" s="5">
        <f t="shared" si="3879"/>
        <v>111559.10000000002</v>
      </c>
      <c r="N4643" s="5">
        <v>111559.1</v>
      </c>
      <c r="O4643" s="5">
        <v>2576.2871100000002</v>
      </c>
      <c r="P4643" s="5">
        <v>107787.6</v>
      </c>
      <c r="Q4643" s="5">
        <v>0</v>
      </c>
      <c r="R4643" s="5">
        <f>N4643</f>
        <v>111559.1</v>
      </c>
      <c r="S4643" s="5">
        <f>O4643</f>
        <v>2576.2871100000002</v>
      </c>
      <c r="T4643" s="5">
        <v>45886.470909999996</v>
      </c>
      <c r="U4643" s="5">
        <v>42299.86836</v>
      </c>
      <c r="V4643" s="42">
        <f>T4643</f>
        <v>45886.470909999996</v>
      </c>
      <c r="W4643" s="5">
        <f t="shared" si="3875"/>
        <v>41.131983773623119</v>
      </c>
      <c r="X4643" s="27"/>
    </row>
    <row r="4644" spans="1:24" ht="47.25" hidden="1" x14ac:dyDescent="0.25">
      <c r="A4644" s="4" t="s">
        <v>265</v>
      </c>
      <c r="B4644" s="4" t="s">
        <v>1783</v>
      </c>
      <c r="C4644" s="4" t="s">
        <v>644</v>
      </c>
      <c r="D4644" s="4"/>
      <c r="E4644" s="14" t="s">
        <v>744</v>
      </c>
      <c r="F4644" s="5"/>
      <c r="G4644" s="5"/>
      <c r="H4644" s="5"/>
      <c r="I4644" s="5"/>
      <c r="J4644" s="5"/>
      <c r="K4644" s="5"/>
      <c r="L4644" s="5">
        <f>L4645</f>
        <v>1465.9169999999999</v>
      </c>
      <c r="M4644" s="5">
        <f>L4644</f>
        <v>1465.9169999999999</v>
      </c>
      <c r="N4644" s="5">
        <f>N4645</f>
        <v>0</v>
      </c>
      <c r="O4644" s="5">
        <f t="shared" ref="O4644:V4645" si="3889">O4645</f>
        <v>0</v>
      </c>
      <c r="P4644" s="5">
        <f t="shared" si="3889"/>
        <v>0</v>
      </c>
      <c r="Q4644" s="5">
        <f t="shared" si="3889"/>
        <v>0</v>
      </c>
      <c r="R4644" s="5">
        <f t="shared" si="3889"/>
        <v>0</v>
      </c>
      <c r="S4644" s="5">
        <f t="shared" si="3889"/>
        <v>0</v>
      </c>
      <c r="T4644" s="5">
        <f t="shared" si="3889"/>
        <v>0</v>
      </c>
      <c r="U4644" s="5">
        <f t="shared" si="3889"/>
        <v>0</v>
      </c>
      <c r="V4644" s="5">
        <f t="shared" si="3889"/>
        <v>0</v>
      </c>
      <c r="W4644" s="5" t="e">
        <f t="shared" si="3875"/>
        <v>#DIV/0!</v>
      </c>
      <c r="X4644" s="25" t="s">
        <v>1591</v>
      </c>
    </row>
    <row r="4645" spans="1:24" ht="31.2" hidden="1" x14ac:dyDescent="0.3">
      <c r="A4645" s="4" t="s">
        <v>265</v>
      </c>
      <c r="B4645" s="4" t="s">
        <v>1783</v>
      </c>
      <c r="C4645" s="4" t="s">
        <v>644</v>
      </c>
      <c r="D4645" s="4" t="s">
        <v>271</v>
      </c>
      <c r="E4645" s="14" t="s">
        <v>539</v>
      </c>
      <c r="F4645" s="5"/>
      <c r="G4645" s="5"/>
      <c r="H4645" s="5"/>
      <c r="I4645" s="5"/>
      <c r="J4645" s="5"/>
      <c r="K4645" s="5"/>
      <c r="L4645" s="5">
        <f>L4646</f>
        <v>1465.9169999999999</v>
      </c>
      <c r="M4645" s="5">
        <f t="shared" ref="M4645:M4646" si="3890">L4645</f>
        <v>1465.9169999999999</v>
      </c>
      <c r="N4645" s="5">
        <f>N4646</f>
        <v>0</v>
      </c>
      <c r="O4645" s="5">
        <f t="shared" si="3889"/>
        <v>0</v>
      </c>
      <c r="P4645" s="5">
        <f t="shared" si="3889"/>
        <v>0</v>
      </c>
      <c r="Q4645" s="5">
        <f t="shared" si="3889"/>
        <v>0</v>
      </c>
      <c r="R4645" s="5">
        <f t="shared" si="3889"/>
        <v>0</v>
      </c>
      <c r="S4645" s="5">
        <f t="shared" si="3889"/>
        <v>0</v>
      </c>
      <c r="T4645" s="5">
        <f t="shared" si="3889"/>
        <v>0</v>
      </c>
      <c r="U4645" s="5">
        <f t="shared" si="3889"/>
        <v>0</v>
      </c>
      <c r="V4645" s="5">
        <f t="shared" si="3889"/>
        <v>0</v>
      </c>
      <c r="W4645" s="5" t="e">
        <f t="shared" si="3875"/>
        <v>#DIV/0!</v>
      </c>
      <c r="X4645" s="25" t="s">
        <v>1591</v>
      </c>
    </row>
    <row r="4646" spans="1:24" ht="15.75" hidden="1" customHeight="1" x14ac:dyDescent="0.3">
      <c r="A4646" s="4" t="s">
        <v>265</v>
      </c>
      <c r="B4646" s="4" t="s">
        <v>1783</v>
      </c>
      <c r="C4646" s="4" t="s">
        <v>644</v>
      </c>
      <c r="D4646" s="4" t="s">
        <v>270</v>
      </c>
      <c r="E4646" s="14" t="s">
        <v>540</v>
      </c>
      <c r="F4646" s="5"/>
      <c r="G4646" s="5"/>
      <c r="H4646" s="5"/>
      <c r="I4646" s="5"/>
      <c r="J4646" s="5"/>
      <c r="K4646" s="5"/>
      <c r="L4646" s="5">
        <v>1465.9169999999999</v>
      </c>
      <c r="M4646" s="5">
        <f t="shared" si="3890"/>
        <v>1465.9169999999999</v>
      </c>
      <c r="N4646" s="5">
        <v>0</v>
      </c>
      <c r="O4646" s="5">
        <v>0</v>
      </c>
      <c r="P4646" s="5">
        <v>0</v>
      </c>
      <c r="Q4646" s="5">
        <v>0</v>
      </c>
      <c r="R4646" s="5">
        <v>0</v>
      </c>
      <c r="S4646" s="5">
        <v>0</v>
      </c>
      <c r="T4646" s="5">
        <v>0</v>
      </c>
      <c r="U4646" s="5">
        <v>0</v>
      </c>
      <c r="V4646" s="5">
        <v>0</v>
      </c>
      <c r="W4646" s="5" t="e">
        <f t="shared" si="3875"/>
        <v>#DIV/0!</v>
      </c>
      <c r="X4646" s="25" t="s">
        <v>1591</v>
      </c>
    </row>
    <row r="4647" spans="1:24" ht="31.5" customHeight="1" x14ac:dyDescent="0.3">
      <c r="A4647" s="4" t="s">
        <v>265</v>
      </c>
      <c r="B4647" s="4" t="s">
        <v>1783</v>
      </c>
      <c r="C4647" s="4" t="s">
        <v>1310</v>
      </c>
      <c r="D4647" s="4"/>
      <c r="E4647" s="14" t="s">
        <v>1311</v>
      </c>
      <c r="F4647" s="5">
        <f t="shared" ref="F4647:L4648" si="3891">F4648</f>
        <v>0</v>
      </c>
      <c r="G4647" s="5">
        <f t="shared" si="3891"/>
        <v>0</v>
      </c>
      <c r="H4647" s="5">
        <f t="shared" si="3891"/>
        <v>0</v>
      </c>
      <c r="I4647" s="5">
        <f t="shared" si="3891"/>
        <v>0</v>
      </c>
      <c r="J4647" s="5">
        <f t="shared" si="3891"/>
        <v>0</v>
      </c>
      <c r="K4647" s="5">
        <f t="shared" si="3891"/>
        <v>0</v>
      </c>
      <c r="L4647" s="5">
        <f t="shared" si="3891"/>
        <v>1265.5999999999999</v>
      </c>
      <c r="M4647" s="5">
        <f t="shared" si="3879"/>
        <v>1265.5999999999999</v>
      </c>
      <c r="N4647" s="5">
        <f>N4648</f>
        <v>1265.6001000000001</v>
      </c>
      <c r="O4647" s="5">
        <f>O4648</f>
        <v>1265.6001000000001</v>
      </c>
      <c r="P4647" s="5">
        <f t="shared" ref="P4647:V4648" si="3892">P4648</f>
        <v>0</v>
      </c>
      <c r="Q4647" s="5">
        <f t="shared" si="3892"/>
        <v>0</v>
      </c>
      <c r="R4647" s="5">
        <f t="shared" si="3892"/>
        <v>1265.6001000000001</v>
      </c>
      <c r="S4647" s="5">
        <f t="shared" si="3892"/>
        <v>1265.6001000000001</v>
      </c>
      <c r="T4647" s="5">
        <f t="shared" si="3892"/>
        <v>1265.6001000000001</v>
      </c>
      <c r="U4647" s="5">
        <f t="shared" si="3892"/>
        <v>0</v>
      </c>
      <c r="V4647" s="42">
        <f t="shared" si="3892"/>
        <v>1265.6001000000001</v>
      </c>
      <c r="W4647" s="5">
        <f t="shared" si="3875"/>
        <v>100</v>
      </c>
      <c r="X4647" s="27"/>
    </row>
    <row r="4648" spans="1:24" ht="31.5" customHeight="1" x14ac:dyDescent="0.3">
      <c r="A4648" s="4" t="s">
        <v>265</v>
      </c>
      <c r="B4648" s="4" t="s">
        <v>1783</v>
      </c>
      <c r="C4648" s="4" t="s">
        <v>1310</v>
      </c>
      <c r="D4648" s="4" t="s">
        <v>271</v>
      </c>
      <c r="E4648" s="14" t="s">
        <v>539</v>
      </c>
      <c r="F4648" s="5">
        <f t="shared" si="3891"/>
        <v>0</v>
      </c>
      <c r="G4648" s="5">
        <f t="shared" si="3891"/>
        <v>0</v>
      </c>
      <c r="H4648" s="5">
        <f t="shared" si="3891"/>
        <v>0</v>
      </c>
      <c r="I4648" s="5">
        <f t="shared" si="3891"/>
        <v>0</v>
      </c>
      <c r="J4648" s="5">
        <f t="shared" si="3891"/>
        <v>0</v>
      </c>
      <c r="K4648" s="5">
        <f t="shared" si="3891"/>
        <v>0</v>
      </c>
      <c r="L4648" s="5">
        <f t="shared" si="3891"/>
        <v>1265.5999999999999</v>
      </c>
      <c r="M4648" s="5">
        <f t="shared" si="3879"/>
        <v>1265.5999999999999</v>
      </c>
      <c r="N4648" s="5">
        <f>N4649</f>
        <v>1265.6001000000001</v>
      </c>
      <c r="O4648" s="5">
        <f>O4649</f>
        <v>1265.6001000000001</v>
      </c>
      <c r="P4648" s="5">
        <f t="shared" si="3892"/>
        <v>0</v>
      </c>
      <c r="Q4648" s="5">
        <f t="shared" si="3892"/>
        <v>0</v>
      </c>
      <c r="R4648" s="5">
        <f t="shared" si="3892"/>
        <v>1265.6001000000001</v>
      </c>
      <c r="S4648" s="5">
        <f t="shared" si="3892"/>
        <v>1265.6001000000001</v>
      </c>
      <c r="T4648" s="5">
        <f t="shared" si="3892"/>
        <v>1265.6001000000001</v>
      </c>
      <c r="U4648" s="5">
        <f t="shared" si="3892"/>
        <v>0</v>
      </c>
      <c r="V4648" s="42">
        <f t="shared" si="3892"/>
        <v>1265.6001000000001</v>
      </c>
      <c r="W4648" s="5">
        <f t="shared" si="3875"/>
        <v>100</v>
      </c>
      <c r="X4648" s="27"/>
    </row>
    <row r="4649" spans="1:24" ht="15.75" customHeight="1" x14ac:dyDescent="0.3">
      <c r="A4649" s="4" t="s">
        <v>265</v>
      </c>
      <c r="B4649" s="4" t="s">
        <v>1783</v>
      </c>
      <c r="C4649" s="4" t="s">
        <v>1310</v>
      </c>
      <c r="D4649" s="4" t="s">
        <v>270</v>
      </c>
      <c r="E4649" s="14" t="s">
        <v>540</v>
      </c>
      <c r="F4649" s="5"/>
      <c r="G4649" s="5"/>
      <c r="H4649" s="5"/>
      <c r="I4649" s="5"/>
      <c r="J4649" s="5"/>
      <c r="K4649" s="5"/>
      <c r="L4649" s="5">
        <v>1265.5999999999999</v>
      </c>
      <c r="M4649" s="5">
        <f t="shared" si="3879"/>
        <v>1265.5999999999999</v>
      </c>
      <c r="N4649" s="5">
        <v>1265.6001000000001</v>
      </c>
      <c r="O4649" s="5">
        <v>1265.6001000000001</v>
      </c>
      <c r="P4649" s="5">
        <v>0</v>
      </c>
      <c r="Q4649" s="5">
        <v>0</v>
      </c>
      <c r="R4649" s="5">
        <f>N4649</f>
        <v>1265.6001000000001</v>
      </c>
      <c r="S4649" s="5">
        <f>O4649</f>
        <v>1265.6001000000001</v>
      </c>
      <c r="T4649" s="5">
        <v>1265.6001000000001</v>
      </c>
      <c r="U4649" s="5">
        <v>0</v>
      </c>
      <c r="V4649" s="42">
        <f>T4649</f>
        <v>1265.6001000000001</v>
      </c>
      <c r="W4649" s="5">
        <f t="shared" si="3875"/>
        <v>100</v>
      </c>
      <c r="X4649" s="27"/>
    </row>
    <row r="4650" spans="1:24" ht="31.5" customHeight="1" x14ac:dyDescent="0.3">
      <c r="A4650" s="4" t="s">
        <v>265</v>
      </c>
      <c r="B4650" s="4" t="s">
        <v>1783</v>
      </c>
      <c r="C4650" s="4" t="s">
        <v>641</v>
      </c>
      <c r="D4650" s="4"/>
      <c r="E4650" s="14" t="s">
        <v>745</v>
      </c>
      <c r="F4650" s="5">
        <f t="shared" ref="F4650:L4651" si="3893">F4651</f>
        <v>187161.8</v>
      </c>
      <c r="G4650" s="5">
        <f t="shared" si="3893"/>
        <v>0</v>
      </c>
      <c r="H4650" s="5">
        <f t="shared" si="3893"/>
        <v>0</v>
      </c>
      <c r="I4650" s="5">
        <f t="shared" si="3893"/>
        <v>-69.2</v>
      </c>
      <c r="J4650" s="5">
        <f t="shared" si="3893"/>
        <v>0</v>
      </c>
      <c r="K4650" s="5">
        <f t="shared" si="3893"/>
        <v>0</v>
      </c>
      <c r="L4650" s="5">
        <f t="shared" si="3893"/>
        <v>-106872.55600000001</v>
      </c>
      <c r="M4650" s="5">
        <f t="shared" si="3879"/>
        <v>80220.043999999965</v>
      </c>
      <c r="N4650" s="5">
        <f>N4651</f>
        <v>80000.039879999997</v>
      </c>
      <c r="O4650" s="5">
        <f>O4651</f>
        <v>7905.9530599999998</v>
      </c>
      <c r="P4650" s="5">
        <f t="shared" ref="P4650:V4651" si="3894">P4651</f>
        <v>0</v>
      </c>
      <c r="Q4650" s="5">
        <f t="shared" si="3894"/>
        <v>0</v>
      </c>
      <c r="R4650" s="5">
        <f t="shared" si="3894"/>
        <v>80000.039879999997</v>
      </c>
      <c r="S4650" s="5">
        <f t="shared" si="3894"/>
        <v>7905.9530599999998</v>
      </c>
      <c r="T4650" s="5">
        <f t="shared" si="3894"/>
        <v>30299.7834</v>
      </c>
      <c r="U4650" s="5">
        <f t="shared" si="3894"/>
        <v>0</v>
      </c>
      <c r="V4650" s="42">
        <f t="shared" si="3894"/>
        <v>30299.7834</v>
      </c>
      <c r="W4650" s="5">
        <f t="shared" si="3875"/>
        <v>37.874710369456885</v>
      </c>
      <c r="X4650" s="27"/>
    </row>
    <row r="4651" spans="1:24" ht="31.5" customHeight="1" x14ac:dyDescent="0.3">
      <c r="A4651" s="4" t="s">
        <v>265</v>
      </c>
      <c r="B4651" s="4" t="s">
        <v>1783</v>
      </c>
      <c r="C4651" s="4" t="s">
        <v>641</v>
      </c>
      <c r="D4651" s="4" t="s">
        <v>271</v>
      </c>
      <c r="E4651" s="14" t="s">
        <v>539</v>
      </c>
      <c r="F4651" s="5">
        <f t="shared" si="3893"/>
        <v>187161.8</v>
      </c>
      <c r="G4651" s="5">
        <f t="shared" si="3893"/>
        <v>0</v>
      </c>
      <c r="H4651" s="5">
        <f t="shared" si="3893"/>
        <v>0</v>
      </c>
      <c r="I4651" s="5">
        <f t="shared" si="3893"/>
        <v>-69.2</v>
      </c>
      <c r="J4651" s="5">
        <f t="shared" si="3893"/>
        <v>0</v>
      </c>
      <c r="K4651" s="5">
        <f t="shared" si="3893"/>
        <v>0</v>
      </c>
      <c r="L4651" s="5">
        <f t="shared" si="3893"/>
        <v>-106872.55600000001</v>
      </c>
      <c r="M4651" s="5">
        <f t="shared" si="3879"/>
        <v>80220.043999999965</v>
      </c>
      <c r="N4651" s="5">
        <f>N4652</f>
        <v>80000.039879999997</v>
      </c>
      <c r="O4651" s="5">
        <f>O4652</f>
        <v>7905.9530599999998</v>
      </c>
      <c r="P4651" s="5">
        <f t="shared" si="3894"/>
        <v>0</v>
      </c>
      <c r="Q4651" s="5">
        <f t="shared" si="3894"/>
        <v>0</v>
      </c>
      <c r="R4651" s="5">
        <f t="shared" si="3894"/>
        <v>80000.039879999997</v>
      </c>
      <c r="S4651" s="5">
        <f t="shared" si="3894"/>
        <v>7905.9530599999998</v>
      </c>
      <c r="T4651" s="5">
        <f t="shared" si="3894"/>
        <v>30299.7834</v>
      </c>
      <c r="U4651" s="5">
        <f t="shared" si="3894"/>
        <v>0</v>
      </c>
      <c r="V4651" s="42">
        <f t="shared" si="3894"/>
        <v>30299.7834</v>
      </c>
      <c r="W4651" s="5">
        <f t="shared" si="3875"/>
        <v>37.874710369456885</v>
      </c>
      <c r="X4651" s="27"/>
    </row>
    <row r="4652" spans="1:24" ht="15.75" customHeight="1" x14ac:dyDescent="0.3">
      <c r="A4652" s="4" t="s">
        <v>265</v>
      </c>
      <c r="B4652" s="4" t="s">
        <v>1783</v>
      </c>
      <c r="C4652" s="4" t="s">
        <v>641</v>
      </c>
      <c r="D4652" s="4" t="s">
        <v>270</v>
      </c>
      <c r="E4652" s="14" t="s">
        <v>540</v>
      </c>
      <c r="F4652" s="5">
        <v>187161.8</v>
      </c>
      <c r="G4652" s="5"/>
      <c r="H4652" s="5"/>
      <c r="I4652" s="5">
        <v>-69.2</v>
      </c>
      <c r="J4652" s="5"/>
      <c r="K4652" s="5"/>
      <c r="L4652" s="5">
        <f>30744.721-68349.907-13497.37-55770</f>
        <v>-106872.55600000001</v>
      </c>
      <c r="M4652" s="5">
        <f t="shared" si="3879"/>
        <v>80220.043999999965</v>
      </c>
      <c r="N4652" s="5">
        <v>80000.039879999997</v>
      </c>
      <c r="O4652" s="5">
        <v>7905.9530599999998</v>
      </c>
      <c r="P4652" s="5">
        <v>0</v>
      </c>
      <c r="Q4652" s="5">
        <v>0</v>
      </c>
      <c r="R4652" s="5">
        <f>N4652</f>
        <v>80000.039879999997</v>
      </c>
      <c r="S4652" s="5">
        <f>O4652</f>
        <v>7905.9530599999998</v>
      </c>
      <c r="T4652" s="5">
        <v>30299.7834</v>
      </c>
      <c r="U4652" s="5">
        <v>0</v>
      </c>
      <c r="V4652" s="42">
        <f>T4652</f>
        <v>30299.7834</v>
      </c>
      <c r="W4652" s="5">
        <f t="shared" si="3875"/>
        <v>37.874710369456885</v>
      </c>
      <c r="X4652" s="27"/>
    </row>
    <row r="4653" spans="1:24" ht="31.5" customHeight="1" x14ac:dyDescent="0.3">
      <c r="A4653" s="4" t="s">
        <v>265</v>
      </c>
      <c r="B4653" s="4" t="s">
        <v>1783</v>
      </c>
      <c r="C4653" s="4" t="s">
        <v>642</v>
      </c>
      <c r="D4653" s="4"/>
      <c r="E4653" s="14" t="s">
        <v>746</v>
      </c>
      <c r="F4653" s="5">
        <f t="shared" ref="F4653:L4654" si="3895">F4654</f>
        <v>24586.5</v>
      </c>
      <c r="G4653" s="5">
        <f t="shared" si="3895"/>
        <v>0</v>
      </c>
      <c r="H4653" s="5">
        <f t="shared" si="3895"/>
        <v>0</v>
      </c>
      <c r="I4653" s="5">
        <f t="shared" si="3895"/>
        <v>-11.8</v>
      </c>
      <c r="J4653" s="5">
        <f t="shared" si="3895"/>
        <v>0</v>
      </c>
      <c r="K4653" s="5">
        <f t="shared" si="3895"/>
        <v>0</v>
      </c>
      <c r="L4653" s="5">
        <f t="shared" si="3895"/>
        <v>23883.469000000001</v>
      </c>
      <c r="M4653" s="5">
        <f t="shared" si="3879"/>
        <v>48458.169000000002</v>
      </c>
      <c r="N4653" s="5">
        <f>N4654</f>
        <v>48678.172740000002</v>
      </c>
      <c r="O4653" s="5">
        <f>O4654</f>
        <v>43257.0913</v>
      </c>
      <c r="P4653" s="5">
        <f t="shared" ref="P4653:V4654" si="3896">P4654</f>
        <v>0</v>
      </c>
      <c r="Q4653" s="5">
        <f t="shared" si="3896"/>
        <v>0</v>
      </c>
      <c r="R4653" s="5">
        <f t="shared" si="3896"/>
        <v>48678.172740000002</v>
      </c>
      <c r="S4653" s="5">
        <f t="shared" si="3896"/>
        <v>43257.0913</v>
      </c>
      <c r="T4653" s="5">
        <f t="shared" si="3896"/>
        <v>48678.172169999998</v>
      </c>
      <c r="U4653" s="5">
        <f t="shared" si="3896"/>
        <v>0</v>
      </c>
      <c r="V4653" s="42">
        <f t="shared" si="3896"/>
        <v>48678.172169999998</v>
      </c>
      <c r="W4653" s="5">
        <f t="shared" si="3875"/>
        <v>99.99999882904396</v>
      </c>
      <c r="X4653" s="27"/>
    </row>
    <row r="4654" spans="1:24" ht="31.5" customHeight="1" x14ac:dyDescent="0.3">
      <c r="A4654" s="4" t="s">
        <v>265</v>
      </c>
      <c r="B4654" s="4" t="s">
        <v>1783</v>
      </c>
      <c r="C4654" s="4" t="s">
        <v>642</v>
      </c>
      <c r="D4654" s="4" t="s">
        <v>271</v>
      </c>
      <c r="E4654" s="14" t="s">
        <v>539</v>
      </c>
      <c r="F4654" s="5">
        <f t="shared" si="3895"/>
        <v>24586.5</v>
      </c>
      <c r="G4654" s="5">
        <f t="shared" si="3895"/>
        <v>0</v>
      </c>
      <c r="H4654" s="5">
        <f t="shared" si="3895"/>
        <v>0</v>
      </c>
      <c r="I4654" s="5">
        <f t="shared" si="3895"/>
        <v>-11.8</v>
      </c>
      <c r="J4654" s="5">
        <f t="shared" si="3895"/>
        <v>0</v>
      </c>
      <c r="K4654" s="5">
        <f t="shared" si="3895"/>
        <v>0</v>
      </c>
      <c r="L4654" s="5">
        <f t="shared" si="3895"/>
        <v>23883.469000000001</v>
      </c>
      <c r="M4654" s="5">
        <f t="shared" si="3879"/>
        <v>48458.169000000002</v>
      </c>
      <c r="N4654" s="5">
        <f>N4655</f>
        <v>48678.172740000002</v>
      </c>
      <c r="O4654" s="5">
        <f>O4655</f>
        <v>43257.0913</v>
      </c>
      <c r="P4654" s="5">
        <f t="shared" si="3896"/>
        <v>0</v>
      </c>
      <c r="Q4654" s="5">
        <f t="shared" si="3896"/>
        <v>0</v>
      </c>
      <c r="R4654" s="5">
        <f t="shared" si="3896"/>
        <v>48678.172740000002</v>
      </c>
      <c r="S4654" s="5">
        <f t="shared" si="3896"/>
        <v>43257.0913</v>
      </c>
      <c r="T4654" s="5">
        <f t="shared" si="3896"/>
        <v>48678.172169999998</v>
      </c>
      <c r="U4654" s="5">
        <f t="shared" si="3896"/>
        <v>0</v>
      </c>
      <c r="V4654" s="42">
        <f t="shared" si="3896"/>
        <v>48678.172169999998</v>
      </c>
      <c r="W4654" s="5">
        <f t="shared" si="3875"/>
        <v>99.99999882904396</v>
      </c>
      <c r="X4654" s="27"/>
    </row>
    <row r="4655" spans="1:24" ht="15.75" customHeight="1" x14ac:dyDescent="0.3">
      <c r="A4655" s="4" t="s">
        <v>265</v>
      </c>
      <c r="B4655" s="4" t="s">
        <v>1783</v>
      </c>
      <c r="C4655" s="4" t="s">
        <v>642</v>
      </c>
      <c r="D4655" s="4" t="s">
        <v>270</v>
      </c>
      <c r="E4655" s="14" t="s">
        <v>540</v>
      </c>
      <c r="F4655" s="5">
        <v>24586.5</v>
      </c>
      <c r="G4655" s="5"/>
      <c r="H4655" s="5"/>
      <c r="I4655" s="5">
        <v>-11.8</v>
      </c>
      <c r="J4655" s="5"/>
      <c r="K4655" s="5"/>
      <c r="L4655" s="5">
        <f>18695.236+8968.976-3780.743</f>
        <v>23883.469000000001</v>
      </c>
      <c r="M4655" s="5">
        <f t="shared" si="3879"/>
        <v>48458.169000000002</v>
      </c>
      <c r="N4655" s="5">
        <v>48678.172740000002</v>
      </c>
      <c r="O4655" s="5">
        <v>43257.0913</v>
      </c>
      <c r="P4655" s="5">
        <v>0</v>
      </c>
      <c r="Q4655" s="5">
        <v>0</v>
      </c>
      <c r="R4655" s="5">
        <f>N4655</f>
        <v>48678.172740000002</v>
      </c>
      <c r="S4655" s="5">
        <f>O4655</f>
        <v>43257.0913</v>
      </c>
      <c r="T4655" s="5">
        <v>48678.172169999998</v>
      </c>
      <c r="U4655" s="5">
        <v>0</v>
      </c>
      <c r="V4655" s="42">
        <f>T4655</f>
        <v>48678.172169999998</v>
      </c>
      <c r="W4655" s="5">
        <f t="shared" si="3875"/>
        <v>99.99999882904396</v>
      </c>
      <c r="X4655" s="27"/>
    </row>
    <row r="4656" spans="1:24" ht="31.5" hidden="1" customHeight="1" x14ac:dyDescent="0.25">
      <c r="A4656" s="4" t="s">
        <v>265</v>
      </c>
      <c r="B4656" s="4" t="s">
        <v>1783</v>
      </c>
      <c r="C4656" s="4" t="s">
        <v>977</v>
      </c>
      <c r="D4656" s="4"/>
      <c r="E4656" s="14" t="s">
        <v>1267</v>
      </c>
      <c r="F4656" s="5">
        <f t="shared" ref="F4656:L4657" si="3897">F4657</f>
        <v>0</v>
      </c>
      <c r="G4656" s="5">
        <f t="shared" si="3897"/>
        <v>4109</v>
      </c>
      <c r="H4656" s="5">
        <f t="shared" si="3897"/>
        <v>224073.8</v>
      </c>
      <c r="I4656" s="5">
        <f t="shared" si="3897"/>
        <v>4109</v>
      </c>
      <c r="J4656" s="5">
        <f t="shared" si="3897"/>
        <v>-4109</v>
      </c>
      <c r="K4656" s="5">
        <f t="shared" si="3897"/>
        <v>0</v>
      </c>
      <c r="L4656" s="5">
        <f t="shared" si="3897"/>
        <v>-4109</v>
      </c>
      <c r="M4656" s="5">
        <f t="shared" si="3879"/>
        <v>0</v>
      </c>
      <c r="N4656" s="5">
        <f>N4657</f>
        <v>0</v>
      </c>
      <c r="O4656" s="5">
        <f>O4657</f>
        <v>0</v>
      </c>
      <c r="P4656" s="5">
        <f t="shared" ref="P4656:V4657" si="3898">P4657</f>
        <v>0</v>
      </c>
      <c r="Q4656" s="5">
        <f t="shared" si="3898"/>
        <v>0</v>
      </c>
      <c r="R4656" s="5">
        <f t="shared" si="3898"/>
        <v>0</v>
      </c>
      <c r="S4656" s="5">
        <f t="shared" si="3898"/>
        <v>0</v>
      </c>
      <c r="T4656" s="5">
        <f t="shared" si="3898"/>
        <v>0</v>
      </c>
      <c r="U4656" s="5">
        <f t="shared" si="3898"/>
        <v>0</v>
      </c>
      <c r="V4656" s="42">
        <f t="shared" si="3898"/>
        <v>0</v>
      </c>
      <c r="W4656" s="5" t="e">
        <f t="shared" si="3875"/>
        <v>#DIV/0!</v>
      </c>
      <c r="X4656" s="25" t="s">
        <v>1591</v>
      </c>
    </row>
    <row r="4657" spans="1:25" ht="31.5" hidden="1" customHeight="1" x14ac:dyDescent="0.25">
      <c r="A4657" s="4" t="s">
        <v>265</v>
      </c>
      <c r="B4657" s="4" t="s">
        <v>1783</v>
      </c>
      <c r="C4657" s="4" t="s">
        <v>977</v>
      </c>
      <c r="D4657" s="4" t="s">
        <v>271</v>
      </c>
      <c r="E4657" s="14" t="s">
        <v>539</v>
      </c>
      <c r="F4657" s="5">
        <f t="shared" si="3897"/>
        <v>0</v>
      </c>
      <c r="G4657" s="5">
        <f t="shared" si="3897"/>
        <v>4109</v>
      </c>
      <c r="H4657" s="5">
        <f t="shared" si="3897"/>
        <v>224073.8</v>
      </c>
      <c r="I4657" s="5">
        <f t="shared" si="3897"/>
        <v>4109</v>
      </c>
      <c r="J4657" s="5">
        <f t="shared" si="3897"/>
        <v>-4109</v>
      </c>
      <c r="K4657" s="5">
        <f t="shared" si="3897"/>
        <v>0</v>
      </c>
      <c r="L4657" s="5">
        <f t="shared" si="3897"/>
        <v>-4109</v>
      </c>
      <c r="M4657" s="5">
        <f t="shared" si="3879"/>
        <v>0</v>
      </c>
      <c r="N4657" s="5">
        <f>N4658</f>
        <v>0</v>
      </c>
      <c r="O4657" s="5">
        <f>O4658</f>
        <v>0</v>
      </c>
      <c r="P4657" s="5">
        <f t="shared" si="3898"/>
        <v>0</v>
      </c>
      <c r="Q4657" s="5">
        <f t="shared" si="3898"/>
        <v>0</v>
      </c>
      <c r="R4657" s="5">
        <f t="shared" si="3898"/>
        <v>0</v>
      </c>
      <c r="S4657" s="5">
        <f t="shared" si="3898"/>
        <v>0</v>
      </c>
      <c r="T4657" s="5">
        <f t="shared" si="3898"/>
        <v>0</v>
      </c>
      <c r="U4657" s="5">
        <f t="shared" si="3898"/>
        <v>0</v>
      </c>
      <c r="V4657" s="42">
        <f t="shared" si="3898"/>
        <v>0</v>
      </c>
      <c r="W4657" s="5" t="e">
        <f t="shared" si="3875"/>
        <v>#DIV/0!</v>
      </c>
      <c r="X4657" s="25" t="s">
        <v>1591</v>
      </c>
    </row>
    <row r="4658" spans="1:25" ht="15.75" hidden="1" customHeight="1" x14ac:dyDescent="0.25">
      <c r="A4658" s="4" t="s">
        <v>265</v>
      </c>
      <c r="B4658" s="4" t="s">
        <v>1783</v>
      </c>
      <c r="C4658" s="4" t="s">
        <v>977</v>
      </c>
      <c r="D4658" s="4" t="s">
        <v>270</v>
      </c>
      <c r="E4658" s="14" t="s">
        <v>540</v>
      </c>
      <c r="F4658" s="5"/>
      <c r="G4658" s="5">
        <v>4109</v>
      </c>
      <c r="H4658" s="5">
        <v>224073.8</v>
      </c>
      <c r="I4658" s="5">
        <v>4109</v>
      </c>
      <c r="J4658" s="5">
        <v>-4109</v>
      </c>
      <c r="K4658" s="5"/>
      <c r="L4658" s="5">
        <f>-555.402-53.598-3500</f>
        <v>-4109</v>
      </c>
      <c r="M4658" s="5">
        <f t="shared" si="3879"/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f>N4658</f>
        <v>0</v>
      </c>
      <c r="S4658" s="5">
        <f>O4658</f>
        <v>0</v>
      </c>
      <c r="T4658" s="5">
        <v>0</v>
      </c>
      <c r="U4658" s="5">
        <v>0</v>
      </c>
      <c r="V4658" s="42">
        <v>0</v>
      </c>
      <c r="W4658" s="5" t="e">
        <f t="shared" si="3875"/>
        <v>#DIV/0!</v>
      </c>
      <c r="X4658" s="25" t="s">
        <v>1591</v>
      </c>
    </row>
    <row r="4659" spans="1:25" ht="31.5" hidden="1" customHeight="1" x14ac:dyDescent="0.25">
      <c r="A4659" s="4" t="s">
        <v>265</v>
      </c>
      <c r="B4659" s="4" t="s">
        <v>1783</v>
      </c>
      <c r="C4659" s="4" t="s">
        <v>978</v>
      </c>
      <c r="D4659" s="4"/>
      <c r="E4659" s="14" t="s">
        <v>1265</v>
      </c>
      <c r="F4659" s="5">
        <f t="shared" ref="F4659:L4660" si="3899">F4660</f>
        <v>0</v>
      </c>
      <c r="G4659" s="5">
        <f t="shared" si="3899"/>
        <v>0</v>
      </c>
      <c r="H4659" s="5">
        <f t="shared" si="3899"/>
        <v>0</v>
      </c>
      <c r="I4659" s="5">
        <f t="shared" si="3899"/>
        <v>0</v>
      </c>
      <c r="J4659" s="5">
        <f t="shared" si="3899"/>
        <v>0</v>
      </c>
      <c r="K4659" s="5">
        <f t="shared" si="3899"/>
        <v>0</v>
      </c>
      <c r="L4659" s="5">
        <f t="shared" si="3899"/>
        <v>0</v>
      </c>
      <c r="M4659" s="5">
        <f t="shared" si="3879"/>
        <v>0</v>
      </c>
      <c r="N4659" s="5">
        <f>N4660</f>
        <v>0</v>
      </c>
      <c r="O4659" s="5">
        <f>O4660</f>
        <v>0</v>
      </c>
      <c r="P4659" s="5">
        <f t="shared" ref="P4659:V4660" si="3900">P4660</f>
        <v>0</v>
      </c>
      <c r="Q4659" s="5">
        <f t="shared" si="3900"/>
        <v>0</v>
      </c>
      <c r="R4659" s="5">
        <f t="shared" si="3900"/>
        <v>0</v>
      </c>
      <c r="S4659" s="5">
        <f t="shared" si="3900"/>
        <v>0</v>
      </c>
      <c r="T4659" s="5">
        <f t="shared" si="3900"/>
        <v>0</v>
      </c>
      <c r="U4659" s="5">
        <f t="shared" si="3900"/>
        <v>0</v>
      </c>
      <c r="V4659" s="42">
        <f t="shared" si="3900"/>
        <v>0</v>
      </c>
      <c r="W4659" s="5" t="e">
        <f t="shared" si="3875"/>
        <v>#DIV/0!</v>
      </c>
      <c r="X4659" s="27" t="s">
        <v>1591</v>
      </c>
      <c r="Y4659" s="2" t="s">
        <v>1630</v>
      </c>
    </row>
    <row r="4660" spans="1:25" ht="31.5" hidden="1" customHeight="1" x14ac:dyDescent="0.25">
      <c r="A4660" s="4" t="s">
        <v>265</v>
      </c>
      <c r="B4660" s="4" t="s">
        <v>1783</v>
      </c>
      <c r="C4660" s="4" t="s">
        <v>978</v>
      </c>
      <c r="D4660" s="4" t="s">
        <v>271</v>
      </c>
      <c r="E4660" s="14" t="s">
        <v>539</v>
      </c>
      <c r="F4660" s="5">
        <f t="shared" si="3899"/>
        <v>0</v>
      </c>
      <c r="G4660" s="5">
        <f t="shared" si="3899"/>
        <v>0</v>
      </c>
      <c r="H4660" s="5">
        <f t="shared" si="3899"/>
        <v>0</v>
      </c>
      <c r="I4660" s="5">
        <f t="shared" si="3899"/>
        <v>0</v>
      </c>
      <c r="J4660" s="5">
        <f t="shared" si="3899"/>
        <v>0</v>
      </c>
      <c r="K4660" s="5">
        <f t="shared" si="3899"/>
        <v>0</v>
      </c>
      <c r="L4660" s="5">
        <f t="shared" si="3899"/>
        <v>0</v>
      </c>
      <c r="M4660" s="5">
        <f t="shared" si="3879"/>
        <v>0</v>
      </c>
      <c r="N4660" s="5">
        <f>N4661</f>
        <v>0</v>
      </c>
      <c r="O4660" s="5">
        <f>O4661</f>
        <v>0</v>
      </c>
      <c r="P4660" s="5">
        <f t="shared" si="3900"/>
        <v>0</v>
      </c>
      <c r="Q4660" s="5">
        <f t="shared" si="3900"/>
        <v>0</v>
      </c>
      <c r="R4660" s="5">
        <f t="shared" si="3900"/>
        <v>0</v>
      </c>
      <c r="S4660" s="5">
        <f t="shared" si="3900"/>
        <v>0</v>
      </c>
      <c r="T4660" s="5">
        <f t="shared" si="3900"/>
        <v>0</v>
      </c>
      <c r="U4660" s="5">
        <f t="shared" si="3900"/>
        <v>0</v>
      </c>
      <c r="V4660" s="42">
        <f t="shared" si="3900"/>
        <v>0</v>
      </c>
      <c r="W4660" s="5" t="e">
        <f t="shared" si="3875"/>
        <v>#DIV/0!</v>
      </c>
      <c r="X4660" s="27" t="s">
        <v>1591</v>
      </c>
      <c r="Y4660" s="2" t="s">
        <v>1630</v>
      </c>
    </row>
    <row r="4661" spans="1:25" ht="15.75" hidden="1" customHeight="1" x14ac:dyDescent="0.25">
      <c r="A4661" s="4" t="s">
        <v>265</v>
      </c>
      <c r="B4661" s="4" t="s">
        <v>1783</v>
      </c>
      <c r="C4661" s="4" t="s">
        <v>978</v>
      </c>
      <c r="D4661" s="4" t="s">
        <v>270</v>
      </c>
      <c r="E4661" s="14" t="s">
        <v>540</v>
      </c>
      <c r="F4661" s="5"/>
      <c r="G4661" s="5"/>
      <c r="H4661" s="5"/>
      <c r="I4661" s="5"/>
      <c r="J4661" s="5"/>
      <c r="K4661" s="5"/>
      <c r="L4661" s="5"/>
      <c r="M4661" s="5">
        <f t="shared" si="3879"/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0</v>
      </c>
      <c r="T4661" s="5">
        <v>0</v>
      </c>
      <c r="U4661" s="5">
        <v>0</v>
      </c>
      <c r="V4661" s="42">
        <v>0</v>
      </c>
      <c r="W4661" s="5" t="e">
        <f t="shared" si="3875"/>
        <v>#DIV/0!</v>
      </c>
      <c r="X4661" s="27" t="s">
        <v>1591</v>
      </c>
      <c r="Y4661" s="2" t="s">
        <v>1630</v>
      </c>
    </row>
    <row r="4662" spans="1:25" ht="31.5" hidden="1" customHeight="1" x14ac:dyDescent="0.25">
      <c r="A4662" s="4" t="s">
        <v>265</v>
      </c>
      <c r="B4662" s="4" t="s">
        <v>1783</v>
      </c>
      <c r="C4662" s="4" t="s">
        <v>643</v>
      </c>
      <c r="D4662" s="4"/>
      <c r="E4662" s="14" t="s">
        <v>747</v>
      </c>
      <c r="F4662" s="5">
        <f t="shared" ref="F4662:L4663" si="3901">F4663</f>
        <v>0</v>
      </c>
      <c r="G4662" s="5">
        <f t="shared" si="3901"/>
        <v>0</v>
      </c>
      <c r="H4662" s="5">
        <f t="shared" si="3901"/>
        <v>0</v>
      </c>
      <c r="I4662" s="5">
        <f t="shared" si="3901"/>
        <v>0</v>
      </c>
      <c r="J4662" s="5">
        <f t="shared" si="3901"/>
        <v>0</v>
      </c>
      <c r="K4662" s="5">
        <f t="shared" si="3901"/>
        <v>0</v>
      </c>
      <c r="L4662" s="5">
        <f t="shared" si="3901"/>
        <v>0</v>
      </c>
      <c r="M4662" s="5">
        <f t="shared" si="3879"/>
        <v>0</v>
      </c>
      <c r="N4662" s="5">
        <f>N4663</f>
        <v>0</v>
      </c>
      <c r="O4662" s="5">
        <f>O4663</f>
        <v>0</v>
      </c>
      <c r="P4662" s="5">
        <f t="shared" ref="P4662:V4663" si="3902">P4663</f>
        <v>0</v>
      </c>
      <c r="Q4662" s="5">
        <f t="shared" si="3902"/>
        <v>0</v>
      </c>
      <c r="R4662" s="5">
        <f t="shared" si="3902"/>
        <v>0</v>
      </c>
      <c r="S4662" s="5">
        <f t="shared" si="3902"/>
        <v>0</v>
      </c>
      <c r="T4662" s="5">
        <f t="shared" si="3902"/>
        <v>0</v>
      </c>
      <c r="U4662" s="5">
        <f t="shared" si="3902"/>
        <v>0</v>
      </c>
      <c r="V4662" s="42">
        <f t="shared" si="3902"/>
        <v>0</v>
      </c>
      <c r="W4662" s="5" t="e">
        <f t="shared" si="3875"/>
        <v>#DIV/0!</v>
      </c>
      <c r="X4662" s="27" t="s">
        <v>1591</v>
      </c>
      <c r="Y4662" s="2" t="s">
        <v>1630</v>
      </c>
    </row>
    <row r="4663" spans="1:25" ht="31.5" hidden="1" customHeight="1" x14ac:dyDescent="0.3">
      <c r="A4663" s="4" t="s">
        <v>265</v>
      </c>
      <c r="B4663" s="4" t="s">
        <v>1783</v>
      </c>
      <c r="C4663" s="4" t="s">
        <v>643</v>
      </c>
      <c r="D4663" s="4" t="s">
        <v>271</v>
      </c>
      <c r="E4663" s="14" t="s">
        <v>539</v>
      </c>
      <c r="F4663" s="5">
        <f t="shared" si="3901"/>
        <v>0</v>
      </c>
      <c r="G4663" s="5">
        <f t="shared" si="3901"/>
        <v>0</v>
      </c>
      <c r="H4663" s="5">
        <f t="shared" si="3901"/>
        <v>0</v>
      </c>
      <c r="I4663" s="5">
        <f t="shared" si="3901"/>
        <v>0</v>
      </c>
      <c r="J4663" s="5">
        <f t="shared" si="3901"/>
        <v>0</v>
      </c>
      <c r="K4663" s="5">
        <f t="shared" si="3901"/>
        <v>0</v>
      </c>
      <c r="L4663" s="5">
        <f t="shared" si="3901"/>
        <v>0</v>
      </c>
      <c r="M4663" s="5">
        <f t="shared" si="3879"/>
        <v>0</v>
      </c>
      <c r="N4663" s="5">
        <f>N4664</f>
        <v>0</v>
      </c>
      <c r="O4663" s="5">
        <f>O4664</f>
        <v>0</v>
      </c>
      <c r="P4663" s="5">
        <f t="shared" si="3902"/>
        <v>0</v>
      </c>
      <c r="Q4663" s="5">
        <f t="shared" si="3902"/>
        <v>0</v>
      </c>
      <c r="R4663" s="5">
        <f t="shared" si="3902"/>
        <v>0</v>
      </c>
      <c r="S4663" s="5">
        <f t="shared" si="3902"/>
        <v>0</v>
      </c>
      <c r="T4663" s="5">
        <f t="shared" si="3902"/>
        <v>0</v>
      </c>
      <c r="U4663" s="5">
        <f t="shared" si="3902"/>
        <v>0</v>
      </c>
      <c r="V4663" s="42">
        <f t="shared" si="3902"/>
        <v>0</v>
      </c>
      <c r="W4663" s="5" t="e">
        <f t="shared" si="3875"/>
        <v>#DIV/0!</v>
      </c>
      <c r="X4663" s="27" t="s">
        <v>1591</v>
      </c>
      <c r="Y4663" s="2" t="s">
        <v>1630</v>
      </c>
    </row>
    <row r="4664" spans="1:25" ht="15.75" hidden="1" customHeight="1" x14ac:dyDescent="0.3">
      <c r="A4664" s="4" t="s">
        <v>265</v>
      </c>
      <c r="B4664" s="4" t="s">
        <v>1783</v>
      </c>
      <c r="C4664" s="4" t="s">
        <v>643</v>
      </c>
      <c r="D4664" s="4" t="s">
        <v>270</v>
      </c>
      <c r="E4664" s="14" t="s">
        <v>540</v>
      </c>
      <c r="F4664" s="5"/>
      <c r="G4664" s="5"/>
      <c r="H4664" s="5"/>
      <c r="I4664" s="5"/>
      <c r="J4664" s="5"/>
      <c r="K4664" s="5"/>
      <c r="L4664" s="5"/>
      <c r="M4664" s="5">
        <f t="shared" si="3879"/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42">
        <v>0</v>
      </c>
      <c r="W4664" s="5" t="e">
        <f t="shared" si="3875"/>
        <v>#DIV/0!</v>
      </c>
      <c r="X4664" s="27" t="s">
        <v>1591</v>
      </c>
      <c r="Y4664" s="2" t="s">
        <v>1630</v>
      </c>
    </row>
    <row r="4665" spans="1:25" ht="47.25" customHeight="1" x14ac:dyDescent="0.3">
      <c r="A4665" s="4" t="s">
        <v>265</v>
      </c>
      <c r="B4665" s="4" t="s">
        <v>1783</v>
      </c>
      <c r="C4665" s="4" t="s">
        <v>849</v>
      </c>
      <c r="D4665" s="4"/>
      <c r="E4665" s="14" t="s">
        <v>1266</v>
      </c>
      <c r="F4665" s="5">
        <f t="shared" ref="F4665:L4666" si="3903">F4666</f>
        <v>83756.600000000006</v>
      </c>
      <c r="G4665" s="5">
        <f t="shared" si="3903"/>
        <v>110000</v>
      </c>
      <c r="H4665" s="5">
        <f t="shared" si="3903"/>
        <v>0</v>
      </c>
      <c r="I4665" s="5">
        <f t="shared" si="3903"/>
        <v>0</v>
      </c>
      <c r="J4665" s="5">
        <f t="shared" si="3903"/>
        <v>0</v>
      </c>
      <c r="K4665" s="5">
        <f t="shared" si="3903"/>
        <v>0</v>
      </c>
      <c r="L4665" s="5">
        <f t="shared" si="3903"/>
        <v>-41814.985999999997</v>
      </c>
      <c r="M4665" s="5">
        <f t="shared" si="3879"/>
        <v>41941.614000000009</v>
      </c>
      <c r="N4665" s="5">
        <f>N4666</f>
        <v>41941.614000000001</v>
      </c>
      <c r="O4665" s="5">
        <f>O4666</f>
        <v>41941.613709999998</v>
      </c>
      <c r="P4665" s="5">
        <f t="shared" ref="P4665:V4666" si="3904">P4666</f>
        <v>0</v>
      </c>
      <c r="Q4665" s="5">
        <f t="shared" si="3904"/>
        <v>0</v>
      </c>
      <c r="R4665" s="5">
        <f t="shared" si="3904"/>
        <v>41941.614000000001</v>
      </c>
      <c r="S4665" s="5">
        <f t="shared" si="3904"/>
        <v>41941.613709999998</v>
      </c>
      <c r="T4665" s="5">
        <f t="shared" si="3904"/>
        <v>41941.613709999998</v>
      </c>
      <c r="U4665" s="5">
        <f t="shared" si="3904"/>
        <v>0</v>
      </c>
      <c r="V4665" s="42">
        <f t="shared" si="3904"/>
        <v>41941.613709999998</v>
      </c>
      <c r="W4665" s="5">
        <f t="shared" si="3875"/>
        <v>99.999999308562607</v>
      </c>
      <c r="X4665" s="27"/>
    </row>
    <row r="4666" spans="1:25" ht="31.5" customHeight="1" x14ac:dyDescent="0.3">
      <c r="A4666" s="4" t="s">
        <v>265</v>
      </c>
      <c r="B4666" s="4" t="s">
        <v>1783</v>
      </c>
      <c r="C4666" s="4" t="s">
        <v>849</v>
      </c>
      <c r="D4666" s="4" t="s">
        <v>271</v>
      </c>
      <c r="E4666" s="14" t="s">
        <v>539</v>
      </c>
      <c r="F4666" s="5">
        <f t="shared" si="3903"/>
        <v>83756.600000000006</v>
      </c>
      <c r="G4666" s="5">
        <f t="shared" si="3903"/>
        <v>110000</v>
      </c>
      <c r="H4666" s="5">
        <f t="shared" si="3903"/>
        <v>0</v>
      </c>
      <c r="I4666" s="5">
        <f t="shared" si="3903"/>
        <v>0</v>
      </c>
      <c r="J4666" s="5">
        <f t="shared" si="3903"/>
        <v>0</v>
      </c>
      <c r="K4666" s="5">
        <f t="shared" si="3903"/>
        <v>0</v>
      </c>
      <c r="L4666" s="5">
        <f t="shared" si="3903"/>
        <v>-41814.985999999997</v>
      </c>
      <c r="M4666" s="5">
        <f t="shared" si="3879"/>
        <v>41941.614000000009</v>
      </c>
      <c r="N4666" s="5">
        <f>N4667</f>
        <v>41941.614000000001</v>
      </c>
      <c r="O4666" s="5">
        <f>O4667</f>
        <v>41941.613709999998</v>
      </c>
      <c r="P4666" s="5">
        <f t="shared" si="3904"/>
        <v>0</v>
      </c>
      <c r="Q4666" s="5">
        <f t="shared" si="3904"/>
        <v>0</v>
      </c>
      <c r="R4666" s="5">
        <f t="shared" si="3904"/>
        <v>41941.614000000001</v>
      </c>
      <c r="S4666" s="5">
        <f t="shared" si="3904"/>
        <v>41941.613709999998</v>
      </c>
      <c r="T4666" s="5">
        <f t="shared" si="3904"/>
        <v>41941.613709999998</v>
      </c>
      <c r="U4666" s="5">
        <f t="shared" si="3904"/>
        <v>0</v>
      </c>
      <c r="V4666" s="42">
        <f t="shared" si="3904"/>
        <v>41941.613709999998</v>
      </c>
      <c r="W4666" s="5">
        <f t="shared" si="3875"/>
        <v>99.999999308562607</v>
      </c>
      <c r="X4666" s="27"/>
    </row>
    <row r="4667" spans="1:25" ht="15.75" customHeight="1" x14ac:dyDescent="0.3">
      <c r="A4667" s="4" t="s">
        <v>265</v>
      </c>
      <c r="B4667" s="4" t="s">
        <v>1783</v>
      </c>
      <c r="C4667" s="4" t="s">
        <v>849</v>
      </c>
      <c r="D4667" s="4" t="s">
        <v>270</v>
      </c>
      <c r="E4667" s="14" t="s">
        <v>540</v>
      </c>
      <c r="F4667" s="5">
        <v>83756.600000000006</v>
      </c>
      <c r="G4667" s="5">
        <v>110000</v>
      </c>
      <c r="H4667" s="5"/>
      <c r="I4667" s="5"/>
      <c r="J4667" s="5"/>
      <c r="K4667" s="5"/>
      <c r="L4667" s="5">
        <f>-41800-14.986</f>
        <v>-41814.985999999997</v>
      </c>
      <c r="M4667" s="5">
        <f t="shared" si="3879"/>
        <v>41941.614000000009</v>
      </c>
      <c r="N4667" s="5">
        <v>41941.614000000001</v>
      </c>
      <c r="O4667" s="5">
        <v>41941.613709999998</v>
      </c>
      <c r="P4667" s="5">
        <v>0</v>
      </c>
      <c r="Q4667" s="5">
        <v>0</v>
      </c>
      <c r="R4667" s="5">
        <f>N4667</f>
        <v>41941.614000000001</v>
      </c>
      <c r="S4667" s="5">
        <f>O4667</f>
        <v>41941.613709999998</v>
      </c>
      <c r="T4667" s="5">
        <v>41941.613709999998</v>
      </c>
      <c r="U4667" s="5">
        <v>0</v>
      </c>
      <c r="V4667" s="42">
        <f>T4667</f>
        <v>41941.613709999998</v>
      </c>
      <c r="W4667" s="5">
        <f t="shared" si="3875"/>
        <v>99.999999308562607</v>
      </c>
      <c r="X4667" s="27"/>
    </row>
    <row r="4668" spans="1:25" s="10" customFormat="1" ht="15.75" customHeight="1" x14ac:dyDescent="0.3">
      <c r="A4668" s="9" t="s">
        <v>265</v>
      </c>
      <c r="B4668" s="9" t="s">
        <v>1784</v>
      </c>
      <c r="C4668" s="9"/>
      <c r="D4668" s="9"/>
      <c r="E4668" s="13" t="s">
        <v>741</v>
      </c>
      <c r="F4668" s="11">
        <f t="shared" ref="F4668:L4673" si="3905">F4669</f>
        <v>0</v>
      </c>
      <c r="G4668" s="11">
        <f t="shared" si="3905"/>
        <v>0</v>
      </c>
      <c r="H4668" s="11">
        <f t="shared" si="3905"/>
        <v>0</v>
      </c>
      <c r="I4668" s="11">
        <f t="shared" si="3905"/>
        <v>0</v>
      </c>
      <c r="J4668" s="11">
        <f t="shared" si="3905"/>
        <v>0</v>
      </c>
      <c r="K4668" s="11">
        <f t="shared" si="3905"/>
        <v>0</v>
      </c>
      <c r="L4668" s="11">
        <f t="shared" si="3905"/>
        <v>19350.460999999999</v>
      </c>
      <c r="M4668" s="11">
        <f t="shared" si="3879"/>
        <v>19350.460999999999</v>
      </c>
      <c r="N4668" s="11">
        <f t="shared" ref="N4668:O4673" si="3906">N4669</f>
        <v>20816.376660000002</v>
      </c>
      <c r="O4668" s="11">
        <f t="shared" si="3906"/>
        <v>10288.758019999999</v>
      </c>
      <c r="P4668" s="11">
        <f t="shared" ref="P4668:V4673" si="3907">P4669</f>
        <v>0</v>
      </c>
      <c r="Q4668" s="11">
        <f t="shared" si="3907"/>
        <v>0</v>
      </c>
      <c r="R4668" s="11">
        <f t="shared" si="3907"/>
        <v>20816.376660000002</v>
      </c>
      <c r="S4668" s="11">
        <f t="shared" si="3907"/>
        <v>10288.758019999999</v>
      </c>
      <c r="T4668" s="11">
        <f t="shared" si="3907"/>
        <v>18560.526430000002</v>
      </c>
      <c r="U4668" s="11">
        <f t="shared" si="3907"/>
        <v>0</v>
      </c>
      <c r="V4668" s="41">
        <f t="shared" si="3907"/>
        <v>18560.526430000002</v>
      </c>
      <c r="W4668" s="11">
        <f t="shared" si="3875"/>
        <v>89.163098521680965</v>
      </c>
      <c r="X4668" s="27"/>
    </row>
    <row r="4669" spans="1:25" ht="31.5" customHeight="1" x14ac:dyDescent="0.3">
      <c r="A4669" s="4" t="s">
        <v>265</v>
      </c>
      <c r="B4669" s="4" t="s">
        <v>1784</v>
      </c>
      <c r="C4669" s="4" t="s">
        <v>635</v>
      </c>
      <c r="D4669" s="4"/>
      <c r="E4669" s="14" t="s">
        <v>1081</v>
      </c>
      <c r="F4669" s="5">
        <f t="shared" si="3905"/>
        <v>0</v>
      </c>
      <c r="G4669" s="5">
        <f t="shared" si="3905"/>
        <v>0</v>
      </c>
      <c r="H4669" s="5">
        <f t="shared" si="3905"/>
        <v>0</v>
      </c>
      <c r="I4669" s="5">
        <f t="shared" si="3905"/>
        <v>0</v>
      </c>
      <c r="J4669" s="5">
        <f t="shared" si="3905"/>
        <v>0</v>
      </c>
      <c r="K4669" s="5">
        <f t="shared" si="3905"/>
        <v>0</v>
      </c>
      <c r="L4669" s="5">
        <f t="shared" si="3905"/>
        <v>19350.460999999999</v>
      </c>
      <c r="M4669" s="5">
        <f t="shared" si="3879"/>
        <v>19350.460999999999</v>
      </c>
      <c r="N4669" s="5">
        <f t="shared" si="3906"/>
        <v>20816.376660000002</v>
      </c>
      <c r="O4669" s="5">
        <f t="shared" si="3906"/>
        <v>10288.758019999999</v>
      </c>
      <c r="P4669" s="5">
        <f t="shared" si="3907"/>
        <v>0</v>
      </c>
      <c r="Q4669" s="5">
        <f t="shared" si="3907"/>
        <v>0</v>
      </c>
      <c r="R4669" s="5">
        <f t="shared" si="3907"/>
        <v>20816.376660000002</v>
      </c>
      <c r="S4669" s="5">
        <f t="shared" si="3907"/>
        <v>10288.758019999999</v>
      </c>
      <c r="T4669" s="5">
        <f t="shared" si="3907"/>
        <v>18560.526430000002</v>
      </c>
      <c r="U4669" s="5">
        <f t="shared" si="3907"/>
        <v>0</v>
      </c>
      <c r="V4669" s="42">
        <f t="shared" si="3907"/>
        <v>18560.526430000002</v>
      </c>
      <c r="W4669" s="5">
        <f t="shared" si="3875"/>
        <v>89.163098521680965</v>
      </c>
      <c r="X4669" s="27"/>
    </row>
    <row r="4670" spans="1:25" ht="31.5" customHeight="1" x14ac:dyDescent="0.3">
      <c r="A4670" s="4" t="s">
        <v>265</v>
      </c>
      <c r="B4670" s="4" t="s">
        <v>1784</v>
      </c>
      <c r="C4670" s="4" t="s">
        <v>636</v>
      </c>
      <c r="D4670" s="4"/>
      <c r="E4670" s="14" t="s">
        <v>1082</v>
      </c>
      <c r="F4670" s="5">
        <f t="shared" si="3905"/>
        <v>0</v>
      </c>
      <c r="G4670" s="5">
        <f t="shared" si="3905"/>
        <v>0</v>
      </c>
      <c r="H4670" s="5">
        <f t="shared" si="3905"/>
        <v>0</v>
      </c>
      <c r="I4670" s="5">
        <f t="shared" si="3905"/>
        <v>0</v>
      </c>
      <c r="J4670" s="5">
        <f t="shared" si="3905"/>
        <v>0</v>
      </c>
      <c r="K4670" s="5">
        <f t="shared" si="3905"/>
        <v>0</v>
      </c>
      <c r="L4670" s="5">
        <f t="shared" si="3905"/>
        <v>19350.460999999999</v>
      </c>
      <c r="M4670" s="5">
        <f t="shared" si="3879"/>
        <v>19350.460999999999</v>
      </c>
      <c r="N4670" s="5">
        <f t="shared" si="3906"/>
        <v>20816.376660000002</v>
      </c>
      <c r="O4670" s="5">
        <f t="shared" si="3906"/>
        <v>10288.758019999999</v>
      </c>
      <c r="P4670" s="5">
        <f t="shared" si="3907"/>
        <v>0</v>
      </c>
      <c r="Q4670" s="5">
        <f t="shared" si="3907"/>
        <v>0</v>
      </c>
      <c r="R4670" s="5">
        <f t="shared" si="3907"/>
        <v>20816.376660000002</v>
      </c>
      <c r="S4670" s="5">
        <f t="shared" si="3907"/>
        <v>10288.758019999999</v>
      </c>
      <c r="T4670" s="5">
        <f t="shared" si="3907"/>
        <v>18560.526430000002</v>
      </c>
      <c r="U4670" s="5">
        <f t="shared" si="3907"/>
        <v>0</v>
      </c>
      <c r="V4670" s="42">
        <f t="shared" si="3907"/>
        <v>18560.526430000002</v>
      </c>
      <c r="W4670" s="5">
        <f t="shared" si="3875"/>
        <v>89.163098521680965</v>
      </c>
      <c r="X4670" s="27"/>
    </row>
    <row r="4671" spans="1:25" ht="63" customHeight="1" x14ac:dyDescent="0.3">
      <c r="A4671" s="4" t="s">
        <v>265</v>
      </c>
      <c r="B4671" s="4" t="s">
        <v>1784</v>
      </c>
      <c r="C4671" s="4" t="s">
        <v>637</v>
      </c>
      <c r="D4671" s="4"/>
      <c r="E4671" s="14" t="s">
        <v>1083</v>
      </c>
      <c r="F4671" s="5">
        <f t="shared" si="3905"/>
        <v>0</v>
      </c>
      <c r="G4671" s="5">
        <f t="shared" si="3905"/>
        <v>0</v>
      </c>
      <c r="H4671" s="5">
        <f t="shared" si="3905"/>
        <v>0</v>
      </c>
      <c r="I4671" s="5">
        <f t="shared" si="3905"/>
        <v>0</v>
      </c>
      <c r="J4671" s="5">
        <f t="shared" si="3905"/>
        <v>0</v>
      </c>
      <c r="K4671" s="5">
        <f t="shared" si="3905"/>
        <v>0</v>
      </c>
      <c r="L4671" s="5">
        <f t="shared" si="3905"/>
        <v>19350.460999999999</v>
      </c>
      <c r="M4671" s="5">
        <f t="shared" si="3879"/>
        <v>19350.460999999999</v>
      </c>
      <c r="N4671" s="5">
        <f t="shared" si="3906"/>
        <v>20816.376660000002</v>
      </c>
      <c r="O4671" s="5">
        <f t="shared" si="3906"/>
        <v>10288.758019999999</v>
      </c>
      <c r="P4671" s="5">
        <f t="shared" si="3907"/>
        <v>0</v>
      </c>
      <c r="Q4671" s="5">
        <f t="shared" si="3907"/>
        <v>0</v>
      </c>
      <c r="R4671" s="5">
        <f t="shared" si="3907"/>
        <v>20816.376660000002</v>
      </c>
      <c r="S4671" s="5">
        <f t="shared" si="3907"/>
        <v>10288.758019999999</v>
      </c>
      <c r="T4671" s="5">
        <f t="shared" si="3907"/>
        <v>18560.526430000002</v>
      </c>
      <c r="U4671" s="5">
        <f t="shared" si="3907"/>
        <v>0</v>
      </c>
      <c r="V4671" s="42">
        <f t="shared" si="3907"/>
        <v>18560.526430000002</v>
      </c>
      <c r="W4671" s="5">
        <f t="shared" si="3875"/>
        <v>89.163098521680965</v>
      </c>
      <c r="X4671" s="27"/>
    </row>
    <row r="4672" spans="1:25" ht="47.25" customHeight="1" x14ac:dyDescent="0.3">
      <c r="A4672" s="4" t="s">
        <v>265</v>
      </c>
      <c r="B4672" s="4" t="s">
        <v>1784</v>
      </c>
      <c r="C4672" s="4" t="s">
        <v>644</v>
      </c>
      <c r="D4672" s="4"/>
      <c r="E4672" s="14" t="s">
        <v>744</v>
      </c>
      <c r="F4672" s="5">
        <f t="shared" si="3905"/>
        <v>0</v>
      </c>
      <c r="G4672" s="5">
        <f t="shared" si="3905"/>
        <v>0</v>
      </c>
      <c r="H4672" s="5">
        <f t="shared" si="3905"/>
        <v>0</v>
      </c>
      <c r="I4672" s="5">
        <f t="shared" si="3905"/>
        <v>0</v>
      </c>
      <c r="J4672" s="5">
        <f t="shared" si="3905"/>
        <v>0</v>
      </c>
      <c r="K4672" s="5">
        <f t="shared" si="3905"/>
        <v>0</v>
      </c>
      <c r="L4672" s="5">
        <f t="shared" si="3905"/>
        <v>19350.460999999999</v>
      </c>
      <c r="M4672" s="5">
        <f t="shared" si="3879"/>
        <v>19350.460999999999</v>
      </c>
      <c r="N4672" s="5">
        <f t="shared" si="3906"/>
        <v>20816.376660000002</v>
      </c>
      <c r="O4672" s="5">
        <f t="shared" si="3906"/>
        <v>10288.758019999999</v>
      </c>
      <c r="P4672" s="5">
        <f t="shared" si="3907"/>
        <v>0</v>
      </c>
      <c r="Q4672" s="5">
        <f t="shared" si="3907"/>
        <v>0</v>
      </c>
      <c r="R4672" s="5">
        <f t="shared" si="3907"/>
        <v>20816.376660000002</v>
      </c>
      <c r="S4672" s="5">
        <f t="shared" si="3907"/>
        <v>10288.758019999999</v>
      </c>
      <c r="T4672" s="5">
        <f t="shared" si="3907"/>
        <v>18560.526430000002</v>
      </c>
      <c r="U4672" s="5">
        <f t="shared" si="3907"/>
        <v>0</v>
      </c>
      <c r="V4672" s="42">
        <f t="shared" si="3907"/>
        <v>18560.526430000002</v>
      </c>
      <c r="W4672" s="5">
        <f t="shared" si="3875"/>
        <v>89.163098521680965</v>
      </c>
      <c r="X4672" s="27"/>
    </row>
    <row r="4673" spans="1:24" ht="31.5" customHeight="1" x14ac:dyDescent="0.3">
      <c r="A4673" s="4" t="s">
        <v>265</v>
      </c>
      <c r="B4673" s="4" t="s">
        <v>1784</v>
      </c>
      <c r="C4673" s="4" t="s">
        <v>644</v>
      </c>
      <c r="D4673" s="4" t="s">
        <v>271</v>
      </c>
      <c r="E4673" s="14" t="s">
        <v>539</v>
      </c>
      <c r="F4673" s="5">
        <f t="shared" si="3905"/>
        <v>0</v>
      </c>
      <c r="G4673" s="5">
        <f t="shared" si="3905"/>
        <v>0</v>
      </c>
      <c r="H4673" s="5">
        <f t="shared" si="3905"/>
        <v>0</v>
      </c>
      <c r="I4673" s="5">
        <f t="shared" si="3905"/>
        <v>0</v>
      </c>
      <c r="J4673" s="5">
        <f t="shared" si="3905"/>
        <v>0</v>
      </c>
      <c r="K4673" s="5">
        <f t="shared" si="3905"/>
        <v>0</v>
      </c>
      <c r="L4673" s="5">
        <f t="shared" si="3905"/>
        <v>19350.460999999999</v>
      </c>
      <c r="M4673" s="5">
        <f t="shared" si="3879"/>
        <v>19350.460999999999</v>
      </c>
      <c r="N4673" s="5">
        <f t="shared" si="3906"/>
        <v>20816.376660000002</v>
      </c>
      <c r="O4673" s="5">
        <f t="shared" si="3906"/>
        <v>10288.758019999999</v>
      </c>
      <c r="P4673" s="5">
        <f t="shared" si="3907"/>
        <v>0</v>
      </c>
      <c r="Q4673" s="5">
        <f t="shared" si="3907"/>
        <v>0</v>
      </c>
      <c r="R4673" s="5">
        <f t="shared" si="3907"/>
        <v>20816.376660000002</v>
      </c>
      <c r="S4673" s="5">
        <f t="shared" si="3907"/>
        <v>10288.758019999999</v>
      </c>
      <c r="T4673" s="5">
        <f t="shared" si="3907"/>
        <v>18560.526430000002</v>
      </c>
      <c r="U4673" s="5">
        <f t="shared" si="3907"/>
        <v>0</v>
      </c>
      <c r="V4673" s="42">
        <f t="shared" si="3907"/>
        <v>18560.526430000002</v>
      </c>
      <c r="W4673" s="5">
        <f t="shared" si="3875"/>
        <v>89.163098521680965</v>
      </c>
      <c r="X4673" s="27"/>
    </row>
    <row r="4674" spans="1:24" ht="15.75" customHeight="1" x14ac:dyDescent="0.3">
      <c r="A4674" s="4" t="s">
        <v>265</v>
      </c>
      <c r="B4674" s="4" t="s">
        <v>1784</v>
      </c>
      <c r="C4674" s="4" t="s">
        <v>644</v>
      </c>
      <c r="D4674" s="4" t="s">
        <v>270</v>
      </c>
      <c r="E4674" s="14" t="s">
        <v>540</v>
      </c>
      <c r="F4674" s="5"/>
      <c r="G4674" s="5"/>
      <c r="H4674" s="5"/>
      <c r="I4674" s="5"/>
      <c r="J4674" s="5"/>
      <c r="K4674" s="5"/>
      <c r="L4674" s="5">
        <f>14807.081+4543.38</f>
        <v>19350.460999999999</v>
      </c>
      <c r="M4674" s="5">
        <f t="shared" si="3879"/>
        <v>19350.460999999999</v>
      </c>
      <c r="N4674" s="5">
        <v>20816.376660000002</v>
      </c>
      <c r="O4674" s="5">
        <v>10288.758019999999</v>
      </c>
      <c r="P4674" s="5">
        <v>0</v>
      </c>
      <c r="Q4674" s="5">
        <v>0</v>
      </c>
      <c r="R4674" s="5">
        <f>N4674</f>
        <v>20816.376660000002</v>
      </c>
      <c r="S4674" s="5">
        <f>O4674</f>
        <v>10288.758019999999</v>
      </c>
      <c r="T4674" s="5">
        <v>18560.526430000002</v>
      </c>
      <c r="U4674" s="5">
        <v>0</v>
      </c>
      <c r="V4674" s="42">
        <f>T4674</f>
        <v>18560.526430000002</v>
      </c>
      <c r="W4674" s="5">
        <f t="shared" si="3875"/>
        <v>89.163098521680965</v>
      </c>
      <c r="X4674" s="27"/>
    </row>
    <row r="4675" spans="1:24" s="3" customFormat="1" ht="31.2" x14ac:dyDescent="0.3">
      <c r="A4675" s="7" t="s">
        <v>297</v>
      </c>
      <c r="B4675" s="7" t="s">
        <v>1759</v>
      </c>
      <c r="C4675" s="7"/>
      <c r="D4675" s="7"/>
      <c r="E4675" s="18" t="s">
        <v>942</v>
      </c>
      <c r="F4675" s="8">
        <f t="shared" ref="F4675:K4675" si="3908">F4692+F4871+F4683</f>
        <v>9567866.2000000011</v>
      </c>
      <c r="G4675" s="8">
        <f t="shared" si="3908"/>
        <v>9585431.9000000004</v>
      </c>
      <c r="H4675" s="8">
        <f t="shared" si="3908"/>
        <v>6621751.1999999993</v>
      </c>
      <c r="I4675" s="8">
        <f t="shared" si="3908"/>
        <v>-294288.40000000002</v>
      </c>
      <c r="J4675" s="8">
        <f t="shared" si="3908"/>
        <v>-380047.60000000003</v>
      </c>
      <c r="K4675" s="8">
        <f t="shared" si="3908"/>
        <v>-385926.10000000003</v>
      </c>
      <c r="L4675" s="8">
        <f>L4692+L4871+L4683</f>
        <v>-834187.81200000003</v>
      </c>
      <c r="M4675" s="8">
        <f t="shared" si="3879"/>
        <v>8439389.9879999999</v>
      </c>
      <c r="N4675" s="8">
        <f>N4692+N4871+N4683+N4676</f>
        <v>9034324.5384800006</v>
      </c>
      <c r="O4675" s="8">
        <f t="shared" ref="O4675:V4675" si="3909">O4692+O4871+O4683+O4676</f>
        <v>2933205.7438700004</v>
      </c>
      <c r="P4675" s="8">
        <f t="shared" si="3909"/>
        <v>5747550.2745600007</v>
      </c>
      <c r="Q4675" s="8">
        <f t="shared" si="3909"/>
        <v>994499.85072999983</v>
      </c>
      <c r="R4675" s="8">
        <f t="shared" si="3909"/>
        <v>4830571.0905600004</v>
      </c>
      <c r="S4675" s="8">
        <f t="shared" si="3909"/>
        <v>1233928.6806000001</v>
      </c>
      <c r="T4675" s="8">
        <f t="shared" si="3909"/>
        <v>5317484.1843499998</v>
      </c>
      <c r="U4675" s="8">
        <f t="shared" si="3909"/>
        <v>2233178.8241099999</v>
      </c>
      <c r="V4675" s="8">
        <f t="shared" si="3909"/>
        <v>1776447.8170499997</v>
      </c>
      <c r="W4675" s="8">
        <f t="shared" si="3875"/>
        <v>58.858680155900743</v>
      </c>
      <c r="X4675" s="22"/>
    </row>
    <row r="4676" spans="1:24" s="3" customFormat="1" x14ac:dyDescent="0.3">
      <c r="A4676" s="7" t="s">
        <v>297</v>
      </c>
      <c r="B4676" s="7" t="s">
        <v>5</v>
      </c>
      <c r="C4676" s="7"/>
      <c r="D4676" s="7"/>
      <c r="E4676" s="18" t="s">
        <v>491</v>
      </c>
      <c r="F4676" s="8"/>
      <c r="G4676" s="8"/>
      <c r="H4676" s="8"/>
      <c r="I4676" s="8"/>
      <c r="J4676" s="8"/>
      <c r="K4676" s="8"/>
      <c r="L4676" s="8"/>
      <c r="M4676" s="8">
        <f t="shared" ref="M4676:M4681" si="3910">M4677</f>
        <v>0</v>
      </c>
      <c r="N4676" s="8">
        <f t="shared" ref="N4676:V4681" si="3911">N4677</f>
        <v>97.646500000000003</v>
      </c>
      <c r="O4676" s="8">
        <f t="shared" si="3911"/>
        <v>0</v>
      </c>
      <c r="P4676" s="8">
        <f t="shared" si="3911"/>
        <v>97.646500000000003</v>
      </c>
      <c r="Q4676" s="8">
        <f t="shared" si="3911"/>
        <v>0</v>
      </c>
      <c r="R4676" s="8">
        <f t="shared" si="3911"/>
        <v>0</v>
      </c>
      <c r="S4676" s="8">
        <f t="shared" si="3911"/>
        <v>0</v>
      </c>
      <c r="T4676" s="8">
        <f t="shared" si="3911"/>
        <v>97.646500000000003</v>
      </c>
      <c r="U4676" s="8">
        <f t="shared" si="3911"/>
        <v>97.646500000000003</v>
      </c>
      <c r="V4676" s="8">
        <f t="shared" si="3911"/>
        <v>0</v>
      </c>
      <c r="W4676" s="8">
        <f t="shared" si="3875"/>
        <v>100</v>
      </c>
      <c r="X4676" s="22"/>
    </row>
    <row r="4677" spans="1:24" s="10" customFormat="1" x14ac:dyDescent="0.3">
      <c r="A4677" s="9" t="s">
        <v>297</v>
      </c>
      <c r="B4677" s="9" t="s">
        <v>1760</v>
      </c>
      <c r="C4677" s="9"/>
      <c r="D4677" s="9"/>
      <c r="E4677" s="13" t="s">
        <v>506</v>
      </c>
      <c r="F4677" s="8"/>
      <c r="G4677" s="8"/>
      <c r="H4677" s="8"/>
      <c r="I4677" s="8"/>
      <c r="J4677" s="8"/>
      <c r="K4677" s="8"/>
      <c r="L4677" s="8"/>
      <c r="M4677" s="11">
        <f t="shared" si="3910"/>
        <v>0</v>
      </c>
      <c r="N4677" s="11">
        <f t="shared" si="3911"/>
        <v>97.646500000000003</v>
      </c>
      <c r="O4677" s="11">
        <f t="shared" si="3911"/>
        <v>0</v>
      </c>
      <c r="P4677" s="11">
        <f t="shared" si="3911"/>
        <v>97.646500000000003</v>
      </c>
      <c r="Q4677" s="11">
        <f t="shared" si="3911"/>
        <v>0</v>
      </c>
      <c r="R4677" s="11">
        <f t="shared" si="3911"/>
        <v>0</v>
      </c>
      <c r="S4677" s="11">
        <f t="shared" si="3911"/>
        <v>0</v>
      </c>
      <c r="T4677" s="11">
        <f t="shared" si="3911"/>
        <v>97.646500000000003</v>
      </c>
      <c r="U4677" s="11">
        <f t="shared" si="3911"/>
        <v>97.646500000000003</v>
      </c>
      <c r="V4677" s="11">
        <f t="shared" si="3911"/>
        <v>0</v>
      </c>
      <c r="W4677" s="11">
        <f t="shared" si="3875"/>
        <v>100</v>
      </c>
      <c r="X4677" s="26"/>
    </row>
    <row r="4678" spans="1:24" ht="31.2" x14ac:dyDescent="0.3">
      <c r="A4678" s="4" t="s">
        <v>297</v>
      </c>
      <c r="B4678" s="4" t="s">
        <v>1760</v>
      </c>
      <c r="C4678" s="4" t="s">
        <v>22</v>
      </c>
      <c r="D4678" s="4"/>
      <c r="E4678" s="14" t="s">
        <v>802</v>
      </c>
      <c r="F4678" s="8"/>
      <c r="G4678" s="8"/>
      <c r="H4678" s="8"/>
      <c r="I4678" s="8"/>
      <c r="J4678" s="8"/>
      <c r="K4678" s="8"/>
      <c r="L4678" s="8"/>
      <c r="M4678" s="5">
        <f t="shared" si="3910"/>
        <v>0</v>
      </c>
      <c r="N4678" s="5">
        <f t="shared" si="3911"/>
        <v>97.646500000000003</v>
      </c>
      <c r="O4678" s="5">
        <f t="shared" si="3911"/>
        <v>0</v>
      </c>
      <c r="P4678" s="5">
        <f t="shared" si="3911"/>
        <v>97.646500000000003</v>
      </c>
      <c r="Q4678" s="5">
        <f t="shared" si="3911"/>
        <v>0</v>
      </c>
      <c r="R4678" s="5">
        <f t="shared" si="3911"/>
        <v>0</v>
      </c>
      <c r="S4678" s="5">
        <f t="shared" si="3911"/>
        <v>0</v>
      </c>
      <c r="T4678" s="5">
        <f t="shared" si="3911"/>
        <v>97.646500000000003</v>
      </c>
      <c r="U4678" s="5">
        <f t="shared" si="3911"/>
        <v>97.646500000000003</v>
      </c>
      <c r="V4678" s="5">
        <f t="shared" si="3911"/>
        <v>0</v>
      </c>
      <c r="W4678" s="5">
        <f t="shared" si="3875"/>
        <v>100</v>
      </c>
      <c r="X4678" s="27"/>
    </row>
    <row r="4679" spans="1:24" x14ac:dyDescent="0.3">
      <c r="A4679" s="4" t="s">
        <v>297</v>
      </c>
      <c r="B4679" s="4" t="s">
        <v>1760</v>
      </c>
      <c r="C4679" s="4" t="s">
        <v>23</v>
      </c>
      <c r="D4679" s="4"/>
      <c r="E4679" s="14" t="s">
        <v>809</v>
      </c>
      <c r="F4679" s="8"/>
      <c r="G4679" s="8"/>
      <c r="H4679" s="8"/>
      <c r="I4679" s="8"/>
      <c r="J4679" s="8"/>
      <c r="K4679" s="8"/>
      <c r="L4679" s="8"/>
      <c r="M4679" s="5">
        <f t="shared" si="3910"/>
        <v>0</v>
      </c>
      <c r="N4679" s="5">
        <f t="shared" si="3911"/>
        <v>97.646500000000003</v>
      </c>
      <c r="O4679" s="5">
        <f t="shared" si="3911"/>
        <v>0</v>
      </c>
      <c r="P4679" s="5">
        <f t="shared" si="3911"/>
        <v>97.646500000000003</v>
      </c>
      <c r="Q4679" s="5">
        <f t="shared" si="3911"/>
        <v>0</v>
      </c>
      <c r="R4679" s="5">
        <f t="shared" si="3911"/>
        <v>0</v>
      </c>
      <c r="S4679" s="5">
        <f t="shared" si="3911"/>
        <v>0</v>
      </c>
      <c r="T4679" s="5">
        <f t="shared" si="3911"/>
        <v>97.646500000000003</v>
      </c>
      <c r="U4679" s="5">
        <f t="shared" si="3911"/>
        <v>97.646500000000003</v>
      </c>
      <c r="V4679" s="5">
        <f t="shared" si="3911"/>
        <v>0</v>
      </c>
      <c r="W4679" s="5">
        <f t="shared" si="3875"/>
        <v>100</v>
      </c>
      <c r="X4679" s="27"/>
    </row>
    <row r="4680" spans="1:24" ht="31.2" x14ac:dyDescent="0.3">
      <c r="A4680" s="4" t="s">
        <v>297</v>
      </c>
      <c r="B4680" s="4" t="s">
        <v>1760</v>
      </c>
      <c r="C4680" s="4" t="s">
        <v>1753</v>
      </c>
      <c r="D4680" s="4"/>
      <c r="E4680" s="14" t="s">
        <v>1754</v>
      </c>
      <c r="F4680" s="8"/>
      <c r="G4680" s="8"/>
      <c r="H4680" s="8"/>
      <c r="I4680" s="8"/>
      <c r="J4680" s="8"/>
      <c r="K4680" s="8"/>
      <c r="L4680" s="8"/>
      <c r="M4680" s="5">
        <f t="shared" si="3910"/>
        <v>0</v>
      </c>
      <c r="N4680" s="5">
        <f t="shared" si="3911"/>
        <v>97.646500000000003</v>
      </c>
      <c r="O4680" s="5">
        <f t="shared" si="3911"/>
        <v>0</v>
      </c>
      <c r="P4680" s="5">
        <f t="shared" si="3911"/>
        <v>97.646500000000003</v>
      </c>
      <c r="Q4680" s="5">
        <f t="shared" si="3911"/>
        <v>0</v>
      </c>
      <c r="R4680" s="5">
        <f t="shared" si="3911"/>
        <v>0</v>
      </c>
      <c r="S4680" s="5">
        <f t="shared" si="3911"/>
        <v>0</v>
      </c>
      <c r="T4680" s="5">
        <f t="shared" si="3911"/>
        <v>97.646500000000003</v>
      </c>
      <c r="U4680" s="5">
        <f t="shared" si="3911"/>
        <v>97.646500000000003</v>
      </c>
      <c r="V4680" s="5">
        <f t="shared" si="3911"/>
        <v>0</v>
      </c>
      <c r="W4680" s="5">
        <f t="shared" si="3875"/>
        <v>100</v>
      </c>
      <c r="X4680" s="27"/>
    </row>
    <row r="4681" spans="1:24" ht="78" x14ac:dyDescent="0.3">
      <c r="A4681" s="4" t="s">
        <v>297</v>
      </c>
      <c r="B4681" s="4" t="s">
        <v>1760</v>
      </c>
      <c r="C4681" s="4" t="s">
        <v>1753</v>
      </c>
      <c r="D4681" s="4" t="s">
        <v>18</v>
      </c>
      <c r="E4681" s="14" t="s">
        <v>528</v>
      </c>
      <c r="F4681" s="8"/>
      <c r="G4681" s="8"/>
      <c r="H4681" s="8"/>
      <c r="I4681" s="8"/>
      <c r="J4681" s="8"/>
      <c r="K4681" s="8"/>
      <c r="L4681" s="8"/>
      <c r="M4681" s="5">
        <f t="shared" si="3910"/>
        <v>0</v>
      </c>
      <c r="N4681" s="5">
        <f t="shared" si="3911"/>
        <v>97.646500000000003</v>
      </c>
      <c r="O4681" s="5">
        <f t="shared" si="3911"/>
        <v>0</v>
      </c>
      <c r="P4681" s="5">
        <f t="shared" si="3911"/>
        <v>97.646500000000003</v>
      </c>
      <c r="Q4681" s="5">
        <f t="shared" si="3911"/>
        <v>0</v>
      </c>
      <c r="R4681" s="5">
        <f t="shared" si="3911"/>
        <v>0</v>
      </c>
      <c r="S4681" s="5">
        <f t="shared" si="3911"/>
        <v>0</v>
      </c>
      <c r="T4681" s="5">
        <f t="shared" si="3911"/>
        <v>97.646500000000003</v>
      </c>
      <c r="U4681" s="5">
        <f t="shared" si="3911"/>
        <v>97.646500000000003</v>
      </c>
      <c r="V4681" s="5">
        <f t="shared" si="3911"/>
        <v>0</v>
      </c>
      <c r="W4681" s="5">
        <f t="shared" si="3875"/>
        <v>100</v>
      </c>
      <c r="X4681" s="27"/>
    </row>
    <row r="4682" spans="1:24" ht="31.2" x14ac:dyDescent="0.3">
      <c r="A4682" s="4" t="s">
        <v>297</v>
      </c>
      <c r="B4682" s="4" t="s">
        <v>1760</v>
      </c>
      <c r="C4682" s="4" t="s">
        <v>1753</v>
      </c>
      <c r="D4682" s="4" t="s">
        <v>28</v>
      </c>
      <c r="E4682" s="14" t="s">
        <v>530</v>
      </c>
      <c r="F4682" s="8"/>
      <c r="G4682" s="8"/>
      <c r="H4682" s="8"/>
      <c r="I4682" s="8"/>
      <c r="J4682" s="8"/>
      <c r="K4682" s="8"/>
      <c r="L4682" s="8"/>
      <c r="M4682" s="5">
        <v>0</v>
      </c>
      <c r="N4682" s="5">
        <v>97.646500000000003</v>
      </c>
      <c r="O4682" s="5">
        <v>0</v>
      </c>
      <c r="P4682" s="5">
        <f>N4682</f>
        <v>97.646500000000003</v>
      </c>
      <c r="Q4682" s="5">
        <v>0</v>
      </c>
      <c r="R4682" s="5">
        <v>0</v>
      </c>
      <c r="S4682" s="5">
        <v>0</v>
      </c>
      <c r="T4682" s="5">
        <v>97.646500000000003</v>
      </c>
      <c r="U4682" s="5">
        <f>T4682</f>
        <v>97.646500000000003</v>
      </c>
      <c r="V4682" s="5">
        <v>0</v>
      </c>
      <c r="W4682" s="5">
        <f t="shared" si="3875"/>
        <v>100</v>
      </c>
      <c r="X4682" s="27"/>
    </row>
    <row r="4683" spans="1:24" s="3" customFormat="1" ht="31.5" customHeight="1" x14ac:dyDescent="0.3">
      <c r="A4683" s="7" t="s">
        <v>297</v>
      </c>
      <c r="B4683" s="7" t="s">
        <v>76</v>
      </c>
      <c r="C4683" s="7"/>
      <c r="D4683" s="7"/>
      <c r="E4683" s="18" t="s">
        <v>492</v>
      </c>
      <c r="F4683" s="8">
        <f t="shared" ref="F4683:L4690" si="3912">F4684</f>
        <v>1425</v>
      </c>
      <c r="G4683" s="8">
        <f t="shared" si="3912"/>
        <v>1425</v>
      </c>
      <c r="H4683" s="8">
        <f t="shared" si="3912"/>
        <v>1425</v>
      </c>
      <c r="I4683" s="8">
        <f t="shared" si="3912"/>
        <v>0</v>
      </c>
      <c r="J4683" s="8">
        <f t="shared" si="3912"/>
        <v>0</v>
      </c>
      <c r="K4683" s="8">
        <f t="shared" si="3912"/>
        <v>0</v>
      </c>
      <c r="L4683" s="8">
        <f t="shared" si="3912"/>
        <v>8016.6</v>
      </c>
      <c r="M4683" s="8">
        <f t="shared" si="3879"/>
        <v>9441.6</v>
      </c>
      <c r="N4683" s="8">
        <f t="shared" ref="N4683:O4690" si="3913">N4684</f>
        <v>9480.1999999999989</v>
      </c>
      <c r="O4683" s="8">
        <f t="shared" si="3913"/>
        <v>7081.2</v>
      </c>
      <c r="P4683" s="8">
        <f t="shared" ref="P4683:V4690" si="3914">P4684</f>
        <v>9480.1999999999989</v>
      </c>
      <c r="Q4683" s="8">
        <f t="shared" si="3914"/>
        <v>7081.2</v>
      </c>
      <c r="R4683" s="8">
        <f t="shared" si="3914"/>
        <v>0</v>
      </c>
      <c r="S4683" s="8">
        <f t="shared" si="3914"/>
        <v>0</v>
      </c>
      <c r="T4683" s="8">
        <f t="shared" si="3914"/>
        <v>9448.601279999999</v>
      </c>
      <c r="U4683" s="8">
        <f t="shared" si="3914"/>
        <v>9448.601279999999</v>
      </c>
      <c r="V4683" s="40">
        <f t="shared" si="3914"/>
        <v>0</v>
      </c>
      <c r="W4683" s="8">
        <f t="shared" si="3875"/>
        <v>99.666687200691968</v>
      </c>
      <c r="X4683" s="22"/>
    </row>
    <row r="4684" spans="1:24" s="3" customFormat="1" ht="31.5" customHeight="1" x14ac:dyDescent="0.3">
      <c r="A4684" s="9" t="s">
        <v>297</v>
      </c>
      <c r="B4684" s="9" t="s">
        <v>1762</v>
      </c>
      <c r="C4684" s="9"/>
      <c r="D4684" s="9"/>
      <c r="E4684" s="13" t="s">
        <v>507</v>
      </c>
      <c r="F4684" s="11">
        <f t="shared" si="3912"/>
        <v>1425</v>
      </c>
      <c r="G4684" s="11">
        <f t="shared" si="3912"/>
        <v>1425</v>
      </c>
      <c r="H4684" s="11">
        <f t="shared" si="3912"/>
        <v>1425</v>
      </c>
      <c r="I4684" s="11">
        <f t="shared" si="3912"/>
        <v>0</v>
      </c>
      <c r="J4684" s="11">
        <f t="shared" si="3912"/>
        <v>0</v>
      </c>
      <c r="K4684" s="11">
        <f t="shared" si="3912"/>
        <v>0</v>
      </c>
      <c r="L4684" s="11">
        <f t="shared" si="3912"/>
        <v>8016.6</v>
      </c>
      <c r="M4684" s="11">
        <f t="shared" si="3879"/>
        <v>9441.6</v>
      </c>
      <c r="N4684" s="11">
        <f t="shared" si="3913"/>
        <v>9480.1999999999989</v>
      </c>
      <c r="O4684" s="11">
        <f t="shared" si="3913"/>
        <v>7081.2</v>
      </c>
      <c r="P4684" s="11">
        <f t="shared" si="3914"/>
        <v>9480.1999999999989</v>
      </c>
      <c r="Q4684" s="11">
        <f t="shared" si="3914"/>
        <v>7081.2</v>
      </c>
      <c r="R4684" s="11">
        <f t="shared" si="3914"/>
        <v>0</v>
      </c>
      <c r="S4684" s="11">
        <f t="shared" si="3914"/>
        <v>0</v>
      </c>
      <c r="T4684" s="11">
        <f t="shared" si="3914"/>
        <v>9448.601279999999</v>
      </c>
      <c r="U4684" s="11">
        <f t="shared" si="3914"/>
        <v>9448.601279999999</v>
      </c>
      <c r="V4684" s="41">
        <f t="shared" si="3914"/>
        <v>0</v>
      </c>
      <c r="W4684" s="11">
        <f t="shared" si="3875"/>
        <v>99.666687200691968</v>
      </c>
      <c r="X4684" s="26"/>
    </row>
    <row r="4685" spans="1:24" s="3" customFormat="1" ht="31.5" customHeight="1" x14ac:dyDescent="0.3">
      <c r="A4685" s="4" t="s">
        <v>297</v>
      </c>
      <c r="B4685" s="4" t="s">
        <v>1762</v>
      </c>
      <c r="C4685" s="4" t="s">
        <v>22</v>
      </c>
      <c r="D4685" s="4"/>
      <c r="E4685" s="14" t="s">
        <v>802</v>
      </c>
      <c r="F4685" s="5">
        <f t="shared" si="3912"/>
        <v>1425</v>
      </c>
      <c r="G4685" s="5">
        <f t="shared" si="3912"/>
        <v>1425</v>
      </c>
      <c r="H4685" s="5">
        <f t="shared" si="3912"/>
        <v>1425</v>
      </c>
      <c r="I4685" s="5">
        <f t="shared" si="3912"/>
        <v>0</v>
      </c>
      <c r="J4685" s="5">
        <f t="shared" si="3912"/>
        <v>0</v>
      </c>
      <c r="K4685" s="5">
        <f t="shared" si="3912"/>
        <v>0</v>
      </c>
      <c r="L4685" s="5">
        <f t="shared" si="3912"/>
        <v>8016.6</v>
      </c>
      <c r="M4685" s="5">
        <f t="shared" si="3879"/>
        <v>9441.6</v>
      </c>
      <c r="N4685" s="5">
        <f t="shared" si="3913"/>
        <v>9480.1999999999989</v>
      </c>
      <c r="O4685" s="5">
        <f t="shared" si="3913"/>
        <v>7081.2</v>
      </c>
      <c r="P4685" s="5">
        <f t="shared" si="3914"/>
        <v>9480.1999999999989</v>
      </c>
      <c r="Q4685" s="5">
        <f t="shared" si="3914"/>
        <v>7081.2</v>
      </c>
      <c r="R4685" s="5">
        <f t="shared" si="3914"/>
        <v>0</v>
      </c>
      <c r="S4685" s="5">
        <f t="shared" si="3914"/>
        <v>0</v>
      </c>
      <c r="T4685" s="5">
        <f t="shared" si="3914"/>
        <v>9448.601279999999</v>
      </c>
      <c r="U4685" s="5">
        <f t="shared" si="3914"/>
        <v>9448.601279999999</v>
      </c>
      <c r="V4685" s="42">
        <f t="shared" si="3914"/>
        <v>0</v>
      </c>
      <c r="W4685" s="5">
        <f t="shared" ref="W4685:W4748" si="3915">T4685/N4685*100</f>
        <v>99.666687200691968</v>
      </c>
      <c r="X4685" s="27"/>
    </row>
    <row r="4686" spans="1:24" s="3" customFormat="1" ht="15.75" customHeight="1" x14ac:dyDescent="0.3">
      <c r="A4686" s="4" t="s">
        <v>297</v>
      </c>
      <c r="B4686" s="4" t="s">
        <v>1762</v>
      </c>
      <c r="C4686" s="4" t="s">
        <v>23</v>
      </c>
      <c r="D4686" s="4"/>
      <c r="E4686" s="14" t="s">
        <v>809</v>
      </c>
      <c r="F4686" s="5">
        <f t="shared" si="3912"/>
        <v>1425</v>
      </c>
      <c r="G4686" s="5">
        <f t="shared" si="3912"/>
        <v>1425</v>
      </c>
      <c r="H4686" s="5">
        <f t="shared" si="3912"/>
        <v>1425</v>
      </c>
      <c r="I4686" s="5">
        <f t="shared" si="3912"/>
        <v>0</v>
      </c>
      <c r="J4686" s="5">
        <f t="shared" si="3912"/>
        <v>0</v>
      </c>
      <c r="K4686" s="5">
        <f t="shared" si="3912"/>
        <v>0</v>
      </c>
      <c r="L4686" s="5">
        <f t="shared" si="3912"/>
        <v>8016.6</v>
      </c>
      <c r="M4686" s="5">
        <f t="shared" si="3879"/>
        <v>9441.6</v>
      </c>
      <c r="N4686" s="5">
        <f t="shared" si="3913"/>
        <v>9480.1999999999989</v>
      </c>
      <c r="O4686" s="5">
        <f t="shared" si="3913"/>
        <v>7081.2</v>
      </c>
      <c r="P4686" s="5">
        <f t="shared" si="3914"/>
        <v>9480.1999999999989</v>
      </c>
      <c r="Q4686" s="5">
        <f t="shared" si="3914"/>
        <v>7081.2</v>
      </c>
      <c r="R4686" s="5">
        <f t="shared" si="3914"/>
        <v>0</v>
      </c>
      <c r="S4686" s="5">
        <f t="shared" si="3914"/>
        <v>0</v>
      </c>
      <c r="T4686" s="5">
        <f t="shared" si="3914"/>
        <v>9448.601279999999</v>
      </c>
      <c r="U4686" s="5">
        <f t="shared" si="3914"/>
        <v>9448.601279999999</v>
      </c>
      <c r="V4686" s="42">
        <f t="shared" si="3914"/>
        <v>0</v>
      </c>
      <c r="W4686" s="5">
        <f t="shared" si="3915"/>
        <v>99.666687200691968</v>
      </c>
      <c r="X4686" s="27"/>
    </row>
    <row r="4687" spans="1:24" s="3" customFormat="1" ht="47.25" customHeight="1" x14ac:dyDescent="0.3">
      <c r="A4687" s="4" t="s">
        <v>297</v>
      </c>
      <c r="B4687" s="4" t="s">
        <v>1762</v>
      </c>
      <c r="C4687" s="4" t="s">
        <v>299</v>
      </c>
      <c r="D4687" s="4"/>
      <c r="E4687" s="14" t="s">
        <v>819</v>
      </c>
      <c r="F4687" s="5">
        <f t="shared" ref="F4687:L4687" si="3916">F4690+F4688</f>
        <v>1425</v>
      </c>
      <c r="G4687" s="5">
        <f t="shared" si="3916"/>
        <v>1425</v>
      </c>
      <c r="H4687" s="5">
        <f t="shared" si="3916"/>
        <v>1425</v>
      </c>
      <c r="I4687" s="5">
        <f t="shared" si="3916"/>
        <v>0</v>
      </c>
      <c r="J4687" s="5">
        <f t="shared" si="3916"/>
        <v>0</v>
      </c>
      <c r="K4687" s="5">
        <f t="shared" si="3916"/>
        <v>0</v>
      </c>
      <c r="L4687" s="5">
        <f t="shared" si="3916"/>
        <v>8016.6</v>
      </c>
      <c r="M4687" s="5">
        <f t="shared" si="3879"/>
        <v>9441.6</v>
      </c>
      <c r="N4687" s="5">
        <f>N4690+N4688</f>
        <v>9480.1999999999989</v>
      </c>
      <c r="O4687" s="5">
        <f>O4690+O4688</f>
        <v>7081.2</v>
      </c>
      <c r="P4687" s="5">
        <f t="shared" ref="P4687:V4687" si="3917">P4690+P4688</f>
        <v>9480.1999999999989</v>
      </c>
      <c r="Q4687" s="5">
        <f t="shared" si="3917"/>
        <v>7081.2</v>
      </c>
      <c r="R4687" s="5">
        <f t="shared" si="3917"/>
        <v>0</v>
      </c>
      <c r="S4687" s="5">
        <f t="shared" si="3917"/>
        <v>0</v>
      </c>
      <c r="T4687" s="5">
        <f>T4690+T4688</f>
        <v>9448.601279999999</v>
      </c>
      <c r="U4687" s="5">
        <f t="shared" si="3917"/>
        <v>9448.601279999999</v>
      </c>
      <c r="V4687" s="42">
        <f t="shared" si="3917"/>
        <v>0</v>
      </c>
      <c r="W4687" s="5">
        <f t="shared" si="3915"/>
        <v>99.666687200691968</v>
      </c>
      <c r="X4687" s="27"/>
    </row>
    <row r="4688" spans="1:24" s="3" customFormat="1" ht="78.75" customHeight="1" x14ac:dyDescent="0.3">
      <c r="A4688" s="4" t="s">
        <v>297</v>
      </c>
      <c r="B4688" s="4" t="s">
        <v>1762</v>
      </c>
      <c r="C4688" s="4" t="s">
        <v>299</v>
      </c>
      <c r="D4688" s="4" t="s">
        <v>18</v>
      </c>
      <c r="E4688" s="14" t="s">
        <v>528</v>
      </c>
      <c r="F4688" s="5">
        <f t="shared" ref="F4688:L4688" si="3918">F4689</f>
        <v>539</v>
      </c>
      <c r="G4688" s="5">
        <f t="shared" si="3918"/>
        <v>539</v>
      </c>
      <c r="H4688" s="5">
        <f t="shared" si="3918"/>
        <v>539</v>
      </c>
      <c r="I4688" s="5">
        <f t="shared" si="3918"/>
        <v>0</v>
      </c>
      <c r="J4688" s="5">
        <f t="shared" si="3918"/>
        <v>0</v>
      </c>
      <c r="K4688" s="5">
        <f t="shared" si="3918"/>
        <v>0</v>
      </c>
      <c r="L4688" s="5">
        <f t="shared" si="3918"/>
        <v>0</v>
      </c>
      <c r="M4688" s="5">
        <f t="shared" si="3879"/>
        <v>539</v>
      </c>
      <c r="N4688" s="5">
        <f>N4689</f>
        <v>908.43213000000003</v>
      </c>
      <c r="O4688" s="5">
        <f>O4689</f>
        <v>425</v>
      </c>
      <c r="P4688" s="5">
        <f t="shared" ref="P4688:V4688" si="3919">P4689</f>
        <v>908.43213000000003</v>
      </c>
      <c r="Q4688" s="5">
        <f t="shared" si="3919"/>
        <v>425</v>
      </c>
      <c r="R4688" s="5">
        <f t="shared" si="3919"/>
        <v>0</v>
      </c>
      <c r="S4688" s="5">
        <f t="shared" si="3919"/>
        <v>0</v>
      </c>
      <c r="T4688" s="5">
        <f>T4689</f>
        <v>908.42800999999997</v>
      </c>
      <c r="U4688" s="5">
        <f t="shared" si="3919"/>
        <v>908.42800999999997</v>
      </c>
      <c r="V4688" s="42">
        <f t="shared" si="3919"/>
        <v>0</v>
      </c>
      <c r="W4688" s="5">
        <f t="shared" si="3915"/>
        <v>99.999546471347273</v>
      </c>
      <c r="X4688" s="27"/>
    </row>
    <row r="4689" spans="1:25" s="3" customFormat="1" ht="15.75" customHeight="1" x14ac:dyDescent="0.3">
      <c r="A4689" s="4" t="s">
        <v>297</v>
      </c>
      <c r="B4689" s="4" t="s">
        <v>1762</v>
      </c>
      <c r="C4689" s="4" t="s">
        <v>299</v>
      </c>
      <c r="D4689" s="4" t="s">
        <v>19</v>
      </c>
      <c r="E4689" s="14" t="s">
        <v>529</v>
      </c>
      <c r="F4689" s="5">
        <v>539</v>
      </c>
      <c r="G4689" s="5">
        <v>539</v>
      </c>
      <c r="H4689" s="5">
        <v>539</v>
      </c>
      <c r="I4689" s="5"/>
      <c r="J4689" s="5"/>
      <c r="K4689" s="5"/>
      <c r="L4689" s="5"/>
      <c r="M4689" s="5">
        <f t="shared" si="3879"/>
        <v>539</v>
      </c>
      <c r="N4689" s="5">
        <v>908.43213000000003</v>
      </c>
      <c r="O4689" s="5">
        <v>425</v>
      </c>
      <c r="P4689" s="5">
        <f>N4689</f>
        <v>908.43213000000003</v>
      </c>
      <c r="Q4689" s="5">
        <f>O4689</f>
        <v>425</v>
      </c>
      <c r="R4689" s="5">
        <v>0</v>
      </c>
      <c r="S4689" s="5">
        <v>0</v>
      </c>
      <c r="T4689" s="5">
        <v>908.42800999999997</v>
      </c>
      <c r="U4689" s="5">
        <f>T4689</f>
        <v>908.42800999999997</v>
      </c>
      <c r="V4689" s="42">
        <v>0</v>
      </c>
      <c r="W4689" s="5">
        <f t="shared" si="3915"/>
        <v>99.999546471347273</v>
      </c>
      <c r="X4689" s="27"/>
    </row>
    <row r="4690" spans="1:25" s="3" customFormat="1" ht="31.5" customHeight="1" x14ac:dyDescent="0.3">
      <c r="A4690" s="4" t="s">
        <v>297</v>
      </c>
      <c r="B4690" s="4" t="s">
        <v>1762</v>
      </c>
      <c r="C4690" s="4" t="s">
        <v>299</v>
      </c>
      <c r="D4690" s="4" t="s">
        <v>11</v>
      </c>
      <c r="E4690" s="14" t="s">
        <v>531</v>
      </c>
      <c r="F4690" s="5">
        <f t="shared" si="3912"/>
        <v>886</v>
      </c>
      <c r="G4690" s="5">
        <f t="shared" si="3912"/>
        <v>886</v>
      </c>
      <c r="H4690" s="5">
        <f t="shared" si="3912"/>
        <v>886</v>
      </c>
      <c r="I4690" s="5">
        <f t="shared" si="3912"/>
        <v>0</v>
      </c>
      <c r="J4690" s="5">
        <f t="shared" si="3912"/>
        <v>0</v>
      </c>
      <c r="K4690" s="5">
        <f t="shared" si="3912"/>
        <v>0</v>
      </c>
      <c r="L4690" s="5">
        <f t="shared" si="3912"/>
        <v>8016.6</v>
      </c>
      <c r="M4690" s="5">
        <f t="shared" si="3879"/>
        <v>8902.6</v>
      </c>
      <c r="N4690" s="5">
        <f t="shared" si="3913"/>
        <v>8571.7678699999997</v>
      </c>
      <c r="O4690" s="5">
        <f t="shared" si="3913"/>
        <v>6656.2</v>
      </c>
      <c r="P4690" s="5">
        <f t="shared" si="3914"/>
        <v>8571.7678699999997</v>
      </c>
      <c r="Q4690" s="5">
        <f t="shared" si="3914"/>
        <v>6656.2</v>
      </c>
      <c r="R4690" s="5">
        <f t="shared" si="3914"/>
        <v>0</v>
      </c>
      <c r="S4690" s="5">
        <f t="shared" si="3914"/>
        <v>0</v>
      </c>
      <c r="T4690" s="5">
        <f t="shared" si="3914"/>
        <v>8540.1732699999993</v>
      </c>
      <c r="U4690" s="5">
        <f>U4691</f>
        <v>8540.1732699999993</v>
      </c>
      <c r="V4690" s="42">
        <f t="shared" si="3914"/>
        <v>0</v>
      </c>
      <c r="W4690" s="5">
        <f t="shared" si="3915"/>
        <v>99.631410923870476</v>
      </c>
      <c r="X4690" s="27"/>
    </row>
    <row r="4691" spans="1:25" s="3" customFormat="1" ht="31.5" customHeight="1" x14ac:dyDescent="0.3">
      <c r="A4691" s="4" t="s">
        <v>297</v>
      </c>
      <c r="B4691" s="4" t="s">
        <v>1762</v>
      </c>
      <c r="C4691" s="4" t="s">
        <v>299</v>
      </c>
      <c r="D4691" s="4" t="s">
        <v>12</v>
      </c>
      <c r="E4691" s="14" t="s">
        <v>532</v>
      </c>
      <c r="F4691" s="5">
        <v>886</v>
      </c>
      <c r="G4691" s="5">
        <v>886</v>
      </c>
      <c r="H4691" s="5">
        <v>886</v>
      </c>
      <c r="I4691" s="5"/>
      <c r="J4691" s="5"/>
      <c r="K4691" s="5"/>
      <c r="L4691" s="5">
        <v>8016.6</v>
      </c>
      <c r="M4691" s="5">
        <f t="shared" si="3879"/>
        <v>8902.6</v>
      </c>
      <c r="N4691" s="5">
        <v>8571.7678699999997</v>
      </c>
      <c r="O4691" s="5">
        <v>6656.2</v>
      </c>
      <c r="P4691" s="5">
        <f>N4691</f>
        <v>8571.7678699999997</v>
      </c>
      <c r="Q4691" s="5">
        <f>O4691</f>
        <v>6656.2</v>
      </c>
      <c r="R4691" s="5">
        <v>0</v>
      </c>
      <c r="S4691" s="5">
        <v>0</v>
      </c>
      <c r="T4691" s="5">
        <v>8540.1732699999993</v>
      </c>
      <c r="U4691" s="5">
        <f>T4691</f>
        <v>8540.1732699999993</v>
      </c>
      <c r="V4691" s="42">
        <v>0</v>
      </c>
      <c r="W4691" s="5">
        <f t="shared" si="3915"/>
        <v>99.631410923870476</v>
      </c>
      <c r="X4691" s="27"/>
    </row>
    <row r="4692" spans="1:25" s="3" customFormat="1" ht="18" customHeight="1" x14ac:dyDescent="0.3">
      <c r="A4692" s="7" t="s">
        <v>297</v>
      </c>
      <c r="B4692" s="7" t="s">
        <v>30</v>
      </c>
      <c r="C4692" s="7"/>
      <c r="D4692" s="7"/>
      <c r="E4692" s="18" t="s">
        <v>493</v>
      </c>
      <c r="F4692" s="8">
        <f t="shared" ref="F4692:K4692" si="3920">F4729+F4709+F4693</f>
        <v>6929431.8000000007</v>
      </c>
      <c r="G4692" s="8">
        <f t="shared" si="3920"/>
        <v>6209039.1000000006</v>
      </c>
      <c r="H4692" s="8">
        <f t="shared" si="3920"/>
        <v>5337694.8</v>
      </c>
      <c r="I4692" s="8">
        <f t="shared" si="3920"/>
        <v>-341113.43800000002</v>
      </c>
      <c r="J4692" s="8">
        <f t="shared" si="3920"/>
        <v>-380047.60000000003</v>
      </c>
      <c r="K4692" s="8">
        <f t="shared" si="3920"/>
        <v>-385926.10000000003</v>
      </c>
      <c r="L4692" s="8">
        <f>L4729+L4709+L4693</f>
        <v>-913094.55800000008</v>
      </c>
      <c r="M4692" s="8">
        <f t="shared" si="3879"/>
        <v>5675223.8040000005</v>
      </c>
      <c r="N4692" s="8">
        <f>N4729+N4709+N4693</f>
        <v>6327683.2274500001</v>
      </c>
      <c r="O4692" s="8">
        <f>O4729+O4709+O4693</f>
        <v>1896822.6237999999</v>
      </c>
      <c r="P4692" s="8">
        <f t="shared" ref="P4692:V4692" si="3921">P4729+P4709+P4693</f>
        <v>4685861.1879900005</v>
      </c>
      <c r="Q4692" s="8">
        <f t="shared" si="3921"/>
        <v>804957.15467999992</v>
      </c>
      <c r="R4692" s="8">
        <f t="shared" si="3921"/>
        <v>4589738.5616800003</v>
      </c>
      <c r="S4692" s="8">
        <f t="shared" si="3921"/>
        <v>1133170.36736</v>
      </c>
      <c r="T4692" s="8">
        <f>T4729+T4709+T4693</f>
        <v>3173396.7421699995</v>
      </c>
      <c r="U4692" s="8">
        <f t="shared" si="3921"/>
        <v>1613316.73593</v>
      </c>
      <c r="V4692" s="40">
        <f t="shared" si="3921"/>
        <v>1539626.8025499997</v>
      </c>
      <c r="W4692" s="8">
        <f t="shared" si="3915"/>
        <v>50.151005164157844</v>
      </c>
      <c r="X4692" s="22"/>
    </row>
    <row r="4693" spans="1:25" s="10" customFormat="1" ht="15.75" customHeight="1" x14ac:dyDescent="0.3">
      <c r="A4693" s="9" t="s">
        <v>297</v>
      </c>
      <c r="B4693" s="9" t="s">
        <v>1793</v>
      </c>
      <c r="C4693" s="9"/>
      <c r="D4693" s="9"/>
      <c r="E4693" s="13" t="s">
        <v>1297</v>
      </c>
      <c r="F4693" s="11">
        <f t="shared" ref="F4693:L4697" si="3922">F4694</f>
        <v>6000</v>
      </c>
      <c r="G4693" s="11">
        <f t="shared" si="3922"/>
        <v>12664.8</v>
      </c>
      <c r="H4693" s="11">
        <f t="shared" si="3922"/>
        <v>0</v>
      </c>
      <c r="I4693" s="11">
        <f t="shared" si="3922"/>
        <v>0</v>
      </c>
      <c r="J4693" s="11">
        <f t="shared" si="3922"/>
        <v>0</v>
      </c>
      <c r="K4693" s="11">
        <f t="shared" si="3922"/>
        <v>0</v>
      </c>
      <c r="L4693" s="11">
        <f t="shared" si="3922"/>
        <v>0</v>
      </c>
      <c r="M4693" s="11">
        <f t="shared" si="3879"/>
        <v>6000</v>
      </c>
      <c r="N4693" s="11">
        <f t="shared" ref="N4693:O4697" si="3923">N4694</f>
        <v>6000</v>
      </c>
      <c r="O4693" s="11">
        <f t="shared" si="3923"/>
        <v>0</v>
      </c>
      <c r="P4693" s="11">
        <f t="shared" ref="P4693:V4697" si="3924">P4694</f>
        <v>0</v>
      </c>
      <c r="Q4693" s="11">
        <f t="shared" si="3924"/>
        <v>0</v>
      </c>
      <c r="R4693" s="11">
        <f t="shared" si="3924"/>
        <v>0</v>
      </c>
      <c r="S4693" s="11">
        <f t="shared" si="3924"/>
        <v>0</v>
      </c>
      <c r="T4693" s="11">
        <f t="shared" si="3924"/>
        <v>6000</v>
      </c>
      <c r="U4693" s="11">
        <f t="shared" si="3924"/>
        <v>0</v>
      </c>
      <c r="V4693" s="41">
        <f t="shared" si="3924"/>
        <v>0</v>
      </c>
      <c r="W4693" s="11">
        <f t="shared" si="3915"/>
        <v>100</v>
      </c>
      <c r="X4693" s="26"/>
    </row>
    <row r="4694" spans="1:25" ht="31.5" customHeight="1" x14ac:dyDescent="0.3">
      <c r="A4694" s="4" t="s">
        <v>297</v>
      </c>
      <c r="B4694" s="4" t="s">
        <v>1793</v>
      </c>
      <c r="C4694" s="4" t="s">
        <v>202</v>
      </c>
      <c r="D4694" s="4"/>
      <c r="E4694" s="14" t="s">
        <v>1156</v>
      </c>
      <c r="F4694" s="5">
        <f t="shared" si="3922"/>
        <v>6000</v>
      </c>
      <c r="G4694" s="5">
        <f t="shared" si="3922"/>
        <v>12664.8</v>
      </c>
      <c r="H4694" s="5">
        <f t="shared" si="3922"/>
        <v>0</v>
      </c>
      <c r="I4694" s="5">
        <f t="shared" si="3922"/>
        <v>0</v>
      </c>
      <c r="J4694" s="5">
        <f t="shared" si="3922"/>
        <v>0</v>
      </c>
      <c r="K4694" s="5">
        <f t="shared" si="3922"/>
        <v>0</v>
      </c>
      <c r="L4694" s="5">
        <f t="shared" si="3922"/>
        <v>0</v>
      </c>
      <c r="M4694" s="5">
        <f t="shared" si="3879"/>
        <v>6000</v>
      </c>
      <c r="N4694" s="5">
        <f t="shared" si="3923"/>
        <v>6000</v>
      </c>
      <c r="O4694" s="5">
        <f t="shared" si="3923"/>
        <v>0</v>
      </c>
      <c r="P4694" s="5">
        <f t="shared" si="3924"/>
        <v>0</v>
      </c>
      <c r="Q4694" s="5">
        <f t="shared" si="3924"/>
        <v>0</v>
      </c>
      <c r="R4694" s="5">
        <f t="shared" si="3924"/>
        <v>0</v>
      </c>
      <c r="S4694" s="5">
        <f t="shared" si="3924"/>
        <v>0</v>
      </c>
      <c r="T4694" s="5">
        <f t="shared" si="3924"/>
        <v>6000</v>
      </c>
      <c r="U4694" s="5">
        <f t="shared" si="3924"/>
        <v>0</v>
      </c>
      <c r="V4694" s="42">
        <f t="shared" si="3924"/>
        <v>0</v>
      </c>
      <c r="W4694" s="5">
        <f t="shared" si="3915"/>
        <v>100</v>
      </c>
      <c r="X4694" s="27"/>
    </row>
    <row r="4695" spans="1:25" ht="31.5" customHeight="1" x14ac:dyDescent="0.3">
      <c r="A4695" s="4" t="s">
        <v>297</v>
      </c>
      <c r="B4695" s="4" t="s">
        <v>1793</v>
      </c>
      <c r="C4695" s="4" t="s">
        <v>203</v>
      </c>
      <c r="D4695" s="4"/>
      <c r="E4695" s="14" t="s">
        <v>1157</v>
      </c>
      <c r="F4695" s="5">
        <f t="shared" ref="F4695:L4695" si="3925">F4696+F4705</f>
        <v>6000</v>
      </c>
      <c r="G4695" s="5">
        <f t="shared" si="3925"/>
        <v>12664.8</v>
      </c>
      <c r="H4695" s="5">
        <f t="shared" si="3925"/>
        <v>0</v>
      </c>
      <c r="I4695" s="5">
        <f t="shared" si="3925"/>
        <v>0</v>
      </c>
      <c r="J4695" s="5">
        <f t="shared" si="3925"/>
        <v>0</v>
      </c>
      <c r="K4695" s="5">
        <f t="shared" si="3925"/>
        <v>0</v>
      </c>
      <c r="L4695" s="5">
        <f t="shared" si="3925"/>
        <v>0</v>
      </c>
      <c r="M4695" s="5">
        <f t="shared" si="3879"/>
        <v>6000</v>
      </c>
      <c r="N4695" s="5">
        <f>N4696+N4705</f>
        <v>6000</v>
      </c>
      <c r="O4695" s="5">
        <f>O4696+O4705</f>
        <v>0</v>
      </c>
      <c r="P4695" s="5">
        <f t="shared" ref="P4695:V4695" si="3926">P4696+P4705</f>
        <v>0</v>
      </c>
      <c r="Q4695" s="5">
        <f t="shared" si="3926"/>
        <v>0</v>
      </c>
      <c r="R4695" s="5">
        <f t="shared" si="3926"/>
        <v>0</v>
      </c>
      <c r="S4695" s="5">
        <f t="shared" si="3926"/>
        <v>0</v>
      </c>
      <c r="T4695" s="5">
        <f t="shared" si="3926"/>
        <v>6000</v>
      </c>
      <c r="U4695" s="5">
        <f t="shared" si="3926"/>
        <v>0</v>
      </c>
      <c r="V4695" s="42">
        <f t="shared" si="3926"/>
        <v>0</v>
      </c>
      <c r="W4695" s="5">
        <f t="shared" si="3915"/>
        <v>100</v>
      </c>
      <c r="X4695" s="27"/>
    </row>
    <row r="4696" spans="1:25" ht="47.25" customHeight="1" x14ac:dyDescent="0.3">
      <c r="A4696" s="4" t="s">
        <v>297</v>
      </c>
      <c r="B4696" s="4" t="s">
        <v>1793</v>
      </c>
      <c r="C4696" s="4" t="s">
        <v>1299</v>
      </c>
      <c r="D4696" s="4"/>
      <c r="E4696" s="14" t="s">
        <v>1298</v>
      </c>
      <c r="F4696" s="5">
        <f t="shared" ref="F4696:L4696" si="3927">F4697+F4699+F4702</f>
        <v>6000</v>
      </c>
      <c r="G4696" s="5">
        <f t="shared" si="3927"/>
        <v>12664.8</v>
      </c>
      <c r="H4696" s="5">
        <f t="shared" si="3927"/>
        <v>0</v>
      </c>
      <c r="I4696" s="5">
        <f t="shared" si="3927"/>
        <v>0</v>
      </c>
      <c r="J4696" s="5">
        <f t="shared" si="3927"/>
        <v>0</v>
      </c>
      <c r="K4696" s="5">
        <f t="shared" si="3927"/>
        <v>0</v>
      </c>
      <c r="L4696" s="5">
        <f t="shared" si="3927"/>
        <v>0</v>
      </c>
      <c r="M4696" s="5">
        <f t="shared" si="3879"/>
        <v>6000</v>
      </c>
      <c r="N4696" s="5">
        <f>N4697+N4699+N4702</f>
        <v>6000</v>
      </c>
      <c r="O4696" s="5">
        <f>O4697+O4699+O4702</f>
        <v>0</v>
      </c>
      <c r="P4696" s="5">
        <f t="shared" ref="P4696:V4696" si="3928">P4697+P4699+P4702</f>
        <v>0</v>
      </c>
      <c r="Q4696" s="5">
        <f t="shared" si="3928"/>
        <v>0</v>
      </c>
      <c r="R4696" s="5">
        <f t="shared" si="3928"/>
        <v>0</v>
      </c>
      <c r="S4696" s="5">
        <f t="shared" si="3928"/>
        <v>0</v>
      </c>
      <c r="T4696" s="5">
        <f t="shared" si="3928"/>
        <v>6000</v>
      </c>
      <c r="U4696" s="5">
        <f t="shared" si="3928"/>
        <v>0</v>
      </c>
      <c r="V4696" s="42">
        <f t="shared" si="3928"/>
        <v>0</v>
      </c>
      <c r="W4696" s="5">
        <f t="shared" si="3915"/>
        <v>100</v>
      </c>
      <c r="X4696" s="27"/>
    </row>
    <row r="4697" spans="1:25" ht="31.5" hidden="1" customHeight="1" x14ac:dyDescent="0.25">
      <c r="A4697" s="4" t="s">
        <v>297</v>
      </c>
      <c r="B4697" s="4" t="s">
        <v>1793</v>
      </c>
      <c r="C4697" s="4" t="s">
        <v>1299</v>
      </c>
      <c r="D4697" s="4" t="s">
        <v>11</v>
      </c>
      <c r="E4697" s="14" t="s">
        <v>531</v>
      </c>
      <c r="F4697" s="5">
        <f t="shared" si="3922"/>
        <v>0</v>
      </c>
      <c r="G4697" s="5">
        <f t="shared" si="3922"/>
        <v>0</v>
      </c>
      <c r="H4697" s="5">
        <f t="shared" si="3922"/>
        <v>0</v>
      </c>
      <c r="I4697" s="5">
        <f t="shared" si="3922"/>
        <v>0</v>
      </c>
      <c r="J4697" s="5">
        <f t="shared" si="3922"/>
        <v>0</v>
      </c>
      <c r="K4697" s="5">
        <f t="shared" si="3922"/>
        <v>0</v>
      </c>
      <c r="L4697" s="5">
        <f t="shared" si="3922"/>
        <v>0</v>
      </c>
      <c r="M4697" s="5">
        <f t="shared" si="3879"/>
        <v>0</v>
      </c>
      <c r="N4697" s="5">
        <f t="shared" si="3923"/>
        <v>0</v>
      </c>
      <c r="O4697" s="5">
        <f t="shared" si="3923"/>
        <v>0</v>
      </c>
      <c r="P4697" s="5">
        <f t="shared" si="3924"/>
        <v>0</v>
      </c>
      <c r="Q4697" s="5">
        <f t="shared" si="3924"/>
        <v>0</v>
      </c>
      <c r="R4697" s="5">
        <f t="shared" si="3924"/>
        <v>0</v>
      </c>
      <c r="S4697" s="5">
        <f t="shared" si="3924"/>
        <v>0</v>
      </c>
      <c r="T4697" s="5">
        <f t="shared" si="3924"/>
        <v>0</v>
      </c>
      <c r="U4697" s="5">
        <f t="shared" si="3924"/>
        <v>0</v>
      </c>
      <c r="V4697" s="42">
        <f t="shared" si="3924"/>
        <v>0</v>
      </c>
      <c r="W4697" s="5" t="e">
        <f t="shared" si="3915"/>
        <v>#DIV/0!</v>
      </c>
      <c r="X4697" s="27" t="s">
        <v>1591</v>
      </c>
      <c r="Y4697" s="2" t="s">
        <v>1630</v>
      </c>
    </row>
    <row r="4698" spans="1:25" ht="31.5" hidden="1" customHeight="1" x14ac:dyDescent="0.25">
      <c r="A4698" s="4" t="s">
        <v>297</v>
      </c>
      <c r="B4698" s="4" t="s">
        <v>1793</v>
      </c>
      <c r="C4698" s="4" t="s">
        <v>1299</v>
      </c>
      <c r="D4698" s="4" t="s">
        <v>12</v>
      </c>
      <c r="E4698" s="14" t="s">
        <v>532</v>
      </c>
      <c r="F4698" s="5"/>
      <c r="G4698" s="5"/>
      <c r="H4698" s="5"/>
      <c r="I4698" s="5"/>
      <c r="J4698" s="5"/>
      <c r="K4698" s="5"/>
      <c r="L4698" s="5"/>
      <c r="M4698" s="5">
        <f t="shared" si="3879"/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42">
        <v>0</v>
      </c>
      <c r="W4698" s="5" t="e">
        <f t="shared" si="3915"/>
        <v>#DIV/0!</v>
      </c>
      <c r="X4698" s="27" t="s">
        <v>1591</v>
      </c>
      <c r="Y4698" s="2" t="s">
        <v>1630</v>
      </c>
    </row>
    <row r="4699" spans="1:25" ht="15.75" hidden="1" customHeight="1" x14ac:dyDescent="0.25">
      <c r="A4699" s="4" t="s">
        <v>297</v>
      </c>
      <c r="B4699" s="4" t="s">
        <v>1793</v>
      </c>
      <c r="C4699" s="4" t="s">
        <v>1350</v>
      </c>
      <c r="D4699" s="4"/>
      <c r="E4699" s="14" t="s">
        <v>1351</v>
      </c>
      <c r="F4699" s="5">
        <f t="shared" ref="F4699:L4700" si="3929">F4700</f>
        <v>0</v>
      </c>
      <c r="G4699" s="5">
        <f t="shared" si="3929"/>
        <v>0</v>
      </c>
      <c r="H4699" s="5">
        <f t="shared" si="3929"/>
        <v>0</v>
      </c>
      <c r="I4699" s="5">
        <f t="shared" si="3929"/>
        <v>0</v>
      </c>
      <c r="J4699" s="5">
        <f t="shared" si="3929"/>
        <v>0</v>
      </c>
      <c r="K4699" s="5">
        <f t="shared" si="3929"/>
        <v>0</v>
      </c>
      <c r="L4699" s="5">
        <f t="shared" si="3929"/>
        <v>0</v>
      </c>
      <c r="M4699" s="5">
        <f t="shared" si="3879"/>
        <v>0</v>
      </c>
      <c r="N4699" s="5">
        <f>N4700</f>
        <v>0</v>
      </c>
      <c r="O4699" s="5">
        <f>O4700</f>
        <v>0</v>
      </c>
      <c r="P4699" s="5">
        <f t="shared" ref="P4699:V4700" si="3930">P4700</f>
        <v>0</v>
      </c>
      <c r="Q4699" s="5">
        <f t="shared" si="3930"/>
        <v>0</v>
      </c>
      <c r="R4699" s="5">
        <f t="shared" si="3930"/>
        <v>0</v>
      </c>
      <c r="S4699" s="5">
        <f t="shared" si="3930"/>
        <v>0</v>
      </c>
      <c r="T4699" s="5">
        <f t="shared" si="3930"/>
        <v>0</v>
      </c>
      <c r="U4699" s="5">
        <f t="shared" si="3930"/>
        <v>0</v>
      </c>
      <c r="V4699" s="42">
        <f t="shared" si="3930"/>
        <v>0</v>
      </c>
      <c r="W4699" s="5" t="e">
        <f t="shared" si="3915"/>
        <v>#DIV/0!</v>
      </c>
      <c r="X4699" s="27" t="s">
        <v>1591</v>
      </c>
      <c r="Y4699" s="2" t="s">
        <v>1630</v>
      </c>
    </row>
    <row r="4700" spans="1:25" ht="31.5" hidden="1" customHeight="1" x14ac:dyDescent="0.3">
      <c r="A4700" s="4" t="s">
        <v>297</v>
      </c>
      <c r="B4700" s="4" t="s">
        <v>1793</v>
      </c>
      <c r="C4700" s="4" t="s">
        <v>1350</v>
      </c>
      <c r="D4700" s="4" t="s">
        <v>11</v>
      </c>
      <c r="E4700" s="14" t="s">
        <v>531</v>
      </c>
      <c r="F4700" s="5">
        <f t="shared" si="3929"/>
        <v>0</v>
      </c>
      <c r="G4700" s="5">
        <f t="shared" si="3929"/>
        <v>0</v>
      </c>
      <c r="H4700" s="5">
        <f t="shared" si="3929"/>
        <v>0</v>
      </c>
      <c r="I4700" s="5">
        <f t="shared" si="3929"/>
        <v>0</v>
      </c>
      <c r="J4700" s="5">
        <f t="shared" si="3929"/>
        <v>0</v>
      </c>
      <c r="K4700" s="5">
        <f t="shared" si="3929"/>
        <v>0</v>
      </c>
      <c r="L4700" s="5">
        <f t="shared" si="3929"/>
        <v>0</v>
      </c>
      <c r="M4700" s="5">
        <f t="shared" si="3879"/>
        <v>0</v>
      </c>
      <c r="N4700" s="5">
        <f>N4701</f>
        <v>0</v>
      </c>
      <c r="O4700" s="5">
        <f>O4701</f>
        <v>0</v>
      </c>
      <c r="P4700" s="5">
        <f t="shared" si="3930"/>
        <v>0</v>
      </c>
      <c r="Q4700" s="5">
        <f t="shared" si="3930"/>
        <v>0</v>
      </c>
      <c r="R4700" s="5">
        <f t="shared" si="3930"/>
        <v>0</v>
      </c>
      <c r="S4700" s="5">
        <f t="shared" si="3930"/>
        <v>0</v>
      </c>
      <c r="T4700" s="5">
        <f t="shared" si="3930"/>
        <v>0</v>
      </c>
      <c r="U4700" s="5">
        <f t="shared" si="3930"/>
        <v>0</v>
      </c>
      <c r="V4700" s="42">
        <f t="shared" si="3930"/>
        <v>0</v>
      </c>
      <c r="W4700" s="5" t="e">
        <f t="shared" si="3915"/>
        <v>#DIV/0!</v>
      </c>
      <c r="X4700" s="27" t="s">
        <v>1591</v>
      </c>
      <c r="Y4700" s="2" t="s">
        <v>1630</v>
      </c>
    </row>
    <row r="4701" spans="1:25" ht="31.5" hidden="1" customHeight="1" x14ac:dyDescent="0.3">
      <c r="A4701" s="4" t="s">
        <v>297</v>
      </c>
      <c r="B4701" s="4" t="s">
        <v>1793</v>
      </c>
      <c r="C4701" s="4" t="s">
        <v>1350</v>
      </c>
      <c r="D4701" s="4" t="s">
        <v>12</v>
      </c>
      <c r="E4701" s="14" t="s">
        <v>532</v>
      </c>
      <c r="F4701" s="5"/>
      <c r="G4701" s="5"/>
      <c r="H4701" s="5"/>
      <c r="I4701" s="5"/>
      <c r="J4701" s="5"/>
      <c r="K4701" s="5"/>
      <c r="L4701" s="5"/>
      <c r="M4701" s="5">
        <f t="shared" si="3879"/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42">
        <v>0</v>
      </c>
      <c r="W4701" s="5" t="e">
        <f t="shared" si="3915"/>
        <v>#DIV/0!</v>
      </c>
      <c r="X4701" s="27" t="s">
        <v>1591</v>
      </c>
      <c r="Y4701" s="2" t="s">
        <v>1630</v>
      </c>
    </row>
    <row r="4702" spans="1:25" ht="47.25" customHeight="1" x14ac:dyDescent="0.3">
      <c r="A4702" s="4" t="s">
        <v>297</v>
      </c>
      <c r="B4702" s="4" t="s">
        <v>1793</v>
      </c>
      <c r="C4702" s="4" t="s">
        <v>1352</v>
      </c>
      <c r="D4702" s="4"/>
      <c r="E4702" s="14" t="s">
        <v>1353</v>
      </c>
      <c r="F4702" s="5">
        <f t="shared" ref="F4702:L4703" si="3931">F4703</f>
        <v>6000</v>
      </c>
      <c r="G4702" s="5">
        <f t="shared" si="3931"/>
        <v>12664.8</v>
      </c>
      <c r="H4702" s="5">
        <f t="shared" si="3931"/>
        <v>0</v>
      </c>
      <c r="I4702" s="5">
        <f t="shared" si="3931"/>
        <v>0</v>
      </c>
      <c r="J4702" s="5">
        <f t="shared" si="3931"/>
        <v>0</v>
      </c>
      <c r="K4702" s="5">
        <f t="shared" si="3931"/>
        <v>0</v>
      </c>
      <c r="L4702" s="5">
        <f t="shared" si="3931"/>
        <v>0</v>
      </c>
      <c r="M4702" s="5">
        <f t="shared" si="3879"/>
        <v>6000</v>
      </c>
      <c r="N4702" s="5">
        <f>N4703</f>
        <v>6000</v>
      </c>
      <c r="O4702" s="5">
        <f>O4703</f>
        <v>0</v>
      </c>
      <c r="P4702" s="5">
        <f t="shared" ref="P4702:V4703" si="3932">P4703</f>
        <v>0</v>
      </c>
      <c r="Q4702" s="5">
        <f t="shared" si="3932"/>
        <v>0</v>
      </c>
      <c r="R4702" s="5">
        <f t="shared" si="3932"/>
        <v>0</v>
      </c>
      <c r="S4702" s="5">
        <f t="shared" si="3932"/>
        <v>0</v>
      </c>
      <c r="T4702" s="5">
        <f t="shared" si="3932"/>
        <v>6000</v>
      </c>
      <c r="U4702" s="5">
        <f t="shared" si="3932"/>
        <v>0</v>
      </c>
      <c r="V4702" s="42">
        <f t="shared" si="3932"/>
        <v>0</v>
      </c>
      <c r="W4702" s="5">
        <f t="shared" si="3915"/>
        <v>100</v>
      </c>
      <c r="X4702" s="27"/>
    </row>
    <row r="4703" spans="1:25" ht="31.5" customHeight="1" x14ac:dyDescent="0.3">
      <c r="A4703" s="4" t="s">
        <v>297</v>
      </c>
      <c r="B4703" s="4" t="s">
        <v>1793</v>
      </c>
      <c r="C4703" s="4" t="s">
        <v>1352</v>
      </c>
      <c r="D4703" s="4" t="s">
        <v>11</v>
      </c>
      <c r="E4703" s="14" t="s">
        <v>531</v>
      </c>
      <c r="F4703" s="5">
        <f t="shared" si="3931"/>
        <v>6000</v>
      </c>
      <c r="G4703" s="5">
        <f t="shared" si="3931"/>
        <v>12664.8</v>
      </c>
      <c r="H4703" s="5">
        <f t="shared" si="3931"/>
        <v>0</v>
      </c>
      <c r="I4703" s="5">
        <f t="shared" si="3931"/>
        <v>0</v>
      </c>
      <c r="J4703" s="5">
        <f t="shared" si="3931"/>
        <v>0</v>
      </c>
      <c r="K4703" s="5">
        <f t="shared" si="3931"/>
        <v>0</v>
      </c>
      <c r="L4703" s="5">
        <f t="shared" si="3931"/>
        <v>0</v>
      </c>
      <c r="M4703" s="5">
        <f t="shared" si="3879"/>
        <v>6000</v>
      </c>
      <c r="N4703" s="5">
        <f>N4704</f>
        <v>6000</v>
      </c>
      <c r="O4703" s="5">
        <f>O4704</f>
        <v>0</v>
      </c>
      <c r="P4703" s="5">
        <f t="shared" si="3932"/>
        <v>0</v>
      </c>
      <c r="Q4703" s="5">
        <f t="shared" si="3932"/>
        <v>0</v>
      </c>
      <c r="R4703" s="5">
        <f t="shared" si="3932"/>
        <v>0</v>
      </c>
      <c r="S4703" s="5">
        <f t="shared" si="3932"/>
        <v>0</v>
      </c>
      <c r="T4703" s="5">
        <f t="shared" si="3932"/>
        <v>6000</v>
      </c>
      <c r="U4703" s="5">
        <f t="shared" si="3932"/>
        <v>0</v>
      </c>
      <c r="V4703" s="42">
        <f t="shared" si="3932"/>
        <v>0</v>
      </c>
      <c r="W4703" s="5">
        <f t="shared" si="3915"/>
        <v>100</v>
      </c>
      <c r="X4703" s="27"/>
    </row>
    <row r="4704" spans="1:25" ht="31.5" customHeight="1" x14ac:dyDescent="0.3">
      <c r="A4704" s="4" t="s">
        <v>297</v>
      </c>
      <c r="B4704" s="4" t="s">
        <v>1793</v>
      </c>
      <c r="C4704" s="4" t="s">
        <v>1352</v>
      </c>
      <c r="D4704" s="4" t="s">
        <v>12</v>
      </c>
      <c r="E4704" s="14" t="s">
        <v>532</v>
      </c>
      <c r="F4704" s="5">
        <v>6000</v>
      </c>
      <c r="G4704" s="5">
        <v>12664.8</v>
      </c>
      <c r="H4704" s="5"/>
      <c r="I4704" s="5"/>
      <c r="J4704" s="5"/>
      <c r="K4704" s="5"/>
      <c r="L4704" s="5"/>
      <c r="M4704" s="5">
        <f t="shared" si="3879"/>
        <v>6000</v>
      </c>
      <c r="N4704" s="5">
        <v>6000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6000</v>
      </c>
      <c r="U4704" s="5">
        <v>0</v>
      </c>
      <c r="V4704" s="42">
        <v>0</v>
      </c>
      <c r="W4704" s="5">
        <f t="shared" si="3915"/>
        <v>100</v>
      </c>
      <c r="X4704" s="27"/>
    </row>
    <row r="4705" spans="1:25" ht="47.25" hidden="1" customHeight="1" x14ac:dyDescent="0.25">
      <c r="A4705" s="4" t="s">
        <v>297</v>
      </c>
      <c r="B4705" s="4" t="s">
        <v>1793</v>
      </c>
      <c r="C4705" s="4" t="s">
        <v>1409</v>
      </c>
      <c r="D4705" s="4"/>
      <c r="E4705" s="14" t="s">
        <v>1411</v>
      </c>
      <c r="F4705" s="5">
        <f t="shared" ref="F4705:L4707" si="3933">F4706</f>
        <v>0</v>
      </c>
      <c r="G4705" s="5">
        <f t="shared" si="3933"/>
        <v>0</v>
      </c>
      <c r="H4705" s="5">
        <f t="shared" si="3933"/>
        <v>0</v>
      </c>
      <c r="I4705" s="5">
        <f t="shared" si="3933"/>
        <v>0</v>
      </c>
      <c r="J4705" s="5">
        <f t="shared" si="3933"/>
        <v>0</v>
      </c>
      <c r="K4705" s="5">
        <f t="shared" si="3933"/>
        <v>0</v>
      </c>
      <c r="L4705" s="5">
        <f t="shared" si="3933"/>
        <v>0</v>
      </c>
      <c r="M4705" s="5">
        <f t="shared" si="3879"/>
        <v>0</v>
      </c>
      <c r="N4705" s="5">
        <f t="shared" ref="N4705:O4707" si="3934">N4706</f>
        <v>0</v>
      </c>
      <c r="O4705" s="5">
        <f t="shared" si="3934"/>
        <v>0</v>
      </c>
      <c r="P4705" s="5">
        <f t="shared" ref="P4705:V4707" si="3935">P4706</f>
        <v>0</v>
      </c>
      <c r="Q4705" s="5">
        <f t="shared" si="3935"/>
        <v>0</v>
      </c>
      <c r="R4705" s="5">
        <f t="shared" si="3935"/>
        <v>0</v>
      </c>
      <c r="S4705" s="5">
        <f t="shared" si="3935"/>
        <v>0</v>
      </c>
      <c r="T4705" s="5">
        <f t="shared" si="3935"/>
        <v>0</v>
      </c>
      <c r="U4705" s="5">
        <f t="shared" si="3935"/>
        <v>0</v>
      </c>
      <c r="V4705" s="42">
        <f t="shared" si="3935"/>
        <v>0</v>
      </c>
      <c r="W4705" s="5" t="e">
        <f t="shared" si="3915"/>
        <v>#DIV/0!</v>
      </c>
      <c r="X4705" s="27" t="s">
        <v>1591</v>
      </c>
      <c r="Y4705" s="2" t="s">
        <v>1630</v>
      </c>
    </row>
    <row r="4706" spans="1:25" ht="31.5" hidden="1" customHeight="1" x14ac:dyDescent="0.25">
      <c r="A4706" s="4" t="s">
        <v>297</v>
      </c>
      <c r="B4706" s="4" t="s">
        <v>1793</v>
      </c>
      <c r="C4706" s="4" t="s">
        <v>1410</v>
      </c>
      <c r="D4706" s="4"/>
      <c r="E4706" s="14" t="s">
        <v>1412</v>
      </c>
      <c r="F4706" s="5">
        <f t="shared" si="3933"/>
        <v>0</v>
      </c>
      <c r="G4706" s="5">
        <f t="shared" si="3933"/>
        <v>0</v>
      </c>
      <c r="H4706" s="5">
        <f t="shared" si="3933"/>
        <v>0</v>
      </c>
      <c r="I4706" s="5">
        <f t="shared" si="3933"/>
        <v>0</v>
      </c>
      <c r="J4706" s="5">
        <f t="shared" si="3933"/>
        <v>0</v>
      </c>
      <c r="K4706" s="5">
        <f t="shared" si="3933"/>
        <v>0</v>
      </c>
      <c r="L4706" s="5">
        <f t="shared" si="3933"/>
        <v>0</v>
      </c>
      <c r="M4706" s="5">
        <f t="shared" si="3879"/>
        <v>0</v>
      </c>
      <c r="N4706" s="5">
        <f t="shared" si="3934"/>
        <v>0</v>
      </c>
      <c r="O4706" s="5">
        <f t="shared" si="3934"/>
        <v>0</v>
      </c>
      <c r="P4706" s="5">
        <f t="shared" si="3935"/>
        <v>0</v>
      </c>
      <c r="Q4706" s="5">
        <f t="shared" si="3935"/>
        <v>0</v>
      </c>
      <c r="R4706" s="5">
        <f t="shared" si="3935"/>
        <v>0</v>
      </c>
      <c r="S4706" s="5">
        <f t="shared" si="3935"/>
        <v>0</v>
      </c>
      <c r="T4706" s="5">
        <f t="shared" si="3935"/>
        <v>0</v>
      </c>
      <c r="U4706" s="5">
        <f t="shared" si="3935"/>
        <v>0</v>
      </c>
      <c r="V4706" s="42">
        <f t="shared" si="3935"/>
        <v>0</v>
      </c>
      <c r="W4706" s="5" t="e">
        <f t="shared" si="3915"/>
        <v>#DIV/0!</v>
      </c>
      <c r="X4706" s="27" t="s">
        <v>1591</v>
      </c>
      <c r="Y4706" s="2" t="s">
        <v>1630</v>
      </c>
    </row>
    <row r="4707" spans="1:25" ht="31.5" hidden="1" customHeight="1" x14ac:dyDescent="0.3">
      <c r="A4707" s="4" t="s">
        <v>297</v>
      </c>
      <c r="B4707" s="4" t="s">
        <v>1793</v>
      </c>
      <c r="C4707" s="4" t="s">
        <v>1410</v>
      </c>
      <c r="D4707" s="4" t="s">
        <v>11</v>
      </c>
      <c r="E4707" s="14" t="s">
        <v>531</v>
      </c>
      <c r="F4707" s="5">
        <f t="shared" si="3933"/>
        <v>0</v>
      </c>
      <c r="G4707" s="5">
        <f t="shared" si="3933"/>
        <v>0</v>
      </c>
      <c r="H4707" s="5">
        <f t="shared" si="3933"/>
        <v>0</v>
      </c>
      <c r="I4707" s="5">
        <f t="shared" si="3933"/>
        <v>0</v>
      </c>
      <c r="J4707" s="5">
        <f t="shared" si="3933"/>
        <v>0</v>
      </c>
      <c r="K4707" s="5">
        <f t="shared" si="3933"/>
        <v>0</v>
      </c>
      <c r="L4707" s="5">
        <f t="shared" si="3933"/>
        <v>0</v>
      </c>
      <c r="M4707" s="5">
        <f t="shared" si="3879"/>
        <v>0</v>
      </c>
      <c r="N4707" s="5">
        <f t="shared" si="3934"/>
        <v>0</v>
      </c>
      <c r="O4707" s="5">
        <f t="shared" si="3934"/>
        <v>0</v>
      </c>
      <c r="P4707" s="5">
        <f t="shared" si="3935"/>
        <v>0</v>
      </c>
      <c r="Q4707" s="5">
        <f t="shared" si="3935"/>
        <v>0</v>
      </c>
      <c r="R4707" s="5">
        <f t="shared" si="3935"/>
        <v>0</v>
      </c>
      <c r="S4707" s="5">
        <f t="shared" si="3935"/>
        <v>0</v>
      </c>
      <c r="T4707" s="5">
        <f t="shared" si="3935"/>
        <v>0</v>
      </c>
      <c r="U4707" s="5">
        <f t="shared" si="3935"/>
        <v>0</v>
      </c>
      <c r="V4707" s="42">
        <f t="shared" si="3935"/>
        <v>0</v>
      </c>
      <c r="W4707" s="5" t="e">
        <f t="shared" si="3915"/>
        <v>#DIV/0!</v>
      </c>
      <c r="X4707" s="27" t="s">
        <v>1591</v>
      </c>
      <c r="Y4707" s="2" t="s">
        <v>1630</v>
      </c>
    </row>
    <row r="4708" spans="1:25" ht="31.5" hidden="1" customHeight="1" x14ac:dyDescent="0.3">
      <c r="A4708" s="4" t="s">
        <v>297</v>
      </c>
      <c r="B4708" s="4" t="s">
        <v>1793</v>
      </c>
      <c r="C4708" s="4" t="s">
        <v>1410</v>
      </c>
      <c r="D4708" s="4" t="s">
        <v>12</v>
      </c>
      <c r="E4708" s="14" t="s">
        <v>532</v>
      </c>
      <c r="F4708" s="5"/>
      <c r="G4708" s="5"/>
      <c r="H4708" s="5"/>
      <c r="I4708" s="5"/>
      <c r="J4708" s="5"/>
      <c r="K4708" s="5"/>
      <c r="L4708" s="5"/>
      <c r="M4708" s="5">
        <f t="shared" ref="M4708:M4783" si="3936">F4708+I4708+L4708</f>
        <v>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42">
        <v>0</v>
      </c>
      <c r="W4708" s="5" t="e">
        <f t="shared" si="3915"/>
        <v>#DIV/0!</v>
      </c>
      <c r="X4708" s="27" t="s">
        <v>1591</v>
      </c>
      <c r="Y4708" s="2" t="s">
        <v>1630</v>
      </c>
    </row>
    <row r="4709" spans="1:25" s="10" customFormat="1" ht="15.75" customHeight="1" x14ac:dyDescent="0.3">
      <c r="A4709" s="9" t="s">
        <v>297</v>
      </c>
      <c r="B4709" s="9" t="s">
        <v>1794</v>
      </c>
      <c r="C4709" s="9"/>
      <c r="D4709" s="9"/>
      <c r="E4709" s="13" t="s">
        <v>509</v>
      </c>
      <c r="F4709" s="11">
        <f t="shared" ref="F4709:L4709" si="3937">F4710</f>
        <v>2695496.4</v>
      </c>
      <c r="G4709" s="11">
        <f t="shared" si="3937"/>
        <v>933000</v>
      </c>
      <c r="H4709" s="11">
        <f t="shared" si="3937"/>
        <v>0</v>
      </c>
      <c r="I4709" s="11">
        <f t="shared" si="3937"/>
        <v>0</v>
      </c>
      <c r="J4709" s="11">
        <f t="shared" si="3937"/>
        <v>0</v>
      </c>
      <c r="K4709" s="11">
        <f t="shared" si="3937"/>
        <v>0</v>
      </c>
      <c r="L4709" s="11">
        <f t="shared" si="3937"/>
        <v>100235.49099999999</v>
      </c>
      <c r="M4709" s="11">
        <f t="shared" si="3936"/>
        <v>2795731.8909999998</v>
      </c>
      <c r="N4709" s="11">
        <f>N4710</f>
        <v>2994942.5902399998</v>
      </c>
      <c r="O4709" s="11">
        <f>O4710</f>
        <v>302348.32024999993</v>
      </c>
      <c r="P4709" s="11">
        <f t="shared" ref="P4709:V4709" si="3938">P4710</f>
        <v>2778207.10029</v>
      </c>
      <c r="Q4709" s="11">
        <f t="shared" si="3938"/>
        <v>99315.646609999996</v>
      </c>
      <c r="R4709" s="11">
        <f t="shared" si="3938"/>
        <v>2545207.10029</v>
      </c>
      <c r="S4709" s="11">
        <f t="shared" si="3938"/>
        <v>68363.332639999993</v>
      </c>
      <c r="T4709" s="11">
        <f>T4710</f>
        <v>446778.16590000002</v>
      </c>
      <c r="U4709" s="11">
        <f t="shared" si="3938"/>
        <v>234346.99774000002</v>
      </c>
      <c r="V4709" s="41">
        <f t="shared" si="3938"/>
        <v>81170.887990000003</v>
      </c>
      <c r="W4709" s="11">
        <f t="shared" si="3915"/>
        <v>14.917753928104426</v>
      </c>
      <c r="X4709" s="26"/>
    </row>
    <row r="4710" spans="1:25" ht="31.5" customHeight="1" x14ac:dyDescent="0.3">
      <c r="A4710" s="4" t="s">
        <v>297</v>
      </c>
      <c r="B4710" s="4" t="s">
        <v>1794</v>
      </c>
      <c r="C4710" s="4" t="s">
        <v>1488</v>
      </c>
      <c r="D4710" s="4"/>
      <c r="E4710" s="14" t="s">
        <v>1524</v>
      </c>
      <c r="F4710" s="5">
        <f t="shared" ref="F4710:L4710" si="3939">F4711+F4719</f>
        <v>2695496.4</v>
      </c>
      <c r="G4710" s="5">
        <f t="shared" si="3939"/>
        <v>933000</v>
      </c>
      <c r="H4710" s="5">
        <f t="shared" si="3939"/>
        <v>0</v>
      </c>
      <c r="I4710" s="5">
        <f t="shared" si="3939"/>
        <v>0</v>
      </c>
      <c r="J4710" s="5">
        <f t="shared" si="3939"/>
        <v>0</v>
      </c>
      <c r="K4710" s="5">
        <f t="shared" si="3939"/>
        <v>0</v>
      </c>
      <c r="L4710" s="5">
        <f t="shared" si="3939"/>
        <v>100235.49099999999</v>
      </c>
      <c r="M4710" s="5">
        <f t="shared" si="3936"/>
        <v>2795731.8909999998</v>
      </c>
      <c r="N4710" s="5">
        <f>N4711+N4719</f>
        <v>2994942.5902399998</v>
      </c>
      <c r="O4710" s="5">
        <f>O4711+O4719</f>
        <v>302348.32024999993</v>
      </c>
      <c r="P4710" s="5">
        <f t="shared" ref="P4710:V4710" si="3940">P4711+P4719</f>
        <v>2778207.10029</v>
      </c>
      <c r="Q4710" s="5">
        <f t="shared" si="3940"/>
        <v>99315.646609999996</v>
      </c>
      <c r="R4710" s="5">
        <f t="shared" si="3940"/>
        <v>2545207.10029</v>
      </c>
      <c r="S4710" s="5">
        <f t="shared" si="3940"/>
        <v>68363.332639999993</v>
      </c>
      <c r="T4710" s="5">
        <f>T4711+T4719</f>
        <v>446778.16590000002</v>
      </c>
      <c r="U4710" s="5">
        <f t="shared" si="3940"/>
        <v>234346.99774000002</v>
      </c>
      <c r="V4710" s="42">
        <f t="shared" si="3940"/>
        <v>81170.887990000003</v>
      </c>
      <c r="W4710" s="5">
        <f t="shared" si="3915"/>
        <v>14.917753928104426</v>
      </c>
      <c r="X4710" s="27"/>
    </row>
    <row r="4711" spans="1:25" ht="47.25" customHeight="1" x14ac:dyDescent="0.3">
      <c r="A4711" s="4" t="s">
        <v>297</v>
      </c>
      <c r="B4711" s="4" t="s">
        <v>1794</v>
      </c>
      <c r="C4711" s="4" t="s">
        <v>1489</v>
      </c>
      <c r="D4711" s="4"/>
      <c r="E4711" s="14" t="s">
        <v>1525</v>
      </c>
      <c r="F4711" s="5">
        <f>F4712</f>
        <v>2462496.4</v>
      </c>
      <c r="G4711" s="5">
        <f t="shared" ref="G4711:L4714" si="3941">G4712</f>
        <v>700000</v>
      </c>
      <c r="H4711" s="5">
        <f t="shared" si="3941"/>
        <v>0</v>
      </c>
      <c r="I4711" s="5">
        <f t="shared" si="3941"/>
        <v>0</v>
      </c>
      <c r="J4711" s="5">
        <f t="shared" si="3941"/>
        <v>0</v>
      </c>
      <c r="K4711" s="5">
        <f t="shared" si="3941"/>
        <v>0</v>
      </c>
      <c r="L4711" s="5">
        <f t="shared" si="3941"/>
        <v>0</v>
      </c>
      <c r="M4711" s="5">
        <f t="shared" si="3936"/>
        <v>2462496.4</v>
      </c>
      <c r="N4711" s="5">
        <f t="shared" ref="N4711:O4714" si="3942">N4712</f>
        <v>2545207.10029</v>
      </c>
      <c r="O4711" s="5">
        <f t="shared" si="3942"/>
        <v>0</v>
      </c>
      <c r="P4711" s="5">
        <f t="shared" ref="P4711:V4714" si="3943">P4712</f>
        <v>2545207.10029</v>
      </c>
      <c r="Q4711" s="5">
        <f t="shared" si="3943"/>
        <v>0</v>
      </c>
      <c r="R4711" s="5">
        <f t="shared" si="3943"/>
        <v>2545207.10029</v>
      </c>
      <c r="S4711" s="5">
        <f t="shared" si="3943"/>
        <v>0</v>
      </c>
      <c r="T4711" s="5">
        <f t="shared" si="3943"/>
        <v>81170.887990000003</v>
      </c>
      <c r="U4711" s="5">
        <f t="shared" si="3943"/>
        <v>81170.887990000003</v>
      </c>
      <c r="V4711" s="42">
        <f t="shared" si="3943"/>
        <v>81170.887990000003</v>
      </c>
      <c r="W4711" s="5">
        <f t="shared" si="3915"/>
        <v>3.189166334666889</v>
      </c>
      <c r="X4711" s="27"/>
    </row>
    <row r="4712" spans="1:25" ht="47.25" customHeight="1" x14ac:dyDescent="0.3">
      <c r="A4712" s="4" t="s">
        <v>297</v>
      </c>
      <c r="B4712" s="4" t="s">
        <v>1794</v>
      </c>
      <c r="C4712" s="4" t="s">
        <v>1490</v>
      </c>
      <c r="D4712" s="4"/>
      <c r="E4712" s="14" t="s">
        <v>1261</v>
      </c>
      <c r="F4712" s="5">
        <f>F4713</f>
        <v>2462496.4</v>
      </c>
      <c r="G4712" s="5">
        <f t="shared" si="3941"/>
        <v>700000</v>
      </c>
      <c r="H4712" s="5">
        <f t="shared" si="3941"/>
        <v>0</v>
      </c>
      <c r="I4712" s="5">
        <f t="shared" si="3941"/>
        <v>0</v>
      </c>
      <c r="J4712" s="5">
        <f t="shared" si="3941"/>
        <v>0</v>
      </c>
      <c r="K4712" s="5">
        <f t="shared" si="3941"/>
        <v>0</v>
      </c>
      <c r="L4712" s="5">
        <f t="shared" si="3941"/>
        <v>0</v>
      </c>
      <c r="M4712" s="5">
        <f t="shared" si="3936"/>
        <v>2462496.4</v>
      </c>
      <c r="N4712" s="5">
        <f>N4713+N4716</f>
        <v>2545207.10029</v>
      </c>
      <c r="O4712" s="5">
        <f t="shared" ref="O4712:V4712" si="3944">O4713+O4716</f>
        <v>0</v>
      </c>
      <c r="P4712" s="5">
        <f t="shared" si="3944"/>
        <v>2545207.10029</v>
      </c>
      <c r="Q4712" s="5">
        <f t="shared" si="3944"/>
        <v>0</v>
      </c>
      <c r="R4712" s="5">
        <f t="shared" si="3944"/>
        <v>2545207.10029</v>
      </c>
      <c r="S4712" s="5">
        <f t="shared" si="3944"/>
        <v>0</v>
      </c>
      <c r="T4712" s="5">
        <f t="shared" si="3944"/>
        <v>81170.887990000003</v>
      </c>
      <c r="U4712" s="5">
        <f t="shared" si="3944"/>
        <v>81170.887990000003</v>
      </c>
      <c r="V4712" s="5">
        <f t="shared" si="3944"/>
        <v>81170.887990000003</v>
      </c>
      <c r="W4712" s="5">
        <f t="shared" si="3915"/>
        <v>3.189166334666889</v>
      </c>
      <c r="X4712" s="27"/>
    </row>
    <row r="4713" spans="1:25" ht="126" customHeight="1" x14ac:dyDescent="0.3">
      <c r="A4713" s="4" t="s">
        <v>297</v>
      </c>
      <c r="B4713" s="4" t="s">
        <v>1794</v>
      </c>
      <c r="C4713" s="4" t="s">
        <v>1491</v>
      </c>
      <c r="D4713" s="4"/>
      <c r="E4713" s="14" t="s">
        <v>1387</v>
      </c>
      <c r="F4713" s="5">
        <f>F4714</f>
        <v>2462496.4</v>
      </c>
      <c r="G4713" s="5">
        <f t="shared" si="3941"/>
        <v>700000</v>
      </c>
      <c r="H4713" s="5">
        <f t="shared" si="3941"/>
        <v>0</v>
      </c>
      <c r="I4713" s="5">
        <f t="shared" si="3941"/>
        <v>0</v>
      </c>
      <c r="J4713" s="5">
        <f t="shared" si="3941"/>
        <v>0</v>
      </c>
      <c r="K4713" s="5">
        <f t="shared" si="3941"/>
        <v>0</v>
      </c>
      <c r="L4713" s="5">
        <f t="shared" si="3941"/>
        <v>0</v>
      </c>
      <c r="M4713" s="5">
        <f t="shared" si="3936"/>
        <v>2462496.4</v>
      </c>
      <c r="N4713" s="5">
        <f t="shared" si="3942"/>
        <v>2462496.3859999999</v>
      </c>
      <c r="O4713" s="5">
        <f t="shared" si="3942"/>
        <v>0</v>
      </c>
      <c r="P4713" s="5">
        <f t="shared" si="3943"/>
        <v>2462496.3859999999</v>
      </c>
      <c r="Q4713" s="5">
        <f t="shared" si="3943"/>
        <v>0</v>
      </c>
      <c r="R4713" s="5">
        <f t="shared" si="3943"/>
        <v>2462496.3859999999</v>
      </c>
      <c r="S4713" s="5">
        <f t="shared" si="3943"/>
        <v>0</v>
      </c>
      <c r="T4713" s="5">
        <f t="shared" si="3943"/>
        <v>0</v>
      </c>
      <c r="U4713" s="5">
        <f t="shared" si="3943"/>
        <v>0</v>
      </c>
      <c r="V4713" s="42">
        <f t="shared" si="3943"/>
        <v>0</v>
      </c>
      <c r="W4713" s="5">
        <f t="shared" si="3915"/>
        <v>0</v>
      </c>
      <c r="X4713" s="27"/>
    </row>
    <row r="4714" spans="1:25" ht="31.5" customHeight="1" x14ac:dyDescent="0.3">
      <c r="A4714" s="4" t="s">
        <v>297</v>
      </c>
      <c r="B4714" s="4" t="s">
        <v>1794</v>
      </c>
      <c r="C4714" s="4" t="s">
        <v>1491</v>
      </c>
      <c r="D4714" s="4" t="s">
        <v>271</v>
      </c>
      <c r="E4714" s="14" t="s">
        <v>539</v>
      </c>
      <c r="F4714" s="5">
        <f>F4715</f>
        <v>2462496.4</v>
      </c>
      <c r="G4714" s="5">
        <f t="shared" si="3941"/>
        <v>700000</v>
      </c>
      <c r="H4714" s="5">
        <f t="shared" si="3941"/>
        <v>0</v>
      </c>
      <c r="I4714" s="5">
        <f t="shared" si="3941"/>
        <v>0</v>
      </c>
      <c r="J4714" s="5">
        <f t="shared" si="3941"/>
        <v>0</v>
      </c>
      <c r="K4714" s="5">
        <f t="shared" si="3941"/>
        <v>0</v>
      </c>
      <c r="L4714" s="5">
        <f t="shared" si="3941"/>
        <v>0</v>
      </c>
      <c r="M4714" s="5">
        <f t="shared" si="3936"/>
        <v>2462496.4</v>
      </c>
      <c r="N4714" s="5">
        <f t="shared" si="3942"/>
        <v>2462496.3859999999</v>
      </c>
      <c r="O4714" s="5">
        <f t="shared" si="3942"/>
        <v>0</v>
      </c>
      <c r="P4714" s="5">
        <f t="shared" si="3943"/>
        <v>2462496.3859999999</v>
      </c>
      <c r="Q4714" s="5">
        <f t="shared" si="3943"/>
        <v>0</v>
      </c>
      <c r="R4714" s="5">
        <f t="shared" si="3943"/>
        <v>2462496.3859999999</v>
      </c>
      <c r="S4714" s="5">
        <f t="shared" si="3943"/>
        <v>0</v>
      </c>
      <c r="T4714" s="5">
        <f t="shared" si="3943"/>
        <v>0</v>
      </c>
      <c r="U4714" s="5">
        <f t="shared" si="3943"/>
        <v>0</v>
      </c>
      <c r="V4714" s="42">
        <f t="shared" si="3943"/>
        <v>0</v>
      </c>
      <c r="W4714" s="5">
        <f t="shared" si="3915"/>
        <v>0</v>
      </c>
      <c r="X4714" s="27"/>
    </row>
    <row r="4715" spans="1:25" ht="15.75" customHeight="1" x14ac:dyDescent="0.3">
      <c r="A4715" s="4" t="s">
        <v>297</v>
      </c>
      <c r="B4715" s="4" t="s">
        <v>1794</v>
      </c>
      <c r="C4715" s="4" t="s">
        <v>1491</v>
      </c>
      <c r="D4715" s="4" t="s">
        <v>270</v>
      </c>
      <c r="E4715" s="14" t="s">
        <v>540</v>
      </c>
      <c r="F4715" s="5">
        <v>2462496.4</v>
      </c>
      <c r="G4715" s="5">
        <v>700000</v>
      </c>
      <c r="H4715" s="5"/>
      <c r="I4715" s="5"/>
      <c r="J4715" s="5"/>
      <c r="K4715" s="5"/>
      <c r="L4715" s="5"/>
      <c r="M4715" s="5">
        <f t="shared" si="3936"/>
        <v>2462496.4</v>
      </c>
      <c r="N4715" s="5">
        <v>2462496.3859999999</v>
      </c>
      <c r="O4715" s="5">
        <v>0</v>
      </c>
      <c r="P4715" s="5">
        <f>N4715</f>
        <v>2462496.3859999999</v>
      </c>
      <c r="Q4715" s="5">
        <f>O4715</f>
        <v>0</v>
      </c>
      <c r="R4715" s="5">
        <f>N4715</f>
        <v>2462496.3859999999</v>
      </c>
      <c r="S4715" s="5">
        <f>O4715</f>
        <v>0</v>
      </c>
      <c r="T4715" s="5">
        <v>0</v>
      </c>
      <c r="U4715" s="5">
        <v>0</v>
      </c>
      <c r="V4715" s="42">
        <v>0</v>
      </c>
      <c r="W4715" s="5">
        <f t="shared" si="3915"/>
        <v>0</v>
      </c>
      <c r="X4715" s="27"/>
    </row>
    <row r="4716" spans="1:25" ht="109.2" x14ac:dyDescent="0.3">
      <c r="A4716" s="4" t="s">
        <v>297</v>
      </c>
      <c r="B4716" s="4" t="s">
        <v>1794</v>
      </c>
      <c r="C4716" s="4" t="s">
        <v>1755</v>
      </c>
      <c r="D4716" s="4"/>
      <c r="E4716" s="14" t="s">
        <v>1386</v>
      </c>
      <c r="F4716" s="5"/>
      <c r="G4716" s="5"/>
      <c r="H4716" s="5"/>
      <c r="I4716" s="5"/>
      <c r="J4716" s="5"/>
      <c r="K4716" s="5"/>
      <c r="L4716" s="5"/>
      <c r="M4716" s="5">
        <f>M4717</f>
        <v>0</v>
      </c>
      <c r="N4716" s="5">
        <f t="shared" ref="N4716:V4717" si="3945">N4717</f>
        <v>82710.714290000004</v>
      </c>
      <c r="O4716" s="5">
        <f t="shared" si="3945"/>
        <v>0</v>
      </c>
      <c r="P4716" s="5">
        <f t="shared" si="3945"/>
        <v>82710.714290000004</v>
      </c>
      <c r="Q4716" s="5">
        <f t="shared" si="3945"/>
        <v>0</v>
      </c>
      <c r="R4716" s="5">
        <f t="shared" si="3945"/>
        <v>82710.714290000004</v>
      </c>
      <c r="S4716" s="5">
        <f t="shared" si="3945"/>
        <v>0</v>
      </c>
      <c r="T4716" s="5">
        <f t="shared" si="3945"/>
        <v>81170.887990000003</v>
      </c>
      <c r="U4716" s="5">
        <f t="shared" si="3945"/>
        <v>81170.887990000003</v>
      </c>
      <c r="V4716" s="5">
        <f t="shared" si="3945"/>
        <v>81170.887990000003</v>
      </c>
      <c r="W4716" s="5">
        <f t="shared" si="3915"/>
        <v>98.138298873104802</v>
      </c>
      <c r="X4716" s="27"/>
    </row>
    <row r="4717" spans="1:25" ht="31.2" x14ac:dyDescent="0.3">
      <c r="A4717" s="4" t="s">
        <v>297</v>
      </c>
      <c r="B4717" s="4" t="s">
        <v>1794</v>
      </c>
      <c r="C4717" s="4" t="s">
        <v>1755</v>
      </c>
      <c r="D4717" s="4" t="s">
        <v>271</v>
      </c>
      <c r="E4717" s="14" t="s">
        <v>539</v>
      </c>
      <c r="F4717" s="5"/>
      <c r="G4717" s="5"/>
      <c r="H4717" s="5"/>
      <c r="I4717" s="5"/>
      <c r="J4717" s="5"/>
      <c r="K4717" s="5"/>
      <c r="L4717" s="5"/>
      <c r="M4717" s="5">
        <f>M4718</f>
        <v>0</v>
      </c>
      <c r="N4717" s="5">
        <f t="shared" si="3945"/>
        <v>82710.714290000004</v>
      </c>
      <c r="O4717" s="5">
        <f t="shared" si="3945"/>
        <v>0</v>
      </c>
      <c r="P4717" s="5">
        <f t="shared" si="3945"/>
        <v>82710.714290000004</v>
      </c>
      <c r="Q4717" s="5">
        <f t="shared" si="3945"/>
        <v>0</v>
      </c>
      <c r="R4717" s="5">
        <f t="shared" si="3945"/>
        <v>82710.714290000004</v>
      </c>
      <c r="S4717" s="5">
        <f t="shared" si="3945"/>
        <v>0</v>
      </c>
      <c r="T4717" s="5">
        <f t="shared" si="3945"/>
        <v>81170.887990000003</v>
      </c>
      <c r="U4717" s="5">
        <f t="shared" si="3945"/>
        <v>81170.887990000003</v>
      </c>
      <c r="V4717" s="5">
        <f t="shared" si="3945"/>
        <v>81170.887990000003</v>
      </c>
      <c r="W4717" s="5">
        <f t="shared" si="3915"/>
        <v>98.138298873104802</v>
      </c>
      <c r="X4717" s="27"/>
    </row>
    <row r="4718" spans="1:25" ht="15.75" customHeight="1" x14ac:dyDescent="0.3">
      <c r="A4718" s="4" t="s">
        <v>297</v>
      </c>
      <c r="B4718" s="4" t="s">
        <v>1794</v>
      </c>
      <c r="C4718" s="4" t="s">
        <v>1755</v>
      </c>
      <c r="D4718" s="4" t="s">
        <v>270</v>
      </c>
      <c r="E4718" s="14" t="s">
        <v>540</v>
      </c>
      <c r="F4718" s="5"/>
      <c r="G4718" s="5"/>
      <c r="H4718" s="5"/>
      <c r="I4718" s="5"/>
      <c r="J4718" s="5"/>
      <c r="K4718" s="5"/>
      <c r="L4718" s="5"/>
      <c r="M4718" s="5">
        <v>0</v>
      </c>
      <c r="N4718" s="5">
        <v>82710.714290000004</v>
      </c>
      <c r="O4718" s="5">
        <v>0</v>
      </c>
      <c r="P4718" s="5">
        <f>N4718</f>
        <v>82710.714290000004</v>
      </c>
      <c r="Q4718" s="5">
        <v>0</v>
      </c>
      <c r="R4718" s="5">
        <f>N4718</f>
        <v>82710.714290000004</v>
      </c>
      <c r="S4718" s="5">
        <v>0</v>
      </c>
      <c r="T4718" s="5">
        <v>81170.887990000003</v>
      </c>
      <c r="U4718" s="5">
        <f>T4718</f>
        <v>81170.887990000003</v>
      </c>
      <c r="V4718" s="5">
        <f>T4718</f>
        <v>81170.887990000003</v>
      </c>
      <c r="W4718" s="5">
        <f t="shared" si="3915"/>
        <v>98.138298873104802</v>
      </c>
      <c r="X4718" s="27"/>
    </row>
    <row r="4719" spans="1:25" ht="47.25" customHeight="1" x14ac:dyDescent="0.3">
      <c r="A4719" s="4" t="s">
        <v>297</v>
      </c>
      <c r="B4719" s="4" t="s">
        <v>1794</v>
      </c>
      <c r="C4719" s="4" t="s">
        <v>1515</v>
      </c>
      <c r="D4719" s="4"/>
      <c r="E4719" s="14" t="s">
        <v>1516</v>
      </c>
      <c r="F4719" s="5">
        <f t="shared" ref="F4719:L4719" si="3946">F4720</f>
        <v>233000</v>
      </c>
      <c r="G4719" s="5">
        <f t="shared" si="3946"/>
        <v>233000</v>
      </c>
      <c r="H4719" s="5">
        <f t="shared" si="3946"/>
        <v>0</v>
      </c>
      <c r="I4719" s="5">
        <f t="shared" si="3946"/>
        <v>0</v>
      </c>
      <c r="J4719" s="5">
        <f t="shared" si="3946"/>
        <v>0</v>
      </c>
      <c r="K4719" s="5">
        <f t="shared" si="3946"/>
        <v>0</v>
      </c>
      <c r="L4719" s="5">
        <f t="shared" si="3946"/>
        <v>100235.49099999999</v>
      </c>
      <c r="M4719" s="5">
        <f t="shared" si="3936"/>
        <v>333235.49099999998</v>
      </c>
      <c r="N4719" s="5">
        <f>N4720</f>
        <v>449735.48995000002</v>
      </c>
      <c r="O4719" s="5">
        <f>O4720</f>
        <v>302348.32024999993</v>
      </c>
      <c r="P4719" s="5">
        <f t="shared" ref="P4719:V4719" si="3947">P4720</f>
        <v>233000</v>
      </c>
      <c r="Q4719" s="5">
        <f t="shared" si="3947"/>
        <v>99315.646609999996</v>
      </c>
      <c r="R4719" s="5">
        <f t="shared" si="3947"/>
        <v>0</v>
      </c>
      <c r="S4719" s="5">
        <f t="shared" si="3947"/>
        <v>68363.332639999993</v>
      </c>
      <c r="T4719" s="5">
        <f>T4720</f>
        <v>365607.27791</v>
      </c>
      <c r="U4719" s="5">
        <f t="shared" si="3947"/>
        <v>153176.10975</v>
      </c>
      <c r="V4719" s="42">
        <f t="shared" si="3947"/>
        <v>0</v>
      </c>
      <c r="W4719" s="5">
        <f t="shared" si="3915"/>
        <v>81.293846289659484</v>
      </c>
      <c r="X4719" s="27"/>
    </row>
    <row r="4720" spans="1:25" ht="63" customHeight="1" x14ac:dyDescent="0.3">
      <c r="A4720" s="4" t="s">
        <v>297</v>
      </c>
      <c r="B4720" s="4" t="s">
        <v>1794</v>
      </c>
      <c r="C4720" s="4" t="s">
        <v>1517</v>
      </c>
      <c r="D4720" s="4"/>
      <c r="E4720" s="14" t="s">
        <v>965</v>
      </c>
      <c r="F4720" s="5">
        <f t="shared" ref="F4720:K4720" si="3948">F4724</f>
        <v>233000</v>
      </c>
      <c r="G4720" s="5">
        <f t="shared" si="3948"/>
        <v>233000</v>
      </c>
      <c r="H4720" s="5">
        <f t="shared" si="3948"/>
        <v>0</v>
      </c>
      <c r="I4720" s="5">
        <f t="shared" si="3948"/>
        <v>0</v>
      </c>
      <c r="J4720" s="5">
        <f t="shared" si="3948"/>
        <v>0</v>
      </c>
      <c r="K4720" s="5">
        <f t="shared" si="3948"/>
        <v>0</v>
      </c>
      <c r="L4720" s="5">
        <f>L4724+L4721</f>
        <v>100235.49099999999</v>
      </c>
      <c r="M4720" s="5">
        <f t="shared" si="3936"/>
        <v>333235.49099999998</v>
      </c>
      <c r="N4720" s="5">
        <f>N4724+N4721</f>
        <v>449735.48995000002</v>
      </c>
      <c r="O4720" s="5">
        <f>O4724+O4721</f>
        <v>302348.32024999993</v>
      </c>
      <c r="P4720" s="5">
        <f t="shared" ref="P4720:V4720" si="3949">P4724</f>
        <v>233000</v>
      </c>
      <c r="Q4720" s="5">
        <f t="shared" si="3949"/>
        <v>99315.646609999996</v>
      </c>
      <c r="R4720" s="5">
        <f t="shared" si="3949"/>
        <v>0</v>
      </c>
      <c r="S4720" s="5">
        <f t="shared" si="3949"/>
        <v>68363.332639999993</v>
      </c>
      <c r="T4720" s="5">
        <f>T4724+T4721</f>
        <v>365607.27791</v>
      </c>
      <c r="U4720" s="5">
        <f t="shared" si="3949"/>
        <v>153176.10975</v>
      </c>
      <c r="V4720" s="42">
        <f t="shared" si="3949"/>
        <v>0</v>
      </c>
      <c r="W4720" s="5">
        <f t="shared" si="3915"/>
        <v>81.293846289659484</v>
      </c>
      <c r="X4720" s="27"/>
    </row>
    <row r="4721" spans="1:24" ht="31.5" customHeight="1" x14ac:dyDescent="0.3">
      <c r="A4721" s="4" t="s">
        <v>297</v>
      </c>
      <c r="B4721" s="4" t="s">
        <v>1794</v>
      </c>
      <c r="C4721" s="4" t="s">
        <v>1596</v>
      </c>
      <c r="D4721" s="4"/>
      <c r="E4721" s="14" t="s">
        <v>1593</v>
      </c>
      <c r="F4721" s="5"/>
      <c r="G4721" s="5"/>
      <c r="H4721" s="5"/>
      <c r="I4721" s="5"/>
      <c r="J4721" s="5"/>
      <c r="K4721" s="5"/>
      <c r="L4721" s="5">
        <f>L4722</f>
        <v>17434.032999999999</v>
      </c>
      <c r="M4721" s="5">
        <f t="shared" si="3936"/>
        <v>17434.032999999999</v>
      </c>
      <c r="N4721" s="5">
        <f>N4722</f>
        <v>17434.032709999999</v>
      </c>
      <c r="O4721" s="5">
        <f>O4722</f>
        <v>3731.2163999999998</v>
      </c>
      <c r="P4721" s="5">
        <f t="shared" ref="P4721:V4722" si="3950">P4722</f>
        <v>0</v>
      </c>
      <c r="Q4721" s="5">
        <f t="shared" si="3950"/>
        <v>0</v>
      </c>
      <c r="R4721" s="5">
        <f t="shared" si="3950"/>
        <v>0</v>
      </c>
      <c r="S4721" s="5">
        <f t="shared" si="3950"/>
        <v>0</v>
      </c>
      <c r="T4721" s="5">
        <f>T4722</f>
        <v>13143.037420000001</v>
      </c>
      <c r="U4721" s="5">
        <f t="shared" si="3950"/>
        <v>0</v>
      </c>
      <c r="V4721" s="42">
        <f t="shared" si="3950"/>
        <v>0</v>
      </c>
      <c r="W4721" s="5">
        <f t="shared" si="3915"/>
        <v>75.387247681721263</v>
      </c>
      <c r="X4721" s="27"/>
    </row>
    <row r="4722" spans="1:24" ht="31.5" customHeight="1" x14ac:dyDescent="0.3">
      <c r="A4722" s="4" t="s">
        <v>297</v>
      </c>
      <c r="B4722" s="4" t="s">
        <v>1794</v>
      </c>
      <c r="C4722" s="4" t="s">
        <v>1596</v>
      </c>
      <c r="D4722" s="4" t="s">
        <v>11</v>
      </c>
      <c r="E4722" s="14" t="s">
        <v>531</v>
      </c>
      <c r="F4722" s="5"/>
      <c r="G4722" s="5"/>
      <c r="H4722" s="5"/>
      <c r="I4722" s="5"/>
      <c r="J4722" s="5"/>
      <c r="K4722" s="5"/>
      <c r="L4722" s="5">
        <f>L4723</f>
        <v>17434.032999999999</v>
      </c>
      <c r="M4722" s="5">
        <f t="shared" si="3936"/>
        <v>17434.032999999999</v>
      </c>
      <c r="N4722" s="5">
        <f>N4723</f>
        <v>17434.032709999999</v>
      </c>
      <c r="O4722" s="5">
        <f>O4723</f>
        <v>3731.2163999999998</v>
      </c>
      <c r="P4722" s="5">
        <f t="shared" si="3950"/>
        <v>0</v>
      </c>
      <c r="Q4722" s="5">
        <f t="shared" si="3950"/>
        <v>0</v>
      </c>
      <c r="R4722" s="5">
        <f t="shared" si="3950"/>
        <v>0</v>
      </c>
      <c r="S4722" s="5">
        <f t="shared" si="3950"/>
        <v>0</v>
      </c>
      <c r="T4722" s="5">
        <f>T4723</f>
        <v>13143.037420000001</v>
      </c>
      <c r="U4722" s="5">
        <f t="shared" si="3950"/>
        <v>0</v>
      </c>
      <c r="V4722" s="42">
        <f t="shared" si="3950"/>
        <v>0</v>
      </c>
      <c r="W4722" s="5">
        <f t="shared" si="3915"/>
        <v>75.387247681721263</v>
      </c>
      <c r="X4722" s="27"/>
    </row>
    <row r="4723" spans="1:24" ht="31.5" customHeight="1" x14ac:dyDescent="0.3">
      <c r="A4723" s="4" t="s">
        <v>297</v>
      </c>
      <c r="B4723" s="4" t="s">
        <v>1794</v>
      </c>
      <c r="C4723" s="4" t="s">
        <v>1596</v>
      </c>
      <c r="D4723" s="4" t="s">
        <v>12</v>
      </c>
      <c r="E4723" s="14" t="s">
        <v>532</v>
      </c>
      <c r="F4723" s="5"/>
      <c r="G4723" s="5"/>
      <c r="H4723" s="5"/>
      <c r="I4723" s="5"/>
      <c r="J4723" s="5"/>
      <c r="K4723" s="5"/>
      <c r="L4723" s="5">
        <v>17434.032999999999</v>
      </c>
      <c r="M4723" s="5">
        <f t="shared" si="3936"/>
        <v>17434.032999999999</v>
      </c>
      <c r="N4723" s="5">
        <v>17434.032709999999</v>
      </c>
      <c r="O4723" s="5">
        <v>3731.2163999999998</v>
      </c>
      <c r="P4723" s="5">
        <v>0</v>
      </c>
      <c r="Q4723" s="5">
        <v>0</v>
      </c>
      <c r="R4723" s="5">
        <v>0</v>
      </c>
      <c r="S4723" s="5">
        <v>0</v>
      </c>
      <c r="T4723" s="5">
        <v>13143.037420000001</v>
      </c>
      <c r="U4723" s="5">
        <v>0</v>
      </c>
      <c r="V4723" s="42">
        <v>0</v>
      </c>
      <c r="W4723" s="5">
        <f t="shared" si="3915"/>
        <v>75.387247681721263</v>
      </c>
      <c r="X4723" s="27"/>
    </row>
    <row r="4724" spans="1:24" ht="110.25" customHeight="1" x14ac:dyDescent="0.3">
      <c r="A4724" s="4" t="s">
        <v>297</v>
      </c>
      <c r="B4724" s="4" t="s">
        <v>1794</v>
      </c>
      <c r="C4724" s="4" t="s">
        <v>1520</v>
      </c>
      <c r="D4724" s="4"/>
      <c r="E4724" s="14" t="s">
        <v>1386</v>
      </c>
      <c r="F4724" s="5">
        <f t="shared" ref="F4724:L4725" si="3951">F4725</f>
        <v>233000</v>
      </c>
      <c r="G4724" s="5">
        <f t="shared" si="3951"/>
        <v>233000</v>
      </c>
      <c r="H4724" s="5">
        <f t="shared" si="3951"/>
        <v>0</v>
      </c>
      <c r="I4724" s="5">
        <f t="shared" si="3951"/>
        <v>0</v>
      </c>
      <c r="J4724" s="5">
        <f t="shared" si="3951"/>
        <v>0</v>
      </c>
      <c r="K4724" s="5">
        <f t="shared" si="3951"/>
        <v>0</v>
      </c>
      <c r="L4724" s="5">
        <f t="shared" si="3951"/>
        <v>82801.457999999999</v>
      </c>
      <c r="M4724" s="5">
        <f t="shared" si="3936"/>
        <v>315801.45799999998</v>
      </c>
      <c r="N4724" s="5">
        <f>N4725+N4727</f>
        <v>432301.45724000002</v>
      </c>
      <c r="O4724" s="5">
        <f>O4725+O4727</f>
        <v>298617.10384999996</v>
      </c>
      <c r="P4724" s="5">
        <f t="shared" ref="P4724:V4724" si="3952">P4725+P4727</f>
        <v>233000</v>
      </c>
      <c r="Q4724" s="5">
        <f t="shared" si="3952"/>
        <v>99315.646609999996</v>
      </c>
      <c r="R4724" s="5">
        <f t="shared" si="3952"/>
        <v>0</v>
      </c>
      <c r="S4724" s="5">
        <f t="shared" si="3952"/>
        <v>68363.332639999993</v>
      </c>
      <c r="T4724" s="5">
        <f>T4725+T4727</f>
        <v>352464.24049</v>
      </c>
      <c r="U4724" s="5">
        <f t="shared" si="3952"/>
        <v>153176.10975</v>
      </c>
      <c r="V4724" s="42">
        <f t="shared" si="3952"/>
        <v>0</v>
      </c>
      <c r="W4724" s="5">
        <f t="shared" si="3915"/>
        <v>81.532050051435064</v>
      </c>
      <c r="X4724" s="27"/>
    </row>
    <row r="4725" spans="1:24" ht="31.5" customHeight="1" x14ac:dyDescent="0.3">
      <c r="A4725" s="4" t="s">
        <v>297</v>
      </c>
      <c r="B4725" s="4" t="s">
        <v>1794</v>
      </c>
      <c r="C4725" s="4" t="s">
        <v>1520</v>
      </c>
      <c r="D4725" s="4" t="s">
        <v>11</v>
      </c>
      <c r="E4725" s="14" t="s">
        <v>531</v>
      </c>
      <c r="F4725" s="5">
        <f t="shared" si="3951"/>
        <v>233000</v>
      </c>
      <c r="G4725" s="5">
        <f t="shared" si="3951"/>
        <v>233000</v>
      </c>
      <c r="H4725" s="5">
        <f t="shared" si="3951"/>
        <v>0</v>
      </c>
      <c r="I4725" s="5">
        <f t="shared" si="3951"/>
        <v>0</v>
      </c>
      <c r="J4725" s="5">
        <f t="shared" si="3951"/>
        <v>0</v>
      </c>
      <c r="K4725" s="5">
        <f t="shared" si="3951"/>
        <v>0</v>
      </c>
      <c r="L4725" s="5">
        <f t="shared" si="3951"/>
        <v>82801.457999999999</v>
      </c>
      <c r="M4725" s="5">
        <f t="shared" si="3936"/>
        <v>315801.45799999998</v>
      </c>
      <c r="N4725" s="5">
        <f>N4726</f>
        <v>432301.45724000002</v>
      </c>
      <c r="O4725" s="5">
        <f>O4726</f>
        <v>230253.77120999998</v>
      </c>
      <c r="P4725" s="5">
        <f t="shared" ref="P4725:V4725" si="3953">P4726</f>
        <v>233000</v>
      </c>
      <c r="Q4725" s="5">
        <f t="shared" si="3953"/>
        <v>30952.313969999999</v>
      </c>
      <c r="R4725" s="5">
        <f t="shared" si="3953"/>
        <v>0</v>
      </c>
      <c r="S4725" s="5">
        <f t="shared" si="3953"/>
        <v>0</v>
      </c>
      <c r="T4725" s="5">
        <f t="shared" si="3953"/>
        <v>352464.24049</v>
      </c>
      <c r="U4725" s="5">
        <f t="shared" si="3953"/>
        <v>153176.10975</v>
      </c>
      <c r="V4725" s="42">
        <f t="shared" si="3953"/>
        <v>0</v>
      </c>
      <c r="W4725" s="5">
        <f t="shared" si="3915"/>
        <v>81.532050051435064</v>
      </c>
      <c r="X4725" s="27"/>
    </row>
    <row r="4726" spans="1:24" ht="31.5" customHeight="1" x14ac:dyDescent="0.3">
      <c r="A4726" s="4" t="s">
        <v>297</v>
      </c>
      <c r="B4726" s="4" t="s">
        <v>1794</v>
      </c>
      <c r="C4726" s="4" t="s">
        <v>1520</v>
      </c>
      <c r="D4726" s="4" t="s">
        <v>12</v>
      </c>
      <c r="E4726" s="14" t="s">
        <v>532</v>
      </c>
      <c r="F4726" s="5">
        <v>233000</v>
      </c>
      <c r="G4726" s="5">
        <v>233000</v>
      </c>
      <c r="H4726" s="5"/>
      <c r="I4726" s="5"/>
      <c r="J4726" s="5"/>
      <c r="K4726" s="5"/>
      <c r="L4726" s="5">
        <v>82801.457999999999</v>
      </c>
      <c r="M4726" s="5">
        <f t="shared" si="3936"/>
        <v>315801.45799999998</v>
      </c>
      <c r="N4726" s="5">
        <v>432301.45724000002</v>
      </c>
      <c r="O4726" s="5">
        <f>199301.45724+30952.31397</f>
        <v>230253.77120999998</v>
      </c>
      <c r="P4726" s="5">
        <v>233000</v>
      </c>
      <c r="Q4726" s="5">
        <v>30952.313969999999</v>
      </c>
      <c r="R4726" s="5">
        <v>0</v>
      </c>
      <c r="S4726" s="5">
        <v>0</v>
      </c>
      <c r="T4726" s="5">
        <v>352464.24049</v>
      </c>
      <c r="U4726" s="5">
        <v>153176.10975</v>
      </c>
      <c r="V4726" s="42">
        <v>0</v>
      </c>
      <c r="W4726" s="5">
        <f t="shared" si="3915"/>
        <v>81.532050051435064</v>
      </c>
      <c r="X4726" s="27"/>
    </row>
    <row r="4727" spans="1:24" ht="31.5" hidden="1" customHeight="1" x14ac:dyDescent="0.3">
      <c r="A4727" s="4" t="s">
        <v>297</v>
      </c>
      <c r="B4727" s="4" t="s">
        <v>1794</v>
      </c>
      <c r="C4727" s="4" t="s">
        <v>1520</v>
      </c>
      <c r="D4727" s="4" t="s">
        <v>271</v>
      </c>
      <c r="E4727" s="14" t="s">
        <v>539</v>
      </c>
      <c r="F4727" s="5"/>
      <c r="G4727" s="5"/>
      <c r="H4727" s="5"/>
      <c r="I4727" s="5"/>
      <c r="J4727" s="5"/>
      <c r="K4727" s="5"/>
      <c r="L4727" s="5"/>
      <c r="M4727" s="5">
        <f>M4728</f>
        <v>0</v>
      </c>
      <c r="N4727" s="5">
        <f t="shared" ref="N4727:V4727" si="3954">N4728</f>
        <v>0</v>
      </c>
      <c r="O4727" s="5">
        <f t="shared" si="3954"/>
        <v>68363.332639999993</v>
      </c>
      <c r="P4727" s="5">
        <f t="shared" si="3954"/>
        <v>0</v>
      </c>
      <c r="Q4727" s="5">
        <f t="shared" si="3954"/>
        <v>68363.332639999993</v>
      </c>
      <c r="R4727" s="5">
        <f t="shared" si="3954"/>
        <v>0</v>
      </c>
      <c r="S4727" s="5">
        <f t="shared" si="3954"/>
        <v>68363.332639999993</v>
      </c>
      <c r="T4727" s="5">
        <f t="shared" si="3954"/>
        <v>0</v>
      </c>
      <c r="U4727" s="5">
        <f t="shared" si="3954"/>
        <v>0</v>
      </c>
      <c r="V4727" s="42">
        <f t="shared" si="3954"/>
        <v>0</v>
      </c>
      <c r="W4727" s="5" t="e">
        <f t="shared" si="3915"/>
        <v>#DIV/0!</v>
      </c>
      <c r="X4727" s="25" t="s">
        <v>1591</v>
      </c>
    </row>
    <row r="4728" spans="1:24" ht="18" hidden="1" customHeight="1" x14ac:dyDescent="0.3">
      <c r="A4728" s="4" t="s">
        <v>297</v>
      </c>
      <c r="B4728" s="4" t="s">
        <v>1794</v>
      </c>
      <c r="C4728" s="4" t="s">
        <v>1520</v>
      </c>
      <c r="D4728" s="4" t="s">
        <v>270</v>
      </c>
      <c r="E4728" s="14" t="s">
        <v>540</v>
      </c>
      <c r="F4728" s="5"/>
      <c r="G4728" s="5"/>
      <c r="H4728" s="5"/>
      <c r="I4728" s="5"/>
      <c r="J4728" s="5"/>
      <c r="K4728" s="5"/>
      <c r="L4728" s="5"/>
      <c r="M4728" s="5">
        <v>0</v>
      </c>
      <c r="N4728" s="5">
        <v>0</v>
      </c>
      <c r="O4728" s="5">
        <v>68363.332639999993</v>
      </c>
      <c r="P4728" s="5">
        <f>N4728</f>
        <v>0</v>
      </c>
      <c r="Q4728" s="5">
        <f>O4728</f>
        <v>68363.332639999993</v>
      </c>
      <c r="R4728" s="5">
        <f>N4728</f>
        <v>0</v>
      </c>
      <c r="S4728" s="5">
        <f>O4728</f>
        <v>68363.332639999993</v>
      </c>
      <c r="T4728" s="5">
        <v>0</v>
      </c>
      <c r="U4728" s="5">
        <f>T4728</f>
        <v>0</v>
      </c>
      <c r="V4728" s="42">
        <f>T4728</f>
        <v>0</v>
      </c>
      <c r="W4728" s="5" t="e">
        <f t="shared" si="3915"/>
        <v>#DIV/0!</v>
      </c>
      <c r="X4728" s="25" t="s">
        <v>1591</v>
      </c>
    </row>
    <row r="4729" spans="1:24" s="10" customFormat="1" ht="18" customHeight="1" x14ac:dyDescent="0.3">
      <c r="A4729" s="9" t="s">
        <v>297</v>
      </c>
      <c r="B4729" s="9" t="s">
        <v>1787</v>
      </c>
      <c r="C4729" s="9"/>
      <c r="D4729" s="9"/>
      <c r="E4729" s="13" t="s">
        <v>510</v>
      </c>
      <c r="F4729" s="11">
        <f t="shared" ref="F4729:L4729" si="3955">F4730+F4784</f>
        <v>4227935.4000000004</v>
      </c>
      <c r="G4729" s="11">
        <f t="shared" si="3955"/>
        <v>5263374.3000000007</v>
      </c>
      <c r="H4729" s="11">
        <f t="shared" si="3955"/>
        <v>5337694.8</v>
      </c>
      <c r="I4729" s="11">
        <f t="shared" si="3955"/>
        <v>-341113.43800000002</v>
      </c>
      <c r="J4729" s="11">
        <f t="shared" si="3955"/>
        <v>-380047.60000000003</v>
      </c>
      <c r="K4729" s="11">
        <f t="shared" si="3955"/>
        <v>-385926.10000000003</v>
      </c>
      <c r="L4729" s="11">
        <f t="shared" si="3955"/>
        <v>-1013330.0490000001</v>
      </c>
      <c r="M4729" s="11">
        <f t="shared" si="3936"/>
        <v>2873491.9130000002</v>
      </c>
      <c r="N4729" s="11">
        <f>N4730+N4784+N4866</f>
        <v>3326740.6372099998</v>
      </c>
      <c r="O4729" s="11">
        <f t="shared" ref="O4729:V4729" si="3956">O4730+O4784+O4866</f>
        <v>1594474.3035500001</v>
      </c>
      <c r="P4729" s="11">
        <f t="shared" si="3956"/>
        <v>1907654.0877</v>
      </c>
      <c r="Q4729" s="11">
        <f t="shared" si="3956"/>
        <v>705641.50806999998</v>
      </c>
      <c r="R4729" s="11">
        <f t="shared" si="3956"/>
        <v>2044531.4613899998</v>
      </c>
      <c r="S4729" s="11">
        <f t="shared" si="3956"/>
        <v>1064807.0347200001</v>
      </c>
      <c r="T4729" s="11">
        <f t="shared" si="3956"/>
        <v>2720618.5762699996</v>
      </c>
      <c r="U4729" s="11">
        <f t="shared" si="3956"/>
        <v>1378969.7381899999</v>
      </c>
      <c r="V4729" s="41">
        <f t="shared" si="3956"/>
        <v>1458455.9145599997</v>
      </c>
      <c r="W4729" s="11">
        <f t="shared" si="3915"/>
        <v>81.780303094252332</v>
      </c>
      <c r="X4729" s="26"/>
    </row>
    <row r="4730" spans="1:24" ht="31.5" customHeight="1" x14ac:dyDescent="0.3">
      <c r="A4730" s="4" t="s">
        <v>297</v>
      </c>
      <c r="B4730" s="4" t="s">
        <v>1787</v>
      </c>
      <c r="C4730" s="4" t="s">
        <v>199</v>
      </c>
      <c r="D4730" s="4"/>
      <c r="E4730" s="14" t="s">
        <v>979</v>
      </c>
      <c r="F4730" s="5">
        <f t="shared" ref="F4730:L4730" si="3957">F4731+F4754+F4763</f>
        <v>356326.9</v>
      </c>
      <c r="G4730" s="5">
        <f t="shared" si="3957"/>
        <v>931184.20000000007</v>
      </c>
      <c r="H4730" s="5">
        <f t="shared" si="3957"/>
        <v>1040930.7999999999</v>
      </c>
      <c r="I4730" s="5">
        <f t="shared" si="3957"/>
        <v>12519.7</v>
      </c>
      <c r="J4730" s="5">
        <f t="shared" si="3957"/>
        <v>26494.3</v>
      </c>
      <c r="K4730" s="5">
        <f t="shared" si="3957"/>
        <v>-8774.2000000000007</v>
      </c>
      <c r="L4730" s="5">
        <f t="shared" si="3957"/>
        <v>20413.725000000002</v>
      </c>
      <c r="M4730" s="5">
        <f t="shared" si="3936"/>
        <v>389260.32500000001</v>
      </c>
      <c r="N4730" s="5">
        <f>N4731+N4754+N4763</f>
        <v>399497.41658000002</v>
      </c>
      <c r="O4730" s="5">
        <f>O4731+O4754+O4763</f>
        <v>197759.05145999999</v>
      </c>
      <c r="P4730" s="5">
        <f t="shared" ref="P4730:V4730" si="3958">P4731+P4754+P4763</f>
        <v>68641.36404</v>
      </c>
      <c r="Q4730" s="5">
        <f t="shared" si="3958"/>
        <v>0</v>
      </c>
      <c r="R4730" s="5">
        <f t="shared" si="3958"/>
        <v>0</v>
      </c>
      <c r="S4730" s="5">
        <f t="shared" si="3958"/>
        <v>0</v>
      </c>
      <c r="T4730" s="5">
        <f>T4731+T4754+T4763</f>
        <v>385145.88948000001</v>
      </c>
      <c r="U4730" s="5">
        <f t="shared" si="3958"/>
        <v>68641.36404</v>
      </c>
      <c r="V4730" s="42">
        <f t="shared" si="3958"/>
        <v>0</v>
      </c>
      <c r="W4730" s="5">
        <f t="shared" si="3915"/>
        <v>96.407604528995478</v>
      </c>
      <c r="X4730" s="27"/>
    </row>
    <row r="4731" spans="1:24" ht="31.5" customHeight="1" x14ac:dyDescent="0.3">
      <c r="A4731" s="4" t="s">
        <v>297</v>
      </c>
      <c r="B4731" s="4" t="s">
        <v>1787</v>
      </c>
      <c r="C4731" s="4" t="s">
        <v>200</v>
      </c>
      <c r="D4731" s="4"/>
      <c r="E4731" s="14" t="s">
        <v>1257</v>
      </c>
      <c r="F4731" s="5">
        <f t="shared" ref="F4731:L4731" si="3959">F4732+F4739+F4747</f>
        <v>132273.5</v>
      </c>
      <c r="G4731" s="5">
        <f t="shared" si="3959"/>
        <v>737930.60000000009</v>
      </c>
      <c r="H4731" s="5">
        <f t="shared" si="3959"/>
        <v>863360.7</v>
      </c>
      <c r="I4731" s="5">
        <f t="shared" si="3959"/>
        <v>-1261.2</v>
      </c>
      <c r="J4731" s="5">
        <f t="shared" si="3959"/>
        <v>-1194.5999999999999</v>
      </c>
      <c r="K4731" s="5">
        <f t="shared" si="3959"/>
        <v>-1128.0999999999999</v>
      </c>
      <c r="L4731" s="5">
        <f t="shared" si="3959"/>
        <v>6558.7160000000013</v>
      </c>
      <c r="M4731" s="5">
        <f t="shared" si="3936"/>
        <v>137571.016</v>
      </c>
      <c r="N4731" s="5">
        <f>N4732+N4739+N4747+N4743</f>
        <v>152970.01818000001</v>
      </c>
      <c r="O4731" s="5">
        <f>O4732+O4739+O4747+O4743</f>
        <v>97222.844000000012</v>
      </c>
      <c r="P4731" s="5">
        <f t="shared" ref="P4731:V4731" si="3960">P4732+P4739+P4747+P4743</f>
        <v>16141.36404</v>
      </c>
      <c r="Q4731" s="5">
        <f t="shared" si="3960"/>
        <v>0</v>
      </c>
      <c r="R4731" s="5">
        <f t="shared" si="3960"/>
        <v>0</v>
      </c>
      <c r="S4731" s="5">
        <f t="shared" si="3960"/>
        <v>0</v>
      </c>
      <c r="T4731" s="5">
        <f>T4732+T4739+T4747+T4743</f>
        <v>152462.33056000003</v>
      </c>
      <c r="U4731" s="5">
        <f t="shared" si="3960"/>
        <v>16141.36404</v>
      </c>
      <c r="V4731" s="42">
        <f t="shared" si="3960"/>
        <v>0</v>
      </c>
      <c r="W4731" s="5">
        <f t="shared" si="3915"/>
        <v>99.668112989695416</v>
      </c>
      <c r="X4731" s="27"/>
    </row>
    <row r="4732" spans="1:24" ht="47.25" customHeight="1" x14ac:dyDescent="0.3">
      <c r="A4732" s="4" t="s">
        <v>297</v>
      </c>
      <c r="B4732" s="4" t="s">
        <v>1787</v>
      </c>
      <c r="C4732" s="4" t="s">
        <v>201</v>
      </c>
      <c r="D4732" s="4"/>
      <c r="E4732" s="14" t="s">
        <v>1148</v>
      </c>
      <c r="F4732" s="5">
        <f t="shared" ref="F4732:L4732" si="3961">F4733+F4736</f>
        <v>74309.600000000006</v>
      </c>
      <c r="G4732" s="5">
        <f t="shared" si="3961"/>
        <v>84760.6</v>
      </c>
      <c r="H4732" s="5">
        <f t="shared" si="3961"/>
        <v>83356.5</v>
      </c>
      <c r="I4732" s="5">
        <f t="shared" si="3961"/>
        <v>-1261.2</v>
      </c>
      <c r="J4732" s="5">
        <f t="shared" si="3961"/>
        <v>-1194.5999999999999</v>
      </c>
      <c r="K4732" s="5">
        <f t="shared" si="3961"/>
        <v>-1128.0999999999999</v>
      </c>
      <c r="L4732" s="5">
        <f t="shared" si="3961"/>
        <v>-20.406000000000006</v>
      </c>
      <c r="M4732" s="5">
        <f t="shared" si="3936"/>
        <v>73027.994000000006</v>
      </c>
      <c r="N4732" s="5">
        <f>N4733+N4736</f>
        <v>73027.993150000009</v>
      </c>
      <c r="O4732" s="5">
        <f>O4733+O4736</f>
        <v>65067.154520000004</v>
      </c>
      <c r="P4732" s="5">
        <f t="shared" ref="P4732:V4732" si="3962">P4733+P4736</f>
        <v>0</v>
      </c>
      <c r="Q4732" s="5">
        <f t="shared" si="3962"/>
        <v>0</v>
      </c>
      <c r="R4732" s="5">
        <f t="shared" si="3962"/>
        <v>0</v>
      </c>
      <c r="S4732" s="5">
        <f t="shared" si="3962"/>
        <v>0</v>
      </c>
      <c r="T4732" s="5">
        <f t="shared" si="3962"/>
        <v>72979.438920000001</v>
      </c>
      <c r="U4732" s="5">
        <f t="shared" si="3962"/>
        <v>0</v>
      </c>
      <c r="V4732" s="42">
        <f t="shared" si="3962"/>
        <v>0</v>
      </c>
      <c r="W4732" s="5">
        <f t="shared" si="3915"/>
        <v>99.93351285184535</v>
      </c>
      <c r="X4732" s="27"/>
    </row>
    <row r="4733" spans="1:24" ht="15.75" customHeight="1" x14ac:dyDescent="0.3">
      <c r="A4733" s="4" t="s">
        <v>297</v>
      </c>
      <c r="B4733" s="4" t="s">
        <v>1787</v>
      </c>
      <c r="C4733" s="4" t="s">
        <v>193</v>
      </c>
      <c r="D4733" s="4"/>
      <c r="E4733" s="14" t="s">
        <v>608</v>
      </c>
      <c r="F4733" s="5">
        <f t="shared" ref="F4733:L4734" si="3963">F4734</f>
        <v>4575.5</v>
      </c>
      <c r="G4733" s="5">
        <f t="shared" si="3963"/>
        <v>15026.5</v>
      </c>
      <c r="H4733" s="5">
        <f t="shared" si="3963"/>
        <v>13622.4</v>
      </c>
      <c r="I4733" s="5">
        <f t="shared" si="3963"/>
        <v>-1261.2</v>
      </c>
      <c r="J4733" s="5">
        <f t="shared" si="3963"/>
        <v>-1194.5999999999999</v>
      </c>
      <c r="K4733" s="5">
        <f t="shared" si="3963"/>
        <v>-1128.0999999999999</v>
      </c>
      <c r="L4733" s="5">
        <f t="shared" si="3963"/>
        <v>-20.406000000000006</v>
      </c>
      <c r="M4733" s="5">
        <f t="shared" si="3936"/>
        <v>3293.8940000000002</v>
      </c>
      <c r="N4733" s="5">
        <f>N4734</f>
        <v>3293.8931499999999</v>
      </c>
      <c r="O4733" s="5">
        <f>O4734</f>
        <v>2654.7165199999999</v>
      </c>
      <c r="P4733" s="5">
        <f t="shared" ref="P4733:V4734" si="3964">P4734</f>
        <v>0</v>
      </c>
      <c r="Q4733" s="5">
        <f t="shared" si="3964"/>
        <v>0</v>
      </c>
      <c r="R4733" s="5">
        <f t="shared" si="3964"/>
        <v>0</v>
      </c>
      <c r="S4733" s="5">
        <f t="shared" si="3964"/>
        <v>0</v>
      </c>
      <c r="T4733" s="5">
        <f t="shared" si="3964"/>
        <v>3246.1531399999999</v>
      </c>
      <c r="U4733" s="5">
        <f t="shared" si="3964"/>
        <v>0</v>
      </c>
      <c r="V4733" s="42">
        <f t="shared" si="3964"/>
        <v>0</v>
      </c>
      <c r="W4733" s="5">
        <f t="shared" si="3915"/>
        <v>98.550650921994844</v>
      </c>
      <c r="X4733" s="27"/>
    </row>
    <row r="4734" spans="1:24" ht="31.5" customHeight="1" x14ac:dyDescent="0.3">
      <c r="A4734" s="4" t="s">
        <v>297</v>
      </c>
      <c r="B4734" s="4" t="s">
        <v>1787</v>
      </c>
      <c r="C4734" s="4" t="s">
        <v>193</v>
      </c>
      <c r="D4734" s="4" t="s">
        <v>11</v>
      </c>
      <c r="E4734" s="14" t="s">
        <v>531</v>
      </c>
      <c r="F4734" s="5">
        <f t="shared" si="3963"/>
        <v>4575.5</v>
      </c>
      <c r="G4734" s="5">
        <f t="shared" si="3963"/>
        <v>15026.5</v>
      </c>
      <c r="H4734" s="5">
        <f t="shared" si="3963"/>
        <v>13622.4</v>
      </c>
      <c r="I4734" s="5">
        <f t="shared" si="3963"/>
        <v>-1261.2</v>
      </c>
      <c r="J4734" s="5">
        <f t="shared" si="3963"/>
        <v>-1194.5999999999999</v>
      </c>
      <c r="K4734" s="5">
        <f t="shared" si="3963"/>
        <v>-1128.0999999999999</v>
      </c>
      <c r="L4734" s="5">
        <f t="shared" si="3963"/>
        <v>-20.406000000000006</v>
      </c>
      <c r="M4734" s="5">
        <f t="shared" si="3936"/>
        <v>3293.8940000000002</v>
      </c>
      <c r="N4734" s="5">
        <f>N4735</f>
        <v>3293.8931499999999</v>
      </c>
      <c r="O4734" s="5">
        <f>O4735</f>
        <v>2654.7165199999999</v>
      </c>
      <c r="P4734" s="5">
        <f t="shared" si="3964"/>
        <v>0</v>
      </c>
      <c r="Q4734" s="5">
        <f t="shared" si="3964"/>
        <v>0</v>
      </c>
      <c r="R4734" s="5">
        <f t="shared" si="3964"/>
        <v>0</v>
      </c>
      <c r="S4734" s="5">
        <f t="shared" si="3964"/>
        <v>0</v>
      </c>
      <c r="T4734" s="5">
        <f t="shared" si="3964"/>
        <v>3246.1531399999999</v>
      </c>
      <c r="U4734" s="5">
        <f t="shared" si="3964"/>
        <v>0</v>
      </c>
      <c r="V4734" s="42">
        <f t="shared" si="3964"/>
        <v>0</v>
      </c>
      <c r="W4734" s="5">
        <f t="shared" si="3915"/>
        <v>98.550650921994844</v>
      </c>
      <c r="X4734" s="27"/>
    </row>
    <row r="4735" spans="1:24" ht="31.5" customHeight="1" x14ac:dyDescent="0.3">
      <c r="A4735" s="4" t="s">
        <v>297</v>
      </c>
      <c r="B4735" s="4" t="s">
        <v>1787</v>
      </c>
      <c r="C4735" s="4" t="s">
        <v>193</v>
      </c>
      <c r="D4735" s="4" t="s">
        <v>12</v>
      </c>
      <c r="E4735" s="14" t="s">
        <v>532</v>
      </c>
      <c r="F4735" s="5">
        <v>4575.5</v>
      </c>
      <c r="G4735" s="5">
        <v>15026.5</v>
      </c>
      <c r="H4735" s="5">
        <v>13622.4</v>
      </c>
      <c r="I4735" s="5">
        <v>-1261.2</v>
      </c>
      <c r="J4735" s="5">
        <v>-1194.5999999999999</v>
      </c>
      <c r="K4735" s="5">
        <v>-1128.0999999999999</v>
      </c>
      <c r="L4735" s="5">
        <f>473.484-15-478.89</f>
        <v>-20.406000000000006</v>
      </c>
      <c r="M4735" s="5">
        <f t="shared" si="3936"/>
        <v>3293.8940000000002</v>
      </c>
      <c r="N4735" s="5">
        <v>3293.8931499999999</v>
      </c>
      <c r="O4735" s="5">
        <v>2654.7165199999999</v>
      </c>
      <c r="P4735" s="5">
        <v>0</v>
      </c>
      <c r="Q4735" s="5">
        <v>0</v>
      </c>
      <c r="R4735" s="5">
        <v>0</v>
      </c>
      <c r="S4735" s="5">
        <v>0</v>
      </c>
      <c r="T4735" s="5">
        <v>3246.1531399999999</v>
      </c>
      <c r="U4735" s="5">
        <v>0</v>
      </c>
      <c r="V4735" s="42">
        <v>0</v>
      </c>
      <c r="W4735" s="5">
        <f t="shared" si="3915"/>
        <v>98.550650921994844</v>
      </c>
      <c r="X4735" s="27"/>
    </row>
    <row r="4736" spans="1:24" ht="47.25" customHeight="1" x14ac:dyDescent="0.3">
      <c r="A4736" s="4" t="s">
        <v>297</v>
      </c>
      <c r="B4736" s="4" t="s">
        <v>1787</v>
      </c>
      <c r="C4736" s="4" t="s">
        <v>300</v>
      </c>
      <c r="D4736" s="4"/>
      <c r="E4736" s="14" t="s">
        <v>610</v>
      </c>
      <c r="F4736" s="5">
        <f t="shared" ref="F4736:L4737" si="3965">F4737</f>
        <v>69734.100000000006</v>
      </c>
      <c r="G4736" s="5">
        <f t="shared" si="3965"/>
        <v>69734.100000000006</v>
      </c>
      <c r="H4736" s="5">
        <f t="shared" si="3965"/>
        <v>69734.100000000006</v>
      </c>
      <c r="I4736" s="5">
        <f t="shared" si="3965"/>
        <v>0</v>
      </c>
      <c r="J4736" s="5">
        <f t="shared" si="3965"/>
        <v>0</v>
      </c>
      <c r="K4736" s="5">
        <f t="shared" si="3965"/>
        <v>0</v>
      </c>
      <c r="L4736" s="5">
        <f t="shared" si="3965"/>
        <v>0</v>
      </c>
      <c r="M4736" s="5">
        <f t="shared" si="3936"/>
        <v>69734.100000000006</v>
      </c>
      <c r="N4736" s="5">
        <f>N4737</f>
        <v>69734.100000000006</v>
      </c>
      <c r="O4736" s="5">
        <f>O4737</f>
        <v>62412.438000000002</v>
      </c>
      <c r="P4736" s="5">
        <f t="shared" ref="P4736:V4737" si="3966">P4737</f>
        <v>0</v>
      </c>
      <c r="Q4736" s="5">
        <f t="shared" si="3966"/>
        <v>0</v>
      </c>
      <c r="R4736" s="5">
        <f t="shared" si="3966"/>
        <v>0</v>
      </c>
      <c r="S4736" s="5">
        <f t="shared" si="3966"/>
        <v>0</v>
      </c>
      <c r="T4736" s="5">
        <f t="shared" si="3966"/>
        <v>69733.285780000006</v>
      </c>
      <c r="U4736" s="5">
        <f t="shared" si="3966"/>
        <v>0</v>
      </c>
      <c r="V4736" s="42">
        <f t="shared" si="3966"/>
        <v>0</v>
      </c>
      <c r="W4736" s="5">
        <f t="shared" si="3915"/>
        <v>99.998832393334098</v>
      </c>
      <c r="X4736" s="27"/>
    </row>
    <row r="4737" spans="1:25" ht="15.75" customHeight="1" x14ac:dyDescent="0.3">
      <c r="A4737" s="4" t="s">
        <v>297</v>
      </c>
      <c r="B4737" s="4" t="s">
        <v>1787</v>
      </c>
      <c r="C4737" s="4" t="s">
        <v>300</v>
      </c>
      <c r="D4737" s="4" t="s">
        <v>13</v>
      </c>
      <c r="E4737" s="14" t="s">
        <v>547</v>
      </c>
      <c r="F4737" s="5">
        <f t="shared" si="3965"/>
        <v>69734.100000000006</v>
      </c>
      <c r="G4737" s="5">
        <f t="shared" si="3965"/>
        <v>69734.100000000006</v>
      </c>
      <c r="H4737" s="5">
        <f t="shared" si="3965"/>
        <v>69734.100000000006</v>
      </c>
      <c r="I4737" s="5">
        <f t="shared" si="3965"/>
        <v>0</v>
      </c>
      <c r="J4737" s="5">
        <f t="shared" si="3965"/>
        <v>0</v>
      </c>
      <c r="K4737" s="5">
        <f t="shared" si="3965"/>
        <v>0</v>
      </c>
      <c r="L4737" s="5">
        <f t="shared" si="3965"/>
        <v>0</v>
      </c>
      <c r="M4737" s="5">
        <f t="shared" si="3936"/>
        <v>69734.100000000006</v>
      </c>
      <c r="N4737" s="5">
        <f>N4738</f>
        <v>69734.100000000006</v>
      </c>
      <c r="O4737" s="5">
        <f>O4738</f>
        <v>62412.438000000002</v>
      </c>
      <c r="P4737" s="5">
        <f t="shared" si="3966"/>
        <v>0</v>
      </c>
      <c r="Q4737" s="5">
        <f t="shared" si="3966"/>
        <v>0</v>
      </c>
      <c r="R4737" s="5">
        <f t="shared" si="3966"/>
        <v>0</v>
      </c>
      <c r="S4737" s="5">
        <f t="shared" si="3966"/>
        <v>0</v>
      </c>
      <c r="T4737" s="5">
        <f t="shared" si="3966"/>
        <v>69733.285780000006</v>
      </c>
      <c r="U4737" s="5">
        <f t="shared" si="3966"/>
        <v>0</v>
      </c>
      <c r="V4737" s="42">
        <f t="shared" si="3966"/>
        <v>0</v>
      </c>
      <c r="W4737" s="5">
        <f t="shared" si="3915"/>
        <v>99.998832393334098</v>
      </c>
      <c r="X4737" s="27"/>
    </row>
    <row r="4738" spans="1:25" ht="63" customHeight="1" x14ac:dyDescent="0.3">
      <c r="A4738" s="4" t="s">
        <v>297</v>
      </c>
      <c r="B4738" s="4" t="s">
        <v>1787</v>
      </c>
      <c r="C4738" s="4" t="s">
        <v>300</v>
      </c>
      <c r="D4738" s="4" t="s">
        <v>198</v>
      </c>
      <c r="E4738" s="14" t="s">
        <v>548</v>
      </c>
      <c r="F4738" s="5">
        <v>69734.100000000006</v>
      </c>
      <c r="G4738" s="5">
        <v>69734.100000000006</v>
      </c>
      <c r="H4738" s="5">
        <v>69734.100000000006</v>
      </c>
      <c r="I4738" s="5"/>
      <c r="J4738" s="5"/>
      <c r="K4738" s="5"/>
      <c r="L4738" s="5"/>
      <c r="M4738" s="5">
        <f t="shared" si="3936"/>
        <v>69734.100000000006</v>
      </c>
      <c r="N4738" s="5">
        <v>69734.100000000006</v>
      </c>
      <c r="O4738" s="5">
        <v>62412.438000000002</v>
      </c>
      <c r="P4738" s="5">
        <v>0</v>
      </c>
      <c r="Q4738" s="5">
        <v>0</v>
      </c>
      <c r="R4738" s="5">
        <v>0</v>
      </c>
      <c r="S4738" s="5">
        <v>0</v>
      </c>
      <c r="T4738" s="5">
        <v>69733.285780000006</v>
      </c>
      <c r="U4738" s="5">
        <v>0</v>
      </c>
      <c r="V4738" s="42">
        <v>0</v>
      </c>
      <c r="W4738" s="5">
        <f t="shared" si="3915"/>
        <v>99.998832393334098</v>
      </c>
      <c r="X4738" s="27"/>
    </row>
    <row r="4739" spans="1:25" ht="47.25" customHeight="1" x14ac:dyDescent="0.3">
      <c r="A4739" s="4" t="s">
        <v>297</v>
      </c>
      <c r="B4739" s="4" t="s">
        <v>1787</v>
      </c>
      <c r="C4739" s="4" t="s">
        <v>301</v>
      </c>
      <c r="D4739" s="4"/>
      <c r="E4739" s="14" t="s">
        <v>1149</v>
      </c>
      <c r="F4739" s="5">
        <f>F4740</f>
        <v>57963.899999999994</v>
      </c>
      <c r="G4739" s="5">
        <f t="shared" ref="G4739:L4741" si="3967">G4740</f>
        <v>48251.1</v>
      </c>
      <c r="H4739" s="5">
        <f t="shared" si="3967"/>
        <v>48251.1</v>
      </c>
      <c r="I4739" s="5">
        <f t="shared" si="3967"/>
        <v>0</v>
      </c>
      <c r="J4739" s="5">
        <f t="shared" si="3967"/>
        <v>0</v>
      </c>
      <c r="K4739" s="5">
        <f t="shared" si="3967"/>
        <v>0</v>
      </c>
      <c r="L4739" s="5">
        <f t="shared" si="3967"/>
        <v>6579.1220000000012</v>
      </c>
      <c r="M4739" s="5">
        <f t="shared" si="3936"/>
        <v>64543.021999999997</v>
      </c>
      <c r="N4739" s="5">
        <f t="shared" ref="N4739:O4741" si="3968">N4740</f>
        <v>63800.660989999997</v>
      </c>
      <c r="O4739" s="5">
        <f t="shared" si="3968"/>
        <v>32155.689480000001</v>
      </c>
      <c r="P4739" s="5">
        <f t="shared" ref="P4739:V4741" si="3969">P4740</f>
        <v>0</v>
      </c>
      <c r="Q4739" s="5">
        <f t="shared" si="3969"/>
        <v>0</v>
      </c>
      <c r="R4739" s="5">
        <f t="shared" si="3969"/>
        <v>0</v>
      </c>
      <c r="S4739" s="5">
        <f t="shared" si="3969"/>
        <v>0</v>
      </c>
      <c r="T4739" s="5">
        <f t="shared" si="3969"/>
        <v>63341.527600000001</v>
      </c>
      <c r="U4739" s="5">
        <f t="shared" si="3969"/>
        <v>0</v>
      </c>
      <c r="V4739" s="42">
        <f t="shared" si="3969"/>
        <v>0</v>
      </c>
      <c r="W4739" s="5">
        <f t="shared" si="3915"/>
        <v>99.280362643778943</v>
      </c>
      <c r="X4739" s="27"/>
    </row>
    <row r="4740" spans="1:25" ht="31.5" customHeight="1" x14ac:dyDescent="0.3">
      <c r="A4740" s="4" t="s">
        <v>297</v>
      </c>
      <c r="B4740" s="4" t="s">
        <v>1787</v>
      </c>
      <c r="C4740" s="4" t="s">
        <v>1456</v>
      </c>
      <c r="D4740" s="4"/>
      <c r="E4740" s="14" t="s">
        <v>1457</v>
      </c>
      <c r="F4740" s="5">
        <f>F4741</f>
        <v>57963.899999999994</v>
      </c>
      <c r="G4740" s="5">
        <f t="shared" si="3967"/>
        <v>48251.1</v>
      </c>
      <c r="H4740" s="5">
        <f t="shared" si="3967"/>
        <v>48251.1</v>
      </c>
      <c r="I4740" s="5">
        <f t="shared" si="3967"/>
        <v>0</v>
      </c>
      <c r="J4740" s="5">
        <f t="shared" si="3967"/>
        <v>0</v>
      </c>
      <c r="K4740" s="5">
        <f t="shared" si="3967"/>
        <v>0</v>
      </c>
      <c r="L4740" s="5">
        <f t="shared" si="3967"/>
        <v>6579.1220000000012</v>
      </c>
      <c r="M4740" s="5">
        <f t="shared" si="3936"/>
        <v>64543.021999999997</v>
      </c>
      <c r="N4740" s="5">
        <f t="shared" si="3968"/>
        <v>63800.660989999997</v>
      </c>
      <c r="O4740" s="5">
        <f t="shared" si="3968"/>
        <v>32155.689480000001</v>
      </c>
      <c r="P4740" s="5">
        <f t="shared" si="3969"/>
        <v>0</v>
      </c>
      <c r="Q4740" s="5">
        <f t="shared" si="3969"/>
        <v>0</v>
      </c>
      <c r="R4740" s="5">
        <f t="shared" si="3969"/>
        <v>0</v>
      </c>
      <c r="S4740" s="5">
        <f t="shared" si="3969"/>
        <v>0</v>
      </c>
      <c r="T4740" s="5">
        <f t="shared" si="3969"/>
        <v>63341.527600000001</v>
      </c>
      <c r="U4740" s="5">
        <f t="shared" si="3969"/>
        <v>0</v>
      </c>
      <c r="V4740" s="42">
        <f t="shared" si="3969"/>
        <v>0</v>
      </c>
      <c r="W4740" s="5">
        <f t="shared" si="3915"/>
        <v>99.280362643778943</v>
      </c>
      <c r="X4740" s="27"/>
    </row>
    <row r="4741" spans="1:25" ht="31.5" customHeight="1" x14ac:dyDescent="0.3">
      <c r="A4741" s="4" t="s">
        <v>297</v>
      </c>
      <c r="B4741" s="4" t="s">
        <v>1787</v>
      </c>
      <c r="C4741" s="4" t="s">
        <v>1456</v>
      </c>
      <c r="D4741" s="4" t="s">
        <v>11</v>
      </c>
      <c r="E4741" s="14" t="s">
        <v>531</v>
      </c>
      <c r="F4741" s="5">
        <f>F4742</f>
        <v>57963.899999999994</v>
      </c>
      <c r="G4741" s="5">
        <f t="shared" si="3967"/>
        <v>48251.1</v>
      </c>
      <c r="H4741" s="5">
        <f t="shared" si="3967"/>
        <v>48251.1</v>
      </c>
      <c r="I4741" s="5">
        <f t="shared" si="3967"/>
        <v>0</v>
      </c>
      <c r="J4741" s="5">
        <f t="shared" si="3967"/>
        <v>0</v>
      </c>
      <c r="K4741" s="5">
        <f t="shared" si="3967"/>
        <v>0</v>
      </c>
      <c r="L4741" s="5">
        <f t="shared" si="3967"/>
        <v>6579.1220000000012</v>
      </c>
      <c r="M4741" s="5">
        <f t="shared" si="3936"/>
        <v>64543.021999999997</v>
      </c>
      <c r="N4741" s="5">
        <f t="shared" si="3968"/>
        <v>63800.660989999997</v>
      </c>
      <c r="O4741" s="5">
        <f t="shared" si="3968"/>
        <v>32155.689480000001</v>
      </c>
      <c r="P4741" s="5">
        <f t="shared" si="3969"/>
        <v>0</v>
      </c>
      <c r="Q4741" s="5">
        <f t="shared" si="3969"/>
        <v>0</v>
      </c>
      <c r="R4741" s="5">
        <f t="shared" si="3969"/>
        <v>0</v>
      </c>
      <c r="S4741" s="5">
        <f t="shared" si="3969"/>
        <v>0</v>
      </c>
      <c r="T4741" s="5">
        <f t="shared" si="3969"/>
        <v>63341.527600000001</v>
      </c>
      <c r="U4741" s="5">
        <f t="shared" si="3969"/>
        <v>0</v>
      </c>
      <c r="V4741" s="42">
        <f t="shared" si="3969"/>
        <v>0</v>
      </c>
      <c r="W4741" s="5">
        <f t="shared" si="3915"/>
        <v>99.280362643778943</v>
      </c>
      <c r="X4741" s="27"/>
    </row>
    <row r="4742" spans="1:25" ht="31.5" customHeight="1" x14ac:dyDescent="0.3">
      <c r="A4742" s="4" t="s">
        <v>297</v>
      </c>
      <c r="B4742" s="4" t="s">
        <v>1787</v>
      </c>
      <c r="C4742" s="4" t="s">
        <v>1456</v>
      </c>
      <c r="D4742" s="4" t="s">
        <v>12</v>
      </c>
      <c r="E4742" s="14" t="s">
        <v>532</v>
      </c>
      <c r="F4742" s="5">
        <v>57963.899999999994</v>
      </c>
      <c r="G4742" s="5">
        <v>48251.1</v>
      </c>
      <c r="H4742" s="5">
        <v>48251.1</v>
      </c>
      <c r="I4742" s="5"/>
      <c r="J4742" s="5"/>
      <c r="K4742" s="5"/>
      <c r="L4742" s="5">
        <f>9585.34+1008.509-2774.579+1056.688-2296.836</f>
        <v>6579.1220000000012</v>
      </c>
      <c r="M4742" s="5">
        <f t="shared" si="3936"/>
        <v>64543.021999999997</v>
      </c>
      <c r="N4742" s="5">
        <v>63800.660989999997</v>
      </c>
      <c r="O4742" s="5">
        <v>32155.689480000001</v>
      </c>
      <c r="P4742" s="5">
        <v>0</v>
      </c>
      <c r="Q4742" s="5">
        <v>0</v>
      </c>
      <c r="R4742" s="5">
        <v>0</v>
      </c>
      <c r="S4742" s="5">
        <v>0</v>
      </c>
      <c r="T4742" s="5">
        <v>63341.527600000001</v>
      </c>
      <c r="U4742" s="5">
        <v>0</v>
      </c>
      <c r="V4742" s="42">
        <v>0</v>
      </c>
      <c r="W4742" s="5">
        <f t="shared" si="3915"/>
        <v>99.280362643778943</v>
      </c>
      <c r="X4742" s="27"/>
    </row>
    <row r="4743" spans="1:25" ht="63" hidden="1" customHeight="1" x14ac:dyDescent="0.25">
      <c r="A4743" s="4" t="s">
        <v>297</v>
      </c>
      <c r="B4743" s="4" t="s">
        <v>1787</v>
      </c>
      <c r="C4743" s="4" t="s">
        <v>857</v>
      </c>
      <c r="D4743" s="4"/>
      <c r="E4743" s="14" t="s">
        <v>1152</v>
      </c>
      <c r="F4743" s="5"/>
      <c r="G4743" s="5"/>
      <c r="H4743" s="5"/>
      <c r="I4743" s="5"/>
      <c r="J4743" s="5"/>
      <c r="K4743" s="5"/>
      <c r="L4743" s="5"/>
      <c r="M4743" s="5">
        <f>M4744</f>
        <v>0</v>
      </c>
      <c r="N4743" s="5">
        <f t="shared" ref="N4743:O4745" si="3970">N4744</f>
        <v>0</v>
      </c>
      <c r="O4743" s="5">
        <f t="shared" si="3970"/>
        <v>0</v>
      </c>
      <c r="P4743" s="5">
        <f t="shared" ref="P4743:V4745" si="3971">P4744</f>
        <v>0</v>
      </c>
      <c r="Q4743" s="5">
        <f t="shared" si="3971"/>
        <v>0</v>
      </c>
      <c r="R4743" s="5">
        <f t="shared" si="3971"/>
        <v>0</v>
      </c>
      <c r="S4743" s="5">
        <f t="shared" si="3971"/>
        <v>0</v>
      </c>
      <c r="T4743" s="5">
        <f t="shared" si="3971"/>
        <v>0</v>
      </c>
      <c r="U4743" s="5">
        <f t="shared" si="3971"/>
        <v>0</v>
      </c>
      <c r="V4743" s="42">
        <f t="shared" si="3971"/>
        <v>0</v>
      </c>
      <c r="W4743" s="5" t="e">
        <f t="shared" si="3915"/>
        <v>#DIV/0!</v>
      </c>
      <c r="X4743" s="27" t="s">
        <v>1591</v>
      </c>
    </row>
    <row r="4744" spans="1:25" ht="63" hidden="1" customHeight="1" x14ac:dyDescent="0.25">
      <c r="A4744" s="4" t="s">
        <v>297</v>
      </c>
      <c r="B4744" s="4" t="s">
        <v>1787</v>
      </c>
      <c r="C4744" s="4" t="s">
        <v>971</v>
      </c>
      <c r="D4744" s="4"/>
      <c r="E4744" s="14" t="s">
        <v>611</v>
      </c>
      <c r="F4744" s="5"/>
      <c r="G4744" s="5"/>
      <c r="H4744" s="5"/>
      <c r="I4744" s="5"/>
      <c r="J4744" s="5"/>
      <c r="K4744" s="5"/>
      <c r="L4744" s="5"/>
      <c r="M4744" s="5">
        <f>M4745</f>
        <v>0</v>
      </c>
      <c r="N4744" s="5">
        <f t="shared" si="3970"/>
        <v>0</v>
      </c>
      <c r="O4744" s="5">
        <f t="shared" si="3970"/>
        <v>0</v>
      </c>
      <c r="P4744" s="5">
        <f t="shared" si="3971"/>
        <v>0</v>
      </c>
      <c r="Q4744" s="5">
        <f t="shared" si="3971"/>
        <v>0</v>
      </c>
      <c r="R4744" s="5">
        <f t="shared" si="3971"/>
        <v>0</v>
      </c>
      <c r="S4744" s="5">
        <f t="shared" si="3971"/>
        <v>0</v>
      </c>
      <c r="T4744" s="5">
        <f t="shared" si="3971"/>
        <v>0</v>
      </c>
      <c r="U4744" s="5">
        <f t="shared" si="3971"/>
        <v>0</v>
      </c>
      <c r="V4744" s="42">
        <f t="shared" si="3971"/>
        <v>0</v>
      </c>
      <c r="W4744" s="5" t="e">
        <f t="shared" si="3915"/>
        <v>#DIV/0!</v>
      </c>
      <c r="X4744" s="27" t="s">
        <v>1591</v>
      </c>
    </row>
    <row r="4745" spans="1:25" ht="31.5" hidden="1" customHeight="1" x14ac:dyDescent="0.3">
      <c r="A4745" s="4" t="s">
        <v>297</v>
      </c>
      <c r="B4745" s="4" t="s">
        <v>1787</v>
      </c>
      <c r="C4745" s="4" t="s">
        <v>971</v>
      </c>
      <c r="D4745" s="4" t="s">
        <v>11</v>
      </c>
      <c r="E4745" s="14" t="s">
        <v>531</v>
      </c>
      <c r="F4745" s="5"/>
      <c r="G4745" s="5"/>
      <c r="H4745" s="5"/>
      <c r="I4745" s="5"/>
      <c r="J4745" s="5"/>
      <c r="K4745" s="5"/>
      <c r="L4745" s="5"/>
      <c r="M4745" s="5">
        <f>M4746</f>
        <v>0</v>
      </c>
      <c r="N4745" s="5">
        <f t="shared" si="3970"/>
        <v>0</v>
      </c>
      <c r="O4745" s="5">
        <f t="shared" si="3970"/>
        <v>0</v>
      </c>
      <c r="P4745" s="5">
        <f t="shared" si="3971"/>
        <v>0</v>
      </c>
      <c r="Q4745" s="5">
        <f t="shared" si="3971"/>
        <v>0</v>
      </c>
      <c r="R4745" s="5">
        <f t="shared" si="3971"/>
        <v>0</v>
      </c>
      <c r="S4745" s="5">
        <f t="shared" si="3971"/>
        <v>0</v>
      </c>
      <c r="T4745" s="5">
        <f t="shared" si="3971"/>
        <v>0</v>
      </c>
      <c r="U4745" s="5">
        <f t="shared" si="3971"/>
        <v>0</v>
      </c>
      <c r="V4745" s="42">
        <f t="shared" si="3971"/>
        <v>0</v>
      </c>
      <c r="W4745" s="5" t="e">
        <f t="shared" si="3915"/>
        <v>#DIV/0!</v>
      </c>
      <c r="X4745" s="27" t="s">
        <v>1591</v>
      </c>
    </row>
    <row r="4746" spans="1:25" ht="31.5" hidden="1" customHeight="1" x14ac:dyDescent="0.25">
      <c r="A4746" s="4" t="s">
        <v>297</v>
      </c>
      <c r="B4746" s="4" t="s">
        <v>1787</v>
      </c>
      <c r="C4746" s="4" t="s">
        <v>971</v>
      </c>
      <c r="D4746" s="4" t="s">
        <v>12</v>
      </c>
      <c r="E4746" s="14" t="s">
        <v>532</v>
      </c>
      <c r="F4746" s="5"/>
      <c r="G4746" s="5"/>
      <c r="H4746" s="5"/>
      <c r="I4746" s="5"/>
      <c r="J4746" s="5"/>
      <c r="K4746" s="5"/>
      <c r="L4746" s="5"/>
      <c r="M4746" s="5">
        <v>0</v>
      </c>
      <c r="N4746" s="5">
        <v>0</v>
      </c>
      <c r="O4746" s="5">
        <v>0</v>
      </c>
      <c r="P4746" s="5">
        <f>N4746</f>
        <v>0</v>
      </c>
      <c r="Q4746" s="5">
        <f>O4746</f>
        <v>0</v>
      </c>
      <c r="R4746" s="5">
        <v>0</v>
      </c>
      <c r="S4746" s="5">
        <v>0</v>
      </c>
      <c r="T4746" s="5">
        <v>0</v>
      </c>
      <c r="U4746" s="5">
        <v>0</v>
      </c>
      <c r="V4746" s="42">
        <v>0</v>
      </c>
      <c r="W4746" s="5" t="e">
        <f t="shared" si="3915"/>
        <v>#DIV/0!</v>
      </c>
      <c r="X4746" s="27" t="s">
        <v>1591</v>
      </c>
    </row>
    <row r="4747" spans="1:25" ht="94.5" customHeight="1" x14ac:dyDescent="0.3">
      <c r="A4747" s="4" t="s">
        <v>297</v>
      </c>
      <c r="B4747" s="4" t="s">
        <v>1787</v>
      </c>
      <c r="C4747" s="4" t="s">
        <v>945</v>
      </c>
      <c r="D4747" s="4"/>
      <c r="E4747" s="14" t="s">
        <v>1727</v>
      </c>
      <c r="F4747" s="5">
        <f>F4748</f>
        <v>0</v>
      </c>
      <c r="G4747" s="5">
        <f t="shared" ref="G4747:L4749" si="3972">G4748</f>
        <v>604918.9</v>
      </c>
      <c r="H4747" s="5">
        <f t="shared" si="3972"/>
        <v>731753.1</v>
      </c>
      <c r="I4747" s="5">
        <f t="shared" si="3972"/>
        <v>0</v>
      </c>
      <c r="J4747" s="5">
        <f t="shared" si="3972"/>
        <v>0</v>
      </c>
      <c r="K4747" s="5">
        <f t="shared" si="3972"/>
        <v>0</v>
      </c>
      <c r="L4747" s="5">
        <f t="shared" si="3972"/>
        <v>0</v>
      </c>
      <c r="M4747" s="5">
        <f t="shared" si="3936"/>
        <v>0</v>
      </c>
      <c r="N4747" s="5">
        <f>N4748+N4751</f>
        <v>16141.36404</v>
      </c>
      <c r="O4747" s="5">
        <f>O4748+O4751</f>
        <v>0</v>
      </c>
      <c r="P4747" s="5">
        <f t="shared" ref="P4747:V4747" si="3973">P4748+P4751</f>
        <v>16141.36404</v>
      </c>
      <c r="Q4747" s="5">
        <f t="shared" si="3973"/>
        <v>0</v>
      </c>
      <c r="R4747" s="5">
        <f t="shared" si="3973"/>
        <v>0</v>
      </c>
      <c r="S4747" s="5">
        <f t="shared" si="3973"/>
        <v>0</v>
      </c>
      <c r="T4747" s="5">
        <f>T4748+T4751</f>
        <v>16141.36404</v>
      </c>
      <c r="U4747" s="5">
        <f t="shared" si="3973"/>
        <v>16141.36404</v>
      </c>
      <c r="V4747" s="42">
        <f t="shared" si="3973"/>
        <v>0</v>
      </c>
      <c r="W4747" s="5">
        <f t="shared" si="3915"/>
        <v>100</v>
      </c>
      <c r="X4747" s="25"/>
    </row>
    <row r="4748" spans="1:25" ht="126" hidden="1" customHeight="1" x14ac:dyDescent="0.25">
      <c r="A4748" s="4" t="s">
        <v>297</v>
      </c>
      <c r="B4748" s="4" t="s">
        <v>1787</v>
      </c>
      <c r="C4748" s="4" t="s">
        <v>1599</v>
      </c>
      <c r="D4748" s="4"/>
      <c r="E4748" s="14" t="s">
        <v>1459</v>
      </c>
      <c r="F4748" s="5">
        <f>F4749</f>
        <v>0</v>
      </c>
      <c r="G4748" s="5">
        <f t="shared" si="3972"/>
        <v>604918.9</v>
      </c>
      <c r="H4748" s="5">
        <f t="shared" si="3972"/>
        <v>731753.1</v>
      </c>
      <c r="I4748" s="5">
        <f t="shared" si="3972"/>
        <v>0</v>
      </c>
      <c r="J4748" s="5">
        <f t="shared" si="3972"/>
        <v>0</v>
      </c>
      <c r="K4748" s="5">
        <f t="shared" si="3972"/>
        <v>0</v>
      </c>
      <c r="L4748" s="5">
        <f t="shared" si="3972"/>
        <v>0</v>
      </c>
      <c r="M4748" s="5">
        <f t="shared" si="3936"/>
        <v>0</v>
      </c>
      <c r="N4748" s="5">
        <f>N4749</f>
        <v>0</v>
      </c>
      <c r="O4748" s="5">
        <f>O4749</f>
        <v>0</v>
      </c>
      <c r="P4748" s="5">
        <f t="shared" ref="P4748:V4749" si="3974">P4749</f>
        <v>0</v>
      </c>
      <c r="Q4748" s="5">
        <f t="shared" si="3974"/>
        <v>0</v>
      </c>
      <c r="R4748" s="5">
        <f t="shared" si="3974"/>
        <v>0</v>
      </c>
      <c r="S4748" s="5">
        <f t="shared" si="3974"/>
        <v>0</v>
      </c>
      <c r="T4748" s="5">
        <f t="shared" si="3974"/>
        <v>0</v>
      </c>
      <c r="U4748" s="5">
        <f t="shared" si="3974"/>
        <v>0</v>
      </c>
      <c r="V4748" s="42">
        <f t="shared" si="3974"/>
        <v>0</v>
      </c>
      <c r="W4748" s="5" t="e">
        <f t="shared" si="3915"/>
        <v>#DIV/0!</v>
      </c>
      <c r="X4748" s="25" t="s">
        <v>1591</v>
      </c>
      <c r="Y4748" s="2" t="s">
        <v>1630</v>
      </c>
    </row>
    <row r="4749" spans="1:25" ht="31.5" hidden="1" customHeight="1" x14ac:dyDescent="0.3">
      <c r="A4749" s="4" t="s">
        <v>297</v>
      </c>
      <c r="B4749" s="4" t="s">
        <v>1787</v>
      </c>
      <c r="C4749" s="4" t="s">
        <v>1599</v>
      </c>
      <c r="D4749" s="4" t="s">
        <v>11</v>
      </c>
      <c r="E4749" s="14" t="s">
        <v>531</v>
      </c>
      <c r="F4749" s="5">
        <f>F4750</f>
        <v>0</v>
      </c>
      <c r="G4749" s="5">
        <f t="shared" si="3972"/>
        <v>604918.9</v>
      </c>
      <c r="H4749" s="5">
        <f t="shared" si="3972"/>
        <v>731753.1</v>
      </c>
      <c r="I4749" s="5">
        <f t="shared" si="3972"/>
        <v>0</v>
      </c>
      <c r="J4749" s="5">
        <f t="shared" si="3972"/>
        <v>0</v>
      </c>
      <c r="K4749" s="5">
        <f t="shared" si="3972"/>
        <v>0</v>
      </c>
      <c r="L4749" s="5">
        <f t="shared" si="3972"/>
        <v>0</v>
      </c>
      <c r="M4749" s="5">
        <f t="shared" si="3936"/>
        <v>0</v>
      </c>
      <c r="N4749" s="5">
        <f>N4750</f>
        <v>0</v>
      </c>
      <c r="O4749" s="5">
        <f>O4750</f>
        <v>0</v>
      </c>
      <c r="P4749" s="5">
        <f t="shared" si="3974"/>
        <v>0</v>
      </c>
      <c r="Q4749" s="5">
        <f t="shared" si="3974"/>
        <v>0</v>
      </c>
      <c r="R4749" s="5">
        <f t="shared" si="3974"/>
        <v>0</v>
      </c>
      <c r="S4749" s="5">
        <f t="shared" si="3974"/>
        <v>0</v>
      </c>
      <c r="T4749" s="5">
        <f t="shared" si="3974"/>
        <v>0</v>
      </c>
      <c r="U4749" s="5">
        <f t="shared" si="3974"/>
        <v>0</v>
      </c>
      <c r="V4749" s="42">
        <f t="shared" si="3974"/>
        <v>0</v>
      </c>
      <c r="W4749" s="5" t="e">
        <f t="shared" ref="W4749:W4812" si="3975">T4749/N4749*100</f>
        <v>#DIV/0!</v>
      </c>
      <c r="X4749" s="25" t="s">
        <v>1591</v>
      </c>
      <c r="Y4749" s="2" t="s">
        <v>1630</v>
      </c>
    </row>
    <row r="4750" spans="1:25" ht="31.5" hidden="1" customHeight="1" x14ac:dyDescent="0.3">
      <c r="A4750" s="4" t="s">
        <v>297</v>
      </c>
      <c r="B4750" s="4" t="s">
        <v>1787</v>
      </c>
      <c r="C4750" s="4" t="s">
        <v>1599</v>
      </c>
      <c r="D4750" s="4" t="s">
        <v>12</v>
      </c>
      <c r="E4750" s="14" t="s">
        <v>532</v>
      </c>
      <c r="F4750" s="5"/>
      <c r="G4750" s="5">
        <v>604918.9</v>
      </c>
      <c r="H4750" s="5">
        <v>731753.1</v>
      </c>
      <c r="I4750" s="5"/>
      <c r="J4750" s="5"/>
      <c r="K4750" s="5"/>
      <c r="L4750" s="5"/>
      <c r="M4750" s="5">
        <f t="shared" si="3936"/>
        <v>0</v>
      </c>
      <c r="N4750" s="5">
        <v>0</v>
      </c>
      <c r="O4750" s="5">
        <v>0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42">
        <v>0</v>
      </c>
      <c r="W4750" s="5" t="e">
        <f t="shared" si="3975"/>
        <v>#DIV/0!</v>
      </c>
      <c r="X4750" s="25" t="s">
        <v>1591</v>
      </c>
      <c r="Y4750" s="2" t="s">
        <v>1630</v>
      </c>
    </row>
    <row r="4751" spans="1:25" ht="78.75" customHeight="1" x14ac:dyDescent="0.3">
      <c r="A4751" s="4" t="s">
        <v>297</v>
      </c>
      <c r="B4751" s="4" t="s">
        <v>1787</v>
      </c>
      <c r="C4751" s="4" t="s">
        <v>947</v>
      </c>
      <c r="D4751" s="4"/>
      <c r="E4751" s="14" t="s">
        <v>946</v>
      </c>
      <c r="F4751" s="5"/>
      <c r="G4751" s="5"/>
      <c r="H4751" s="5"/>
      <c r="I4751" s="5"/>
      <c r="J4751" s="5"/>
      <c r="K4751" s="5"/>
      <c r="L4751" s="5"/>
      <c r="M4751" s="5">
        <f>M4752</f>
        <v>0</v>
      </c>
      <c r="N4751" s="5">
        <f t="shared" ref="N4751:V4752" si="3976">N4752</f>
        <v>16141.36404</v>
      </c>
      <c r="O4751" s="5">
        <f t="shared" si="3976"/>
        <v>0</v>
      </c>
      <c r="P4751" s="5">
        <f t="shared" si="3976"/>
        <v>16141.36404</v>
      </c>
      <c r="Q4751" s="5">
        <f t="shared" si="3976"/>
        <v>0</v>
      </c>
      <c r="R4751" s="5">
        <f t="shared" si="3976"/>
        <v>0</v>
      </c>
      <c r="S4751" s="5">
        <f t="shared" si="3976"/>
        <v>0</v>
      </c>
      <c r="T4751" s="5">
        <f t="shared" si="3976"/>
        <v>16141.36404</v>
      </c>
      <c r="U4751" s="5">
        <f t="shared" si="3976"/>
        <v>16141.36404</v>
      </c>
      <c r="V4751" s="42">
        <f t="shared" si="3976"/>
        <v>0</v>
      </c>
      <c r="W4751" s="5">
        <f t="shared" si="3975"/>
        <v>100</v>
      </c>
      <c r="X4751" s="25"/>
    </row>
    <row r="4752" spans="1:25" ht="31.5" customHeight="1" x14ac:dyDescent="0.3">
      <c r="A4752" s="4" t="s">
        <v>297</v>
      </c>
      <c r="B4752" s="4" t="s">
        <v>1787</v>
      </c>
      <c r="C4752" s="4" t="s">
        <v>947</v>
      </c>
      <c r="D4752" s="4" t="s">
        <v>11</v>
      </c>
      <c r="E4752" s="14" t="s">
        <v>531</v>
      </c>
      <c r="F4752" s="5"/>
      <c r="G4752" s="5"/>
      <c r="H4752" s="5"/>
      <c r="I4752" s="5"/>
      <c r="J4752" s="5"/>
      <c r="K4752" s="5"/>
      <c r="L4752" s="5"/>
      <c r="M4752" s="5">
        <f>M4753</f>
        <v>0</v>
      </c>
      <c r="N4752" s="5">
        <f t="shared" si="3976"/>
        <v>16141.36404</v>
      </c>
      <c r="O4752" s="5">
        <f t="shared" si="3976"/>
        <v>0</v>
      </c>
      <c r="P4752" s="5">
        <f t="shared" si="3976"/>
        <v>16141.36404</v>
      </c>
      <c r="Q4752" s="5">
        <f t="shared" si="3976"/>
        <v>0</v>
      </c>
      <c r="R4752" s="5">
        <f t="shared" si="3976"/>
        <v>0</v>
      </c>
      <c r="S4752" s="5">
        <f t="shared" si="3976"/>
        <v>0</v>
      </c>
      <c r="T4752" s="5">
        <f t="shared" si="3976"/>
        <v>16141.36404</v>
      </c>
      <c r="U4752" s="5">
        <f t="shared" si="3976"/>
        <v>16141.36404</v>
      </c>
      <c r="V4752" s="42">
        <f t="shared" si="3976"/>
        <v>0</v>
      </c>
      <c r="W4752" s="5">
        <f t="shared" si="3975"/>
        <v>100</v>
      </c>
      <c r="X4752" s="25"/>
    </row>
    <row r="4753" spans="1:24" ht="31.5" customHeight="1" x14ac:dyDescent="0.3">
      <c r="A4753" s="4" t="s">
        <v>297</v>
      </c>
      <c r="B4753" s="4" t="s">
        <v>1787</v>
      </c>
      <c r="C4753" s="4" t="s">
        <v>947</v>
      </c>
      <c r="D4753" s="4" t="s">
        <v>12</v>
      </c>
      <c r="E4753" s="14" t="s">
        <v>532</v>
      </c>
      <c r="F4753" s="5"/>
      <c r="G4753" s="5"/>
      <c r="H4753" s="5"/>
      <c r="I4753" s="5"/>
      <c r="J4753" s="5"/>
      <c r="K4753" s="5"/>
      <c r="L4753" s="5"/>
      <c r="M4753" s="5">
        <v>0</v>
      </c>
      <c r="N4753" s="5">
        <v>16141.36404</v>
      </c>
      <c r="O4753" s="5">
        <v>0</v>
      </c>
      <c r="P4753" s="5">
        <f>N4753</f>
        <v>16141.36404</v>
      </c>
      <c r="Q4753" s="5">
        <f>O4753</f>
        <v>0</v>
      </c>
      <c r="R4753" s="5">
        <v>0</v>
      </c>
      <c r="S4753" s="5">
        <v>0</v>
      </c>
      <c r="T4753" s="5">
        <v>16141.36404</v>
      </c>
      <c r="U4753" s="5">
        <f>T4753</f>
        <v>16141.36404</v>
      </c>
      <c r="V4753" s="42">
        <v>0</v>
      </c>
      <c r="W4753" s="5">
        <f t="shared" si="3975"/>
        <v>100</v>
      </c>
      <c r="X4753" s="25"/>
    </row>
    <row r="4754" spans="1:24" ht="31.5" customHeight="1" x14ac:dyDescent="0.3">
      <c r="A4754" s="4" t="s">
        <v>297</v>
      </c>
      <c r="B4754" s="4" t="s">
        <v>1787</v>
      </c>
      <c r="C4754" s="4" t="s">
        <v>227</v>
      </c>
      <c r="D4754" s="4"/>
      <c r="E4754" s="14" t="s">
        <v>1258</v>
      </c>
      <c r="F4754" s="5">
        <f t="shared" ref="F4754:L4755" si="3977">F4755</f>
        <v>39896.400000000001</v>
      </c>
      <c r="G4754" s="5">
        <f t="shared" si="3977"/>
        <v>39896.400000000001</v>
      </c>
      <c r="H4754" s="5">
        <f t="shared" si="3977"/>
        <v>39896.400000000001</v>
      </c>
      <c r="I4754" s="5">
        <f t="shared" si="3977"/>
        <v>-220.3</v>
      </c>
      <c r="J4754" s="5">
        <f t="shared" si="3977"/>
        <v>-220.3</v>
      </c>
      <c r="K4754" s="5">
        <f t="shared" si="3977"/>
        <v>-220.3</v>
      </c>
      <c r="L4754" s="5">
        <f t="shared" si="3977"/>
        <v>3015.3</v>
      </c>
      <c r="M4754" s="5">
        <f t="shared" si="3936"/>
        <v>42691.4</v>
      </c>
      <c r="N4754" s="5">
        <f>N4755</f>
        <v>42561.100000000006</v>
      </c>
      <c r="O4754" s="5">
        <f>O4755</f>
        <v>25059.314460000001</v>
      </c>
      <c r="P4754" s="5">
        <f t="shared" ref="P4754:V4755" si="3978">P4755</f>
        <v>0</v>
      </c>
      <c r="Q4754" s="5">
        <f t="shared" si="3978"/>
        <v>0</v>
      </c>
      <c r="R4754" s="5">
        <f t="shared" si="3978"/>
        <v>0</v>
      </c>
      <c r="S4754" s="5">
        <f t="shared" si="3978"/>
        <v>0</v>
      </c>
      <c r="T4754" s="5">
        <f t="shared" si="3978"/>
        <v>42244.862570000005</v>
      </c>
      <c r="U4754" s="5">
        <f t="shared" si="3978"/>
        <v>0</v>
      </c>
      <c r="V4754" s="42">
        <f t="shared" si="3978"/>
        <v>0</v>
      </c>
      <c r="W4754" s="5">
        <f t="shared" si="3975"/>
        <v>99.256980129742885</v>
      </c>
      <c r="X4754" s="27"/>
    </row>
    <row r="4755" spans="1:24" ht="31.5" customHeight="1" x14ac:dyDescent="0.3">
      <c r="A4755" s="4" t="s">
        <v>297</v>
      </c>
      <c r="B4755" s="4" t="s">
        <v>1787</v>
      </c>
      <c r="C4755" s="4" t="s">
        <v>228</v>
      </c>
      <c r="D4755" s="4"/>
      <c r="E4755" s="14" t="s">
        <v>1259</v>
      </c>
      <c r="F4755" s="5">
        <f t="shared" si="3977"/>
        <v>39896.400000000001</v>
      </c>
      <c r="G4755" s="5">
        <f t="shared" si="3977"/>
        <v>39896.400000000001</v>
      </c>
      <c r="H4755" s="5">
        <f t="shared" si="3977"/>
        <v>39896.400000000001</v>
      </c>
      <c r="I4755" s="5">
        <f t="shared" si="3977"/>
        <v>-220.3</v>
      </c>
      <c r="J4755" s="5">
        <f t="shared" si="3977"/>
        <v>-220.3</v>
      </c>
      <c r="K4755" s="5">
        <f t="shared" si="3977"/>
        <v>-220.3</v>
      </c>
      <c r="L4755" s="5">
        <f t="shared" si="3977"/>
        <v>3015.3</v>
      </c>
      <c r="M4755" s="5">
        <f t="shared" si="3936"/>
        <v>42691.4</v>
      </c>
      <c r="N4755" s="5">
        <f>N4756</f>
        <v>42561.100000000006</v>
      </c>
      <c r="O4755" s="5">
        <f>O4756</f>
        <v>25059.314460000001</v>
      </c>
      <c r="P4755" s="5">
        <f t="shared" si="3978"/>
        <v>0</v>
      </c>
      <c r="Q4755" s="5">
        <f t="shared" si="3978"/>
        <v>0</v>
      </c>
      <c r="R4755" s="5">
        <f t="shared" si="3978"/>
        <v>0</v>
      </c>
      <c r="S4755" s="5">
        <f t="shared" si="3978"/>
        <v>0</v>
      </c>
      <c r="T4755" s="5">
        <f t="shared" si="3978"/>
        <v>42244.862570000005</v>
      </c>
      <c r="U4755" s="5">
        <f t="shared" si="3978"/>
        <v>0</v>
      </c>
      <c r="V4755" s="42">
        <f t="shared" si="3978"/>
        <v>0</v>
      </c>
      <c r="W4755" s="5">
        <f t="shared" si="3975"/>
        <v>99.256980129742885</v>
      </c>
      <c r="X4755" s="27"/>
    </row>
    <row r="4756" spans="1:24" ht="47.25" customHeight="1" x14ac:dyDescent="0.3">
      <c r="A4756" s="4" t="s">
        <v>297</v>
      </c>
      <c r="B4756" s="4" t="s">
        <v>1787</v>
      </c>
      <c r="C4756" s="4" t="s">
        <v>226</v>
      </c>
      <c r="D4756" s="4"/>
      <c r="E4756" s="14" t="s">
        <v>565</v>
      </c>
      <c r="F4756" s="5">
        <f t="shared" ref="F4756:L4756" si="3979">F4757+F4759+F4761</f>
        <v>39896.400000000001</v>
      </c>
      <c r="G4756" s="5">
        <f t="shared" si="3979"/>
        <v>39896.400000000001</v>
      </c>
      <c r="H4756" s="5">
        <f t="shared" si="3979"/>
        <v>39896.400000000001</v>
      </c>
      <c r="I4756" s="5">
        <f t="shared" si="3979"/>
        <v>-220.3</v>
      </c>
      <c r="J4756" s="5">
        <f t="shared" si="3979"/>
        <v>-220.3</v>
      </c>
      <c r="K4756" s="5">
        <f t="shared" si="3979"/>
        <v>-220.3</v>
      </c>
      <c r="L4756" s="5">
        <f t="shared" si="3979"/>
        <v>3015.3</v>
      </c>
      <c r="M4756" s="5">
        <f t="shared" si="3936"/>
        <v>42691.4</v>
      </c>
      <c r="N4756" s="5">
        <f>N4757+N4759+N4761</f>
        <v>42561.100000000006</v>
      </c>
      <c r="O4756" s="5">
        <f>O4757+O4759+O4761</f>
        <v>25059.314460000001</v>
      </c>
      <c r="P4756" s="5">
        <f t="shared" ref="P4756:V4756" si="3980">P4757+P4759+P4761</f>
        <v>0</v>
      </c>
      <c r="Q4756" s="5">
        <f t="shared" si="3980"/>
        <v>0</v>
      </c>
      <c r="R4756" s="5">
        <f t="shared" si="3980"/>
        <v>0</v>
      </c>
      <c r="S4756" s="5">
        <f t="shared" si="3980"/>
        <v>0</v>
      </c>
      <c r="T4756" s="5">
        <f t="shared" si="3980"/>
        <v>42244.862570000005</v>
      </c>
      <c r="U4756" s="5">
        <f t="shared" si="3980"/>
        <v>0</v>
      </c>
      <c r="V4756" s="42">
        <f t="shared" si="3980"/>
        <v>0</v>
      </c>
      <c r="W4756" s="5">
        <f t="shared" si="3975"/>
        <v>99.256980129742885</v>
      </c>
      <c r="X4756" s="27"/>
    </row>
    <row r="4757" spans="1:24" ht="78.75" customHeight="1" x14ac:dyDescent="0.3">
      <c r="A4757" s="4" t="s">
        <v>297</v>
      </c>
      <c r="B4757" s="4" t="s">
        <v>1787</v>
      </c>
      <c r="C4757" s="4" t="s">
        <v>226</v>
      </c>
      <c r="D4757" s="4" t="s">
        <v>18</v>
      </c>
      <c r="E4757" s="14" t="s">
        <v>528</v>
      </c>
      <c r="F4757" s="5">
        <f t="shared" ref="F4757:L4757" si="3981">F4758</f>
        <v>32307.1</v>
      </c>
      <c r="G4757" s="5">
        <f t="shared" si="3981"/>
        <v>32307.1</v>
      </c>
      <c r="H4757" s="5">
        <f t="shared" si="3981"/>
        <v>32307.1</v>
      </c>
      <c r="I4757" s="5">
        <f t="shared" si="3981"/>
        <v>0</v>
      </c>
      <c r="J4757" s="5">
        <f t="shared" si="3981"/>
        <v>0</v>
      </c>
      <c r="K4757" s="5">
        <f t="shared" si="3981"/>
        <v>0</v>
      </c>
      <c r="L4757" s="5">
        <f t="shared" si="3981"/>
        <v>2501</v>
      </c>
      <c r="M4757" s="5">
        <f t="shared" si="3936"/>
        <v>34808.1</v>
      </c>
      <c r="N4757" s="5">
        <f>N4758</f>
        <v>35840.515650000001</v>
      </c>
      <c r="O4757" s="5">
        <f>O4758</f>
        <v>21255.275000000001</v>
      </c>
      <c r="P4757" s="5">
        <f t="shared" ref="P4757:V4757" si="3982">P4758</f>
        <v>0</v>
      </c>
      <c r="Q4757" s="5">
        <f t="shared" si="3982"/>
        <v>0</v>
      </c>
      <c r="R4757" s="5">
        <f t="shared" si="3982"/>
        <v>0</v>
      </c>
      <c r="S4757" s="5">
        <f t="shared" si="3982"/>
        <v>0</v>
      </c>
      <c r="T4757" s="5">
        <f t="shared" si="3982"/>
        <v>35827.202940000003</v>
      </c>
      <c r="U4757" s="5">
        <f t="shared" si="3982"/>
        <v>0</v>
      </c>
      <c r="V4757" s="42">
        <f t="shared" si="3982"/>
        <v>0</v>
      </c>
      <c r="W4757" s="5">
        <f t="shared" si="3975"/>
        <v>99.962855696246095</v>
      </c>
      <c r="X4757" s="27"/>
    </row>
    <row r="4758" spans="1:24" ht="15.75" customHeight="1" x14ac:dyDescent="0.3">
      <c r="A4758" s="4" t="s">
        <v>297</v>
      </c>
      <c r="B4758" s="4" t="s">
        <v>1787</v>
      </c>
      <c r="C4758" s="4" t="s">
        <v>226</v>
      </c>
      <c r="D4758" s="4" t="s">
        <v>19</v>
      </c>
      <c r="E4758" s="14" t="s">
        <v>529</v>
      </c>
      <c r="F4758" s="5">
        <v>32307.1</v>
      </c>
      <c r="G4758" s="5">
        <v>32307.1</v>
      </c>
      <c r="H4758" s="5">
        <v>32307.1</v>
      </c>
      <c r="I4758" s="5"/>
      <c r="J4758" s="5"/>
      <c r="K4758" s="5"/>
      <c r="L4758" s="5">
        <f>2117.6+383.4</f>
        <v>2501</v>
      </c>
      <c r="M4758" s="5">
        <f t="shared" si="3936"/>
        <v>34808.1</v>
      </c>
      <c r="N4758" s="5">
        <v>35840.515650000001</v>
      </c>
      <c r="O4758" s="5">
        <v>21255.275000000001</v>
      </c>
      <c r="P4758" s="5">
        <v>0</v>
      </c>
      <c r="Q4758" s="5">
        <v>0</v>
      </c>
      <c r="R4758" s="5">
        <v>0</v>
      </c>
      <c r="S4758" s="5">
        <v>0</v>
      </c>
      <c r="T4758" s="5">
        <v>35827.202940000003</v>
      </c>
      <c r="U4758" s="5">
        <v>0</v>
      </c>
      <c r="V4758" s="42">
        <v>0</v>
      </c>
      <c r="W4758" s="5">
        <f t="shared" si="3975"/>
        <v>99.962855696246095</v>
      </c>
      <c r="X4758" s="27"/>
    </row>
    <row r="4759" spans="1:24" ht="31.5" customHeight="1" x14ac:dyDescent="0.3">
      <c r="A4759" s="4" t="s">
        <v>297</v>
      </c>
      <c r="B4759" s="4" t="s">
        <v>1787</v>
      </c>
      <c r="C4759" s="4" t="s">
        <v>226</v>
      </c>
      <c r="D4759" s="4" t="s">
        <v>11</v>
      </c>
      <c r="E4759" s="14" t="s">
        <v>531</v>
      </c>
      <c r="F4759" s="5">
        <f t="shared" ref="F4759:L4759" si="3983">F4760</f>
        <v>5434.4000000000005</v>
      </c>
      <c r="G4759" s="5">
        <f t="shared" si="3983"/>
        <v>5434.4000000000005</v>
      </c>
      <c r="H4759" s="5">
        <f t="shared" si="3983"/>
        <v>5434.4000000000005</v>
      </c>
      <c r="I4759" s="5">
        <f t="shared" si="3983"/>
        <v>-220.3</v>
      </c>
      <c r="J4759" s="5">
        <f t="shared" si="3983"/>
        <v>-220.3</v>
      </c>
      <c r="K4759" s="5">
        <f t="shared" si="3983"/>
        <v>-220.3</v>
      </c>
      <c r="L4759" s="5">
        <f t="shared" si="3983"/>
        <v>514.29999999999995</v>
      </c>
      <c r="M4759" s="5">
        <f t="shared" si="3936"/>
        <v>5728.4000000000005</v>
      </c>
      <c r="N4759" s="5">
        <f>N4760</f>
        <v>6546.9202299999997</v>
      </c>
      <c r="O4759" s="5">
        <f>O4760</f>
        <v>3656.73846</v>
      </c>
      <c r="P4759" s="5">
        <f t="shared" ref="P4759:V4759" si="3984">P4760</f>
        <v>0</v>
      </c>
      <c r="Q4759" s="5">
        <f t="shared" si="3984"/>
        <v>0</v>
      </c>
      <c r="R4759" s="5">
        <f t="shared" si="3984"/>
        <v>0</v>
      </c>
      <c r="S4759" s="5">
        <f t="shared" si="3984"/>
        <v>0</v>
      </c>
      <c r="T4759" s="5">
        <f t="shared" si="3984"/>
        <v>6244.9955099999997</v>
      </c>
      <c r="U4759" s="5">
        <f t="shared" si="3984"/>
        <v>0</v>
      </c>
      <c r="V4759" s="42">
        <f t="shared" si="3984"/>
        <v>0</v>
      </c>
      <c r="W4759" s="5">
        <f t="shared" si="3975"/>
        <v>95.388293894028394</v>
      </c>
      <c r="X4759" s="27"/>
    </row>
    <row r="4760" spans="1:24" ht="31.5" customHeight="1" x14ac:dyDescent="0.3">
      <c r="A4760" s="4" t="s">
        <v>297</v>
      </c>
      <c r="B4760" s="4" t="s">
        <v>1787</v>
      </c>
      <c r="C4760" s="4" t="s">
        <v>226</v>
      </c>
      <c r="D4760" s="4" t="s">
        <v>12</v>
      </c>
      <c r="E4760" s="14" t="s">
        <v>532</v>
      </c>
      <c r="F4760" s="5">
        <v>5434.4000000000005</v>
      </c>
      <c r="G4760" s="5">
        <v>5434.4000000000005</v>
      </c>
      <c r="H4760" s="5">
        <v>5434.4000000000005</v>
      </c>
      <c r="I4760" s="5">
        <v>-220.3</v>
      </c>
      <c r="J4760" s="5">
        <v>-220.3</v>
      </c>
      <c r="K4760" s="5">
        <v>-220.3</v>
      </c>
      <c r="L4760" s="5">
        <v>514.29999999999995</v>
      </c>
      <c r="M4760" s="5">
        <f t="shared" si="3936"/>
        <v>5728.4000000000005</v>
      </c>
      <c r="N4760" s="5">
        <v>6546.9202299999997</v>
      </c>
      <c r="O4760" s="5">
        <v>3656.73846</v>
      </c>
      <c r="P4760" s="5">
        <v>0</v>
      </c>
      <c r="Q4760" s="5">
        <v>0</v>
      </c>
      <c r="R4760" s="5">
        <v>0</v>
      </c>
      <c r="S4760" s="5">
        <v>0</v>
      </c>
      <c r="T4760" s="5">
        <v>6244.9955099999997</v>
      </c>
      <c r="U4760" s="5">
        <v>0</v>
      </c>
      <c r="V4760" s="42">
        <v>0</v>
      </c>
      <c r="W4760" s="5">
        <f t="shared" si="3975"/>
        <v>95.388293894028394</v>
      </c>
      <c r="X4760" s="27"/>
    </row>
    <row r="4761" spans="1:24" ht="15.75" customHeight="1" x14ac:dyDescent="0.3">
      <c r="A4761" s="4" t="s">
        <v>297</v>
      </c>
      <c r="B4761" s="4" t="s">
        <v>1787</v>
      </c>
      <c r="C4761" s="4" t="s">
        <v>226</v>
      </c>
      <c r="D4761" s="4" t="s">
        <v>13</v>
      </c>
      <c r="E4761" s="14" t="s">
        <v>547</v>
      </c>
      <c r="F4761" s="5">
        <f t="shared" ref="F4761:L4761" si="3985">F4762</f>
        <v>2154.9</v>
      </c>
      <c r="G4761" s="5">
        <f t="shared" si="3985"/>
        <v>2154.9</v>
      </c>
      <c r="H4761" s="5">
        <f t="shared" si="3985"/>
        <v>2154.9</v>
      </c>
      <c r="I4761" s="5">
        <f t="shared" si="3985"/>
        <v>0</v>
      </c>
      <c r="J4761" s="5">
        <f t="shared" si="3985"/>
        <v>0</v>
      </c>
      <c r="K4761" s="5">
        <f t="shared" si="3985"/>
        <v>0</v>
      </c>
      <c r="L4761" s="5">
        <f t="shared" si="3985"/>
        <v>0</v>
      </c>
      <c r="M4761" s="5">
        <f t="shared" si="3936"/>
        <v>2154.9</v>
      </c>
      <c r="N4761" s="5">
        <f>N4762</f>
        <v>173.66412</v>
      </c>
      <c r="O4761" s="5">
        <f>O4762</f>
        <v>147.30099999999999</v>
      </c>
      <c r="P4761" s="5">
        <f t="shared" ref="P4761:V4761" si="3986">P4762</f>
        <v>0</v>
      </c>
      <c r="Q4761" s="5">
        <f t="shared" si="3986"/>
        <v>0</v>
      </c>
      <c r="R4761" s="5">
        <f t="shared" si="3986"/>
        <v>0</v>
      </c>
      <c r="S4761" s="5">
        <f t="shared" si="3986"/>
        <v>0</v>
      </c>
      <c r="T4761" s="5">
        <f t="shared" si="3986"/>
        <v>172.66412</v>
      </c>
      <c r="U4761" s="5">
        <f t="shared" si="3986"/>
        <v>0</v>
      </c>
      <c r="V4761" s="42">
        <f t="shared" si="3986"/>
        <v>0</v>
      </c>
      <c r="W4761" s="5">
        <f t="shared" si="3975"/>
        <v>99.424175817088752</v>
      </c>
      <c r="X4761" s="27"/>
    </row>
    <row r="4762" spans="1:24" ht="15.75" customHeight="1" x14ac:dyDescent="0.3">
      <c r="A4762" s="4" t="s">
        <v>297</v>
      </c>
      <c r="B4762" s="4" t="s">
        <v>1787</v>
      </c>
      <c r="C4762" s="4" t="s">
        <v>226</v>
      </c>
      <c r="D4762" s="4" t="s">
        <v>20</v>
      </c>
      <c r="E4762" s="14" t="s">
        <v>550</v>
      </c>
      <c r="F4762" s="5">
        <v>2154.9</v>
      </c>
      <c r="G4762" s="5">
        <v>2154.9</v>
      </c>
      <c r="H4762" s="5">
        <v>2154.9</v>
      </c>
      <c r="I4762" s="5"/>
      <c r="J4762" s="5"/>
      <c r="K4762" s="5"/>
      <c r="L4762" s="5"/>
      <c r="M4762" s="5">
        <f t="shared" si="3936"/>
        <v>2154.9</v>
      </c>
      <c r="N4762" s="5">
        <v>173.66412</v>
      </c>
      <c r="O4762" s="5">
        <v>147.30099999999999</v>
      </c>
      <c r="P4762" s="5">
        <v>0</v>
      </c>
      <c r="Q4762" s="5">
        <v>0</v>
      </c>
      <c r="R4762" s="5">
        <v>0</v>
      </c>
      <c r="S4762" s="5">
        <v>0</v>
      </c>
      <c r="T4762" s="5">
        <v>172.66412</v>
      </c>
      <c r="U4762" s="5">
        <v>0</v>
      </c>
      <c r="V4762" s="42">
        <v>0</v>
      </c>
      <c r="W4762" s="5">
        <f t="shared" si="3975"/>
        <v>99.424175817088752</v>
      </c>
      <c r="X4762" s="27"/>
    </row>
    <row r="4763" spans="1:24" ht="47.25" customHeight="1" x14ac:dyDescent="0.3">
      <c r="A4763" s="4" t="s">
        <v>297</v>
      </c>
      <c r="B4763" s="4" t="s">
        <v>1787</v>
      </c>
      <c r="C4763" s="4" t="s">
        <v>981</v>
      </c>
      <c r="D4763" s="4"/>
      <c r="E4763" s="14" t="s">
        <v>1030</v>
      </c>
      <c r="F4763" s="5">
        <f t="shared" ref="F4763:L4763" si="3987">F4764+F4768+F4778</f>
        <v>184157</v>
      </c>
      <c r="G4763" s="5">
        <f t="shared" si="3987"/>
        <v>153357.19999999998</v>
      </c>
      <c r="H4763" s="5">
        <f t="shared" si="3987"/>
        <v>137673.69999999998</v>
      </c>
      <c r="I4763" s="5">
        <f t="shared" si="3987"/>
        <v>14001.2</v>
      </c>
      <c r="J4763" s="5">
        <f t="shared" si="3987"/>
        <v>27909.200000000001</v>
      </c>
      <c r="K4763" s="5">
        <f t="shared" si="3987"/>
        <v>-7425.8</v>
      </c>
      <c r="L4763" s="5">
        <f t="shared" si="3987"/>
        <v>10839.709000000001</v>
      </c>
      <c r="M4763" s="5">
        <f t="shared" si="3936"/>
        <v>208997.90900000001</v>
      </c>
      <c r="N4763" s="5">
        <f>N4764+N4768+N4778</f>
        <v>203966.2984</v>
      </c>
      <c r="O4763" s="5">
        <f>O4764+O4768+O4778</f>
        <v>75476.892999999982</v>
      </c>
      <c r="P4763" s="5">
        <f t="shared" ref="P4763:V4763" si="3988">P4764+P4768+P4778</f>
        <v>52500</v>
      </c>
      <c r="Q4763" s="5">
        <f t="shared" si="3988"/>
        <v>0</v>
      </c>
      <c r="R4763" s="5">
        <f t="shared" si="3988"/>
        <v>0</v>
      </c>
      <c r="S4763" s="5">
        <f t="shared" si="3988"/>
        <v>0</v>
      </c>
      <c r="T4763" s="5">
        <f t="shared" si="3988"/>
        <v>190438.69634999998</v>
      </c>
      <c r="U4763" s="5">
        <f t="shared" si="3988"/>
        <v>52500</v>
      </c>
      <c r="V4763" s="42">
        <f t="shared" si="3988"/>
        <v>0</v>
      </c>
      <c r="W4763" s="5">
        <f t="shared" si="3975"/>
        <v>93.367726846976012</v>
      </c>
      <c r="X4763" s="27"/>
    </row>
    <row r="4764" spans="1:24" ht="63" hidden="1" customHeight="1" x14ac:dyDescent="0.25">
      <c r="A4764" s="4" t="s">
        <v>297</v>
      </c>
      <c r="B4764" s="4" t="s">
        <v>1787</v>
      </c>
      <c r="C4764" s="4" t="s">
        <v>982</v>
      </c>
      <c r="D4764" s="4"/>
      <c r="E4764" s="14" t="s">
        <v>1031</v>
      </c>
      <c r="F4764" s="5">
        <f t="shared" ref="F4764:L4766" si="3989">F4765</f>
        <v>5000</v>
      </c>
      <c r="G4764" s="5">
        <f t="shared" si="3989"/>
        <v>0</v>
      </c>
      <c r="H4764" s="5">
        <f t="shared" si="3989"/>
        <v>0</v>
      </c>
      <c r="I4764" s="5">
        <f t="shared" si="3989"/>
        <v>0</v>
      </c>
      <c r="J4764" s="5">
        <f t="shared" si="3989"/>
        <v>0</v>
      </c>
      <c r="K4764" s="5">
        <f t="shared" si="3989"/>
        <v>0</v>
      </c>
      <c r="L4764" s="5">
        <f t="shared" si="3989"/>
        <v>0</v>
      </c>
      <c r="M4764" s="5">
        <f t="shared" si="3936"/>
        <v>5000</v>
      </c>
      <c r="N4764" s="5">
        <f t="shared" ref="N4764:O4766" si="3990">N4765</f>
        <v>0</v>
      </c>
      <c r="O4764" s="5">
        <f t="shared" si="3990"/>
        <v>5000</v>
      </c>
      <c r="P4764" s="5">
        <f t="shared" ref="P4764:V4766" si="3991">P4765</f>
        <v>0</v>
      </c>
      <c r="Q4764" s="5">
        <f t="shared" si="3991"/>
        <v>0</v>
      </c>
      <c r="R4764" s="5">
        <f t="shared" si="3991"/>
        <v>0</v>
      </c>
      <c r="S4764" s="5">
        <f t="shared" si="3991"/>
        <v>0</v>
      </c>
      <c r="T4764" s="5">
        <f t="shared" si="3991"/>
        <v>0</v>
      </c>
      <c r="U4764" s="5">
        <f t="shared" si="3991"/>
        <v>0</v>
      </c>
      <c r="V4764" s="42">
        <f t="shared" si="3991"/>
        <v>0</v>
      </c>
      <c r="W4764" s="5" t="e">
        <f t="shared" si="3975"/>
        <v>#DIV/0!</v>
      </c>
      <c r="X4764" s="25" t="s">
        <v>1591</v>
      </c>
    </row>
    <row r="4765" spans="1:24" ht="47.25" hidden="1" customHeight="1" x14ac:dyDescent="0.25">
      <c r="A4765" s="4" t="s">
        <v>297</v>
      </c>
      <c r="B4765" s="4" t="s">
        <v>1787</v>
      </c>
      <c r="C4765" s="4" t="s">
        <v>983</v>
      </c>
      <c r="D4765" s="4"/>
      <c r="E4765" s="14" t="s">
        <v>1032</v>
      </c>
      <c r="F4765" s="5">
        <f t="shared" si="3989"/>
        <v>5000</v>
      </c>
      <c r="G4765" s="5">
        <f t="shared" si="3989"/>
        <v>0</v>
      </c>
      <c r="H4765" s="5">
        <f t="shared" si="3989"/>
        <v>0</v>
      </c>
      <c r="I4765" s="5">
        <f t="shared" si="3989"/>
        <v>0</v>
      </c>
      <c r="J4765" s="5">
        <f t="shared" si="3989"/>
        <v>0</v>
      </c>
      <c r="K4765" s="5">
        <f t="shared" si="3989"/>
        <v>0</v>
      </c>
      <c r="L4765" s="5">
        <f t="shared" si="3989"/>
        <v>0</v>
      </c>
      <c r="M4765" s="5">
        <f t="shared" si="3936"/>
        <v>5000</v>
      </c>
      <c r="N4765" s="5">
        <f t="shared" si="3990"/>
        <v>0</v>
      </c>
      <c r="O4765" s="5">
        <f t="shared" si="3990"/>
        <v>5000</v>
      </c>
      <c r="P4765" s="5">
        <f t="shared" si="3991"/>
        <v>0</v>
      </c>
      <c r="Q4765" s="5">
        <f t="shared" si="3991"/>
        <v>0</v>
      </c>
      <c r="R4765" s="5">
        <f t="shared" si="3991"/>
        <v>0</v>
      </c>
      <c r="S4765" s="5">
        <f t="shared" si="3991"/>
        <v>0</v>
      </c>
      <c r="T4765" s="5">
        <f t="shared" si="3991"/>
        <v>0</v>
      </c>
      <c r="U4765" s="5">
        <f t="shared" si="3991"/>
        <v>0</v>
      </c>
      <c r="V4765" s="42">
        <f t="shared" si="3991"/>
        <v>0</v>
      </c>
      <c r="W4765" s="5" t="e">
        <f t="shared" si="3975"/>
        <v>#DIV/0!</v>
      </c>
      <c r="X4765" s="25" t="s">
        <v>1591</v>
      </c>
    </row>
    <row r="4766" spans="1:24" ht="31.5" hidden="1" customHeight="1" x14ac:dyDescent="0.3">
      <c r="A4766" s="4" t="s">
        <v>297</v>
      </c>
      <c r="B4766" s="4" t="s">
        <v>1787</v>
      </c>
      <c r="C4766" s="4" t="s">
        <v>983</v>
      </c>
      <c r="D4766" s="4" t="s">
        <v>11</v>
      </c>
      <c r="E4766" s="14" t="s">
        <v>531</v>
      </c>
      <c r="F4766" s="5">
        <f t="shared" si="3989"/>
        <v>5000</v>
      </c>
      <c r="G4766" s="5">
        <f t="shared" si="3989"/>
        <v>0</v>
      </c>
      <c r="H4766" s="5">
        <f t="shared" si="3989"/>
        <v>0</v>
      </c>
      <c r="I4766" s="5">
        <f t="shared" si="3989"/>
        <v>0</v>
      </c>
      <c r="J4766" s="5">
        <f t="shared" si="3989"/>
        <v>0</v>
      </c>
      <c r="K4766" s="5">
        <f t="shared" si="3989"/>
        <v>0</v>
      </c>
      <c r="L4766" s="5">
        <f t="shared" si="3989"/>
        <v>0</v>
      </c>
      <c r="M4766" s="5">
        <f t="shared" si="3936"/>
        <v>5000</v>
      </c>
      <c r="N4766" s="5">
        <f t="shared" si="3990"/>
        <v>0</v>
      </c>
      <c r="O4766" s="5">
        <f t="shared" si="3990"/>
        <v>5000</v>
      </c>
      <c r="P4766" s="5">
        <f t="shared" si="3991"/>
        <v>0</v>
      </c>
      <c r="Q4766" s="5">
        <f t="shared" si="3991"/>
        <v>0</v>
      </c>
      <c r="R4766" s="5">
        <f t="shared" si="3991"/>
        <v>0</v>
      </c>
      <c r="S4766" s="5">
        <f t="shared" si="3991"/>
        <v>0</v>
      </c>
      <c r="T4766" s="5">
        <f t="shared" si="3991"/>
        <v>0</v>
      </c>
      <c r="U4766" s="5">
        <f t="shared" si="3991"/>
        <v>0</v>
      </c>
      <c r="V4766" s="42">
        <f t="shared" si="3991"/>
        <v>0</v>
      </c>
      <c r="W4766" s="5" t="e">
        <f t="shared" si="3975"/>
        <v>#DIV/0!</v>
      </c>
      <c r="X4766" s="25" t="s">
        <v>1591</v>
      </c>
    </row>
    <row r="4767" spans="1:24" ht="31.5" hidden="1" customHeight="1" x14ac:dyDescent="0.3">
      <c r="A4767" s="4" t="s">
        <v>297</v>
      </c>
      <c r="B4767" s="4" t="s">
        <v>1787</v>
      </c>
      <c r="C4767" s="4" t="s">
        <v>983</v>
      </c>
      <c r="D4767" s="4" t="s">
        <v>12</v>
      </c>
      <c r="E4767" s="14" t="s">
        <v>532</v>
      </c>
      <c r="F4767" s="5">
        <v>5000</v>
      </c>
      <c r="G4767" s="5"/>
      <c r="H4767" s="5"/>
      <c r="I4767" s="5"/>
      <c r="J4767" s="5"/>
      <c r="K4767" s="5"/>
      <c r="L4767" s="5"/>
      <c r="M4767" s="5">
        <f t="shared" si="3936"/>
        <v>5000</v>
      </c>
      <c r="N4767" s="5">
        <v>0</v>
      </c>
      <c r="O4767" s="5">
        <v>5000</v>
      </c>
      <c r="P4767" s="5">
        <v>0</v>
      </c>
      <c r="Q4767" s="5">
        <v>0</v>
      </c>
      <c r="R4767" s="5">
        <v>0</v>
      </c>
      <c r="S4767" s="5">
        <v>0</v>
      </c>
      <c r="T4767" s="5">
        <v>0</v>
      </c>
      <c r="U4767" s="5">
        <v>0</v>
      </c>
      <c r="V4767" s="42">
        <v>0</v>
      </c>
      <c r="W4767" s="5" t="e">
        <f t="shared" si="3975"/>
        <v>#DIV/0!</v>
      </c>
      <c r="X4767" s="25" t="s">
        <v>1591</v>
      </c>
    </row>
    <row r="4768" spans="1:24" ht="31.5" customHeight="1" x14ac:dyDescent="0.3">
      <c r="A4768" s="4" t="s">
        <v>297</v>
      </c>
      <c r="B4768" s="4" t="s">
        <v>1787</v>
      </c>
      <c r="C4768" s="4" t="s">
        <v>984</v>
      </c>
      <c r="D4768" s="4"/>
      <c r="E4768" s="14" t="s">
        <v>1033</v>
      </c>
      <c r="F4768" s="5">
        <f t="shared" ref="F4768:L4768" si="3992">F4769+F4772+F4775</f>
        <v>133563.5</v>
      </c>
      <c r="G4768" s="5">
        <f t="shared" si="3992"/>
        <v>124703.4</v>
      </c>
      <c r="H4768" s="5">
        <f t="shared" si="3992"/>
        <v>108119.9</v>
      </c>
      <c r="I4768" s="5">
        <f t="shared" si="3992"/>
        <v>21455</v>
      </c>
      <c r="J4768" s="5">
        <f t="shared" si="3992"/>
        <v>35335</v>
      </c>
      <c r="K4768" s="5">
        <f t="shared" si="3992"/>
        <v>0</v>
      </c>
      <c r="L4768" s="5">
        <f t="shared" si="3992"/>
        <v>-1066.579</v>
      </c>
      <c r="M4768" s="5">
        <f t="shared" si="3936"/>
        <v>153951.921</v>
      </c>
      <c r="N4768" s="5">
        <f>N4769+N4772+N4775</f>
        <v>153951.92139999999</v>
      </c>
      <c r="O4768" s="5">
        <f>O4769+O4772+O4775</f>
        <v>36593.556079999995</v>
      </c>
      <c r="P4768" s="5">
        <f t="shared" ref="P4768:V4768" si="3993">P4769+P4772+P4775</f>
        <v>52500</v>
      </c>
      <c r="Q4768" s="5">
        <f t="shared" si="3993"/>
        <v>0</v>
      </c>
      <c r="R4768" s="5">
        <f t="shared" si="3993"/>
        <v>0</v>
      </c>
      <c r="S4768" s="5">
        <f t="shared" si="3993"/>
        <v>0</v>
      </c>
      <c r="T4768" s="5">
        <f t="shared" si="3993"/>
        <v>143291.65810999999</v>
      </c>
      <c r="U4768" s="5">
        <f t="shared" si="3993"/>
        <v>52500</v>
      </c>
      <c r="V4768" s="42">
        <f t="shared" si="3993"/>
        <v>0</v>
      </c>
      <c r="W4768" s="5">
        <f t="shared" si="3975"/>
        <v>93.075589318367548</v>
      </c>
      <c r="X4768" s="27"/>
    </row>
    <row r="4769" spans="1:24" ht="47.25" customHeight="1" x14ac:dyDescent="0.3">
      <c r="A4769" s="4" t="s">
        <v>297</v>
      </c>
      <c r="B4769" s="4" t="s">
        <v>1787</v>
      </c>
      <c r="C4769" s="4" t="s">
        <v>985</v>
      </c>
      <c r="D4769" s="4"/>
      <c r="E4769" s="14" t="s">
        <v>1034</v>
      </c>
      <c r="F4769" s="5">
        <f t="shared" ref="F4769:L4770" si="3994">F4770</f>
        <v>60066.5</v>
      </c>
      <c r="G4769" s="5">
        <f t="shared" si="3994"/>
        <v>51206.400000000001</v>
      </c>
      <c r="H4769" s="5">
        <f t="shared" si="3994"/>
        <v>52122.9</v>
      </c>
      <c r="I4769" s="5">
        <f t="shared" si="3994"/>
        <v>21455</v>
      </c>
      <c r="J4769" s="5">
        <f t="shared" si="3994"/>
        <v>35335</v>
      </c>
      <c r="K4769" s="5">
        <f t="shared" si="3994"/>
        <v>0</v>
      </c>
      <c r="L4769" s="5">
        <f t="shared" si="3994"/>
        <v>-387.58</v>
      </c>
      <c r="M4769" s="5">
        <f t="shared" si="3936"/>
        <v>81133.919999999998</v>
      </c>
      <c r="N4769" s="5">
        <f>N4770</f>
        <v>81133.920400000003</v>
      </c>
      <c r="O4769" s="5">
        <f>O4770</f>
        <v>36222.555079999998</v>
      </c>
      <c r="P4769" s="5">
        <f t="shared" ref="P4769:V4770" si="3995">P4770</f>
        <v>0</v>
      </c>
      <c r="Q4769" s="5">
        <f t="shared" si="3995"/>
        <v>0</v>
      </c>
      <c r="R4769" s="5">
        <f t="shared" si="3995"/>
        <v>0</v>
      </c>
      <c r="S4769" s="5">
        <f t="shared" si="3995"/>
        <v>0</v>
      </c>
      <c r="T4769" s="5">
        <f t="shared" si="3995"/>
        <v>70473.658169999995</v>
      </c>
      <c r="U4769" s="5">
        <f t="shared" si="3995"/>
        <v>0</v>
      </c>
      <c r="V4769" s="42">
        <f t="shared" si="3995"/>
        <v>0</v>
      </c>
      <c r="W4769" s="5">
        <f t="shared" si="3975"/>
        <v>86.860905799394843</v>
      </c>
      <c r="X4769" s="27"/>
    </row>
    <row r="4770" spans="1:24" ht="31.5" customHeight="1" x14ac:dyDescent="0.3">
      <c r="A4770" s="4" t="s">
        <v>297</v>
      </c>
      <c r="B4770" s="4" t="s">
        <v>1787</v>
      </c>
      <c r="C4770" s="4" t="s">
        <v>985</v>
      </c>
      <c r="D4770" s="4" t="s">
        <v>11</v>
      </c>
      <c r="E4770" s="14" t="s">
        <v>531</v>
      </c>
      <c r="F4770" s="5">
        <f t="shared" si="3994"/>
        <v>60066.5</v>
      </c>
      <c r="G4770" s="5">
        <f t="shared" si="3994"/>
        <v>51206.400000000001</v>
      </c>
      <c r="H4770" s="5">
        <f t="shared" si="3994"/>
        <v>52122.9</v>
      </c>
      <c r="I4770" s="5">
        <f t="shared" si="3994"/>
        <v>21455</v>
      </c>
      <c r="J4770" s="5">
        <f t="shared" si="3994"/>
        <v>35335</v>
      </c>
      <c r="K4770" s="5">
        <f t="shared" si="3994"/>
        <v>0</v>
      </c>
      <c r="L4770" s="5">
        <f t="shared" si="3994"/>
        <v>-387.58</v>
      </c>
      <c r="M4770" s="5">
        <f t="shared" si="3936"/>
        <v>81133.919999999998</v>
      </c>
      <c r="N4770" s="5">
        <f>N4771</f>
        <v>81133.920400000003</v>
      </c>
      <c r="O4770" s="5">
        <f>O4771</f>
        <v>36222.555079999998</v>
      </c>
      <c r="P4770" s="5">
        <f t="shared" si="3995"/>
        <v>0</v>
      </c>
      <c r="Q4770" s="5">
        <f t="shared" si="3995"/>
        <v>0</v>
      </c>
      <c r="R4770" s="5">
        <f t="shared" si="3995"/>
        <v>0</v>
      </c>
      <c r="S4770" s="5">
        <f t="shared" si="3995"/>
        <v>0</v>
      </c>
      <c r="T4770" s="5">
        <f t="shared" si="3995"/>
        <v>70473.658169999995</v>
      </c>
      <c r="U4770" s="5">
        <f t="shared" si="3995"/>
        <v>0</v>
      </c>
      <c r="V4770" s="42">
        <f t="shared" si="3995"/>
        <v>0</v>
      </c>
      <c r="W4770" s="5">
        <f t="shared" si="3975"/>
        <v>86.860905799394843</v>
      </c>
      <c r="X4770" s="27"/>
    </row>
    <row r="4771" spans="1:24" ht="31.5" customHeight="1" x14ac:dyDescent="0.3">
      <c r="A4771" s="4" t="s">
        <v>297</v>
      </c>
      <c r="B4771" s="4" t="s">
        <v>1787</v>
      </c>
      <c r="C4771" s="4" t="s">
        <v>985</v>
      </c>
      <c r="D4771" s="4" t="s">
        <v>12</v>
      </c>
      <c r="E4771" s="14" t="s">
        <v>532</v>
      </c>
      <c r="F4771" s="5">
        <v>60066.5</v>
      </c>
      <c r="G4771" s="5">
        <v>51206.400000000001</v>
      </c>
      <c r="H4771" s="5">
        <v>52122.9</v>
      </c>
      <c r="I4771" s="5">
        <v>21455</v>
      </c>
      <c r="J4771" s="5">
        <v>35335</v>
      </c>
      <c r="K4771" s="5"/>
      <c r="L4771" s="5">
        <v>-387.58</v>
      </c>
      <c r="M4771" s="5">
        <f t="shared" si="3936"/>
        <v>81133.919999999998</v>
      </c>
      <c r="N4771" s="5">
        <v>81133.920400000003</v>
      </c>
      <c r="O4771" s="5">
        <v>36222.555079999998</v>
      </c>
      <c r="P4771" s="5">
        <v>0</v>
      </c>
      <c r="Q4771" s="5">
        <v>0</v>
      </c>
      <c r="R4771" s="5">
        <v>0</v>
      </c>
      <c r="S4771" s="5">
        <v>0</v>
      </c>
      <c r="T4771" s="5">
        <v>70473.658169999995</v>
      </c>
      <c r="U4771" s="5">
        <v>0</v>
      </c>
      <c r="V4771" s="42">
        <v>0</v>
      </c>
      <c r="W4771" s="5">
        <f t="shared" si="3975"/>
        <v>86.860905799394843</v>
      </c>
      <c r="X4771" s="27"/>
    </row>
    <row r="4772" spans="1:24" ht="31.5" customHeight="1" x14ac:dyDescent="0.3">
      <c r="A4772" s="4" t="s">
        <v>297</v>
      </c>
      <c r="B4772" s="4" t="s">
        <v>1787</v>
      </c>
      <c r="C4772" s="4" t="s">
        <v>986</v>
      </c>
      <c r="D4772" s="4"/>
      <c r="E4772" s="14" t="s">
        <v>1035</v>
      </c>
      <c r="F4772" s="5">
        <f t="shared" ref="F4772:L4773" si="3996">F4773</f>
        <v>3497</v>
      </c>
      <c r="G4772" s="5">
        <f t="shared" si="3996"/>
        <v>3497</v>
      </c>
      <c r="H4772" s="5">
        <f t="shared" si="3996"/>
        <v>3497</v>
      </c>
      <c r="I4772" s="5">
        <f t="shared" si="3996"/>
        <v>0</v>
      </c>
      <c r="J4772" s="5">
        <f t="shared" si="3996"/>
        <v>0</v>
      </c>
      <c r="K4772" s="5">
        <f t="shared" si="3996"/>
        <v>0</v>
      </c>
      <c r="L4772" s="5">
        <f t="shared" si="3996"/>
        <v>-678.99900000000002</v>
      </c>
      <c r="M4772" s="5">
        <f t="shared" si="3936"/>
        <v>2818.0010000000002</v>
      </c>
      <c r="N4772" s="5">
        <f>N4773</f>
        <v>2818.0010000000002</v>
      </c>
      <c r="O4772" s="5">
        <f>O4773</f>
        <v>371.00099999999998</v>
      </c>
      <c r="P4772" s="5">
        <f t="shared" ref="P4772:V4773" si="3997">P4773</f>
        <v>0</v>
      </c>
      <c r="Q4772" s="5">
        <f t="shared" si="3997"/>
        <v>0</v>
      </c>
      <c r="R4772" s="5">
        <f t="shared" si="3997"/>
        <v>0</v>
      </c>
      <c r="S4772" s="5">
        <f t="shared" si="3997"/>
        <v>0</v>
      </c>
      <c r="T4772" s="5">
        <f t="shared" si="3997"/>
        <v>2817.9999400000002</v>
      </c>
      <c r="U4772" s="5">
        <f t="shared" si="3997"/>
        <v>0</v>
      </c>
      <c r="V4772" s="42">
        <f t="shared" si="3997"/>
        <v>0</v>
      </c>
      <c r="W4772" s="5">
        <f t="shared" si="3975"/>
        <v>99.999962384683329</v>
      </c>
      <c r="X4772" s="27"/>
    </row>
    <row r="4773" spans="1:24" ht="31.5" customHeight="1" x14ac:dyDescent="0.3">
      <c r="A4773" s="4" t="s">
        <v>297</v>
      </c>
      <c r="B4773" s="4" t="s">
        <v>1787</v>
      </c>
      <c r="C4773" s="4" t="s">
        <v>986</v>
      </c>
      <c r="D4773" s="4" t="s">
        <v>11</v>
      </c>
      <c r="E4773" s="14" t="s">
        <v>531</v>
      </c>
      <c r="F4773" s="5">
        <f t="shared" si="3996"/>
        <v>3497</v>
      </c>
      <c r="G4773" s="5">
        <f t="shared" si="3996"/>
        <v>3497</v>
      </c>
      <c r="H4773" s="5">
        <f t="shared" si="3996"/>
        <v>3497</v>
      </c>
      <c r="I4773" s="5">
        <f t="shared" si="3996"/>
        <v>0</v>
      </c>
      <c r="J4773" s="5">
        <f t="shared" si="3996"/>
        <v>0</v>
      </c>
      <c r="K4773" s="5">
        <f t="shared" si="3996"/>
        <v>0</v>
      </c>
      <c r="L4773" s="5">
        <f t="shared" si="3996"/>
        <v>-678.99900000000002</v>
      </c>
      <c r="M4773" s="5">
        <f t="shared" si="3936"/>
        <v>2818.0010000000002</v>
      </c>
      <c r="N4773" s="5">
        <f>N4774</f>
        <v>2818.0010000000002</v>
      </c>
      <c r="O4773" s="5">
        <f>O4774</f>
        <v>371.00099999999998</v>
      </c>
      <c r="P4773" s="5">
        <f t="shared" si="3997"/>
        <v>0</v>
      </c>
      <c r="Q4773" s="5">
        <f t="shared" si="3997"/>
        <v>0</v>
      </c>
      <c r="R4773" s="5">
        <f t="shared" si="3997"/>
        <v>0</v>
      </c>
      <c r="S4773" s="5">
        <f t="shared" si="3997"/>
        <v>0</v>
      </c>
      <c r="T4773" s="5">
        <f t="shared" si="3997"/>
        <v>2817.9999400000002</v>
      </c>
      <c r="U4773" s="5">
        <f t="shared" si="3997"/>
        <v>0</v>
      </c>
      <c r="V4773" s="42">
        <f t="shared" si="3997"/>
        <v>0</v>
      </c>
      <c r="W4773" s="5">
        <f t="shared" si="3975"/>
        <v>99.999962384683329</v>
      </c>
      <c r="X4773" s="27"/>
    </row>
    <row r="4774" spans="1:24" ht="31.5" customHeight="1" x14ac:dyDescent="0.3">
      <c r="A4774" s="4" t="s">
        <v>297</v>
      </c>
      <c r="B4774" s="4" t="s">
        <v>1787</v>
      </c>
      <c r="C4774" s="4" t="s">
        <v>986</v>
      </c>
      <c r="D4774" s="4" t="s">
        <v>12</v>
      </c>
      <c r="E4774" s="14" t="s">
        <v>532</v>
      </c>
      <c r="F4774" s="5">
        <v>3497</v>
      </c>
      <c r="G4774" s="5">
        <v>3497</v>
      </c>
      <c r="H4774" s="5">
        <v>3497</v>
      </c>
      <c r="I4774" s="5"/>
      <c r="J4774" s="5"/>
      <c r="K4774" s="5"/>
      <c r="L4774" s="5">
        <v>-678.99900000000002</v>
      </c>
      <c r="M4774" s="5">
        <f t="shared" si="3936"/>
        <v>2818.0010000000002</v>
      </c>
      <c r="N4774" s="5">
        <v>2818.0010000000002</v>
      </c>
      <c r="O4774" s="5">
        <v>371.00099999999998</v>
      </c>
      <c r="P4774" s="5">
        <v>0</v>
      </c>
      <c r="Q4774" s="5">
        <v>0</v>
      </c>
      <c r="R4774" s="5">
        <v>0</v>
      </c>
      <c r="S4774" s="5">
        <v>0</v>
      </c>
      <c r="T4774" s="5">
        <v>2817.9999400000002</v>
      </c>
      <c r="U4774" s="5">
        <v>0</v>
      </c>
      <c r="V4774" s="42">
        <v>0</v>
      </c>
      <c r="W4774" s="5">
        <f t="shared" si="3975"/>
        <v>99.999962384683329</v>
      </c>
      <c r="X4774" s="27"/>
    </row>
    <row r="4775" spans="1:24" ht="31.5" customHeight="1" x14ac:dyDescent="0.3">
      <c r="A4775" s="4" t="s">
        <v>297</v>
      </c>
      <c r="B4775" s="4" t="s">
        <v>1787</v>
      </c>
      <c r="C4775" s="4" t="s">
        <v>1600</v>
      </c>
      <c r="D4775" s="4"/>
      <c r="E4775" s="14" t="s">
        <v>1343</v>
      </c>
      <c r="F4775" s="5">
        <f t="shared" ref="F4775:L4776" si="3998">F4776</f>
        <v>70000</v>
      </c>
      <c r="G4775" s="5">
        <f t="shared" si="3998"/>
        <v>70000</v>
      </c>
      <c r="H4775" s="5">
        <f t="shared" si="3998"/>
        <v>52500</v>
      </c>
      <c r="I4775" s="5">
        <f t="shared" si="3998"/>
        <v>0</v>
      </c>
      <c r="J4775" s="5">
        <f t="shared" si="3998"/>
        <v>0</v>
      </c>
      <c r="K4775" s="5">
        <f t="shared" si="3998"/>
        <v>0</v>
      </c>
      <c r="L4775" s="5">
        <f t="shared" si="3998"/>
        <v>0</v>
      </c>
      <c r="M4775" s="5">
        <f t="shared" si="3936"/>
        <v>70000</v>
      </c>
      <c r="N4775" s="5">
        <f>N4776</f>
        <v>70000</v>
      </c>
      <c r="O4775" s="5">
        <f>O4776</f>
        <v>0</v>
      </c>
      <c r="P4775" s="5">
        <f t="shared" ref="P4775:V4776" si="3999">P4776</f>
        <v>52500</v>
      </c>
      <c r="Q4775" s="5">
        <f t="shared" si="3999"/>
        <v>0</v>
      </c>
      <c r="R4775" s="5">
        <f t="shared" si="3999"/>
        <v>0</v>
      </c>
      <c r="S4775" s="5">
        <f t="shared" si="3999"/>
        <v>0</v>
      </c>
      <c r="T4775" s="5">
        <f t="shared" si="3999"/>
        <v>70000</v>
      </c>
      <c r="U4775" s="5">
        <f t="shared" si="3999"/>
        <v>52500</v>
      </c>
      <c r="V4775" s="42">
        <f t="shared" si="3999"/>
        <v>0</v>
      </c>
      <c r="W4775" s="5">
        <f t="shared" si="3975"/>
        <v>100</v>
      </c>
      <c r="X4775" s="27"/>
    </row>
    <row r="4776" spans="1:24" ht="31.5" customHeight="1" x14ac:dyDescent="0.3">
      <c r="A4776" s="4" t="s">
        <v>297</v>
      </c>
      <c r="B4776" s="4" t="s">
        <v>1787</v>
      </c>
      <c r="C4776" s="4" t="s">
        <v>1600</v>
      </c>
      <c r="D4776" s="4" t="s">
        <v>11</v>
      </c>
      <c r="E4776" s="14" t="s">
        <v>531</v>
      </c>
      <c r="F4776" s="5">
        <f t="shared" si="3998"/>
        <v>70000</v>
      </c>
      <c r="G4776" s="5">
        <f t="shared" si="3998"/>
        <v>70000</v>
      </c>
      <c r="H4776" s="5">
        <f t="shared" si="3998"/>
        <v>52500</v>
      </c>
      <c r="I4776" s="5">
        <f t="shared" si="3998"/>
        <v>0</v>
      </c>
      <c r="J4776" s="5">
        <f t="shared" si="3998"/>
        <v>0</v>
      </c>
      <c r="K4776" s="5">
        <f t="shared" si="3998"/>
        <v>0</v>
      </c>
      <c r="L4776" s="5">
        <f t="shared" si="3998"/>
        <v>0</v>
      </c>
      <c r="M4776" s="5">
        <f t="shared" si="3936"/>
        <v>70000</v>
      </c>
      <c r="N4776" s="5">
        <f>N4777</f>
        <v>70000</v>
      </c>
      <c r="O4776" s="5">
        <f>O4777</f>
        <v>0</v>
      </c>
      <c r="P4776" s="5">
        <f t="shared" si="3999"/>
        <v>52500</v>
      </c>
      <c r="Q4776" s="5">
        <f t="shared" si="3999"/>
        <v>0</v>
      </c>
      <c r="R4776" s="5">
        <f t="shared" si="3999"/>
        <v>0</v>
      </c>
      <c r="S4776" s="5">
        <f t="shared" si="3999"/>
        <v>0</v>
      </c>
      <c r="T4776" s="5">
        <f t="shared" si="3999"/>
        <v>70000</v>
      </c>
      <c r="U4776" s="5">
        <f t="shared" si="3999"/>
        <v>52500</v>
      </c>
      <c r="V4776" s="42">
        <f t="shared" si="3999"/>
        <v>0</v>
      </c>
      <c r="W4776" s="5">
        <f t="shared" si="3975"/>
        <v>100</v>
      </c>
      <c r="X4776" s="27"/>
    </row>
    <row r="4777" spans="1:24" ht="31.5" customHeight="1" x14ac:dyDescent="0.3">
      <c r="A4777" s="4" t="s">
        <v>297</v>
      </c>
      <c r="B4777" s="4" t="s">
        <v>1787</v>
      </c>
      <c r="C4777" s="4" t="s">
        <v>1600</v>
      </c>
      <c r="D4777" s="4" t="s">
        <v>12</v>
      </c>
      <c r="E4777" s="14" t="s">
        <v>532</v>
      </c>
      <c r="F4777" s="5">
        <v>70000</v>
      </c>
      <c r="G4777" s="5">
        <v>70000</v>
      </c>
      <c r="H4777" s="5">
        <v>52500</v>
      </c>
      <c r="I4777" s="5"/>
      <c r="J4777" s="5"/>
      <c r="K4777" s="5"/>
      <c r="L4777" s="5"/>
      <c r="M4777" s="5">
        <f t="shared" si="3936"/>
        <v>70000</v>
      </c>
      <c r="N4777" s="5">
        <v>70000</v>
      </c>
      <c r="O4777" s="5">
        <v>0</v>
      </c>
      <c r="P4777" s="5">
        <v>52500</v>
      </c>
      <c r="Q4777" s="5">
        <v>0</v>
      </c>
      <c r="R4777" s="5">
        <v>0</v>
      </c>
      <c r="S4777" s="5">
        <v>0</v>
      </c>
      <c r="T4777" s="5">
        <v>70000</v>
      </c>
      <c r="U4777" s="5">
        <v>52500</v>
      </c>
      <c r="V4777" s="42">
        <v>0</v>
      </c>
      <c r="W4777" s="5">
        <f t="shared" si="3975"/>
        <v>100</v>
      </c>
      <c r="X4777" s="27"/>
    </row>
    <row r="4778" spans="1:24" ht="47.25" customHeight="1" x14ac:dyDescent="0.3">
      <c r="A4778" s="4" t="s">
        <v>297</v>
      </c>
      <c r="B4778" s="4" t="s">
        <v>1787</v>
      </c>
      <c r="C4778" s="4" t="s">
        <v>987</v>
      </c>
      <c r="D4778" s="4"/>
      <c r="E4778" s="14" t="s">
        <v>1036</v>
      </c>
      <c r="F4778" s="5">
        <f t="shared" ref="F4778:L4778" si="4000">F4779</f>
        <v>45593.5</v>
      </c>
      <c r="G4778" s="5">
        <f t="shared" si="4000"/>
        <v>28653.8</v>
      </c>
      <c r="H4778" s="5">
        <f t="shared" si="4000"/>
        <v>29553.8</v>
      </c>
      <c r="I4778" s="5">
        <f t="shared" si="4000"/>
        <v>-7453.8</v>
      </c>
      <c r="J4778" s="5">
        <f t="shared" si="4000"/>
        <v>-7425.8</v>
      </c>
      <c r="K4778" s="5">
        <f t="shared" si="4000"/>
        <v>-7425.8</v>
      </c>
      <c r="L4778" s="5">
        <f t="shared" si="4000"/>
        <v>11906.288</v>
      </c>
      <c r="M4778" s="5">
        <f t="shared" si="3936"/>
        <v>50045.987999999998</v>
      </c>
      <c r="N4778" s="5">
        <f>N4779</f>
        <v>50014.377</v>
      </c>
      <c r="O4778" s="5">
        <f>O4779</f>
        <v>33883.336919999994</v>
      </c>
      <c r="P4778" s="5">
        <f t="shared" ref="P4778:V4778" si="4001">P4779</f>
        <v>0</v>
      </c>
      <c r="Q4778" s="5">
        <f t="shared" si="4001"/>
        <v>0</v>
      </c>
      <c r="R4778" s="5">
        <f t="shared" si="4001"/>
        <v>0</v>
      </c>
      <c r="S4778" s="5">
        <f t="shared" si="4001"/>
        <v>0</v>
      </c>
      <c r="T4778" s="5">
        <f t="shared" si="4001"/>
        <v>47147.038240000002</v>
      </c>
      <c r="U4778" s="5">
        <f t="shared" si="4001"/>
        <v>0</v>
      </c>
      <c r="V4778" s="42">
        <f t="shared" si="4001"/>
        <v>0</v>
      </c>
      <c r="W4778" s="5">
        <f t="shared" si="3975"/>
        <v>94.266970955171544</v>
      </c>
      <c r="X4778" s="27"/>
    </row>
    <row r="4779" spans="1:24" ht="63" customHeight="1" x14ac:dyDescent="0.3">
      <c r="A4779" s="4" t="s">
        <v>297</v>
      </c>
      <c r="B4779" s="4" t="s">
        <v>1787</v>
      </c>
      <c r="C4779" s="4" t="s">
        <v>988</v>
      </c>
      <c r="D4779" s="4"/>
      <c r="E4779" s="14" t="s">
        <v>619</v>
      </c>
      <c r="F4779" s="5">
        <f t="shared" ref="F4779:L4779" si="4002">F4780+F4782</f>
        <v>45593.5</v>
      </c>
      <c r="G4779" s="5">
        <f t="shared" si="4002"/>
        <v>28653.8</v>
      </c>
      <c r="H4779" s="5">
        <f t="shared" si="4002"/>
        <v>29553.8</v>
      </c>
      <c r="I4779" s="5">
        <f t="shared" si="4002"/>
        <v>-7453.8</v>
      </c>
      <c r="J4779" s="5">
        <f t="shared" si="4002"/>
        <v>-7425.8</v>
      </c>
      <c r="K4779" s="5">
        <f t="shared" si="4002"/>
        <v>-7425.8</v>
      </c>
      <c r="L4779" s="5">
        <f t="shared" si="4002"/>
        <v>11906.288</v>
      </c>
      <c r="M4779" s="5">
        <f t="shared" si="3936"/>
        <v>50045.987999999998</v>
      </c>
      <c r="N4779" s="5">
        <f>N4780+N4782</f>
        <v>50014.377</v>
      </c>
      <c r="O4779" s="5">
        <f>O4780+O4782</f>
        <v>33883.336919999994</v>
      </c>
      <c r="P4779" s="5">
        <f t="shared" ref="P4779:V4779" si="4003">P4780+P4782</f>
        <v>0</v>
      </c>
      <c r="Q4779" s="5">
        <f t="shared" si="4003"/>
        <v>0</v>
      </c>
      <c r="R4779" s="5">
        <f t="shared" si="4003"/>
        <v>0</v>
      </c>
      <c r="S4779" s="5">
        <f t="shared" si="4003"/>
        <v>0</v>
      </c>
      <c r="T4779" s="5">
        <f t="shared" si="4003"/>
        <v>47147.038240000002</v>
      </c>
      <c r="U4779" s="5">
        <f t="shared" si="4003"/>
        <v>0</v>
      </c>
      <c r="V4779" s="42">
        <f t="shared" si="4003"/>
        <v>0</v>
      </c>
      <c r="W4779" s="5">
        <f t="shared" si="3975"/>
        <v>94.266970955171544</v>
      </c>
      <c r="X4779" s="27"/>
    </row>
    <row r="4780" spans="1:24" ht="31.5" customHeight="1" x14ac:dyDescent="0.3">
      <c r="A4780" s="4" t="s">
        <v>297</v>
      </c>
      <c r="B4780" s="4" t="s">
        <v>1787</v>
      </c>
      <c r="C4780" s="4" t="s">
        <v>988</v>
      </c>
      <c r="D4780" s="4" t="s">
        <v>11</v>
      </c>
      <c r="E4780" s="14" t="s">
        <v>531</v>
      </c>
      <c r="F4780" s="5">
        <f t="shared" ref="F4780:L4780" si="4004">F4781</f>
        <v>45565.5</v>
      </c>
      <c r="G4780" s="5">
        <f t="shared" si="4004"/>
        <v>28625.8</v>
      </c>
      <c r="H4780" s="5">
        <f t="shared" si="4004"/>
        <v>29525.8</v>
      </c>
      <c r="I4780" s="5">
        <f t="shared" si="4004"/>
        <v>-7453.8</v>
      </c>
      <c r="J4780" s="5">
        <f t="shared" si="4004"/>
        <v>-7425.8</v>
      </c>
      <c r="K4780" s="5">
        <f t="shared" si="4004"/>
        <v>-7425.8</v>
      </c>
      <c r="L4780" s="5">
        <f t="shared" si="4004"/>
        <v>11906.288</v>
      </c>
      <c r="M4780" s="5">
        <f t="shared" si="3936"/>
        <v>50017.987999999998</v>
      </c>
      <c r="N4780" s="5">
        <f>N4781</f>
        <v>49967.735000000001</v>
      </c>
      <c r="O4780" s="5">
        <f>O4781</f>
        <v>33851.418919999996</v>
      </c>
      <c r="P4780" s="5">
        <f t="shared" ref="P4780:V4780" si="4005">P4781</f>
        <v>0</v>
      </c>
      <c r="Q4780" s="5">
        <f t="shared" si="4005"/>
        <v>0</v>
      </c>
      <c r="R4780" s="5">
        <f t="shared" si="4005"/>
        <v>0</v>
      </c>
      <c r="S4780" s="5">
        <f t="shared" si="4005"/>
        <v>0</v>
      </c>
      <c r="T4780" s="5">
        <f t="shared" si="4005"/>
        <v>47100.623240000001</v>
      </c>
      <c r="U4780" s="5">
        <f t="shared" si="4005"/>
        <v>0</v>
      </c>
      <c r="V4780" s="42">
        <f t="shared" si="4005"/>
        <v>0</v>
      </c>
      <c r="W4780" s="5">
        <f t="shared" si="3975"/>
        <v>94.262073796220704</v>
      </c>
      <c r="X4780" s="27"/>
    </row>
    <row r="4781" spans="1:24" ht="31.5" customHeight="1" x14ac:dyDescent="0.3">
      <c r="A4781" s="4" t="s">
        <v>297</v>
      </c>
      <c r="B4781" s="4" t="s">
        <v>1787</v>
      </c>
      <c r="C4781" s="4" t="s">
        <v>988</v>
      </c>
      <c r="D4781" s="4" t="s">
        <v>12</v>
      </c>
      <c r="E4781" s="14" t="s">
        <v>532</v>
      </c>
      <c r="F4781" s="5">
        <v>45565.5</v>
      </c>
      <c r="G4781" s="5">
        <v>28625.8</v>
      </c>
      <c r="H4781" s="5">
        <v>29525.8</v>
      </c>
      <c r="I4781" s="5">
        <v>-7453.8</v>
      </c>
      <c r="J4781" s="5">
        <v>-7425.8</v>
      </c>
      <c r="K4781" s="5">
        <v>-7425.8</v>
      </c>
      <c r="L4781" s="5">
        <f>-237.159+12181.162-37.715</f>
        <v>11906.288</v>
      </c>
      <c r="M4781" s="5">
        <f t="shared" si="3936"/>
        <v>50017.987999999998</v>
      </c>
      <c r="N4781" s="5">
        <v>49967.735000000001</v>
      </c>
      <c r="O4781" s="5">
        <v>33851.418919999996</v>
      </c>
      <c r="P4781" s="5">
        <v>0</v>
      </c>
      <c r="Q4781" s="5">
        <v>0</v>
      </c>
      <c r="R4781" s="5">
        <v>0</v>
      </c>
      <c r="S4781" s="5">
        <v>0</v>
      </c>
      <c r="T4781" s="5">
        <v>47100.623240000001</v>
      </c>
      <c r="U4781" s="5">
        <v>0</v>
      </c>
      <c r="V4781" s="42">
        <v>0</v>
      </c>
      <c r="W4781" s="5">
        <f t="shared" si="3975"/>
        <v>94.262073796220704</v>
      </c>
      <c r="X4781" s="27"/>
    </row>
    <row r="4782" spans="1:24" ht="15.75" customHeight="1" x14ac:dyDescent="0.3">
      <c r="A4782" s="4" t="s">
        <v>297</v>
      </c>
      <c r="B4782" s="4" t="s">
        <v>1787</v>
      </c>
      <c r="C4782" s="4" t="s">
        <v>988</v>
      </c>
      <c r="D4782" s="4" t="s">
        <v>13</v>
      </c>
      <c r="E4782" s="14" t="s">
        <v>547</v>
      </c>
      <c r="F4782" s="5">
        <f t="shared" ref="F4782:L4782" si="4006">F4783</f>
        <v>28</v>
      </c>
      <c r="G4782" s="5">
        <f t="shared" si="4006"/>
        <v>28</v>
      </c>
      <c r="H4782" s="5">
        <f t="shared" si="4006"/>
        <v>28</v>
      </c>
      <c r="I4782" s="5">
        <f t="shared" si="4006"/>
        <v>0</v>
      </c>
      <c r="J4782" s="5">
        <f t="shared" si="4006"/>
        <v>0</v>
      </c>
      <c r="K4782" s="5">
        <f t="shared" si="4006"/>
        <v>0</v>
      </c>
      <c r="L4782" s="5">
        <f t="shared" si="4006"/>
        <v>0</v>
      </c>
      <c r="M4782" s="5">
        <f t="shared" si="3936"/>
        <v>28</v>
      </c>
      <c r="N4782" s="5">
        <f>N4783</f>
        <v>46.642000000000003</v>
      </c>
      <c r="O4782" s="5">
        <f>O4783</f>
        <v>31.917999999999999</v>
      </c>
      <c r="P4782" s="5">
        <f t="shared" ref="P4782:V4782" si="4007">P4783</f>
        <v>0</v>
      </c>
      <c r="Q4782" s="5">
        <f t="shared" si="4007"/>
        <v>0</v>
      </c>
      <c r="R4782" s="5">
        <f t="shared" si="4007"/>
        <v>0</v>
      </c>
      <c r="S4782" s="5">
        <f t="shared" si="4007"/>
        <v>0</v>
      </c>
      <c r="T4782" s="5">
        <f t="shared" si="4007"/>
        <v>46.414999999999999</v>
      </c>
      <c r="U4782" s="5">
        <f t="shared" si="4007"/>
        <v>0</v>
      </c>
      <c r="V4782" s="42">
        <f t="shared" si="4007"/>
        <v>0</v>
      </c>
      <c r="W4782" s="5">
        <f t="shared" si="3975"/>
        <v>99.513314180352467</v>
      </c>
      <c r="X4782" s="27"/>
    </row>
    <row r="4783" spans="1:24" ht="15.75" customHeight="1" x14ac:dyDescent="0.3">
      <c r="A4783" s="4" t="s">
        <v>297</v>
      </c>
      <c r="B4783" s="4" t="s">
        <v>1787</v>
      </c>
      <c r="C4783" s="4" t="s">
        <v>988</v>
      </c>
      <c r="D4783" s="4" t="s">
        <v>20</v>
      </c>
      <c r="E4783" s="14" t="s">
        <v>550</v>
      </c>
      <c r="F4783" s="5">
        <v>28</v>
      </c>
      <c r="G4783" s="5">
        <v>28</v>
      </c>
      <c r="H4783" s="5">
        <v>28</v>
      </c>
      <c r="I4783" s="5"/>
      <c r="J4783" s="5"/>
      <c r="K4783" s="5"/>
      <c r="L4783" s="5"/>
      <c r="M4783" s="5">
        <f t="shared" si="3936"/>
        <v>28</v>
      </c>
      <c r="N4783" s="5">
        <v>46.642000000000003</v>
      </c>
      <c r="O4783" s="5">
        <v>31.917999999999999</v>
      </c>
      <c r="P4783" s="5">
        <v>0</v>
      </c>
      <c r="Q4783" s="5">
        <v>0</v>
      </c>
      <c r="R4783" s="5">
        <v>0</v>
      </c>
      <c r="S4783" s="5">
        <v>0</v>
      </c>
      <c r="T4783" s="5">
        <v>46.414999999999999</v>
      </c>
      <c r="U4783" s="5">
        <v>0</v>
      </c>
      <c r="V4783" s="42">
        <v>0</v>
      </c>
      <c r="W4783" s="5">
        <f t="shared" si="3975"/>
        <v>99.513314180352467</v>
      </c>
      <c r="X4783" s="27"/>
    </row>
    <row r="4784" spans="1:24" ht="31.5" customHeight="1" x14ac:dyDescent="0.3">
      <c r="A4784" s="4" t="s">
        <v>297</v>
      </c>
      <c r="B4784" s="4" t="s">
        <v>1787</v>
      </c>
      <c r="C4784" s="4" t="s">
        <v>1488</v>
      </c>
      <c r="D4784" s="4"/>
      <c r="E4784" s="14" t="s">
        <v>1524</v>
      </c>
      <c r="F4784" s="5">
        <f t="shared" ref="F4784:L4784" si="4008">F4785+F4858</f>
        <v>3871608.5</v>
      </c>
      <c r="G4784" s="5">
        <f t="shared" si="4008"/>
        <v>4332190.1000000006</v>
      </c>
      <c r="H4784" s="5">
        <f t="shared" si="4008"/>
        <v>4296764</v>
      </c>
      <c r="I4784" s="5">
        <f t="shared" si="4008"/>
        <v>-353633.13800000004</v>
      </c>
      <c r="J4784" s="5">
        <f t="shared" si="4008"/>
        <v>-406541.9</v>
      </c>
      <c r="K4784" s="5">
        <f t="shared" si="4008"/>
        <v>-377151.9</v>
      </c>
      <c r="L4784" s="5">
        <f t="shared" si="4008"/>
        <v>-1033743.7740000001</v>
      </c>
      <c r="M4784" s="5">
        <f t="shared" ref="M4784:M4854" si="4009">F4784+I4784+L4784</f>
        <v>2484231.5879999995</v>
      </c>
      <c r="N4784" s="5">
        <f>N4785+N4858</f>
        <v>2927211.6096299998</v>
      </c>
      <c r="O4784" s="5">
        <f>O4785+O4858</f>
        <v>1396683.64109</v>
      </c>
      <c r="P4784" s="5">
        <f t="shared" ref="P4784:V4784" si="4010">P4785+P4858</f>
        <v>1839012.7236600001</v>
      </c>
      <c r="Q4784" s="5">
        <f t="shared" si="4010"/>
        <v>705641.50806999998</v>
      </c>
      <c r="R4784" s="5">
        <f>R4785+R4858</f>
        <v>2044531.4613899998</v>
      </c>
      <c r="S4784" s="5">
        <f t="shared" si="4010"/>
        <v>1064807.0347200001</v>
      </c>
      <c r="T4784" s="5">
        <f>T4785+T4858</f>
        <v>2335441.0757899997</v>
      </c>
      <c r="U4784" s="5">
        <f t="shared" si="4010"/>
        <v>1310328.37415</v>
      </c>
      <c r="V4784" s="42">
        <f t="shared" si="4010"/>
        <v>1458455.9145599997</v>
      </c>
      <c r="W4784" s="5">
        <f t="shared" si="3975"/>
        <v>79.783814333983187</v>
      </c>
      <c r="X4784" s="27"/>
    </row>
    <row r="4785" spans="1:24" ht="47.25" customHeight="1" x14ac:dyDescent="0.3">
      <c r="A4785" s="4" t="s">
        <v>297</v>
      </c>
      <c r="B4785" s="4" t="s">
        <v>1787</v>
      </c>
      <c r="C4785" s="4" t="s">
        <v>1489</v>
      </c>
      <c r="D4785" s="4"/>
      <c r="E4785" s="14" t="s">
        <v>1525</v>
      </c>
      <c r="F4785" s="5">
        <f t="shared" ref="F4785:L4785" si="4011">F4786+F4851</f>
        <v>2702073</v>
      </c>
      <c r="G4785" s="5">
        <f t="shared" si="4011"/>
        <v>2943856.3000000003</v>
      </c>
      <c r="H4785" s="5">
        <f t="shared" si="4011"/>
        <v>3590793.7</v>
      </c>
      <c r="I4785" s="5">
        <f t="shared" si="4011"/>
        <v>12363.3</v>
      </c>
      <c r="J4785" s="5">
        <f t="shared" si="4011"/>
        <v>0</v>
      </c>
      <c r="K4785" s="5">
        <f t="shared" si="4011"/>
        <v>0</v>
      </c>
      <c r="L4785" s="5">
        <f t="shared" si="4011"/>
        <v>-1082183.648</v>
      </c>
      <c r="M4785" s="5">
        <f t="shared" si="4009"/>
        <v>1632252.6519999998</v>
      </c>
      <c r="N4785" s="5">
        <f>N4786+N4851</f>
        <v>2045166.4613899998</v>
      </c>
      <c r="O4785" s="5">
        <f>O4786+O4851</f>
        <v>1064842.0347200001</v>
      </c>
      <c r="P4785" s="5">
        <f t="shared" ref="P4785:V4785" si="4012">P4786+P4851</f>
        <v>1494987.51159</v>
      </c>
      <c r="Q4785" s="5">
        <f t="shared" si="4012"/>
        <v>612824.43779999996</v>
      </c>
      <c r="R4785" s="5">
        <f>R4786+R4851</f>
        <v>2044531.4613899998</v>
      </c>
      <c r="S4785" s="5">
        <f t="shared" si="4012"/>
        <v>1064807.0347200001</v>
      </c>
      <c r="T4785" s="5">
        <f>T4786+T4851</f>
        <v>1459090.9145599997</v>
      </c>
      <c r="U4785" s="5">
        <f t="shared" si="4012"/>
        <v>971980.61671999993</v>
      </c>
      <c r="V4785" s="42">
        <f t="shared" si="4012"/>
        <v>1458455.9145599997</v>
      </c>
      <c r="W4785" s="5">
        <f t="shared" si="3975"/>
        <v>71.343381680937938</v>
      </c>
      <c r="X4785" s="27"/>
    </row>
    <row r="4786" spans="1:24" ht="47.25" customHeight="1" x14ac:dyDescent="0.3">
      <c r="A4786" s="4" t="s">
        <v>297</v>
      </c>
      <c r="B4786" s="4" t="s">
        <v>1787</v>
      </c>
      <c r="C4786" s="4" t="s">
        <v>1490</v>
      </c>
      <c r="D4786" s="4"/>
      <c r="E4786" s="14" t="s">
        <v>1261</v>
      </c>
      <c r="F4786" s="5">
        <f>F4795+F4801+F4807+F4810+F4813+F4816+F4819+F4822+F4825+F4830+F4833+F4836+F4842+F4845+F4848</f>
        <v>2464122.1</v>
      </c>
      <c r="G4786" s="5">
        <f>G4795+G4801+G4807+G4810+G4813+G4816+G4819+G4822+G4825+G4830+G4833+G4836+G4842+G4845+G4848</f>
        <v>2943856.3000000003</v>
      </c>
      <c r="H4786" s="5">
        <f>H4795+H4801+H4807+H4810+H4813+H4816+H4819+H4822+H4825+H4830+H4833+H4836+H4842+H4845+H4848</f>
        <v>3590793.7</v>
      </c>
      <c r="I4786" s="5">
        <f>I4795+I4801+I4807+I4810+I4813+I4816+I4819+I4822+I4825+I4830+I4833+I4836+I4842+I4845+I4848+I4798</f>
        <v>12363.3</v>
      </c>
      <c r="J4786" s="5">
        <f>J4795+J4801+J4807+J4810+J4813+J4816+J4819+J4822+J4825+J4830+J4833+J4836+J4842+J4845+J4848+J4798</f>
        <v>0</v>
      </c>
      <c r="K4786" s="5">
        <f>K4795+K4801+K4807+K4810+K4813+K4816+K4819+K4822+K4825+K4830+K4833+K4836+K4842+K4845+K4848+K4798</f>
        <v>0</v>
      </c>
      <c r="L4786" s="5">
        <f>L4795+L4801+L4807+L4810+L4813+L4816+L4819+L4822+L4825+L4830+L4833+L4836+L4842+L4845+L4848+L4787+L4804+L4839+L4790</f>
        <v>-1082183.648</v>
      </c>
      <c r="M4786" s="5">
        <f t="shared" si="4009"/>
        <v>1394301.7519999999</v>
      </c>
      <c r="N4786" s="5">
        <f>N4795+N4801+N4807+N4810+N4813+N4816+N4819+N4822+N4825+N4830+N4833+N4836+N4842+N4845+N4848+N4798+N4787+N4804+N4839+N4790</f>
        <v>1791675.1742099999</v>
      </c>
      <c r="O4786" s="5">
        <f t="shared" ref="O4786:V4786" si="4013">O4795+O4801+O4807+O4810+O4813+O4816+O4819+O4822+O4825+O4830+O4833+O4836+O4842+O4845+O4848+O4798+O4787+O4804+O4839+O4790</f>
        <v>916891.13472000009</v>
      </c>
      <c r="P4786" s="5">
        <f t="shared" si="4013"/>
        <v>1323529.9115899999</v>
      </c>
      <c r="Q4786" s="5">
        <f t="shared" si="4013"/>
        <v>531366.83779999998</v>
      </c>
      <c r="R4786" s="5">
        <f t="shared" si="4013"/>
        <v>1791040.1742099999</v>
      </c>
      <c r="S4786" s="5">
        <f t="shared" si="4013"/>
        <v>916856.13472000009</v>
      </c>
      <c r="T4786" s="5">
        <f t="shared" si="4013"/>
        <v>1205599.6273799997</v>
      </c>
      <c r="U4786" s="5">
        <f t="shared" si="4013"/>
        <v>800523.01671999996</v>
      </c>
      <c r="V4786" s="42">
        <f t="shared" si="4013"/>
        <v>1204964.6273799997</v>
      </c>
      <c r="W4786" s="5">
        <f t="shared" si="3975"/>
        <v>67.288962013529186</v>
      </c>
      <c r="X4786" s="27"/>
    </row>
    <row r="4787" spans="1:24" ht="47.25" customHeight="1" x14ac:dyDescent="0.3">
      <c r="A4787" s="4" t="s">
        <v>297</v>
      </c>
      <c r="B4787" s="4" t="s">
        <v>1787</v>
      </c>
      <c r="C4787" s="4" t="s">
        <v>1613</v>
      </c>
      <c r="D4787" s="4"/>
      <c r="E4787" s="14" t="s">
        <v>1614</v>
      </c>
      <c r="F4787" s="5"/>
      <c r="G4787" s="5"/>
      <c r="H4787" s="5"/>
      <c r="I4787" s="5"/>
      <c r="J4787" s="5"/>
      <c r="K4787" s="5"/>
      <c r="L4787" s="5">
        <f>L4788</f>
        <v>6716.1379999999999</v>
      </c>
      <c r="M4787" s="5">
        <f t="shared" si="4009"/>
        <v>6716.1379999999999</v>
      </c>
      <c r="N4787" s="5">
        <f>N4788</f>
        <v>6716.1376</v>
      </c>
      <c r="O4787" s="5">
        <f>O4788</f>
        <v>6130.5576000000001</v>
      </c>
      <c r="P4787" s="5">
        <f t="shared" ref="P4787:V4788" si="4014">P4788</f>
        <v>0</v>
      </c>
      <c r="Q4787" s="5">
        <f t="shared" si="4014"/>
        <v>0</v>
      </c>
      <c r="R4787" s="5">
        <f t="shared" si="4014"/>
        <v>6716.1376</v>
      </c>
      <c r="S4787" s="5">
        <f t="shared" si="4014"/>
        <v>6130.5576000000001</v>
      </c>
      <c r="T4787" s="5">
        <f>T4788</f>
        <v>6716.1376</v>
      </c>
      <c r="U4787" s="5">
        <f t="shared" si="4014"/>
        <v>0</v>
      </c>
      <c r="V4787" s="42">
        <f t="shared" si="4014"/>
        <v>6716.1376</v>
      </c>
      <c r="W4787" s="5">
        <f t="shared" si="3975"/>
        <v>100</v>
      </c>
      <c r="X4787" s="27"/>
    </row>
    <row r="4788" spans="1:24" ht="31.5" customHeight="1" x14ac:dyDescent="0.3">
      <c r="A4788" s="4" t="s">
        <v>297</v>
      </c>
      <c r="B4788" s="4" t="s">
        <v>1787</v>
      </c>
      <c r="C4788" s="4" t="s">
        <v>1613</v>
      </c>
      <c r="D4788" s="4" t="s">
        <v>271</v>
      </c>
      <c r="E4788" s="14" t="s">
        <v>539</v>
      </c>
      <c r="F4788" s="5"/>
      <c r="G4788" s="5"/>
      <c r="H4788" s="5"/>
      <c r="I4788" s="5"/>
      <c r="J4788" s="5"/>
      <c r="K4788" s="5"/>
      <c r="L4788" s="5">
        <f>L4789</f>
        <v>6716.1379999999999</v>
      </c>
      <c r="M4788" s="5">
        <f t="shared" si="4009"/>
        <v>6716.1379999999999</v>
      </c>
      <c r="N4788" s="5">
        <f>N4789</f>
        <v>6716.1376</v>
      </c>
      <c r="O4788" s="5">
        <f>O4789</f>
        <v>6130.5576000000001</v>
      </c>
      <c r="P4788" s="5">
        <f t="shared" si="4014"/>
        <v>0</v>
      </c>
      <c r="Q4788" s="5">
        <f t="shared" si="4014"/>
        <v>0</v>
      </c>
      <c r="R4788" s="5">
        <f t="shared" si="4014"/>
        <v>6716.1376</v>
      </c>
      <c r="S4788" s="5">
        <f t="shared" si="4014"/>
        <v>6130.5576000000001</v>
      </c>
      <c r="T4788" s="5">
        <f>T4789</f>
        <v>6716.1376</v>
      </c>
      <c r="U4788" s="5">
        <f t="shared" si="4014"/>
        <v>0</v>
      </c>
      <c r="V4788" s="42">
        <f t="shared" si="4014"/>
        <v>6716.1376</v>
      </c>
      <c r="W4788" s="5">
        <f t="shared" si="3975"/>
        <v>100</v>
      </c>
      <c r="X4788" s="27"/>
    </row>
    <row r="4789" spans="1:24" ht="15.75" customHeight="1" x14ac:dyDescent="0.3">
      <c r="A4789" s="4" t="s">
        <v>297</v>
      </c>
      <c r="B4789" s="4" t="s">
        <v>1787</v>
      </c>
      <c r="C4789" s="4" t="s">
        <v>1613</v>
      </c>
      <c r="D4789" s="4" t="s">
        <v>270</v>
      </c>
      <c r="E4789" s="14" t="s">
        <v>540</v>
      </c>
      <c r="F4789" s="5"/>
      <c r="G4789" s="5"/>
      <c r="H4789" s="5"/>
      <c r="I4789" s="5"/>
      <c r="J4789" s="5"/>
      <c r="K4789" s="5"/>
      <c r="L4789" s="5">
        <v>6716.1379999999999</v>
      </c>
      <c r="M4789" s="5">
        <f t="shared" si="4009"/>
        <v>6716.1379999999999</v>
      </c>
      <c r="N4789" s="5">
        <v>6716.1376</v>
      </c>
      <c r="O4789" s="5">
        <v>6130.5576000000001</v>
      </c>
      <c r="P4789" s="5">
        <v>0</v>
      </c>
      <c r="Q4789" s="5">
        <v>0</v>
      </c>
      <c r="R4789" s="5">
        <f>N4789</f>
        <v>6716.1376</v>
      </c>
      <c r="S4789" s="5">
        <f>O4789</f>
        <v>6130.5576000000001</v>
      </c>
      <c r="T4789" s="5">
        <v>6716.1376</v>
      </c>
      <c r="U4789" s="5">
        <v>0</v>
      </c>
      <c r="V4789" s="42">
        <f>T4789</f>
        <v>6716.1376</v>
      </c>
      <c r="W4789" s="5">
        <f t="shared" si="3975"/>
        <v>100</v>
      </c>
      <c r="X4789" s="27"/>
    </row>
    <row r="4790" spans="1:24" ht="31.5" customHeight="1" x14ac:dyDescent="0.3">
      <c r="A4790" s="4" t="s">
        <v>297</v>
      </c>
      <c r="B4790" s="4" t="s">
        <v>1787</v>
      </c>
      <c r="C4790" s="4" t="s">
        <v>1670</v>
      </c>
      <c r="D4790" s="4"/>
      <c r="E4790" s="14" t="s">
        <v>1731</v>
      </c>
      <c r="F4790" s="5"/>
      <c r="G4790" s="5"/>
      <c r="H4790" s="5"/>
      <c r="I4790" s="5"/>
      <c r="J4790" s="5"/>
      <c r="K4790" s="5"/>
      <c r="L4790" s="5">
        <f>L4793+L4791</f>
        <v>35</v>
      </c>
      <c r="M4790" s="5">
        <f>L4790</f>
        <v>35</v>
      </c>
      <c r="N4790" s="5">
        <f>N4793+N4791</f>
        <v>35</v>
      </c>
      <c r="O4790" s="5">
        <f t="shared" ref="O4790:V4790" si="4015">O4793+O4791</f>
        <v>35</v>
      </c>
      <c r="P4790" s="5">
        <f t="shared" si="4015"/>
        <v>0</v>
      </c>
      <c r="Q4790" s="5">
        <f t="shared" si="4015"/>
        <v>0</v>
      </c>
      <c r="R4790" s="5">
        <f t="shared" si="4015"/>
        <v>0</v>
      </c>
      <c r="S4790" s="5">
        <f t="shared" si="4015"/>
        <v>0</v>
      </c>
      <c r="T4790" s="5">
        <f t="shared" si="4015"/>
        <v>35</v>
      </c>
      <c r="U4790" s="5">
        <f t="shared" si="4015"/>
        <v>0</v>
      </c>
      <c r="V4790" s="42">
        <f t="shared" si="4015"/>
        <v>0</v>
      </c>
      <c r="W4790" s="5">
        <f t="shared" si="3975"/>
        <v>100</v>
      </c>
      <c r="X4790" s="27"/>
    </row>
    <row r="4791" spans="1:24" ht="31.5" customHeight="1" x14ac:dyDescent="0.3">
      <c r="A4791" s="4" t="s">
        <v>297</v>
      </c>
      <c r="B4791" s="4" t="s">
        <v>1787</v>
      </c>
      <c r="C4791" s="4" t="s">
        <v>1670</v>
      </c>
      <c r="D4791" s="4" t="s">
        <v>11</v>
      </c>
      <c r="E4791" s="14" t="s">
        <v>531</v>
      </c>
      <c r="F4791" s="5"/>
      <c r="G4791" s="5"/>
      <c r="H4791" s="5"/>
      <c r="I4791" s="5"/>
      <c r="J4791" s="5"/>
      <c r="K4791" s="5"/>
      <c r="L4791" s="5">
        <f>L4792</f>
        <v>35</v>
      </c>
      <c r="M4791" s="5">
        <f>L4791</f>
        <v>35</v>
      </c>
      <c r="N4791" s="5">
        <f>N4792</f>
        <v>35</v>
      </c>
      <c r="O4791" s="5">
        <f t="shared" ref="O4791:V4791" si="4016">O4792</f>
        <v>35</v>
      </c>
      <c r="P4791" s="5">
        <f t="shared" si="4016"/>
        <v>0</v>
      </c>
      <c r="Q4791" s="5">
        <f t="shared" si="4016"/>
        <v>0</v>
      </c>
      <c r="R4791" s="5">
        <f t="shared" si="4016"/>
        <v>0</v>
      </c>
      <c r="S4791" s="5">
        <f t="shared" si="4016"/>
        <v>0</v>
      </c>
      <c r="T4791" s="5">
        <f t="shared" si="4016"/>
        <v>35</v>
      </c>
      <c r="U4791" s="5">
        <f t="shared" si="4016"/>
        <v>0</v>
      </c>
      <c r="V4791" s="42">
        <f t="shared" si="4016"/>
        <v>0</v>
      </c>
      <c r="W4791" s="5">
        <f t="shared" si="3975"/>
        <v>100</v>
      </c>
      <c r="X4791" s="27"/>
    </row>
    <row r="4792" spans="1:24" ht="31.5" customHeight="1" x14ac:dyDescent="0.3">
      <c r="A4792" s="4" t="s">
        <v>297</v>
      </c>
      <c r="B4792" s="4" t="s">
        <v>1787</v>
      </c>
      <c r="C4792" s="4" t="s">
        <v>1670</v>
      </c>
      <c r="D4792" s="4" t="s">
        <v>12</v>
      </c>
      <c r="E4792" s="14" t="s">
        <v>532</v>
      </c>
      <c r="F4792" s="5"/>
      <c r="G4792" s="5"/>
      <c r="H4792" s="5"/>
      <c r="I4792" s="5"/>
      <c r="J4792" s="5"/>
      <c r="K4792" s="5"/>
      <c r="L4792" s="5">
        <f>15+20</f>
        <v>35</v>
      </c>
      <c r="M4792" s="5">
        <f>L4792</f>
        <v>35</v>
      </c>
      <c r="N4792" s="5">
        <v>35</v>
      </c>
      <c r="O4792" s="5">
        <v>35</v>
      </c>
      <c r="P4792" s="5">
        <v>0</v>
      </c>
      <c r="Q4792" s="5">
        <v>0</v>
      </c>
      <c r="R4792" s="5">
        <v>0</v>
      </c>
      <c r="S4792" s="5">
        <v>0</v>
      </c>
      <c r="T4792" s="5">
        <v>35</v>
      </c>
      <c r="U4792" s="5">
        <v>0</v>
      </c>
      <c r="V4792" s="42">
        <v>0</v>
      </c>
      <c r="W4792" s="5">
        <f t="shared" si="3975"/>
        <v>100</v>
      </c>
      <c r="X4792" s="27"/>
    </row>
    <row r="4793" spans="1:24" ht="31.5" hidden="1" customHeight="1" x14ac:dyDescent="0.25">
      <c r="A4793" s="4" t="s">
        <v>297</v>
      </c>
      <c r="B4793" s="4" t="s">
        <v>1787</v>
      </c>
      <c r="C4793" s="4" t="s">
        <v>1670</v>
      </c>
      <c r="D4793" s="4" t="s">
        <v>271</v>
      </c>
      <c r="E4793" s="14" t="s">
        <v>539</v>
      </c>
      <c r="F4793" s="5"/>
      <c r="G4793" s="5"/>
      <c r="H4793" s="5"/>
      <c r="I4793" s="5"/>
      <c r="J4793" s="5"/>
      <c r="K4793" s="5"/>
      <c r="L4793" s="5">
        <f>L4794</f>
        <v>0</v>
      </c>
      <c r="M4793" s="5">
        <f>L4793</f>
        <v>0</v>
      </c>
      <c r="N4793" s="5">
        <f t="shared" ref="N4793:V4793" si="4017">N4794</f>
        <v>0</v>
      </c>
      <c r="O4793" s="5">
        <f t="shared" si="4017"/>
        <v>0</v>
      </c>
      <c r="P4793" s="5">
        <f t="shared" si="4017"/>
        <v>0</v>
      </c>
      <c r="Q4793" s="5">
        <f t="shared" si="4017"/>
        <v>0</v>
      </c>
      <c r="R4793" s="5">
        <f t="shared" si="4017"/>
        <v>0</v>
      </c>
      <c r="S4793" s="5">
        <f t="shared" si="4017"/>
        <v>0</v>
      </c>
      <c r="T4793" s="5">
        <f t="shared" si="4017"/>
        <v>0</v>
      </c>
      <c r="U4793" s="5">
        <f t="shared" si="4017"/>
        <v>0</v>
      </c>
      <c r="V4793" s="42">
        <f t="shared" si="4017"/>
        <v>0</v>
      </c>
      <c r="W4793" s="5" t="e">
        <f t="shared" si="3975"/>
        <v>#DIV/0!</v>
      </c>
      <c r="X4793" s="27" t="s">
        <v>1591</v>
      </c>
    </row>
    <row r="4794" spans="1:24" ht="15.75" hidden="1" customHeight="1" x14ac:dyDescent="0.25">
      <c r="A4794" s="4" t="s">
        <v>297</v>
      </c>
      <c r="B4794" s="4" t="s">
        <v>1787</v>
      </c>
      <c r="C4794" s="4" t="s">
        <v>1670</v>
      </c>
      <c r="D4794" s="4" t="s">
        <v>270</v>
      </c>
      <c r="E4794" s="14" t="s">
        <v>540</v>
      </c>
      <c r="F4794" s="5"/>
      <c r="G4794" s="5"/>
      <c r="H4794" s="5"/>
      <c r="I4794" s="5"/>
      <c r="J4794" s="5"/>
      <c r="K4794" s="5"/>
      <c r="L4794" s="5">
        <f>20-20</f>
        <v>0</v>
      </c>
      <c r="M4794" s="5">
        <f>L4794</f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f>N4794</f>
        <v>0</v>
      </c>
      <c r="S4794" s="5">
        <v>0</v>
      </c>
      <c r="T4794" s="5">
        <v>0</v>
      </c>
      <c r="U4794" s="5">
        <v>0</v>
      </c>
      <c r="V4794" s="42">
        <v>0</v>
      </c>
      <c r="W4794" s="5" t="e">
        <f t="shared" si="3975"/>
        <v>#DIV/0!</v>
      </c>
      <c r="X4794" s="27" t="s">
        <v>1591</v>
      </c>
    </row>
    <row r="4795" spans="1:24" ht="31.5" hidden="1" customHeight="1" x14ac:dyDescent="0.25">
      <c r="A4795" s="4" t="s">
        <v>297</v>
      </c>
      <c r="B4795" s="4" t="s">
        <v>1787</v>
      </c>
      <c r="C4795" s="4" t="s">
        <v>1492</v>
      </c>
      <c r="D4795" s="4"/>
      <c r="E4795" s="14" t="s">
        <v>944</v>
      </c>
      <c r="F4795" s="5">
        <f>F4796</f>
        <v>21398.400000000001</v>
      </c>
      <c r="G4795" s="5">
        <f t="shared" ref="G4795:L4796" si="4018">G4796</f>
        <v>0</v>
      </c>
      <c r="H4795" s="5">
        <f t="shared" si="4018"/>
        <v>0</v>
      </c>
      <c r="I4795" s="5">
        <f t="shared" si="4018"/>
        <v>0</v>
      </c>
      <c r="J4795" s="5">
        <f t="shared" si="4018"/>
        <v>0</v>
      </c>
      <c r="K4795" s="5">
        <f t="shared" si="4018"/>
        <v>0</v>
      </c>
      <c r="L4795" s="5">
        <f t="shared" si="4018"/>
        <v>-21398.400000000001</v>
      </c>
      <c r="M4795" s="5">
        <f t="shared" si="4009"/>
        <v>0</v>
      </c>
      <c r="N4795" s="5">
        <f>N4796</f>
        <v>0</v>
      </c>
      <c r="O4795" s="5">
        <f>O4796</f>
        <v>0</v>
      </c>
      <c r="P4795" s="5">
        <f t="shared" ref="P4795:V4796" si="4019">P4796</f>
        <v>0</v>
      </c>
      <c r="Q4795" s="5">
        <f t="shared" si="4019"/>
        <v>0</v>
      </c>
      <c r="R4795" s="5">
        <f t="shared" si="4019"/>
        <v>0</v>
      </c>
      <c r="S4795" s="5">
        <f t="shared" si="4019"/>
        <v>0</v>
      </c>
      <c r="T4795" s="5">
        <f t="shared" si="4019"/>
        <v>0</v>
      </c>
      <c r="U4795" s="5">
        <f t="shared" si="4019"/>
        <v>0</v>
      </c>
      <c r="V4795" s="42">
        <f t="shared" si="4019"/>
        <v>0</v>
      </c>
      <c r="W4795" s="5" t="e">
        <f t="shared" si="3975"/>
        <v>#DIV/0!</v>
      </c>
      <c r="X4795" s="27" t="s">
        <v>1591</v>
      </c>
    </row>
    <row r="4796" spans="1:24" ht="31.5" hidden="1" customHeight="1" x14ac:dyDescent="0.3">
      <c r="A4796" s="4" t="s">
        <v>297</v>
      </c>
      <c r="B4796" s="4" t="s">
        <v>1787</v>
      </c>
      <c r="C4796" s="4" t="s">
        <v>1492</v>
      </c>
      <c r="D4796" s="4" t="s">
        <v>271</v>
      </c>
      <c r="E4796" s="14" t="s">
        <v>539</v>
      </c>
      <c r="F4796" s="5">
        <f>F4797</f>
        <v>21398.400000000001</v>
      </c>
      <c r="G4796" s="5">
        <f t="shared" si="4018"/>
        <v>0</v>
      </c>
      <c r="H4796" s="5">
        <f t="shared" si="4018"/>
        <v>0</v>
      </c>
      <c r="I4796" s="5">
        <f t="shared" si="4018"/>
        <v>0</v>
      </c>
      <c r="J4796" s="5">
        <f t="shared" si="4018"/>
        <v>0</v>
      </c>
      <c r="K4796" s="5">
        <f t="shared" si="4018"/>
        <v>0</v>
      </c>
      <c r="L4796" s="5">
        <f t="shared" si="4018"/>
        <v>-21398.400000000001</v>
      </c>
      <c r="M4796" s="5">
        <f t="shared" si="4009"/>
        <v>0</v>
      </c>
      <c r="N4796" s="5">
        <f>N4797</f>
        <v>0</v>
      </c>
      <c r="O4796" s="5">
        <f>O4797</f>
        <v>0</v>
      </c>
      <c r="P4796" s="5">
        <f t="shared" si="4019"/>
        <v>0</v>
      </c>
      <c r="Q4796" s="5">
        <f t="shared" si="4019"/>
        <v>0</v>
      </c>
      <c r="R4796" s="5">
        <f t="shared" si="4019"/>
        <v>0</v>
      </c>
      <c r="S4796" s="5">
        <f t="shared" si="4019"/>
        <v>0</v>
      </c>
      <c r="T4796" s="5">
        <f t="shared" si="4019"/>
        <v>0</v>
      </c>
      <c r="U4796" s="5">
        <f t="shared" si="4019"/>
        <v>0</v>
      </c>
      <c r="V4796" s="42">
        <f t="shared" si="4019"/>
        <v>0</v>
      </c>
      <c r="W4796" s="5" t="e">
        <f t="shared" si="3975"/>
        <v>#DIV/0!</v>
      </c>
      <c r="X4796" s="27" t="s">
        <v>1591</v>
      </c>
    </row>
    <row r="4797" spans="1:24" ht="15.75" hidden="1" customHeight="1" x14ac:dyDescent="0.3">
      <c r="A4797" s="4" t="s">
        <v>297</v>
      </c>
      <c r="B4797" s="4" t="s">
        <v>1787</v>
      </c>
      <c r="C4797" s="4" t="s">
        <v>1492</v>
      </c>
      <c r="D4797" s="4" t="s">
        <v>270</v>
      </c>
      <c r="E4797" s="14" t="s">
        <v>540</v>
      </c>
      <c r="F4797" s="5">
        <v>21398.400000000001</v>
      </c>
      <c r="G4797" s="5"/>
      <c r="H4797" s="5"/>
      <c r="I4797" s="5"/>
      <c r="J4797" s="5"/>
      <c r="K4797" s="5"/>
      <c r="L4797" s="5">
        <v>-21398.400000000001</v>
      </c>
      <c r="M4797" s="5">
        <f t="shared" si="4009"/>
        <v>0</v>
      </c>
      <c r="N4797" s="5">
        <v>0</v>
      </c>
      <c r="O4797" s="5">
        <v>0</v>
      </c>
      <c r="P4797" s="5">
        <v>0</v>
      </c>
      <c r="Q4797" s="5">
        <v>0</v>
      </c>
      <c r="R4797" s="5">
        <f>N4797</f>
        <v>0</v>
      </c>
      <c r="S4797" s="5">
        <f>O4797</f>
        <v>0</v>
      </c>
      <c r="T4797" s="5">
        <v>0</v>
      </c>
      <c r="U4797" s="5">
        <v>0</v>
      </c>
      <c r="V4797" s="42">
        <v>0</v>
      </c>
      <c r="W4797" s="5" t="e">
        <f t="shared" si="3975"/>
        <v>#DIV/0!</v>
      </c>
      <c r="X4797" s="27" t="s">
        <v>1591</v>
      </c>
    </row>
    <row r="4798" spans="1:24" ht="31.5" customHeight="1" x14ac:dyDescent="0.3">
      <c r="A4798" s="4" t="s">
        <v>297</v>
      </c>
      <c r="B4798" s="4" t="s">
        <v>1787</v>
      </c>
      <c r="C4798" s="4" t="s">
        <v>1557</v>
      </c>
      <c r="D4798" s="4"/>
      <c r="E4798" s="14" t="s">
        <v>1558</v>
      </c>
      <c r="F4798" s="5"/>
      <c r="G4798" s="5"/>
      <c r="H4798" s="5"/>
      <c r="I4798" s="5">
        <f t="shared" ref="I4798:K4799" si="4020">I4799</f>
        <v>12363.3</v>
      </c>
      <c r="J4798" s="5">
        <f t="shared" si="4020"/>
        <v>0</v>
      </c>
      <c r="K4798" s="5">
        <f t="shared" si="4020"/>
        <v>0</v>
      </c>
      <c r="L4798" s="5"/>
      <c r="M4798" s="5">
        <f t="shared" si="4009"/>
        <v>12363.3</v>
      </c>
      <c r="N4798" s="5">
        <f>N4799</f>
        <v>12363.3</v>
      </c>
      <c r="O4798" s="5">
        <f>O4799</f>
        <v>12363.3</v>
      </c>
      <c r="P4798" s="5">
        <f t="shared" ref="P4798:V4799" si="4021">P4799</f>
        <v>0</v>
      </c>
      <c r="Q4798" s="5">
        <f t="shared" si="4021"/>
        <v>0</v>
      </c>
      <c r="R4798" s="5">
        <f t="shared" si="4021"/>
        <v>12363.3</v>
      </c>
      <c r="S4798" s="5">
        <f t="shared" si="4021"/>
        <v>12363.3</v>
      </c>
      <c r="T4798" s="5">
        <f>T4799</f>
        <v>12363.008</v>
      </c>
      <c r="U4798" s="5">
        <f t="shared" si="4021"/>
        <v>0</v>
      </c>
      <c r="V4798" s="42">
        <f t="shared" si="4021"/>
        <v>12363.008</v>
      </c>
      <c r="W4798" s="5">
        <f t="shared" si="3975"/>
        <v>99.997638171038489</v>
      </c>
      <c r="X4798" s="27"/>
    </row>
    <row r="4799" spans="1:24" ht="31.5" customHeight="1" x14ac:dyDescent="0.3">
      <c r="A4799" s="4" t="s">
        <v>297</v>
      </c>
      <c r="B4799" s="4" t="s">
        <v>1787</v>
      </c>
      <c r="C4799" s="4" t="s">
        <v>1557</v>
      </c>
      <c r="D4799" s="4" t="s">
        <v>271</v>
      </c>
      <c r="E4799" s="14" t="s">
        <v>539</v>
      </c>
      <c r="F4799" s="5"/>
      <c r="G4799" s="5"/>
      <c r="H4799" s="5"/>
      <c r="I4799" s="5">
        <f t="shared" si="4020"/>
        <v>12363.3</v>
      </c>
      <c r="J4799" s="5">
        <f t="shared" si="4020"/>
        <v>0</v>
      </c>
      <c r="K4799" s="5">
        <f t="shared" si="4020"/>
        <v>0</v>
      </c>
      <c r="L4799" s="5"/>
      <c r="M4799" s="5">
        <f t="shared" si="4009"/>
        <v>12363.3</v>
      </c>
      <c r="N4799" s="5">
        <f>N4800</f>
        <v>12363.3</v>
      </c>
      <c r="O4799" s="5">
        <f>O4800</f>
        <v>12363.3</v>
      </c>
      <c r="P4799" s="5">
        <f t="shared" si="4021"/>
        <v>0</v>
      </c>
      <c r="Q4799" s="5">
        <f t="shared" si="4021"/>
        <v>0</v>
      </c>
      <c r="R4799" s="5">
        <f t="shared" si="4021"/>
        <v>12363.3</v>
      </c>
      <c r="S4799" s="5">
        <f t="shared" si="4021"/>
        <v>12363.3</v>
      </c>
      <c r="T4799" s="5">
        <f>T4800</f>
        <v>12363.008</v>
      </c>
      <c r="U4799" s="5">
        <f t="shared" si="4021"/>
        <v>0</v>
      </c>
      <c r="V4799" s="42">
        <f t="shared" si="4021"/>
        <v>12363.008</v>
      </c>
      <c r="W4799" s="5">
        <f t="shared" si="3975"/>
        <v>99.997638171038489</v>
      </c>
      <c r="X4799" s="27"/>
    </row>
    <row r="4800" spans="1:24" ht="15.75" customHeight="1" x14ac:dyDescent="0.3">
      <c r="A4800" s="4" t="s">
        <v>297</v>
      </c>
      <c r="B4800" s="4" t="s">
        <v>1787</v>
      </c>
      <c r="C4800" s="4" t="s">
        <v>1557</v>
      </c>
      <c r="D4800" s="4" t="s">
        <v>270</v>
      </c>
      <c r="E4800" s="14" t="s">
        <v>540</v>
      </c>
      <c r="F4800" s="5"/>
      <c r="G4800" s="5"/>
      <c r="H4800" s="5"/>
      <c r="I4800" s="23">
        <v>12363.3</v>
      </c>
      <c r="J4800" s="5"/>
      <c r="K4800" s="5"/>
      <c r="L4800" s="5"/>
      <c r="M4800" s="5">
        <f t="shared" si="4009"/>
        <v>12363.3</v>
      </c>
      <c r="N4800" s="5">
        <v>12363.3</v>
      </c>
      <c r="O4800" s="5">
        <v>12363.3</v>
      </c>
      <c r="P4800" s="5">
        <v>0</v>
      </c>
      <c r="Q4800" s="5">
        <v>0</v>
      </c>
      <c r="R4800" s="5">
        <f>N4800</f>
        <v>12363.3</v>
      </c>
      <c r="S4800" s="5">
        <f>O4800</f>
        <v>12363.3</v>
      </c>
      <c r="T4800" s="5">
        <v>12363.008</v>
      </c>
      <c r="U4800" s="5">
        <v>0</v>
      </c>
      <c r="V4800" s="42">
        <f>T4800</f>
        <v>12363.008</v>
      </c>
      <c r="W4800" s="5">
        <f t="shared" si="3975"/>
        <v>99.997638171038489</v>
      </c>
      <c r="X4800" s="27"/>
    </row>
    <row r="4801" spans="1:25" ht="47.25" hidden="1" customHeight="1" x14ac:dyDescent="0.25">
      <c r="A4801" s="4" t="s">
        <v>297</v>
      </c>
      <c r="B4801" s="4" t="s">
        <v>1787</v>
      </c>
      <c r="C4801" s="4" t="s">
        <v>1493</v>
      </c>
      <c r="D4801" s="4"/>
      <c r="E4801" s="14" t="s">
        <v>932</v>
      </c>
      <c r="F4801" s="5">
        <f>F4802</f>
        <v>9666.2000000000007</v>
      </c>
      <c r="G4801" s="5">
        <f t="shared" ref="G4801:L4802" si="4022">G4802</f>
        <v>0</v>
      </c>
      <c r="H4801" s="5">
        <f t="shared" si="4022"/>
        <v>0</v>
      </c>
      <c r="I4801" s="5">
        <f t="shared" si="4022"/>
        <v>0</v>
      </c>
      <c r="J4801" s="5">
        <f t="shared" si="4022"/>
        <v>0</v>
      </c>
      <c r="K4801" s="5">
        <f t="shared" si="4022"/>
        <v>0</v>
      </c>
      <c r="L4801" s="5">
        <f t="shared" si="4022"/>
        <v>-9666.2000000000007</v>
      </c>
      <c r="M4801" s="5">
        <f t="shared" si="4009"/>
        <v>0</v>
      </c>
      <c r="N4801" s="5">
        <f>N4802</f>
        <v>0</v>
      </c>
      <c r="O4801" s="5">
        <f>O4802</f>
        <v>0</v>
      </c>
      <c r="P4801" s="5">
        <f t="shared" ref="P4801:V4802" si="4023">P4802</f>
        <v>0</v>
      </c>
      <c r="Q4801" s="5">
        <f t="shared" si="4023"/>
        <v>0</v>
      </c>
      <c r="R4801" s="5">
        <f t="shared" si="4023"/>
        <v>0</v>
      </c>
      <c r="S4801" s="5">
        <f t="shared" si="4023"/>
        <v>0</v>
      </c>
      <c r="T4801" s="5">
        <f t="shared" si="4023"/>
        <v>0</v>
      </c>
      <c r="U4801" s="5">
        <f t="shared" si="4023"/>
        <v>0</v>
      </c>
      <c r="V4801" s="42">
        <f t="shared" si="4023"/>
        <v>0</v>
      </c>
      <c r="W4801" s="5" t="e">
        <f t="shared" si="3975"/>
        <v>#DIV/0!</v>
      </c>
      <c r="X4801" s="25" t="s">
        <v>1591</v>
      </c>
    </row>
    <row r="4802" spans="1:25" ht="31.5" hidden="1" customHeight="1" x14ac:dyDescent="0.3">
      <c r="A4802" s="4" t="s">
        <v>297</v>
      </c>
      <c r="B4802" s="4" t="s">
        <v>1787</v>
      </c>
      <c r="C4802" s="4" t="s">
        <v>1493</v>
      </c>
      <c r="D4802" s="4" t="s">
        <v>271</v>
      </c>
      <c r="E4802" s="14" t="s">
        <v>539</v>
      </c>
      <c r="F4802" s="5">
        <f>F4803</f>
        <v>9666.2000000000007</v>
      </c>
      <c r="G4802" s="5">
        <f t="shared" si="4022"/>
        <v>0</v>
      </c>
      <c r="H4802" s="5">
        <f t="shared" si="4022"/>
        <v>0</v>
      </c>
      <c r="I4802" s="5">
        <f t="shared" si="4022"/>
        <v>0</v>
      </c>
      <c r="J4802" s="5">
        <f t="shared" si="4022"/>
        <v>0</v>
      </c>
      <c r="K4802" s="5">
        <f t="shared" si="4022"/>
        <v>0</v>
      </c>
      <c r="L4802" s="5">
        <f t="shared" si="4022"/>
        <v>-9666.2000000000007</v>
      </c>
      <c r="M4802" s="5">
        <f t="shared" si="4009"/>
        <v>0</v>
      </c>
      <c r="N4802" s="5">
        <f>N4803</f>
        <v>0</v>
      </c>
      <c r="O4802" s="5">
        <f>O4803</f>
        <v>0</v>
      </c>
      <c r="P4802" s="5">
        <f t="shared" si="4023"/>
        <v>0</v>
      </c>
      <c r="Q4802" s="5">
        <f t="shared" si="4023"/>
        <v>0</v>
      </c>
      <c r="R4802" s="5">
        <f t="shared" si="4023"/>
        <v>0</v>
      </c>
      <c r="S4802" s="5">
        <f t="shared" si="4023"/>
        <v>0</v>
      </c>
      <c r="T4802" s="5">
        <f t="shared" si="4023"/>
        <v>0</v>
      </c>
      <c r="U4802" s="5">
        <f t="shared" si="4023"/>
        <v>0</v>
      </c>
      <c r="V4802" s="42">
        <f t="shared" si="4023"/>
        <v>0</v>
      </c>
      <c r="W4802" s="5" t="e">
        <f t="shared" si="3975"/>
        <v>#DIV/0!</v>
      </c>
      <c r="X4802" s="25" t="s">
        <v>1591</v>
      </c>
    </row>
    <row r="4803" spans="1:25" ht="15.75" hidden="1" customHeight="1" x14ac:dyDescent="0.3">
      <c r="A4803" s="4" t="s">
        <v>297</v>
      </c>
      <c r="B4803" s="4" t="s">
        <v>1787</v>
      </c>
      <c r="C4803" s="4" t="s">
        <v>1493</v>
      </c>
      <c r="D4803" s="4" t="s">
        <v>270</v>
      </c>
      <c r="E4803" s="14" t="s">
        <v>540</v>
      </c>
      <c r="F4803" s="5">
        <v>9666.2000000000007</v>
      </c>
      <c r="G4803" s="5"/>
      <c r="H4803" s="5"/>
      <c r="I4803" s="5"/>
      <c r="J4803" s="5"/>
      <c r="K4803" s="5"/>
      <c r="L4803" s="5">
        <v>-9666.2000000000007</v>
      </c>
      <c r="M4803" s="5">
        <f t="shared" si="4009"/>
        <v>0</v>
      </c>
      <c r="N4803" s="5">
        <v>0</v>
      </c>
      <c r="O4803" s="5">
        <v>0</v>
      </c>
      <c r="P4803" s="5">
        <v>0</v>
      </c>
      <c r="Q4803" s="5">
        <v>0</v>
      </c>
      <c r="R4803" s="5">
        <f>N4803</f>
        <v>0</v>
      </c>
      <c r="S4803" s="5">
        <f>O4803</f>
        <v>0</v>
      </c>
      <c r="T4803" s="5">
        <v>0</v>
      </c>
      <c r="U4803" s="5">
        <v>0</v>
      </c>
      <c r="V4803" s="42">
        <v>0</v>
      </c>
      <c r="W4803" s="5" t="e">
        <f t="shared" si="3975"/>
        <v>#DIV/0!</v>
      </c>
      <c r="X4803" s="25" t="s">
        <v>1591</v>
      </c>
    </row>
    <row r="4804" spans="1:25" ht="31.5" customHeight="1" x14ac:dyDescent="0.3">
      <c r="A4804" s="4" t="s">
        <v>297</v>
      </c>
      <c r="B4804" s="4" t="s">
        <v>1787</v>
      </c>
      <c r="C4804" s="4" t="s">
        <v>1615</v>
      </c>
      <c r="D4804" s="4"/>
      <c r="E4804" s="14" t="s">
        <v>1616</v>
      </c>
      <c r="F4804" s="5"/>
      <c r="G4804" s="5"/>
      <c r="H4804" s="5"/>
      <c r="I4804" s="5"/>
      <c r="J4804" s="5"/>
      <c r="K4804" s="5"/>
      <c r="L4804" s="5">
        <f>L4805</f>
        <v>23294.348999999998</v>
      </c>
      <c r="M4804" s="5">
        <f t="shared" si="4009"/>
        <v>23294.348999999998</v>
      </c>
      <c r="N4804" s="5">
        <f>N4805</f>
        <v>23294.34866</v>
      </c>
      <c r="O4804" s="5">
        <f>O4805</f>
        <v>672.20351000000005</v>
      </c>
      <c r="P4804" s="5">
        <f t="shared" ref="P4804:V4805" si="4024">P4805</f>
        <v>0</v>
      </c>
      <c r="Q4804" s="5">
        <f t="shared" si="4024"/>
        <v>0</v>
      </c>
      <c r="R4804" s="5">
        <f t="shared" si="4024"/>
        <v>23294.34866</v>
      </c>
      <c r="S4804" s="5">
        <f t="shared" si="4024"/>
        <v>672.20351000000005</v>
      </c>
      <c r="T4804" s="5">
        <f>T4805</f>
        <v>23294.34866</v>
      </c>
      <c r="U4804" s="5">
        <f t="shared" si="4024"/>
        <v>0</v>
      </c>
      <c r="V4804" s="42">
        <f t="shared" si="4024"/>
        <v>23294.34866</v>
      </c>
      <c r="W4804" s="5">
        <f t="shared" si="3975"/>
        <v>100</v>
      </c>
      <c r="X4804" s="27"/>
    </row>
    <row r="4805" spans="1:25" ht="31.5" customHeight="1" x14ac:dyDescent="0.3">
      <c r="A4805" s="4" t="s">
        <v>297</v>
      </c>
      <c r="B4805" s="4" t="s">
        <v>1787</v>
      </c>
      <c r="C4805" s="4" t="s">
        <v>1615</v>
      </c>
      <c r="D4805" s="4" t="s">
        <v>271</v>
      </c>
      <c r="E4805" s="14" t="s">
        <v>539</v>
      </c>
      <c r="F4805" s="5"/>
      <c r="G4805" s="5"/>
      <c r="H4805" s="5"/>
      <c r="I4805" s="5"/>
      <c r="J4805" s="5"/>
      <c r="K4805" s="5"/>
      <c r="L4805" s="5">
        <f>L4806</f>
        <v>23294.348999999998</v>
      </c>
      <c r="M4805" s="5">
        <f t="shared" si="4009"/>
        <v>23294.348999999998</v>
      </c>
      <c r="N4805" s="5">
        <f>N4806</f>
        <v>23294.34866</v>
      </c>
      <c r="O4805" s="5">
        <f>O4806</f>
        <v>672.20351000000005</v>
      </c>
      <c r="P4805" s="5">
        <f t="shared" si="4024"/>
        <v>0</v>
      </c>
      <c r="Q4805" s="5">
        <f t="shared" si="4024"/>
        <v>0</v>
      </c>
      <c r="R4805" s="5">
        <f t="shared" si="4024"/>
        <v>23294.34866</v>
      </c>
      <c r="S4805" s="5">
        <f t="shared" si="4024"/>
        <v>672.20351000000005</v>
      </c>
      <c r="T4805" s="5">
        <f>T4806</f>
        <v>23294.34866</v>
      </c>
      <c r="U4805" s="5">
        <f t="shared" si="4024"/>
        <v>0</v>
      </c>
      <c r="V4805" s="42">
        <f t="shared" si="4024"/>
        <v>23294.34866</v>
      </c>
      <c r="W4805" s="5">
        <f t="shared" si="3975"/>
        <v>100</v>
      </c>
      <c r="X4805" s="27"/>
    </row>
    <row r="4806" spans="1:25" ht="15.75" customHeight="1" x14ac:dyDescent="0.3">
      <c r="A4806" s="4" t="s">
        <v>297</v>
      </c>
      <c r="B4806" s="4" t="s">
        <v>1787</v>
      </c>
      <c r="C4806" s="4" t="s">
        <v>1615</v>
      </c>
      <c r="D4806" s="4" t="s">
        <v>270</v>
      </c>
      <c r="E4806" s="14" t="s">
        <v>540</v>
      </c>
      <c r="F4806" s="5"/>
      <c r="G4806" s="5"/>
      <c r="H4806" s="5"/>
      <c r="I4806" s="5"/>
      <c r="J4806" s="5"/>
      <c r="K4806" s="5"/>
      <c r="L4806" s="5">
        <v>23294.348999999998</v>
      </c>
      <c r="M4806" s="5">
        <f t="shared" si="4009"/>
        <v>23294.348999999998</v>
      </c>
      <c r="N4806" s="5">
        <v>23294.34866</v>
      </c>
      <c r="O4806" s="5">
        <v>672.20351000000005</v>
      </c>
      <c r="P4806" s="5">
        <v>0</v>
      </c>
      <c r="Q4806" s="5">
        <v>0</v>
      </c>
      <c r="R4806" s="5">
        <f>N4806</f>
        <v>23294.34866</v>
      </c>
      <c r="S4806" s="5">
        <f>O4806</f>
        <v>672.20351000000005</v>
      </c>
      <c r="T4806" s="5">
        <v>23294.34866</v>
      </c>
      <c r="U4806" s="5">
        <v>0</v>
      </c>
      <c r="V4806" s="42">
        <f>T4806</f>
        <v>23294.34866</v>
      </c>
      <c r="W4806" s="5">
        <f t="shared" si="3975"/>
        <v>100</v>
      </c>
      <c r="X4806" s="27"/>
    </row>
    <row r="4807" spans="1:25" ht="63" customHeight="1" x14ac:dyDescent="0.3">
      <c r="A4807" s="4" t="s">
        <v>297</v>
      </c>
      <c r="B4807" s="4" t="s">
        <v>1787</v>
      </c>
      <c r="C4807" s="4" t="s">
        <v>1494</v>
      </c>
      <c r="D4807" s="4"/>
      <c r="E4807" s="14" t="s">
        <v>611</v>
      </c>
      <c r="F4807" s="5">
        <f>F4808</f>
        <v>1931497.4</v>
      </c>
      <c r="G4807" s="5">
        <f t="shared" ref="G4807:L4808" si="4025">G4808</f>
        <v>1860675.0000000005</v>
      </c>
      <c r="H4807" s="5">
        <f t="shared" si="4025"/>
        <v>2257104.5</v>
      </c>
      <c r="I4807" s="5">
        <f t="shared" si="4025"/>
        <v>0</v>
      </c>
      <c r="J4807" s="5">
        <f t="shared" si="4025"/>
        <v>0</v>
      </c>
      <c r="K4807" s="5">
        <f t="shared" si="4025"/>
        <v>0</v>
      </c>
      <c r="L4807" s="5">
        <f t="shared" si="4025"/>
        <v>-1020881.2999999999</v>
      </c>
      <c r="M4807" s="5">
        <f t="shared" si="4009"/>
        <v>910616.1</v>
      </c>
      <c r="N4807" s="5">
        <f>N4808</f>
        <v>1323529.9115899999</v>
      </c>
      <c r="O4807" s="5">
        <f>O4808</f>
        <v>531366.83779999998</v>
      </c>
      <c r="P4807" s="5">
        <f t="shared" ref="P4807:V4808" si="4026">P4808</f>
        <v>1323529.9115899999</v>
      </c>
      <c r="Q4807" s="5">
        <f t="shared" si="4026"/>
        <v>531366.83779999998</v>
      </c>
      <c r="R4807" s="5">
        <f t="shared" si="4026"/>
        <v>1323529.9115899999</v>
      </c>
      <c r="S4807" s="5">
        <f t="shared" si="4026"/>
        <v>531366.83779999998</v>
      </c>
      <c r="T4807" s="5">
        <f t="shared" si="4026"/>
        <v>800523.01671999996</v>
      </c>
      <c r="U4807" s="5">
        <f t="shared" si="4026"/>
        <v>800523.01671999996</v>
      </c>
      <c r="V4807" s="42">
        <f t="shared" si="4026"/>
        <v>800523.01671999996</v>
      </c>
      <c r="W4807" s="5">
        <f t="shared" si="3975"/>
        <v>60.48393842178492</v>
      </c>
      <c r="X4807" s="27"/>
    </row>
    <row r="4808" spans="1:25" ht="31.5" customHeight="1" x14ac:dyDescent="0.3">
      <c r="A4808" s="4" t="s">
        <v>297</v>
      </c>
      <c r="B4808" s="4" t="s">
        <v>1787</v>
      </c>
      <c r="C4808" s="4" t="s">
        <v>1494</v>
      </c>
      <c r="D4808" s="4" t="s">
        <v>271</v>
      </c>
      <c r="E4808" s="14" t="s">
        <v>539</v>
      </c>
      <c r="F4808" s="5">
        <f>F4809</f>
        <v>1931497.4</v>
      </c>
      <c r="G4808" s="5">
        <f t="shared" si="4025"/>
        <v>1860675.0000000005</v>
      </c>
      <c r="H4808" s="5">
        <f t="shared" si="4025"/>
        <v>2257104.5</v>
      </c>
      <c r="I4808" s="5">
        <f t="shared" si="4025"/>
        <v>0</v>
      </c>
      <c r="J4808" s="5">
        <f t="shared" si="4025"/>
        <v>0</v>
      </c>
      <c r="K4808" s="5">
        <f t="shared" si="4025"/>
        <v>0</v>
      </c>
      <c r="L4808" s="5">
        <f t="shared" si="4025"/>
        <v>-1020881.2999999999</v>
      </c>
      <c r="M4808" s="5">
        <f t="shared" si="4009"/>
        <v>910616.1</v>
      </c>
      <c r="N4808" s="5">
        <f>N4809</f>
        <v>1323529.9115899999</v>
      </c>
      <c r="O4808" s="5">
        <f>O4809</f>
        <v>531366.83779999998</v>
      </c>
      <c r="P4808" s="5">
        <f t="shared" si="4026"/>
        <v>1323529.9115899999</v>
      </c>
      <c r="Q4808" s="5">
        <f t="shared" si="4026"/>
        <v>531366.83779999998</v>
      </c>
      <c r="R4808" s="5">
        <f t="shared" si="4026"/>
        <v>1323529.9115899999</v>
      </c>
      <c r="S4808" s="5">
        <f t="shared" si="4026"/>
        <v>531366.83779999998</v>
      </c>
      <c r="T4808" s="5">
        <f t="shared" si="4026"/>
        <v>800523.01671999996</v>
      </c>
      <c r="U4808" s="5">
        <f t="shared" si="4026"/>
        <v>800523.01671999996</v>
      </c>
      <c r="V4808" s="42">
        <f t="shared" si="4026"/>
        <v>800523.01671999996</v>
      </c>
      <c r="W4808" s="5">
        <f t="shared" si="3975"/>
        <v>60.48393842178492</v>
      </c>
      <c r="X4808" s="27"/>
    </row>
    <row r="4809" spans="1:25" ht="15.75" customHeight="1" x14ac:dyDescent="0.3">
      <c r="A4809" s="4" t="s">
        <v>297</v>
      </c>
      <c r="B4809" s="4" t="s">
        <v>1787</v>
      </c>
      <c r="C4809" s="4" t="s">
        <v>1494</v>
      </c>
      <c r="D4809" s="4" t="s">
        <v>270</v>
      </c>
      <c r="E4809" s="14" t="s">
        <v>540</v>
      </c>
      <c r="F4809" s="5">
        <v>1931497.4</v>
      </c>
      <c r="G4809" s="5">
        <v>1860675.0000000005</v>
      </c>
      <c r="H4809" s="5">
        <v>2257104.5</v>
      </c>
      <c r="I4809" s="5"/>
      <c r="J4809" s="5"/>
      <c r="K4809" s="5"/>
      <c r="L4809" s="5">
        <f>-337893.6-682987.7</f>
        <v>-1020881.2999999999</v>
      </c>
      <c r="M4809" s="5">
        <f t="shared" si="4009"/>
        <v>910616.1</v>
      </c>
      <c r="N4809" s="5">
        <v>1323529.9115899999</v>
      </c>
      <c r="O4809" s="5">
        <v>531366.83779999998</v>
      </c>
      <c r="P4809" s="5">
        <f>N4809</f>
        <v>1323529.9115899999</v>
      </c>
      <c r="Q4809" s="5">
        <f>O4809</f>
        <v>531366.83779999998</v>
      </c>
      <c r="R4809" s="5">
        <f>N4809</f>
        <v>1323529.9115899999</v>
      </c>
      <c r="S4809" s="5">
        <f>O4809</f>
        <v>531366.83779999998</v>
      </c>
      <c r="T4809" s="5">
        <v>800523.01671999996</v>
      </c>
      <c r="U4809" s="5">
        <f>T4809</f>
        <v>800523.01671999996</v>
      </c>
      <c r="V4809" s="42">
        <f>T4809</f>
        <v>800523.01671999996</v>
      </c>
      <c r="W4809" s="5">
        <f t="shared" si="3975"/>
        <v>60.48393842178492</v>
      </c>
      <c r="X4809" s="27"/>
    </row>
    <row r="4810" spans="1:25" ht="94.5" customHeight="1" x14ac:dyDescent="0.3">
      <c r="A4810" s="4" t="s">
        <v>297</v>
      </c>
      <c r="B4810" s="4" t="s">
        <v>1787</v>
      </c>
      <c r="C4810" s="4" t="s">
        <v>1495</v>
      </c>
      <c r="D4810" s="4"/>
      <c r="E4810" s="14" t="s">
        <v>615</v>
      </c>
      <c r="F4810" s="5">
        <f>F4811</f>
        <v>18512</v>
      </c>
      <c r="G4810" s="5">
        <f t="shared" ref="G4810:L4811" si="4027">G4811</f>
        <v>0</v>
      </c>
      <c r="H4810" s="5">
        <f t="shared" si="4027"/>
        <v>0</v>
      </c>
      <c r="I4810" s="5">
        <f t="shared" si="4027"/>
        <v>0</v>
      </c>
      <c r="J4810" s="5">
        <f t="shared" si="4027"/>
        <v>0</v>
      </c>
      <c r="K4810" s="5">
        <f t="shared" si="4027"/>
        <v>0</v>
      </c>
      <c r="L4810" s="5">
        <f t="shared" si="4027"/>
        <v>77190.504000000001</v>
      </c>
      <c r="M4810" s="5">
        <f t="shared" si="4009"/>
        <v>95702.504000000001</v>
      </c>
      <c r="N4810" s="5">
        <f>N4811</f>
        <v>80162.116399999999</v>
      </c>
      <c r="O4810" s="5">
        <f>O4811</f>
        <v>80162.116399999999</v>
      </c>
      <c r="P4810" s="5">
        <f t="shared" ref="P4810:V4811" si="4028">P4811</f>
        <v>0</v>
      </c>
      <c r="Q4810" s="5">
        <f t="shared" si="4028"/>
        <v>0</v>
      </c>
      <c r="R4810" s="5">
        <f t="shared" si="4028"/>
        <v>80162.116399999999</v>
      </c>
      <c r="S4810" s="5">
        <f t="shared" si="4028"/>
        <v>80162.116399999999</v>
      </c>
      <c r="T4810" s="5">
        <f t="shared" si="4028"/>
        <v>80162.116399999999</v>
      </c>
      <c r="U4810" s="5">
        <f t="shared" si="4028"/>
        <v>0</v>
      </c>
      <c r="V4810" s="42">
        <f t="shared" si="4028"/>
        <v>80162.116399999999</v>
      </c>
      <c r="W4810" s="5">
        <f t="shared" si="3975"/>
        <v>100</v>
      </c>
      <c r="X4810" s="27"/>
    </row>
    <row r="4811" spans="1:25" ht="31.5" customHeight="1" x14ac:dyDescent="0.3">
      <c r="A4811" s="4" t="s">
        <v>297</v>
      </c>
      <c r="B4811" s="4" t="s">
        <v>1787</v>
      </c>
      <c r="C4811" s="4" t="s">
        <v>1495</v>
      </c>
      <c r="D4811" s="4" t="s">
        <v>271</v>
      </c>
      <c r="E4811" s="14" t="s">
        <v>539</v>
      </c>
      <c r="F4811" s="5">
        <f>F4812</f>
        <v>18512</v>
      </c>
      <c r="G4811" s="5">
        <f t="shared" si="4027"/>
        <v>0</v>
      </c>
      <c r="H4811" s="5">
        <f t="shared" si="4027"/>
        <v>0</v>
      </c>
      <c r="I4811" s="5">
        <f t="shared" si="4027"/>
        <v>0</v>
      </c>
      <c r="J4811" s="5">
        <f t="shared" si="4027"/>
        <v>0</v>
      </c>
      <c r="K4811" s="5">
        <f t="shared" si="4027"/>
        <v>0</v>
      </c>
      <c r="L4811" s="5">
        <f t="shared" si="4027"/>
        <v>77190.504000000001</v>
      </c>
      <c r="M4811" s="5">
        <f t="shared" si="4009"/>
        <v>95702.504000000001</v>
      </c>
      <c r="N4811" s="5">
        <f>N4812</f>
        <v>80162.116399999999</v>
      </c>
      <c r="O4811" s="5">
        <f>O4812</f>
        <v>80162.116399999999</v>
      </c>
      <c r="P4811" s="5">
        <f t="shared" si="4028"/>
        <v>0</v>
      </c>
      <c r="Q4811" s="5">
        <f t="shared" si="4028"/>
        <v>0</v>
      </c>
      <c r="R4811" s="5">
        <f t="shared" si="4028"/>
        <v>80162.116399999999</v>
      </c>
      <c r="S4811" s="5">
        <f t="shared" si="4028"/>
        <v>80162.116399999999</v>
      </c>
      <c r="T4811" s="5">
        <f t="shared" si="4028"/>
        <v>80162.116399999999</v>
      </c>
      <c r="U4811" s="5">
        <f t="shared" si="4028"/>
        <v>0</v>
      </c>
      <c r="V4811" s="42">
        <f t="shared" si="4028"/>
        <v>80162.116399999999</v>
      </c>
      <c r="W4811" s="5">
        <f t="shared" si="3975"/>
        <v>100</v>
      </c>
      <c r="X4811" s="27"/>
    </row>
    <row r="4812" spans="1:25" ht="15.75" customHeight="1" x14ac:dyDescent="0.3">
      <c r="A4812" s="4" t="s">
        <v>297</v>
      </c>
      <c r="B4812" s="4" t="s">
        <v>1787</v>
      </c>
      <c r="C4812" s="4" t="s">
        <v>1495</v>
      </c>
      <c r="D4812" s="4" t="s">
        <v>270</v>
      </c>
      <c r="E4812" s="14" t="s">
        <v>540</v>
      </c>
      <c r="F4812" s="5">
        <v>18512</v>
      </c>
      <c r="G4812" s="5"/>
      <c r="H4812" s="5"/>
      <c r="I4812" s="5"/>
      <c r="J4812" s="5"/>
      <c r="K4812" s="5"/>
      <c r="L4812" s="5">
        <f>90690.504-13500</f>
        <v>77190.504000000001</v>
      </c>
      <c r="M4812" s="5">
        <f t="shared" si="4009"/>
        <v>95702.504000000001</v>
      </c>
      <c r="N4812" s="5">
        <v>80162.116399999999</v>
      </c>
      <c r="O4812" s="5">
        <f>N4812</f>
        <v>80162.116399999999</v>
      </c>
      <c r="P4812" s="5">
        <v>0</v>
      </c>
      <c r="Q4812" s="5">
        <v>0</v>
      </c>
      <c r="R4812" s="5">
        <f>N4812</f>
        <v>80162.116399999999</v>
      </c>
      <c r="S4812" s="5">
        <f>O4812</f>
        <v>80162.116399999999</v>
      </c>
      <c r="T4812" s="5">
        <v>80162.116399999999</v>
      </c>
      <c r="U4812" s="5">
        <v>0</v>
      </c>
      <c r="V4812" s="42">
        <f>T4812</f>
        <v>80162.116399999999</v>
      </c>
      <c r="W4812" s="5">
        <f t="shared" si="3975"/>
        <v>100</v>
      </c>
      <c r="X4812" s="27"/>
    </row>
    <row r="4813" spans="1:25" ht="110.25" hidden="1" customHeight="1" x14ac:dyDescent="0.25">
      <c r="A4813" s="4" t="s">
        <v>297</v>
      </c>
      <c r="B4813" s="4" t="s">
        <v>1787</v>
      </c>
      <c r="C4813" s="4" t="s">
        <v>1496</v>
      </c>
      <c r="D4813" s="4"/>
      <c r="E4813" s="14" t="s">
        <v>1460</v>
      </c>
      <c r="F4813" s="5">
        <f>F4814</f>
        <v>26250</v>
      </c>
      <c r="G4813" s="5">
        <f t="shared" ref="G4813:L4814" si="4029">G4814</f>
        <v>0</v>
      </c>
      <c r="H4813" s="5">
        <f t="shared" si="4029"/>
        <v>0</v>
      </c>
      <c r="I4813" s="5">
        <f t="shared" si="4029"/>
        <v>0</v>
      </c>
      <c r="J4813" s="5">
        <f t="shared" si="4029"/>
        <v>0</v>
      </c>
      <c r="K4813" s="5">
        <f t="shared" si="4029"/>
        <v>0</v>
      </c>
      <c r="L4813" s="5">
        <f t="shared" si="4029"/>
        <v>-26250</v>
      </c>
      <c r="M4813" s="5">
        <f t="shared" si="4009"/>
        <v>0</v>
      </c>
      <c r="N4813" s="5">
        <f>N4814</f>
        <v>0</v>
      </c>
      <c r="O4813" s="5">
        <f>O4814</f>
        <v>0</v>
      </c>
      <c r="P4813" s="5">
        <f t="shared" ref="P4813:V4814" si="4030">P4814</f>
        <v>0</v>
      </c>
      <c r="Q4813" s="5">
        <f t="shared" si="4030"/>
        <v>0</v>
      </c>
      <c r="R4813" s="5">
        <f t="shared" si="4030"/>
        <v>0</v>
      </c>
      <c r="S4813" s="5">
        <f t="shared" si="4030"/>
        <v>0</v>
      </c>
      <c r="T4813" s="5">
        <f t="shared" si="4030"/>
        <v>0</v>
      </c>
      <c r="U4813" s="5">
        <f t="shared" si="4030"/>
        <v>0</v>
      </c>
      <c r="V4813" s="42">
        <f t="shared" si="4030"/>
        <v>0</v>
      </c>
      <c r="W4813" s="5" t="e">
        <f t="shared" ref="W4813:W4876" si="4031">T4813/N4813*100</f>
        <v>#DIV/0!</v>
      </c>
      <c r="X4813" s="25" t="s">
        <v>1591</v>
      </c>
    </row>
    <row r="4814" spans="1:25" ht="31.5" hidden="1" customHeight="1" x14ac:dyDescent="0.25">
      <c r="A4814" s="4" t="s">
        <v>297</v>
      </c>
      <c r="B4814" s="4" t="s">
        <v>1787</v>
      </c>
      <c r="C4814" s="4" t="s">
        <v>1496</v>
      </c>
      <c r="D4814" s="4" t="s">
        <v>271</v>
      </c>
      <c r="E4814" s="14" t="s">
        <v>539</v>
      </c>
      <c r="F4814" s="5">
        <f>F4815</f>
        <v>26250</v>
      </c>
      <c r="G4814" s="5">
        <f t="shared" si="4029"/>
        <v>0</v>
      </c>
      <c r="H4814" s="5">
        <f t="shared" si="4029"/>
        <v>0</v>
      </c>
      <c r="I4814" s="5">
        <f t="shared" si="4029"/>
        <v>0</v>
      </c>
      <c r="J4814" s="5">
        <f t="shared" si="4029"/>
        <v>0</v>
      </c>
      <c r="K4814" s="5">
        <f t="shared" si="4029"/>
        <v>0</v>
      </c>
      <c r="L4814" s="5">
        <f t="shared" si="4029"/>
        <v>-26250</v>
      </c>
      <c r="M4814" s="5">
        <f t="shared" si="4009"/>
        <v>0</v>
      </c>
      <c r="N4814" s="5">
        <f>N4815</f>
        <v>0</v>
      </c>
      <c r="O4814" s="5">
        <f>O4815</f>
        <v>0</v>
      </c>
      <c r="P4814" s="5">
        <f t="shared" si="4030"/>
        <v>0</v>
      </c>
      <c r="Q4814" s="5">
        <f t="shared" si="4030"/>
        <v>0</v>
      </c>
      <c r="R4814" s="5">
        <f t="shared" si="4030"/>
        <v>0</v>
      </c>
      <c r="S4814" s="5">
        <f t="shared" si="4030"/>
        <v>0</v>
      </c>
      <c r="T4814" s="5">
        <f t="shared" si="4030"/>
        <v>0</v>
      </c>
      <c r="U4814" s="5">
        <f t="shared" si="4030"/>
        <v>0</v>
      </c>
      <c r="V4814" s="42">
        <f t="shared" si="4030"/>
        <v>0</v>
      </c>
      <c r="W4814" s="5" t="e">
        <f t="shared" si="4031"/>
        <v>#DIV/0!</v>
      </c>
      <c r="X4814" s="25" t="s">
        <v>1591</v>
      </c>
    </row>
    <row r="4815" spans="1:25" ht="15.75" hidden="1" customHeight="1" x14ac:dyDescent="0.25">
      <c r="A4815" s="4" t="s">
        <v>297</v>
      </c>
      <c r="B4815" s="4" t="s">
        <v>1787</v>
      </c>
      <c r="C4815" s="4" t="s">
        <v>1496</v>
      </c>
      <c r="D4815" s="4" t="s">
        <v>270</v>
      </c>
      <c r="E4815" s="14" t="s">
        <v>540</v>
      </c>
      <c r="F4815" s="5">
        <v>26250</v>
      </c>
      <c r="G4815" s="5"/>
      <c r="H4815" s="5"/>
      <c r="I4815" s="5"/>
      <c r="J4815" s="5"/>
      <c r="K4815" s="5"/>
      <c r="L4815" s="5">
        <v>-26250</v>
      </c>
      <c r="M4815" s="5">
        <f t="shared" si="4009"/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f>N4815</f>
        <v>0</v>
      </c>
      <c r="S4815" s="5">
        <f>O4815</f>
        <v>0</v>
      </c>
      <c r="T4815" s="5">
        <v>0</v>
      </c>
      <c r="U4815" s="5">
        <v>0</v>
      </c>
      <c r="V4815" s="42">
        <v>0</v>
      </c>
      <c r="W4815" s="5" t="e">
        <f t="shared" si="4031"/>
        <v>#DIV/0!</v>
      </c>
      <c r="X4815" s="25" t="s">
        <v>1591</v>
      </c>
    </row>
    <row r="4816" spans="1:25" ht="78.75" hidden="1" customHeight="1" x14ac:dyDescent="0.25">
      <c r="A4816" s="4" t="s">
        <v>297</v>
      </c>
      <c r="B4816" s="4" t="s">
        <v>1787</v>
      </c>
      <c r="C4816" s="4" t="s">
        <v>1497</v>
      </c>
      <c r="D4816" s="4"/>
      <c r="E4816" s="14" t="s">
        <v>952</v>
      </c>
      <c r="F4816" s="5">
        <f>F4817</f>
        <v>0</v>
      </c>
      <c r="G4816" s="5">
        <f t="shared" ref="G4816:L4817" si="4032">G4817</f>
        <v>8257.7999999999993</v>
      </c>
      <c r="H4816" s="5">
        <f t="shared" si="4032"/>
        <v>0</v>
      </c>
      <c r="I4816" s="5">
        <f t="shared" si="4032"/>
        <v>0</v>
      </c>
      <c r="J4816" s="5">
        <f t="shared" si="4032"/>
        <v>0</v>
      </c>
      <c r="K4816" s="5">
        <f t="shared" si="4032"/>
        <v>0</v>
      </c>
      <c r="L4816" s="5">
        <f t="shared" si="4032"/>
        <v>0</v>
      </c>
      <c r="M4816" s="5">
        <f t="shared" si="4009"/>
        <v>0</v>
      </c>
      <c r="N4816" s="5">
        <f>N4817</f>
        <v>0</v>
      </c>
      <c r="O4816" s="5">
        <f>O4817</f>
        <v>0</v>
      </c>
      <c r="P4816" s="5">
        <f t="shared" ref="P4816:V4817" si="4033">P4817</f>
        <v>0</v>
      </c>
      <c r="Q4816" s="5">
        <f t="shared" si="4033"/>
        <v>0</v>
      </c>
      <c r="R4816" s="5">
        <f t="shared" si="4033"/>
        <v>0</v>
      </c>
      <c r="S4816" s="5">
        <f t="shared" si="4033"/>
        <v>0</v>
      </c>
      <c r="T4816" s="5">
        <f t="shared" si="4033"/>
        <v>0</v>
      </c>
      <c r="U4816" s="5">
        <f t="shared" si="4033"/>
        <v>0</v>
      </c>
      <c r="V4816" s="42">
        <f t="shared" si="4033"/>
        <v>0</v>
      </c>
      <c r="W4816" s="5" t="e">
        <f t="shared" si="4031"/>
        <v>#DIV/0!</v>
      </c>
      <c r="X4816" s="25" t="s">
        <v>1591</v>
      </c>
      <c r="Y4816" s="2" t="s">
        <v>1630</v>
      </c>
    </row>
    <row r="4817" spans="1:25" ht="31.5" hidden="1" customHeight="1" x14ac:dyDescent="0.3">
      <c r="A4817" s="4" t="s">
        <v>297</v>
      </c>
      <c r="B4817" s="4" t="s">
        <v>1787</v>
      </c>
      <c r="C4817" s="4" t="s">
        <v>1497</v>
      </c>
      <c r="D4817" s="4" t="s">
        <v>271</v>
      </c>
      <c r="E4817" s="14" t="s">
        <v>539</v>
      </c>
      <c r="F4817" s="5">
        <f>F4818</f>
        <v>0</v>
      </c>
      <c r="G4817" s="5">
        <f t="shared" si="4032"/>
        <v>8257.7999999999993</v>
      </c>
      <c r="H4817" s="5">
        <f t="shared" si="4032"/>
        <v>0</v>
      </c>
      <c r="I4817" s="5">
        <f t="shared" si="4032"/>
        <v>0</v>
      </c>
      <c r="J4817" s="5">
        <f t="shared" si="4032"/>
        <v>0</v>
      </c>
      <c r="K4817" s="5">
        <f t="shared" si="4032"/>
        <v>0</v>
      </c>
      <c r="L4817" s="5">
        <f t="shared" si="4032"/>
        <v>0</v>
      </c>
      <c r="M4817" s="5">
        <f t="shared" si="4009"/>
        <v>0</v>
      </c>
      <c r="N4817" s="5">
        <f>N4818</f>
        <v>0</v>
      </c>
      <c r="O4817" s="5">
        <f>O4818</f>
        <v>0</v>
      </c>
      <c r="P4817" s="5">
        <f t="shared" si="4033"/>
        <v>0</v>
      </c>
      <c r="Q4817" s="5">
        <f t="shared" si="4033"/>
        <v>0</v>
      </c>
      <c r="R4817" s="5">
        <f t="shared" si="4033"/>
        <v>0</v>
      </c>
      <c r="S4817" s="5">
        <f t="shared" si="4033"/>
        <v>0</v>
      </c>
      <c r="T4817" s="5">
        <f t="shared" si="4033"/>
        <v>0</v>
      </c>
      <c r="U4817" s="5">
        <f t="shared" si="4033"/>
        <v>0</v>
      </c>
      <c r="V4817" s="42">
        <f t="shared" si="4033"/>
        <v>0</v>
      </c>
      <c r="W4817" s="5" t="e">
        <f t="shared" si="4031"/>
        <v>#DIV/0!</v>
      </c>
      <c r="X4817" s="25" t="s">
        <v>1591</v>
      </c>
      <c r="Y4817" s="2" t="s">
        <v>1630</v>
      </c>
    </row>
    <row r="4818" spans="1:25" ht="15.75" hidden="1" customHeight="1" x14ac:dyDescent="0.3">
      <c r="A4818" s="4" t="s">
        <v>297</v>
      </c>
      <c r="B4818" s="4" t="s">
        <v>1787</v>
      </c>
      <c r="C4818" s="4" t="s">
        <v>1497</v>
      </c>
      <c r="D4818" s="4" t="s">
        <v>270</v>
      </c>
      <c r="E4818" s="14" t="s">
        <v>540</v>
      </c>
      <c r="F4818" s="5"/>
      <c r="G4818" s="5">
        <v>8257.7999999999993</v>
      </c>
      <c r="H4818" s="5"/>
      <c r="I4818" s="5"/>
      <c r="J4818" s="5"/>
      <c r="K4818" s="5"/>
      <c r="L4818" s="5"/>
      <c r="M4818" s="5">
        <f t="shared" si="4009"/>
        <v>0</v>
      </c>
      <c r="N4818" s="5">
        <v>0</v>
      </c>
      <c r="O4818" s="5">
        <v>0</v>
      </c>
      <c r="P4818" s="5">
        <v>0</v>
      </c>
      <c r="Q4818" s="5">
        <v>0</v>
      </c>
      <c r="R4818" s="5">
        <v>0</v>
      </c>
      <c r="S4818" s="5">
        <v>0</v>
      </c>
      <c r="T4818" s="5">
        <v>0</v>
      </c>
      <c r="U4818" s="5">
        <v>0</v>
      </c>
      <c r="V4818" s="42">
        <v>0</v>
      </c>
      <c r="W4818" s="5" t="e">
        <f t="shared" si="4031"/>
        <v>#DIV/0!</v>
      </c>
      <c r="X4818" s="25" t="s">
        <v>1591</v>
      </c>
      <c r="Y4818" s="2" t="s">
        <v>1630</v>
      </c>
    </row>
    <row r="4819" spans="1:25" ht="78.75" customHeight="1" x14ac:dyDescent="0.3">
      <c r="A4819" s="4" t="s">
        <v>297</v>
      </c>
      <c r="B4819" s="4" t="s">
        <v>1787</v>
      </c>
      <c r="C4819" s="4" t="s">
        <v>1498</v>
      </c>
      <c r="D4819" s="4"/>
      <c r="E4819" s="14" t="s">
        <v>1549</v>
      </c>
      <c r="F4819" s="5">
        <f>F4820</f>
        <v>48527.1</v>
      </c>
      <c r="G4819" s="5">
        <f t="shared" ref="G4819:L4820" si="4034">G4820</f>
        <v>50000</v>
      </c>
      <c r="H4819" s="5">
        <f t="shared" si="4034"/>
        <v>0</v>
      </c>
      <c r="I4819" s="5">
        <f t="shared" si="4034"/>
        <v>0</v>
      </c>
      <c r="J4819" s="5">
        <f t="shared" si="4034"/>
        <v>0</v>
      </c>
      <c r="K4819" s="5">
        <f t="shared" si="4034"/>
        <v>0</v>
      </c>
      <c r="L4819" s="5">
        <f t="shared" si="4034"/>
        <v>-24758.46</v>
      </c>
      <c r="M4819" s="5">
        <f t="shared" si="4009"/>
        <v>23768.639999999999</v>
      </c>
      <c r="N4819" s="5">
        <f>N4820</f>
        <v>23768.639999999999</v>
      </c>
      <c r="O4819" s="5">
        <f>O4820</f>
        <v>0</v>
      </c>
      <c r="P4819" s="5">
        <f t="shared" ref="P4819:V4820" si="4035">P4820</f>
        <v>0</v>
      </c>
      <c r="Q4819" s="5">
        <f t="shared" si="4035"/>
        <v>0</v>
      </c>
      <c r="R4819" s="5">
        <f t="shared" si="4035"/>
        <v>23768.639999999999</v>
      </c>
      <c r="S4819" s="5">
        <f t="shared" si="4035"/>
        <v>0</v>
      </c>
      <c r="T4819" s="5">
        <f t="shared" si="4035"/>
        <v>0</v>
      </c>
      <c r="U4819" s="5">
        <f t="shared" si="4035"/>
        <v>0</v>
      </c>
      <c r="V4819" s="42">
        <f t="shared" si="4035"/>
        <v>0</v>
      </c>
      <c r="W4819" s="5">
        <f t="shared" si="4031"/>
        <v>0</v>
      </c>
      <c r="X4819" s="27"/>
    </row>
    <row r="4820" spans="1:25" ht="31.5" customHeight="1" x14ac:dyDescent="0.3">
      <c r="A4820" s="4" t="s">
        <v>297</v>
      </c>
      <c r="B4820" s="4" t="s">
        <v>1787</v>
      </c>
      <c r="C4820" s="4" t="s">
        <v>1498</v>
      </c>
      <c r="D4820" s="4" t="s">
        <v>271</v>
      </c>
      <c r="E4820" s="14" t="s">
        <v>539</v>
      </c>
      <c r="F4820" s="5">
        <f>F4821</f>
        <v>48527.1</v>
      </c>
      <c r="G4820" s="5">
        <f t="shared" si="4034"/>
        <v>50000</v>
      </c>
      <c r="H4820" s="5">
        <f t="shared" si="4034"/>
        <v>0</v>
      </c>
      <c r="I4820" s="5">
        <f t="shared" si="4034"/>
        <v>0</v>
      </c>
      <c r="J4820" s="5">
        <f t="shared" si="4034"/>
        <v>0</v>
      </c>
      <c r="K4820" s="5">
        <f t="shared" si="4034"/>
        <v>0</v>
      </c>
      <c r="L4820" s="5">
        <f t="shared" si="4034"/>
        <v>-24758.46</v>
      </c>
      <c r="M4820" s="5">
        <f t="shared" si="4009"/>
        <v>23768.639999999999</v>
      </c>
      <c r="N4820" s="5">
        <f>N4821</f>
        <v>23768.639999999999</v>
      </c>
      <c r="O4820" s="5">
        <f>O4821</f>
        <v>0</v>
      </c>
      <c r="P4820" s="5">
        <f t="shared" si="4035"/>
        <v>0</v>
      </c>
      <c r="Q4820" s="5">
        <f t="shared" si="4035"/>
        <v>0</v>
      </c>
      <c r="R4820" s="5">
        <f t="shared" si="4035"/>
        <v>23768.639999999999</v>
      </c>
      <c r="S4820" s="5">
        <f t="shared" si="4035"/>
        <v>0</v>
      </c>
      <c r="T4820" s="5">
        <f>T4821</f>
        <v>0</v>
      </c>
      <c r="U4820" s="5">
        <f t="shared" si="4035"/>
        <v>0</v>
      </c>
      <c r="V4820" s="42">
        <f t="shared" si="4035"/>
        <v>0</v>
      </c>
      <c r="W4820" s="5">
        <f t="shared" si="4031"/>
        <v>0</v>
      </c>
      <c r="X4820" s="27"/>
    </row>
    <row r="4821" spans="1:25" ht="15.75" customHeight="1" x14ac:dyDescent="0.3">
      <c r="A4821" s="4" t="s">
        <v>297</v>
      </c>
      <c r="B4821" s="4" t="s">
        <v>1787</v>
      </c>
      <c r="C4821" s="4" t="s">
        <v>1498</v>
      </c>
      <c r="D4821" s="4" t="s">
        <v>270</v>
      </c>
      <c r="E4821" s="14" t="s">
        <v>540</v>
      </c>
      <c r="F4821" s="5">
        <v>48527.1</v>
      </c>
      <c r="G4821" s="5">
        <v>50000</v>
      </c>
      <c r="H4821" s="5"/>
      <c r="I4821" s="5"/>
      <c r="J4821" s="5"/>
      <c r="K4821" s="5"/>
      <c r="L4821" s="5">
        <f>13812.6-38571.06</f>
        <v>-24758.46</v>
      </c>
      <c r="M4821" s="5">
        <f t="shared" si="4009"/>
        <v>23768.639999999999</v>
      </c>
      <c r="N4821" s="5">
        <v>23768.639999999999</v>
      </c>
      <c r="O4821" s="5">
        <v>0</v>
      </c>
      <c r="P4821" s="5">
        <v>0</v>
      </c>
      <c r="Q4821" s="5">
        <v>0</v>
      </c>
      <c r="R4821" s="5">
        <f>N4821</f>
        <v>23768.639999999999</v>
      </c>
      <c r="S4821" s="5">
        <f>O4821</f>
        <v>0</v>
      </c>
      <c r="T4821" s="5">
        <v>0</v>
      </c>
      <c r="U4821" s="5">
        <v>0</v>
      </c>
      <c r="V4821" s="42">
        <v>0</v>
      </c>
      <c r="W4821" s="5">
        <f t="shared" si="4031"/>
        <v>0</v>
      </c>
      <c r="X4821" s="27"/>
    </row>
    <row r="4822" spans="1:25" ht="94.5" customHeight="1" x14ac:dyDescent="0.3">
      <c r="A4822" s="4" t="s">
        <v>297</v>
      </c>
      <c r="B4822" s="4" t="s">
        <v>1787</v>
      </c>
      <c r="C4822" s="4" t="s">
        <v>1499</v>
      </c>
      <c r="D4822" s="4"/>
      <c r="E4822" s="14" t="s">
        <v>614</v>
      </c>
      <c r="F4822" s="5">
        <f>F4823</f>
        <v>117285.5</v>
      </c>
      <c r="G4822" s="5">
        <f t="shared" ref="G4822:L4823" si="4036">G4823</f>
        <v>0</v>
      </c>
      <c r="H4822" s="5">
        <f t="shared" si="4036"/>
        <v>0</v>
      </c>
      <c r="I4822" s="5">
        <f t="shared" si="4036"/>
        <v>0</v>
      </c>
      <c r="J4822" s="5">
        <f t="shared" si="4036"/>
        <v>0</v>
      </c>
      <c r="K4822" s="5">
        <f t="shared" si="4036"/>
        <v>0</v>
      </c>
      <c r="L4822" s="5">
        <f t="shared" si="4036"/>
        <v>3000</v>
      </c>
      <c r="M4822" s="5">
        <f t="shared" si="4009"/>
        <v>120285.5</v>
      </c>
      <c r="N4822" s="5">
        <f>N4823</f>
        <v>120285.5</v>
      </c>
      <c r="O4822" s="5">
        <f>O4823</f>
        <v>117285.5</v>
      </c>
      <c r="P4822" s="5">
        <f t="shared" ref="P4822:V4823" si="4037">P4823</f>
        <v>0</v>
      </c>
      <c r="Q4822" s="5">
        <f t="shared" si="4037"/>
        <v>0</v>
      </c>
      <c r="R4822" s="5">
        <f t="shared" si="4037"/>
        <v>120285.5</v>
      </c>
      <c r="S4822" s="5">
        <f t="shared" si="4037"/>
        <v>117285.5</v>
      </c>
      <c r="T4822" s="5">
        <f t="shared" si="4037"/>
        <v>120285.5</v>
      </c>
      <c r="U4822" s="5">
        <f t="shared" si="4037"/>
        <v>0</v>
      </c>
      <c r="V4822" s="42">
        <f t="shared" si="4037"/>
        <v>120285.5</v>
      </c>
      <c r="W4822" s="5">
        <f t="shared" si="4031"/>
        <v>100</v>
      </c>
      <c r="X4822" s="27"/>
    </row>
    <row r="4823" spans="1:25" ht="31.5" customHeight="1" x14ac:dyDescent="0.3">
      <c r="A4823" s="4" t="s">
        <v>297</v>
      </c>
      <c r="B4823" s="4" t="s">
        <v>1787</v>
      </c>
      <c r="C4823" s="4" t="s">
        <v>1499</v>
      </c>
      <c r="D4823" s="4" t="s">
        <v>271</v>
      </c>
      <c r="E4823" s="14" t="s">
        <v>539</v>
      </c>
      <c r="F4823" s="5">
        <f>F4824</f>
        <v>117285.5</v>
      </c>
      <c r="G4823" s="5">
        <f t="shared" si="4036"/>
        <v>0</v>
      </c>
      <c r="H4823" s="5">
        <f t="shared" si="4036"/>
        <v>0</v>
      </c>
      <c r="I4823" s="5">
        <f t="shared" si="4036"/>
        <v>0</v>
      </c>
      <c r="J4823" s="5">
        <f t="shared" si="4036"/>
        <v>0</v>
      </c>
      <c r="K4823" s="5">
        <f t="shared" si="4036"/>
        <v>0</v>
      </c>
      <c r="L4823" s="5">
        <f t="shared" si="4036"/>
        <v>3000</v>
      </c>
      <c r="M4823" s="5">
        <f t="shared" si="4009"/>
        <v>120285.5</v>
      </c>
      <c r="N4823" s="5">
        <f>N4824</f>
        <v>120285.5</v>
      </c>
      <c r="O4823" s="5">
        <f>O4824</f>
        <v>117285.5</v>
      </c>
      <c r="P4823" s="5">
        <f t="shared" si="4037"/>
        <v>0</v>
      </c>
      <c r="Q4823" s="5">
        <f t="shared" si="4037"/>
        <v>0</v>
      </c>
      <c r="R4823" s="5">
        <f t="shared" si="4037"/>
        <v>120285.5</v>
      </c>
      <c r="S4823" s="5">
        <f t="shared" si="4037"/>
        <v>117285.5</v>
      </c>
      <c r="T4823" s="5">
        <f t="shared" si="4037"/>
        <v>120285.5</v>
      </c>
      <c r="U4823" s="5">
        <f t="shared" si="4037"/>
        <v>0</v>
      </c>
      <c r="V4823" s="42">
        <f t="shared" si="4037"/>
        <v>120285.5</v>
      </c>
      <c r="W4823" s="5">
        <f t="shared" si="4031"/>
        <v>100</v>
      </c>
      <c r="X4823" s="27"/>
    </row>
    <row r="4824" spans="1:25" ht="15.75" customHeight="1" x14ac:dyDescent="0.3">
      <c r="A4824" s="4" t="s">
        <v>297</v>
      </c>
      <c r="B4824" s="4" t="s">
        <v>1787</v>
      </c>
      <c r="C4824" s="4" t="s">
        <v>1499</v>
      </c>
      <c r="D4824" s="4" t="s">
        <v>270</v>
      </c>
      <c r="E4824" s="14" t="s">
        <v>540</v>
      </c>
      <c r="F4824" s="5">
        <v>117285.5</v>
      </c>
      <c r="G4824" s="5"/>
      <c r="H4824" s="5"/>
      <c r="I4824" s="5"/>
      <c r="J4824" s="5"/>
      <c r="K4824" s="5"/>
      <c r="L4824" s="5">
        <v>3000</v>
      </c>
      <c r="M4824" s="5">
        <f t="shared" si="4009"/>
        <v>120285.5</v>
      </c>
      <c r="N4824" s="5">
        <v>120285.5</v>
      </c>
      <c r="O4824" s="5">
        <v>117285.5</v>
      </c>
      <c r="P4824" s="5">
        <v>0</v>
      </c>
      <c r="Q4824" s="5">
        <v>0</v>
      </c>
      <c r="R4824" s="5">
        <f>N4824</f>
        <v>120285.5</v>
      </c>
      <c r="S4824" s="5">
        <f>O4824</f>
        <v>117285.5</v>
      </c>
      <c r="T4824" s="5">
        <v>120285.5</v>
      </c>
      <c r="U4824" s="5">
        <v>0</v>
      </c>
      <c r="V4824" s="42">
        <f>T4824</f>
        <v>120285.5</v>
      </c>
      <c r="W4824" s="5">
        <f t="shared" si="4031"/>
        <v>100</v>
      </c>
      <c r="X4824" s="27"/>
    </row>
    <row r="4825" spans="1:25" ht="94.5" customHeight="1" x14ac:dyDescent="0.3">
      <c r="A4825" s="4" t="s">
        <v>297</v>
      </c>
      <c r="B4825" s="4" t="s">
        <v>1787</v>
      </c>
      <c r="C4825" s="4" t="s">
        <v>1500</v>
      </c>
      <c r="D4825" s="4"/>
      <c r="E4825" s="14" t="s">
        <v>882</v>
      </c>
      <c r="F4825" s="5">
        <f t="shared" ref="F4825:K4825" si="4038">F4828</f>
        <v>156098.9</v>
      </c>
      <c r="G4825" s="5">
        <f t="shared" si="4038"/>
        <v>434567.5</v>
      </c>
      <c r="H4825" s="5">
        <f t="shared" si="4038"/>
        <v>970204.7</v>
      </c>
      <c r="I4825" s="5">
        <f t="shared" si="4038"/>
        <v>0</v>
      </c>
      <c r="J4825" s="5">
        <f t="shared" si="4038"/>
        <v>0</v>
      </c>
      <c r="K4825" s="5">
        <f t="shared" si="4038"/>
        <v>0</v>
      </c>
      <c r="L4825" s="5">
        <f>L4828+L4826</f>
        <v>-84929.279999999999</v>
      </c>
      <c r="M4825" s="5">
        <f t="shared" si="4009"/>
        <v>71169.62</v>
      </c>
      <c r="N4825" s="5">
        <f>N4828+N4826</f>
        <v>71169.619460000002</v>
      </c>
      <c r="O4825" s="5">
        <f t="shared" ref="O4825:V4825" si="4039">O4828+O4826</f>
        <v>70569.619409999999</v>
      </c>
      <c r="P4825" s="5">
        <f t="shared" si="4039"/>
        <v>0</v>
      </c>
      <c r="Q4825" s="5">
        <f t="shared" si="4039"/>
        <v>0</v>
      </c>
      <c r="R4825" s="5">
        <f t="shared" si="4039"/>
        <v>70569.619460000002</v>
      </c>
      <c r="S4825" s="5">
        <f t="shared" si="4039"/>
        <v>70569.619409999999</v>
      </c>
      <c r="T4825" s="5">
        <f t="shared" si="4039"/>
        <v>48755.5</v>
      </c>
      <c r="U4825" s="5">
        <f t="shared" si="4039"/>
        <v>0</v>
      </c>
      <c r="V4825" s="42">
        <f t="shared" si="4039"/>
        <v>48155.5</v>
      </c>
      <c r="W4825" s="5">
        <f t="shared" si="4031"/>
        <v>68.506056896092332</v>
      </c>
      <c r="X4825" s="27"/>
    </row>
    <row r="4826" spans="1:25" ht="31.5" customHeight="1" x14ac:dyDescent="0.3">
      <c r="A4826" s="4" t="s">
        <v>297</v>
      </c>
      <c r="B4826" s="4" t="s">
        <v>1787</v>
      </c>
      <c r="C4826" s="4" t="s">
        <v>1500</v>
      </c>
      <c r="D4826" s="4" t="s">
        <v>11</v>
      </c>
      <c r="E4826" s="14" t="s">
        <v>531</v>
      </c>
      <c r="F4826" s="5"/>
      <c r="G4826" s="5"/>
      <c r="H4826" s="5"/>
      <c r="I4826" s="5"/>
      <c r="J4826" s="5"/>
      <c r="K4826" s="5"/>
      <c r="L4826" s="5">
        <f>L4827</f>
        <v>600</v>
      </c>
      <c r="M4826" s="5">
        <f>L4826</f>
        <v>600</v>
      </c>
      <c r="N4826" s="5">
        <f>N4827</f>
        <v>600</v>
      </c>
      <c r="O4826" s="5">
        <f t="shared" ref="O4826:V4826" si="4040">O4827</f>
        <v>0</v>
      </c>
      <c r="P4826" s="5">
        <f t="shared" si="4040"/>
        <v>0</v>
      </c>
      <c r="Q4826" s="5">
        <f t="shared" si="4040"/>
        <v>0</v>
      </c>
      <c r="R4826" s="5">
        <f t="shared" si="4040"/>
        <v>0</v>
      </c>
      <c r="S4826" s="5">
        <f t="shared" si="4040"/>
        <v>0</v>
      </c>
      <c r="T4826" s="5">
        <f t="shared" si="4040"/>
        <v>600</v>
      </c>
      <c r="U4826" s="5">
        <f t="shared" si="4040"/>
        <v>0</v>
      </c>
      <c r="V4826" s="42">
        <f t="shared" si="4040"/>
        <v>0</v>
      </c>
      <c r="W4826" s="5">
        <f t="shared" si="4031"/>
        <v>100</v>
      </c>
      <c r="X4826" s="27"/>
    </row>
    <row r="4827" spans="1:25" ht="31.5" customHeight="1" x14ac:dyDescent="0.3">
      <c r="A4827" s="4" t="s">
        <v>297</v>
      </c>
      <c r="B4827" s="4" t="s">
        <v>1787</v>
      </c>
      <c r="C4827" s="4" t="s">
        <v>1500</v>
      </c>
      <c r="D4827" s="4" t="s">
        <v>12</v>
      </c>
      <c r="E4827" s="14" t="s">
        <v>532</v>
      </c>
      <c r="F4827" s="5"/>
      <c r="G4827" s="5"/>
      <c r="H4827" s="5"/>
      <c r="I4827" s="5"/>
      <c r="J4827" s="5"/>
      <c r="K4827" s="5"/>
      <c r="L4827" s="5">
        <v>600</v>
      </c>
      <c r="M4827" s="5">
        <f>L4827</f>
        <v>600</v>
      </c>
      <c r="N4827" s="5">
        <v>600</v>
      </c>
      <c r="O4827" s="5">
        <v>0</v>
      </c>
      <c r="P4827" s="5">
        <v>0</v>
      </c>
      <c r="Q4827" s="5">
        <v>0</v>
      </c>
      <c r="R4827" s="5">
        <v>0</v>
      </c>
      <c r="S4827" s="5">
        <v>0</v>
      </c>
      <c r="T4827" s="5">
        <v>600</v>
      </c>
      <c r="U4827" s="5">
        <v>0</v>
      </c>
      <c r="V4827" s="42">
        <v>0</v>
      </c>
      <c r="W4827" s="5">
        <f t="shared" si="4031"/>
        <v>100</v>
      </c>
      <c r="X4827" s="27"/>
    </row>
    <row r="4828" spans="1:25" ht="31.5" customHeight="1" x14ac:dyDescent="0.3">
      <c r="A4828" s="4" t="s">
        <v>297</v>
      </c>
      <c r="B4828" s="4" t="s">
        <v>1787</v>
      </c>
      <c r="C4828" s="4" t="s">
        <v>1500</v>
      </c>
      <c r="D4828" s="4" t="s">
        <v>271</v>
      </c>
      <c r="E4828" s="14" t="s">
        <v>539</v>
      </c>
      <c r="F4828" s="5">
        <f>F4829</f>
        <v>156098.9</v>
      </c>
      <c r="G4828" s="5">
        <f t="shared" ref="G4828:L4828" si="4041">G4829</f>
        <v>434567.5</v>
      </c>
      <c r="H4828" s="5">
        <f t="shared" si="4041"/>
        <v>970204.7</v>
      </c>
      <c r="I4828" s="5">
        <f t="shared" si="4041"/>
        <v>0</v>
      </c>
      <c r="J4828" s="5">
        <f t="shared" si="4041"/>
        <v>0</v>
      </c>
      <c r="K4828" s="5">
        <f t="shared" si="4041"/>
        <v>0</v>
      </c>
      <c r="L4828" s="5">
        <f t="shared" si="4041"/>
        <v>-85529.279999999999</v>
      </c>
      <c r="M4828" s="5">
        <f t="shared" si="4009"/>
        <v>70569.62</v>
      </c>
      <c r="N4828" s="5">
        <f>N4829</f>
        <v>70569.619460000002</v>
      </c>
      <c r="O4828" s="5">
        <f>O4829</f>
        <v>70569.619409999999</v>
      </c>
      <c r="P4828" s="5">
        <f t="shared" ref="P4828:V4828" si="4042">P4829</f>
        <v>0</v>
      </c>
      <c r="Q4828" s="5">
        <f t="shared" si="4042"/>
        <v>0</v>
      </c>
      <c r="R4828" s="5">
        <f t="shared" si="4042"/>
        <v>70569.619460000002</v>
      </c>
      <c r="S4828" s="5">
        <f t="shared" si="4042"/>
        <v>70569.619409999999</v>
      </c>
      <c r="T4828" s="5">
        <f t="shared" si="4042"/>
        <v>48155.5</v>
      </c>
      <c r="U4828" s="5">
        <f t="shared" si="4042"/>
        <v>0</v>
      </c>
      <c r="V4828" s="42">
        <f t="shared" si="4042"/>
        <v>48155.5</v>
      </c>
      <c r="W4828" s="5">
        <f t="shared" si="4031"/>
        <v>68.238287762477327</v>
      </c>
      <c r="X4828" s="27"/>
    </row>
    <row r="4829" spans="1:25" ht="15.75" customHeight="1" x14ac:dyDescent="0.3">
      <c r="A4829" s="4" t="s">
        <v>297</v>
      </c>
      <c r="B4829" s="4" t="s">
        <v>1787</v>
      </c>
      <c r="C4829" s="4" t="s">
        <v>1500</v>
      </c>
      <c r="D4829" s="4" t="s">
        <v>270</v>
      </c>
      <c r="E4829" s="14" t="s">
        <v>540</v>
      </c>
      <c r="F4829" s="5">
        <v>156098.9</v>
      </c>
      <c r="G4829" s="5">
        <v>434567.5</v>
      </c>
      <c r="H4829" s="5">
        <v>970204.7</v>
      </c>
      <c r="I4829" s="5"/>
      <c r="J4829" s="5"/>
      <c r="K4829" s="5"/>
      <c r="L4829" s="5">
        <f>48155.484-600-26930.143-106154.621</f>
        <v>-85529.279999999999</v>
      </c>
      <c r="M4829" s="5">
        <f t="shared" si="4009"/>
        <v>70569.62</v>
      </c>
      <c r="N4829" s="5">
        <v>70569.619460000002</v>
      </c>
      <c r="O4829" s="5">
        <v>70569.619409999999</v>
      </c>
      <c r="P4829" s="5">
        <v>0</v>
      </c>
      <c r="Q4829" s="5">
        <v>0</v>
      </c>
      <c r="R4829" s="5">
        <f>N4829</f>
        <v>70569.619460000002</v>
      </c>
      <c r="S4829" s="5">
        <f>O4829</f>
        <v>70569.619409999999</v>
      </c>
      <c r="T4829" s="5">
        <v>48155.5</v>
      </c>
      <c r="U4829" s="5">
        <v>0</v>
      </c>
      <c r="V4829" s="42">
        <f>T4829</f>
        <v>48155.5</v>
      </c>
      <c r="W4829" s="5">
        <f t="shared" si="4031"/>
        <v>68.238287762477327</v>
      </c>
      <c r="X4829" s="27"/>
    </row>
    <row r="4830" spans="1:25" ht="78.75" customHeight="1" x14ac:dyDescent="0.3">
      <c r="A4830" s="4" t="s">
        <v>297</v>
      </c>
      <c r="B4830" s="4" t="s">
        <v>1787</v>
      </c>
      <c r="C4830" s="4" t="s">
        <v>1501</v>
      </c>
      <c r="D4830" s="4"/>
      <c r="E4830" s="14" t="s">
        <v>869</v>
      </c>
      <c r="F4830" s="5">
        <f>F4831</f>
        <v>11580.6</v>
      </c>
      <c r="G4830" s="5">
        <f t="shared" ref="G4830:L4831" si="4043">G4831</f>
        <v>279089.3</v>
      </c>
      <c r="H4830" s="5">
        <f t="shared" si="4043"/>
        <v>338484.5</v>
      </c>
      <c r="I4830" s="5">
        <f t="shared" si="4043"/>
        <v>0</v>
      </c>
      <c r="J4830" s="5">
        <f t="shared" si="4043"/>
        <v>0</v>
      </c>
      <c r="K4830" s="5">
        <f t="shared" si="4043"/>
        <v>0</v>
      </c>
      <c r="L4830" s="5">
        <f t="shared" si="4043"/>
        <v>5305</v>
      </c>
      <c r="M4830" s="5">
        <f t="shared" si="4009"/>
        <v>16885.599999999999</v>
      </c>
      <c r="N4830" s="5">
        <f>N4831</f>
        <v>16885.599999999999</v>
      </c>
      <c r="O4830" s="5">
        <f>O4831</f>
        <v>0</v>
      </c>
      <c r="P4830" s="5">
        <f t="shared" ref="P4830:V4831" si="4044">P4831</f>
        <v>0</v>
      </c>
      <c r="Q4830" s="5">
        <f t="shared" si="4044"/>
        <v>0</v>
      </c>
      <c r="R4830" s="5">
        <f t="shared" si="4044"/>
        <v>16885.599999999999</v>
      </c>
      <c r="S4830" s="5">
        <f t="shared" si="4044"/>
        <v>0</v>
      </c>
      <c r="T4830" s="5">
        <f t="shared" si="4044"/>
        <v>0</v>
      </c>
      <c r="U4830" s="5">
        <f t="shared" si="4044"/>
        <v>0</v>
      </c>
      <c r="V4830" s="42">
        <f t="shared" si="4044"/>
        <v>0</v>
      </c>
      <c r="W4830" s="5">
        <f t="shared" si="4031"/>
        <v>0</v>
      </c>
      <c r="X4830" s="27"/>
    </row>
    <row r="4831" spans="1:25" ht="31.5" customHeight="1" x14ac:dyDescent="0.3">
      <c r="A4831" s="4" t="s">
        <v>297</v>
      </c>
      <c r="B4831" s="4" t="s">
        <v>1787</v>
      </c>
      <c r="C4831" s="4" t="s">
        <v>1501</v>
      </c>
      <c r="D4831" s="4" t="s">
        <v>271</v>
      </c>
      <c r="E4831" s="14" t="s">
        <v>539</v>
      </c>
      <c r="F4831" s="5">
        <f>F4832</f>
        <v>11580.6</v>
      </c>
      <c r="G4831" s="5">
        <f t="shared" si="4043"/>
        <v>279089.3</v>
      </c>
      <c r="H4831" s="5">
        <f t="shared" si="4043"/>
        <v>338484.5</v>
      </c>
      <c r="I4831" s="5">
        <f t="shared" si="4043"/>
        <v>0</v>
      </c>
      <c r="J4831" s="5">
        <f t="shared" si="4043"/>
        <v>0</v>
      </c>
      <c r="K4831" s="5">
        <f t="shared" si="4043"/>
        <v>0</v>
      </c>
      <c r="L4831" s="5">
        <f t="shared" si="4043"/>
        <v>5305</v>
      </c>
      <c r="M4831" s="5">
        <f t="shared" si="4009"/>
        <v>16885.599999999999</v>
      </c>
      <c r="N4831" s="5">
        <f>N4832</f>
        <v>16885.599999999999</v>
      </c>
      <c r="O4831" s="5">
        <f>O4832</f>
        <v>0</v>
      </c>
      <c r="P4831" s="5">
        <f t="shared" si="4044"/>
        <v>0</v>
      </c>
      <c r="Q4831" s="5">
        <f t="shared" si="4044"/>
        <v>0</v>
      </c>
      <c r="R4831" s="5">
        <f t="shared" si="4044"/>
        <v>16885.599999999999</v>
      </c>
      <c r="S4831" s="5">
        <f t="shared" si="4044"/>
        <v>0</v>
      </c>
      <c r="T4831" s="5">
        <f t="shared" si="4044"/>
        <v>0</v>
      </c>
      <c r="U4831" s="5">
        <f t="shared" si="4044"/>
        <v>0</v>
      </c>
      <c r="V4831" s="42">
        <f t="shared" si="4044"/>
        <v>0</v>
      </c>
      <c r="W4831" s="5">
        <f t="shared" si="4031"/>
        <v>0</v>
      </c>
      <c r="X4831" s="27"/>
    </row>
    <row r="4832" spans="1:25" ht="15.75" customHeight="1" x14ac:dyDescent="0.3">
      <c r="A4832" s="4" t="s">
        <v>297</v>
      </c>
      <c r="B4832" s="4" t="s">
        <v>1787</v>
      </c>
      <c r="C4832" s="4" t="s">
        <v>1501</v>
      </c>
      <c r="D4832" s="4" t="s">
        <v>270</v>
      </c>
      <c r="E4832" s="14" t="s">
        <v>540</v>
      </c>
      <c r="F4832" s="5">
        <v>11580.6</v>
      </c>
      <c r="G4832" s="5">
        <v>279089.3</v>
      </c>
      <c r="H4832" s="5">
        <v>338484.5</v>
      </c>
      <c r="I4832" s="5"/>
      <c r="J4832" s="5"/>
      <c r="K4832" s="5"/>
      <c r="L4832" s="5">
        <v>5305</v>
      </c>
      <c r="M4832" s="5">
        <f t="shared" si="4009"/>
        <v>16885.599999999999</v>
      </c>
      <c r="N4832" s="5">
        <v>16885.599999999999</v>
      </c>
      <c r="O4832" s="5">
        <v>0</v>
      </c>
      <c r="P4832" s="5">
        <v>0</v>
      </c>
      <c r="Q4832" s="5">
        <v>0</v>
      </c>
      <c r="R4832" s="5">
        <f>N4832</f>
        <v>16885.599999999999</v>
      </c>
      <c r="S4832" s="5">
        <f>O4832</f>
        <v>0</v>
      </c>
      <c r="T4832" s="5">
        <v>0</v>
      </c>
      <c r="U4832" s="5">
        <v>0</v>
      </c>
      <c r="V4832" s="42">
        <v>0</v>
      </c>
      <c r="W4832" s="5">
        <f t="shared" si="4031"/>
        <v>0</v>
      </c>
      <c r="X4832" s="27"/>
    </row>
    <row r="4833" spans="1:25" ht="78.75" hidden="1" customHeight="1" x14ac:dyDescent="0.25">
      <c r="A4833" s="4" t="s">
        <v>297</v>
      </c>
      <c r="B4833" s="4" t="s">
        <v>1787</v>
      </c>
      <c r="C4833" s="4" t="s">
        <v>1502</v>
      </c>
      <c r="D4833" s="4"/>
      <c r="E4833" s="14" t="s">
        <v>953</v>
      </c>
      <c r="F4833" s="5">
        <f>F4834</f>
        <v>0</v>
      </c>
      <c r="G4833" s="5">
        <f t="shared" ref="G4833:L4834" si="4045">G4834</f>
        <v>4854</v>
      </c>
      <c r="H4833" s="5">
        <f t="shared" si="4045"/>
        <v>0</v>
      </c>
      <c r="I4833" s="5">
        <f t="shared" si="4045"/>
        <v>0</v>
      </c>
      <c r="J4833" s="5">
        <f t="shared" si="4045"/>
        <v>0</v>
      </c>
      <c r="K4833" s="5">
        <f t="shared" si="4045"/>
        <v>0</v>
      </c>
      <c r="L4833" s="5">
        <f t="shared" si="4045"/>
        <v>0</v>
      </c>
      <c r="M4833" s="5">
        <f t="shared" si="4009"/>
        <v>0</v>
      </c>
      <c r="N4833" s="5">
        <f>N4834</f>
        <v>0</v>
      </c>
      <c r="O4833" s="5">
        <f>O4834</f>
        <v>0</v>
      </c>
      <c r="P4833" s="5">
        <f t="shared" ref="P4833:V4834" si="4046">P4834</f>
        <v>0</v>
      </c>
      <c r="Q4833" s="5">
        <f t="shared" si="4046"/>
        <v>0</v>
      </c>
      <c r="R4833" s="5">
        <f t="shared" si="4046"/>
        <v>0</v>
      </c>
      <c r="S4833" s="5">
        <f t="shared" si="4046"/>
        <v>0</v>
      </c>
      <c r="T4833" s="5">
        <f t="shared" si="4046"/>
        <v>0</v>
      </c>
      <c r="U4833" s="5">
        <f t="shared" si="4046"/>
        <v>0</v>
      </c>
      <c r="V4833" s="42">
        <f t="shared" si="4046"/>
        <v>0</v>
      </c>
      <c r="W4833" s="5" t="e">
        <f t="shared" si="4031"/>
        <v>#DIV/0!</v>
      </c>
      <c r="X4833" s="25" t="s">
        <v>1591</v>
      </c>
      <c r="Y4833" s="2" t="s">
        <v>1630</v>
      </c>
    </row>
    <row r="4834" spans="1:25" ht="31.5" hidden="1" customHeight="1" x14ac:dyDescent="0.3">
      <c r="A4834" s="4" t="s">
        <v>297</v>
      </c>
      <c r="B4834" s="4" t="s">
        <v>1787</v>
      </c>
      <c r="C4834" s="4" t="s">
        <v>1502</v>
      </c>
      <c r="D4834" s="4" t="s">
        <v>271</v>
      </c>
      <c r="E4834" s="14" t="s">
        <v>539</v>
      </c>
      <c r="F4834" s="5">
        <f>F4835</f>
        <v>0</v>
      </c>
      <c r="G4834" s="5">
        <f t="shared" si="4045"/>
        <v>4854</v>
      </c>
      <c r="H4834" s="5">
        <f t="shared" si="4045"/>
        <v>0</v>
      </c>
      <c r="I4834" s="5">
        <f t="shared" si="4045"/>
        <v>0</v>
      </c>
      <c r="J4834" s="5">
        <f t="shared" si="4045"/>
        <v>0</v>
      </c>
      <c r="K4834" s="5">
        <f t="shared" si="4045"/>
        <v>0</v>
      </c>
      <c r="L4834" s="5">
        <f t="shared" si="4045"/>
        <v>0</v>
      </c>
      <c r="M4834" s="5">
        <f t="shared" si="4009"/>
        <v>0</v>
      </c>
      <c r="N4834" s="5">
        <f>N4835</f>
        <v>0</v>
      </c>
      <c r="O4834" s="5">
        <f>O4835</f>
        <v>0</v>
      </c>
      <c r="P4834" s="5">
        <f t="shared" si="4046"/>
        <v>0</v>
      </c>
      <c r="Q4834" s="5">
        <f t="shared" si="4046"/>
        <v>0</v>
      </c>
      <c r="R4834" s="5">
        <f t="shared" si="4046"/>
        <v>0</v>
      </c>
      <c r="S4834" s="5">
        <f t="shared" si="4046"/>
        <v>0</v>
      </c>
      <c r="T4834" s="5">
        <f t="shared" si="4046"/>
        <v>0</v>
      </c>
      <c r="U4834" s="5">
        <f t="shared" si="4046"/>
        <v>0</v>
      </c>
      <c r="V4834" s="42">
        <f t="shared" si="4046"/>
        <v>0</v>
      </c>
      <c r="W4834" s="5" t="e">
        <f t="shared" si="4031"/>
        <v>#DIV/0!</v>
      </c>
      <c r="X4834" s="25" t="s">
        <v>1591</v>
      </c>
      <c r="Y4834" s="2" t="s">
        <v>1630</v>
      </c>
    </row>
    <row r="4835" spans="1:25" ht="15.75" hidden="1" customHeight="1" x14ac:dyDescent="0.3">
      <c r="A4835" s="4" t="s">
        <v>297</v>
      </c>
      <c r="B4835" s="4" t="s">
        <v>1787</v>
      </c>
      <c r="C4835" s="4" t="s">
        <v>1502</v>
      </c>
      <c r="D4835" s="4" t="s">
        <v>270</v>
      </c>
      <c r="E4835" s="14" t="s">
        <v>540</v>
      </c>
      <c r="F4835" s="5"/>
      <c r="G4835" s="5">
        <v>4854</v>
      </c>
      <c r="H4835" s="5"/>
      <c r="I4835" s="5"/>
      <c r="J4835" s="5"/>
      <c r="K4835" s="5"/>
      <c r="L4835" s="5"/>
      <c r="M4835" s="5">
        <f t="shared" si="4009"/>
        <v>0</v>
      </c>
      <c r="N4835" s="5">
        <v>0</v>
      </c>
      <c r="O4835" s="5">
        <v>0</v>
      </c>
      <c r="P4835" s="5">
        <v>0</v>
      </c>
      <c r="Q4835" s="5">
        <v>0</v>
      </c>
      <c r="R4835" s="5">
        <v>0</v>
      </c>
      <c r="S4835" s="5">
        <v>0</v>
      </c>
      <c r="T4835" s="5">
        <v>0</v>
      </c>
      <c r="U4835" s="5">
        <v>0</v>
      </c>
      <c r="V4835" s="42">
        <v>0</v>
      </c>
      <c r="W4835" s="5" t="e">
        <f t="shared" si="4031"/>
        <v>#DIV/0!</v>
      </c>
      <c r="X4835" s="25" t="s">
        <v>1591</v>
      </c>
      <c r="Y4835" s="2" t="s">
        <v>1630</v>
      </c>
    </row>
    <row r="4836" spans="1:25" ht="78.75" customHeight="1" x14ac:dyDescent="0.3">
      <c r="A4836" s="4" t="s">
        <v>297</v>
      </c>
      <c r="B4836" s="4" t="s">
        <v>1787</v>
      </c>
      <c r="C4836" s="4" t="s">
        <v>1503</v>
      </c>
      <c r="D4836" s="4"/>
      <c r="E4836" s="14" t="s">
        <v>870</v>
      </c>
      <c r="F4836" s="5">
        <f>F4837</f>
        <v>98306</v>
      </c>
      <c r="G4836" s="5">
        <f t="shared" ref="G4836:L4837" si="4047">G4837</f>
        <v>0</v>
      </c>
      <c r="H4836" s="5">
        <f t="shared" si="4047"/>
        <v>0</v>
      </c>
      <c r="I4836" s="5">
        <f t="shared" si="4047"/>
        <v>0</v>
      </c>
      <c r="J4836" s="5">
        <f t="shared" si="4047"/>
        <v>0</v>
      </c>
      <c r="K4836" s="5">
        <f t="shared" si="4047"/>
        <v>0</v>
      </c>
      <c r="L4836" s="5">
        <f t="shared" si="4047"/>
        <v>10500</v>
      </c>
      <c r="M4836" s="5">
        <f t="shared" si="4009"/>
        <v>108806</v>
      </c>
      <c r="N4836" s="5">
        <f>N4837</f>
        <v>108806</v>
      </c>
      <c r="O4836" s="5">
        <f>O4837</f>
        <v>98306</v>
      </c>
      <c r="P4836" s="5">
        <f t="shared" ref="P4836:V4837" si="4048">P4837</f>
        <v>0</v>
      </c>
      <c r="Q4836" s="5">
        <f t="shared" si="4048"/>
        <v>0</v>
      </c>
      <c r="R4836" s="5">
        <f t="shared" si="4048"/>
        <v>108806</v>
      </c>
      <c r="S4836" s="5">
        <f t="shared" si="4048"/>
        <v>98306</v>
      </c>
      <c r="T4836" s="5">
        <f t="shared" si="4048"/>
        <v>108806</v>
      </c>
      <c r="U4836" s="5">
        <f t="shared" si="4048"/>
        <v>0</v>
      </c>
      <c r="V4836" s="42">
        <f t="shared" si="4048"/>
        <v>108806</v>
      </c>
      <c r="W4836" s="5">
        <f t="shared" si="4031"/>
        <v>100</v>
      </c>
      <c r="X4836" s="27"/>
    </row>
    <row r="4837" spans="1:25" ht="31.5" customHeight="1" x14ac:dyDescent="0.3">
      <c r="A4837" s="4" t="s">
        <v>297</v>
      </c>
      <c r="B4837" s="4" t="s">
        <v>1787</v>
      </c>
      <c r="C4837" s="4" t="s">
        <v>1503</v>
      </c>
      <c r="D4837" s="4" t="s">
        <v>271</v>
      </c>
      <c r="E4837" s="14" t="s">
        <v>539</v>
      </c>
      <c r="F4837" s="5">
        <f>F4838</f>
        <v>98306</v>
      </c>
      <c r="G4837" s="5">
        <f t="shared" si="4047"/>
        <v>0</v>
      </c>
      <c r="H4837" s="5">
        <f t="shared" si="4047"/>
        <v>0</v>
      </c>
      <c r="I4837" s="5">
        <f t="shared" si="4047"/>
        <v>0</v>
      </c>
      <c r="J4837" s="5">
        <f t="shared" si="4047"/>
        <v>0</v>
      </c>
      <c r="K4837" s="5">
        <f t="shared" si="4047"/>
        <v>0</v>
      </c>
      <c r="L4837" s="5">
        <f t="shared" si="4047"/>
        <v>10500</v>
      </c>
      <c r="M4837" s="5">
        <f t="shared" si="4009"/>
        <v>108806</v>
      </c>
      <c r="N4837" s="5">
        <f>N4838</f>
        <v>108806</v>
      </c>
      <c r="O4837" s="5">
        <f>O4838</f>
        <v>98306</v>
      </c>
      <c r="P4837" s="5">
        <f t="shared" si="4048"/>
        <v>0</v>
      </c>
      <c r="Q4837" s="5">
        <f t="shared" si="4048"/>
        <v>0</v>
      </c>
      <c r="R4837" s="5">
        <f t="shared" si="4048"/>
        <v>108806</v>
      </c>
      <c r="S4837" s="5">
        <f t="shared" si="4048"/>
        <v>98306</v>
      </c>
      <c r="T4837" s="5">
        <f t="shared" si="4048"/>
        <v>108806</v>
      </c>
      <c r="U4837" s="5">
        <f t="shared" si="4048"/>
        <v>0</v>
      </c>
      <c r="V4837" s="42">
        <f t="shared" si="4048"/>
        <v>108806</v>
      </c>
      <c r="W4837" s="5">
        <f t="shared" si="4031"/>
        <v>100</v>
      </c>
      <c r="X4837" s="27"/>
    </row>
    <row r="4838" spans="1:25" ht="15.75" customHeight="1" x14ac:dyDescent="0.3">
      <c r="A4838" s="4" t="s">
        <v>297</v>
      </c>
      <c r="B4838" s="4" t="s">
        <v>1787</v>
      </c>
      <c r="C4838" s="4" t="s">
        <v>1503</v>
      </c>
      <c r="D4838" s="4" t="s">
        <v>270</v>
      </c>
      <c r="E4838" s="14" t="s">
        <v>540</v>
      </c>
      <c r="F4838" s="5">
        <v>98306</v>
      </c>
      <c r="G4838" s="5"/>
      <c r="H4838" s="5"/>
      <c r="I4838" s="5"/>
      <c r="J4838" s="5"/>
      <c r="K4838" s="5"/>
      <c r="L4838" s="5">
        <v>10500</v>
      </c>
      <c r="M4838" s="5">
        <f t="shared" si="4009"/>
        <v>108806</v>
      </c>
      <c r="N4838" s="5">
        <v>108806</v>
      </c>
      <c r="O4838" s="5">
        <v>98306</v>
      </c>
      <c r="P4838" s="5">
        <v>0</v>
      </c>
      <c r="Q4838" s="5">
        <v>0</v>
      </c>
      <c r="R4838" s="5">
        <f>N4838</f>
        <v>108806</v>
      </c>
      <c r="S4838" s="5">
        <f>O4838</f>
        <v>98306</v>
      </c>
      <c r="T4838" s="5">
        <v>108806</v>
      </c>
      <c r="U4838" s="5">
        <v>0</v>
      </c>
      <c r="V4838" s="42">
        <f>T4838</f>
        <v>108806</v>
      </c>
      <c r="W4838" s="5">
        <f t="shared" si="4031"/>
        <v>100</v>
      </c>
      <c r="X4838" s="27"/>
    </row>
    <row r="4839" spans="1:25" ht="78.75" customHeight="1" x14ac:dyDescent="0.3">
      <c r="A4839" s="4" t="s">
        <v>297</v>
      </c>
      <c r="B4839" s="4" t="s">
        <v>1787</v>
      </c>
      <c r="C4839" s="4" t="s">
        <v>1617</v>
      </c>
      <c r="D4839" s="4"/>
      <c r="E4839" s="14" t="s">
        <v>1592</v>
      </c>
      <c r="F4839" s="5"/>
      <c r="G4839" s="5"/>
      <c r="H4839" s="5"/>
      <c r="I4839" s="5"/>
      <c r="J4839" s="5"/>
      <c r="K4839" s="5"/>
      <c r="L4839" s="5">
        <f>L4840</f>
        <v>4659.0010000000002</v>
      </c>
      <c r="M4839" s="5">
        <f t="shared" si="4009"/>
        <v>4659.0010000000002</v>
      </c>
      <c r="N4839" s="5">
        <f>N4840</f>
        <v>4659.0005000000001</v>
      </c>
      <c r="O4839" s="5">
        <f>O4840</f>
        <v>0</v>
      </c>
      <c r="P4839" s="5">
        <f t="shared" ref="P4839:V4840" si="4049">P4840</f>
        <v>0</v>
      </c>
      <c r="Q4839" s="5">
        <f t="shared" si="4049"/>
        <v>0</v>
      </c>
      <c r="R4839" s="5">
        <f t="shared" si="4049"/>
        <v>4659.0005000000001</v>
      </c>
      <c r="S4839" s="5">
        <f t="shared" si="4049"/>
        <v>0</v>
      </c>
      <c r="T4839" s="5">
        <f>T4840</f>
        <v>4659</v>
      </c>
      <c r="U4839" s="5">
        <f t="shared" si="4049"/>
        <v>0</v>
      </c>
      <c r="V4839" s="42">
        <f t="shared" si="4049"/>
        <v>4659</v>
      </c>
      <c r="W4839" s="5">
        <f t="shared" si="4031"/>
        <v>99.999989268084434</v>
      </c>
      <c r="X4839" s="27"/>
    </row>
    <row r="4840" spans="1:25" ht="31.5" customHeight="1" x14ac:dyDescent="0.3">
      <c r="A4840" s="4" t="s">
        <v>297</v>
      </c>
      <c r="B4840" s="4" t="s">
        <v>1787</v>
      </c>
      <c r="C4840" s="4" t="s">
        <v>1617</v>
      </c>
      <c r="D4840" s="4" t="s">
        <v>271</v>
      </c>
      <c r="E4840" s="14" t="s">
        <v>539</v>
      </c>
      <c r="F4840" s="5"/>
      <c r="G4840" s="5"/>
      <c r="H4840" s="5"/>
      <c r="I4840" s="5"/>
      <c r="J4840" s="5"/>
      <c r="K4840" s="5"/>
      <c r="L4840" s="5">
        <f>L4841</f>
        <v>4659.0010000000002</v>
      </c>
      <c r="M4840" s="5">
        <f t="shared" si="4009"/>
        <v>4659.0010000000002</v>
      </c>
      <c r="N4840" s="5">
        <f>N4841</f>
        <v>4659.0005000000001</v>
      </c>
      <c r="O4840" s="5">
        <f>O4841</f>
        <v>0</v>
      </c>
      <c r="P4840" s="5">
        <f t="shared" si="4049"/>
        <v>0</v>
      </c>
      <c r="Q4840" s="5">
        <f t="shared" si="4049"/>
        <v>0</v>
      </c>
      <c r="R4840" s="5">
        <f t="shared" si="4049"/>
        <v>4659.0005000000001</v>
      </c>
      <c r="S4840" s="5">
        <f t="shared" si="4049"/>
        <v>0</v>
      </c>
      <c r="T4840" s="5">
        <f>T4841</f>
        <v>4659</v>
      </c>
      <c r="U4840" s="5">
        <f t="shared" si="4049"/>
        <v>0</v>
      </c>
      <c r="V4840" s="42">
        <f t="shared" si="4049"/>
        <v>4659</v>
      </c>
      <c r="W4840" s="5">
        <f t="shared" si="4031"/>
        <v>99.999989268084434</v>
      </c>
      <c r="X4840" s="27"/>
    </row>
    <row r="4841" spans="1:25" ht="15.75" customHeight="1" x14ac:dyDescent="0.3">
      <c r="A4841" s="4" t="s">
        <v>297</v>
      </c>
      <c r="B4841" s="4" t="s">
        <v>1787</v>
      </c>
      <c r="C4841" s="4" t="s">
        <v>1617</v>
      </c>
      <c r="D4841" s="4" t="s">
        <v>270</v>
      </c>
      <c r="E4841" s="14" t="s">
        <v>540</v>
      </c>
      <c r="F4841" s="5"/>
      <c r="G4841" s="5"/>
      <c r="H4841" s="5"/>
      <c r="I4841" s="5"/>
      <c r="J4841" s="5"/>
      <c r="K4841" s="5"/>
      <c r="L4841" s="5">
        <v>4659.0010000000002</v>
      </c>
      <c r="M4841" s="5">
        <f t="shared" si="4009"/>
        <v>4659.0010000000002</v>
      </c>
      <c r="N4841" s="5">
        <v>4659.0005000000001</v>
      </c>
      <c r="O4841" s="5">
        <v>0</v>
      </c>
      <c r="P4841" s="5">
        <v>0</v>
      </c>
      <c r="Q4841" s="5">
        <v>0</v>
      </c>
      <c r="R4841" s="5">
        <f>N4841</f>
        <v>4659.0005000000001</v>
      </c>
      <c r="S4841" s="5">
        <f>O4841</f>
        <v>0</v>
      </c>
      <c r="T4841" s="5">
        <v>4659</v>
      </c>
      <c r="U4841" s="5">
        <v>0</v>
      </c>
      <c r="V4841" s="42">
        <f>T4841</f>
        <v>4659</v>
      </c>
      <c r="W4841" s="5">
        <f t="shared" si="4031"/>
        <v>99.999989268084434</v>
      </c>
      <c r="X4841" s="27"/>
    </row>
    <row r="4842" spans="1:25" ht="78.75" hidden="1" customHeight="1" x14ac:dyDescent="0.25">
      <c r="A4842" s="4" t="s">
        <v>297</v>
      </c>
      <c r="B4842" s="4" t="s">
        <v>1787</v>
      </c>
      <c r="C4842" s="4" t="s">
        <v>1504</v>
      </c>
      <c r="D4842" s="4"/>
      <c r="E4842" s="14" t="s">
        <v>955</v>
      </c>
      <c r="F4842" s="5">
        <f>F4843</f>
        <v>0</v>
      </c>
      <c r="G4842" s="5">
        <f t="shared" ref="G4842:L4843" si="4050">G4843</f>
        <v>10376.9</v>
      </c>
      <c r="H4842" s="5">
        <f t="shared" si="4050"/>
        <v>0</v>
      </c>
      <c r="I4842" s="5">
        <f t="shared" si="4050"/>
        <v>0</v>
      </c>
      <c r="J4842" s="5">
        <f t="shared" si="4050"/>
        <v>0</v>
      </c>
      <c r="K4842" s="5">
        <f t="shared" si="4050"/>
        <v>0</v>
      </c>
      <c r="L4842" s="5">
        <f t="shared" si="4050"/>
        <v>0</v>
      </c>
      <c r="M4842" s="5">
        <f t="shared" si="4009"/>
        <v>0</v>
      </c>
      <c r="N4842" s="5">
        <f>N4843</f>
        <v>0</v>
      </c>
      <c r="O4842" s="5">
        <f>O4843</f>
        <v>0</v>
      </c>
      <c r="P4842" s="5">
        <f t="shared" ref="P4842:V4843" si="4051">P4843</f>
        <v>0</v>
      </c>
      <c r="Q4842" s="5">
        <f t="shared" si="4051"/>
        <v>0</v>
      </c>
      <c r="R4842" s="5">
        <f t="shared" si="4051"/>
        <v>0</v>
      </c>
      <c r="S4842" s="5">
        <f t="shared" si="4051"/>
        <v>0</v>
      </c>
      <c r="T4842" s="5">
        <f t="shared" si="4051"/>
        <v>0</v>
      </c>
      <c r="U4842" s="5">
        <f t="shared" si="4051"/>
        <v>0</v>
      </c>
      <c r="V4842" s="42">
        <f t="shared" si="4051"/>
        <v>0</v>
      </c>
      <c r="W4842" s="5" t="e">
        <f t="shared" si="4031"/>
        <v>#DIV/0!</v>
      </c>
      <c r="X4842" s="25" t="s">
        <v>1591</v>
      </c>
      <c r="Y4842" s="2" t="s">
        <v>1630</v>
      </c>
    </row>
    <row r="4843" spans="1:25" ht="31.5" hidden="1" customHeight="1" x14ac:dyDescent="0.25">
      <c r="A4843" s="4" t="s">
        <v>297</v>
      </c>
      <c r="B4843" s="4" t="s">
        <v>1787</v>
      </c>
      <c r="C4843" s="4" t="s">
        <v>1504</v>
      </c>
      <c r="D4843" s="4" t="s">
        <v>271</v>
      </c>
      <c r="E4843" s="14" t="s">
        <v>539</v>
      </c>
      <c r="F4843" s="5">
        <f>F4844</f>
        <v>0</v>
      </c>
      <c r="G4843" s="5">
        <f t="shared" si="4050"/>
        <v>10376.9</v>
      </c>
      <c r="H4843" s="5">
        <f t="shared" si="4050"/>
        <v>0</v>
      </c>
      <c r="I4843" s="5">
        <f t="shared" si="4050"/>
        <v>0</v>
      </c>
      <c r="J4843" s="5">
        <f t="shared" si="4050"/>
        <v>0</v>
      </c>
      <c r="K4843" s="5">
        <f t="shared" si="4050"/>
        <v>0</v>
      </c>
      <c r="L4843" s="5">
        <f t="shared" si="4050"/>
        <v>0</v>
      </c>
      <c r="M4843" s="5">
        <f t="shared" si="4009"/>
        <v>0</v>
      </c>
      <c r="N4843" s="5">
        <f>N4844</f>
        <v>0</v>
      </c>
      <c r="O4843" s="5">
        <f>O4844</f>
        <v>0</v>
      </c>
      <c r="P4843" s="5">
        <f t="shared" si="4051"/>
        <v>0</v>
      </c>
      <c r="Q4843" s="5">
        <f t="shared" si="4051"/>
        <v>0</v>
      </c>
      <c r="R4843" s="5">
        <f t="shared" si="4051"/>
        <v>0</v>
      </c>
      <c r="S4843" s="5">
        <f t="shared" si="4051"/>
        <v>0</v>
      </c>
      <c r="T4843" s="5">
        <f t="shared" si="4051"/>
        <v>0</v>
      </c>
      <c r="U4843" s="5">
        <f t="shared" si="4051"/>
        <v>0</v>
      </c>
      <c r="V4843" s="42">
        <f t="shared" si="4051"/>
        <v>0</v>
      </c>
      <c r="W4843" s="5" t="e">
        <f t="shared" si="4031"/>
        <v>#DIV/0!</v>
      </c>
      <c r="X4843" s="25" t="s">
        <v>1591</v>
      </c>
      <c r="Y4843" s="2" t="s">
        <v>1630</v>
      </c>
    </row>
    <row r="4844" spans="1:25" ht="15.75" hidden="1" customHeight="1" x14ac:dyDescent="0.25">
      <c r="A4844" s="4" t="s">
        <v>297</v>
      </c>
      <c r="B4844" s="4" t="s">
        <v>1787</v>
      </c>
      <c r="C4844" s="4" t="s">
        <v>1504</v>
      </c>
      <c r="D4844" s="4" t="s">
        <v>270</v>
      </c>
      <c r="E4844" s="14" t="s">
        <v>540</v>
      </c>
      <c r="F4844" s="5"/>
      <c r="G4844" s="5">
        <v>10376.9</v>
      </c>
      <c r="H4844" s="5"/>
      <c r="I4844" s="5"/>
      <c r="J4844" s="5"/>
      <c r="K4844" s="5"/>
      <c r="L4844" s="5"/>
      <c r="M4844" s="5">
        <f t="shared" si="4009"/>
        <v>0</v>
      </c>
      <c r="N4844" s="5">
        <v>0</v>
      </c>
      <c r="O4844" s="5">
        <v>0</v>
      </c>
      <c r="P4844" s="5">
        <v>0</v>
      </c>
      <c r="Q4844" s="5">
        <v>0</v>
      </c>
      <c r="R4844" s="5">
        <v>0</v>
      </c>
      <c r="S4844" s="5">
        <v>0</v>
      </c>
      <c r="T4844" s="5">
        <v>0</v>
      </c>
      <c r="U4844" s="5">
        <v>0</v>
      </c>
      <c r="V4844" s="42">
        <v>0</v>
      </c>
      <c r="W4844" s="5" t="e">
        <f t="shared" si="4031"/>
        <v>#DIV/0!</v>
      </c>
      <c r="X4844" s="25" t="s">
        <v>1591</v>
      </c>
      <c r="Y4844" s="2" t="s">
        <v>1630</v>
      </c>
    </row>
    <row r="4845" spans="1:25" ht="141.75" hidden="1" customHeight="1" x14ac:dyDescent="0.25">
      <c r="A4845" s="4" t="s">
        <v>297</v>
      </c>
      <c r="B4845" s="4" t="s">
        <v>1787</v>
      </c>
      <c r="C4845" s="4" t="s">
        <v>1505</v>
      </c>
      <c r="D4845" s="4"/>
      <c r="E4845" s="14" t="s">
        <v>871</v>
      </c>
      <c r="F4845" s="5">
        <f>F4846</f>
        <v>0</v>
      </c>
      <c r="G4845" s="5">
        <f t="shared" ref="G4845:L4846" si="4052">G4846</f>
        <v>11538.9</v>
      </c>
      <c r="H4845" s="5">
        <f t="shared" si="4052"/>
        <v>0</v>
      </c>
      <c r="I4845" s="5">
        <f t="shared" si="4052"/>
        <v>0</v>
      </c>
      <c r="J4845" s="5">
        <f t="shared" si="4052"/>
        <v>0</v>
      </c>
      <c r="K4845" s="5">
        <f t="shared" si="4052"/>
        <v>0</v>
      </c>
      <c r="L4845" s="5">
        <f t="shared" si="4052"/>
        <v>0</v>
      </c>
      <c r="M4845" s="5">
        <f t="shared" si="4009"/>
        <v>0</v>
      </c>
      <c r="N4845" s="5">
        <f>N4846</f>
        <v>0</v>
      </c>
      <c r="O4845" s="5">
        <f>O4846</f>
        <v>0</v>
      </c>
      <c r="P4845" s="5">
        <f t="shared" ref="P4845:V4846" si="4053">P4846</f>
        <v>0</v>
      </c>
      <c r="Q4845" s="5">
        <f t="shared" si="4053"/>
        <v>0</v>
      </c>
      <c r="R4845" s="5">
        <f t="shared" si="4053"/>
        <v>0</v>
      </c>
      <c r="S4845" s="5">
        <f t="shared" si="4053"/>
        <v>0</v>
      </c>
      <c r="T4845" s="5">
        <f t="shared" si="4053"/>
        <v>0</v>
      </c>
      <c r="U4845" s="5">
        <f t="shared" si="4053"/>
        <v>0</v>
      </c>
      <c r="V4845" s="42">
        <f t="shared" si="4053"/>
        <v>0</v>
      </c>
      <c r="W4845" s="5" t="e">
        <f t="shared" si="4031"/>
        <v>#DIV/0!</v>
      </c>
      <c r="X4845" s="25" t="s">
        <v>1591</v>
      </c>
      <c r="Y4845" s="2" t="s">
        <v>1630</v>
      </c>
    </row>
    <row r="4846" spans="1:25" ht="31.5" hidden="1" customHeight="1" x14ac:dyDescent="0.25">
      <c r="A4846" s="4" t="s">
        <v>297</v>
      </c>
      <c r="B4846" s="4" t="s">
        <v>1787</v>
      </c>
      <c r="C4846" s="4" t="s">
        <v>1505</v>
      </c>
      <c r="D4846" s="4" t="s">
        <v>271</v>
      </c>
      <c r="E4846" s="14" t="s">
        <v>539</v>
      </c>
      <c r="F4846" s="5">
        <f>F4847</f>
        <v>0</v>
      </c>
      <c r="G4846" s="5">
        <f t="shared" si="4052"/>
        <v>11538.9</v>
      </c>
      <c r="H4846" s="5">
        <f t="shared" si="4052"/>
        <v>0</v>
      </c>
      <c r="I4846" s="5">
        <f t="shared" si="4052"/>
        <v>0</v>
      </c>
      <c r="J4846" s="5">
        <f t="shared" si="4052"/>
        <v>0</v>
      </c>
      <c r="K4846" s="5">
        <f t="shared" si="4052"/>
        <v>0</v>
      </c>
      <c r="L4846" s="5">
        <f t="shared" si="4052"/>
        <v>0</v>
      </c>
      <c r="M4846" s="5">
        <f t="shared" si="4009"/>
        <v>0</v>
      </c>
      <c r="N4846" s="5">
        <f>N4847</f>
        <v>0</v>
      </c>
      <c r="O4846" s="5">
        <f>O4847</f>
        <v>0</v>
      </c>
      <c r="P4846" s="5">
        <f t="shared" si="4053"/>
        <v>0</v>
      </c>
      <c r="Q4846" s="5">
        <f t="shared" si="4053"/>
        <v>0</v>
      </c>
      <c r="R4846" s="5">
        <f t="shared" si="4053"/>
        <v>0</v>
      </c>
      <c r="S4846" s="5">
        <f t="shared" si="4053"/>
        <v>0</v>
      </c>
      <c r="T4846" s="5">
        <f t="shared" si="4053"/>
        <v>0</v>
      </c>
      <c r="U4846" s="5">
        <f t="shared" si="4053"/>
        <v>0</v>
      </c>
      <c r="V4846" s="42">
        <f t="shared" si="4053"/>
        <v>0</v>
      </c>
      <c r="W4846" s="5" t="e">
        <f t="shared" si="4031"/>
        <v>#DIV/0!</v>
      </c>
      <c r="X4846" s="25" t="s">
        <v>1591</v>
      </c>
      <c r="Y4846" s="2" t="s">
        <v>1630</v>
      </c>
    </row>
    <row r="4847" spans="1:25" ht="15.75" hidden="1" customHeight="1" x14ac:dyDescent="0.25">
      <c r="A4847" s="4" t="s">
        <v>297</v>
      </c>
      <c r="B4847" s="4" t="s">
        <v>1787</v>
      </c>
      <c r="C4847" s="4" t="s">
        <v>1505</v>
      </c>
      <c r="D4847" s="4" t="s">
        <v>270</v>
      </c>
      <c r="E4847" s="14" t="s">
        <v>540</v>
      </c>
      <c r="F4847" s="5"/>
      <c r="G4847" s="5">
        <v>11538.9</v>
      </c>
      <c r="H4847" s="5"/>
      <c r="I4847" s="5"/>
      <c r="J4847" s="5"/>
      <c r="K4847" s="5"/>
      <c r="L4847" s="5"/>
      <c r="M4847" s="5">
        <f t="shared" si="4009"/>
        <v>0</v>
      </c>
      <c r="N4847" s="5">
        <v>0</v>
      </c>
      <c r="O4847" s="5">
        <v>0</v>
      </c>
      <c r="P4847" s="5">
        <v>0</v>
      </c>
      <c r="Q4847" s="5">
        <v>0</v>
      </c>
      <c r="R4847" s="5">
        <v>0</v>
      </c>
      <c r="S4847" s="5">
        <v>0</v>
      </c>
      <c r="T4847" s="5">
        <v>0</v>
      </c>
      <c r="U4847" s="5">
        <v>0</v>
      </c>
      <c r="V4847" s="42">
        <v>0</v>
      </c>
      <c r="W4847" s="5" t="e">
        <f t="shared" si="4031"/>
        <v>#DIV/0!</v>
      </c>
      <c r="X4847" s="25" t="s">
        <v>1591</v>
      </c>
      <c r="Y4847" s="2" t="s">
        <v>1630</v>
      </c>
    </row>
    <row r="4848" spans="1:25" ht="78.75" hidden="1" customHeight="1" x14ac:dyDescent="0.25">
      <c r="A4848" s="4" t="s">
        <v>297</v>
      </c>
      <c r="B4848" s="4" t="s">
        <v>1787</v>
      </c>
      <c r="C4848" s="4" t="s">
        <v>1506</v>
      </c>
      <c r="D4848" s="4"/>
      <c r="E4848" s="14" t="s">
        <v>872</v>
      </c>
      <c r="F4848" s="5">
        <f>F4849</f>
        <v>25000</v>
      </c>
      <c r="G4848" s="5">
        <f t="shared" ref="G4848:L4849" si="4054">G4849</f>
        <v>284496.90000000002</v>
      </c>
      <c r="H4848" s="5">
        <f t="shared" si="4054"/>
        <v>25000</v>
      </c>
      <c r="I4848" s="5">
        <f t="shared" si="4054"/>
        <v>0</v>
      </c>
      <c r="J4848" s="5">
        <f t="shared" si="4054"/>
        <v>0</v>
      </c>
      <c r="K4848" s="5">
        <f t="shared" si="4054"/>
        <v>0</v>
      </c>
      <c r="L4848" s="5">
        <f t="shared" si="4054"/>
        <v>-25000</v>
      </c>
      <c r="M4848" s="5">
        <f t="shared" si="4009"/>
        <v>0</v>
      </c>
      <c r="N4848" s="5">
        <f>N4849</f>
        <v>0</v>
      </c>
      <c r="O4848" s="5">
        <f>O4849</f>
        <v>0</v>
      </c>
      <c r="P4848" s="5">
        <f t="shared" ref="P4848:V4849" si="4055">P4849</f>
        <v>0</v>
      </c>
      <c r="Q4848" s="5">
        <f t="shared" si="4055"/>
        <v>0</v>
      </c>
      <c r="R4848" s="5">
        <f t="shared" si="4055"/>
        <v>0</v>
      </c>
      <c r="S4848" s="5">
        <f t="shared" si="4055"/>
        <v>0</v>
      </c>
      <c r="T4848" s="5">
        <f t="shared" si="4055"/>
        <v>0</v>
      </c>
      <c r="U4848" s="5">
        <f t="shared" si="4055"/>
        <v>0</v>
      </c>
      <c r="V4848" s="42">
        <f t="shared" si="4055"/>
        <v>0</v>
      </c>
      <c r="W4848" s="5" t="e">
        <f t="shared" si="4031"/>
        <v>#DIV/0!</v>
      </c>
      <c r="X4848" s="25" t="s">
        <v>1591</v>
      </c>
    </row>
    <row r="4849" spans="1:24" ht="31.5" hidden="1" customHeight="1" x14ac:dyDescent="0.3">
      <c r="A4849" s="4" t="s">
        <v>297</v>
      </c>
      <c r="B4849" s="4" t="s">
        <v>1787</v>
      </c>
      <c r="C4849" s="4" t="s">
        <v>1506</v>
      </c>
      <c r="D4849" s="4" t="s">
        <v>271</v>
      </c>
      <c r="E4849" s="14" t="s">
        <v>539</v>
      </c>
      <c r="F4849" s="5">
        <f>F4850</f>
        <v>25000</v>
      </c>
      <c r="G4849" s="5">
        <f t="shared" si="4054"/>
        <v>284496.90000000002</v>
      </c>
      <c r="H4849" s="5">
        <f t="shared" si="4054"/>
        <v>25000</v>
      </c>
      <c r="I4849" s="5">
        <f t="shared" si="4054"/>
        <v>0</v>
      </c>
      <c r="J4849" s="5">
        <f t="shared" si="4054"/>
        <v>0</v>
      </c>
      <c r="K4849" s="5">
        <f t="shared" si="4054"/>
        <v>0</v>
      </c>
      <c r="L4849" s="5">
        <f t="shared" si="4054"/>
        <v>-25000</v>
      </c>
      <c r="M4849" s="5">
        <f t="shared" si="4009"/>
        <v>0</v>
      </c>
      <c r="N4849" s="5">
        <f>N4850</f>
        <v>0</v>
      </c>
      <c r="O4849" s="5">
        <f>O4850</f>
        <v>0</v>
      </c>
      <c r="P4849" s="5">
        <f t="shared" si="4055"/>
        <v>0</v>
      </c>
      <c r="Q4849" s="5">
        <f t="shared" si="4055"/>
        <v>0</v>
      </c>
      <c r="R4849" s="5">
        <f t="shared" si="4055"/>
        <v>0</v>
      </c>
      <c r="S4849" s="5">
        <f t="shared" si="4055"/>
        <v>0</v>
      </c>
      <c r="T4849" s="5">
        <f t="shared" si="4055"/>
        <v>0</v>
      </c>
      <c r="U4849" s="5">
        <f t="shared" si="4055"/>
        <v>0</v>
      </c>
      <c r="V4849" s="42">
        <f t="shared" si="4055"/>
        <v>0</v>
      </c>
      <c r="W4849" s="5" t="e">
        <f t="shared" si="4031"/>
        <v>#DIV/0!</v>
      </c>
      <c r="X4849" s="25" t="s">
        <v>1591</v>
      </c>
    </row>
    <row r="4850" spans="1:24" ht="15.75" hidden="1" customHeight="1" x14ac:dyDescent="0.3">
      <c r="A4850" s="4" t="s">
        <v>297</v>
      </c>
      <c r="B4850" s="4" t="s">
        <v>1787</v>
      </c>
      <c r="C4850" s="4" t="s">
        <v>1506</v>
      </c>
      <c r="D4850" s="4" t="s">
        <v>270</v>
      </c>
      <c r="E4850" s="14" t="s">
        <v>540</v>
      </c>
      <c r="F4850" s="5">
        <v>25000</v>
      </c>
      <c r="G4850" s="5">
        <v>284496.90000000002</v>
      </c>
      <c r="H4850" s="5">
        <v>25000</v>
      </c>
      <c r="I4850" s="5"/>
      <c r="J4850" s="5"/>
      <c r="K4850" s="5"/>
      <c r="L4850" s="5">
        <v>-25000</v>
      </c>
      <c r="M4850" s="5">
        <f t="shared" si="4009"/>
        <v>0</v>
      </c>
      <c r="N4850" s="5">
        <v>0</v>
      </c>
      <c r="O4850" s="5">
        <v>0</v>
      </c>
      <c r="P4850" s="5">
        <v>0</v>
      </c>
      <c r="Q4850" s="5">
        <v>0</v>
      </c>
      <c r="R4850" s="5">
        <f>N4850</f>
        <v>0</v>
      </c>
      <c r="S4850" s="5">
        <f>O4850</f>
        <v>0</v>
      </c>
      <c r="T4850" s="5">
        <v>0</v>
      </c>
      <c r="U4850" s="5">
        <v>0</v>
      </c>
      <c r="V4850" s="42">
        <v>0</v>
      </c>
      <c r="W4850" s="5" t="e">
        <f t="shared" si="4031"/>
        <v>#DIV/0!</v>
      </c>
      <c r="X4850" s="25" t="s">
        <v>1591</v>
      </c>
    </row>
    <row r="4851" spans="1:24" ht="47.25" customHeight="1" x14ac:dyDescent="0.3">
      <c r="A4851" s="4" t="s">
        <v>297</v>
      </c>
      <c r="B4851" s="4" t="s">
        <v>1787</v>
      </c>
      <c r="C4851" s="4" t="s">
        <v>1512</v>
      </c>
      <c r="D4851" s="4"/>
      <c r="E4851" s="14" t="s">
        <v>1413</v>
      </c>
      <c r="F4851" s="5">
        <f t="shared" ref="F4851:L4851" si="4056">F4852+F4855</f>
        <v>237950.90000000002</v>
      </c>
      <c r="G4851" s="5">
        <f t="shared" si="4056"/>
        <v>0</v>
      </c>
      <c r="H4851" s="5">
        <f t="shared" si="4056"/>
        <v>0</v>
      </c>
      <c r="I4851" s="5">
        <f t="shared" si="4056"/>
        <v>0</v>
      </c>
      <c r="J4851" s="5">
        <f t="shared" si="4056"/>
        <v>0</v>
      </c>
      <c r="K4851" s="5">
        <f t="shared" si="4056"/>
        <v>0</v>
      </c>
      <c r="L4851" s="5">
        <f t="shared" si="4056"/>
        <v>0</v>
      </c>
      <c r="M4851" s="5">
        <f t="shared" si="4009"/>
        <v>237950.90000000002</v>
      </c>
      <c r="N4851" s="5">
        <f>N4852+N4855</f>
        <v>253491.28717999998</v>
      </c>
      <c r="O4851" s="5">
        <f>O4852+O4855</f>
        <v>147950.90000000002</v>
      </c>
      <c r="P4851" s="5">
        <f t="shared" ref="P4851:V4851" si="4057">P4852+P4855</f>
        <v>171457.6</v>
      </c>
      <c r="Q4851" s="5">
        <f t="shared" si="4057"/>
        <v>81457.600000000006</v>
      </c>
      <c r="R4851" s="5">
        <f t="shared" si="4057"/>
        <v>253491.28717999998</v>
      </c>
      <c r="S4851" s="5">
        <f t="shared" si="4057"/>
        <v>147950.90000000002</v>
      </c>
      <c r="T4851" s="5">
        <f>T4852+T4855</f>
        <v>253491.28717999998</v>
      </c>
      <c r="U4851" s="5">
        <f t="shared" si="4057"/>
        <v>171457.6</v>
      </c>
      <c r="V4851" s="42">
        <f t="shared" si="4057"/>
        <v>253491.28717999998</v>
      </c>
      <c r="W4851" s="5">
        <f t="shared" si="4031"/>
        <v>100</v>
      </c>
      <c r="X4851" s="27"/>
    </row>
    <row r="4852" spans="1:24" ht="110.25" customHeight="1" x14ac:dyDescent="0.3">
      <c r="A4852" s="4" t="s">
        <v>297</v>
      </c>
      <c r="B4852" s="4" t="s">
        <v>1787</v>
      </c>
      <c r="C4852" s="4" t="s">
        <v>1513</v>
      </c>
      <c r="D4852" s="4"/>
      <c r="E4852" s="14" t="s">
        <v>1414</v>
      </c>
      <c r="F4852" s="5">
        <f>F4853</f>
        <v>171457.6</v>
      </c>
      <c r="G4852" s="5">
        <f t="shared" ref="G4852:L4853" si="4058">G4853</f>
        <v>0</v>
      </c>
      <c r="H4852" s="5">
        <f t="shared" si="4058"/>
        <v>0</v>
      </c>
      <c r="I4852" s="5">
        <f t="shared" si="4058"/>
        <v>0</v>
      </c>
      <c r="J4852" s="5">
        <f t="shared" si="4058"/>
        <v>0</v>
      </c>
      <c r="K4852" s="5">
        <f t="shared" si="4058"/>
        <v>0</v>
      </c>
      <c r="L4852" s="5">
        <f t="shared" si="4058"/>
        <v>0</v>
      </c>
      <c r="M4852" s="5">
        <f t="shared" si="4009"/>
        <v>171457.6</v>
      </c>
      <c r="N4852" s="5">
        <f>N4853</f>
        <v>171457.6</v>
      </c>
      <c r="O4852" s="5">
        <f>O4853</f>
        <v>81457.600000000006</v>
      </c>
      <c r="P4852" s="5">
        <f t="shared" ref="P4852:V4853" si="4059">P4853</f>
        <v>171457.6</v>
      </c>
      <c r="Q4852" s="5">
        <f t="shared" si="4059"/>
        <v>81457.600000000006</v>
      </c>
      <c r="R4852" s="5">
        <f t="shared" si="4059"/>
        <v>171457.6</v>
      </c>
      <c r="S4852" s="5">
        <f t="shared" si="4059"/>
        <v>81457.600000000006</v>
      </c>
      <c r="T4852" s="5">
        <f t="shared" si="4059"/>
        <v>171457.6</v>
      </c>
      <c r="U4852" s="5">
        <f t="shared" si="4059"/>
        <v>171457.6</v>
      </c>
      <c r="V4852" s="42">
        <f t="shared" si="4059"/>
        <v>171457.6</v>
      </c>
      <c r="W4852" s="5">
        <f t="shared" si="4031"/>
        <v>100</v>
      </c>
      <c r="X4852" s="27"/>
    </row>
    <row r="4853" spans="1:24" ht="31.5" customHeight="1" x14ac:dyDescent="0.3">
      <c r="A4853" s="4" t="s">
        <v>297</v>
      </c>
      <c r="B4853" s="4" t="s">
        <v>1787</v>
      </c>
      <c r="C4853" s="4" t="s">
        <v>1513</v>
      </c>
      <c r="D4853" s="4" t="s">
        <v>271</v>
      </c>
      <c r="E4853" s="14" t="s">
        <v>539</v>
      </c>
      <c r="F4853" s="5">
        <f>F4854</f>
        <v>171457.6</v>
      </c>
      <c r="G4853" s="5">
        <f t="shared" si="4058"/>
        <v>0</v>
      </c>
      <c r="H4853" s="5">
        <f t="shared" si="4058"/>
        <v>0</v>
      </c>
      <c r="I4853" s="5">
        <f t="shared" si="4058"/>
        <v>0</v>
      </c>
      <c r="J4853" s="5">
        <f t="shared" si="4058"/>
        <v>0</v>
      </c>
      <c r="K4853" s="5">
        <f t="shared" si="4058"/>
        <v>0</v>
      </c>
      <c r="L4853" s="5">
        <f t="shared" si="4058"/>
        <v>0</v>
      </c>
      <c r="M4853" s="5">
        <f t="shared" si="4009"/>
        <v>171457.6</v>
      </c>
      <c r="N4853" s="5">
        <f>N4854</f>
        <v>171457.6</v>
      </c>
      <c r="O4853" s="5">
        <f>O4854</f>
        <v>81457.600000000006</v>
      </c>
      <c r="P4853" s="5">
        <f t="shared" si="4059"/>
        <v>171457.6</v>
      </c>
      <c r="Q4853" s="5">
        <f t="shared" si="4059"/>
        <v>81457.600000000006</v>
      </c>
      <c r="R4853" s="5">
        <f t="shared" si="4059"/>
        <v>171457.6</v>
      </c>
      <c r="S4853" s="5">
        <f t="shared" si="4059"/>
        <v>81457.600000000006</v>
      </c>
      <c r="T4853" s="5">
        <f t="shared" si="4059"/>
        <v>171457.6</v>
      </c>
      <c r="U4853" s="5">
        <f t="shared" si="4059"/>
        <v>171457.6</v>
      </c>
      <c r="V4853" s="42">
        <f t="shared" si="4059"/>
        <v>171457.6</v>
      </c>
      <c r="W4853" s="5">
        <f t="shared" si="4031"/>
        <v>100</v>
      </c>
      <c r="X4853" s="27"/>
    </row>
    <row r="4854" spans="1:24" ht="15.75" customHeight="1" x14ac:dyDescent="0.3">
      <c r="A4854" s="4" t="s">
        <v>297</v>
      </c>
      <c r="B4854" s="4" t="s">
        <v>1787</v>
      </c>
      <c r="C4854" s="4" t="s">
        <v>1513</v>
      </c>
      <c r="D4854" s="4" t="s">
        <v>270</v>
      </c>
      <c r="E4854" s="14" t="s">
        <v>540</v>
      </c>
      <c r="F4854" s="5">
        <v>171457.6</v>
      </c>
      <c r="G4854" s="5"/>
      <c r="H4854" s="5"/>
      <c r="I4854" s="5"/>
      <c r="J4854" s="5"/>
      <c r="K4854" s="5"/>
      <c r="L4854" s="5"/>
      <c r="M4854" s="5">
        <f t="shared" si="4009"/>
        <v>171457.6</v>
      </c>
      <c r="N4854" s="5">
        <v>171457.6</v>
      </c>
      <c r="O4854" s="5">
        <v>81457.600000000006</v>
      </c>
      <c r="P4854" s="5">
        <f>N4854</f>
        <v>171457.6</v>
      </c>
      <c r="Q4854" s="5">
        <f>O4854</f>
        <v>81457.600000000006</v>
      </c>
      <c r="R4854" s="5">
        <f>N4854</f>
        <v>171457.6</v>
      </c>
      <c r="S4854" s="5">
        <f>O4854</f>
        <v>81457.600000000006</v>
      </c>
      <c r="T4854" s="5">
        <v>171457.6</v>
      </c>
      <c r="U4854" s="5">
        <f>T4854</f>
        <v>171457.6</v>
      </c>
      <c r="V4854" s="42">
        <f>T4854</f>
        <v>171457.6</v>
      </c>
      <c r="W4854" s="5">
        <f t="shared" si="4031"/>
        <v>100</v>
      </c>
      <c r="X4854" s="27"/>
    </row>
    <row r="4855" spans="1:24" ht="126" customHeight="1" x14ac:dyDescent="0.3">
      <c r="A4855" s="4" t="s">
        <v>297</v>
      </c>
      <c r="B4855" s="4" t="s">
        <v>1787</v>
      </c>
      <c r="C4855" s="4" t="s">
        <v>1514</v>
      </c>
      <c r="D4855" s="4"/>
      <c r="E4855" s="14" t="s">
        <v>1461</v>
      </c>
      <c r="F4855" s="5">
        <f>F4856</f>
        <v>66493.3</v>
      </c>
      <c r="G4855" s="5">
        <f t="shared" ref="G4855:L4856" si="4060">G4856</f>
        <v>0</v>
      </c>
      <c r="H4855" s="5">
        <f t="shared" si="4060"/>
        <v>0</v>
      </c>
      <c r="I4855" s="5">
        <f t="shared" si="4060"/>
        <v>0</v>
      </c>
      <c r="J4855" s="5">
        <f t="shared" si="4060"/>
        <v>0</v>
      </c>
      <c r="K4855" s="5">
        <f t="shared" si="4060"/>
        <v>0</v>
      </c>
      <c r="L4855" s="5">
        <f t="shared" si="4060"/>
        <v>0</v>
      </c>
      <c r="M4855" s="5">
        <f t="shared" ref="M4855:M4923" si="4061">F4855+I4855+L4855</f>
        <v>66493.3</v>
      </c>
      <c r="N4855" s="5">
        <f>N4856</f>
        <v>82033.687179999994</v>
      </c>
      <c r="O4855" s="5">
        <f>O4856</f>
        <v>66493.3</v>
      </c>
      <c r="P4855" s="5">
        <f t="shared" ref="P4855:V4856" si="4062">P4856</f>
        <v>0</v>
      </c>
      <c r="Q4855" s="5">
        <f t="shared" si="4062"/>
        <v>0</v>
      </c>
      <c r="R4855" s="5">
        <f t="shared" si="4062"/>
        <v>82033.687179999994</v>
      </c>
      <c r="S4855" s="5">
        <f t="shared" si="4062"/>
        <v>66493.3</v>
      </c>
      <c r="T4855" s="5">
        <f t="shared" si="4062"/>
        <v>82033.687179999994</v>
      </c>
      <c r="U4855" s="5">
        <f t="shared" si="4062"/>
        <v>0</v>
      </c>
      <c r="V4855" s="42">
        <f t="shared" si="4062"/>
        <v>82033.687179999994</v>
      </c>
      <c r="W4855" s="5">
        <f t="shared" si="4031"/>
        <v>100</v>
      </c>
      <c r="X4855" s="27"/>
    </row>
    <row r="4856" spans="1:24" ht="31.5" customHeight="1" x14ac:dyDescent="0.3">
      <c r="A4856" s="4" t="s">
        <v>297</v>
      </c>
      <c r="B4856" s="4" t="s">
        <v>1787</v>
      </c>
      <c r="C4856" s="4" t="s">
        <v>1514</v>
      </c>
      <c r="D4856" s="4" t="s">
        <v>271</v>
      </c>
      <c r="E4856" s="14" t="s">
        <v>539</v>
      </c>
      <c r="F4856" s="5">
        <f>F4857</f>
        <v>66493.3</v>
      </c>
      <c r="G4856" s="5">
        <f t="shared" si="4060"/>
        <v>0</v>
      </c>
      <c r="H4856" s="5">
        <f t="shared" si="4060"/>
        <v>0</v>
      </c>
      <c r="I4856" s="5">
        <f t="shared" si="4060"/>
        <v>0</v>
      </c>
      <c r="J4856" s="5">
        <f t="shared" si="4060"/>
        <v>0</v>
      </c>
      <c r="K4856" s="5">
        <f t="shared" si="4060"/>
        <v>0</v>
      </c>
      <c r="L4856" s="5">
        <f t="shared" si="4060"/>
        <v>0</v>
      </c>
      <c r="M4856" s="5">
        <f t="shared" si="4061"/>
        <v>66493.3</v>
      </c>
      <c r="N4856" s="5">
        <f>N4857</f>
        <v>82033.687179999994</v>
      </c>
      <c r="O4856" s="5">
        <f>O4857</f>
        <v>66493.3</v>
      </c>
      <c r="P4856" s="5">
        <f t="shared" si="4062"/>
        <v>0</v>
      </c>
      <c r="Q4856" s="5">
        <f t="shared" si="4062"/>
        <v>0</v>
      </c>
      <c r="R4856" s="5">
        <f t="shared" si="4062"/>
        <v>82033.687179999994</v>
      </c>
      <c r="S4856" s="5">
        <f t="shared" si="4062"/>
        <v>66493.3</v>
      </c>
      <c r="T4856" s="5">
        <f t="shared" si="4062"/>
        <v>82033.687179999994</v>
      </c>
      <c r="U4856" s="5">
        <f t="shared" si="4062"/>
        <v>0</v>
      </c>
      <c r="V4856" s="42">
        <f t="shared" si="4062"/>
        <v>82033.687179999994</v>
      </c>
      <c r="W4856" s="5">
        <f t="shared" si="4031"/>
        <v>100</v>
      </c>
      <c r="X4856" s="27"/>
    </row>
    <row r="4857" spans="1:24" ht="15.75" customHeight="1" x14ac:dyDescent="0.3">
      <c r="A4857" s="4" t="s">
        <v>297</v>
      </c>
      <c r="B4857" s="4" t="s">
        <v>1787</v>
      </c>
      <c r="C4857" s="4" t="s">
        <v>1514</v>
      </c>
      <c r="D4857" s="4" t="s">
        <v>270</v>
      </c>
      <c r="E4857" s="14" t="s">
        <v>540</v>
      </c>
      <c r="F4857" s="5">
        <v>66493.3</v>
      </c>
      <c r="G4857" s="5"/>
      <c r="H4857" s="5"/>
      <c r="I4857" s="5"/>
      <c r="J4857" s="5"/>
      <c r="K4857" s="5"/>
      <c r="L4857" s="5"/>
      <c r="M4857" s="5">
        <f t="shared" si="4061"/>
        <v>66493.3</v>
      </c>
      <c r="N4857" s="5">
        <v>82033.687179999994</v>
      </c>
      <c r="O4857" s="5">
        <v>66493.3</v>
      </c>
      <c r="P4857" s="5">
        <v>0</v>
      </c>
      <c r="Q4857" s="5">
        <v>0</v>
      </c>
      <c r="R4857" s="5">
        <f>N4857</f>
        <v>82033.687179999994</v>
      </c>
      <c r="S4857" s="5">
        <f>O4857</f>
        <v>66493.3</v>
      </c>
      <c r="T4857" s="5">
        <v>82033.687179999994</v>
      </c>
      <c r="U4857" s="5">
        <v>0</v>
      </c>
      <c r="V4857" s="42">
        <f>T4857</f>
        <v>82033.687179999994</v>
      </c>
      <c r="W4857" s="5">
        <f t="shared" si="4031"/>
        <v>100</v>
      </c>
      <c r="X4857" s="27"/>
    </row>
    <row r="4858" spans="1:24" ht="47.25" customHeight="1" x14ac:dyDescent="0.3">
      <c r="A4858" s="4" t="s">
        <v>297</v>
      </c>
      <c r="B4858" s="4" t="s">
        <v>1787</v>
      </c>
      <c r="C4858" s="4" t="s">
        <v>1515</v>
      </c>
      <c r="D4858" s="4"/>
      <c r="E4858" s="14" t="s">
        <v>1516</v>
      </c>
      <c r="F4858" s="5">
        <f t="shared" ref="F4858:L4858" si="4063">F4859</f>
        <v>1169535.5</v>
      </c>
      <c r="G4858" s="5">
        <f t="shared" si="4063"/>
        <v>1388333.8</v>
      </c>
      <c r="H4858" s="5">
        <f t="shared" si="4063"/>
        <v>705970.3</v>
      </c>
      <c r="I4858" s="5">
        <f t="shared" si="4063"/>
        <v>-365996.43800000002</v>
      </c>
      <c r="J4858" s="5">
        <f t="shared" si="4063"/>
        <v>-406541.9</v>
      </c>
      <c r="K4858" s="5">
        <f t="shared" si="4063"/>
        <v>-377151.9</v>
      </c>
      <c r="L4858" s="5">
        <f t="shared" si="4063"/>
        <v>48439.873999999996</v>
      </c>
      <c r="M4858" s="5">
        <f t="shared" si="4061"/>
        <v>851978.93599999987</v>
      </c>
      <c r="N4858" s="5">
        <f>N4859</f>
        <v>882045.14824000001</v>
      </c>
      <c r="O4858" s="5">
        <f>O4859</f>
        <v>331841.60636999999</v>
      </c>
      <c r="P4858" s="5">
        <f t="shared" ref="P4858:V4858" si="4064">P4859</f>
        <v>344025.21207000001</v>
      </c>
      <c r="Q4858" s="5">
        <f t="shared" si="4064"/>
        <v>92817.070269999997</v>
      </c>
      <c r="R4858" s="5">
        <f t="shared" si="4064"/>
        <v>0</v>
      </c>
      <c r="S4858" s="5">
        <f t="shared" si="4064"/>
        <v>0</v>
      </c>
      <c r="T4858" s="5">
        <f>T4859</f>
        <v>876350.16122999997</v>
      </c>
      <c r="U4858" s="5">
        <f t="shared" si="4064"/>
        <v>338347.75743</v>
      </c>
      <c r="V4858" s="42">
        <f t="shared" si="4064"/>
        <v>0</v>
      </c>
      <c r="W4858" s="5">
        <f t="shared" si="4031"/>
        <v>99.354342913017135</v>
      </c>
      <c r="X4858" s="27"/>
    </row>
    <row r="4859" spans="1:24" ht="63" customHeight="1" x14ac:dyDescent="0.3">
      <c r="A4859" s="4" t="s">
        <v>297</v>
      </c>
      <c r="B4859" s="4" t="s">
        <v>1787</v>
      </c>
      <c r="C4859" s="4" t="s">
        <v>1517</v>
      </c>
      <c r="D4859" s="4"/>
      <c r="E4859" s="14" t="s">
        <v>965</v>
      </c>
      <c r="F4859" s="5">
        <f t="shared" ref="F4859:L4859" si="4065">F4860+F4863</f>
        <v>1169535.5</v>
      </c>
      <c r="G4859" s="5">
        <f t="shared" si="4065"/>
        <v>1388333.8</v>
      </c>
      <c r="H4859" s="5">
        <f t="shared" si="4065"/>
        <v>705970.3</v>
      </c>
      <c r="I4859" s="5">
        <f t="shared" si="4065"/>
        <v>-365996.43800000002</v>
      </c>
      <c r="J4859" s="5">
        <f t="shared" si="4065"/>
        <v>-406541.9</v>
      </c>
      <c r="K4859" s="5">
        <f t="shared" si="4065"/>
        <v>-377151.9</v>
      </c>
      <c r="L4859" s="5">
        <f t="shared" si="4065"/>
        <v>48439.873999999996</v>
      </c>
      <c r="M4859" s="5">
        <f t="shared" si="4061"/>
        <v>851978.93599999987</v>
      </c>
      <c r="N4859" s="5">
        <f>N4860+N4863</f>
        <v>882045.14824000001</v>
      </c>
      <c r="O4859" s="5">
        <f>O4860+O4863</f>
        <v>331841.60636999999</v>
      </c>
      <c r="P4859" s="5">
        <f t="shared" ref="P4859:V4859" si="4066">P4860+P4863</f>
        <v>344025.21207000001</v>
      </c>
      <c r="Q4859" s="5">
        <f t="shared" si="4066"/>
        <v>92817.070269999997</v>
      </c>
      <c r="R4859" s="5">
        <f t="shared" si="4066"/>
        <v>0</v>
      </c>
      <c r="S4859" s="5">
        <f t="shared" si="4066"/>
        <v>0</v>
      </c>
      <c r="T4859" s="5">
        <f>T4860+T4863</f>
        <v>876350.16122999997</v>
      </c>
      <c r="U4859" s="5">
        <f t="shared" si="4066"/>
        <v>338347.75743</v>
      </c>
      <c r="V4859" s="42">
        <f t="shared" si="4066"/>
        <v>0</v>
      </c>
      <c r="W4859" s="5">
        <f t="shared" si="4031"/>
        <v>99.354342913017135</v>
      </c>
      <c r="X4859" s="27"/>
    </row>
    <row r="4860" spans="1:24" ht="31.5" customHeight="1" x14ac:dyDescent="0.3">
      <c r="A4860" s="4" t="s">
        <v>297</v>
      </c>
      <c r="B4860" s="4" t="s">
        <v>1787</v>
      </c>
      <c r="C4860" s="4" t="s">
        <v>1518</v>
      </c>
      <c r="D4860" s="4"/>
      <c r="E4860" s="14" t="s">
        <v>612</v>
      </c>
      <c r="F4860" s="5">
        <f>F4861</f>
        <v>751530.1</v>
      </c>
      <c r="G4860" s="5">
        <f t="shared" ref="G4860:L4861" si="4067">G4861</f>
        <v>1007956.6000000001</v>
      </c>
      <c r="H4860" s="5">
        <f t="shared" si="4067"/>
        <v>705970.3</v>
      </c>
      <c r="I4860" s="5">
        <f t="shared" si="4067"/>
        <v>-365996.43800000002</v>
      </c>
      <c r="J4860" s="5">
        <f t="shared" si="4067"/>
        <v>-406541.9</v>
      </c>
      <c r="K4860" s="5">
        <f t="shared" si="4067"/>
        <v>-377151.9</v>
      </c>
      <c r="L4860" s="5">
        <f t="shared" si="4067"/>
        <v>48439.873999999996</v>
      </c>
      <c r="M4860" s="5">
        <f t="shared" si="4061"/>
        <v>433973.53599999996</v>
      </c>
      <c r="N4860" s="5">
        <f>N4861</f>
        <v>414599.82617000001</v>
      </c>
      <c r="O4860" s="5">
        <f>O4861</f>
        <v>120250.13890000001</v>
      </c>
      <c r="P4860" s="5">
        <f t="shared" ref="P4860:V4861" si="4068">P4861</f>
        <v>0</v>
      </c>
      <c r="Q4860" s="5">
        <f t="shared" si="4068"/>
        <v>0</v>
      </c>
      <c r="R4860" s="5">
        <f t="shared" si="4068"/>
        <v>0</v>
      </c>
      <c r="S4860" s="5">
        <f t="shared" si="4068"/>
        <v>0</v>
      </c>
      <c r="T4860" s="5">
        <f t="shared" si="4068"/>
        <v>414582.29379999998</v>
      </c>
      <c r="U4860" s="5">
        <f t="shared" si="4068"/>
        <v>0</v>
      </c>
      <c r="V4860" s="42">
        <f t="shared" si="4068"/>
        <v>0</v>
      </c>
      <c r="W4860" s="5">
        <f t="shared" si="4031"/>
        <v>99.995771254859903</v>
      </c>
      <c r="X4860" s="27"/>
    </row>
    <row r="4861" spans="1:24" ht="31.5" customHeight="1" x14ac:dyDescent="0.3">
      <c r="A4861" s="4" t="s">
        <v>297</v>
      </c>
      <c r="B4861" s="4" t="s">
        <v>1787</v>
      </c>
      <c r="C4861" s="4" t="s">
        <v>1518</v>
      </c>
      <c r="D4861" s="4" t="s">
        <v>11</v>
      </c>
      <c r="E4861" s="14" t="s">
        <v>531</v>
      </c>
      <c r="F4861" s="5">
        <f>F4862</f>
        <v>751530.1</v>
      </c>
      <c r="G4861" s="5">
        <f t="shared" si="4067"/>
        <v>1007956.6000000001</v>
      </c>
      <c r="H4861" s="5">
        <f t="shared" si="4067"/>
        <v>705970.3</v>
      </c>
      <c r="I4861" s="5">
        <f t="shared" si="4067"/>
        <v>-365996.43800000002</v>
      </c>
      <c r="J4861" s="5">
        <f t="shared" si="4067"/>
        <v>-406541.9</v>
      </c>
      <c r="K4861" s="5">
        <f t="shared" si="4067"/>
        <v>-377151.9</v>
      </c>
      <c r="L4861" s="5">
        <f t="shared" si="4067"/>
        <v>48439.873999999996</v>
      </c>
      <c r="M4861" s="5">
        <f t="shared" si="4061"/>
        <v>433973.53599999996</v>
      </c>
      <c r="N4861" s="5">
        <f>N4862</f>
        <v>414599.82617000001</v>
      </c>
      <c r="O4861" s="5">
        <f>O4862</f>
        <v>120250.13890000001</v>
      </c>
      <c r="P4861" s="5">
        <f t="shared" si="4068"/>
        <v>0</v>
      </c>
      <c r="Q4861" s="5">
        <f t="shared" si="4068"/>
        <v>0</v>
      </c>
      <c r="R4861" s="5">
        <f t="shared" si="4068"/>
        <v>0</v>
      </c>
      <c r="S4861" s="5">
        <f t="shared" si="4068"/>
        <v>0</v>
      </c>
      <c r="T4861" s="5">
        <f t="shared" si="4068"/>
        <v>414582.29379999998</v>
      </c>
      <c r="U4861" s="5">
        <f t="shared" si="4068"/>
        <v>0</v>
      </c>
      <c r="V4861" s="42">
        <f t="shared" si="4068"/>
        <v>0</v>
      </c>
      <c r="W4861" s="5">
        <f t="shared" si="4031"/>
        <v>99.995771254859903</v>
      </c>
      <c r="X4861" s="27"/>
    </row>
    <row r="4862" spans="1:24" ht="31.5" customHeight="1" x14ac:dyDescent="0.3">
      <c r="A4862" s="4" t="s">
        <v>297</v>
      </c>
      <c r="B4862" s="4" t="s">
        <v>1787</v>
      </c>
      <c r="C4862" s="4" t="s">
        <v>1518</v>
      </c>
      <c r="D4862" s="4" t="s">
        <v>12</v>
      </c>
      <c r="E4862" s="14" t="s">
        <v>532</v>
      </c>
      <c r="F4862" s="5">
        <v>751530.1</v>
      </c>
      <c r="G4862" s="5">
        <v>1007956.6000000001</v>
      </c>
      <c r="H4862" s="5">
        <v>705970.3</v>
      </c>
      <c r="I4862" s="5">
        <f>-306984.2-59012.238</f>
        <v>-365996.43800000002</v>
      </c>
      <c r="J4862" s="5">
        <v>-406541.9</v>
      </c>
      <c r="K4862" s="5">
        <v>-377151.9</v>
      </c>
      <c r="L4862" s="5">
        <f>57329.431-20-110075.079-20000+126581.575-5376.053</f>
        <v>48439.873999999996</v>
      </c>
      <c r="M4862" s="5">
        <f t="shared" si="4061"/>
        <v>433973.53599999996</v>
      </c>
      <c r="N4862" s="5">
        <v>414599.82617000001</v>
      </c>
      <c r="O4862" s="5">
        <v>120250.13890000001</v>
      </c>
      <c r="P4862" s="5">
        <v>0</v>
      </c>
      <c r="Q4862" s="5">
        <v>0</v>
      </c>
      <c r="R4862" s="5">
        <v>0</v>
      </c>
      <c r="S4862" s="5">
        <v>0</v>
      </c>
      <c r="T4862" s="5">
        <v>414582.29379999998</v>
      </c>
      <c r="U4862" s="5">
        <v>0</v>
      </c>
      <c r="V4862" s="42">
        <v>0</v>
      </c>
      <c r="W4862" s="5">
        <f t="shared" si="4031"/>
        <v>99.995771254859903</v>
      </c>
      <c r="X4862" s="27"/>
    </row>
    <row r="4863" spans="1:24" ht="63" customHeight="1" x14ac:dyDescent="0.3">
      <c r="A4863" s="4" t="s">
        <v>297</v>
      </c>
      <c r="B4863" s="4" t="s">
        <v>1787</v>
      </c>
      <c r="C4863" s="4" t="s">
        <v>1519</v>
      </c>
      <c r="D4863" s="4"/>
      <c r="E4863" s="14" t="s">
        <v>611</v>
      </c>
      <c r="F4863" s="5">
        <f>F4864</f>
        <v>418005.4</v>
      </c>
      <c r="G4863" s="5">
        <f t="shared" ref="G4863:L4864" si="4069">G4864</f>
        <v>380377.2</v>
      </c>
      <c r="H4863" s="5">
        <f t="shared" si="4069"/>
        <v>0</v>
      </c>
      <c r="I4863" s="5">
        <f t="shared" si="4069"/>
        <v>0</v>
      </c>
      <c r="J4863" s="5">
        <f t="shared" si="4069"/>
        <v>0</v>
      </c>
      <c r="K4863" s="5">
        <f t="shared" si="4069"/>
        <v>0</v>
      </c>
      <c r="L4863" s="5">
        <f t="shared" si="4069"/>
        <v>0</v>
      </c>
      <c r="M4863" s="5">
        <f t="shared" si="4061"/>
        <v>418005.4</v>
      </c>
      <c r="N4863" s="5">
        <f>N4864</f>
        <v>467445.32206999999</v>
      </c>
      <c r="O4863" s="5">
        <f>O4864</f>
        <v>211591.46747</v>
      </c>
      <c r="P4863" s="5">
        <f t="shared" ref="P4863:V4864" si="4070">P4864</f>
        <v>344025.21207000001</v>
      </c>
      <c r="Q4863" s="5">
        <f t="shared" si="4070"/>
        <v>92817.070269999997</v>
      </c>
      <c r="R4863" s="5">
        <f t="shared" si="4070"/>
        <v>0</v>
      </c>
      <c r="S4863" s="5">
        <f t="shared" si="4070"/>
        <v>0</v>
      </c>
      <c r="T4863" s="5">
        <f t="shared" si="4070"/>
        <v>461767.86742999998</v>
      </c>
      <c r="U4863" s="5">
        <f t="shared" si="4070"/>
        <v>338347.75743</v>
      </c>
      <c r="V4863" s="42">
        <f t="shared" si="4070"/>
        <v>0</v>
      </c>
      <c r="W4863" s="5">
        <f t="shared" si="4031"/>
        <v>98.78542914605319</v>
      </c>
      <c r="X4863" s="27"/>
    </row>
    <row r="4864" spans="1:24" ht="31.5" customHeight="1" x14ac:dyDescent="0.3">
      <c r="A4864" s="4" t="s">
        <v>297</v>
      </c>
      <c r="B4864" s="4" t="s">
        <v>1787</v>
      </c>
      <c r="C4864" s="4" t="s">
        <v>1519</v>
      </c>
      <c r="D4864" s="4" t="s">
        <v>11</v>
      </c>
      <c r="E4864" s="14" t="s">
        <v>531</v>
      </c>
      <c r="F4864" s="5">
        <f>F4865</f>
        <v>418005.4</v>
      </c>
      <c r="G4864" s="5">
        <f t="shared" si="4069"/>
        <v>380377.2</v>
      </c>
      <c r="H4864" s="5">
        <f t="shared" si="4069"/>
        <v>0</v>
      </c>
      <c r="I4864" s="5">
        <f t="shared" si="4069"/>
        <v>0</v>
      </c>
      <c r="J4864" s="5">
        <f t="shared" si="4069"/>
        <v>0</v>
      </c>
      <c r="K4864" s="5">
        <f t="shared" si="4069"/>
        <v>0</v>
      </c>
      <c r="L4864" s="5">
        <f t="shared" si="4069"/>
        <v>0</v>
      </c>
      <c r="M4864" s="5">
        <f t="shared" si="4061"/>
        <v>418005.4</v>
      </c>
      <c r="N4864" s="5">
        <f>N4865</f>
        <v>467445.32206999999</v>
      </c>
      <c r="O4864" s="5">
        <f>O4865</f>
        <v>211591.46747</v>
      </c>
      <c r="P4864" s="5">
        <f t="shared" si="4070"/>
        <v>344025.21207000001</v>
      </c>
      <c r="Q4864" s="5">
        <f t="shared" si="4070"/>
        <v>92817.070269999997</v>
      </c>
      <c r="R4864" s="5">
        <f t="shared" si="4070"/>
        <v>0</v>
      </c>
      <c r="S4864" s="5">
        <f t="shared" si="4070"/>
        <v>0</v>
      </c>
      <c r="T4864" s="5">
        <f t="shared" si="4070"/>
        <v>461767.86742999998</v>
      </c>
      <c r="U4864" s="5">
        <f t="shared" si="4070"/>
        <v>338347.75743</v>
      </c>
      <c r="V4864" s="42">
        <f t="shared" si="4070"/>
        <v>0</v>
      </c>
      <c r="W4864" s="5">
        <f t="shared" si="4031"/>
        <v>98.78542914605319</v>
      </c>
      <c r="X4864" s="27"/>
    </row>
    <row r="4865" spans="1:24" ht="31.5" customHeight="1" x14ac:dyDescent="0.3">
      <c r="A4865" s="4" t="s">
        <v>297</v>
      </c>
      <c r="B4865" s="4" t="s">
        <v>1787</v>
      </c>
      <c r="C4865" s="4" t="s">
        <v>1519</v>
      </c>
      <c r="D4865" s="4" t="s">
        <v>12</v>
      </c>
      <c r="E4865" s="14" t="s">
        <v>532</v>
      </c>
      <c r="F4865" s="5">
        <v>418005.4</v>
      </c>
      <c r="G4865" s="5">
        <v>380377.2</v>
      </c>
      <c r="H4865" s="5"/>
      <c r="I4865" s="5"/>
      <c r="J4865" s="5"/>
      <c r="K4865" s="5"/>
      <c r="L4865" s="5"/>
      <c r="M4865" s="5">
        <f t="shared" si="4061"/>
        <v>418005.4</v>
      </c>
      <c r="N4865" s="5">
        <v>467445.32206999999</v>
      </c>
      <c r="O4865" s="5">
        <f>118774.3972+92817.07027</f>
        <v>211591.46747</v>
      </c>
      <c r="P4865" s="5">
        <v>344025.21207000001</v>
      </c>
      <c r="Q4865" s="5">
        <v>92817.070269999997</v>
      </c>
      <c r="R4865" s="5">
        <v>0</v>
      </c>
      <c r="S4865" s="5">
        <v>0</v>
      </c>
      <c r="T4865" s="5">
        <v>461767.86742999998</v>
      </c>
      <c r="U4865" s="5">
        <v>338347.75743</v>
      </c>
      <c r="V4865" s="42">
        <v>0</v>
      </c>
      <c r="W4865" s="5">
        <f t="shared" si="4031"/>
        <v>98.78542914605319</v>
      </c>
      <c r="X4865" s="27"/>
    </row>
    <row r="4866" spans="1:24" ht="47.25" customHeight="1" x14ac:dyDescent="0.3">
      <c r="A4866" s="4" t="s">
        <v>297</v>
      </c>
      <c r="B4866" s="4" t="s">
        <v>1787</v>
      </c>
      <c r="C4866" s="4" t="s">
        <v>38</v>
      </c>
      <c r="D4866" s="4"/>
      <c r="E4866" s="14" t="s">
        <v>838</v>
      </c>
      <c r="F4866" s="5"/>
      <c r="G4866" s="5"/>
      <c r="H4866" s="5"/>
      <c r="I4866" s="5"/>
      <c r="J4866" s="5"/>
      <c r="K4866" s="5"/>
      <c r="L4866" s="5"/>
      <c r="M4866" s="5">
        <v>0</v>
      </c>
      <c r="N4866" s="5">
        <f>N4867</f>
        <v>31.611000000000001</v>
      </c>
      <c r="O4866" s="5">
        <f t="shared" ref="O4866:V4869" si="4071">O4867</f>
        <v>31.611000000000001</v>
      </c>
      <c r="P4866" s="5">
        <f t="shared" si="4071"/>
        <v>0</v>
      </c>
      <c r="Q4866" s="5">
        <f t="shared" si="4071"/>
        <v>0</v>
      </c>
      <c r="R4866" s="5">
        <f t="shared" si="4071"/>
        <v>0</v>
      </c>
      <c r="S4866" s="5">
        <f t="shared" si="4071"/>
        <v>0</v>
      </c>
      <c r="T4866" s="5">
        <f t="shared" si="4071"/>
        <v>31.611000000000001</v>
      </c>
      <c r="U4866" s="5">
        <f t="shared" si="4071"/>
        <v>0</v>
      </c>
      <c r="V4866" s="42">
        <f t="shared" si="4071"/>
        <v>0</v>
      </c>
      <c r="W4866" s="5">
        <f t="shared" si="4031"/>
        <v>100</v>
      </c>
      <c r="X4866" s="27"/>
    </row>
    <row r="4867" spans="1:24" ht="47.25" customHeight="1" x14ac:dyDescent="0.3">
      <c r="A4867" s="4" t="s">
        <v>297</v>
      </c>
      <c r="B4867" s="4" t="s">
        <v>1787</v>
      </c>
      <c r="C4867" s="4" t="s">
        <v>1355</v>
      </c>
      <c r="D4867" s="4"/>
      <c r="E4867" s="14" t="s">
        <v>1357</v>
      </c>
      <c r="F4867" s="5"/>
      <c r="G4867" s="5"/>
      <c r="H4867" s="5"/>
      <c r="I4867" s="5"/>
      <c r="J4867" s="5"/>
      <c r="K4867" s="5"/>
      <c r="L4867" s="5"/>
      <c r="M4867" s="5">
        <v>0</v>
      </c>
      <c r="N4867" s="5">
        <f>N4868</f>
        <v>31.611000000000001</v>
      </c>
      <c r="O4867" s="5">
        <f t="shared" si="4071"/>
        <v>31.611000000000001</v>
      </c>
      <c r="P4867" s="5">
        <f t="shared" si="4071"/>
        <v>0</v>
      </c>
      <c r="Q4867" s="5">
        <f t="shared" si="4071"/>
        <v>0</v>
      </c>
      <c r="R4867" s="5">
        <f t="shared" si="4071"/>
        <v>0</v>
      </c>
      <c r="S4867" s="5">
        <f t="shared" si="4071"/>
        <v>0</v>
      </c>
      <c r="T4867" s="5">
        <f t="shared" si="4071"/>
        <v>31.611000000000001</v>
      </c>
      <c r="U4867" s="5">
        <f t="shared" si="4071"/>
        <v>0</v>
      </c>
      <c r="V4867" s="42">
        <f t="shared" si="4071"/>
        <v>0</v>
      </c>
      <c r="W4867" s="5">
        <f t="shared" si="4031"/>
        <v>100</v>
      </c>
      <c r="X4867" s="27"/>
    </row>
    <row r="4868" spans="1:24" ht="31.5" customHeight="1" x14ac:dyDescent="0.3">
      <c r="A4868" s="4" t="s">
        <v>297</v>
      </c>
      <c r="B4868" s="4" t="s">
        <v>1787</v>
      </c>
      <c r="C4868" s="4" t="s">
        <v>1356</v>
      </c>
      <c r="D4868" s="4"/>
      <c r="E4868" s="14" t="s">
        <v>1358</v>
      </c>
      <c r="F4868" s="5"/>
      <c r="G4868" s="5"/>
      <c r="H4868" s="5"/>
      <c r="I4868" s="5"/>
      <c r="J4868" s="5"/>
      <c r="K4868" s="5"/>
      <c r="L4868" s="5"/>
      <c r="M4868" s="5">
        <v>0</v>
      </c>
      <c r="N4868" s="5">
        <f>N4869</f>
        <v>31.611000000000001</v>
      </c>
      <c r="O4868" s="5">
        <f t="shared" si="4071"/>
        <v>31.611000000000001</v>
      </c>
      <c r="P4868" s="5">
        <f t="shared" si="4071"/>
        <v>0</v>
      </c>
      <c r="Q4868" s="5">
        <f t="shared" si="4071"/>
        <v>0</v>
      </c>
      <c r="R4868" s="5">
        <f t="shared" si="4071"/>
        <v>0</v>
      </c>
      <c r="S4868" s="5">
        <f t="shared" si="4071"/>
        <v>0</v>
      </c>
      <c r="T4868" s="5">
        <f t="shared" si="4071"/>
        <v>31.611000000000001</v>
      </c>
      <c r="U4868" s="5">
        <f t="shared" si="4071"/>
        <v>0</v>
      </c>
      <c r="V4868" s="42">
        <f t="shared" si="4071"/>
        <v>0</v>
      </c>
      <c r="W4868" s="5">
        <f t="shared" si="4031"/>
        <v>100</v>
      </c>
      <c r="X4868" s="27"/>
    </row>
    <row r="4869" spans="1:24" ht="31.5" customHeight="1" x14ac:dyDescent="0.3">
      <c r="A4869" s="4" t="s">
        <v>297</v>
      </c>
      <c r="B4869" s="4" t="s">
        <v>1787</v>
      </c>
      <c r="C4869" s="4" t="s">
        <v>1356</v>
      </c>
      <c r="D4869" s="4" t="s">
        <v>11</v>
      </c>
      <c r="E4869" s="14" t="s">
        <v>531</v>
      </c>
      <c r="F4869" s="5"/>
      <c r="G4869" s="5"/>
      <c r="H4869" s="5"/>
      <c r="I4869" s="5"/>
      <c r="J4869" s="5"/>
      <c r="K4869" s="5"/>
      <c r="L4869" s="5"/>
      <c r="M4869" s="5">
        <v>0</v>
      </c>
      <c r="N4869" s="5">
        <f>N4870</f>
        <v>31.611000000000001</v>
      </c>
      <c r="O4869" s="5">
        <f t="shared" si="4071"/>
        <v>31.611000000000001</v>
      </c>
      <c r="P4869" s="5">
        <f t="shared" si="4071"/>
        <v>0</v>
      </c>
      <c r="Q4869" s="5">
        <f t="shared" si="4071"/>
        <v>0</v>
      </c>
      <c r="R4869" s="5">
        <f t="shared" si="4071"/>
        <v>0</v>
      </c>
      <c r="S4869" s="5">
        <f t="shared" si="4071"/>
        <v>0</v>
      </c>
      <c r="T4869" s="5">
        <f t="shared" si="4071"/>
        <v>31.611000000000001</v>
      </c>
      <c r="U4869" s="5">
        <f t="shared" si="4071"/>
        <v>0</v>
      </c>
      <c r="V4869" s="42">
        <f t="shared" si="4071"/>
        <v>0</v>
      </c>
      <c r="W4869" s="5">
        <f t="shared" si="4031"/>
        <v>100</v>
      </c>
      <c r="X4869" s="27"/>
    </row>
    <row r="4870" spans="1:24" ht="31.5" customHeight="1" x14ac:dyDescent="0.3">
      <c r="A4870" s="4" t="s">
        <v>297</v>
      </c>
      <c r="B4870" s="4" t="s">
        <v>1787</v>
      </c>
      <c r="C4870" s="4" t="s">
        <v>1356</v>
      </c>
      <c r="D4870" s="4" t="s">
        <v>12</v>
      </c>
      <c r="E4870" s="14" t="s">
        <v>532</v>
      </c>
      <c r="F4870" s="5"/>
      <c r="G4870" s="5"/>
      <c r="H4870" s="5"/>
      <c r="I4870" s="5"/>
      <c r="J4870" s="5"/>
      <c r="K4870" s="5"/>
      <c r="L4870" s="5"/>
      <c r="M4870" s="5">
        <v>0</v>
      </c>
      <c r="N4870" s="5">
        <v>31.611000000000001</v>
      </c>
      <c r="O4870" s="5">
        <v>31.611000000000001</v>
      </c>
      <c r="P4870" s="5">
        <v>0</v>
      </c>
      <c r="Q4870" s="5">
        <v>0</v>
      </c>
      <c r="R4870" s="5">
        <v>0</v>
      </c>
      <c r="S4870" s="5">
        <v>0</v>
      </c>
      <c r="T4870" s="5">
        <v>31.611000000000001</v>
      </c>
      <c r="U4870" s="5">
        <v>0</v>
      </c>
      <c r="V4870" s="42">
        <v>0</v>
      </c>
      <c r="W4870" s="5">
        <f t="shared" si="4031"/>
        <v>100</v>
      </c>
      <c r="X4870" s="27"/>
    </row>
    <row r="4871" spans="1:24" s="3" customFormat="1" ht="17.25" customHeight="1" x14ac:dyDescent="0.3">
      <c r="A4871" s="7" t="s">
        <v>297</v>
      </c>
      <c r="B4871" s="7" t="s">
        <v>91</v>
      </c>
      <c r="C4871" s="7"/>
      <c r="D4871" s="7"/>
      <c r="E4871" s="18" t="s">
        <v>494</v>
      </c>
      <c r="F4871" s="8">
        <f t="shared" ref="F4871:L4871" si="4072">F4872+F5021</f>
        <v>2637009.4</v>
      </c>
      <c r="G4871" s="8">
        <f t="shared" si="4072"/>
        <v>3374967.8</v>
      </c>
      <c r="H4871" s="8">
        <f t="shared" si="4072"/>
        <v>1282631.3999999999</v>
      </c>
      <c r="I4871" s="8">
        <f t="shared" si="4072"/>
        <v>46825.038</v>
      </c>
      <c r="J4871" s="8">
        <f t="shared" si="4072"/>
        <v>0</v>
      </c>
      <c r="K4871" s="8">
        <f t="shared" si="4072"/>
        <v>0</v>
      </c>
      <c r="L4871" s="8">
        <f t="shared" si="4072"/>
        <v>70890.146000000008</v>
      </c>
      <c r="M4871" s="8">
        <f t="shared" si="4061"/>
        <v>2754724.5840000003</v>
      </c>
      <c r="N4871" s="8">
        <f>N4872+N5021</f>
        <v>2697063.46453</v>
      </c>
      <c r="O4871" s="8">
        <f>O4872+O5021</f>
        <v>1029301.92007</v>
      </c>
      <c r="P4871" s="8">
        <f t="shared" ref="P4871:V4871" si="4073">P4872+P5021</f>
        <v>1052111.2400700001</v>
      </c>
      <c r="Q4871" s="8">
        <f t="shared" si="4073"/>
        <v>182461.49605000002</v>
      </c>
      <c r="R4871" s="8">
        <f t="shared" si="4073"/>
        <v>240832.52888</v>
      </c>
      <c r="S4871" s="8">
        <f t="shared" si="4073"/>
        <v>100758.31324</v>
      </c>
      <c r="T4871" s="8">
        <f>T4872+T5021</f>
        <v>2134541.1943999999</v>
      </c>
      <c r="U4871" s="8">
        <f t="shared" si="4073"/>
        <v>610315.84039999999</v>
      </c>
      <c r="V4871" s="40">
        <f t="shared" si="4073"/>
        <v>236821.01449999999</v>
      </c>
      <c r="W4871" s="8">
        <f t="shared" si="4031"/>
        <v>79.143157825986606</v>
      </c>
      <c r="X4871" s="22"/>
    </row>
    <row r="4872" spans="1:24" s="10" customFormat="1" ht="15.75" customHeight="1" x14ac:dyDescent="0.3">
      <c r="A4872" s="9" t="s">
        <v>297</v>
      </c>
      <c r="B4872" s="9" t="s">
        <v>1789</v>
      </c>
      <c r="C4872" s="9"/>
      <c r="D4872" s="9"/>
      <c r="E4872" s="13" t="s">
        <v>514</v>
      </c>
      <c r="F4872" s="11">
        <f t="shared" ref="F4872:L4872" si="4074">F4873+F4913+F4986+F5002+F5008</f>
        <v>2265741</v>
      </c>
      <c r="G4872" s="11">
        <f t="shared" si="4074"/>
        <v>3281038.8</v>
      </c>
      <c r="H4872" s="11">
        <f t="shared" si="4074"/>
        <v>1188702.3999999999</v>
      </c>
      <c r="I4872" s="11">
        <f t="shared" si="4074"/>
        <v>46825.038</v>
      </c>
      <c r="J4872" s="11">
        <f t="shared" si="4074"/>
        <v>0</v>
      </c>
      <c r="K4872" s="11">
        <f t="shared" si="4074"/>
        <v>0</v>
      </c>
      <c r="L4872" s="11">
        <f t="shared" si="4074"/>
        <v>-13501.970000000008</v>
      </c>
      <c r="M4872" s="11">
        <f t="shared" si="4061"/>
        <v>2299064.068</v>
      </c>
      <c r="N4872" s="11">
        <f>N4873+N4913+N4986+N5002+N5008</f>
        <v>2239754.7877799999</v>
      </c>
      <c r="O4872" s="11">
        <f>O4873+O4913+O4986+O5002+O5008</f>
        <v>705383.16743999999</v>
      </c>
      <c r="P4872" s="11">
        <f t="shared" ref="P4872:V4872" si="4075">P4873+P4913+P4986+P5002+P5008</f>
        <v>1052111.2400700001</v>
      </c>
      <c r="Q4872" s="11">
        <f t="shared" si="4075"/>
        <v>182461.49605000002</v>
      </c>
      <c r="R4872" s="11">
        <f t="shared" si="4075"/>
        <v>240832.52888</v>
      </c>
      <c r="S4872" s="11">
        <f t="shared" si="4075"/>
        <v>100758.31324</v>
      </c>
      <c r="T4872" s="11">
        <f>T4873+T4913+T4986+T5002+T5008</f>
        <v>1678218.2069399999</v>
      </c>
      <c r="U4872" s="11">
        <f t="shared" si="4075"/>
        <v>610315.84039999999</v>
      </c>
      <c r="V4872" s="41">
        <f t="shared" si="4075"/>
        <v>236821.01449999999</v>
      </c>
      <c r="W4872" s="11">
        <f t="shared" si="4031"/>
        <v>74.928658087763992</v>
      </c>
      <c r="X4872" s="26"/>
    </row>
    <row r="4873" spans="1:24" ht="31.5" customHeight="1" x14ac:dyDescent="0.3">
      <c r="A4873" s="4" t="s">
        <v>297</v>
      </c>
      <c r="B4873" s="4" t="s">
        <v>1789</v>
      </c>
      <c r="C4873" s="4" t="s">
        <v>199</v>
      </c>
      <c r="D4873" s="4"/>
      <c r="E4873" s="14" t="s">
        <v>979</v>
      </c>
      <c r="F4873" s="5">
        <f t="shared" ref="F4873:L4873" si="4076">F4874+F4901</f>
        <v>958794</v>
      </c>
      <c r="G4873" s="5">
        <f t="shared" si="4076"/>
        <v>813360.3</v>
      </c>
      <c r="H4873" s="5">
        <f t="shared" si="4076"/>
        <v>378217.9</v>
      </c>
      <c r="I4873" s="5">
        <f t="shared" si="4076"/>
        <v>176.1</v>
      </c>
      <c r="J4873" s="5">
        <f t="shared" si="4076"/>
        <v>0</v>
      </c>
      <c r="K4873" s="5">
        <f t="shared" si="4076"/>
        <v>0</v>
      </c>
      <c r="L4873" s="5">
        <f t="shared" si="4076"/>
        <v>19645.364000000001</v>
      </c>
      <c r="M4873" s="5">
        <f t="shared" si="4061"/>
        <v>978615.46399999992</v>
      </c>
      <c r="N4873" s="5">
        <f>N4874+N4901</f>
        <v>941277.91182999988</v>
      </c>
      <c r="O4873" s="5">
        <f>O4874+O4901</f>
        <v>149722.63941</v>
      </c>
      <c r="P4873" s="5">
        <f t="shared" ref="P4873:V4873" si="4077">P4874+P4901</f>
        <v>483431.11682999996</v>
      </c>
      <c r="Q4873" s="5">
        <f t="shared" si="4077"/>
        <v>0</v>
      </c>
      <c r="R4873" s="5">
        <f t="shared" si="4077"/>
        <v>0</v>
      </c>
      <c r="S4873" s="5">
        <f t="shared" si="4077"/>
        <v>0</v>
      </c>
      <c r="T4873" s="5">
        <f>T4874+T4901</f>
        <v>577429.25887999998</v>
      </c>
      <c r="U4873" s="5">
        <f t="shared" si="4077"/>
        <v>122552.46807</v>
      </c>
      <c r="V4873" s="42">
        <f t="shared" si="4077"/>
        <v>0</v>
      </c>
      <c r="W4873" s="5">
        <f t="shared" si="4031"/>
        <v>61.345246884353422</v>
      </c>
      <c r="X4873" s="27"/>
    </row>
    <row r="4874" spans="1:24" ht="31.5" customHeight="1" x14ac:dyDescent="0.3">
      <c r="A4874" s="4" t="s">
        <v>297</v>
      </c>
      <c r="B4874" s="4" t="s">
        <v>1789</v>
      </c>
      <c r="C4874" s="4" t="s">
        <v>200</v>
      </c>
      <c r="D4874" s="4"/>
      <c r="E4874" s="14" t="s">
        <v>1257</v>
      </c>
      <c r="F4874" s="5">
        <f t="shared" ref="F4874:L4874" si="4078">F4875+F4885</f>
        <v>958794</v>
      </c>
      <c r="G4874" s="5">
        <f t="shared" si="4078"/>
        <v>813360.3</v>
      </c>
      <c r="H4874" s="5">
        <f t="shared" si="4078"/>
        <v>378217.9</v>
      </c>
      <c r="I4874" s="5">
        <f t="shared" si="4078"/>
        <v>176.1</v>
      </c>
      <c r="J4874" s="5">
        <f t="shared" si="4078"/>
        <v>0</v>
      </c>
      <c r="K4874" s="5">
        <f t="shared" si="4078"/>
        <v>0</v>
      </c>
      <c r="L4874" s="5">
        <f t="shared" si="4078"/>
        <v>19645.364000000001</v>
      </c>
      <c r="M4874" s="5">
        <f t="shared" si="4061"/>
        <v>978615.46399999992</v>
      </c>
      <c r="N4874" s="5">
        <f>N4875+N4885</f>
        <v>941277.91182999988</v>
      </c>
      <c r="O4874" s="5">
        <f>O4875+O4885</f>
        <v>149722.63941</v>
      </c>
      <c r="P4874" s="5">
        <f t="shared" ref="P4874:V4874" si="4079">P4875+P4885</f>
        <v>483431.11682999996</v>
      </c>
      <c r="Q4874" s="5">
        <f t="shared" si="4079"/>
        <v>0</v>
      </c>
      <c r="R4874" s="5">
        <f t="shared" si="4079"/>
        <v>0</v>
      </c>
      <c r="S4874" s="5">
        <f t="shared" si="4079"/>
        <v>0</v>
      </c>
      <c r="T4874" s="5">
        <f t="shared" si="4079"/>
        <v>577429.25887999998</v>
      </c>
      <c r="U4874" s="5">
        <f t="shared" si="4079"/>
        <v>122552.46807</v>
      </c>
      <c r="V4874" s="42">
        <f t="shared" si="4079"/>
        <v>0</v>
      </c>
      <c r="W4874" s="5">
        <f t="shared" si="4031"/>
        <v>61.345246884353422</v>
      </c>
      <c r="X4874" s="27"/>
    </row>
    <row r="4875" spans="1:24" ht="63" customHeight="1" x14ac:dyDescent="0.3">
      <c r="A4875" s="4" t="s">
        <v>297</v>
      </c>
      <c r="B4875" s="4" t="s">
        <v>1789</v>
      </c>
      <c r="C4875" s="4" t="s">
        <v>320</v>
      </c>
      <c r="D4875" s="4"/>
      <c r="E4875" s="14" t="s">
        <v>1150</v>
      </c>
      <c r="F4875" s="5">
        <f t="shared" ref="F4875:L4875" si="4080">F4876+F4879+F4882</f>
        <v>345632.19999999995</v>
      </c>
      <c r="G4875" s="5">
        <f t="shared" si="4080"/>
        <v>189019.1</v>
      </c>
      <c r="H4875" s="5">
        <f t="shared" si="4080"/>
        <v>124583.90000000001</v>
      </c>
      <c r="I4875" s="5">
        <f t="shared" si="4080"/>
        <v>176.1</v>
      </c>
      <c r="J4875" s="5">
        <f t="shared" si="4080"/>
        <v>0</v>
      </c>
      <c r="K4875" s="5">
        <f t="shared" si="4080"/>
        <v>0</v>
      </c>
      <c r="L4875" s="5">
        <f t="shared" si="4080"/>
        <v>127378.179</v>
      </c>
      <c r="M4875" s="5">
        <f t="shared" si="4061"/>
        <v>473186.47899999993</v>
      </c>
      <c r="N4875" s="5">
        <f>N4876+N4879+N4882</f>
        <v>619626.97899999993</v>
      </c>
      <c r="O4875" s="5">
        <f>O4876+O4879+O4882</f>
        <v>149545.42341000002</v>
      </c>
      <c r="P4875" s="5">
        <f t="shared" ref="P4875:V4875" si="4081">P4876+P4879+P4882</f>
        <v>164757.4</v>
      </c>
      <c r="Q4875" s="5">
        <f t="shared" si="4081"/>
        <v>0</v>
      </c>
      <c r="R4875" s="5">
        <f t="shared" si="4081"/>
        <v>0</v>
      </c>
      <c r="S4875" s="5">
        <f t="shared" si="4081"/>
        <v>0</v>
      </c>
      <c r="T4875" s="5">
        <f t="shared" si="4081"/>
        <v>454763.90680999996</v>
      </c>
      <c r="U4875" s="5">
        <f t="shared" si="4081"/>
        <v>0</v>
      </c>
      <c r="V4875" s="42">
        <f t="shared" si="4081"/>
        <v>0</v>
      </c>
      <c r="W4875" s="5">
        <f t="shared" si="4031"/>
        <v>73.393173993800559</v>
      </c>
      <c r="X4875" s="27"/>
    </row>
    <row r="4876" spans="1:24" ht="31.5" customHeight="1" x14ac:dyDescent="0.3">
      <c r="A4876" s="4" t="s">
        <v>297</v>
      </c>
      <c r="B4876" s="4" t="s">
        <v>1789</v>
      </c>
      <c r="C4876" s="4" t="s">
        <v>304</v>
      </c>
      <c r="D4876" s="4"/>
      <c r="E4876" s="14" t="s">
        <v>613</v>
      </c>
      <c r="F4876" s="5">
        <f t="shared" ref="F4876:L4877" si="4082">F4877</f>
        <v>1239.3</v>
      </c>
      <c r="G4876" s="5">
        <f t="shared" si="4082"/>
        <v>1239.3</v>
      </c>
      <c r="H4876" s="5">
        <f t="shared" si="4082"/>
        <v>1239.3</v>
      </c>
      <c r="I4876" s="5">
        <f t="shared" si="4082"/>
        <v>0</v>
      </c>
      <c r="J4876" s="5">
        <f t="shared" si="4082"/>
        <v>0</v>
      </c>
      <c r="K4876" s="5">
        <f t="shared" si="4082"/>
        <v>0</v>
      </c>
      <c r="L4876" s="5">
        <f t="shared" si="4082"/>
        <v>0</v>
      </c>
      <c r="M4876" s="5">
        <f t="shared" si="4061"/>
        <v>1239.3</v>
      </c>
      <c r="N4876" s="5">
        <f>N4877</f>
        <v>1239.3</v>
      </c>
      <c r="O4876" s="5">
        <f>O4877</f>
        <v>769.29782</v>
      </c>
      <c r="P4876" s="5">
        <f t="shared" ref="P4876:V4877" si="4083">P4877</f>
        <v>0</v>
      </c>
      <c r="Q4876" s="5">
        <f t="shared" si="4083"/>
        <v>0</v>
      </c>
      <c r="R4876" s="5">
        <f t="shared" si="4083"/>
        <v>0</v>
      </c>
      <c r="S4876" s="5">
        <f t="shared" si="4083"/>
        <v>0</v>
      </c>
      <c r="T4876" s="5">
        <f t="shared" si="4083"/>
        <v>1133.62781</v>
      </c>
      <c r="U4876" s="5">
        <f t="shared" si="4083"/>
        <v>0</v>
      </c>
      <c r="V4876" s="42">
        <f t="shared" si="4083"/>
        <v>0</v>
      </c>
      <c r="W4876" s="5">
        <f t="shared" si="4031"/>
        <v>91.473235697571212</v>
      </c>
      <c r="X4876" s="27"/>
    </row>
    <row r="4877" spans="1:24" ht="31.5" customHeight="1" x14ac:dyDescent="0.3">
      <c r="A4877" s="4" t="s">
        <v>297</v>
      </c>
      <c r="B4877" s="4" t="s">
        <v>1789</v>
      </c>
      <c r="C4877" s="4" t="s">
        <v>304</v>
      </c>
      <c r="D4877" s="4" t="s">
        <v>11</v>
      </c>
      <c r="E4877" s="14" t="s">
        <v>531</v>
      </c>
      <c r="F4877" s="5">
        <f t="shared" si="4082"/>
        <v>1239.3</v>
      </c>
      <c r="G4877" s="5">
        <f t="shared" si="4082"/>
        <v>1239.3</v>
      </c>
      <c r="H4877" s="5">
        <f t="shared" si="4082"/>
        <v>1239.3</v>
      </c>
      <c r="I4877" s="5">
        <f t="shared" si="4082"/>
        <v>0</v>
      </c>
      <c r="J4877" s="5">
        <f t="shared" si="4082"/>
        <v>0</v>
      </c>
      <c r="K4877" s="5">
        <f t="shared" si="4082"/>
        <v>0</v>
      </c>
      <c r="L4877" s="5">
        <f t="shared" si="4082"/>
        <v>0</v>
      </c>
      <c r="M4877" s="5">
        <f t="shared" si="4061"/>
        <v>1239.3</v>
      </c>
      <c r="N4877" s="5">
        <f>N4878</f>
        <v>1239.3</v>
      </c>
      <c r="O4877" s="5">
        <f>O4878</f>
        <v>769.29782</v>
      </c>
      <c r="P4877" s="5">
        <f t="shared" si="4083"/>
        <v>0</v>
      </c>
      <c r="Q4877" s="5">
        <f t="shared" si="4083"/>
        <v>0</v>
      </c>
      <c r="R4877" s="5">
        <f t="shared" si="4083"/>
        <v>0</v>
      </c>
      <c r="S4877" s="5">
        <f t="shared" si="4083"/>
        <v>0</v>
      </c>
      <c r="T4877" s="5">
        <f t="shared" si="4083"/>
        <v>1133.62781</v>
      </c>
      <c r="U4877" s="5">
        <f t="shared" si="4083"/>
        <v>0</v>
      </c>
      <c r="V4877" s="42">
        <f t="shared" si="4083"/>
        <v>0</v>
      </c>
      <c r="W4877" s="5">
        <f t="shared" ref="W4877:W4940" si="4084">T4877/N4877*100</f>
        <v>91.473235697571212</v>
      </c>
      <c r="X4877" s="27"/>
    </row>
    <row r="4878" spans="1:24" ht="31.5" customHeight="1" x14ac:dyDescent="0.3">
      <c r="A4878" s="4" t="s">
        <v>297</v>
      </c>
      <c r="B4878" s="4" t="s">
        <v>1789</v>
      </c>
      <c r="C4878" s="4" t="s">
        <v>304</v>
      </c>
      <c r="D4878" s="4" t="s">
        <v>12</v>
      </c>
      <c r="E4878" s="14" t="s">
        <v>532</v>
      </c>
      <c r="F4878" s="5">
        <v>1239.3</v>
      </c>
      <c r="G4878" s="5">
        <v>1239.3</v>
      </c>
      <c r="H4878" s="5">
        <v>1239.3</v>
      </c>
      <c r="I4878" s="5"/>
      <c r="J4878" s="5"/>
      <c r="K4878" s="5"/>
      <c r="L4878" s="5"/>
      <c r="M4878" s="5">
        <f t="shared" si="4061"/>
        <v>1239.3</v>
      </c>
      <c r="N4878" s="5">
        <v>1239.3</v>
      </c>
      <c r="O4878" s="5">
        <v>769.29782</v>
      </c>
      <c r="P4878" s="5">
        <v>0</v>
      </c>
      <c r="Q4878" s="5">
        <v>0</v>
      </c>
      <c r="R4878" s="5">
        <v>0</v>
      </c>
      <c r="S4878" s="5">
        <v>0</v>
      </c>
      <c r="T4878" s="5">
        <v>1133.62781</v>
      </c>
      <c r="U4878" s="5">
        <v>0</v>
      </c>
      <c r="V4878" s="42">
        <v>0</v>
      </c>
      <c r="W4878" s="5">
        <f t="shared" si="4084"/>
        <v>91.473235697571212</v>
      </c>
      <c r="X4878" s="27"/>
    </row>
    <row r="4879" spans="1:24" ht="31.5" customHeight="1" x14ac:dyDescent="0.3">
      <c r="A4879" s="4" t="s">
        <v>297</v>
      </c>
      <c r="B4879" s="4" t="s">
        <v>1789</v>
      </c>
      <c r="C4879" s="4" t="s">
        <v>305</v>
      </c>
      <c r="D4879" s="4"/>
      <c r="E4879" s="14" t="s">
        <v>1458</v>
      </c>
      <c r="F4879" s="5">
        <f t="shared" ref="F4879:L4880" si="4085">F4880</f>
        <v>173149.6</v>
      </c>
      <c r="G4879" s="5">
        <f t="shared" si="4085"/>
        <v>123344.6</v>
      </c>
      <c r="H4879" s="5">
        <f t="shared" si="4085"/>
        <v>123344.6</v>
      </c>
      <c r="I4879" s="5">
        <f t="shared" si="4085"/>
        <v>176.1</v>
      </c>
      <c r="J4879" s="5">
        <f t="shared" si="4085"/>
        <v>0</v>
      </c>
      <c r="K4879" s="5">
        <f t="shared" si="4085"/>
        <v>0</v>
      </c>
      <c r="L4879" s="5">
        <f t="shared" si="4085"/>
        <v>57227.178999999996</v>
      </c>
      <c r="M4879" s="5">
        <f t="shared" si="4061"/>
        <v>230552.87900000002</v>
      </c>
      <c r="N4879" s="5">
        <f>N4880</f>
        <v>230552.87899999999</v>
      </c>
      <c r="O4879" s="5">
        <f>O4880</f>
        <v>148776.12559000001</v>
      </c>
      <c r="P4879" s="5">
        <f t="shared" ref="P4879:V4880" si="4086">P4880</f>
        <v>0</v>
      </c>
      <c r="Q4879" s="5">
        <f t="shared" si="4086"/>
        <v>0</v>
      </c>
      <c r="R4879" s="5">
        <f t="shared" si="4086"/>
        <v>0</v>
      </c>
      <c r="S4879" s="5">
        <f t="shared" si="4086"/>
        <v>0</v>
      </c>
      <c r="T4879" s="5">
        <f t="shared" si="4086"/>
        <v>230552.87899999999</v>
      </c>
      <c r="U4879" s="5">
        <f t="shared" si="4086"/>
        <v>0</v>
      </c>
      <c r="V4879" s="42">
        <f t="shared" si="4086"/>
        <v>0</v>
      </c>
      <c r="W4879" s="5">
        <f t="shared" si="4084"/>
        <v>100</v>
      </c>
      <c r="X4879" s="27"/>
    </row>
    <row r="4880" spans="1:24" ht="15.75" customHeight="1" x14ac:dyDescent="0.3">
      <c r="A4880" s="4" t="s">
        <v>297</v>
      </c>
      <c r="B4880" s="4" t="s">
        <v>1789</v>
      </c>
      <c r="C4880" s="4" t="s">
        <v>305</v>
      </c>
      <c r="D4880" s="4" t="s">
        <v>13</v>
      </c>
      <c r="E4880" s="14" t="s">
        <v>547</v>
      </c>
      <c r="F4880" s="5">
        <f t="shared" si="4085"/>
        <v>173149.6</v>
      </c>
      <c r="G4880" s="5">
        <f t="shared" si="4085"/>
        <v>123344.6</v>
      </c>
      <c r="H4880" s="5">
        <f t="shared" si="4085"/>
        <v>123344.6</v>
      </c>
      <c r="I4880" s="5">
        <f t="shared" si="4085"/>
        <v>176.1</v>
      </c>
      <c r="J4880" s="5">
        <f t="shared" si="4085"/>
        <v>0</v>
      </c>
      <c r="K4880" s="5">
        <f t="shared" si="4085"/>
        <v>0</v>
      </c>
      <c r="L4880" s="5">
        <f t="shared" si="4085"/>
        <v>57227.178999999996</v>
      </c>
      <c r="M4880" s="5">
        <f t="shared" si="4061"/>
        <v>230552.87900000002</v>
      </c>
      <c r="N4880" s="5">
        <f>N4881</f>
        <v>230552.87899999999</v>
      </c>
      <c r="O4880" s="5">
        <f>O4881</f>
        <v>148776.12559000001</v>
      </c>
      <c r="P4880" s="5">
        <f t="shared" si="4086"/>
        <v>0</v>
      </c>
      <c r="Q4880" s="5">
        <f t="shared" si="4086"/>
        <v>0</v>
      </c>
      <c r="R4880" s="5">
        <f t="shared" si="4086"/>
        <v>0</v>
      </c>
      <c r="S4880" s="5">
        <f t="shared" si="4086"/>
        <v>0</v>
      </c>
      <c r="T4880" s="5">
        <f t="shared" si="4086"/>
        <v>230552.87899999999</v>
      </c>
      <c r="U4880" s="5">
        <f t="shared" si="4086"/>
        <v>0</v>
      </c>
      <c r="V4880" s="42">
        <f t="shared" si="4086"/>
        <v>0</v>
      </c>
      <c r="W4880" s="5">
        <f t="shared" si="4084"/>
        <v>100</v>
      </c>
      <c r="X4880" s="27"/>
    </row>
    <row r="4881" spans="1:24" ht="63" customHeight="1" x14ac:dyDescent="0.3">
      <c r="A4881" s="4" t="s">
        <v>297</v>
      </c>
      <c r="B4881" s="4" t="s">
        <v>1789</v>
      </c>
      <c r="C4881" s="4" t="s">
        <v>305</v>
      </c>
      <c r="D4881" s="4" t="s">
        <v>198</v>
      </c>
      <c r="E4881" s="14" t="s">
        <v>548</v>
      </c>
      <c r="F4881" s="5">
        <v>173149.6</v>
      </c>
      <c r="G4881" s="5">
        <f>123344.6</f>
        <v>123344.6</v>
      </c>
      <c r="H4881" s="5">
        <v>123344.6</v>
      </c>
      <c r="I4881" s="5">
        <v>176.1</v>
      </c>
      <c r="J4881" s="5"/>
      <c r="K4881" s="5"/>
      <c r="L4881" s="5">
        <f>2603.329+5733.534+30000+18890.316</f>
        <v>57227.178999999996</v>
      </c>
      <c r="M4881" s="5">
        <f t="shared" si="4061"/>
        <v>230552.87900000002</v>
      </c>
      <c r="N4881" s="5">
        <v>230552.87899999999</v>
      </c>
      <c r="O4881" s="5">
        <v>148776.12559000001</v>
      </c>
      <c r="P4881" s="5">
        <v>0</v>
      </c>
      <c r="Q4881" s="5">
        <v>0</v>
      </c>
      <c r="R4881" s="5">
        <v>0</v>
      </c>
      <c r="S4881" s="5">
        <v>0</v>
      </c>
      <c r="T4881" s="5">
        <v>230552.87899999999</v>
      </c>
      <c r="U4881" s="5">
        <v>0</v>
      </c>
      <c r="V4881" s="42">
        <v>0</v>
      </c>
      <c r="W4881" s="5">
        <f t="shared" si="4084"/>
        <v>100</v>
      </c>
      <c r="X4881" s="27"/>
    </row>
    <row r="4882" spans="1:24" ht="15.75" customHeight="1" x14ac:dyDescent="0.3">
      <c r="A4882" s="4" t="s">
        <v>297</v>
      </c>
      <c r="B4882" s="4" t="s">
        <v>1789</v>
      </c>
      <c r="C4882" s="4" t="s">
        <v>989</v>
      </c>
      <c r="D4882" s="4"/>
      <c r="E4882" s="14" t="s">
        <v>1025</v>
      </c>
      <c r="F4882" s="5">
        <f t="shared" ref="F4882:L4883" si="4087">F4883</f>
        <v>171243.3</v>
      </c>
      <c r="G4882" s="5">
        <f t="shared" si="4087"/>
        <v>64435.199999999997</v>
      </c>
      <c r="H4882" s="5">
        <f t="shared" si="4087"/>
        <v>0</v>
      </c>
      <c r="I4882" s="5">
        <f t="shared" si="4087"/>
        <v>0</v>
      </c>
      <c r="J4882" s="5">
        <f t="shared" si="4087"/>
        <v>0</v>
      </c>
      <c r="K4882" s="5">
        <f t="shared" si="4087"/>
        <v>0</v>
      </c>
      <c r="L4882" s="5">
        <f t="shared" si="4087"/>
        <v>70151</v>
      </c>
      <c r="M4882" s="5">
        <f t="shared" si="4061"/>
        <v>241394.3</v>
      </c>
      <c r="N4882" s="5">
        <f>N4883</f>
        <v>387834.8</v>
      </c>
      <c r="O4882" s="5">
        <f>O4883</f>
        <v>0</v>
      </c>
      <c r="P4882" s="5">
        <f t="shared" ref="P4882:V4883" si="4088">P4883</f>
        <v>164757.4</v>
      </c>
      <c r="Q4882" s="5">
        <f t="shared" si="4088"/>
        <v>0</v>
      </c>
      <c r="R4882" s="5">
        <f t="shared" si="4088"/>
        <v>0</v>
      </c>
      <c r="S4882" s="5">
        <f t="shared" si="4088"/>
        <v>0</v>
      </c>
      <c r="T4882" s="5">
        <f t="shared" si="4088"/>
        <v>223077.4</v>
      </c>
      <c r="U4882" s="5">
        <f t="shared" si="4088"/>
        <v>0</v>
      </c>
      <c r="V4882" s="42">
        <f t="shared" si="4088"/>
        <v>0</v>
      </c>
      <c r="W4882" s="5">
        <f t="shared" si="4084"/>
        <v>57.518665163621208</v>
      </c>
      <c r="X4882" s="27"/>
    </row>
    <row r="4883" spans="1:24" ht="15.75" customHeight="1" x14ac:dyDescent="0.3">
      <c r="A4883" s="4" t="s">
        <v>297</v>
      </c>
      <c r="B4883" s="4" t="s">
        <v>1789</v>
      </c>
      <c r="C4883" s="4" t="s">
        <v>989</v>
      </c>
      <c r="D4883" s="4" t="s">
        <v>13</v>
      </c>
      <c r="E4883" s="14" t="s">
        <v>547</v>
      </c>
      <c r="F4883" s="5">
        <f t="shared" si="4087"/>
        <v>171243.3</v>
      </c>
      <c r="G4883" s="5">
        <f t="shared" si="4087"/>
        <v>64435.199999999997</v>
      </c>
      <c r="H4883" s="5">
        <f t="shared" si="4087"/>
        <v>0</v>
      </c>
      <c r="I4883" s="5">
        <f t="shared" si="4087"/>
        <v>0</v>
      </c>
      <c r="J4883" s="5">
        <f t="shared" si="4087"/>
        <v>0</v>
      </c>
      <c r="K4883" s="5">
        <f t="shared" si="4087"/>
        <v>0</v>
      </c>
      <c r="L4883" s="5">
        <f t="shared" si="4087"/>
        <v>70151</v>
      </c>
      <c r="M4883" s="5">
        <f t="shared" si="4061"/>
        <v>241394.3</v>
      </c>
      <c r="N4883" s="5">
        <f>N4884</f>
        <v>387834.8</v>
      </c>
      <c r="O4883" s="5">
        <f>O4884</f>
        <v>0</v>
      </c>
      <c r="P4883" s="5">
        <f t="shared" si="4088"/>
        <v>164757.4</v>
      </c>
      <c r="Q4883" s="5">
        <f t="shared" si="4088"/>
        <v>0</v>
      </c>
      <c r="R4883" s="5">
        <f t="shared" si="4088"/>
        <v>0</v>
      </c>
      <c r="S4883" s="5">
        <f t="shared" si="4088"/>
        <v>0</v>
      </c>
      <c r="T4883" s="5">
        <f t="shared" si="4088"/>
        <v>223077.4</v>
      </c>
      <c r="U4883" s="5">
        <f t="shared" si="4088"/>
        <v>0</v>
      </c>
      <c r="V4883" s="42">
        <f t="shared" si="4088"/>
        <v>0</v>
      </c>
      <c r="W4883" s="5">
        <f t="shared" si="4084"/>
        <v>57.518665163621208</v>
      </c>
      <c r="X4883" s="27"/>
    </row>
    <row r="4884" spans="1:24" ht="63" customHeight="1" x14ac:dyDescent="0.3">
      <c r="A4884" s="4" t="s">
        <v>297</v>
      </c>
      <c r="B4884" s="4" t="s">
        <v>1789</v>
      </c>
      <c r="C4884" s="4" t="s">
        <v>989</v>
      </c>
      <c r="D4884" s="4" t="s">
        <v>198</v>
      </c>
      <c r="E4884" s="14" t="s">
        <v>548</v>
      </c>
      <c r="F4884" s="5">
        <v>171243.3</v>
      </c>
      <c r="G4884" s="5">
        <v>64435.199999999997</v>
      </c>
      <c r="H4884" s="5"/>
      <c r="I4884" s="5"/>
      <c r="J4884" s="5"/>
      <c r="K4884" s="5"/>
      <c r="L4884" s="5">
        <v>70151</v>
      </c>
      <c r="M4884" s="5">
        <f t="shared" si="4061"/>
        <v>241394.3</v>
      </c>
      <c r="N4884" s="5">
        <v>387834.8</v>
      </c>
      <c r="O4884" s="5">
        <v>0</v>
      </c>
      <c r="P4884" s="5">
        <v>164757.4</v>
      </c>
      <c r="Q4884" s="5">
        <v>0</v>
      </c>
      <c r="R4884" s="5">
        <v>0</v>
      </c>
      <c r="S4884" s="5">
        <v>0</v>
      </c>
      <c r="T4884" s="5">
        <v>223077.4</v>
      </c>
      <c r="U4884" s="5">
        <v>0</v>
      </c>
      <c r="V4884" s="42">
        <v>0</v>
      </c>
      <c r="W4884" s="5">
        <f t="shared" si="4084"/>
        <v>57.518665163621208</v>
      </c>
      <c r="X4884" s="27"/>
    </row>
    <row r="4885" spans="1:24" ht="31.5" customHeight="1" x14ac:dyDescent="0.3">
      <c r="A4885" s="4" t="s">
        <v>297</v>
      </c>
      <c r="B4885" s="4" t="s">
        <v>1789</v>
      </c>
      <c r="C4885" s="4" t="s">
        <v>306</v>
      </c>
      <c r="D4885" s="4"/>
      <c r="E4885" s="14" t="s">
        <v>1151</v>
      </c>
      <c r="F4885" s="5">
        <f t="shared" ref="F4885:L4885" si="4089">F4886+F4898+F4889+F4892+F4895</f>
        <v>613161.80000000005</v>
      </c>
      <c r="G4885" s="5">
        <f t="shared" si="4089"/>
        <v>624341.20000000007</v>
      </c>
      <c r="H4885" s="5">
        <f t="shared" si="4089"/>
        <v>253634</v>
      </c>
      <c r="I4885" s="5">
        <f t="shared" si="4089"/>
        <v>0</v>
      </c>
      <c r="J4885" s="5">
        <f t="shared" si="4089"/>
        <v>0</v>
      </c>
      <c r="K4885" s="5">
        <f t="shared" si="4089"/>
        <v>0</v>
      </c>
      <c r="L4885" s="5">
        <f t="shared" si="4089"/>
        <v>-107732.815</v>
      </c>
      <c r="M4885" s="5">
        <f t="shared" si="4061"/>
        <v>505428.98500000004</v>
      </c>
      <c r="N4885" s="5">
        <f>N4886+N4898+N4889+N4892+N4895</f>
        <v>321650.93283000001</v>
      </c>
      <c r="O4885" s="5">
        <f>O4886+O4898+O4889+O4892+O4895</f>
        <v>177.21600000000001</v>
      </c>
      <c r="P4885" s="5">
        <f t="shared" ref="P4885:V4885" si="4090">P4886+P4898+P4889+P4892+P4895</f>
        <v>318673.71682999999</v>
      </c>
      <c r="Q4885" s="5">
        <f t="shared" si="4090"/>
        <v>0</v>
      </c>
      <c r="R4885" s="5">
        <f t="shared" si="4090"/>
        <v>0</v>
      </c>
      <c r="S4885" s="5">
        <f t="shared" si="4090"/>
        <v>0</v>
      </c>
      <c r="T4885" s="5">
        <f>T4886+T4898+T4889+T4892+T4895</f>
        <v>122665.35207000001</v>
      </c>
      <c r="U4885" s="5">
        <f t="shared" si="4090"/>
        <v>122552.46807</v>
      </c>
      <c r="V4885" s="42">
        <f t="shared" si="4090"/>
        <v>0</v>
      </c>
      <c r="W4885" s="5">
        <f t="shared" si="4084"/>
        <v>38.136171715948826</v>
      </c>
      <c r="X4885" s="27"/>
    </row>
    <row r="4886" spans="1:24" ht="15.75" customHeight="1" x14ac:dyDescent="0.3">
      <c r="A4886" s="4" t="s">
        <v>297</v>
      </c>
      <c r="B4886" s="4" t="s">
        <v>1789</v>
      </c>
      <c r="C4886" s="4" t="s">
        <v>995</v>
      </c>
      <c r="D4886" s="4"/>
      <c r="E4886" s="14" t="s">
        <v>996</v>
      </c>
      <c r="F4886" s="5">
        <f t="shared" ref="F4886:L4887" si="4091">F4887</f>
        <v>80800</v>
      </c>
      <c r="G4886" s="5">
        <f t="shared" si="4091"/>
        <v>70680</v>
      </c>
      <c r="H4886" s="5">
        <f t="shared" si="4091"/>
        <v>209400</v>
      </c>
      <c r="I4886" s="5">
        <f t="shared" si="4091"/>
        <v>0</v>
      </c>
      <c r="J4886" s="5">
        <f t="shared" si="4091"/>
        <v>0</v>
      </c>
      <c r="K4886" s="5">
        <f t="shared" si="4091"/>
        <v>0</v>
      </c>
      <c r="L4886" s="5">
        <f t="shared" si="4091"/>
        <v>-77822.784</v>
      </c>
      <c r="M4886" s="5">
        <f t="shared" si="4061"/>
        <v>2977.2160000000003</v>
      </c>
      <c r="N4886" s="5">
        <f>N4887</f>
        <v>2977.2159999999999</v>
      </c>
      <c r="O4886" s="5">
        <f>O4887</f>
        <v>177.21600000000001</v>
      </c>
      <c r="P4886" s="5">
        <f t="shared" ref="P4886:V4887" si="4092">P4887</f>
        <v>0</v>
      </c>
      <c r="Q4886" s="5">
        <f t="shared" si="4092"/>
        <v>0</v>
      </c>
      <c r="R4886" s="5">
        <f t="shared" si="4092"/>
        <v>0</v>
      </c>
      <c r="S4886" s="5">
        <f t="shared" si="4092"/>
        <v>0</v>
      </c>
      <c r="T4886" s="5">
        <f t="shared" si="4092"/>
        <v>112.884</v>
      </c>
      <c r="U4886" s="5">
        <f t="shared" si="4092"/>
        <v>0</v>
      </c>
      <c r="V4886" s="42">
        <f t="shared" si="4092"/>
        <v>0</v>
      </c>
      <c r="W4886" s="5">
        <f t="shared" si="4084"/>
        <v>3.7915959070487331</v>
      </c>
      <c r="X4886" s="27"/>
    </row>
    <row r="4887" spans="1:24" ht="31.5" customHeight="1" x14ac:dyDescent="0.3">
      <c r="A4887" s="4" t="s">
        <v>297</v>
      </c>
      <c r="B4887" s="4" t="s">
        <v>1789</v>
      </c>
      <c r="C4887" s="4" t="s">
        <v>995</v>
      </c>
      <c r="D4887" s="4" t="s">
        <v>11</v>
      </c>
      <c r="E4887" s="14" t="s">
        <v>531</v>
      </c>
      <c r="F4887" s="5">
        <f t="shared" si="4091"/>
        <v>80800</v>
      </c>
      <c r="G4887" s="5">
        <f t="shared" si="4091"/>
        <v>70680</v>
      </c>
      <c r="H4887" s="5">
        <f t="shared" si="4091"/>
        <v>209400</v>
      </c>
      <c r="I4887" s="5">
        <f t="shared" si="4091"/>
        <v>0</v>
      </c>
      <c r="J4887" s="5">
        <f t="shared" si="4091"/>
        <v>0</v>
      </c>
      <c r="K4887" s="5">
        <f t="shared" si="4091"/>
        <v>0</v>
      </c>
      <c r="L4887" s="5">
        <f t="shared" si="4091"/>
        <v>-77822.784</v>
      </c>
      <c r="M4887" s="5">
        <f t="shared" si="4061"/>
        <v>2977.2160000000003</v>
      </c>
      <c r="N4887" s="5">
        <f>N4888</f>
        <v>2977.2159999999999</v>
      </c>
      <c r="O4887" s="5">
        <f>O4888</f>
        <v>177.21600000000001</v>
      </c>
      <c r="P4887" s="5">
        <f t="shared" si="4092"/>
        <v>0</v>
      </c>
      <c r="Q4887" s="5">
        <f t="shared" si="4092"/>
        <v>0</v>
      </c>
      <c r="R4887" s="5">
        <f t="shared" si="4092"/>
        <v>0</v>
      </c>
      <c r="S4887" s="5">
        <f t="shared" si="4092"/>
        <v>0</v>
      </c>
      <c r="T4887" s="5">
        <f t="shared" si="4092"/>
        <v>112.884</v>
      </c>
      <c r="U4887" s="5">
        <f t="shared" si="4092"/>
        <v>0</v>
      </c>
      <c r="V4887" s="42">
        <f t="shared" si="4092"/>
        <v>0</v>
      </c>
      <c r="W4887" s="5">
        <f t="shared" si="4084"/>
        <v>3.7915959070487331</v>
      </c>
      <c r="X4887" s="27"/>
    </row>
    <row r="4888" spans="1:24" ht="31.5" customHeight="1" x14ac:dyDescent="0.3">
      <c r="A4888" s="4" t="s">
        <v>297</v>
      </c>
      <c r="B4888" s="4" t="s">
        <v>1789</v>
      </c>
      <c r="C4888" s="4" t="s">
        <v>995</v>
      </c>
      <c r="D4888" s="4" t="s">
        <v>12</v>
      </c>
      <c r="E4888" s="14" t="s">
        <v>532</v>
      </c>
      <c r="F4888" s="5">
        <v>80800</v>
      </c>
      <c r="G4888" s="5">
        <v>70680</v>
      </c>
      <c r="H4888" s="5">
        <v>209400</v>
      </c>
      <c r="I4888" s="5"/>
      <c r="J4888" s="5"/>
      <c r="K4888" s="5"/>
      <c r="L4888" s="5">
        <v>-77822.784</v>
      </c>
      <c r="M4888" s="5">
        <f t="shared" si="4061"/>
        <v>2977.2160000000003</v>
      </c>
      <c r="N4888" s="5">
        <v>2977.2159999999999</v>
      </c>
      <c r="O4888" s="5">
        <v>177.21600000000001</v>
      </c>
      <c r="P4888" s="5">
        <v>0</v>
      </c>
      <c r="Q4888" s="5">
        <v>0</v>
      </c>
      <c r="R4888" s="5">
        <v>0</v>
      </c>
      <c r="S4888" s="5">
        <v>0</v>
      </c>
      <c r="T4888" s="5">
        <v>112.884</v>
      </c>
      <c r="U4888" s="5">
        <v>0</v>
      </c>
      <c r="V4888" s="42">
        <v>0</v>
      </c>
      <c r="W4888" s="5">
        <f t="shared" si="4084"/>
        <v>3.7915959070487331</v>
      </c>
      <c r="X4888" s="27"/>
    </row>
    <row r="4889" spans="1:24" ht="15.75" hidden="1" customHeight="1" x14ac:dyDescent="0.25">
      <c r="A4889" s="4" t="s">
        <v>297</v>
      </c>
      <c r="B4889" s="4" t="s">
        <v>1789</v>
      </c>
      <c r="C4889" s="4" t="s">
        <v>1300</v>
      </c>
      <c r="D4889" s="4"/>
      <c r="E4889" s="14" t="s">
        <v>1301</v>
      </c>
      <c r="F4889" s="5">
        <f t="shared" ref="F4889:L4890" si="4093">F4890</f>
        <v>0</v>
      </c>
      <c r="G4889" s="5">
        <f t="shared" si="4093"/>
        <v>0</v>
      </c>
      <c r="H4889" s="5">
        <f t="shared" si="4093"/>
        <v>0</v>
      </c>
      <c r="I4889" s="5">
        <f t="shared" si="4093"/>
        <v>0</v>
      </c>
      <c r="J4889" s="5">
        <f t="shared" si="4093"/>
        <v>0</v>
      </c>
      <c r="K4889" s="5">
        <f t="shared" si="4093"/>
        <v>0</v>
      </c>
      <c r="L4889" s="5">
        <f t="shared" si="4093"/>
        <v>0</v>
      </c>
      <c r="M4889" s="5">
        <f t="shared" si="4061"/>
        <v>0</v>
      </c>
      <c r="N4889" s="5">
        <f>N4890</f>
        <v>0</v>
      </c>
      <c r="O4889" s="5">
        <f>O4890</f>
        <v>0</v>
      </c>
      <c r="P4889" s="5">
        <f t="shared" ref="P4889:V4890" si="4094">P4890</f>
        <v>0</v>
      </c>
      <c r="Q4889" s="5">
        <f t="shared" si="4094"/>
        <v>0</v>
      </c>
      <c r="R4889" s="5">
        <f t="shared" si="4094"/>
        <v>0</v>
      </c>
      <c r="S4889" s="5">
        <f t="shared" si="4094"/>
        <v>0</v>
      </c>
      <c r="T4889" s="5">
        <f t="shared" si="4094"/>
        <v>0</v>
      </c>
      <c r="U4889" s="5">
        <f t="shared" si="4094"/>
        <v>0</v>
      </c>
      <c r="V4889" s="42">
        <f t="shared" si="4094"/>
        <v>0</v>
      </c>
      <c r="W4889" s="5" t="e">
        <f t="shared" si="4084"/>
        <v>#DIV/0!</v>
      </c>
      <c r="X4889" s="27" t="s">
        <v>1591</v>
      </c>
    </row>
    <row r="4890" spans="1:24" ht="31.5" hidden="1" customHeight="1" x14ac:dyDescent="0.25">
      <c r="A4890" s="4" t="s">
        <v>297</v>
      </c>
      <c r="B4890" s="4" t="s">
        <v>1789</v>
      </c>
      <c r="C4890" s="4" t="s">
        <v>1300</v>
      </c>
      <c r="D4890" s="4" t="s">
        <v>271</v>
      </c>
      <c r="E4890" s="14" t="s">
        <v>539</v>
      </c>
      <c r="F4890" s="5">
        <f t="shared" si="4093"/>
        <v>0</v>
      </c>
      <c r="G4890" s="5">
        <f t="shared" si="4093"/>
        <v>0</v>
      </c>
      <c r="H4890" s="5">
        <f t="shared" si="4093"/>
        <v>0</v>
      </c>
      <c r="I4890" s="5">
        <f t="shared" si="4093"/>
        <v>0</v>
      </c>
      <c r="J4890" s="5">
        <f t="shared" si="4093"/>
        <v>0</v>
      </c>
      <c r="K4890" s="5">
        <f t="shared" si="4093"/>
        <v>0</v>
      </c>
      <c r="L4890" s="5">
        <f t="shared" si="4093"/>
        <v>0</v>
      </c>
      <c r="M4890" s="5">
        <f t="shared" si="4061"/>
        <v>0</v>
      </c>
      <c r="N4890" s="5">
        <f>N4891</f>
        <v>0</v>
      </c>
      <c r="O4890" s="5">
        <f>O4891</f>
        <v>0</v>
      </c>
      <c r="P4890" s="5">
        <f t="shared" si="4094"/>
        <v>0</v>
      </c>
      <c r="Q4890" s="5">
        <f t="shared" si="4094"/>
        <v>0</v>
      </c>
      <c r="R4890" s="5">
        <f t="shared" si="4094"/>
        <v>0</v>
      </c>
      <c r="S4890" s="5">
        <f t="shared" si="4094"/>
        <v>0</v>
      </c>
      <c r="T4890" s="5">
        <f t="shared" si="4094"/>
        <v>0</v>
      </c>
      <c r="U4890" s="5">
        <f t="shared" si="4094"/>
        <v>0</v>
      </c>
      <c r="V4890" s="42">
        <f t="shared" si="4094"/>
        <v>0</v>
      </c>
      <c r="W4890" s="5" t="e">
        <f t="shared" si="4084"/>
        <v>#DIV/0!</v>
      </c>
      <c r="X4890" s="27" t="s">
        <v>1591</v>
      </c>
    </row>
    <row r="4891" spans="1:24" ht="15.75" hidden="1" customHeight="1" x14ac:dyDescent="0.25">
      <c r="A4891" s="4" t="s">
        <v>297</v>
      </c>
      <c r="B4891" s="4" t="s">
        <v>1789</v>
      </c>
      <c r="C4891" s="4" t="s">
        <v>1300</v>
      </c>
      <c r="D4891" s="4" t="s">
        <v>270</v>
      </c>
      <c r="E4891" s="14" t="s">
        <v>540</v>
      </c>
      <c r="F4891" s="5"/>
      <c r="G4891" s="5"/>
      <c r="H4891" s="5"/>
      <c r="I4891" s="5"/>
      <c r="J4891" s="5"/>
      <c r="K4891" s="5"/>
      <c r="L4891" s="5"/>
      <c r="M4891" s="5">
        <f t="shared" si="4061"/>
        <v>0</v>
      </c>
      <c r="N4891" s="5">
        <v>0</v>
      </c>
      <c r="O4891" s="5">
        <v>0</v>
      </c>
      <c r="P4891" s="5">
        <v>0</v>
      </c>
      <c r="Q4891" s="5">
        <v>0</v>
      </c>
      <c r="R4891" s="5">
        <v>0</v>
      </c>
      <c r="S4891" s="5">
        <v>0</v>
      </c>
      <c r="T4891" s="5">
        <v>0</v>
      </c>
      <c r="U4891" s="5">
        <v>0</v>
      </c>
      <c r="V4891" s="42">
        <v>0</v>
      </c>
      <c r="W4891" s="5" t="e">
        <f t="shared" si="4084"/>
        <v>#DIV/0!</v>
      </c>
      <c r="X4891" s="27" t="s">
        <v>1591</v>
      </c>
    </row>
    <row r="4892" spans="1:24" ht="15.75" hidden="1" customHeight="1" x14ac:dyDescent="0.25">
      <c r="A4892" s="4" t="s">
        <v>297</v>
      </c>
      <c r="B4892" s="4" t="s">
        <v>1789</v>
      </c>
      <c r="C4892" s="4" t="s">
        <v>1302</v>
      </c>
      <c r="D4892" s="4"/>
      <c r="E4892" s="14" t="s">
        <v>1304</v>
      </c>
      <c r="F4892" s="5">
        <f t="shared" ref="F4892:L4893" si="4095">F4893</f>
        <v>0</v>
      </c>
      <c r="G4892" s="5">
        <f t="shared" si="4095"/>
        <v>0</v>
      </c>
      <c r="H4892" s="5">
        <f t="shared" si="4095"/>
        <v>0</v>
      </c>
      <c r="I4892" s="5">
        <f t="shared" si="4095"/>
        <v>0</v>
      </c>
      <c r="J4892" s="5">
        <f t="shared" si="4095"/>
        <v>0</v>
      </c>
      <c r="K4892" s="5">
        <f t="shared" si="4095"/>
        <v>0</v>
      </c>
      <c r="L4892" s="5">
        <f t="shared" si="4095"/>
        <v>0</v>
      </c>
      <c r="M4892" s="5">
        <f t="shared" si="4061"/>
        <v>0</v>
      </c>
      <c r="N4892" s="5">
        <f>N4893</f>
        <v>0</v>
      </c>
      <c r="O4892" s="5">
        <f>O4893</f>
        <v>0</v>
      </c>
      <c r="P4892" s="5">
        <f t="shared" ref="P4892:V4893" si="4096">P4893</f>
        <v>0</v>
      </c>
      <c r="Q4892" s="5">
        <f t="shared" si="4096"/>
        <v>0</v>
      </c>
      <c r="R4892" s="5">
        <f t="shared" si="4096"/>
        <v>0</v>
      </c>
      <c r="S4892" s="5">
        <f t="shared" si="4096"/>
        <v>0</v>
      </c>
      <c r="T4892" s="5">
        <f t="shared" si="4096"/>
        <v>0</v>
      </c>
      <c r="U4892" s="5">
        <f t="shared" si="4096"/>
        <v>0</v>
      </c>
      <c r="V4892" s="42">
        <f t="shared" si="4096"/>
        <v>0</v>
      </c>
      <c r="W4892" s="5" t="e">
        <f t="shared" si="4084"/>
        <v>#DIV/0!</v>
      </c>
      <c r="X4892" s="27" t="s">
        <v>1591</v>
      </c>
    </row>
    <row r="4893" spans="1:24" ht="31.5" hidden="1" customHeight="1" x14ac:dyDescent="0.25">
      <c r="A4893" s="4" t="s">
        <v>297</v>
      </c>
      <c r="B4893" s="4" t="s">
        <v>1789</v>
      </c>
      <c r="C4893" s="4" t="s">
        <v>1302</v>
      </c>
      <c r="D4893" s="4" t="s">
        <v>271</v>
      </c>
      <c r="E4893" s="14" t="s">
        <v>539</v>
      </c>
      <c r="F4893" s="5">
        <f t="shared" si="4095"/>
        <v>0</v>
      </c>
      <c r="G4893" s="5">
        <f t="shared" si="4095"/>
        <v>0</v>
      </c>
      <c r="H4893" s="5">
        <f t="shared" si="4095"/>
        <v>0</v>
      </c>
      <c r="I4893" s="5">
        <f t="shared" si="4095"/>
        <v>0</v>
      </c>
      <c r="J4893" s="5">
        <f t="shared" si="4095"/>
        <v>0</v>
      </c>
      <c r="K4893" s="5">
        <f t="shared" si="4095"/>
        <v>0</v>
      </c>
      <c r="L4893" s="5">
        <f t="shared" si="4095"/>
        <v>0</v>
      </c>
      <c r="M4893" s="5">
        <f t="shared" si="4061"/>
        <v>0</v>
      </c>
      <c r="N4893" s="5">
        <f>N4894</f>
        <v>0</v>
      </c>
      <c r="O4893" s="5">
        <f>O4894</f>
        <v>0</v>
      </c>
      <c r="P4893" s="5">
        <f t="shared" si="4096"/>
        <v>0</v>
      </c>
      <c r="Q4893" s="5">
        <f t="shared" si="4096"/>
        <v>0</v>
      </c>
      <c r="R4893" s="5">
        <f t="shared" si="4096"/>
        <v>0</v>
      </c>
      <c r="S4893" s="5">
        <f t="shared" si="4096"/>
        <v>0</v>
      </c>
      <c r="T4893" s="5">
        <f t="shared" si="4096"/>
        <v>0</v>
      </c>
      <c r="U4893" s="5">
        <f t="shared" si="4096"/>
        <v>0</v>
      </c>
      <c r="V4893" s="42">
        <f t="shared" si="4096"/>
        <v>0</v>
      </c>
      <c r="W4893" s="5" t="e">
        <f t="shared" si="4084"/>
        <v>#DIV/0!</v>
      </c>
      <c r="X4893" s="27" t="s">
        <v>1591</v>
      </c>
    </row>
    <row r="4894" spans="1:24" ht="15.75" hidden="1" customHeight="1" x14ac:dyDescent="0.25">
      <c r="A4894" s="4" t="s">
        <v>297</v>
      </c>
      <c r="B4894" s="4" t="s">
        <v>1789</v>
      </c>
      <c r="C4894" s="4" t="s">
        <v>1302</v>
      </c>
      <c r="D4894" s="4" t="s">
        <v>270</v>
      </c>
      <c r="E4894" s="14" t="s">
        <v>540</v>
      </c>
      <c r="F4894" s="5"/>
      <c r="G4894" s="5"/>
      <c r="H4894" s="5"/>
      <c r="I4894" s="5"/>
      <c r="J4894" s="5"/>
      <c r="K4894" s="5"/>
      <c r="L4894" s="5"/>
      <c r="M4894" s="5">
        <f t="shared" si="4061"/>
        <v>0</v>
      </c>
      <c r="N4894" s="5">
        <v>0</v>
      </c>
      <c r="O4894" s="5">
        <v>0</v>
      </c>
      <c r="P4894" s="5">
        <v>0</v>
      </c>
      <c r="Q4894" s="5">
        <v>0</v>
      </c>
      <c r="R4894" s="5">
        <v>0</v>
      </c>
      <c r="S4894" s="5">
        <v>0</v>
      </c>
      <c r="T4894" s="5">
        <v>0</v>
      </c>
      <c r="U4894" s="5">
        <v>0</v>
      </c>
      <c r="V4894" s="42">
        <v>0</v>
      </c>
      <c r="W4894" s="5" t="e">
        <f t="shared" si="4084"/>
        <v>#DIV/0!</v>
      </c>
      <c r="X4894" s="27" t="s">
        <v>1591</v>
      </c>
    </row>
    <row r="4895" spans="1:24" ht="15.75" hidden="1" customHeight="1" x14ac:dyDescent="0.25">
      <c r="A4895" s="4" t="s">
        <v>297</v>
      </c>
      <c r="B4895" s="4" t="s">
        <v>1789</v>
      </c>
      <c r="C4895" s="4" t="s">
        <v>1303</v>
      </c>
      <c r="D4895" s="4"/>
      <c r="E4895" s="14" t="s">
        <v>1305</v>
      </c>
      <c r="F4895" s="5">
        <f t="shared" ref="F4895:L4896" si="4097">F4896</f>
        <v>0</v>
      </c>
      <c r="G4895" s="5">
        <f t="shared" si="4097"/>
        <v>0</v>
      </c>
      <c r="H4895" s="5">
        <f t="shared" si="4097"/>
        <v>0</v>
      </c>
      <c r="I4895" s="5">
        <f t="shared" si="4097"/>
        <v>0</v>
      </c>
      <c r="J4895" s="5">
        <f t="shared" si="4097"/>
        <v>0</v>
      </c>
      <c r="K4895" s="5">
        <f t="shared" si="4097"/>
        <v>0</v>
      </c>
      <c r="L4895" s="5">
        <f t="shared" si="4097"/>
        <v>0</v>
      </c>
      <c r="M4895" s="5">
        <f t="shared" si="4061"/>
        <v>0</v>
      </c>
      <c r="N4895" s="5">
        <f>N4896</f>
        <v>0</v>
      </c>
      <c r="O4895" s="5">
        <f>O4896</f>
        <v>0</v>
      </c>
      <c r="P4895" s="5">
        <f t="shared" ref="P4895:V4896" si="4098">P4896</f>
        <v>0</v>
      </c>
      <c r="Q4895" s="5">
        <f t="shared" si="4098"/>
        <v>0</v>
      </c>
      <c r="R4895" s="5">
        <f t="shared" si="4098"/>
        <v>0</v>
      </c>
      <c r="S4895" s="5">
        <f t="shared" si="4098"/>
        <v>0</v>
      </c>
      <c r="T4895" s="5">
        <f t="shared" si="4098"/>
        <v>0</v>
      </c>
      <c r="U4895" s="5">
        <f t="shared" si="4098"/>
        <v>0</v>
      </c>
      <c r="V4895" s="42">
        <f t="shared" si="4098"/>
        <v>0</v>
      </c>
      <c r="W4895" s="5" t="e">
        <f t="shared" si="4084"/>
        <v>#DIV/0!</v>
      </c>
      <c r="X4895" s="27" t="s">
        <v>1591</v>
      </c>
    </row>
    <row r="4896" spans="1:24" ht="31.5" hidden="1" customHeight="1" x14ac:dyDescent="0.3">
      <c r="A4896" s="4" t="s">
        <v>297</v>
      </c>
      <c r="B4896" s="4" t="s">
        <v>1789</v>
      </c>
      <c r="C4896" s="4" t="s">
        <v>1303</v>
      </c>
      <c r="D4896" s="4" t="s">
        <v>271</v>
      </c>
      <c r="E4896" s="14" t="s">
        <v>539</v>
      </c>
      <c r="F4896" s="5">
        <f t="shared" si="4097"/>
        <v>0</v>
      </c>
      <c r="G4896" s="5">
        <f t="shared" si="4097"/>
        <v>0</v>
      </c>
      <c r="H4896" s="5">
        <f t="shared" si="4097"/>
        <v>0</v>
      </c>
      <c r="I4896" s="5">
        <f t="shared" si="4097"/>
        <v>0</v>
      </c>
      <c r="J4896" s="5">
        <f t="shared" si="4097"/>
        <v>0</v>
      </c>
      <c r="K4896" s="5">
        <f t="shared" si="4097"/>
        <v>0</v>
      </c>
      <c r="L4896" s="5">
        <f t="shared" si="4097"/>
        <v>0</v>
      </c>
      <c r="M4896" s="5">
        <f t="shared" si="4061"/>
        <v>0</v>
      </c>
      <c r="N4896" s="5">
        <f>N4897</f>
        <v>0</v>
      </c>
      <c r="O4896" s="5">
        <f>O4897</f>
        <v>0</v>
      </c>
      <c r="P4896" s="5">
        <f t="shared" si="4098"/>
        <v>0</v>
      </c>
      <c r="Q4896" s="5">
        <f t="shared" si="4098"/>
        <v>0</v>
      </c>
      <c r="R4896" s="5">
        <f t="shared" si="4098"/>
        <v>0</v>
      </c>
      <c r="S4896" s="5">
        <f t="shared" si="4098"/>
        <v>0</v>
      </c>
      <c r="T4896" s="5">
        <f t="shared" si="4098"/>
        <v>0</v>
      </c>
      <c r="U4896" s="5">
        <f t="shared" si="4098"/>
        <v>0</v>
      </c>
      <c r="V4896" s="42">
        <f t="shared" si="4098"/>
        <v>0</v>
      </c>
      <c r="W4896" s="5" t="e">
        <f t="shared" si="4084"/>
        <v>#DIV/0!</v>
      </c>
      <c r="X4896" s="27" t="s">
        <v>1591</v>
      </c>
    </row>
    <row r="4897" spans="1:25" ht="15.75" hidden="1" customHeight="1" x14ac:dyDescent="0.3">
      <c r="A4897" s="4" t="s">
        <v>297</v>
      </c>
      <c r="B4897" s="4" t="s">
        <v>1789</v>
      </c>
      <c r="C4897" s="4" t="s">
        <v>1303</v>
      </c>
      <c r="D4897" s="4" t="s">
        <v>270</v>
      </c>
      <c r="E4897" s="14" t="s">
        <v>540</v>
      </c>
      <c r="F4897" s="5"/>
      <c r="G4897" s="5"/>
      <c r="H4897" s="5"/>
      <c r="I4897" s="5"/>
      <c r="J4897" s="5"/>
      <c r="K4897" s="5"/>
      <c r="L4897" s="5"/>
      <c r="M4897" s="5">
        <f t="shared" si="4061"/>
        <v>0</v>
      </c>
      <c r="N4897" s="5">
        <v>0</v>
      </c>
      <c r="O4897" s="5">
        <v>0</v>
      </c>
      <c r="P4897" s="5">
        <v>0</v>
      </c>
      <c r="Q4897" s="5">
        <v>0</v>
      </c>
      <c r="R4897" s="5">
        <v>0</v>
      </c>
      <c r="S4897" s="5">
        <v>0</v>
      </c>
      <c r="T4897" s="5">
        <v>0</v>
      </c>
      <c r="U4897" s="5">
        <v>0</v>
      </c>
      <c r="V4897" s="42">
        <v>0</v>
      </c>
      <c r="W4897" s="5" t="e">
        <f t="shared" si="4084"/>
        <v>#DIV/0!</v>
      </c>
      <c r="X4897" s="27" t="s">
        <v>1591</v>
      </c>
    </row>
    <row r="4898" spans="1:25" ht="15.75" customHeight="1" x14ac:dyDescent="0.3">
      <c r="A4898" s="4" t="s">
        <v>297</v>
      </c>
      <c r="B4898" s="4" t="s">
        <v>1789</v>
      </c>
      <c r="C4898" s="4" t="s">
        <v>990</v>
      </c>
      <c r="D4898" s="4"/>
      <c r="E4898" s="14" t="s">
        <v>1025</v>
      </c>
      <c r="F4898" s="5">
        <f t="shared" ref="F4898:L4899" si="4099">F4899</f>
        <v>532361.80000000005</v>
      </c>
      <c r="G4898" s="5">
        <f t="shared" si="4099"/>
        <v>553661.20000000007</v>
      </c>
      <c r="H4898" s="5">
        <f t="shared" si="4099"/>
        <v>44234</v>
      </c>
      <c r="I4898" s="5">
        <f t="shared" si="4099"/>
        <v>0</v>
      </c>
      <c r="J4898" s="5">
        <f t="shared" si="4099"/>
        <v>0</v>
      </c>
      <c r="K4898" s="5">
        <f t="shared" si="4099"/>
        <v>0</v>
      </c>
      <c r="L4898" s="5">
        <f t="shared" si="4099"/>
        <v>-29910.031000000003</v>
      </c>
      <c r="M4898" s="5">
        <f t="shared" si="4061"/>
        <v>502451.76900000003</v>
      </c>
      <c r="N4898" s="5">
        <f>N4899</f>
        <v>318673.71682999999</v>
      </c>
      <c r="O4898" s="5">
        <f>O4899</f>
        <v>0</v>
      </c>
      <c r="P4898" s="5">
        <f t="shared" ref="P4898:V4899" si="4100">P4899</f>
        <v>318673.71682999999</v>
      </c>
      <c r="Q4898" s="5">
        <f t="shared" si="4100"/>
        <v>0</v>
      </c>
      <c r="R4898" s="5">
        <f t="shared" si="4100"/>
        <v>0</v>
      </c>
      <c r="S4898" s="5">
        <f t="shared" si="4100"/>
        <v>0</v>
      </c>
      <c r="T4898" s="5">
        <f t="shared" si="4100"/>
        <v>122552.46807</v>
      </c>
      <c r="U4898" s="5">
        <f t="shared" si="4100"/>
        <v>122552.46807</v>
      </c>
      <c r="V4898" s="42">
        <f t="shared" si="4100"/>
        <v>0</v>
      </c>
      <c r="W4898" s="5">
        <f t="shared" si="4084"/>
        <v>38.457036648358731</v>
      </c>
      <c r="X4898" s="27"/>
    </row>
    <row r="4899" spans="1:25" ht="31.5" customHeight="1" x14ac:dyDescent="0.3">
      <c r="A4899" s="4" t="s">
        <v>297</v>
      </c>
      <c r="B4899" s="4" t="s">
        <v>1789</v>
      </c>
      <c r="C4899" s="4" t="s">
        <v>990</v>
      </c>
      <c r="D4899" s="4" t="s">
        <v>11</v>
      </c>
      <c r="E4899" s="14" t="s">
        <v>531</v>
      </c>
      <c r="F4899" s="5">
        <f t="shared" si="4099"/>
        <v>532361.80000000005</v>
      </c>
      <c r="G4899" s="5">
        <f t="shared" si="4099"/>
        <v>553661.20000000007</v>
      </c>
      <c r="H4899" s="5">
        <f t="shared" si="4099"/>
        <v>44234</v>
      </c>
      <c r="I4899" s="5">
        <f t="shared" si="4099"/>
        <v>0</v>
      </c>
      <c r="J4899" s="5">
        <f t="shared" si="4099"/>
        <v>0</v>
      </c>
      <c r="K4899" s="5">
        <f t="shared" si="4099"/>
        <v>0</v>
      </c>
      <c r="L4899" s="5">
        <f t="shared" si="4099"/>
        <v>-29910.031000000003</v>
      </c>
      <c r="M4899" s="5">
        <f t="shared" si="4061"/>
        <v>502451.76900000003</v>
      </c>
      <c r="N4899" s="5">
        <f>N4900</f>
        <v>318673.71682999999</v>
      </c>
      <c r="O4899" s="5">
        <f>O4900</f>
        <v>0</v>
      </c>
      <c r="P4899" s="5">
        <f t="shared" si="4100"/>
        <v>318673.71682999999</v>
      </c>
      <c r="Q4899" s="5">
        <f t="shared" si="4100"/>
        <v>0</v>
      </c>
      <c r="R4899" s="5">
        <f t="shared" si="4100"/>
        <v>0</v>
      </c>
      <c r="S4899" s="5">
        <f t="shared" si="4100"/>
        <v>0</v>
      </c>
      <c r="T4899" s="5">
        <f t="shared" si="4100"/>
        <v>122552.46807</v>
      </c>
      <c r="U4899" s="5">
        <f t="shared" si="4100"/>
        <v>122552.46807</v>
      </c>
      <c r="V4899" s="42">
        <f t="shared" si="4100"/>
        <v>0</v>
      </c>
      <c r="W4899" s="5">
        <f t="shared" si="4084"/>
        <v>38.457036648358731</v>
      </c>
      <c r="X4899" s="27"/>
    </row>
    <row r="4900" spans="1:25" ht="31.5" customHeight="1" x14ac:dyDescent="0.3">
      <c r="A4900" s="4" t="s">
        <v>297</v>
      </c>
      <c r="B4900" s="4" t="s">
        <v>1789</v>
      </c>
      <c r="C4900" s="4" t="s">
        <v>990</v>
      </c>
      <c r="D4900" s="4" t="s">
        <v>12</v>
      </c>
      <c r="E4900" s="14" t="s">
        <v>532</v>
      </c>
      <c r="F4900" s="5">
        <v>532361.80000000005</v>
      </c>
      <c r="G4900" s="5">
        <v>553661.20000000007</v>
      </c>
      <c r="H4900" s="5">
        <v>44234</v>
      </c>
      <c r="I4900" s="5"/>
      <c r="J4900" s="5"/>
      <c r="K4900" s="5"/>
      <c r="L4900" s="5">
        <f>3300-23300-9910.031</f>
        <v>-29910.031000000003</v>
      </c>
      <c r="M4900" s="5">
        <f t="shared" si="4061"/>
        <v>502451.76900000003</v>
      </c>
      <c r="N4900" s="5">
        <v>318673.71682999999</v>
      </c>
      <c r="O4900" s="5">
        <v>0</v>
      </c>
      <c r="P4900" s="5">
        <f>N4900</f>
        <v>318673.71682999999</v>
      </c>
      <c r="Q4900" s="5">
        <f>O4900</f>
        <v>0</v>
      </c>
      <c r="R4900" s="5">
        <v>0</v>
      </c>
      <c r="S4900" s="5">
        <v>0</v>
      </c>
      <c r="T4900" s="5">
        <v>122552.46807</v>
      </c>
      <c r="U4900" s="5">
        <f>T4900</f>
        <v>122552.46807</v>
      </c>
      <c r="V4900" s="42">
        <v>0</v>
      </c>
      <c r="W4900" s="5">
        <f t="shared" si="4084"/>
        <v>38.457036648358731</v>
      </c>
      <c r="X4900" s="27"/>
    </row>
    <row r="4901" spans="1:25" ht="63" hidden="1" customHeight="1" x14ac:dyDescent="0.25">
      <c r="A4901" s="4" t="s">
        <v>297</v>
      </c>
      <c r="B4901" s="4" t="s">
        <v>1789</v>
      </c>
      <c r="C4901" s="4" t="s">
        <v>303</v>
      </c>
      <c r="D4901" s="4"/>
      <c r="E4901" s="14" t="s">
        <v>1260</v>
      </c>
      <c r="F4901" s="5">
        <f t="shared" ref="F4901:L4901" si="4101">F4902+F4909</f>
        <v>0</v>
      </c>
      <c r="G4901" s="5">
        <f t="shared" si="4101"/>
        <v>0</v>
      </c>
      <c r="H4901" s="5">
        <f t="shared" si="4101"/>
        <v>0</v>
      </c>
      <c r="I4901" s="5">
        <f t="shared" si="4101"/>
        <v>0</v>
      </c>
      <c r="J4901" s="5">
        <f t="shared" si="4101"/>
        <v>0</v>
      </c>
      <c r="K4901" s="5">
        <f t="shared" si="4101"/>
        <v>0</v>
      </c>
      <c r="L4901" s="5">
        <f t="shared" si="4101"/>
        <v>0</v>
      </c>
      <c r="M4901" s="5">
        <f t="shared" si="4061"/>
        <v>0</v>
      </c>
      <c r="N4901" s="5">
        <f>N4902+N4909</f>
        <v>0</v>
      </c>
      <c r="O4901" s="5">
        <f>O4902+O4909</f>
        <v>0</v>
      </c>
      <c r="P4901" s="5">
        <f t="shared" ref="P4901:V4901" si="4102">P4902+P4909</f>
        <v>0</v>
      </c>
      <c r="Q4901" s="5">
        <f t="shared" si="4102"/>
        <v>0</v>
      </c>
      <c r="R4901" s="5">
        <f t="shared" si="4102"/>
        <v>0</v>
      </c>
      <c r="S4901" s="5">
        <f t="shared" si="4102"/>
        <v>0</v>
      </c>
      <c r="T4901" s="5">
        <f t="shared" si="4102"/>
        <v>0</v>
      </c>
      <c r="U4901" s="5">
        <f t="shared" si="4102"/>
        <v>0</v>
      </c>
      <c r="V4901" s="42">
        <f t="shared" si="4102"/>
        <v>0</v>
      </c>
      <c r="W4901" s="5" t="e">
        <f t="shared" si="4084"/>
        <v>#DIV/0!</v>
      </c>
      <c r="X4901" s="27" t="s">
        <v>1591</v>
      </c>
      <c r="Y4901" s="2" t="s">
        <v>1630</v>
      </c>
    </row>
    <row r="4902" spans="1:25" ht="47.25" hidden="1" customHeight="1" x14ac:dyDescent="0.25">
      <c r="A4902" s="4" t="s">
        <v>297</v>
      </c>
      <c r="B4902" s="4" t="s">
        <v>1789</v>
      </c>
      <c r="C4902" s="4" t="s">
        <v>307</v>
      </c>
      <c r="D4902" s="4"/>
      <c r="E4902" s="14" t="s">
        <v>1153</v>
      </c>
      <c r="F4902" s="5">
        <f t="shared" ref="F4902:L4902" si="4103">F4903+F4906</f>
        <v>0</v>
      </c>
      <c r="G4902" s="5">
        <f t="shared" si="4103"/>
        <v>0</v>
      </c>
      <c r="H4902" s="5">
        <f t="shared" si="4103"/>
        <v>0</v>
      </c>
      <c r="I4902" s="5">
        <f t="shared" si="4103"/>
        <v>0</v>
      </c>
      <c r="J4902" s="5">
        <f t="shared" si="4103"/>
        <v>0</v>
      </c>
      <c r="K4902" s="5">
        <f t="shared" si="4103"/>
        <v>0</v>
      </c>
      <c r="L4902" s="5">
        <f t="shared" si="4103"/>
        <v>0</v>
      </c>
      <c r="M4902" s="5">
        <f t="shared" si="4061"/>
        <v>0</v>
      </c>
      <c r="N4902" s="5">
        <f>N4903+N4906</f>
        <v>0</v>
      </c>
      <c r="O4902" s="5">
        <f>O4903+O4906</f>
        <v>0</v>
      </c>
      <c r="P4902" s="5">
        <f t="shared" ref="P4902:V4902" si="4104">P4903+P4906</f>
        <v>0</v>
      </c>
      <c r="Q4902" s="5">
        <f t="shared" si="4104"/>
        <v>0</v>
      </c>
      <c r="R4902" s="5">
        <f t="shared" si="4104"/>
        <v>0</v>
      </c>
      <c r="S4902" s="5">
        <f t="shared" si="4104"/>
        <v>0</v>
      </c>
      <c r="T4902" s="5">
        <f t="shared" si="4104"/>
        <v>0</v>
      </c>
      <c r="U4902" s="5">
        <f t="shared" si="4104"/>
        <v>0</v>
      </c>
      <c r="V4902" s="42">
        <f t="shared" si="4104"/>
        <v>0</v>
      </c>
      <c r="W4902" s="5" t="e">
        <f t="shared" si="4084"/>
        <v>#DIV/0!</v>
      </c>
      <c r="X4902" s="27" t="s">
        <v>1591</v>
      </c>
      <c r="Y4902" s="2" t="s">
        <v>1630</v>
      </c>
    </row>
    <row r="4903" spans="1:25" ht="31.5" hidden="1" customHeight="1" x14ac:dyDescent="0.25">
      <c r="A4903" s="4" t="s">
        <v>297</v>
      </c>
      <c r="B4903" s="4" t="s">
        <v>1789</v>
      </c>
      <c r="C4903" s="4" t="s">
        <v>997</v>
      </c>
      <c r="D4903" s="4"/>
      <c r="E4903" s="14" t="s">
        <v>998</v>
      </c>
      <c r="F4903" s="5">
        <f t="shared" ref="F4903:L4904" si="4105">F4904</f>
        <v>0</v>
      </c>
      <c r="G4903" s="5">
        <f t="shared" si="4105"/>
        <v>0</v>
      </c>
      <c r="H4903" s="5">
        <f t="shared" si="4105"/>
        <v>0</v>
      </c>
      <c r="I4903" s="5">
        <f t="shared" si="4105"/>
        <v>0</v>
      </c>
      <c r="J4903" s="5">
        <f t="shared" si="4105"/>
        <v>0</v>
      </c>
      <c r="K4903" s="5">
        <f t="shared" si="4105"/>
        <v>0</v>
      </c>
      <c r="L4903" s="5">
        <f t="shared" si="4105"/>
        <v>0</v>
      </c>
      <c r="M4903" s="5">
        <f t="shared" si="4061"/>
        <v>0</v>
      </c>
      <c r="N4903" s="5">
        <f>N4904</f>
        <v>0</v>
      </c>
      <c r="O4903" s="5">
        <f>O4904</f>
        <v>0</v>
      </c>
      <c r="P4903" s="5">
        <f t="shared" ref="P4903:V4904" si="4106">P4904</f>
        <v>0</v>
      </c>
      <c r="Q4903" s="5">
        <f t="shared" si="4106"/>
        <v>0</v>
      </c>
      <c r="R4903" s="5">
        <f t="shared" si="4106"/>
        <v>0</v>
      </c>
      <c r="S4903" s="5">
        <f t="shared" si="4106"/>
        <v>0</v>
      </c>
      <c r="T4903" s="5">
        <f t="shared" si="4106"/>
        <v>0</v>
      </c>
      <c r="U4903" s="5">
        <f t="shared" si="4106"/>
        <v>0</v>
      </c>
      <c r="V4903" s="42">
        <f t="shared" si="4106"/>
        <v>0</v>
      </c>
      <c r="W4903" s="5" t="e">
        <f t="shared" si="4084"/>
        <v>#DIV/0!</v>
      </c>
      <c r="X4903" s="27" t="s">
        <v>1591</v>
      </c>
      <c r="Y4903" s="2" t="s">
        <v>1630</v>
      </c>
    </row>
    <row r="4904" spans="1:25" ht="31.5" hidden="1" customHeight="1" x14ac:dyDescent="0.25">
      <c r="A4904" s="4" t="s">
        <v>297</v>
      </c>
      <c r="B4904" s="4" t="s">
        <v>1789</v>
      </c>
      <c r="C4904" s="4" t="s">
        <v>997</v>
      </c>
      <c r="D4904" s="4" t="s">
        <v>271</v>
      </c>
      <c r="E4904" s="14" t="s">
        <v>539</v>
      </c>
      <c r="F4904" s="5">
        <f t="shared" si="4105"/>
        <v>0</v>
      </c>
      <c r="G4904" s="5">
        <f t="shared" si="4105"/>
        <v>0</v>
      </c>
      <c r="H4904" s="5">
        <f t="shared" si="4105"/>
        <v>0</v>
      </c>
      <c r="I4904" s="5">
        <f t="shared" si="4105"/>
        <v>0</v>
      </c>
      <c r="J4904" s="5">
        <f t="shared" si="4105"/>
        <v>0</v>
      </c>
      <c r="K4904" s="5">
        <f t="shared" si="4105"/>
        <v>0</v>
      </c>
      <c r="L4904" s="5">
        <f t="shared" si="4105"/>
        <v>0</v>
      </c>
      <c r="M4904" s="5">
        <f t="shared" si="4061"/>
        <v>0</v>
      </c>
      <c r="N4904" s="5">
        <f>N4905</f>
        <v>0</v>
      </c>
      <c r="O4904" s="5">
        <f>O4905</f>
        <v>0</v>
      </c>
      <c r="P4904" s="5">
        <f t="shared" si="4106"/>
        <v>0</v>
      </c>
      <c r="Q4904" s="5">
        <f t="shared" si="4106"/>
        <v>0</v>
      </c>
      <c r="R4904" s="5">
        <f t="shared" si="4106"/>
        <v>0</v>
      </c>
      <c r="S4904" s="5">
        <f t="shared" si="4106"/>
        <v>0</v>
      </c>
      <c r="T4904" s="5">
        <f t="shared" si="4106"/>
        <v>0</v>
      </c>
      <c r="U4904" s="5">
        <f t="shared" si="4106"/>
        <v>0</v>
      </c>
      <c r="V4904" s="42">
        <f t="shared" si="4106"/>
        <v>0</v>
      </c>
      <c r="W4904" s="5" t="e">
        <f t="shared" si="4084"/>
        <v>#DIV/0!</v>
      </c>
      <c r="X4904" s="27" t="s">
        <v>1591</v>
      </c>
      <c r="Y4904" s="2" t="s">
        <v>1630</v>
      </c>
    </row>
    <row r="4905" spans="1:25" ht="15.75" hidden="1" customHeight="1" x14ac:dyDescent="0.25">
      <c r="A4905" s="4" t="s">
        <v>297</v>
      </c>
      <c r="B4905" s="4" t="s">
        <v>1789</v>
      </c>
      <c r="C4905" s="4" t="s">
        <v>997</v>
      </c>
      <c r="D4905" s="4" t="s">
        <v>270</v>
      </c>
      <c r="E4905" s="14" t="s">
        <v>540</v>
      </c>
      <c r="F4905" s="5"/>
      <c r="G4905" s="5"/>
      <c r="H4905" s="5"/>
      <c r="I4905" s="5"/>
      <c r="J4905" s="5"/>
      <c r="K4905" s="5"/>
      <c r="L4905" s="5">
        <v>0</v>
      </c>
      <c r="M4905" s="5">
        <f t="shared" si="4061"/>
        <v>0</v>
      </c>
      <c r="N4905" s="5">
        <v>0</v>
      </c>
      <c r="O4905" s="5">
        <v>0</v>
      </c>
      <c r="P4905" s="5">
        <v>0</v>
      </c>
      <c r="Q4905" s="5">
        <v>0</v>
      </c>
      <c r="R4905" s="5">
        <v>0</v>
      </c>
      <c r="S4905" s="5">
        <v>0</v>
      </c>
      <c r="T4905" s="5">
        <v>0</v>
      </c>
      <c r="U4905" s="5">
        <v>0</v>
      </c>
      <c r="V4905" s="42">
        <v>0</v>
      </c>
      <c r="W4905" s="5" t="e">
        <f t="shared" si="4084"/>
        <v>#DIV/0!</v>
      </c>
      <c r="X4905" s="27" t="s">
        <v>1591</v>
      </c>
      <c r="Y4905" s="2" t="s">
        <v>1630</v>
      </c>
    </row>
    <row r="4906" spans="1:25" ht="15.75" hidden="1" customHeight="1" x14ac:dyDescent="0.25">
      <c r="A4906" s="4" t="s">
        <v>297</v>
      </c>
      <c r="B4906" s="4" t="s">
        <v>1789</v>
      </c>
      <c r="C4906" s="4" t="s">
        <v>991</v>
      </c>
      <c r="D4906" s="4"/>
      <c r="E4906" s="14" t="s">
        <v>1025</v>
      </c>
      <c r="F4906" s="5">
        <f t="shared" ref="F4906:L4907" si="4107">F4907</f>
        <v>0</v>
      </c>
      <c r="G4906" s="5">
        <f t="shared" si="4107"/>
        <v>0</v>
      </c>
      <c r="H4906" s="5">
        <f t="shared" si="4107"/>
        <v>0</v>
      </c>
      <c r="I4906" s="5">
        <f t="shared" si="4107"/>
        <v>0</v>
      </c>
      <c r="J4906" s="5">
        <f t="shared" si="4107"/>
        <v>0</v>
      </c>
      <c r="K4906" s="5">
        <f t="shared" si="4107"/>
        <v>0</v>
      </c>
      <c r="L4906" s="5">
        <f t="shared" si="4107"/>
        <v>0</v>
      </c>
      <c r="M4906" s="5">
        <f t="shared" si="4061"/>
        <v>0</v>
      </c>
      <c r="N4906" s="5">
        <f>N4907</f>
        <v>0</v>
      </c>
      <c r="O4906" s="5">
        <f>O4907</f>
        <v>0</v>
      </c>
      <c r="P4906" s="5">
        <f t="shared" ref="P4906:V4907" si="4108">P4907</f>
        <v>0</v>
      </c>
      <c r="Q4906" s="5">
        <f t="shared" si="4108"/>
        <v>0</v>
      </c>
      <c r="R4906" s="5">
        <f t="shared" si="4108"/>
        <v>0</v>
      </c>
      <c r="S4906" s="5">
        <f t="shared" si="4108"/>
        <v>0</v>
      </c>
      <c r="T4906" s="5">
        <f t="shared" si="4108"/>
        <v>0</v>
      </c>
      <c r="U4906" s="5">
        <f t="shared" si="4108"/>
        <v>0</v>
      </c>
      <c r="V4906" s="42">
        <f t="shared" si="4108"/>
        <v>0</v>
      </c>
      <c r="W4906" s="5" t="e">
        <f t="shared" si="4084"/>
        <v>#DIV/0!</v>
      </c>
      <c r="X4906" s="27" t="s">
        <v>1591</v>
      </c>
      <c r="Y4906" s="2" t="s">
        <v>1630</v>
      </c>
    </row>
    <row r="4907" spans="1:25" ht="31.5" hidden="1" customHeight="1" x14ac:dyDescent="0.25">
      <c r="A4907" s="4" t="s">
        <v>297</v>
      </c>
      <c r="B4907" s="4" t="s">
        <v>1789</v>
      </c>
      <c r="C4907" s="4" t="s">
        <v>991</v>
      </c>
      <c r="D4907" s="4" t="s">
        <v>271</v>
      </c>
      <c r="E4907" s="14" t="s">
        <v>539</v>
      </c>
      <c r="F4907" s="5">
        <f t="shared" si="4107"/>
        <v>0</v>
      </c>
      <c r="G4907" s="5">
        <f t="shared" si="4107"/>
        <v>0</v>
      </c>
      <c r="H4907" s="5">
        <f t="shared" si="4107"/>
        <v>0</v>
      </c>
      <c r="I4907" s="5">
        <f t="shared" si="4107"/>
        <v>0</v>
      </c>
      <c r="J4907" s="5">
        <f t="shared" si="4107"/>
        <v>0</v>
      </c>
      <c r="K4907" s="5">
        <f t="shared" si="4107"/>
        <v>0</v>
      </c>
      <c r="L4907" s="5">
        <f t="shared" si="4107"/>
        <v>0</v>
      </c>
      <c r="M4907" s="5">
        <f t="shared" si="4061"/>
        <v>0</v>
      </c>
      <c r="N4907" s="5">
        <f>N4908</f>
        <v>0</v>
      </c>
      <c r="O4907" s="5">
        <f>O4908</f>
        <v>0</v>
      </c>
      <c r="P4907" s="5">
        <f t="shared" si="4108"/>
        <v>0</v>
      </c>
      <c r="Q4907" s="5">
        <f t="shared" si="4108"/>
        <v>0</v>
      </c>
      <c r="R4907" s="5">
        <f t="shared" si="4108"/>
        <v>0</v>
      </c>
      <c r="S4907" s="5">
        <f t="shared" si="4108"/>
        <v>0</v>
      </c>
      <c r="T4907" s="5">
        <f t="shared" si="4108"/>
        <v>0</v>
      </c>
      <c r="U4907" s="5">
        <f t="shared" si="4108"/>
        <v>0</v>
      </c>
      <c r="V4907" s="42">
        <f t="shared" si="4108"/>
        <v>0</v>
      </c>
      <c r="W4907" s="5" t="e">
        <f t="shared" si="4084"/>
        <v>#DIV/0!</v>
      </c>
      <c r="X4907" s="27" t="s">
        <v>1591</v>
      </c>
      <c r="Y4907" s="2" t="s">
        <v>1630</v>
      </c>
    </row>
    <row r="4908" spans="1:25" ht="15.75" hidden="1" customHeight="1" x14ac:dyDescent="0.25">
      <c r="A4908" s="4" t="s">
        <v>297</v>
      </c>
      <c r="B4908" s="4" t="s">
        <v>1789</v>
      </c>
      <c r="C4908" s="4" t="s">
        <v>991</v>
      </c>
      <c r="D4908" s="4" t="s">
        <v>270</v>
      </c>
      <c r="E4908" s="14" t="s">
        <v>540</v>
      </c>
      <c r="F4908" s="5"/>
      <c r="G4908" s="5"/>
      <c r="H4908" s="5"/>
      <c r="I4908" s="5"/>
      <c r="J4908" s="5"/>
      <c r="K4908" s="5"/>
      <c r="L4908" s="5"/>
      <c r="M4908" s="5">
        <f t="shared" si="4061"/>
        <v>0</v>
      </c>
      <c r="N4908" s="5">
        <v>0</v>
      </c>
      <c r="O4908" s="5">
        <v>0</v>
      </c>
      <c r="P4908" s="5">
        <v>0</v>
      </c>
      <c r="Q4908" s="5">
        <v>0</v>
      </c>
      <c r="R4908" s="5">
        <v>0</v>
      </c>
      <c r="S4908" s="5">
        <v>0</v>
      </c>
      <c r="T4908" s="5">
        <v>0</v>
      </c>
      <c r="U4908" s="5">
        <v>0</v>
      </c>
      <c r="V4908" s="42">
        <v>0</v>
      </c>
      <c r="W4908" s="5" t="e">
        <f t="shared" si="4084"/>
        <v>#DIV/0!</v>
      </c>
      <c r="X4908" s="27" t="s">
        <v>1591</v>
      </c>
      <c r="Y4908" s="2" t="s">
        <v>1630</v>
      </c>
    </row>
    <row r="4909" spans="1:25" ht="47.25" hidden="1" customHeight="1" x14ac:dyDescent="0.25">
      <c r="A4909" s="4" t="s">
        <v>297</v>
      </c>
      <c r="B4909" s="4" t="s">
        <v>1789</v>
      </c>
      <c r="C4909" s="4" t="s">
        <v>921</v>
      </c>
      <c r="D4909" s="4"/>
      <c r="E4909" s="14" t="s">
        <v>1154</v>
      </c>
      <c r="F4909" s="5">
        <f t="shared" ref="F4909:L4911" si="4109">F4910</f>
        <v>0</v>
      </c>
      <c r="G4909" s="5">
        <f t="shared" si="4109"/>
        <v>0</v>
      </c>
      <c r="H4909" s="5">
        <f t="shared" si="4109"/>
        <v>0</v>
      </c>
      <c r="I4909" s="5">
        <f t="shared" si="4109"/>
        <v>0</v>
      </c>
      <c r="J4909" s="5">
        <f t="shared" si="4109"/>
        <v>0</v>
      </c>
      <c r="K4909" s="5">
        <f t="shared" si="4109"/>
        <v>0</v>
      </c>
      <c r="L4909" s="5">
        <f t="shared" si="4109"/>
        <v>0</v>
      </c>
      <c r="M4909" s="5">
        <f t="shared" si="4061"/>
        <v>0</v>
      </c>
      <c r="N4909" s="5">
        <f t="shared" ref="N4909:O4911" si="4110">N4910</f>
        <v>0</v>
      </c>
      <c r="O4909" s="5">
        <f t="shared" si="4110"/>
        <v>0</v>
      </c>
      <c r="P4909" s="5">
        <f t="shared" ref="P4909:V4911" si="4111">P4910</f>
        <v>0</v>
      </c>
      <c r="Q4909" s="5">
        <f t="shared" si="4111"/>
        <v>0</v>
      </c>
      <c r="R4909" s="5">
        <f t="shared" si="4111"/>
        <v>0</v>
      </c>
      <c r="S4909" s="5">
        <f t="shared" si="4111"/>
        <v>0</v>
      </c>
      <c r="T4909" s="5">
        <f t="shared" si="4111"/>
        <v>0</v>
      </c>
      <c r="U4909" s="5">
        <f t="shared" si="4111"/>
        <v>0</v>
      </c>
      <c r="V4909" s="42">
        <f t="shared" si="4111"/>
        <v>0</v>
      </c>
      <c r="W4909" s="5" t="e">
        <f t="shared" si="4084"/>
        <v>#DIV/0!</v>
      </c>
      <c r="X4909" s="27" t="s">
        <v>1591</v>
      </c>
      <c r="Y4909" s="2" t="s">
        <v>1630</v>
      </c>
    </row>
    <row r="4910" spans="1:25" ht="15.75" hidden="1" customHeight="1" x14ac:dyDescent="0.25">
      <c r="A4910" s="4" t="s">
        <v>297</v>
      </c>
      <c r="B4910" s="4" t="s">
        <v>1789</v>
      </c>
      <c r="C4910" s="4" t="s">
        <v>922</v>
      </c>
      <c r="D4910" s="4"/>
      <c r="E4910" s="14" t="s">
        <v>1155</v>
      </c>
      <c r="F4910" s="5">
        <f t="shared" si="4109"/>
        <v>0</v>
      </c>
      <c r="G4910" s="5">
        <f t="shared" si="4109"/>
        <v>0</v>
      </c>
      <c r="H4910" s="5">
        <f t="shared" si="4109"/>
        <v>0</v>
      </c>
      <c r="I4910" s="5">
        <f t="shared" si="4109"/>
        <v>0</v>
      </c>
      <c r="J4910" s="5">
        <f t="shared" si="4109"/>
        <v>0</v>
      </c>
      <c r="K4910" s="5">
        <f t="shared" si="4109"/>
        <v>0</v>
      </c>
      <c r="L4910" s="5">
        <f t="shared" si="4109"/>
        <v>0</v>
      </c>
      <c r="M4910" s="5">
        <f t="shared" si="4061"/>
        <v>0</v>
      </c>
      <c r="N4910" s="5">
        <f t="shared" si="4110"/>
        <v>0</v>
      </c>
      <c r="O4910" s="5">
        <f t="shared" si="4110"/>
        <v>0</v>
      </c>
      <c r="P4910" s="5">
        <f t="shared" si="4111"/>
        <v>0</v>
      </c>
      <c r="Q4910" s="5">
        <f t="shared" si="4111"/>
        <v>0</v>
      </c>
      <c r="R4910" s="5">
        <f t="shared" si="4111"/>
        <v>0</v>
      </c>
      <c r="S4910" s="5">
        <f t="shared" si="4111"/>
        <v>0</v>
      </c>
      <c r="T4910" s="5">
        <f t="shared" si="4111"/>
        <v>0</v>
      </c>
      <c r="U4910" s="5">
        <f t="shared" si="4111"/>
        <v>0</v>
      </c>
      <c r="V4910" s="42">
        <f t="shared" si="4111"/>
        <v>0</v>
      </c>
      <c r="W4910" s="5" t="e">
        <f t="shared" si="4084"/>
        <v>#DIV/0!</v>
      </c>
      <c r="X4910" s="27" t="s">
        <v>1591</v>
      </c>
      <c r="Y4910" s="2" t="s">
        <v>1630</v>
      </c>
    </row>
    <row r="4911" spans="1:25" ht="31.5" hidden="1" customHeight="1" x14ac:dyDescent="0.3">
      <c r="A4911" s="4" t="s">
        <v>297</v>
      </c>
      <c r="B4911" s="4" t="s">
        <v>1789</v>
      </c>
      <c r="C4911" s="4" t="s">
        <v>922</v>
      </c>
      <c r="D4911" s="4" t="s">
        <v>271</v>
      </c>
      <c r="E4911" s="14" t="s">
        <v>539</v>
      </c>
      <c r="F4911" s="5">
        <f t="shared" si="4109"/>
        <v>0</v>
      </c>
      <c r="G4911" s="5">
        <f t="shared" si="4109"/>
        <v>0</v>
      </c>
      <c r="H4911" s="5">
        <f t="shared" si="4109"/>
        <v>0</v>
      </c>
      <c r="I4911" s="5">
        <f t="shared" si="4109"/>
        <v>0</v>
      </c>
      <c r="J4911" s="5">
        <f t="shared" si="4109"/>
        <v>0</v>
      </c>
      <c r="K4911" s="5">
        <f t="shared" si="4109"/>
        <v>0</v>
      </c>
      <c r="L4911" s="5">
        <f t="shared" si="4109"/>
        <v>0</v>
      </c>
      <c r="M4911" s="5">
        <f t="shared" si="4061"/>
        <v>0</v>
      </c>
      <c r="N4911" s="5">
        <f t="shared" si="4110"/>
        <v>0</v>
      </c>
      <c r="O4911" s="5">
        <f t="shared" si="4110"/>
        <v>0</v>
      </c>
      <c r="P4911" s="5">
        <f t="shared" si="4111"/>
        <v>0</v>
      </c>
      <c r="Q4911" s="5">
        <f t="shared" si="4111"/>
        <v>0</v>
      </c>
      <c r="R4911" s="5">
        <f t="shared" si="4111"/>
        <v>0</v>
      </c>
      <c r="S4911" s="5">
        <f t="shared" si="4111"/>
        <v>0</v>
      </c>
      <c r="T4911" s="5">
        <f t="shared" si="4111"/>
        <v>0</v>
      </c>
      <c r="U4911" s="5">
        <f t="shared" si="4111"/>
        <v>0</v>
      </c>
      <c r="V4911" s="42">
        <f t="shared" si="4111"/>
        <v>0</v>
      </c>
      <c r="W4911" s="5" t="e">
        <f t="shared" si="4084"/>
        <v>#DIV/0!</v>
      </c>
      <c r="X4911" s="27" t="s">
        <v>1591</v>
      </c>
      <c r="Y4911" s="2" t="s">
        <v>1630</v>
      </c>
    </row>
    <row r="4912" spans="1:25" ht="15.75" hidden="1" customHeight="1" x14ac:dyDescent="0.3">
      <c r="A4912" s="4" t="s">
        <v>297</v>
      </c>
      <c r="B4912" s="4" t="s">
        <v>1789</v>
      </c>
      <c r="C4912" s="4" t="s">
        <v>922</v>
      </c>
      <c r="D4912" s="4" t="s">
        <v>270</v>
      </c>
      <c r="E4912" s="14" t="s">
        <v>540</v>
      </c>
      <c r="F4912" s="5"/>
      <c r="G4912" s="5"/>
      <c r="H4912" s="5"/>
      <c r="I4912" s="5"/>
      <c r="J4912" s="5"/>
      <c r="K4912" s="5"/>
      <c r="L4912" s="5"/>
      <c r="M4912" s="5">
        <f t="shared" si="4061"/>
        <v>0</v>
      </c>
      <c r="N4912" s="5">
        <v>0</v>
      </c>
      <c r="O4912" s="5">
        <v>0</v>
      </c>
      <c r="P4912" s="5">
        <v>0</v>
      </c>
      <c r="Q4912" s="5">
        <v>0</v>
      </c>
      <c r="R4912" s="5">
        <v>0</v>
      </c>
      <c r="S4912" s="5">
        <v>0</v>
      </c>
      <c r="T4912" s="5">
        <v>0</v>
      </c>
      <c r="U4912" s="5">
        <v>0</v>
      </c>
      <c r="V4912" s="42">
        <v>0</v>
      </c>
      <c r="W4912" s="5" t="e">
        <f t="shared" si="4084"/>
        <v>#DIV/0!</v>
      </c>
      <c r="X4912" s="27" t="s">
        <v>1591</v>
      </c>
      <c r="Y4912" s="2" t="s">
        <v>1630</v>
      </c>
    </row>
    <row r="4913" spans="1:24" ht="31.5" customHeight="1" x14ac:dyDescent="0.3">
      <c r="A4913" s="4" t="s">
        <v>297</v>
      </c>
      <c r="B4913" s="4" t="s">
        <v>1789</v>
      </c>
      <c r="C4913" s="4" t="s">
        <v>202</v>
      </c>
      <c r="D4913" s="4"/>
      <c r="E4913" s="14" t="s">
        <v>1156</v>
      </c>
      <c r="F4913" s="5">
        <f t="shared" ref="F4913:L4913" si="4112">F4914+F4960</f>
        <v>967370.7</v>
      </c>
      <c r="G4913" s="5">
        <f t="shared" si="4112"/>
        <v>2104908.5</v>
      </c>
      <c r="H4913" s="5">
        <f t="shared" si="4112"/>
        <v>449584.1</v>
      </c>
      <c r="I4913" s="5">
        <f t="shared" si="4112"/>
        <v>25842.915000000001</v>
      </c>
      <c r="J4913" s="5">
        <f t="shared" si="4112"/>
        <v>0</v>
      </c>
      <c r="K4913" s="5">
        <f t="shared" si="4112"/>
        <v>0</v>
      </c>
      <c r="L4913" s="5">
        <f t="shared" si="4112"/>
        <v>-252100.93599999999</v>
      </c>
      <c r="M4913" s="5">
        <f t="shared" si="4061"/>
        <v>741112.679</v>
      </c>
      <c r="N4913" s="5">
        <f>N4914+N4960</f>
        <v>707081.8860099999</v>
      </c>
      <c r="O4913" s="5">
        <f>O4914+O4960</f>
        <v>220188.08300999997</v>
      </c>
      <c r="P4913" s="5">
        <f t="shared" ref="P4913:V4913" si="4113">P4914+P4960</f>
        <v>370525.55398000003</v>
      </c>
      <c r="Q4913" s="5">
        <f t="shared" si="4113"/>
        <v>99865.818140000003</v>
      </c>
      <c r="R4913" s="5">
        <f t="shared" si="4113"/>
        <v>2052.16482</v>
      </c>
      <c r="S4913" s="5">
        <f t="shared" si="4113"/>
        <v>311.47035</v>
      </c>
      <c r="T4913" s="5">
        <f>T4914+T4960</f>
        <v>526840.26583000005</v>
      </c>
      <c r="U4913" s="5">
        <f t="shared" si="4113"/>
        <v>290672.76727999997</v>
      </c>
      <c r="V4913" s="42">
        <f t="shared" si="4113"/>
        <v>1811.4703500000001</v>
      </c>
      <c r="W4913" s="5">
        <f t="shared" si="4084"/>
        <v>74.509088162746281</v>
      </c>
      <c r="X4913" s="27"/>
    </row>
    <row r="4914" spans="1:24" ht="31.5" customHeight="1" x14ac:dyDescent="0.3">
      <c r="A4914" s="4" t="s">
        <v>297</v>
      </c>
      <c r="B4914" s="4" t="s">
        <v>1789</v>
      </c>
      <c r="C4914" s="4" t="s">
        <v>203</v>
      </c>
      <c r="D4914" s="4"/>
      <c r="E4914" s="14" t="s">
        <v>1157</v>
      </c>
      <c r="F4914" s="5">
        <f t="shared" ref="F4914:L4914" si="4114">F4915+F4919+F4926</f>
        <v>922081.39999999991</v>
      </c>
      <c r="G4914" s="5">
        <f t="shared" si="4114"/>
        <v>2019297.7999999998</v>
      </c>
      <c r="H4914" s="5">
        <f t="shared" si="4114"/>
        <v>314015.5</v>
      </c>
      <c r="I4914" s="5">
        <f t="shared" si="4114"/>
        <v>25842.915000000001</v>
      </c>
      <c r="J4914" s="5">
        <f t="shared" si="4114"/>
        <v>0</v>
      </c>
      <c r="K4914" s="5">
        <f t="shared" si="4114"/>
        <v>0</v>
      </c>
      <c r="L4914" s="5">
        <f t="shared" si="4114"/>
        <v>-254128.511</v>
      </c>
      <c r="M4914" s="5">
        <f t="shared" si="4061"/>
        <v>693795.804</v>
      </c>
      <c r="N4914" s="5">
        <f>N4915+N4919+N4926</f>
        <v>659765.01068999991</v>
      </c>
      <c r="O4914" s="5">
        <f>O4915+O4919+O4926</f>
        <v>189544.53072999997</v>
      </c>
      <c r="P4914" s="5">
        <f t="shared" ref="P4914:V4914" si="4115">P4915+P4919+P4926</f>
        <v>370525.55398000003</v>
      </c>
      <c r="Q4914" s="5">
        <f t="shared" si="4115"/>
        <v>99865.818140000003</v>
      </c>
      <c r="R4914" s="5">
        <f t="shared" si="4115"/>
        <v>2052.16482</v>
      </c>
      <c r="S4914" s="5">
        <f t="shared" si="4115"/>
        <v>311.47035</v>
      </c>
      <c r="T4914" s="5">
        <f>T4915+T4919+T4926</f>
        <v>483175.95071</v>
      </c>
      <c r="U4914" s="5">
        <f t="shared" si="4115"/>
        <v>290672.76727999997</v>
      </c>
      <c r="V4914" s="42">
        <f t="shared" si="4115"/>
        <v>1811.4703500000001</v>
      </c>
      <c r="W4914" s="5">
        <f t="shared" si="4084"/>
        <v>73.23455213314233</v>
      </c>
      <c r="X4914" s="27"/>
    </row>
    <row r="4915" spans="1:24" ht="31.5" customHeight="1" x14ac:dyDescent="0.3">
      <c r="A4915" s="4" t="s">
        <v>297</v>
      </c>
      <c r="B4915" s="4" t="s">
        <v>1789</v>
      </c>
      <c r="C4915" s="4" t="s">
        <v>308</v>
      </c>
      <c r="D4915" s="4"/>
      <c r="E4915" s="14" t="s">
        <v>1160</v>
      </c>
      <c r="F4915" s="5">
        <f>F4916</f>
        <v>18673</v>
      </c>
      <c r="G4915" s="5">
        <f t="shared" ref="G4915:L4916" si="4116">G4916</f>
        <v>13570.3</v>
      </c>
      <c r="H4915" s="5">
        <f t="shared" si="4116"/>
        <v>19532</v>
      </c>
      <c r="I4915" s="5">
        <f t="shared" si="4116"/>
        <v>0</v>
      </c>
      <c r="J4915" s="5">
        <f t="shared" si="4116"/>
        <v>0</v>
      </c>
      <c r="K4915" s="5">
        <f t="shared" si="4116"/>
        <v>0</v>
      </c>
      <c r="L4915" s="5">
        <f t="shared" si="4116"/>
        <v>-3157.2179999999998</v>
      </c>
      <c r="M4915" s="5">
        <f t="shared" si="4061"/>
        <v>15515.781999999999</v>
      </c>
      <c r="N4915" s="5">
        <f t="shared" ref="N4915:O4917" si="4117">N4916</f>
        <v>15215.78213</v>
      </c>
      <c r="O4915" s="5">
        <f t="shared" si="4117"/>
        <v>9538.9786299999996</v>
      </c>
      <c r="P4915" s="5">
        <f t="shared" ref="P4915:V4917" si="4118">P4916</f>
        <v>0</v>
      </c>
      <c r="Q4915" s="5">
        <f t="shared" si="4118"/>
        <v>0</v>
      </c>
      <c r="R4915" s="5">
        <f t="shared" si="4118"/>
        <v>0</v>
      </c>
      <c r="S4915" s="5">
        <f t="shared" si="4118"/>
        <v>0</v>
      </c>
      <c r="T4915" s="5">
        <f t="shared" si="4118"/>
        <v>14839.543159999999</v>
      </c>
      <c r="U4915" s="5">
        <f t="shared" si="4118"/>
        <v>0</v>
      </c>
      <c r="V4915" s="42">
        <f t="shared" si="4118"/>
        <v>0</v>
      </c>
      <c r="W4915" s="5">
        <f t="shared" si="4084"/>
        <v>97.527311006522666</v>
      </c>
      <c r="X4915" s="27"/>
    </row>
    <row r="4916" spans="1:24" ht="15.75" customHeight="1" x14ac:dyDescent="0.3">
      <c r="A4916" s="4" t="s">
        <v>297</v>
      </c>
      <c r="B4916" s="4" t="s">
        <v>1789</v>
      </c>
      <c r="C4916" s="4" t="s">
        <v>1466</v>
      </c>
      <c r="D4916" s="4"/>
      <c r="E4916" s="14" t="s">
        <v>1467</v>
      </c>
      <c r="F4916" s="5">
        <f>F4917</f>
        <v>18673</v>
      </c>
      <c r="G4916" s="5">
        <f t="shared" si="4116"/>
        <v>13570.3</v>
      </c>
      <c r="H4916" s="5">
        <f t="shared" si="4116"/>
        <v>19532</v>
      </c>
      <c r="I4916" s="5">
        <f t="shared" si="4116"/>
        <v>0</v>
      </c>
      <c r="J4916" s="5">
        <f t="shared" si="4116"/>
        <v>0</v>
      </c>
      <c r="K4916" s="5">
        <f t="shared" si="4116"/>
        <v>0</v>
      </c>
      <c r="L4916" s="5">
        <f t="shared" si="4116"/>
        <v>-3157.2179999999998</v>
      </c>
      <c r="M4916" s="5">
        <f t="shared" si="4061"/>
        <v>15515.781999999999</v>
      </c>
      <c r="N4916" s="5">
        <f t="shared" si="4117"/>
        <v>15215.78213</v>
      </c>
      <c r="O4916" s="5">
        <f t="shared" si="4117"/>
        <v>9538.9786299999996</v>
      </c>
      <c r="P4916" s="5">
        <f t="shared" si="4118"/>
        <v>0</v>
      </c>
      <c r="Q4916" s="5">
        <f t="shared" si="4118"/>
        <v>0</v>
      </c>
      <c r="R4916" s="5">
        <f t="shared" si="4118"/>
        <v>0</v>
      </c>
      <c r="S4916" s="5">
        <f t="shared" si="4118"/>
        <v>0</v>
      </c>
      <c r="T4916" s="5">
        <f t="shared" si="4118"/>
        <v>14839.543159999999</v>
      </c>
      <c r="U4916" s="5">
        <f t="shared" si="4118"/>
        <v>0</v>
      </c>
      <c r="V4916" s="42">
        <f t="shared" si="4118"/>
        <v>0</v>
      </c>
      <c r="W4916" s="5">
        <f t="shared" si="4084"/>
        <v>97.527311006522666</v>
      </c>
      <c r="X4916" s="27"/>
    </row>
    <row r="4917" spans="1:24" ht="31.5" customHeight="1" x14ac:dyDescent="0.3">
      <c r="A4917" s="4" t="s">
        <v>297</v>
      </c>
      <c r="B4917" s="4" t="s">
        <v>1789</v>
      </c>
      <c r="C4917" s="4" t="s">
        <v>1466</v>
      </c>
      <c r="D4917" s="4" t="s">
        <v>11</v>
      </c>
      <c r="E4917" s="14" t="s">
        <v>531</v>
      </c>
      <c r="F4917" s="5">
        <f t="shared" ref="F4917:L4917" si="4119">F4918</f>
        <v>18673</v>
      </c>
      <c r="G4917" s="5">
        <f t="shared" si="4119"/>
        <v>13570.3</v>
      </c>
      <c r="H4917" s="5">
        <f t="shared" si="4119"/>
        <v>19532</v>
      </c>
      <c r="I4917" s="5">
        <f t="shared" si="4119"/>
        <v>0</v>
      </c>
      <c r="J4917" s="5">
        <f t="shared" si="4119"/>
        <v>0</v>
      </c>
      <c r="K4917" s="5">
        <f t="shared" si="4119"/>
        <v>0</v>
      </c>
      <c r="L4917" s="5">
        <f t="shared" si="4119"/>
        <v>-3157.2179999999998</v>
      </c>
      <c r="M4917" s="5">
        <f t="shared" si="4061"/>
        <v>15515.781999999999</v>
      </c>
      <c r="N4917" s="5">
        <f t="shared" si="4117"/>
        <v>15215.78213</v>
      </c>
      <c r="O4917" s="5">
        <f t="shared" si="4117"/>
        <v>9538.9786299999996</v>
      </c>
      <c r="P4917" s="5">
        <f t="shared" si="4118"/>
        <v>0</v>
      </c>
      <c r="Q4917" s="5">
        <f t="shared" si="4118"/>
        <v>0</v>
      </c>
      <c r="R4917" s="5">
        <f t="shared" si="4118"/>
        <v>0</v>
      </c>
      <c r="S4917" s="5">
        <f t="shared" si="4118"/>
        <v>0</v>
      </c>
      <c r="T4917" s="5">
        <f t="shared" si="4118"/>
        <v>14839.543159999999</v>
      </c>
      <c r="U4917" s="5">
        <f t="shared" si="4118"/>
        <v>0</v>
      </c>
      <c r="V4917" s="42">
        <f t="shared" si="4118"/>
        <v>0</v>
      </c>
      <c r="W4917" s="5">
        <f t="shared" si="4084"/>
        <v>97.527311006522666</v>
      </c>
      <c r="X4917" s="27"/>
    </row>
    <row r="4918" spans="1:24" ht="31.5" customHeight="1" x14ac:dyDescent="0.3">
      <c r="A4918" s="4" t="s">
        <v>297</v>
      </c>
      <c r="B4918" s="4" t="s">
        <v>1789</v>
      </c>
      <c r="C4918" s="4" t="s">
        <v>1466</v>
      </c>
      <c r="D4918" s="4" t="s">
        <v>12</v>
      </c>
      <c r="E4918" s="14" t="s">
        <v>532</v>
      </c>
      <c r="F4918" s="5">
        <v>18673</v>
      </c>
      <c r="G4918" s="5">
        <f>19532-5961.7</f>
        <v>13570.3</v>
      </c>
      <c r="H4918" s="5">
        <v>19532</v>
      </c>
      <c r="I4918" s="5"/>
      <c r="J4918" s="5"/>
      <c r="K4918" s="5"/>
      <c r="L4918" s="5">
        <v>-3157.2179999999998</v>
      </c>
      <c r="M4918" s="5">
        <f t="shared" si="4061"/>
        <v>15515.781999999999</v>
      </c>
      <c r="N4918" s="5">
        <v>15215.78213</v>
      </c>
      <c r="O4918" s="5">
        <v>9538.9786299999996</v>
      </c>
      <c r="P4918" s="5">
        <v>0</v>
      </c>
      <c r="Q4918" s="5">
        <v>0</v>
      </c>
      <c r="R4918" s="5">
        <v>0</v>
      </c>
      <c r="S4918" s="5">
        <v>0</v>
      </c>
      <c r="T4918" s="5">
        <v>14839.543159999999</v>
      </c>
      <c r="U4918" s="5">
        <v>0</v>
      </c>
      <c r="V4918" s="42">
        <v>0</v>
      </c>
      <c r="W4918" s="5">
        <f t="shared" si="4084"/>
        <v>97.527311006522666</v>
      </c>
      <c r="X4918" s="27"/>
    </row>
    <row r="4919" spans="1:24" ht="47.25" customHeight="1" x14ac:dyDescent="0.3">
      <c r="A4919" s="4" t="s">
        <v>297</v>
      </c>
      <c r="B4919" s="4" t="s">
        <v>1789</v>
      </c>
      <c r="C4919" s="4" t="s">
        <v>309</v>
      </c>
      <c r="D4919" s="4"/>
      <c r="E4919" s="14" t="s">
        <v>1161</v>
      </c>
      <c r="F4919" s="5">
        <f t="shared" ref="F4919:L4919" si="4120">F4923+F4920</f>
        <v>854169.39999999991</v>
      </c>
      <c r="G4919" s="5">
        <f t="shared" si="4120"/>
        <v>1849270.5999999999</v>
      </c>
      <c r="H4919" s="5">
        <f t="shared" si="4120"/>
        <v>178717.5</v>
      </c>
      <c r="I4919" s="5">
        <f t="shared" si="4120"/>
        <v>0</v>
      </c>
      <c r="J4919" s="5">
        <f t="shared" si="4120"/>
        <v>0</v>
      </c>
      <c r="K4919" s="5">
        <f t="shared" si="4120"/>
        <v>0</v>
      </c>
      <c r="L4919" s="5">
        <f t="shared" si="4120"/>
        <v>-177941.54300000001</v>
      </c>
      <c r="M4919" s="5">
        <f t="shared" si="4061"/>
        <v>676227.85699999984</v>
      </c>
      <c r="N4919" s="5">
        <f>N4923+N4920</f>
        <v>642497.06374000001</v>
      </c>
      <c r="O4919" s="5">
        <f>O4923+O4920</f>
        <v>179694.08174999998</v>
      </c>
      <c r="P4919" s="5">
        <f t="shared" ref="P4919:V4919" si="4121">P4923+P4920</f>
        <v>370525.55398000003</v>
      </c>
      <c r="Q4919" s="5">
        <f t="shared" si="4121"/>
        <v>99865.818140000003</v>
      </c>
      <c r="R4919" s="5">
        <f t="shared" si="4121"/>
        <v>0</v>
      </c>
      <c r="S4919" s="5">
        <f t="shared" si="4121"/>
        <v>0</v>
      </c>
      <c r="T4919" s="5">
        <f>T4923+T4920</f>
        <v>466524.93719999999</v>
      </c>
      <c r="U4919" s="5">
        <f t="shared" si="4121"/>
        <v>290672.76727999997</v>
      </c>
      <c r="V4919" s="42">
        <f t="shared" si="4121"/>
        <v>0</v>
      </c>
      <c r="W4919" s="5">
        <f t="shared" si="4084"/>
        <v>72.611217004532364</v>
      </c>
      <c r="X4919" s="27"/>
    </row>
    <row r="4920" spans="1:24" ht="31.5" customHeight="1" x14ac:dyDescent="0.3">
      <c r="A4920" s="4" t="s">
        <v>297</v>
      </c>
      <c r="B4920" s="4" t="s">
        <v>1789</v>
      </c>
      <c r="C4920" s="4" t="s">
        <v>1337</v>
      </c>
      <c r="D4920" s="4"/>
      <c r="E4920" s="14" t="s">
        <v>1344</v>
      </c>
      <c r="F4920" s="5">
        <f t="shared" ref="F4920:L4921" si="4122">F4921</f>
        <v>222049.1</v>
      </c>
      <c r="G4920" s="5">
        <f t="shared" si="4122"/>
        <v>91612.4</v>
      </c>
      <c r="H4920" s="5">
        <f t="shared" si="4122"/>
        <v>9455.2999999999993</v>
      </c>
      <c r="I4920" s="5">
        <f t="shared" si="4122"/>
        <v>0</v>
      </c>
      <c r="J4920" s="5">
        <f t="shared" si="4122"/>
        <v>0</v>
      </c>
      <c r="K4920" s="5">
        <f t="shared" si="4122"/>
        <v>0</v>
      </c>
      <c r="L4920" s="5">
        <f t="shared" si="4122"/>
        <v>-163885.77499999999</v>
      </c>
      <c r="M4920" s="5">
        <f t="shared" si="4061"/>
        <v>58163.325000000012</v>
      </c>
      <c r="N4920" s="5">
        <f>N4921</f>
        <v>58163.32576</v>
      </c>
      <c r="O4920" s="5">
        <f>O4921</f>
        <v>9828.26361</v>
      </c>
      <c r="P4920" s="5">
        <f t="shared" ref="P4920:V4921" si="4123">P4921</f>
        <v>0</v>
      </c>
      <c r="Q4920" s="5">
        <f t="shared" si="4123"/>
        <v>0</v>
      </c>
      <c r="R4920" s="5">
        <f t="shared" si="4123"/>
        <v>0</v>
      </c>
      <c r="S4920" s="5">
        <f t="shared" si="4123"/>
        <v>0</v>
      </c>
      <c r="T4920" s="5">
        <f t="shared" si="4123"/>
        <v>58163.32576</v>
      </c>
      <c r="U4920" s="5">
        <f t="shared" si="4123"/>
        <v>0</v>
      </c>
      <c r="V4920" s="42">
        <f t="shared" si="4123"/>
        <v>0</v>
      </c>
      <c r="W4920" s="5">
        <f t="shared" si="4084"/>
        <v>100</v>
      </c>
      <c r="X4920" s="27"/>
    </row>
    <row r="4921" spans="1:24" ht="31.5" customHeight="1" x14ac:dyDescent="0.3">
      <c r="A4921" s="4" t="s">
        <v>297</v>
      </c>
      <c r="B4921" s="4" t="s">
        <v>1789</v>
      </c>
      <c r="C4921" s="4" t="s">
        <v>1337</v>
      </c>
      <c r="D4921" s="4" t="s">
        <v>11</v>
      </c>
      <c r="E4921" s="14" t="s">
        <v>531</v>
      </c>
      <c r="F4921" s="5">
        <f t="shared" si="4122"/>
        <v>222049.1</v>
      </c>
      <c r="G4921" s="5">
        <f t="shared" si="4122"/>
        <v>91612.4</v>
      </c>
      <c r="H4921" s="5">
        <f t="shared" si="4122"/>
        <v>9455.2999999999993</v>
      </c>
      <c r="I4921" s="5">
        <f t="shared" si="4122"/>
        <v>0</v>
      </c>
      <c r="J4921" s="5">
        <f t="shared" si="4122"/>
        <v>0</v>
      </c>
      <c r="K4921" s="5">
        <f t="shared" si="4122"/>
        <v>0</v>
      </c>
      <c r="L4921" s="5">
        <f t="shared" si="4122"/>
        <v>-163885.77499999999</v>
      </c>
      <c r="M4921" s="5">
        <f t="shared" si="4061"/>
        <v>58163.325000000012</v>
      </c>
      <c r="N4921" s="5">
        <f>N4922</f>
        <v>58163.32576</v>
      </c>
      <c r="O4921" s="5">
        <f>O4922</f>
        <v>9828.26361</v>
      </c>
      <c r="P4921" s="5">
        <f t="shared" si="4123"/>
        <v>0</v>
      </c>
      <c r="Q4921" s="5">
        <f t="shared" si="4123"/>
        <v>0</v>
      </c>
      <c r="R4921" s="5">
        <f t="shared" si="4123"/>
        <v>0</v>
      </c>
      <c r="S4921" s="5">
        <f t="shared" si="4123"/>
        <v>0</v>
      </c>
      <c r="T4921" s="5">
        <f t="shared" si="4123"/>
        <v>58163.32576</v>
      </c>
      <c r="U4921" s="5">
        <f t="shared" si="4123"/>
        <v>0</v>
      </c>
      <c r="V4921" s="42">
        <f t="shared" si="4123"/>
        <v>0</v>
      </c>
      <c r="W4921" s="5">
        <f t="shared" si="4084"/>
        <v>100</v>
      </c>
      <c r="X4921" s="27"/>
    </row>
    <row r="4922" spans="1:24" ht="31.5" customHeight="1" x14ac:dyDescent="0.3">
      <c r="A4922" s="4" t="s">
        <v>297</v>
      </c>
      <c r="B4922" s="4" t="s">
        <v>1789</v>
      </c>
      <c r="C4922" s="4" t="s">
        <v>1337</v>
      </c>
      <c r="D4922" s="4" t="s">
        <v>12</v>
      </c>
      <c r="E4922" s="14" t="s">
        <v>532</v>
      </c>
      <c r="F4922" s="5">
        <v>222049.1</v>
      </c>
      <c r="G4922" s="5">
        <v>91612.4</v>
      </c>
      <c r="H4922" s="5">
        <v>9455.2999999999993</v>
      </c>
      <c r="I4922" s="5"/>
      <c r="J4922" s="5"/>
      <c r="K4922" s="5"/>
      <c r="L4922" s="5">
        <f>116479.922-10480.9-39875.276-247009.521+17000</f>
        <v>-163885.77499999999</v>
      </c>
      <c r="M4922" s="5">
        <f t="shared" si="4061"/>
        <v>58163.325000000012</v>
      </c>
      <c r="N4922" s="5">
        <v>58163.32576</v>
      </c>
      <c r="O4922" s="5">
        <v>9828.26361</v>
      </c>
      <c r="P4922" s="5">
        <v>0</v>
      </c>
      <c r="Q4922" s="5">
        <v>0</v>
      </c>
      <c r="R4922" s="5">
        <v>0</v>
      </c>
      <c r="S4922" s="5">
        <v>0</v>
      </c>
      <c r="T4922" s="5">
        <v>58163.32576</v>
      </c>
      <c r="U4922" s="5">
        <v>0</v>
      </c>
      <c r="V4922" s="42">
        <v>0</v>
      </c>
      <c r="W4922" s="5">
        <f t="shared" si="4084"/>
        <v>100</v>
      </c>
      <c r="X4922" s="27"/>
    </row>
    <row r="4923" spans="1:24" ht="15.75" customHeight="1" x14ac:dyDescent="0.3">
      <c r="A4923" s="4" t="s">
        <v>297</v>
      </c>
      <c r="B4923" s="4" t="s">
        <v>1789</v>
      </c>
      <c r="C4923" s="4" t="s">
        <v>1336</v>
      </c>
      <c r="D4923" s="4"/>
      <c r="E4923" s="14" t="s">
        <v>1025</v>
      </c>
      <c r="F4923" s="5">
        <f t="shared" ref="F4923:L4924" si="4124">F4924</f>
        <v>632120.29999999993</v>
      </c>
      <c r="G4923" s="5">
        <f t="shared" si="4124"/>
        <v>1757658.2</v>
      </c>
      <c r="H4923" s="5">
        <f t="shared" si="4124"/>
        <v>169262.2</v>
      </c>
      <c r="I4923" s="5">
        <f t="shared" si="4124"/>
        <v>0</v>
      </c>
      <c r="J4923" s="5">
        <f t="shared" si="4124"/>
        <v>0</v>
      </c>
      <c r="K4923" s="5">
        <f t="shared" si="4124"/>
        <v>0</v>
      </c>
      <c r="L4923" s="5">
        <f t="shared" si="4124"/>
        <v>-14055.768</v>
      </c>
      <c r="M4923" s="5">
        <f t="shared" si="4061"/>
        <v>618064.53199999989</v>
      </c>
      <c r="N4923" s="5">
        <f>N4924</f>
        <v>584333.73797999998</v>
      </c>
      <c r="O4923" s="5">
        <f>O4924</f>
        <v>169865.81813999999</v>
      </c>
      <c r="P4923" s="5">
        <f t="shared" ref="P4923:V4924" si="4125">P4924</f>
        <v>370525.55398000003</v>
      </c>
      <c r="Q4923" s="5">
        <f t="shared" si="4125"/>
        <v>99865.818140000003</v>
      </c>
      <c r="R4923" s="5">
        <f t="shared" si="4125"/>
        <v>0</v>
      </c>
      <c r="S4923" s="5">
        <f t="shared" si="4125"/>
        <v>0</v>
      </c>
      <c r="T4923" s="5">
        <f t="shared" si="4125"/>
        <v>408361.61144000001</v>
      </c>
      <c r="U4923" s="5">
        <f t="shared" si="4125"/>
        <v>290672.76727999997</v>
      </c>
      <c r="V4923" s="42">
        <f t="shared" si="4125"/>
        <v>0</v>
      </c>
      <c r="W4923" s="5">
        <f t="shared" si="4084"/>
        <v>69.884996346724222</v>
      </c>
      <c r="X4923" s="27"/>
    </row>
    <row r="4924" spans="1:24" ht="31.5" customHeight="1" x14ac:dyDescent="0.3">
      <c r="A4924" s="4" t="s">
        <v>297</v>
      </c>
      <c r="B4924" s="4" t="s">
        <v>1789</v>
      </c>
      <c r="C4924" s="4" t="s">
        <v>1336</v>
      </c>
      <c r="D4924" s="4" t="s">
        <v>11</v>
      </c>
      <c r="E4924" s="14" t="s">
        <v>531</v>
      </c>
      <c r="F4924" s="5">
        <f t="shared" si="4124"/>
        <v>632120.29999999993</v>
      </c>
      <c r="G4924" s="5">
        <f t="shared" si="4124"/>
        <v>1757658.2</v>
      </c>
      <c r="H4924" s="5">
        <f t="shared" si="4124"/>
        <v>169262.2</v>
      </c>
      <c r="I4924" s="5">
        <f t="shared" si="4124"/>
        <v>0</v>
      </c>
      <c r="J4924" s="5">
        <f t="shared" si="4124"/>
        <v>0</v>
      </c>
      <c r="K4924" s="5">
        <f t="shared" si="4124"/>
        <v>0</v>
      </c>
      <c r="L4924" s="5">
        <f t="shared" si="4124"/>
        <v>-14055.768</v>
      </c>
      <c r="M4924" s="5">
        <f t="shared" ref="M4924:M4990" si="4126">F4924+I4924+L4924</f>
        <v>618064.53199999989</v>
      </c>
      <c r="N4924" s="5">
        <f>N4925</f>
        <v>584333.73797999998</v>
      </c>
      <c r="O4924" s="5">
        <f>O4925</f>
        <v>169865.81813999999</v>
      </c>
      <c r="P4924" s="5">
        <f t="shared" si="4125"/>
        <v>370525.55398000003</v>
      </c>
      <c r="Q4924" s="5">
        <f t="shared" si="4125"/>
        <v>99865.818140000003</v>
      </c>
      <c r="R4924" s="5">
        <f t="shared" si="4125"/>
        <v>0</v>
      </c>
      <c r="S4924" s="5">
        <f t="shared" si="4125"/>
        <v>0</v>
      </c>
      <c r="T4924" s="5">
        <f t="shared" si="4125"/>
        <v>408361.61144000001</v>
      </c>
      <c r="U4924" s="5">
        <f t="shared" si="4125"/>
        <v>290672.76727999997</v>
      </c>
      <c r="V4924" s="42">
        <f t="shared" si="4125"/>
        <v>0</v>
      </c>
      <c r="W4924" s="5">
        <f t="shared" si="4084"/>
        <v>69.884996346724222</v>
      </c>
      <c r="X4924" s="27"/>
    </row>
    <row r="4925" spans="1:24" ht="31.5" customHeight="1" x14ac:dyDescent="0.3">
      <c r="A4925" s="4" t="s">
        <v>297</v>
      </c>
      <c r="B4925" s="4" t="s">
        <v>1789</v>
      </c>
      <c r="C4925" s="4" t="s">
        <v>1336</v>
      </c>
      <c r="D4925" s="4" t="s">
        <v>12</v>
      </c>
      <c r="E4925" s="14" t="s">
        <v>532</v>
      </c>
      <c r="F4925" s="5">
        <v>632120.29999999993</v>
      </c>
      <c r="G4925" s="5">
        <v>1757658.2</v>
      </c>
      <c r="H4925" s="5">
        <v>169262.2</v>
      </c>
      <c r="I4925" s="5"/>
      <c r="J4925" s="5"/>
      <c r="K4925" s="5"/>
      <c r="L4925" s="5">
        <f>8100+21.448-22177.216</f>
        <v>-14055.768</v>
      </c>
      <c r="M4925" s="5">
        <f t="shared" si="4126"/>
        <v>618064.53199999989</v>
      </c>
      <c r="N4925" s="5">
        <v>584333.73797999998</v>
      </c>
      <c r="O4925" s="5">
        <f>70000+99865.81814</f>
        <v>169865.81813999999</v>
      </c>
      <c r="P4925" s="5">
        <v>370525.55398000003</v>
      </c>
      <c r="Q4925" s="5">
        <v>99865.818140000003</v>
      </c>
      <c r="R4925" s="5">
        <v>0</v>
      </c>
      <c r="S4925" s="5">
        <v>0</v>
      </c>
      <c r="T4925" s="5">
        <v>408361.61144000001</v>
      </c>
      <c r="U4925" s="5">
        <v>290672.76727999997</v>
      </c>
      <c r="V4925" s="42">
        <v>0</v>
      </c>
      <c r="W4925" s="5">
        <f t="shared" si="4084"/>
        <v>69.884996346724222</v>
      </c>
      <c r="X4925" s="27"/>
    </row>
    <row r="4926" spans="1:24" ht="47.25" customHeight="1" x14ac:dyDescent="0.3">
      <c r="A4926" s="4" t="s">
        <v>297</v>
      </c>
      <c r="B4926" s="4" t="s">
        <v>1789</v>
      </c>
      <c r="C4926" s="4" t="s">
        <v>321</v>
      </c>
      <c r="D4926" s="4"/>
      <c r="E4926" s="14" t="s">
        <v>1162</v>
      </c>
      <c r="F4926" s="5">
        <f t="shared" ref="F4926:L4926" si="4127">F4927+F4948+F4951+F4954+F4933+F4942+F4945+F4936+F4930+F4939+F4957</f>
        <v>49239</v>
      </c>
      <c r="G4926" s="5">
        <f t="shared" si="4127"/>
        <v>156456.9</v>
      </c>
      <c r="H4926" s="5">
        <f t="shared" si="4127"/>
        <v>115766</v>
      </c>
      <c r="I4926" s="5">
        <f t="shared" si="4127"/>
        <v>25842.915000000001</v>
      </c>
      <c r="J4926" s="5">
        <f t="shared" si="4127"/>
        <v>0</v>
      </c>
      <c r="K4926" s="5">
        <f t="shared" si="4127"/>
        <v>0</v>
      </c>
      <c r="L4926" s="5">
        <f t="shared" si="4127"/>
        <v>-73029.75</v>
      </c>
      <c r="M4926" s="5">
        <f t="shared" si="4126"/>
        <v>2052.1650000000081</v>
      </c>
      <c r="N4926" s="5">
        <f>N4927+N4948+N4951+N4954+N4933+N4942+N4945+N4936+N4930+N4939+N4957</f>
        <v>2052.16482</v>
      </c>
      <c r="O4926" s="5">
        <f>O4927+O4948+O4951+O4954+O4933+O4942+O4945+O4936+O4930+O4939+O4957</f>
        <v>311.47035</v>
      </c>
      <c r="P4926" s="5">
        <f t="shared" ref="P4926:V4926" si="4128">P4927+P4948+P4951+P4954+P4933+P4942+P4945+P4936+P4930+P4939+P4957</f>
        <v>0</v>
      </c>
      <c r="Q4926" s="5">
        <f t="shared" si="4128"/>
        <v>0</v>
      </c>
      <c r="R4926" s="5">
        <f t="shared" si="4128"/>
        <v>2052.16482</v>
      </c>
      <c r="S4926" s="5">
        <f t="shared" si="4128"/>
        <v>311.47035</v>
      </c>
      <c r="T4926" s="5">
        <f>T4927+T4948+T4951+T4954+T4933+T4942+T4945+T4936+T4930+T4939+T4957</f>
        <v>1811.4703500000001</v>
      </c>
      <c r="U4926" s="5">
        <f t="shared" si="4128"/>
        <v>0</v>
      </c>
      <c r="V4926" s="42">
        <f t="shared" si="4128"/>
        <v>1811.4703500000001</v>
      </c>
      <c r="W4926" s="5">
        <f t="shared" si="4084"/>
        <v>88.271192077057435</v>
      </c>
      <c r="X4926" s="27"/>
    </row>
    <row r="4927" spans="1:24" ht="15.75" customHeight="1" x14ac:dyDescent="0.3">
      <c r="A4927" s="4" t="s">
        <v>297</v>
      </c>
      <c r="B4927" s="4" t="s">
        <v>1789</v>
      </c>
      <c r="C4927" s="4" t="s">
        <v>310</v>
      </c>
      <c r="D4927" s="4"/>
      <c r="E4927" s="14" t="s">
        <v>616</v>
      </c>
      <c r="F4927" s="5">
        <f t="shared" ref="F4927:L4928" si="4129">F4928</f>
        <v>0</v>
      </c>
      <c r="G4927" s="5">
        <f t="shared" si="4129"/>
        <v>0</v>
      </c>
      <c r="H4927" s="5">
        <f t="shared" si="4129"/>
        <v>0</v>
      </c>
      <c r="I4927" s="5">
        <f t="shared" si="4129"/>
        <v>25842.915000000001</v>
      </c>
      <c r="J4927" s="5">
        <f t="shared" si="4129"/>
        <v>0</v>
      </c>
      <c r="K4927" s="5">
        <f t="shared" si="4129"/>
        <v>0</v>
      </c>
      <c r="L4927" s="5">
        <f t="shared" si="4129"/>
        <v>-25634.599000000002</v>
      </c>
      <c r="M4927" s="5">
        <f t="shared" si="4126"/>
        <v>208.31599999999889</v>
      </c>
      <c r="N4927" s="5">
        <f>N4928</f>
        <v>208.31582</v>
      </c>
      <c r="O4927" s="5">
        <f>O4928</f>
        <v>208.31582</v>
      </c>
      <c r="P4927" s="5">
        <f t="shared" ref="P4927:V4928" si="4130">P4928</f>
        <v>0</v>
      </c>
      <c r="Q4927" s="5">
        <f t="shared" si="4130"/>
        <v>0</v>
      </c>
      <c r="R4927" s="5">
        <f t="shared" si="4130"/>
        <v>208.31582</v>
      </c>
      <c r="S4927" s="5">
        <f t="shared" si="4130"/>
        <v>208.31582</v>
      </c>
      <c r="T4927" s="5">
        <f t="shared" si="4130"/>
        <v>208.31582</v>
      </c>
      <c r="U4927" s="5">
        <f t="shared" si="4130"/>
        <v>0</v>
      </c>
      <c r="V4927" s="42">
        <f t="shared" si="4130"/>
        <v>208.31582</v>
      </c>
      <c r="W4927" s="5">
        <f t="shared" si="4084"/>
        <v>100</v>
      </c>
      <c r="X4927" s="27"/>
    </row>
    <row r="4928" spans="1:24" ht="31.5" customHeight="1" x14ac:dyDescent="0.3">
      <c r="A4928" s="4" t="s">
        <v>297</v>
      </c>
      <c r="B4928" s="4" t="s">
        <v>1789</v>
      </c>
      <c r="C4928" s="4" t="s">
        <v>310</v>
      </c>
      <c r="D4928" s="4" t="s">
        <v>271</v>
      </c>
      <c r="E4928" s="14" t="s">
        <v>539</v>
      </c>
      <c r="F4928" s="5">
        <f t="shared" si="4129"/>
        <v>0</v>
      </c>
      <c r="G4928" s="5">
        <f t="shared" si="4129"/>
        <v>0</v>
      </c>
      <c r="H4928" s="5">
        <f t="shared" si="4129"/>
        <v>0</v>
      </c>
      <c r="I4928" s="5">
        <f t="shared" si="4129"/>
        <v>25842.915000000001</v>
      </c>
      <c r="J4928" s="5">
        <f t="shared" si="4129"/>
        <v>0</v>
      </c>
      <c r="K4928" s="5">
        <f t="shared" si="4129"/>
        <v>0</v>
      </c>
      <c r="L4928" s="5">
        <f t="shared" si="4129"/>
        <v>-25634.599000000002</v>
      </c>
      <c r="M4928" s="5">
        <f t="shared" si="4126"/>
        <v>208.31599999999889</v>
      </c>
      <c r="N4928" s="5">
        <f>N4929</f>
        <v>208.31582</v>
      </c>
      <c r="O4928" s="5">
        <f>O4929</f>
        <v>208.31582</v>
      </c>
      <c r="P4928" s="5">
        <f t="shared" si="4130"/>
        <v>0</v>
      </c>
      <c r="Q4928" s="5">
        <f t="shared" si="4130"/>
        <v>0</v>
      </c>
      <c r="R4928" s="5">
        <f t="shared" si="4130"/>
        <v>208.31582</v>
      </c>
      <c r="S4928" s="5">
        <f t="shared" si="4130"/>
        <v>208.31582</v>
      </c>
      <c r="T4928" s="5">
        <f>T4929</f>
        <v>208.31582</v>
      </c>
      <c r="U4928" s="5">
        <f t="shared" si="4130"/>
        <v>0</v>
      </c>
      <c r="V4928" s="42">
        <f t="shared" si="4130"/>
        <v>208.31582</v>
      </c>
      <c r="W4928" s="5">
        <f t="shared" si="4084"/>
        <v>100</v>
      </c>
      <c r="X4928" s="27"/>
    </row>
    <row r="4929" spans="1:25" ht="15.75" customHeight="1" x14ac:dyDescent="0.3">
      <c r="A4929" s="4" t="s">
        <v>297</v>
      </c>
      <c r="B4929" s="4" t="s">
        <v>1789</v>
      </c>
      <c r="C4929" s="4" t="s">
        <v>310</v>
      </c>
      <c r="D4929" s="4" t="s">
        <v>270</v>
      </c>
      <c r="E4929" s="14" t="s">
        <v>540</v>
      </c>
      <c r="F4929" s="5"/>
      <c r="G4929" s="5"/>
      <c r="H4929" s="5"/>
      <c r="I4929" s="23">
        <v>25842.915000000001</v>
      </c>
      <c r="J4929" s="5"/>
      <c r="K4929" s="5"/>
      <c r="L4929" s="5">
        <f>6287.355-31921.954</f>
        <v>-25634.599000000002</v>
      </c>
      <c r="M4929" s="5">
        <f t="shared" si="4126"/>
        <v>208.31599999999889</v>
      </c>
      <c r="N4929" s="5">
        <v>208.31582</v>
      </c>
      <c r="O4929" s="5">
        <v>208.31582</v>
      </c>
      <c r="P4929" s="5">
        <v>0</v>
      </c>
      <c r="Q4929" s="5">
        <v>0</v>
      </c>
      <c r="R4929" s="5">
        <f>N4929</f>
        <v>208.31582</v>
      </c>
      <c r="S4929" s="5">
        <f>O4929</f>
        <v>208.31582</v>
      </c>
      <c r="T4929" s="5">
        <v>208.31582</v>
      </c>
      <c r="U4929" s="5">
        <v>0</v>
      </c>
      <c r="V4929" s="42">
        <f>T4929</f>
        <v>208.31582</v>
      </c>
      <c r="W4929" s="5">
        <f t="shared" si="4084"/>
        <v>100</v>
      </c>
      <c r="X4929" s="27"/>
    </row>
    <row r="4930" spans="1:25" ht="15.75" hidden="1" customHeight="1" x14ac:dyDescent="0.25">
      <c r="A4930" s="4" t="s">
        <v>297</v>
      </c>
      <c r="B4930" s="4" t="s">
        <v>1789</v>
      </c>
      <c r="C4930" s="4" t="s">
        <v>1393</v>
      </c>
      <c r="D4930" s="4"/>
      <c r="E4930" s="14" t="s">
        <v>1402</v>
      </c>
      <c r="F4930" s="5">
        <f t="shared" ref="F4930:L4931" si="4131">F4931</f>
        <v>16230.4</v>
      </c>
      <c r="G4930" s="5">
        <f t="shared" si="4131"/>
        <v>39980.400000000001</v>
      </c>
      <c r="H4930" s="5">
        <f t="shared" si="4131"/>
        <v>0</v>
      </c>
      <c r="I4930" s="5">
        <f t="shared" si="4131"/>
        <v>0</v>
      </c>
      <c r="J4930" s="5">
        <f t="shared" si="4131"/>
        <v>0</v>
      </c>
      <c r="K4930" s="5">
        <f t="shared" si="4131"/>
        <v>0</v>
      </c>
      <c r="L4930" s="5">
        <f t="shared" si="4131"/>
        <v>-16230.400000000001</v>
      </c>
      <c r="M4930" s="5">
        <f t="shared" si="4126"/>
        <v>0</v>
      </c>
      <c r="N4930" s="5">
        <f>N4931</f>
        <v>0</v>
      </c>
      <c r="O4930" s="5">
        <f>O4931</f>
        <v>0</v>
      </c>
      <c r="P4930" s="5">
        <f t="shared" ref="P4930:V4931" si="4132">P4931</f>
        <v>0</v>
      </c>
      <c r="Q4930" s="5">
        <f t="shared" si="4132"/>
        <v>0</v>
      </c>
      <c r="R4930" s="5">
        <f t="shared" si="4132"/>
        <v>0</v>
      </c>
      <c r="S4930" s="5">
        <f t="shared" si="4132"/>
        <v>0</v>
      </c>
      <c r="T4930" s="5">
        <f t="shared" si="4132"/>
        <v>0</v>
      </c>
      <c r="U4930" s="5">
        <f t="shared" si="4132"/>
        <v>0</v>
      </c>
      <c r="V4930" s="42">
        <f t="shared" si="4132"/>
        <v>0</v>
      </c>
      <c r="W4930" s="5" t="e">
        <f t="shared" si="4084"/>
        <v>#DIV/0!</v>
      </c>
      <c r="X4930" s="25" t="s">
        <v>1591</v>
      </c>
    </row>
    <row r="4931" spans="1:25" ht="31.5" hidden="1" customHeight="1" x14ac:dyDescent="0.25">
      <c r="A4931" s="4" t="s">
        <v>297</v>
      </c>
      <c r="B4931" s="4" t="s">
        <v>1789</v>
      </c>
      <c r="C4931" s="4" t="s">
        <v>1393</v>
      </c>
      <c r="D4931" s="4" t="s">
        <v>271</v>
      </c>
      <c r="E4931" s="14" t="s">
        <v>539</v>
      </c>
      <c r="F4931" s="5">
        <f t="shared" si="4131"/>
        <v>16230.4</v>
      </c>
      <c r="G4931" s="5">
        <f t="shared" si="4131"/>
        <v>39980.400000000001</v>
      </c>
      <c r="H4931" s="5">
        <f t="shared" si="4131"/>
        <v>0</v>
      </c>
      <c r="I4931" s="5">
        <f t="shared" si="4131"/>
        <v>0</v>
      </c>
      <c r="J4931" s="5">
        <f t="shared" si="4131"/>
        <v>0</v>
      </c>
      <c r="K4931" s="5">
        <f t="shared" si="4131"/>
        <v>0</v>
      </c>
      <c r="L4931" s="5">
        <f t="shared" si="4131"/>
        <v>-16230.400000000001</v>
      </c>
      <c r="M4931" s="5">
        <f t="shared" si="4126"/>
        <v>0</v>
      </c>
      <c r="N4931" s="5">
        <f>N4932</f>
        <v>0</v>
      </c>
      <c r="O4931" s="5">
        <f>O4932</f>
        <v>0</v>
      </c>
      <c r="P4931" s="5">
        <f t="shared" si="4132"/>
        <v>0</v>
      </c>
      <c r="Q4931" s="5">
        <f t="shared" si="4132"/>
        <v>0</v>
      </c>
      <c r="R4931" s="5">
        <f t="shared" si="4132"/>
        <v>0</v>
      </c>
      <c r="S4931" s="5">
        <f t="shared" si="4132"/>
        <v>0</v>
      </c>
      <c r="T4931" s="5">
        <f t="shared" si="4132"/>
        <v>0</v>
      </c>
      <c r="U4931" s="5">
        <f t="shared" si="4132"/>
        <v>0</v>
      </c>
      <c r="V4931" s="42">
        <f t="shared" si="4132"/>
        <v>0</v>
      </c>
      <c r="W4931" s="5" t="e">
        <f t="shared" si="4084"/>
        <v>#DIV/0!</v>
      </c>
      <c r="X4931" s="25" t="s">
        <v>1591</v>
      </c>
    </row>
    <row r="4932" spans="1:25" ht="15.75" hidden="1" customHeight="1" x14ac:dyDescent="0.25">
      <c r="A4932" s="4" t="s">
        <v>297</v>
      </c>
      <c r="B4932" s="4" t="s">
        <v>1789</v>
      </c>
      <c r="C4932" s="4" t="s">
        <v>1393</v>
      </c>
      <c r="D4932" s="4" t="s">
        <v>270</v>
      </c>
      <c r="E4932" s="14" t="s">
        <v>540</v>
      </c>
      <c r="F4932" s="5">
        <v>16230.4</v>
      </c>
      <c r="G4932" s="5">
        <v>39980.400000000001</v>
      </c>
      <c r="H4932" s="5"/>
      <c r="I4932" s="5"/>
      <c r="J4932" s="5"/>
      <c r="K4932" s="5"/>
      <c r="L4932" s="5">
        <f>-10236.805-5993.595</f>
        <v>-16230.400000000001</v>
      </c>
      <c r="M4932" s="5">
        <f t="shared" si="4126"/>
        <v>0</v>
      </c>
      <c r="N4932" s="5">
        <v>0</v>
      </c>
      <c r="O4932" s="5">
        <v>0</v>
      </c>
      <c r="P4932" s="5">
        <v>0</v>
      </c>
      <c r="Q4932" s="5">
        <v>0</v>
      </c>
      <c r="R4932" s="5">
        <f>N4932</f>
        <v>0</v>
      </c>
      <c r="S4932" s="5">
        <f>O4932</f>
        <v>0</v>
      </c>
      <c r="T4932" s="5">
        <v>0</v>
      </c>
      <c r="U4932" s="5">
        <v>0</v>
      </c>
      <c r="V4932" s="42">
        <v>0</v>
      </c>
      <c r="W4932" s="5" t="e">
        <f t="shared" si="4084"/>
        <v>#DIV/0!</v>
      </c>
      <c r="X4932" s="25" t="s">
        <v>1591</v>
      </c>
    </row>
    <row r="4933" spans="1:25" ht="15.75" hidden="1" customHeight="1" x14ac:dyDescent="0.25">
      <c r="A4933" s="4" t="s">
        <v>297</v>
      </c>
      <c r="B4933" s="4" t="s">
        <v>1789</v>
      </c>
      <c r="C4933" s="4" t="s">
        <v>1300</v>
      </c>
      <c r="D4933" s="4"/>
      <c r="E4933" s="14" t="s">
        <v>1301</v>
      </c>
      <c r="F4933" s="5">
        <f t="shared" ref="F4933:L4934" si="4133">F4934</f>
        <v>0</v>
      </c>
      <c r="G4933" s="5">
        <f t="shared" si="4133"/>
        <v>0</v>
      </c>
      <c r="H4933" s="5">
        <f t="shared" si="4133"/>
        <v>0</v>
      </c>
      <c r="I4933" s="5">
        <f t="shared" si="4133"/>
        <v>0</v>
      </c>
      <c r="J4933" s="5">
        <f t="shared" si="4133"/>
        <v>0</v>
      </c>
      <c r="K4933" s="5">
        <f t="shared" si="4133"/>
        <v>0</v>
      </c>
      <c r="L4933" s="5">
        <f t="shared" si="4133"/>
        <v>0</v>
      </c>
      <c r="M4933" s="5">
        <f t="shared" si="4126"/>
        <v>0</v>
      </c>
      <c r="N4933" s="5">
        <f>N4934</f>
        <v>0</v>
      </c>
      <c r="O4933" s="5">
        <f>O4934</f>
        <v>0</v>
      </c>
      <c r="P4933" s="5">
        <f t="shared" ref="P4933:V4934" si="4134">P4934</f>
        <v>0</v>
      </c>
      <c r="Q4933" s="5">
        <f t="shared" si="4134"/>
        <v>0</v>
      </c>
      <c r="R4933" s="5">
        <f t="shared" si="4134"/>
        <v>0</v>
      </c>
      <c r="S4933" s="5">
        <f t="shared" si="4134"/>
        <v>0</v>
      </c>
      <c r="T4933" s="5">
        <f t="shared" si="4134"/>
        <v>0</v>
      </c>
      <c r="U4933" s="5">
        <f t="shared" si="4134"/>
        <v>0</v>
      </c>
      <c r="V4933" s="42">
        <f t="shared" si="4134"/>
        <v>0</v>
      </c>
      <c r="W4933" s="5" t="e">
        <f t="shared" si="4084"/>
        <v>#DIV/0!</v>
      </c>
      <c r="X4933" s="27" t="s">
        <v>1591</v>
      </c>
      <c r="Y4933" s="2" t="s">
        <v>1630</v>
      </c>
    </row>
    <row r="4934" spans="1:25" ht="31.5" hidden="1" customHeight="1" x14ac:dyDescent="0.25">
      <c r="A4934" s="4" t="s">
        <v>297</v>
      </c>
      <c r="B4934" s="4" t="s">
        <v>1789</v>
      </c>
      <c r="C4934" s="4" t="s">
        <v>1300</v>
      </c>
      <c r="D4934" s="4" t="s">
        <v>271</v>
      </c>
      <c r="E4934" s="14" t="s">
        <v>539</v>
      </c>
      <c r="F4934" s="5">
        <f t="shared" si="4133"/>
        <v>0</v>
      </c>
      <c r="G4934" s="5">
        <f t="shared" si="4133"/>
        <v>0</v>
      </c>
      <c r="H4934" s="5">
        <f t="shared" si="4133"/>
        <v>0</v>
      </c>
      <c r="I4934" s="5">
        <f t="shared" si="4133"/>
        <v>0</v>
      </c>
      <c r="J4934" s="5">
        <f t="shared" si="4133"/>
        <v>0</v>
      </c>
      <c r="K4934" s="5">
        <f t="shared" si="4133"/>
        <v>0</v>
      </c>
      <c r="L4934" s="5">
        <f t="shared" si="4133"/>
        <v>0</v>
      </c>
      <c r="M4934" s="5">
        <f t="shared" si="4126"/>
        <v>0</v>
      </c>
      <c r="N4934" s="5">
        <f>N4935</f>
        <v>0</v>
      </c>
      <c r="O4934" s="5">
        <f>O4935</f>
        <v>0</v>
      </c>
      <c r="P4934" s="5">
        <f t="shared" si="4134"/>
        <v>0</v>
      </c>
      <c r="Q4934" s="5">
        <f t="shared" si="4134"/>
        <v>0</v>
      </c>
      <c r="R4934" s="5">
        <f t="shared" si="4134"/>
        <v>0</v>
      </c>
      <c r="S4934" s="5">
        <f t="shared" si="4134"/>
        <v>0</v>
      </c>
      <c r="T4934" s="5">
        <f t="shared" si="4134"/>
        <v>0</v>
      </c>
      <c r="U4934" s="5">
        <f t="shared" si="4134"/>
        <v>0</v>
      </c>
      <c r="V4934" s="42">
        <f t="shared" si="4134"/>
        <v>0</v>
      </c>
      <c r="W4934" s="5" t="e">
        <f t="shared" si="4084"/>
        <v>#DIV/0!</v>
      </c>
      <c r="X4934" s="27" t="s">
        <v>1591</v>
      </c>
      <c r="Y4934" s="2" t="s">
        <v>1630</v>
      </c>
    </row>
    <row r="4935" spans="1:25" ht="15.75" hidden="1" customHeight="1" x14ac:dyDescent="0.25">
      <c r="A4935" s="4" t="s">
        <v>297</v>
      </c>
      <c r="B4935" s="4" t="s">
        <v>1789</v>
      </c>
      <c r="C4935" s="4" t="s">
        <v>1300</v>
      </c>
      <c r="D4935" s="4" t="s">
        <v>270</v>
      </c>
      <c r="E4935" s="14" t="s">
        <v>540</v>
      </c>
      <c r="F4935" s="5"/>
      <c r="G4935" s="5"/>
      <c r="H4935" s="5"/>
      <c r="I4935" s="5"/>
      <c r="J4935" s="5"/>
      <c r="K4935" s="5"/>
      <c r="L4935" s="5"/>
      <c r="M4935" s="5">
        <f t="shared" si="4126"/>
        <v>0</v>
      </c>
      <c r="N4935" s="5">
        <v>0</v>
      </c>
      <c r="O4935" s="5">
        <v>0</v>
      </c>
      <c r="P4935" s="5">
        <v>0</v>
      </c>
      <c r="Q4935" s="5">
        <v>0</v>
      </c>
      <c r="R4935" s="5">
        <v>0</v>
      </c>
      <c r="S4935" s="5">
        <v>0</v>
      </c>
      <c r="T4935" s="5">
        <v>0</v>
      </c>
      <c r="U4935" s="5">
        <v>0</v>
      </c>
      <c r="V4935" s="42">
        <v>0</v>
      </c>
      <c r="W4935" s="5" t="e">
        <f t="shared" si="4084"/>
        <v>#DIV/0!</v>
      </c>
      <c r="X4935" s="27" t="s">
        <v>1591</v>
      </c>
      <c r="Y4935" s="2" t="s">
        <v>1630</v>
      </c>
    </row>
    <row r="4936" spans="1:25" ht="15.75" hidden="1" customHeight="1" x14ac:dyDescent="0.25">
      <c r="A4936" s="4" t="s">
        <v>297</v>
      </c>
      <c r="B4936" s="4" t="s">
        <v>1789</v>
      </c>
      <c r="C4936" s="4" t="s">
        <v>1392</v>
      </c>
      <c r="D4936" s="4"/>
      <c r="E4936" s="14" t="s">
        <v>1403</v>
      </c>
      <c r="F4936" s="5">
        <f t="shared" ref="F4936:L4937" si="4135">F4937</f>
        <v>12170.5</v>
      </c>
      <c r="G4936" s="5">
        <f t="shared" si="4135"/>
        <v>37733.300000000003</v>
      </c>
      <c r="H4936" s="5">
        <f t="shared" si="4135"/>
        <v>0</v>
      </c>
      <c r="I4936" s="5">
        <f t="shared" si="4135"/>
        <v>0</v>
      </c>
      <c r="J4936" s="5">
        <f t="shared" si="4135"/>
        <v>0</v>
      </c>
      <c r="K4936" s="5">
        <f t="shared" si="4135"/>
        <v>0</v>
      </c>
      <c r="L4936" s="5">
        <f t="shared" si="4135"/>
        <v>-12170.499999999998</v>
      </c>
      <c r="M4936" s="5">
        <f t="shared" si="4126"/>
        <v>0</v>
      </c>
      <c r="N4936" s="5">
        <f>N4937</f>
        <v>0</v>
      </c>
      <c r="O4936" s="5">
        <f>O4937</f>
        <v>0</v>
      </c>
      <c r="P4936" s="5">
        <f t="shared" ref="P4936:V4937" si="4136">P4937</f>
        <v>0</v>
      </c>
      <c r="Q4936" s="5">
        <f t="shared" si="4136"/>
        <v>0</v>
      </c>
      <c r="R4936" s="5">
        <f t="shared" si="4136"/>
        <v>0</v>
      </c>
      <c r="S4936" s="5">
        <f t="shared" si="4136"/>
        <v>0</v>
      </c>
      <c r="T4936" s="5">
        <f t="shared" si="4136"/>
        <v>0</v>
      </c>
      <c r="U4936" s="5">
        <f t="shared" si="4136"/>
        <v>0</v>
      </c>
      <c r="V4936" s="42">
        <f t="shared" si="4136"/>
        <v>0</v>
      </c>
      <c r="W4936" s="5" t="e">
        <f t="shared" si="4084"/>
        <v>#DIV/0!</v>
      </c>
      <c r="X4936" s="25" t="s">
        <v>1591</v>
      </c>
    </row>
    <row r="4937" spans="1:25" ht="31.5" hidden="1" customHeight="1" x14ac:dyDescent="0.25">
      <c r="A4937" s="4" t="s">
        <v>297</v>
      </c>
      <c r="B4937" s="4" t="s">
        <v>1789</v>
      </c>
      <c r="C4937" s="4" t="s">
        <v>1392</v>
      </c>
      <c r="D4937" s="4" t="s">
        <v>271</v>
      </c>
      <c r="E4937" s="14" t="s">
        <v>539</v>
      </c>
      <c r="F4937" s="5">
        <f t="shared" si="4135"/>
        <v>12170.5</v>
      </c>
      <c r="G4937" s="5">
        <f t="shared" si="4135"/>
        <v>37733.300000000003</v>
      </c>
      <c r="H4937" s="5">
        <f t="shared" si="4135"/>
        <v>0</v>
      </c>
      <c r="I4937" s="5">
        <f t="shared" si="4135"/>
        <v>0</v>
      </c>
      <c r="J4937" s="5">
        <f t="shared" si="4135"/>
        <v>0</v>
      </c>
      <c r="K4937" s="5">
        <f t="shared" si="4135"/>
        <v>0</v>
      </c>
      <c r="L4937" s="5">
        <f t="shared" si="4135"/>
        <v>-12170.499999999998</v>
      </c>
      <c r="M4937" s="5">
        <f t="shared" si="4126"/>
        <v>0</v>
      </c>
      <c r="N4937" s="5">
        <f>N4938</f>
        <v>0</v>
      </c>
      <c r="O4937" s="5">
        <f>O4938</f>
        <v>0</v>
      </c>
      <c r="P4937" s="5">
        <f t="shared" si="4136"/>
        <v>0</v>
      </c>
      <c r="Q4937" s="5">
        <f t="shared" si="4136"/>
        <v>0</v>
      </c>
      <c r="R4937" s="5">
        <f t="shared" si="4136"/>
        <v>0</v>
      </c>
      <c r="S4937" s="5">
        <f t="shared" si="4136"/>
        <v>0</v>
      </c>
      <c r="T4937" s="5">
        <f t="shared" si="4136"/>
        <v>0</v>
      </c>
      <c r="U4937" s="5">
        <f t="shared" si="4136"/>
        <v>0</v>
      </c>
      <c r="V4937" s="42">
        <f t="shared" si="4136"/>
        <v>0</v>
      </c>
      <c r="W4937" s="5" t="e">
        <f t="shared" si="4084"/>
        <v>#DIV/0!</v>
      </c>
      <c r="X4937" s="25" t="s">
        <v>1591</v>
      </c>
    </row>
    <row r="4938" spans="1:25" ht="15.75" hidden="1" customHeight="1" x14ac:dyDescent="0.25">
      <c r="A4938" s="4" t="s">
        <v>297</v>
      </c>
      <c r="B4938" s="4" t="s">
        <v>1789</v>
      </c>
      <c r="C4938" s="4" t="s">
        <v>1392</v>
      </c>
      <c r="D4938" s="4" t="s">
        <v>270</v>
      </c>
      <c r="E4938" s="14" t="s">
        <v>540</v>
      </c>
      <c r="F4938" s="5">
        <v>12170.5</v>
      </c>
      <c r="G4938" s="5">
        <v>37733.300000000003</v>
      </c>
      <c r="H4938" s="5"/>
      <c r="I4938" s="5"/>
      <c r="J4938" s="5"/>
      <c r="K4938" s="5"/>
      <c r="L4938" s="5">
        <f>26867.7-26202.266-12835.934</f>
        <v>-12170.499999999998</v>
      </c>
      <c r="M4938" s="5">
        <f t="shared" si="4126"/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f>N4938</f>
        <v>0</v>
      </c>
      <c r="S4938" s="5">
        <f>O4938</f>
        <v>0</v>
      </c>
      <c r="T4938" s="5">
        <v>0</v>
      </c>
      <c r="U4938" s="5">
        <v>0</v>
      </c>
      <c r="V4938" s="42">
        <v>0</v>
      </c>
      <c r="W4938" s="5" t="e">
        <f t="shared" si="4084"/>
        <v>#DIV/0!</v>
      </c>
      <c r="X4938" s="25" t="s">
        <v>1591</v>
      </c>
    </row>
    <row r="4939" spans="1:25" ht="15.75" hidden="1" customHeight="1" x14ac:dyDescent="0.25">
      <c r="A4939" s="4" t="s">
        <v>297</v>
      </c>
      <c r="B4939" s="4" t="s">
        <v>1789</v>
      </c>
      <c r="C4939" s="4" t="s">
        <v>1468</v>
      </c>
      <c r="D4939" s="4"/>
      <c r="E4939" s="14" t="s">
        <v>1469</v>
      </c>
      <c r="F4939" s="5">
        <f>F4940</f>
        <v>0</v>
      </c>
      <c r="G4939" s="5">
        <f t="shared" ref="G4939:L4940" si="4137">G4940</f>
        <v>14256.800000000001</v>
      </c>
      <c r="H4939" s="5">
        <f t="shared" si="4137"/>
        <v>0</v>
      </c>
      <c r="I4939" s="5">
        <f t="shared" si="4137"/>
        <v>0</v>
      </c>
      <c r="J4939" s="5">
        <f t="shared" si="4137"/>
        <v>0</v>
      </c>
      <c r="K4939" s="5">
        <f t="shared" si="4137"/>
        <v>0</v>
      </c>
      <c r="L4939" s="5">
        <f t="shared" si="4137"/>
        <v>0</v>
      </c>
      <c r="M4939" s="5">
        <f t="shared" si="4126"/>
        <v>0</v>
      </c>
      <c r="N4939" s="5">
        <f>N4940</f>
        <v>0</v>
      </c>
      <c r="O4939" s="5">
        <f>O4940</f>
        <v>0</v>
      </c>
      <c r="P4939" s="5">
        <f t="shared" ref="P4939:V4940" si="4138">P4940</f>
        <v>0</v>
      </c>
      <c r="Q4939" s="5">
        <f t="shared" si="4138"/>
        <v>0</v>
      </c>
      <c r="R4939" s="5">
        <f t="shared" si="4138"/>
        <v>0</v>
      </c>
      <c r="S4939" s="5">
        <f t="shared" si="4138"/>
        <v>0</v>
      </c>
      <c r="T4939" s="5">
        <f t="shared" si="4138"/>
        <v>0</v>
      </c>
      <c r="U4939" s="5">
        <f t="shared" si="4138"/>
        <v>0</v>
      </c>
      <c r="V4939" s="42">
        <f t="shared" si="4138"/>
        <v>0</v>
      </c>
      <c r="W4939" s="5" t="e">
        <f t="shared" si="4084"/>
        <v>#DIV/0!</v>
      </c>
      <c r="X4939" s="27" t="s">
        <v>1591</v>
      </c>
      <c r="Y4939" s="2" t="s">
        <v>1630</v>
      </c>
    </row>
    <row r="4940" spans="1:25" ht="31.5" hidden="1" customHeight="1" x14ac:dyDescent="0.25">
      <c r="A4940" s="4" t="s">
        <v>297</v>
      </c>
      <c r="B4940" s="4" t="s">
        <v>1789</v>
      </c>
      <c r="C4940" s="4" t="s">
        <v>1468</v>
      </c>
      <c r="D4940" s="4" t="s">
        <v>271</v>
      </c>
      <c r="E4940" s="14" t="s">
        <v>539</v>
      </c>
      <c r="F4940" s="5">
        <f>F4941</f>
        <v>0</v>
      </c>
      <c r="G4940" s="5">
        <f t="shared" si="4137"/>
        <v>14256.800000000001</v>
      </c>
      <c r="H4940" s="5">
        <f t="shared" si="4137"/>
        <v>0</v>
      </c>
      <c r="I4940" s="5">
        <f t="shared" si="4137"/>
        <v>0</v>
      </c>
      <c r="J4940" s="5">
        <f t="shared" si="4137"/>
        <v>0</v>
      </c>
      <c r="K4940" s="5">
        <f t="shared" si="4137"/>
        <v>0</v>
      </c>
      <c r="L4940" s="5">
        <f t="shared" si="4137"/>
        <v>0</v>
      </c>
      <c r="M4940" s="5">
        <f t="shared" si="4126"/>
        <v>0</v>
      </c>
      <c r="N4940" s="5">
        <f>N4941</f>
        <v>0</v>
      </c>
      <c r="O4940" s="5">
        <f>O4941</f>
        <v>0</v>
      </c>
      <c r="P4940" s="5">
        <f t="shared" si="4138"/>
        <v>0</v>
      </c>
      <c r="Q4940" s="5">
        <f t="shared" si="4138"/>
        <v>0</v>
      </c>
      <c r="R4940" s="5">
        <f t="shared" si="4138"/>
        <v>0</v>
      </c>
      <c r="S4940" s="5">
        <f t="shared" si="4138"/>
        <v>0</v>
      </c>
      <c r="T4940" s="5">
        <f t="shared" si="4138"/>
        <v>0</v>
      </c>
      <c r="U4940" s="5">
        <f t="shared" si="4138"/>
        <v>0</v>
      </c>
      <c r="V4940" s="42">
        <f t="shared" si="4138"/>
        <v>0</v>
      </c>
      <c r="W4940" s="5" t="e">
        <f t="shared" si="4084"/>
        <v>#DIV/0!</v>
      </c>
      <c r="X4940" s="27" t="s">
        <v>1591</v>
      </c>
      <c r="Y4940" s="2" t="s">
        <v>1630</v>
      </c>
    </row>
    <row r="4941" spans="1:25" ht="15.75" hidden="1" customHeight="1" x14ac:dyDescent="0.25">
      <c r="A4941" s="4" t="s">
        <v>297</v>
      </c>
      <c r="B4941" s="4" t="s">
        <v>1789</v>
      </c>
      <c r="C4941" s="4" t="s">
        <v>1468</v>
      </c>
      <c r="D4941" s="4" t="s">
        <v>270</v>
      </c>
      <c r="E4941" s="14" t="s">
        <v>540</v>
      </c>
      <c r="F4941" s="5"/>
      <c r="G4941" s="5">
        <v>14256.800000000001</v>
      </c>
      <c r="H4941" s="5"/>
      <c r="I4941" s="5"/>
      <c r="J4941" s="5"/>
      <c r="K4941" s="5"/>
      <c r="L4941" s="5"/>
      <c r="M4941" s="5">
        <f t="shared" si="4126"/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0</v>
      </c>
      <c r="V4941" s="42">
        <v>0</v>
      </c>
      <c r="W4941" s="5" t="e">
        <f t="shared" ref="W4941:W5004" si="4139">T4941/N4941*100</f>
        <v>#DIV/0!</v>
      </c>
      <c r="X4941" s="27" t="s">
        <v>1591</v>
      </c>
      <c r="Y4941" s="2" t="s">
        <v>1630</v>
      </c>
    </row>
    <row r="4942" spans="1:25" ht="15.75" hidden="1" customHeight="1" x14ac:dyDescent="0.25">
      <c r="A4942" s="4" t="s">
        <v>297</v>
      </c>
      <c r="B4942" s="4" t="s">
        <v>1789</v>
      </c>
      <c r="C4942" s="4" t="s">
        <v>1302</v>
      </c>
      <c r="D4942" s="4"/>
      <c r="E4942" s="14" t="s">
        <v>1304</v>
      </c>
      <c r="F4942" s="5">
        <f t="shared" ref="F4942:H4943" si="4140">F4943</f>
        <v>18910</v>
      </c>
      <c r="G4942" s="5">
        <f t="shared" si="4140"/>
        <v>53457.599999999999</v>
      </c>
      <c r="H4942" s="5">
        <f t="shared" si="4140"/>
        <v>0</v>
      </c>
      <c r="I4942" s="5">
        <f t="shared" ref="I4942:L4943" si="4141">I4943</f>
        <v>0</v>
      </c>
      <c r="J4942" s="5">
        <f t="shared" si="4141"/>
        <v>0</v>
      </c>
      <c r="K4942" s="5">
        <f t="shared" si="4141"/>
        <v>0</v>
      </c>
      <c r="L4942" s="5">
        <f>L4943</f>
        <v>-18909.999999999996</v>
      </c>
      <c r="M4942" s="5">
        <f t="shared" si="4126"/>
        <v>0</v>
      </c>
      <c r="N4942" s="5">
        <f>N4943</f>
        <v>0</v>
      </c>
      <c r="O4942" s="5">
        <f>O4943</f>
        <v>0</v>
      </c>
      <c r="P4942" s="5">
        <f t="shared" ref="P4942:V4942" si="4142">P4943</f>
        <v>0</v>
      </c>
      <c r="Q4942" s="5">
        <f t="shared" si="4142"/>
        <v>0</v>
      </c>
      <c r="R4942" s="5">
        <f t="shared" si="4142"/>
        <v>0</v>
      </c>
      <c r="S4942" s="5">
        <f t="shared" si="4142"/>
        <v>0</v>
      </c>
      <c r="T4942" s="5">
        <f>T4943</f>
        <v>0</v>
      </c>
      <c r="U4942" s="5">
        <f t="shared" si="4142"/>
        <v>0</v>
      </c>
      <c r="V4942" s="42">
        <f t="shared" si="4142"/>
        <v>0</v>
      </c>
      <c r="W4942" s="5" t="e">
        <f t="shared" si="4139"/>
        <v>#DIV/0!</v>
      </c>
      <c r="X4942" s="25" t="s">
        <v>1591</v>
      </c>
    </row>
    <row r="4943" spans="1:25" ht="31.5" hidden="1" customHeight="1" x14ac:dyDescent="0.25">
      <c r="A4943" s="4" t="s">
        <v>297</v>
      </c>
      <c r="B4943" s="4" t="s">
        <v>1789</v>
      </c>
      <c r="C4943" s="4" t="s">
        <v>1302</v>
      </c>
      <c r="D4943" s="4" t="s">
        <v>271</v>
      </c>
      <c r="E4943" s="14" t="s">
        <v>539</v>
      </c>
      <c r="F4943" s="5">
        <f t="shared" si="4140"/>
        <v>18910</v>
      </c>
      <c r="G4943" s="5">
        <f t="shared" si="4140"/>
        <v>53457.599999999999</v>
      </c>
      <c r="H4943" s="5">
        <f t="shared" si="4140"/>
        <v>0</v>
      </c>
      <c r="I4943" s="5">
        <f t="shared" si="4141"/>
        <v>0</v>
      </c>
      <c r="J4943" s="5">
        <f t="shared" si="4141"/>
        <v>0</v>
      </c>
      <c r="K4943" s="5">
        <f t="shared" si="4141"/>
        <v>0</v>
      </c>
      <c r="L4943" s="5">
        <f t="shared" si="4141"/>
        <v>-18909.999999999996</v>
      </c>
      <c r="M4943" s="5">
        <f t="shared" si="4126"/>
        <v>0</v>
      </c>
      <c r="N4943" s="5">
        <f>N4944</f>
        <v>0</v>
      </c>
      <c r="O4943" s="5">
        <f>O4944</f>
        <v>0</v>
      </c>
      <c r="P4943" s="5">
        <f t="shared" ref="P4943:V4943" si="4143">P4944</f>
        <v>0</v>
      </c>
      <c r="Q4943" s="5">
        <f t="shared" si="4143"/>
        <v>0</v>
      </c>
      <c r="R4943" s="5">
        <f t="shared" si="4143"/>
        <v>0</v>
      </c>
      <c r="S4943" s="5">
        <f t="shared" si="4143"/>
        <v>0</v>
      </c>
      <c r="T4943" s="5">
        <f t="shared" si="4143"/>
        <v>0</v>
      </c>
      <c r="U4943" s="5">
        <f t="shared" si="4143"/>
        <v>0</v>
      </c>
      <c r="V4943" s="42">
        <f t="shared" si="4143"/>
        <v>0</v>
      </c>
      <c r="W4943" s="5" t="e">
        <f t="shared" si="4139"/>
        <v>#DIV/0!</v>
      </c>
      <c r="X4943" s="25" t="s">
        <v>1591</v>
      </c>
    </row>
    <row r="4944" spans="1:25" ht="15.75" hidden="1" customHeight="1" x14ac:dyDescent="0.25">
      <c r="A4944" s="4" t="s">
        <v>297</v>
      </c>
      <c r="B4944" s="4" t="s">
        <v>1789</v>
      </c>
      <c r="C4944" s="4" t="s">
        <v>1302</v>
      </c>
      <c r="D4944" s="4" t="s">
        <v>270</v>
      </c>
      <c r="E4944" s="14" t="s">
        <v>540</v>
      </c>
      <c r="F4944" s="5">
        <v>18910</v>
      </c>
      <c r="G4944" s="5">
        <v>53457.599999999999</v>
      </c>
      <c r="H4944" s="5"/>
      <c r="I4944" s="5"/>
      <c r="J4944" s="5"/>
      <c r="K4944" s="5"/>
      <c r="L4944" s="5">
        <f>43000-42212.526-19697.474</f>
        <v>-18909.999999999996</v>
      </c>
      <c r="M4944" s="5">
        <f t="shared" si="4126"/>
        <v>0</v>
      </c>
      <c r="N4944" s="5">
        <v>0</v>
      </c>
      <c r="O4944" s="5">
        <v>0</v>
      </c>
      <c r="P4944" s="5">
        <v>0</v>
      </c>
      <c r="Q4944" s="5">
        <v>0</v>
      </c>
      <c r="R4944" s="5">
        <f>N4944</f>
        <v>0</v>
      </c>
      <c r="S4944" s="5">
        <f>O4944</f>
        <v>0</v>
      </c>
      <c r="T4944" s="5">
        <v>0</v>
      </c>
      <c r="U4944" s="5">
        <v>0</v>
      </c>
      <c r="V4944" s="42">
        <v>0</v>
      </c>
      <c r="W4944" s="5" t="e">
        <f t="shared" si="4139"/>
        <v>#DIV/0!</v>
      </c>
      <c r="X4944" s="25" t="s">
        <v>1591</v>
      </c>
    </row>
    <row r="4945" spans="1:25" ht="15.75" hidden="1" customHeight="1" x14ac:dyDescent="0.25">
      <c r="A4945" s="4" t="s">
        <v>297</v>
      </c>
      <c r="B4945" s="4" t="s">
        <v>1789</v>
      </c>
      <c r="C4945" s="4" t="s">
        <v>1303</v>
      </c>
      <c r="D4945" s="4"/>
      <c r="E4945" s="14" t="s">
        <v>1305</v>
      </c>
      <c r="F4945" s="5">
        <f t="shared" ref="F4945:L4946" si="4144">F4946</f>
        <v>0</v>
      </c>
      <c r="G4945" s="5">
        <f t="shared" si="4144"/>
        <v>0</v>
      </c>
      <c r="H4945" s="5">
        <f t="shared" si="4144"/>
        <v>0</v>
      </c>
      <c r="I4945" s="5">
        <f t="shared" si="4144"/>
        <v>0</v>
      </c>
      <c r="J4945" s="5">
        <f t="shared" si="4144"/>
        <v>0</v>
      </c>
      <c r="K4945" s="5">
        <f t="shared" si="4144"/>
        <v>0</v>
      </c>
      <c r="L4945" s="5">
        <f t="shared" si="4144"/>
        <v>0</v>
      </c>
      <c r="M4945" s="5">
        <f t="shared" si="4126"/>
        <v>0</v>
      </c>
      <c r="N4945" s="5">
        <f>N4946</f>
        <v>0</v>
      </c>
      <c r="O4945" s="5">
        <f>O4946</f>
        <v>0</v>
      </c>
      <c r="P4945" s="5">
        <f t="shared" ref="P4945:V4946" si="4145">P4946</f>
        <v>0</v>
      </c>
      <c r="Q4945" s="5">
        <f t="shared" si="4145"/>
        <v>0</v>
      </c>
      <c r="R4945" s="5">
        <f t="shared" si="4145"/>
        <v>0</v>
      </c>
      <c r="S4945" s="5">
        <f t="shared" si="4145"/>
        <v>0</v>
      </c>
      <c r="T4945" s="5">
        <f t="shared" si="4145"/>
        <v>0</v>
      </c>
      <c r="U4945" s="5">
        <f t="shared" si="4145"/>
        <v>0</v>
      </c>
      <c r="V4945" s="42">
        <f t="shared" si="4145"/>
        <v>0</v>
      </c>
      <c r="W4945" s="5" t="e">
        <f t="shared" si="4139"/>
        <v>#DIV/0!</v>
      </c>
      <c r="X4945" s="27" t="s">
        <v>1591</v>
      </c>
      <c r="Y4945" s="2" t="s">
        <v>1630</v>
      </c>
    </row>
    <row r="4946" spans="1:25" ht="31.5" hidden="1" customHeight="1" x14ac:dyDescent="0.3">
      <c r="A4946" s="4" t="s">
        <v>297</v>
      </c>
      <c r="B4946" s="4" t="s">
        <v>1789</v>
      </c>
      <c r="C4946" s="4" t="s">
        <v>1303</v>
      </c>
      <c r="D4946" s="4" t="s">
        <v>271</v>
      </c>
      <c r="E4946" s="14" t="s">
        <v>539</v>
      </c>
      <c r="F4946" s="5">
        <f t="shared" si="4144"/>
        <v>0</v>
      </c>
      <c r="G4946" s="5">
        <f t="shared" si="4144"/>
        <v>0</v>
      </c>
      <c r="H4946" s="5">
        <f t="shared" si="4144"/>
        <v>0</v>
      </c>
      <c r="I4946" s="5">
        <f t="shared" si="4144"/>
        <v>0</v>
      </c>
      <c r="J4946" s="5">
        <f t="shared" si="4144"/>
        <v>0</v>
      </c>
      <c r="K4946" s="5">
        <f t="shared" si="4144"/>
        <v>0</v>
      </c>
      <c r="L4946" s="5">
        <f t="shared" si="4144"/>
        <v>0</v>
      </c>
      <c r="M4946" s="5">
        <f t="shared" si="4126"/>
        <v>0</v>
      </c>
      <c r="N4946" s="5">
        <f>N4947</f>
        <v>0</v>
      </c>
      <c r="O4946" s="5">
        <f>O4947</f>
        <v>0</v>
      </c>
      <c r="P4946" s="5">
        <f t="shared" si="4145"/>
        <v>0</v>
      </c>
      <c r="Q4946" s="5">
        <f t="shared" si="4145"/>
        <v>0</v>
      </c>
      <c r="R4946" s="5">
        <f t="shared" si="4145"/>
        <v>0</v>
      </c>
      <c r="S4946" s="5">
        <f t="shared" si="4145"/>
        <v>0</v>
      </c>
      <c r="T4946" s="5">
        <f t="shared" si="4145"/>
        <v>0</v>
      </c>
      <c r="U4946" s="5">
        <f t="shared" si="4145"/>
        <v>0</v>
      </c>
      <c r="V4946" s="42">
        <f t="shared" si="4145"/>
        <v>0</v>
      </c>
      <c r="W4946" s="5" t="e">
        <f t="shared" si="4139"/>
        <v>#DIV/0!</v>
      </c>
      <c r="X4946" s="27" t="s">
        <v>1591</v>
      </c>
      <c r="Y4946" s="2" t="s">
        <v>1630</v>
      </c>
    </row>
    <row r="4947" spans="1:25" ht="15.75" hidden="1" customHeight="1" x14ac:dyDescent="0.3">
      <c r="A4947" s="4" t="s">
        <v>297</v>
      </c>
      <c r="B4947" s="4" t="s">
        <v>1789</v>
      </c>
      <c r="C4947" s="4" t="s">
        <v>1303</v>
      </c>
      <c r="D4947" s="4" t="s">
        <v>270</v>
      </c>
      <c r="E4947" s="14" t="s">
        <v>540</v>
      </c>
      <c r="F4947" s="5"/>
      <c r="G4947" s="5"/>
      <c r="H4947" s="5"/>
      <c r="I4947" s="5"/>
      <c r="J4947" s="5"/>
      <c r="K4947" s="5"/>
      <c r="L4947" s="5"/>
      <c r="M4947" s="5">
        <f t="shared" si="4126"/>
        <v>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0</v>
      </c>
      <c r="U4947" s="5">
        <v>0</v>
      </c>
      <c r="V4947" s="42">
        <v>0</v>
      </c>
      <c r="W4947" s="5" t="e">
        <f t="shared" si="4139"/>
        <v>#DIV/0!</v>
      </c>
      <c r="X4947" s="27" t="s">
        <v>1591</v>
      </c>
      <c r="Y4947" s="2" t="s">
        <v>1630</v>
      </c>
    </row>
    <row r="4948" spans="1:25" ht="15.75" customHeight="1" x14ac:dyDescent="0.3">
      <c r="A4948" s="4" t="s">
        <v>297</v>
      </c>
      <c r="B4948" s="4" t="s">
        <v>1789</v>
      </c>
      <c r="C4948" s="4" t="s">
        <v>311</v>
      </c>
      <c r="D4948" s="4"/>
      <c r="E4948" s="14" t="s">
        <v>617</v>
      </c>
      <c r="F4948" s="5">
        <f t="shared" ref="F4948:L4949" si="4146">F4949</f>
        <v>1928.1</v>
      </c>
      <c r="G4948" s="5">
        <f t="shared" si="4146"/>
        <v>3072.8</v>
      </c>
      <c r="H4948" s="5">
        <f t="shared" si="4146"/>
        <v>0</v>
      </c>
      <c r="I4948" s="5">
        <f t="shared" si="4146"/>
        <v>0</v>
      </c>
      <c r="J4948" s="5">
        <f t="shared" si="4146"/>
        <v>0</v>
      </c>
      <c r="K4948" s="5">
        <f t="shared" si="4146"/>
        <v>0</v>
      </c>
      <c r="L4948" s="5">
        <f t="shared" si="4146"/>
        <v>-84.251000000000005</v>
      </c>
      <c r="M4948" s="5">
        <f t="shared" si="4126"/>
        <v>1843.8489999999999</v>
      </c>
      <c r="N4948" s="5">
        <f>N4949</f>
        <v>1843.8489999999999</v>
      </c>
      <c r="O4948" s="5">
        <f>O4949</f>
        <v>103.15452999999999</v>
      </c>
      <c r="P4948" s="5">
        <f t="shared" ref="P4948:V4949" si="4147">P4949</f>
        <v>0</v>
      </c>
      <c r="Q4948" s="5">
        <f t="shared" si="4147"/>
        <v>0</v>
      </c>
      <c r="R4948" s="5">
        <f t="shared" si="4147"/>
        <v>1843.8489999999999</v>
      </c>
      <c r="S4948" s="5">
        <f t="shared" si="4147"/>
        <v>103.15452999999999</v>
      </c>
      <c r="T4948" s="5">
        <f t="shared" si="4147"/>
        <v>1603.15453</v>
      </c>
      <c r="U4948" s="5">
        <f t="shared" si="4147"/>
        <v>0</v>
      </c>
      <c r="V4948" s="42">
        <f t="shared" si="4147"/>
        <v>1603.15453</v>
      </c>
      <c r="W4948" s="5">
        <f t="shared" si="4139"/>
        <v>86.94608560679319</v>
      </c>
      <c r="X4948" s="27"/>
    </row>
    <row r="4949" spans="1:25" ht="31.5" customHeight="1" x14ac:dyDescent="0.3">
      <c r="A4949" s="4" t="s">
        <v>297</v>
      </c>
      <c r="B4949" s="4" t="s">
        <v>1789</v>
      </c>
      <c r="C4949" s="4" t="s">
        <v>311</v>
      </c>
      <c r="D4949" s="4" t="s">
        <v>271</v>
      </c>
      <c r="E4949" s="14" t="s">
        <v>539</v>
      </c>
      <c r="F4949" s="5">
        <f t="shared" si="4146"/>
        <v>1928.1</v>
      </c>
      <c r="G4949" s="5">
        <f t="shared" si="4146"/>
        <v>3072.8</v>
      </c>
      <c r="H4949" s="5">
        <f t="shared" si="4146"/>
        <v>0</v>
      </c>
      <c r="I4949" s="5">
        <f t="shared" si="4146"/>
        <v>0</v>
      </c>
      <c r="J4949" s="5">
        <f t="shared" si="4146"/>
        <v>0</v>
      </c>
      <c r="K4949" s="5">
        <f t="shared" si="4146"/>
        <v>0</v>
      </c>
      <c r="L4949" s="5">
        <f t="shared" si="4146"/>
        <v>-84.251000000000005</v>
      </c>
      <c r="M4949" s="5">
        <f t="shared" si="4126"/>
        <v>1843.8489999999999</v>
      </c>
      <c r="N4949" s="5">
        <f>N4950</f>
        <v>1843.8489999999999</v>
      </c>
      <c r="O4949" s="5">
        <f>O4950</f>
        <v>103.15452999999999</v>
      </c>
      <c r="P4949" s="5">
        <f t="shared" si="4147"/>
        <v>0</v>
      </c>
      <c r="Q4949" s="5">
        <f t="shared" si="4147"/>
        <v>0</v>
      </c>
      <c r="R4949" s="5">
        <f t="shared" si="4147"/>
        <v>1843.8489999999999</v>
      </c>
      <c r="S4949" s="5">
        <f t="shared" si="4147"/>
        <v>103.15452999999999</v>
      </c>
      <c r="T4949" s="5">
        <f t="shared" si="4147"/>
        <v>1603.15453</v>
      </c>
      <c r="U4949" s="5">
        <f t="shared" si="4147"/>
        <v>0</v>
      </c>
      <c r="V4949" s="42">
        <f t="shared" si="4147"/>
        <v>1603.15453</v>
      </c>
      <c r="W4949" s="5">
        <f t="shared" si="4139"/>
        <v>86.94608560679319</v>
      </c>
      <c r="X4949" s="27"/>
    </row>
    <row r="4950" spans="1:25" ht="15.75" customHeight="1" x14ac:dyDescent="0.3">
      <c r="A4950" s="4" t="s">
        <v>297</v>
      </c>
      <c r="B4950" s="4" t="s">
        <v>1789</v>
      </c>
      <c r="C4950" s="4" t="s">
        <v>311</v>
      </c>
      <c r="D4950" s="4" t="s">
        <v>270</v>
      </c>
      <c r="E4950" s="14" t="s">
        <v>540</v>
      </c>
      <c r="F4950" s="5">
        <v>1928.1</v>
      </c>
      <c r="G4950" s="5">
        <v>3072.8</v>
      </c>
      <c r="H4950" s="5"/>
      <c r="I4950" s="5"/>
      <c r="J4950" s="5"/>
      <c r="K4950" s="5"/>
      <c r="L4950" s="5">
        <v>-84.251000000000005</v>
      </c>
      <c r="M4950" s="5">
        <f t="shared" si="4126"/>
        <v>1843.8489999999999</v>
      </c>
      <c r="N4950" s="5">
        <v>1843.8489999999999</v>
      </c>
      <c r="O4950" s="5">
        <v>103.15452999999999</v>
      </c>
      <c r="P4950" s="5">
        <v>0</v>
      </c>
      <c r="Q4950" s="5">
        <v>0</v>
      </c>
      <c r="R4950" s="5">
        <f>N4950</f>
        <v>1843.8489999999999</v>
      </c>
      <c r="S4950" s="5">
        <f>O4950</f>
        <v>103.15452999999999</v>
      </c>
      <c r="T4950" s="5">
        <v>1603.15453</v>
      </c>
      <c r="U4950" s="5">
        <v>0</v>
      </c>
      <c r="V4950" s="42">
        <f>T4950</f>
        <v>1603.15453</v>
      </c>
      <c r="W4950" s="5">
        <f t="shared" si="4139"/>
        <v>86.94608560679319</v>
      </c>
      <c r="X4950" s="27"/>
    </row>
    <row r="4951" spans="1:25" ht="15.75" hidden="1" customHeight="1" x14ac:dyDescent="0.25">
      <c r="A4951" s="4" t="s">
        <v>297</v>
      </c>
      <c r="B4951" s="4" t="s">
        <v>1789</v>
      </c>
      <c r="C4951" s="4" t="s">
        <v>312</v>
      </c>
      <c r="D4951" s="4"/>
      <c r="E4951" s="14" t="s">
        <v>618</v>
      </c>
      <c r="F4951" s="5">
        <f t="shared" ref="F4951:L4952" si="4148">F4952</f>
        <v>0</v>
      </c>
      <c r="G4951" s="5">
        <f t="shared" si="4148"/>
        <v>0</v>
      </c>
      <c r="H4951" s="5">
        <f t="shared" si="4148"/>
        <v>0</v>
      </c>
      <c r="I4951" s="5">
        <f t="shared" si="4148"/>
        <v>0</v>
      </c>
      <c r="J4951" s="5">
        <f t="shared" si="4148"/>
        <v>0</v>
      </c>
      <c r="K4951" s="5">
        <f t="shared" si="4148"/>
        <v>0</v>
      </c>
      <c r="L4951" s="5">
        <f t="shared" si="4148"/>
        <v>0</v>
      </c>
      <c r="M4951" s="5">
        <f t="shared" si="4126"/>
        <v>0</v>
      </c>
      <c r="N4951" s="5">
        <f>N4952</f>
        <v>0</v>
      </c>
      <c r="O4951" s="5">
        <f>O4952</f>
        <v>0</v>
      </c>
      <c r="P4951" s="5">
        <f t="shared" ref="P4951:V4952" si="4149">P4952</f>
        <v>0</v>
      </c>
      <c r="Q4951" s="5">
        <f t="shared" si="4149"/>
        <v>0</v>
      </c>
      <c r="R4951" s="5">
        <f t="shared" si="4149"/>
        <v>0</v>
      </c>
      <c r="S4951" s="5">
        <f t="shared" si="4149"/>
        <v>0</v>
      </c>
      <c r="T4951" s="5">
        <f t="shared" si="4149"/>
        <v>0</v>
      </c>
      <c r="U4951" s="5">
        <f t="shared" si="4149"/>
        <v>0</v>
      </c>
      <c r="V4951" s="42">
        <f t="shared" si="4149"/>
        <v>0</v>
      </c>
      <c r="W4951" s="5" t="e">
        <f t="shared" si="4139"/>
        <v>#DIV/0!</v>
      </c>
      <c r="X4951" s="27" t="s">
        <v>1591</v>
      </c>
      <c r="Y4951" s="2" t="s">
        <v>1630</v>
      </c>
    </row>
    <row r="4952" spans="1:25" ht="31.5" hidden="1" customHeight="1" x14ac:dyDescent="0.25">
      <c r="A4952" s="4" t="s">
        <v>297</v>
      </c>
      <c r="B4952" s="4" t="s">
        <v>1789</v>
      </c>
      <c r="C4952" s="4" t="s">
        <v>312</v>
      </c>
      <c r="D4952" s="4" t="s">
        <v>271</v>
      </c>
      <c r="E4952" s="14" t="s">
        <v>539</v>
      </c>
      <c r="F4952" s="5">
        <f t="shared" si="4148"/>
        <v>0</v>
      </c>
      <c r="G4952" s="5">
        <f t="shared" si="4148"/>
        <v>0</v>
      </c>
      <c r="H4952" s="5">
        <f t="shared" si="4148"/>
        <v>0</v>
      </c>
      <c r="I4952" s="5">
        <f t="shared" si="4148"/>
        <v>0</v>
      </c>
      <c r="J4952" s="5">
        <f t="shared" si="4148"/>
        <v>0</v>
      </c>
      <c r="K4952" s="5">
        <f t="shared" si="4148"/>
        <v>0</v>
      </c>
      <c r="L4952" s="5">
        <f t="shared" si="4148"/>
        <v>0</v>
      </c>
      <c r="M4952" s="5">
        <f t="shared" si="4126"/>
        <v>0</v>
      </c>
      <c r="N4952" s="5">
        <f>N4953</f>
        <v>0</v>
      </c>
      <c r="O4952" s="5">
        <f>O4953</f>
        <v>0</v>
      </c>
      <c r="P4952" s="5">
        <f t="shared" si="4149"/>
        <v>0</v>
      </c>
      <c r="Q4952" s="5">
        <f t="shared" si="4149"/>
        <v>0</v>
      </c>
      <c r="R4952" s="5">
        <f t="shared" si="4149"/>
        <v>0</v>
      </c>
      <c r="S4952" s="5">
        <f t="shared" si="4149"/>
        <v>0</v>
      </c>
      <c r="T4952" s="5">
        <f t="shared" si="4149"/>
        <v>0</v>
      </c>
      <c r="U4952" s="5">
        <f t="shared" si="4149"/>
        <v>0</v>
      </c>
      <c r="V4952" s="42">
        <f t="shared" si="4149"/>
        <v>0</v>
      </c>
      <c r="W4952" s="5" t="e">
        <f t="shared" si="4139"/>
        <v>#DIV/0!</v>
      </c>
      <c r="X4952" s="27" t="s">
        <v>1591</v>
      </c>
      <c r="Y4952" s="2" t="s">
        <v>1630</v>
      </c>
    </row>
    <row r="4953" spans="1:25" ht="15.75" hidden="1" customHeight="1" x14ac:dyDescent="0.25">
      <c r="A4953" s="4" t="s">
        <v>297</v>
      </c>
      <c r="B4953" s="4" t="s">
        <v>1789</v>
      </c>
      <c r="C4953" s="4" t="s">
        <v>312</v>
      </c>
      <c r="D4953" s="4" t="s">
        <v>270</v>
      </c>
      <c r="E4953" s="14" t="s">
        <v>540</v>
      </c>
      <c r="F4953" s="5"/>
      <c r="G4953" s="5"/>
      <c r="H4953" s="5"/>
      <c r="I4953" s="5"/>
      <c r="J4953" s="5"/>
      <c r="K4953" s="5"/>
      <c r="L4953" s="5"/>
      <c r="M4953" s="5">
        <f t="shared" si="4126"/>
        <v>0</v>
      </c>
      <c r="N4953" s="5">
        <v>0</v>
      </c>
      <c r="O4953" s="5">
        <v>0</v>
      </c>
      <c r="P4953" s="5">
        <v>0</v>
      </c>
      <c r="Q4953" s="5">
        <v>0</v>
      </c>
      <c r="R4953" s="5">
        <v>0</v>
      </c>
      <c r="S4953" s="5">
        <v>0</v>
      </c>
      <c r="T4953" s="5">
        <v>0</v>
      </c>
      <c r="U4953" s="5">
        <v>0</v>
      </c>
      <c r="V4953" s="42">
        <v>0</v>
      </c>
      <c r="W4953" s="5" t="e">
        <f t="shared" si="4139"/>
        <v>#DIV/0!</v>
      </c>
      <c r="X4953" s="27" t="s">
        <v>1591</v>
      </c>
      <c r="Y4953" s="2" t="s">
        <v>1630</v>
      </c>
    </row>
    <row r="4954" spans="1:25" ht="15.75" hidden="1" customHeight="1" x14ac:dyDescent="0.25">
      <c r="A4954" s="4" t="s">
        <v>297</v>
      </c>
      <c r="B4954" s="4" t="s">
        <v>1789</v>
      </c>
      <c r="C4954" s="4" t="s">
        <v>992</v>
      </c>
      <c r="D4954" s="4"/>
      <c r="E4954" s="14" t="s">
        <v>993</v>
      </c>
      <c r="F4954" s="5">
        <f t="shared" ref="F4954:L4955" si="4150">F4955</f>
        <v>0</v>
      </c>
      <c r="G4954" s="5">
        <f t="shared" si="4150"/>
        <v>7956</v>
      </c>
      <c r="H4954" s="5">
        <f t="shared" si="4150"/>
        <v>80000</v>
      </c>
      <c r="I4954" s="5">
        <f t="shared" si="4150"/>
        <v>0</v>
      </c>
      <c r="J4954" s="5">
        <f t="shared" si="4150"/>
        <v>0</v>
      </c>
      <c r="K4954" s="5">
        <f t="shared" si="4150"/>
        <v>0</v>
      </c>
      <c r="L4954" s="5">
        <f t="shared" si="4150"/>
        <v>0</v>
      </c>
      <c r="M4954" s="5">
        <f t="shared" si="4126"/>
        <v>0</v>
      </c>
      <c r="N4954" s="5">
        <f>N4955</f>
        <v>0</v>
      </c>
      <c r="O4954" s="5">
        <f>O4955</f>
        <v>0</v>
      </c>
      <c r="P4954" s="5">
        <f t="shared" ref="P4954:V4955" si="4151">P4955</f>
        <v>0</v>
      </c>
      <c r="Q4954" s="5">
        <f t="shared" si="4151"/>
        <v>0</v>
      </c>
      <c r="R4954" s="5">
        <f t="shared" si="4151"/>
        <v>0</v>
      </c>
      <c r="S4954" s="5">
        <f t="shared" si="4151"/>
        <v>0</v>
      </c>
      <c r="T4954" s="5">
        <f t="shared" si="4151"/>
        <v>0</v>
      </c>
      <c r="U4954" s="5">
        <f t="shared" si="4151"/>
        <v>0</v>
      </c>
      <c r="V4954" s="42">
        <f t="shared" si="4151"/>
        <v>0</v>
      </c>
      <c r="W4954" s="5" t="e">
        <f t="shared" si="4139"/>
        <v>#DIV/0!</v>
      </c>
      <c r="X4954" s="27" t="s">
        <v>1591</v>
      </c>
      <c r="Y4954" s="2" t="s">
        <v>1630</v>
      </c>
    </row>
    <row r="4955" spans="1:25" ht="31.5" hidden="1" customHeight="1" x14ac:dyDescent="0.25">
      <c r="A4955" s="4" t="s">
        <v>297</v>
      </c>
      <c r="B4955" s="4" t="s">
        <v>1789</v>
      </c>
      <c r="C4955" s="4" t="s">
        <v>992</v>
      </c>
      <c r="D4955" s="4" t="s">
        <v>271</v>
      </c>
      <c r="E4955" s="14" t="s">
        <v>539</v>
      </c>
      <c r="F4955" s="5">
        <f t="shared" si="4150"/>
        <v>0</v>
      </c>
      <c r="G4955" s="5">
        <f t="shared" si="4150"/>
        <v>7956</v>
      </c>
      <c r="H4955" s="5">
        <f t="shared" si="4150"/>
        <v>80000</v>
      </c>
      <c r="I4955" s="5">
        <f t="shared" si="4150"/>
        <v>0</v>
      </c>
      <c r="J4955" s="5">
        <f t="shared" si="4150"/>
        <v>0</v>
      </c>
      <c r="K4955" s="5">
        <f t="shared" si="4150"/>
        <v>0</v>
      </c>
      <c r="L4955" s="5">
        <f t="shared" si="4150"/>
        <v>0</v>
      </c>
      <c r="M4955" s="5">
        <f t="shared" si="4126"/>
        <v>0</v>
      </c>
      <c r="N4955" s="5">
        <f>N4956</f>
        <v>0</v>
      </c>
      <c r="O4955" s="5">
        <f>O4956</f>
        <v>0</v>
      </c>
      <c r="P4955" s="5">
        <f t="shared" si="4151"/>
        <v>0</v>
      </c>
      <c r="Q4955" s="5">
        <f t="shared" si="4151"/>
        <v>0</v>
      </c>
      <c r="R4955" s="5">
        <f t="shared" si="4151"/>
        <v>0</v>
      </c>
      <c r="S4955" s="5">
        <f t="shared" si="4151"/>
        <v>0</v>
      </c>
      <c r="T4955" s="5">
        <f t="shared" si="4151"/>
        <v>0</v>
      </c>
      <c r="U4955" s="5">
        <f t="shared" si="4151"/>
        <v>0</v>
      </c>
      <c r="V4955" s="42">
        <f t="shared" si="4151"/>
        <v>0</v>
      </c>
      <c r="W4955" s="5" t="e">
        <f t="shared" si="4139"/>
        <v>#DIV/0!</v>
      </c>
      <c r="X4955" s="27" t="s">
        <v>1591</v>
      </c>
      <c r="Y4955" s="2" t="s">
        <v>1630</v>
      </c>
    </row>
    <row r="4956" spans="1:25" ht="15.75" hidden="1" customHeight="1" x14ac:dyDescent="0.25">
      <c r="A4956" s="4" t="s">
        <v>297</v>
      </c>
      <c r="B4956" s="4" t="s">
        <v>1789</v>
      </c>
      <c r="C4956" s="4" t="s">
        <v>992</v>
      </c>
      <c r="D4956" s="4" t="s">
        <v>270</v>
      </c>
      <c r="E4956" s="14" t="s">
        <v>540</v>
      </c>
      <c r="F4956" s="5"/>
      <c r="G4956" s="5">
        <v>7956</v>
      </c>
      <c r="H4956" s="5">
        <v>80000</v>
      </c>
      <c r="I4956" s="5"/>
      <c r="J4956" s="5"/>
      <c r="K4956" s="5"/>
      <c r="L4956" s="5"/>
      <c r="M4956" s="5">
        <f t="shared" si="4126"/>
        <v>0</v>
      </c>
      <c r="N4956" s="5">
        <v>0</v>
      </c>
      <c r="O4956" s="5">
        <v>0</v>
      </c>
      <c r="P4956" s="5">
        <v>0</v>
      </c>
      <c r="Q4956" s="5">
        <v>0</v>
      </c>
      <c r="R4956" s="5">
        <v>0</v>
      </c>
      <c r="S4956" s="5">
        <v>0</v>
      </c>
      <c r="T4956" s="5">
        <v>0</v>
      </c>
      <c r="U4956" s="5">
        <v>0</v>
      </c>
      <c r="V4956" s="42">
        <v>0</v>
      </c>
      <c r="W4956" s="5" t="e">
        <f t="shared" si="4139"/>
        <v>#DIV/0!</v>
      </c>
      <c r="X4956" s="27" t="s">
        <v>1591</v>
      </c>
      <c r="Y4956" s="2" t="s">
        <v>1630</v>
      </c>
    </row>
    <row r="4957" spans="1:25" ht="15.75" hidden="1" customHeight="1" x14ac:dyDescent="0.25">
      <c r="A4957" s="4" t="s">
        <v>297</v>
      </c>
      <c r="B4957" s="4" t="s">
        <v>1789</v>
      </c>
      <c r="C4957" s="4" t="s">
        <v>1470</v>
      </c>
      <c r="D4957" s="4"/>
      <c r="E4957" s="14" t="s">
        <v>1025</v>
      </c>
      <c r="F4957" s="5">
        <f>F4958</f>
        <v>0</v>
      </c>
      <c r="G4957" s="5">
        <f t="shared" ref="G4957:L4958" si="4152">G4958</f>
        <v>0</v>
      </c>
      <c r="H4957" s="5">
        <f t="shared" si="4152"/>
        <v>35766</v>
      </c>
      <c r="I4957" s="5">
        <f t="shared" si="4152"/>
        <v>0</v>
      </c>
      <c r="J4957" s="5">
        <f t="shared" si="4152"/>
        <v>0</v>
      </c>
      <c r="K4957" s="5">
        <f t="shared" si="4152"/>
        <v>0</v>
      </c>
      <c r="L4957" s="5">
        <f t="shared" si="4152"/>
        <v>0</v>
      </c>
      <c r="M4957" s="5">
        <f t="shared" si="4126"/>
        <v>0</v>
      </c>
      <c r="N4957" s="5">
        <f>N4958</f>
        <v>0</v>
      </c>
      <c r="O4957" s="5">
        <f>O4958</f>
        <v>0</v>
      </c>
      <c r="P4957" s="5">
        <f t="shared" ref="P4957:V4958" si="4153">P4958</f>
        <v>0</v>
      </c>
      <c r="Q4957" s="5">
        <f t="shared" si="4153"/>
        <v>0</v>
      </c>
      <c r="R4957" s="5">
        <f t="shared" si="4153"/>
        <v>0</v>
      </c>
      <c r="S4957" s="5">
        <f t="shared" si="4153"/>
        <v>0</v>
      </c>
      <c r="T4957" s="5">
        <f t="shared" si="4153"/>
        <v>0</v>
      </c>
      <c r="U4957" s="5">
        <f t="shared" si="4153"/>
        <v>0</v>
      </c>
      <c r="V4957" s="42">
        <f t="shared" si="4153"/>
        <v>0</v>
      </c>
      <c r="W4957" s="5" t="e">
        <f t="shared" si="4139"/>
        <v>#DIV/0!</v>
      </c>
      <c r="X4957" s="27" t="s">
        <v>1591</v>
      </c>
      <c r="Y4957" s="2" t="s">
        <v>1630</v>
      </c>
    </row>
    <row r="4958" spans="1:25" ht="31.5" hidden="1" customHeight="1" x14ac:dyDescent="0.3">
      <c r="A4958" s="4" t="s">
        <v>297</v>
      </c>
      <c r="B4958" s="4" t="s">
        <v>1789</v>
      </c>
      <c r="C4958" s="4" t="s">
        <v>1470</v>
      </c>
      <c r="D4958" s="4" t="s">
        <v>271</v>
      </c>
      <c r="E4958" s="14" t="s">
        <v>539</v>
      </c>
      <c r="F4958" s="5">
        <f>F4959</f>
        <v>0</v>
      </c>
      <c r="G4958" s="5">
        <f t="shared" si="4152"/>
        <v>0</v>
      </c>
      <c r="H4958" s="5">
        <f t="shared" si="4152"/>
        <v>35766</v>
      </c>
      <c r="I4958" s="5">
        <f t="shared" si="4152"/>
        <v>0</v>
      </c>
      <c r="J4958" s="5">
        <f t="shared" si="4152"/>
        <v>0</v>
      </c>
      <c r="K4958" s="5">
        <f t="shared" si="4152"/>
        <v>0</v>
      </c>
      <c r="L4958" s="5">
        <f t="shared" si="4152"/>
        <v>0</v>
      </c>
      <c r="M4958" s="5">
        <f t="shared" si="4126"/>
        <v>0</v>
      </c>
      <c r="N4958" s="5">
        <f>N4959</f>
        <v>0</v>
      </c>
      <c r="O4958" s="5">
        <f>O4959</f>
        <v>0</v>
      </c>
      <c r="P4958" s="5">
        <f t="shared" si="4153"/>
        <v>0</v>
      </c>
      <c r="Q4958" s="5">
        <f t="shared" si="4153"/>
        <v>0</v>
      </c>
      <c r="R4958" s="5">
        <f t="shared" si="4153"/>
        <v>0</v>
      </c>
      <c r="S4958" s="5">
        <f t="shared" si="4153"/>
        <v>0</v>
      </c>
      <c r="T4958" s="5">
        <f t="shared" si="4153"/>
        <v>0</v>
      </c>
      <c r="U4958" s="5">
        <f t="shared" si="4153"/>
        <v>0</v>
      </c>
      <c r="V4958" s="42">
        <f t="shared" si="4153"/>
        <v>0</v>
      </c>
      <c r="W4958" s="5" t="e">
        <f t="shared" si="4139"/>
        <v>#DIV/0!</v>
      </c>
      <c r="X4958" s="27" t="s">
        <v>1591</v>
      </c>
      <c r="Y4958" s="2" t="s">
        <v>1630</v>
      </c>
    </row>
    <row r="4959" spans="1:25" ht="15.75" hidden="1" customHeight="1" x14ac:dyDescent="0.3">
      <c r="A4959" s="4" t="s">
        <v>297</v>
      </c>
      <c r="B4959" s="4" t="s">
        <v>1789</v>
      </c>
      <c r="C4959" s="4" t="s">
        <v>1470</v>
      </c>
      <c r="D4959" s="4" t="s">
        <v>270</v>
      </c>
      <c r="E4959" s="14" t="s">
        <v>540</v>
      </c>
      <c r="F4959" s="5"/>
      <c r="G4959" s="5"/>
      <c r="H4959" s="5">
        <v>35766</v>
      </c>
      <c r="I4959" s="5"/>
      <c r="J4959" s="5"/>
      <c r="K4959" s="5"/>
      <c r="L4959" s="5"/>
      <c r="M4959" s="5">
        <f t="shared" si="4126"/>
        <v>0</v>
      </c>
      <c r="N4959" s="5">
        <v>0</v>
      </c>
      <c r="O4959" s="5">
        <v>0</v>
      </c>
      <c r="P4959" s="5">
        <v>0</v>
      </c>
      <c r="Q4959" s="5">
        <v>0</v>
      </c>
      <c r="R4959" s="5">
        <v>0</v>
      </c>
      <c r="S4959" s="5">
        <v>0</v>
      </c>
      <c r="T4959" s="5">
        <v>0</v>
      </c>
      <c r="U4959" s="5">
        <v>0</v>
      </c>
      <c r="V4959" s="42">
        <v>0</v>
      </c>
      <c r="W4959" s="5" t="e">
        <f t="shared" si="4139"/>
        <v>#DIV/0!</v>
      </c>
      <c r="X4959" s="27" t="s">
        <v>1591</v>
      </c>
      <c r="Y4959" s="2" t="s">
        <v>1630</v>
      </c>
    </row>
    <row r="4960" spans="1:25" ht="31.5" customHeight="1" x14ac:dyDescent="0.3">
      <c r="A4960" s="4" t="s">
        <v>297</v>
      </c>
      <c r="B4960" s="4" t="s">
        <v>1789</v>
      </c>
      <c r="C4960" s="4" t="s">
        <v>322</v>
      </c>
      <c r="D4960" s="4"/>
      <c r="E4960" s="14" t="s">
        <v>1165</v>
      </c>
      <c r="F4960" s="5">
        <f t="shared" ref="F4960:L4960" si="4154">F4961+F4968+F4972+F4976</f>
        <v>45289.3</v>
      </c>
      <c r="G4960" s="5">
        <f t="shared" si="4154"/>
        <v>85610.7</v>
      </c>
      <c r="H4960" s="5">
        <f t="shared" si="4154"/>
        <v>135568.6</v>
      </c>
      <c r="I4960" s="5">
        <f t="shared" si="4154"/>
        <v>0</v>
      </c>
      <c r="J4960" s="5">
        <f t="shared" si="4154"/>
        <v>0</v>
      </c>
      <c r="K4960" s="5">
        <f t="shared" si="4154"/>
        <v>0</v>
      </c>
      <c r="L4960" s="5">
        <f t="shared" si="4154"/>
        <v>2027.5749999999998</v>
      </c>
      <c r="M4960" s="5">
        <f t="shared" si="4126"/>
        <v>47316.875</v>
      </c>
      <c r="N4960" s="5">
        <f>N4961+N4968+N4972+N4976</f>
        <v>47316.875319999992</v>
      </c>
      <c r="O4960" s="5">
        <f>O4961+O4968+O4972+O4976</f>
        <v>30643.55228</v>
      </c>
      <c r="P4960" s="5">
        <f t="shared" ref="P4960:V4960" si="4155">P4961+P4968+P4972+P4976</f>
        <v>0</v>
      </c>
      <c r="Q4960" s="5">
        <f t="shared" si="4155"/>
        <v>0</v>
      </c>
      <c r="R4960" s="5">
        <f t="shared" si="4155"/>
        <v>0</v>
      </c>
      <c r="S4960" s="5">
        <f t="shared" si="4155"/>
        <v>0</v>
      </c>
      <c r="T4960" s="5">
        <f t="shared" si="4155"/>
        <v>43664.315119999992</v>
      </c>
      <c r="U4960" s="5">
        <f t="shared" si="4155"/>
        <v>0</v>
      </c>
      <c r="V4960" s="42">
        <f t="shared" si="4155"/>
        <v>0</v>
      </c>
      <c r="W4960" s="5">
        <f t="shared" si="4139"/>
        <v>92.280639464677137</v>
      </c>
      <c r="X4960" s="27"/>
    </row>
    <row r="4961" spans="1:25" ht="31.5" customHeight="1" x14ac:dyDescent="0.3">
      <c r="A4961" s="4" t="s">
        <v>297</v>
      </c>
      <c r="B4961" s="4" t="s">
        <v>1789</v>
      </c>
      <c r="C4961" s="4" t="s">
        <v>313</v>
      </c>
      <c r="D4961" s="4"/>
      <c r="E4961" s="14" t="s">
        <v>1166</v>
      </c>
      <c r="F4961" s="5">
        <f t="shared" ref="F4961:L4961" si="4156">F4962+F4965</f>
        <v>34759.800000000003</v>
      </c>
      <c r="G4961" s="5">
        <f t="shared" si="4156"/>
        <v>34755.199999999997</v>
      </c>
      <c r="H4961" s="5">
        <f t="shared" si="4156"/>
        <v>34713.1</v>
      </c>
      <c r="I4961" s="5">
        <f t="shared" si="4156"/>
        <v>0</v>
      </c>
      <c r="J4961" s="5">
        <f t="shared" si="4156"/>
        <v>0</v>
      </c>
      <c r="K4961" s="5">
        <f t="shared" si="4156"/>
        <v>0</v>
      </c>
      <c r="L4961" s="5">
        <f t="shared" si="4156"/>
        <v>1195.76</v>
      </c>
      <c r="M4961" s="5">
        <f t="shared" si="4126"/>
        <v>35955.560000000005</v>
      </c>
      <c r="N4961" s="5">
        <f>N4962+N4965</f>
        <v>35955.560159999994</v>
      </c>
      <c r="O4961" s="5">
        <f>O4962+O4965</f>
        <v>30615.05228</v>
      </c>
      <c r="P4961" s="5">
        <f t="shared" ref="P4961:V4961" si="4157">P4962+P4965</f>
        <v>0</v>
      </c>
      <c r="Q4961" s="5">
        <f t="shared" si="4157"/>
        <v>0</v>
      </c>
      <c r="R4961" s="5">
        <f t="shared" si="4157"/>
        <v>0</v>
      </c>
      <c r="S4961" s="5">
        <f t="shared" si="4157"/>
        <v>0</v>
      </c>
      <c r="T4961" s="5">
        <f t="shared" si="4157"/>
        <v>35421.197389999994</v>
      </c>
      <c r="U4961" s="5">
        <f t="shared" si="4157"/>
        <v>0</v>
      </c>
      <c r="V4961" s="42">
        <f t="shared" si="4157"/>
        <v>0</v>
      </c>
      <c r="W4961" s="5">
        <f t="shared" si="4139"/>
        <v>98.513824377586886</v>
      </c>
      <c r="X4961" s="27"/>
    </row>
    <row r="4962" spans="1:25" ht="15.75" customHeight="1" x14ac:dyDescent="0.3">
      <c r="A4962" s="4" t="s">
        <v>297</v>
      </c>
      <c r="B4962" s="4" t="s">
        <v>1789</v>
      </c>
      <c r="C4962" s="4" t="s">
        <v>843</v>
      </c>
      <c r="D4962" s="4"/>
      <c r="E4962" s="14" t="s">
        <v>845</v>
      </c>
      <c r="F4962" s="5">
        <f t="shared" ref="F4962:L4963" si="4158">F4963</f>
        <v>34234.400000000001</v>
      </c>
      <c r="G4962" s="5">
        <f t="shared" si="4158"/>
        <v>34160.6</v>
      </c>
      <c r="H4962" s="5">
        <f t="shared" si="4158"/>
        <v>34118.5</v>
      </c>
      <c r="I4962" s="5">
        <f t="shared" si="4158"/>
        <v>0</v>
      </c>
      <c r="J4962" s="5">
        <f t="shared" si="4158"/>
        <v>0</v>
      </c>
      <c r="K4962" s="5">
        <f t="shared" si="4158"/>
        <v>0</v>
      </c>
      <c r="L4962" s="5">
        <f t="shared" si="4158"/>
        <v>1208.078</v>
      </c>
      <c r="M4962" s="5">
        <f t="shared" si="4126"/>
        <v>35442.478000000003</v>
      </c>
      <c r="N4962" s="5">
        <f>N4963</f>
        <v>35442.477659999997</v>
      </c>
      <c r="O4962" s="5">
        <f>O4963</f>
        <v>30198.639579999999</v>
      </c>
      <c r="P4962" s="5">
        <f t="shared" ref="P4962:V4963" si="4159">P4963</f>
        <v>0</v>
      </c>
      <c r="Q4962" s="5">
        <f t="shared" si="4159"/>
        <v>0</v>
      </c>
      <c r="R4962" s="5">
        <f t="shared" si="4159"/>
        <v>0</v>
      </c>
      <c r="S4962" s="5">
        <f t="shared" si="4159"/>
        <v>0</v>
      </c>
      <c r="T4962" s="5">
        <f t="shared" si="4159"/>
        <v>34908.114889999997</v>
      </c>
      <c r="U4962" s="5">
        <f t="shared" si="4159"/>
        <v>0</v>
      </c>
      <c r="V4962" s="42">
        <f t="shared" si="4159"/>
        <v>0</v>
      </c>
      <c r="W4962" s="5">
        <f t="shared" si="4139"/>
        <v>98.49230977832265</v>
      </c>
      <c r="X4962" s="27"/>
    </row>
    <row r="4963" spans="1:25" ht="31.5" customHeight="1" x14ac:dyDescent="0.3">
      <c r="A4963" s="4" t="s">
        <v>297</v>
      </c>
      <c r="B4963" s="4" t="s">
        <v>1789</v>
      </c>
      <c r="C4963" s="4" t="s">
        <v>843</v>
      </c>
      <c r="D4963" s="4" t="s">
        <v>11</v>
      </c>
      <c r="E4963" s="14" t="s">
        <v>531</v>
      </c>
      <c r="F4963" s="5">
        <f t="shared" si="4158"/>
        <v>34234.400000000001</v>
      </c>
      <c r="G4963" s="5">
        <f t="shared" si="4158"/>
        <v>34160.6</v>
      </c>
      <c r="H4963" s="5">
        <f t="shared" si="4158"/>
        <v>34118.5</v>
      </c>
      <c r="I4963" s="5">
        <f t="shared" si="4158"/>
        <v>0</v>
      </c>
      <c r="J4963" s="5">
        <f t="shared" si="4158"/>
        <v>0</v>
      </c>
      <c r="K4963" s="5">
        <f t="shared" si="4158"/>
        <v>0</v>
      </c>
      <c r="L4963" s="5">
        <f t="shared" si="4158"/>
        <v>1208.078</v>
      </c>
      <c r="M4963" s="5">
        <f t="shared" si="4126"/>
        <v>35442.478000000003</v>
      </c>
      <c r="N4963" s="5">
        <f>N4964</f>
        <v>35442.477659999997</v>
      </c>
      <c r="O4963" s="5">
        <f>O4964</f>
        <v>30198.639579999999</v>
      </c>
      <c r="P4963" s="5">
        <f t="shared" si="4159"/>
        <v>0</v>
      </c>
      <c r="Q4963" s="5">
        <f t="shared" si="4159"/>
        <v>0</v>
      </c>
      <c r="R4963" s="5">
        <f t="shared" si="4159"/>
        <v>0</v>
      </c>
      <c r="S4963" s="5">
        <f t="shared" si="4159"/>
        <v>0</v>
      </c>
      <c r="T4963" s="5">
        <f t="shared" si="4159"/>
        <v>34908.114889999997</v>
      </c>
      <c r="U4963" s="5">
        <f t="shared" si="4159"/>
        <v>0</v>
      </c>
      <c r="V4963" s="42">
        <f t="shared" si="4159"/>
        <v>0</v>
      </c>
      <c r="W4963" s="5">
        <f t="shared" si="4139"/>
        <v>98.49230977832265</v>
      </c>
      <c r="X4963" s="27"/>
    </row>
    <row r="4964" spans="1:25" ht="31.5" customHeight="1" x14ac:dyDescent="0.3">
      <c r="A4964" s="4" t="s">
        <v>297</v>
      </c>
      <c r="B4964" s="4" t="s">
        <v>1789</v>
      </c>
      <c r="C4964" s="4" t="s">
        <v>843</v>
      </c>
      <c r="D4964" s="4" t="s">
        <v>12</v>
      </c>
      <c r="E4964" s="14" t="s">
        <v>532</v>
      </c>
      <c r="F4964" s="5">
        <v>34234.400000000001</v>
      </c>
      <c r="G4964" s="5">
        <v>34160.6</v>
      </c>
      <c r="H4964" s="5">
        <v>34118.5</v>
      </c>
      <c r="I4964" s="5"/>
      <c r="J4964" s="5"/>
      <c r="K4964" s="5"/>
      <c r="L4964" s="5">
        <f>817.8+989.267-598.989</f>
        <v>1208.078</v>
      </c>
      <c r="M4964" s="5">
        <f t="shared" si="4126"/>
        <v>35442.478000000003</v>
      </c>
      <c r="N4964" s="5">
        <v>35442.477659999997</v>
      </c>
      <c r="O4964" s="5">
        <v>30198.639579999999</v>
      </c>
      <c r="P4964" s="5">
        <v>0</v>
      </c>
      <c r="Q4964" s="5">
        <v>0</v>
      </c>
      <c r="R4964" s="5">
        <v>0</v>
      </c>
      <c r="S4964" s="5">
        <v>0</v>
      </c>
      <c r="T4964" s="5">
        <v>34908.114889999997</v>
      </c>
      <c r="U4964" s="5">
        <v>0</v>
      </c>
      <c r="V4964" s="42">
        <v>0</v>
      </c>
      <c r="W4964" s="5">
        <f t="shared" si="4139"/>
        <v>98.49230977832265</v>
      </c>
      <c r="X4964" s="27"/>
    </row>
    <row r="4965" spans="1:25" ht="78.75" customHeight="1" x14ac:dyDescent="0.3">
      <c r="A4965" s="4" t="s">
        <v>297</v>
      </c>
      <c r="B4965" s="4" t="s">
        <v>1789</v>
      </c>
      <c r="C4965" s="4" t="s">
        <v>844</v>
      </c>
      <c r="D4965" s="4"/>
      <c r="E4965" s="14" t="s">
        <v>1167</v>
      </c>
      <c r="F4965" s="5">
        <f t="shared" ref="F4965:L4966" si="4160">F4966</f>
        <v>525.4</v>
      </c>
      <c r="G4965" s="5">
        <f t="shared" si="4160"/>
        <v>594.6</v>
      </c>
      <c r="H4965" s="5">
        <f t="shared" si="4160"/>
        <v>594.6</v>
      </c>
      <c r="I4965" s="5">
        <f t="shared" si="4160"/>
        <v>0</v>
      </c>
      <c r="J4965" s="5">
        <f t="shared" si="4160"/>
        <v>0</v>
      </c>
      <c r="K4965" s="5">
        <f t="shared" si="4160"/>
        <v>0</v>
      </c>
      <c r="L4965" s="5">
        <f t="shared" si="4160"/>
        <v>-12.318</v>
      </c>
      <c r="M4965" s="5">
        <f t="shared" si="4126"/>
        <v>513.08199999999999</v>
      </c>
      <c r="N4965" s="5">
        <f>N4966</f>
        <v>513.08249999999998</v>
      </c>
      <c r="O4965" s="5">
        <f>O4966</f>
        <v>416.41269999999997</v>
      </c>
      <c r="P4965" s="5">
        <f t="shared" ref="P4965:V4966" si="4161">P4966</f>
        <v>0</v>
      </c>
      <c r="Q4965" s="5">
        <f t="shared" si="4161"/>
        <v>0</v>
      </c>
      <c r="R4965" s="5">
        <f t="shared" si="4161"/>
        <v>0</v>
      </c>
      <c r="S4965" s="5">
        <f t="shared" si="4161"/>
        <v>0</v>
      </c>
      <c r="T4965" s="5">
        <f t="shared" si="4161"/>
        <v>513.08249999999998</v>
      </c>
      <c r="U4965" s="5">
        <f t="shared" si="4161"/>
        <v>0</v>
      </c>
      <c r="V4965" s="42">
        <f t="shared" si="4161"/>
        <v>0</v>
      </c>
      <c r="W4965" s="5">
        <f t="shared" si="4139"/>
        <v>100</v>
      </c>
      <c r="X4965" s="27"/>
    </row>
    <row r="4966" spans="1:25" ht="31.5" customHeight="1" x14ac:dyDescent="0.3">
      <c r="A4966" s="4" t="s">
        <v>297</v>
      </c>
      <c r="B4966" s="4" t="s">
        <v>1789</v>
      </c>
      <c r="C4966" s="4" t="s">
        <v>844</v>
      </c>
      <c r="D4966" s="4" t="s">
        <v>11</v>
      </c>
      <c r="E4966" s="14" t="s">
        <v>531</v>
      </c>
      <c r="F4966" s="5">
        <f t="shared" si="4160"/>
        <v>525.4</v>
      </c>
      <c r="G4966" s="5">
        <f t="shared" si="4160"/>
        <v>594.6</v>
      </c>
      <c r="H4966" s="5">
        <f t="shared" si="4160"/>
        <v>594.6</v>
      </c>
      <c r="I4966" s="5">
        <f t="shared" si="4160"/>
        <v>0</v>
      </c>
      <c r="J4966" s="5">
        <f t="shared" si="4160"/>
        <v>0</v>
      </c>
      <c r="K4966" s="5">
        <f t="shared" si="4160"/>
        <v>0</v>
      </c>
      <c r="L4966" s="5">
        <f t="shared" si="4160"/>
        <v>-12.318</v>
      </c>
      <c r="M4966" s="5">
        <f t="shared" si="4126"/>
        <v>513.08199999999999</v>
      </c>
      <c r="N4966" s="5">
        <f>N4967</f>
        <v>513.08249999999998</v>
      </c>
      <c r="O4966" s="5">
        <f>O4967</f>
        <v>416.41269999999997</v>
      </c>
      <c r="P4966" s="5">
        <f t="shared" si="4161"/>
        <v>0</v>
      </c>
      <c r="Q4966" s="5">
        <f t="shared" si="4161"/>
        <v>0</v>
      </c>
      <c r="R4966" s="5">
        <f t="shared" si="4161"/>
        <v>0</v>
      </c>
      <c r="S4966" s="5">
        <f t="shared" si="4161"/>
        <v>0</v>
      </c>
      <c r="T4966" s="5">
        <f t="shared" si="4161"/>
        <v>513.08249999999998</v>
      </c>
      <c r="U4966" s="5">
        <f t="shared" si="4161"/>
        <v>0</v>
      </c>
      <c r="V4966" s="42">
        <f t="shared" si="4161"/>
        <v>0</v>
      </c>
      <c r="W4966" s="5">
        <f t="shared" si="4139"/>
        <v>100</v>
      </c>
      <c r="X4966" s="27"/>
    </row>
    <row r="4967" spans="1:25" ht="31.5" customHeight="1" x14ac:dyDescent="0.3">
      <c r="A4967" s="4" t="s">
        <v>297</v>
      </c>
      <c r="B4967" s="4" t="s">
        <v>1789</v>
      </c>
      <c r="C4967" s="4" t="s">
        <v>844</v>
      </c>
      <c r="D4967" s="4" t="s">
        <v>12</v>
      </c>
      <c r="E4967" s="14" t="s">
        <v>532</v>
      </c>
      <c r="F4967" s="5">
        <v>525.4</v>
      </c>
      <c r="G4967" s="5">
        <v>594.6</v>
      </c>
      <c r="H4967" s="5">
        <v>594.6</v>
      </c>
      <c r="I4967" s="5"/>
      <c r="J4967" s="5"/>
      <c r="K4967" s="5"/>
      <c r="L4967" s="5">
        <v>-12.318</v>
      </c>
      <c r="M4967" s="5">
        <f t="shared" si="4126"/>
        <v>513.08199999999999</v>
      </c>
      <c r="N4967" s="5">
        <v>513.08249999999998</v>
      </c>
      <c r="O4967" s="5">
        <v>416.41269999999997</v>
      </c>
      <c r="P4967" s="5">
        <v>0</v>
      </c>
      <c r="Q4967" s="5">
        <v>0</v>
      </c>
      <c r="R4967" s="5">
        <v>0</v>
      </c>
      <c r="S4967" s="5">
        <v>0</v>
      </c>
      <c r="T4967" s="5">
        <v>513.08249999999998</v>
      </c>
      <c r="U4967" s="5">
        <v>0</v>
      </c>
      <c r="V4967" s="42">
        <v>0</v>
      </c>
      <c r="W4967" s="5">
        <f t="shared" si="4139"/>
        <v>100</v>
      </c>
      <c r="X4967" s="27"/>
    </row>
    <row r="4968" spans="1:25" ht="31.5" hidden="1" customHeight="1" x14ac:dyDescent="0.25">
      <c r="A4968" s="4" t="s">
        <v>297</v>
      </c>
      <c r="B4968" s="4" t="s">
        <v>1789</v>
      </c>
      <c r="C4968" s="4" t="s">
        <v>314</v>
      </c>
      <c r="D4968" s="4"/>
      <c r="E4968" s="14" t="s">
        <v>1168</v>
      </c>
      <c r="F4968" s="5">
        <f>F4969</f>
        <v>817.8</v>
      </c>
      <c r="G4968" s="5">
        <f t="shared" ref="G4968:L4970" si="4162">G4969</f>
        <v>855.5</v>
      </c>
      <c r="H4968" s="5">
        <f t="shared" si="4162"/>
        <v>855.5</v>
      </c>
      <c r="I4968" s="5">
        <f t="shared" si="4162"/>
        <v>0</v>
      </c>
      <c r="J4968" s="5">
        <f t="shared" si="4162"/>
        <v>0</v>
      </c>
      <c r="K4968" s="5">
        <f t="shared" si="4162"/>
        <v>0</v>
      </c>
      <c r="L4968" s="5">
        <f t="shared" si="4162"/>
        <v>-817.8</v>
      </c>
      <c r="M4968" s="5">
        <f t="shared" si="4126"/>
        <v>0</v>
      </c>
      <c r="N4968" s="5">
        <f t="shared" ref="N4968:O4970" si="4163">N4969</f>
        <v>0</v>
      </c>
      <c r="O4968" s="5">
        <f t="shared" si="4163"/>
        <v>0</v>
      </c>
      <c r="P4968" s="5">
        <f t="shared" ref="P4968:V4970" si="4164">P4969</f>
        <v>0</v>
      </c>
      <c r="Q4968" s="5">
        <f t="shared" si="4164"/>
        <v>0</v>
      </c>
      <c r="R4968" s="5">
        <f t="shared" si="4164"/>
        <v>0</v>
      </c>
      <c r="S4968" s="5">
        <f t="shared" si="4164"/>
        <v>0</v>
      </c>
      <c r="T4968" s="5">
        <f t="shared" si="4164"/>
        <v>0</v>
      </c>
      <c r="U4968" s="5">
        <f t="shared" si="4164"/>
        <v>0</v>
      </c>
      <c r="V4968" s="42">
        <f t="shared" si="4164"/>
        <v>0</v>
      </c>
      <c r="W4968" s="5" t="e">
        <f t="shared" si="4139"/>
        <v>#DIV/0!</v>
      </c>
      <c r="X4968" s="25" t="s">
        <v>1591</v>
      </c>
    </row>
    <row r="4969" spans="1:25" ht="78.75" hidden="1" customHeight="1" x14ac:dyDescent="0.25">
      <c r="A4969" s="4" t="s">
        <v>297</v>
      </c>
      <c r="B4969" s="4" t="s">
        <v>1789</v>
      </c>
      <c r="C4969" s="4" t="s">
        <v>1475</v>
      </c>
      <c r="D4969" s="4"/>
      <c r="E4969" s="14" t="s">
        <v>1476</v>
      </c>
      <c r="F4969" s="5">
        <f>F4970</f>
        <v>817.8</v>
      </c>
      <c r="G4969" s="5">
        <f t="shared" si="4162"/>
        <v>855.5</v>
      </c>
      <c r="H4969" s="5">
        <f t="shared" si="4162"/>
        <v>855.5</v>
      </c>
      <c r="I4969" s="5">
        <f t="shared" si="4162"/>
        <v>0</v>
      </c>
      <c r="J4969" s="5">
        <f t="shared" si="4162"/>
        <v>0</v>
      </c>
      <c r="K4969" s="5">
        <f t="shared" si="4162"/>
        <v>0</v>
      </c>
      <c r="L4969" s="5">
        <f t="shared" si="4162"/>
        <v>-817.8</v>
      </c>
      <c r="M4969" s="5">
        <f t="shared" si="4126"/>
        <v>0</v>
      </c>
      <c r="N4969" s="5">
        <f t="shared" si="4163"/>
        <v>0</v>
      </c>
      <c r="O4969" s="5">
        <f t="shared" si="4163"/>
        <v>0</v>
      </c>
      <c r="P4969" s="5">
        <f t="shared" si="4164"/>
        <v>0</v>
      </c>
      <c r="Q4969" s="5">
        <f t="shared" si="4164"/>
        <v>0</v>
      </c>
      <c r="R4969" s="5">
        <f t="shared" si="4164"/>
        <v>0</v>
      </c>
      <c r="S4969" s="5">
        <f t="shared" si="4164"/>
        <v>0</v>
      </c>
      <c r="T4969" s="5">
        <f t="shared" si="4164"/>
        <v>0</v>
      </c>
      <c r="U4969" s="5">
        <f t="shared" si="4164"/>
        <v>0</v>
      </c>
      <c r="V4969" s="42">
        <f t="shared" si="4164"/>
        <v>0</v>
      </c>
      <c r="W4969" s="5" t="e">
        <f t="shared" si="4139"/>
        <v>#DIV/0!</v>
      </c>
      <c r="X4969" s="25" t="s">
        <v>1591</v>
      </c>
    </row>
    <row r="4970" spans="1:25" ht="31.5" hidden="1" customHeight="1" x14ac:dyDescent="0.3">
      <c r="A4970" s="4" t="s">
        <v>297</v>
      </c>
      <c r="B4970" s="4" t="s">
        <v>1789</v>
      </c>
      <c r="C4970" s="4" t="s">
        <v>1475</v>
      </c>
      <c r="D4970" s="4" t="s">
        <v>11</v>
      </c>
      <c r="E4970" s="14" t="s">
        <v>531</v>
      </c>
      <c r="F4970" s="5">
        <f>F4971</f>
        <v>817.8</v>
      </c>
      <c r="G4970" s="5">
        <f>G4971</f>
        <v>855.5</v>
      </c>
      <c r="H4970" s="5">
        <f>H4971</f>
        <v>855.5</v>
      </c>
      <c r="I4970" s="5">
        <f t="shared" si="4162"/>
        <v>0</v>
      </c>
      <c r="J4970" s="5">
        <f t="shared" si="4162"/>
        <v>0</v>
      </c>
      <c r="K4970" s="5">
        <f t="shared" si="4162"/>
        <v>0</v>
      </c>
      <c r="L4970" s="5">
        <f t="shared" si="4162"/>
        <v>-817.8</v>
      </c>
      <c r="M4970" s="5">
        <f t="shared" si="4126"/>
        <v>0</v>
      </c>
      <c r="N4970" s="5">
        <f t="shared" si="4163"/>
        <v>0</v>
      </c>
      <c r="O4970" s="5">
        <f t="shared" si="4163"/>
        <v>0</v>
      </c>
      <c r="P4970" s="5">
        <f t="shared" si="4164"/>
        <v>0</v>
      </c>
      <c r="Q4970" s="5">
        <f t="shared" si="4164"/>
        <v>0</v>
      </c>
      <c r="R4970" s="5">
        <f t="shared" si="4164"/>
        <v>0</v>
      </c>
      <c r="S4970" s="5">
        <f t="shared" si="4164"/>
        <v>0</v>
      </c>
      <c r="T4970" s="5">
        <f t="shared" si="4164"/>
        <v>0</v>
      </c>
      <c r="U4970" s="5">
        <f t="shared" si="4164"/>
        <v>0</v>
      </c>
      <c r="V4970" s="42">
        <f t="shared" si="4164"/>
        <v>0</v>
      </c>
      <c r="W4970" s="5" t="e">
        <f t="shared" si="4139"/>
        <v>#DIV/0!</v>
      </c>
      <c r="X4970" s="25" t="s">
        <v>1591</v>
      </c>
    </row>
    <row r="4971" spans="1:25" ht="31.5" hidden="1" customHeight="1" x14ac:dyDescent="0.3">
      <c r="A4971" s="4" t="s">
        <v>297</v>
      </c>
      <c r="B4971" s="4" t="s">
        <v>1789</v>
      </c>
      <c r="C4971" s="4" t="s">
        <v>1475</v>
      </c>
      <c r="D4971" s="4" t="s">
        <v>12</v>
      </c>
      <c r="E4971" s="14" t="s">
        <v>532</v>
      </c>
      <c r="F4971" s="5">
        <v>817.8</v>
      </c>
      <c r="G4971" s="5">
        <v>855.5</v>
      </c>
      <c r="H4971" s="5">
        <v>855.5</v>
      </c>
      <c r="I4971" s="5"/>
      <c r="J4971" s="5"/>
      <c r="K4971" s="5"/>
      <c r="L4971" s="5">
        <v>-817.8</v>
      </c>
      <c r="M4971" s="5">
        <f t="shared" si="4126"/>
        <v>0</v>
      </c>
      <c r="N4971" s="5">
        <v>0</v>
      </c>
      <c r="O4971" s="5">
        <v>0</v>
      </c>
      <c r="P4971" s="5">
        <v>0</v>
      </c>
      <c r="Q4971" s="5">
        <v>0</v>
      </c>
      <c r="R4971" s="5">
        <v>0</v>
      </c>
      <c r="S4971" s="5">
        <v>0</v>
      </c>
      <c r="T4971" s="5">
        <v>0</v>
      </c>
      <c r="U4971" s="5">
        <v>0</v>
      </c>
      <c r="V4971" s="42">
        <v>0</v>
      </c>
      <c r="W4971" s="5" t="e">
        <f t="shared" si="4139"/>
        <v>#DIV/0!</v>
      </c>
      <c r="X4971" s="25" t="s">
        <v>1591</v>
      </c>
    </row>
    <row r="4972" spans="1:25" ht="47.25" customHeight="1" x14ac:dyDescent="0.3">
      <c r="A4972" s="4" t="s">
        <v>297</v>
      </c>
      <c r="B4972" s="4" t="s">
        <v>1789</v>
      </c>
      <c r="C4972" s="4" t="s">
        <v>315</v>
      </c>
      <c r="D4972" s="4"/>
      <c r="E4972" s="14" t="s">
        <v>1169</v>
      </c>
      <c r="F4972" s="5">
        <f>F4973</f>
        <v>9711.6999999999971</v>
      </c>
      <c r="G4972" s="5">
        <f t="shared" ref="G4972:L4973" si="4165">G4973</f>
        <v>50000</v>
      </c>
      <c r="H4972" s="5">
        <f t="shared" si="4165"/>
        <v>100000</v>
      </c>
      <c r="I4972" s="5">
        <f t="shared" si="4165"/>
        <v>0</v>
      </c>
      <c r="J4972" s="5">
        <f t="shared" si="4165"/>
        <v>0</v>
      </c>
      <c r="K4972" s="5">
        <f t="shared" si="4165"/>
        <v>0</v>
      </c>
      <c r="L4972" s="5">
        <f t="shared" si="4165"/>
        <v>1649.6149999999998</v>
      </c>
      <c r="M4972" s="5">
        <f t="shared" si="4126"/>
        <v>11361.314999999997</v>
      </c>
      <c r="N4972" s="5">
        <f t="shared" ref="N4972:O4974" si="4166">N4973</f>
        <v>11361.31516</v>
      </c>
      <c r="O4972" s="5">
        <f t="shared" si="4166"/>
        <v>28.5</v>
      </c>
      <c r="P4972" s="5">
        <f t="shared" ref="P4972:V4974" si="4167">P4973</f>
        <v>0</v>
      </c>
      <c r="Q4972" s="5">
        <f t="shared" si="4167"/>
        <v>0</v>
      </c>
      <c r="R4972" s="5">
        <f t="shared" si="4167"/>
        <v>0</v>
      </c>
      <c r="S4972" s="5">
        <f t="shared" si="4167"/>
        <v>0</v>
      </c>
      <c r="T4972" s="5">
        <f t="shared" si="4167"/>
        <v>8243.1177299999999</v>
      </c>
      <c r="U4972" s="5">
        <f t="shared" si="4167"/>
        <v>0</v>
      </c>
      <c r="V4972" s="42">
        <f t="shared" si="4167"/>
        <v>0</v>
      </c>
      <c r="W4972" s="5">
        <f t="shared" si="4139"/>
        <v>72.554256385930586</v>
      </c>
      <c r="X4972" s="27"/>
    </row>
    <row r="4973" spans="1:25" ht="31.5" customHeight="1" x14ac:dyDescent="0.3">
      <c r="A4973" s="4" t="s">
        <v>297</v>
      </c>
      <c r="B4973" s="4" t="s">
        <v>1789</v>
      </c>
      <c r="C4973" s="4" t="s">
        <v>1477</v>
      </c>
      <c r="D4973" s="4"/>
      <c r="E4973" s="14" t="s">
        <v>1478</v>
      </c>
      <c r="F4973" s="5">
        <f>F4974</f>
        <v>9711.6999999999971</v>
      </c>
      <c r="G4973" s="5">
        <f t="shared" si="4165"/>
        <v>50000</v>
      </c>
      <c r="H4973" s="5">
        <f t="shared" si="4165"/>
        <v>100000</v>
      </c>
      <c r="I4973" s="5">
        <f t="shared" si="4165"/>
        <v>0</v>
      </c>
      <c r="J4973" s="5">
        <f t="shared" si="4165"/>
        <v>0</v>
      </c>
      <c r="K4973" s="5">
        <f t="shared" si="4165"/>
        <v>0</v>
      </c>
      <c r="L4973" s="5">
        <f t="shared" si="4165"/>
        <v>1649.6149999999998</v>
      </c>
      <c r="M4973" s="5">
        <f t="shared" si="4126"/>
        <v>11361.314999999997</v>
      </c>
      <c r="N4973" s="5">
        <f t="shared" si="4166"/>
        <v>11361.31516</v>
      </c>
      <c r="O4973" s="5">
        <f t="shared" si="4166"/>
        <v>28.5</v>
      </c>
      <c r="P4973" s="5">
        <f t="shared" si="4167"/>
        <v>0</v>
      </c>
      <c r="Q4973" s="5">
        <f t="shared" si="4167"/>
        <v>0</v>
      </c>
      <c r="R4973" s="5">
        <f t="shared" si="4167"/>
        <v>0</v>
      </c>
      <c r="S4973" s="5">
        <f t="shared" si="4167"/>
        <v>0</v>
      </c>
      <c r="T4973" s="5">
        <f t="shared" si="4167"/>
        <v>8243.1177299999999</v>
      </c>
      <c r="U4973" s="5">
        <f t="shared" si="4167"/>
        <v>0</v>
      </c>
      <c r="V4973" s="42">
        <f t="shared" si="4167"/>
        <v>0</v>
      </c>
      <c r="W4973" s="5">
        <f t="shared" si="4139"/>
        <v>72.554256385930586</v>
      </c>
      <c r="X4973" s="27"/>
    </row>
    <row r="4974" spans="1:25" ht="31.5" customHeight="1" x14ac:dyDescent="0.3">
      <c r="A4974" s="4" t="s">
        <v>297</v>
      </c>
      <c r="B4974" s="4" t="s">
        <v>1789</v>
      </c>
      <c r="C4974" s="4" t="s">
        <v>1477</v>
      </c>
      <c r="D4974" s="4" t="s">
        <v>11</v>
      </c>
      <c r="E4974" s="14" t="s">
        <v>531</v>
      </c>
      <c r="F4974" s="5">
        <f t="shared" ref="F4974:L4974" si="4168">F4975</f>
        <v>9711.6999999999971</v>
      </c>
      <c r="G4974" s="5">
        <f t="shared" si="4168"/>
        <v>50000</v>
      </c>
      <c r="H4974" s="5">
        <f t="shared" si="4168"/>
        <v>100000</v>
      </c>
      <c r="I4974" s="5">
        <f t="shared" si="4168"/>
        <v>0</v>
      </c>
      <c r="J4974" s="5">
        <f t="shared" si="4168"/>
        <v>0</v>
      </c>
      <c r="K4974" s="5">
        <f t="shared" si="4168"/>
        <v>0</v>
      </c>
      <c r="L4974" s="5">
        <f t="shared" si="4168"/>
        <v>1649.6149999999998</v>
      </c>
      <c r="M4974" s="5">
        <f t="shared" si="4126"/>
        <v>11361.314999999997</v>
      </c>
      <c r="N4974" s="5">
        <f t="shared" si="4166"/>
        <v>11361.31516</v>
      </c>
      <c r="O4974" s="5">
        <f t="shared" si="4166"/>
        <v>28.5</v>
      </c>
      <c r="P4974" s="5">
        <f t="shared" si="4167"/>
        <v>0</v>
      </c>
      <c r="Q4974" s="5">
        <f t="shared" si="4167"/>
        <v>0</v>
      </c>
      <c r="R4974" s="5">
        <f t="shared" si="4167"/>
        <v>0</v>
      </c>
      <c r="S4974" s="5">
        <f t="shared" si="4167"/>
        <v>0</v>
      </c>
      <c r="T4974" s="5">
        <f t="shared" si="4167"/>
        <v>8243.1177299999999</v>
      </c>
      <c r="U4974" s="5">
        <f t="shared" si="4167"/>
        <v>0</v>
      </c>
      <c r="V4974" s="42">
        <f t="shared" si="4167"/>
        <v>0</v>
      </c>
      <c r="W4974" s="5">
        <f t="shared" si="4139"/>
        <v>72.554256385930586</v>
      </c>
      <c r="X4974" s="27"/>
    </row>
    <row r="4975" spans="1:25" ht="31.5" customHeight="1" x14ac:dyDescent="0.3">
      <c r="A4975" s="4" t="s">
        <v>297</v>
      </c>
      <c r="B4975" s="4" t="s">
        <v>1789</v>
      </c>
      <c r="C4975" s="4" t="s">
        <v>1477</v>
      </c>
      <c r="D4975" s="4" t="s">
        <v>12</v>
      </c>
      <c r="E4975" s="14" t="s">
        <v>532</v>
      </c>
      <c r="F4975" s="5">
        <v>9711.6999999999971</v>
      </c>
      <c r="G4975" s="5">
        <v>50000</v>
      </c>
      <c r="H4975" s="5">
        <v>100000</v>
      </c>
      <c r="I4975" s="5"/>
      <c r="J4975" s="5"/>
      <c r="K4975" s="5"/>
      <c r="L4975" s="5">
        <f>2000+2148.709-2499.094</f>
        <v>1649.6149999999998</v>
      </c>
      <c r="M4975" s="5">
        <f t="shared" si="4126"/>
        <v>11361.314999999997</v>
      </c>
      <c r="N4975" s="5">
        <v>11361.31516</v>
      </c>
      <c r="O4975" s="5">
        <v>28.5</v>
      </c>
      <c r="P4975" s="5">
        <v>0</v>
      </c>
      <c r="Q4975" s="5">
        <v>0</v>
      </c>
      <c r="R4975" s="5">
        <v>0</v>
      </c>
      <c r="S4975" s="5">
        <v>0</v>
      </c>
      <c r="T4975" s="5">
        <v>8243.1177299999999</v>
      </c>
      <c r="U4975" s="5">
        <v>0</v>
      </c>
      <c r="V4975" s="42">
        <v>0</v>
      </c>
      <c r="W4975" s="5">
        <f t="shared" si="4139"/>
        <v>72.554256385930586</v>
      </c>
      <c r="X4975" s="27"/>
    </row>
    <row r="4976" spans="1:25" ht="47.25" hidden="1" customHeight="1" x14ac:dyDescent="0.25">
      <c r="A4976" s="4" t="s">
        <v>297</v>
      </c>
      <c r="B4976" s="4" t="s">
        <v>1789</v>
      </c>
      <c r="C4976" s="4" t="s">
        <v>323</v>
      </c>
      <c r="D4976" s="4"/>
      <c r="E4976" s="14" t="s">
        <v>1170</v>
      </c>
      <c r="F4976" s="5">
        <f t="shared" ref="F4976:K4976" si="4169">F4980+F4983</f>
        <v>0</v>
      </c>
      <c r="G4976" s="5">
        <f t="shared" si="4169"/>
        <v>0</v>
      </c>
      <c r="H4976" s="5">
        <f t="shared" si="4169"/>
        <v>0</v>
      </c>
      <c r="I4976" s="5">
        <f t="shared" si="4169"/>
        <v>0</v>
      </c>
      <c r="J4976" s="5">
        <f t="shared" si="4169"/>
        <v>0</v>
      </c>
      <c r="K4976" s="5">
        <f t="shared" si="4169"/>
        <v>0</v>
      </c>
      <c r="L4976" s="5">
        <f>L4980+L4983+L4977</f>
        <v>0</v>
      </c>
      <c r="M4976" s="5">
        <f t="shared" si="4126"/>
        <v>0</v>
      </c>
      <c r="N4976" s="5">
        <f>N4980+N4983</f>
        <v>0</v>
      </c>
      <c r="O4976" s="5">
        <f>O4980+O4983</f>
        <v>0</v>
      </c>
      <c r="P4976" s="5">
        <f t="shared" ref="P4976:V4976" si="4170">P4980+P4983</f>
        <v>0</v>
      </c>
      <c r="Q4976" s="5">
        <f t="shared" si="4170"/>
        <v>0</v>
      </c>
      <c r="R4976" s="5">
        <f t="shared" si="4170"/>
        <v>0</v>
      </c>
      <c r="S4976" s="5">
        <f t="shared" si="4170"/>
        <v>0</v>
      </c>
      <c r="T4976" s="5">
        <f t="shared" si="4170"/>
        <v>0</v>
      </c>
      <c r="U4976" s="5">
        <f t="shared" si="4170"/>
        <v>0</v>
      </c>
      <c r="V4976" s="42">
        <f t="shared" si="4170"/>
        <v>0</v>
      </c>
      <c r="W4976" s="5" t="e">
        <f t="shared" si="4139"/>
        <v>#DIV/0!</v>
      </c>
      <c r="X4976" s="27" t="s">
        <v>1591</v>
      </c>
      <c r="Y4976" s="2" t="s">
        <v>1630</v>
      </c>
    </row>
    <row r="4977" spans="1:25" ht="15.75" hidden="1" customHeight="1" x14ac:dyDescent="0.25">
      <c r="A4977" s="4" t="s">
        <v>297</v>
      </c>
      <c r="B4977" s="4" t="s">
        <v>1789</v>
      </c>
      <c r="C4977" s="4" t="s">
        <v>1338</v>
      </c>
      <c r="D4977" s="4"/>
      <c r="E4977" s="14" t="s">
        <v>1347</v>
      </c>
      <c r="F4977" s="5"/>
      <c r="G4977" s="5"/>
      <c r="H4977" s="5"/>
      <c r="I4977" s="5"/>
      <c r="J4977" s="5"/>
      <c r="K4977" s="5"/>
      <c r="L4977" s="5">
        <f>L4978</f>
        <v>0</v>
      </c>
      <c r="M4977" s="5">
        <f>L4977</f>
        <v>0</v>
      </c>
      <c r="N4977" s="5">
        <f t="shared" ref="N4977:V4978" si="4171">N4978</f>
        <v>0</v>
      </c>
      <c r="O4977" s="5">
        <f t="shared" si="4171"/>
        <v>0</v>
      </c>
      <c r="P4977" s="5">
        <f t="shared" si="4171"/>
        <v>0</v>
      </c>
      <c r="Q4977" s="5">
        <f t="shared" si="4171"/>
        <v>0</v>
      </c>
      <c r="R4977" s="5">
        <f t="shared" si="4171"/>
        <v>0</v>
      </c>
      <c r="S4977" s="5">
        <f t="shared" si="4171"/>
        <v>0</v>
      </c>
      <c r="T4977" s="5">
        <f t="shared" si="4171"/>
        <v>0</v>
      </c>
      <c r="U4977" s="5">
        <f t="shared" si="4171"/>
        <v>0</v>
      </c>
      <c r="V4977" s="42">
        <f t="shared" si="4171"/>
        <v>0</v>
      </c>
      <c r="W4977" s="5" t="e">
        <f t="shared" si="4139"/>
        <v>#DIV/0!</v>
      </c>
      <c r="X4977" s="27" t="s">
        <v>1591</v>
      </c>
      <c r="Y4977" s="2" t="s">
        <v>1630</v>
      </c>
    </row>
    <row r="4978" spans="1:25" ht="31.5" hidden="1" customHeight="1" x14ac:dyDescent="0.25">
      <c r="A4978" s="4" t="s">
        <v>297</v>
      </c>
      <c r="B4978" s="4" t="s">
        <v>1789</v>
      </c>
      <c r="C4978" s="4" t="s">
        <v>1338</v>
      </c>
      <c r="D4978" s="4" t="s">
        <v>271</v>
      </c>
      <c r="E4978" s="14" t="s">
        <v>539</v>
      </c>
      <c r="F4978" s="5"/>
      <c r="G4978" s="5"/>
      <c r="H4978" s="5"/>
      <c r="I4978" s="5"/>
      <c r="J4978" s="5"/>
      <c r="K4978" s="5"/>
      <c r="L4978" s="5">
        <f>L4979</f>
        <v>0</v>
      </c>
      <c r="M4978" s="5">
        <f>L4978</f>
        <v>0</v>
      </c>
      <c r="N4978" s="5">
        <f t="shared" si="4171"/>
        <v>0</v>
      </c>
      <c r="O4978" s="5">
        <f t="shared" si="4171"/>
        <v>0</v>
      </c>
      <c r="P4978" s="5">
        <f t="shared" si="4171"/>
        <v>0</v>
      </c>
      <c r="Q4978" s="5">
        <f t="shared" si="4171"/>
        <v>0</v>
      </c>
      <c r="R4978" s="5">
        <f t="shared" si="4171"/>
        <v>0</v>
      </c>
      <c r="S4978" s="5">
        <f t="shared" si="4171"/>
        <v>0</v>
      </c>
      <c r="T4978" s="5">
        <f t="shared" si="4171"/>
        <v>0</v>
      </c>
      <c r="U4978" s="5">
        <f t="shared" si="4171"/>
        <v>0</v>
      </c>
      <c r="V4978" s="42">
        <f t="shared" si="4171"/>
        <v>0</v>
      </c>
      <c r="W4978" s="5" t="e">
        <f t="shared" si="4139"/>
        <v>#DIV/0!</v>
      </c>
      <c r="X4978" s="27" t="s">
        <v>1591</v>
      </c>
      <c r="Y4978" s="2" t="s">
        <v>1630</v>
      </c>
    </row>
    <row r="4979" spans="1:25" ht="15.75" hidden="1" customHeight="1" x14ac:dyDescent="0.25">
      <c r="A4979" s="4" t="s">
        <v>297</v>
      </c>
      <c r="B4979" s="4" t="s">
        <v>1789</v>
      </c>
      <c r="C4979" s="4" t="s">
        <v>1338</v>
      </c>
      <c r="D4979" s="4" t="s">
        <v>270</v>
      </c>
      <c r="E4979" s="14" t="s">
        <v>540</v>
      </c>
      <c r="F4979" s="5"/>
      <c r="G4979" s="5"/>
      <c r="H4979" s="5"/>
      <c r="I4979" s="5"/>
      <c r="J4979" s="5"/>
      <c r="K4979" s="5"/>
      <c r="L4979" s="5">
        <f>21381.1-21381.1</f>
        <v>0</v>
      </c>
      <c r="M4979" s="5">
        <f>L4979</f>
        <v>0</v>
      </c>
      <c r="N4979" s="5">
        <v>0</v>
      </c>
      <c r="O4979" s="5">
        <v>0</v>
      </c>
      <c r="P4979" s="5">
        <v>0</v>
      </c>
      <c r="Q4979" s="5">
        <v>0</v>
      </c>
      <c r="R4979" s="5">
        <v>0</v>
      </c>
      <c r="S4979" s="5">
        <v>0</v>
      </c>
      <c r="T4979" s="5">
        <v>0</v>
      </c>
      <c r="U4979" s="5">
        <v>0</v>
      </c>
      <c r="V4979" s="42">
        <v>0</v>
      </c>
      <c r="W4979" s="5" t="e">
        <f t="shared" si="4139"/>
        <v>#DIV/0!</v>
      </c>
      <c r="X4979" s="27" t="s">
        <v>1591</v>
      </c>
      <c r="Y4979" s="2" t="s">
        <v>1630</v>
      </c>
    </row>
    <row r="4980" spans="1:25" ht="15.75" hidden="1" customHeight="1" x14ac:dyDescent="0.25">
      <c r="A4980" s="4" t="s">
        <v>297</v>
      </c>
      <c r="B4980" s="4" t="s">
        <v>1789</v>
      </c>
      <c r="C4980" s="4" t="s">
        <v>316</v>
      </c>
      <c r="D4980" s="4"/>
      <c r="E4980" s="14" t="s">
        <v>1171</v>
      </c>
      <c r="F4980" s="5">
        <f t="shared" ref="F4980:L4981" si="4172">F4981</f>
        <v>0</v>
      </c>
      <c r="G4980" s="5">
        <f t="shared" si="4172"/>
        <v>0</v>
      </c>
      <c r="H4980" s="5">
        <f t="shared" si="4172"/>
        <v>0</v>
      </c>
      <c r="I4980" s="5">
        <f t="shared" si="4172"/>
        <v>0</v>
      </c>
      <c r="J4980" s="5">
        <f t="shared" si="4172"/>
        <v>0</v>
      </c>
      <c r="K4980" s="5">
        <f t="shared" si="4172"/>
        <v>0</v>
      </c>
      <c r="L4980" s="5">
        <f t="shared" si="4172"/>
        <v>0</v>
      </c>
      <c r="M4980" s="5">
        <f t="shared" si="4126"/>
        <v>0</v>
      </c>
      <c r="N4980" s="5">
        <f>N4981</f>
        <v>0</v>
      </c>
      <c r="O4980" s="5">
        <f>O4981</f>
        <v>0</v>
      </c>
      <c r="P4980" s="5">
        <f t="shared" ref="P4980:V4981" si="4173">P4981</f>
        <v>0</v>
      </c>
      <c r="Q4980" s="5">
        <f t="shared" si="4173"/>
        <v>0</v>
      </c>
      <c r="R4980" s="5">
        <f t="shared" si="4173"/>
        <v>0</v>
      </c>
      <c r="S4980" s="5">
        <f t="shared" si="4173"/>
        <v>0</v>
      </c>
      <c r="T4980" s="5">
        <f t="shared" si="4173"/>
        <v>0</v>
      </c>
      <c r="U4980" s="5">
        <f t="shared" si="4173"/>
        <v>0</v>
      </c>
      <c r="V4980" s="42">
        <f t="shared" si="4173"/>
        <v>0</v>
      </c>
      <c r="W4980" s="5" t="e">
        <f t="shared" si="4139"/>
        <v>#DIV/0!</v>
      </c>
      <c r="X4980" s="27" t="s">
        <v>1591</v>
      </c>
      <c r="Y4980" s="2" t="s">
        <v>1630</v>
      </c>
    </row>
    <row r="4981" spans="1:25" ht="31.5" hidden="1" customHeight="1" x14ac:dyDescent="0.25">
      <c r="A4981" s="4" t="s">
        <v>297</v>
      </c>
      <c r="B4981" s="4" t="s">
        <v>1789</v>
      </c>
      <c r="C4981" s="4" t="s">
        <v>316</v>
      </c>
      <c r="D4981" s="4" t="s">
        <v>271</v>
      </c>
      <c r="E4981" s="14" t="s">
        <v>539</v>
      </c>
      <c r="F4981" s="5">
        <f t="shared" si="4172"/>
        <v>0</v>
      </c>
      <c r="G4981" s="5">
        <f t="shared" si="4172"/>
        <v>0</v>
      </c>
      <c r="H4981" s="5">
        <f t="shared" si="4172"/>
        <v>0</v>
      </c>
      <c r="I4981" s="5">
        <f t="shared" si="4172"/>
        <v>0</v>
      </c>
      <c r="J4981" s="5">
        <f t="shared" si="4172"/>
        <v>0</v>
      </c>
      <c r="K4981" s="5">
        <f t="shared" si="4172"/>
        <v>0</v>
      </c>
      <c r="L4981" s="5">
        <f t="shared" si="4172"/>
        <v>0</v>
      </c>
      <c r="M4981" s="5">
        <f t="shared" si="4126"/>
        <v>0</v>
      </c>
      <c r="N4981" s="5">
        <f>N4982</f>
        <v>0</v>
      </c>
      <c r="O4981" s="5">
        <f>O4982</f>
        <v>0</v>
      </c>
      <c r="P4981" s="5">
        <f t="shared" si="4173"/>
        <v>0</v>
      </c>
      <c r="Q4981" s="5">
        <f t="shared" si="4173"/>
        <v>0</v>
      </c>
      <c r="R4981" s="5">
        <f t="shared" si="4173"/>
        <v>0</v>
      </c>
      <c r="S4981" s="5">
        <f t="shared" si="4173"/>
        <v>0</v>
      </c>
      <c r="T4981" s="5">
        <f t="shared" si="4173"/>
        <v>0</v>
      </c>
      <c r="U4981" s="5">
        <f t="shared" si="4173"/>
        <v>0</v>
      </c>
      <c r="V4981" s="42">
        <f t="shared" si="4173"/>
        <v>0</v>
      </c>
      <c r="W4981" s="5" t="e">
        <f t="shared" si="4139"/>
        <v>#DIV/0!</v>
      </c>
      <c r="X4981" s="27" t="s">
        <v>1591</v>
      </c>
      <c r="Y4981" s="2" t="s">
        <v>1630</v>
      </c>
    </row>
    <row r="4982" spans="1:25" ht="15.75" hidden="1" customHeight="1" x14ac:dyDescent="0.25">
      <c r="A4982" s="4" t="s">
        <v>297</v>
      </c>
      <c r="B4982" s="4" t="s">
        <v>1789</v>
      </c>
      <c r="C4982" s="4" t="s">
        <v>316</v>
      </c>
      <c r="D4982" s="4" t="s">
        <v>270</v>
      </c>
      <c r="E4982" s="14" t="s">
        <v>540</v>
      </c>
      <c r="F4982" s="5"/>
      <c r="G4982" s="5"/>
      <c r="H4982" s="5"/>
      <c r="I4982" s="5"/>
      <c r="J4982" s="5"/>
      <c r="K4982" s="5"/>
      <c r="L4982" s="5"/>
      <c r="M4982" s="5">
        <f t="shared" si="4126"/>
        <v>0</v>
      </c>
      <c r="N4982" s="5">
        <v>0</v>
      </c>
      <c r="O4982" s="5">
        <v>0</v>
      </c>
      <c r="P4982" s="5">
        <v>0</v>
      </c>
      <c r="Q4982" s="5">
        <v>0</v>
      </c>
      <c r="R4982" s="5">
        <v>0</v>
      </c>
      <c r="S4982" s="5">
        <v>0</v>
      </c>
      <c r="T4982" s="5">
        <v>0</v>
      </c>
      <c r="U4982" s="5">
        <v>0</v>
      </c>
      <c r="V4982" s="42">
        <v>0</v>
      </c>
      <c r="W4982" s="5" t="e">
        <f t="shared" si="4139"/>
        <v>#DIV/0!</v>
      </c>
      <c r="X4982" s="27" t="s">
        <v>1591</v>
      </c>
      <c r="Y4982" s="2" t="s">
        <v>1630</v>
      </c>
    </row>
    <row r="4983" spans="1:25" ht="15.75" hidden="1" customHeight="1" x14ac:dyDescent="0.25">
      <c r="A4983" s="4" t="s">
        <v>297</v>
      </c>
      <c r="B4983" s="4" t="s">
        <v>1789</v>
      </c>
      <c r="C4983" s="4" t="s">
        <v>317</v>
      </c>
      <c r="D4983" s="4"/>
      <c r="E4983" s="14" t="s">
        <v>1172</v>
      </c>
      <c r="F4983" s="5">
        <f t="shared" ref="F4983:L4984" si="4174">F4984</f>
        <v>0</v>
      </c>
      <c r="G4983" s="5">
        <f t="shared" si="4174"/>
        <v>0</v>
      </c>
      <c r="H4983" s="5">
        <f t="shared" si="4174"/>
        <v>0</v>
      </c>
      <c r="I4983" s="5">
        <f t="shared" si="4174"/>
        <v>0</v>
      </c>
      <c r="J4983" s="5">
        <f t="shared" si="4174"/>
        <v>0</v>
      </c>
      <c r="K4983" s="5">
        <f t="shared" si="4174"/>
        <v>0</v>
      </c>
      <c r="L4983" s="5">
        <f t="shared" si="4174"/>
        <v>0</v>
      </c>
      <c r="M4983" s="5">
        <f t="shared" si="4126"/>
        <v>0</v>
      </c>
      <c r="N4983" s="5">
        <f>N4984</f>
        <v>0</v>
      </c>
      <c r="O4983" s="5">
        <f>O4984</f>
        <v>0</v>
      </c>
      <c r="P4983" s="5">
        <f t="shared" ref="P4983:V4984" si="4175">P4984</f>
        <v>0</v>
      </c>
      <c r="Q4983" s="5">
        <f t="shared" si="4175"/>
        <v>0</v>
      </c>
      <c r="R4983" s="5">
        <f t="shared" si="4175"/>
        <v>0</v>
      </c>
      <c r="S4983" s="5">
        <f t="shared" si="4175"/>
        <v>0</v>
      </c>
      <c r="T4983" s="5">
        <f t="shared" si="4175"/>
        <v>0</v>
      </c>
      <c r="U4983" s="5">
        <f t="shared" si="4175"/>
        <v>0</v>
      </c>
      <c r="V4983" s="42">
        <f t="shared" si="4175"/>
        <v>0</v>
      </c>
      <c r="W4983" s="5" t="e">
        <f t="shared" si="4139"/>
        <v>#DIV/0!</v>
      </c>
      <c r="X4983" s="27" t="s">
        <v>1591</v>
      </c>
      <c r="Y4983" s="2" t="s">
        <v>1630</v>
      </c>
    </row>
    <row r="4984" spans="1:25" ht="31.5" hidden="1" customHeight="1" x14ac:dyDescent="0.3">
      <c r="A4984" s="4" t="s">
        <v>297</v>
      </c>
      <c r="B4984" s="4" t="s">
        <v>1789</v>
      </c>
      <c r="C4984" s="4" t="s">
        <v>317</v>
      </c>
      <c r="D4984" s="4" t="s">
        <v>271</v>
      </c>
      <c r="E4984" s="14" t="s">
        <v>539</v>
      </c>
      <c r="F4984" s="5">
        <f t="shared" si="4174"/>
        <v>0</v>
      </c>
      <c r="G4984" s="5">
        <f t="shared" si="4174"/>
        <v>0</v>
      </c>
      <c r="H4984" s="5">
        <f t="shared" si="4174"/>
        <v>0</v>
      </c>
      <c r="I4984" s="5">
        <f t="shared" si="4174"/>
        <v>0</v>
      </c>
      <c r="J4984" s="5">
        <f t="shared" si="4174"/>
        <v>0</v>
      </c>
      <c r="K4984" s="5">
        <f t="shared" si="4174"/>
        <v>0</v>
      </c>
      <c r="L4984" s="5">
        <f t="shared" si="4174"/>
        <v>0</v>
      </c>
      <c r="M4984" s="5">
        <f t="shared" si="4126"/>
        <v>0</v>
      </c>
      <c r="N4984" s="5">
        <f>N4985</f>
        <v>0</v>
      </c>
      <c r="O4984" s="5">
        <f>O4985</f>
        <v>0</v>
      </c>
      <c r="P4984" s="5">
        <f t="shared" si="4175"/>
        <v>0</v>
      </c>
      <c r="Q4984" s="5">
        <f t="shared" si="4175"/>
        <v>0</v>
      </c>
      <c r="R4984" s="5">
        <f t="shared" si="4175"/>
        <v>0</v>
      </c>
      <c r="S4984" s="5">
        <f t="shared" si="4175"/>
        <v>0</v>
      </c>
      <c r="T4984" s="5">
        <f t="shared" si="4175"/>
        <v>0</v>
      </c>
      <c r="U4984" s="5">
        <f t="shared" si="4175"/>
        <v>0</v>
      </c>
      <c r="V4984" s="42">
        <f t="shared" si="4175"/>
        <v>0</v>
      </c>
      <c r="W4984" s="5" t="e">
        <f t="shared" si="4139"/>
        <v>#DIV/0!</v>
      </c>
      <c r="X4984" s="27" t="s">
        <v>1591</v>
      </c>
      <c r="Y4984" s="2" t="s">
        <v>1630</v>
      </c>
    </row>
    <row r="4985" spans="1:25" ht="15.75" hidden="1" customHeight="1" x14ac:dyDescent="0.3">
      <c r="A4985" s="4" t="s">
        <v>297</v>
      </c>
      <c r="B4985" s="4" t="s">
        <v>1789</v>
      </c>
      <c r="C4985" s="4" t="s">
        <v>317</v>
      </c>
      <c r="D4985" s="4" t="s">
        <v>270</v>
      </c>
      <c r="E4985" s="14" t="s">
        <v>540</v>
      </c>
      <c r="F4985" s="5"/>
      <c r="G4985" s="5"/>
      <c r="H4985" s="5"/>
      <c r="I4985" s="5"/>
      <c r="J4985" s="5"/>
      <c r="K4985" s="5"/>
      <c r="L4985" s="5"/>
      <c r="M4985" s="5">
        <f t="shared" si="4126"/>
        <v>0</v>
      </c>
      <c r="N4985" s="5">
        <v>0</v>
      </c>
      <c r="O4985" s="5">
        <v>0</v>
      </c>
      <c r="P4985" s="5">
        <v>0</v>
      </c>
      <c r="Q4985" s="5">
        <v>0</v>
      </c>
      <c r="R4985" s="5">
        <v>0</v>
      </c>
      <c r="S4985" s="5">
        <v>0</v>
      </c>
      <c r="T4985" s="5">
        <v>0</v>
      </c>
      <c r="U4985" s="5">
        <v>0</v>
      </c>
      <c r="V4985" s="42">
        <v>0</v>
      </c>
      <c r="W4985" s="5" t="e">
        <f t="shared" si="4139"/>
        <v>#DIV/0!</v>
      </c>
      <c r="X4985" s="27" t="s">
        <v>1591</v>
      </c>
      <c r="Y4985" s="2" t="s">
        <v>1630</v>
      </c>
    </row>
    <row r="4986" spans="1:25" ht="31.5" customHeight="1" x14ac:dyDescent="0.3">
      <c r="A4986" s="4" t="s">
        <v>297</v>
      </c>
      <c r="B4986" s="4" t="s">
        <v>1789</v>
      </c>
      <c r="C4986" s="4" t="s">
        <v>222</v>
      </c>
      <c r="D4986" s="4"/>
      <c r="E4986" s="14" t="s">
        <v>1179</v>
      </c>
      <c r="F4986" s="5">
        <f t="shared" ref="F4986:L4986" si="4176">F4987</f>
        <v>188947.6</v>
      </c>
      <c r="G4986" s="5">
        <f t="shared" si="4176"/>
        <v>185931.2</v>
      </c>
      <c r="H4986" s="5">
        <f t="shared" si="4176"/>
        <v>180400.4</v>
      </c>
      <c r="I4986" s="5">
        <f t="shared" si="4176"/>
        <v>-20613.3</v>
      </c>
      <c r="J4986" s="5">
        <f t="shared" si="4176"/>
        <v>0</v>
      </c>
      <c r="K4986" s="5">
        <f t="shared" si="4176"/>
        <v>0</v>
      </c>
      <c r="L4986" s="5">
        <f t="shared" si="4176"/>
        <v>211338.82799999998</v>
      </c>
      <c r="M4986" s="5">
        <f t="shared" si="4126"/>
        <v>379673.12800000003</v>
      </c>
      <c r="N4986" s="5">
        <f>N4987</f>
        <v>379673.10048000002</v>
      </c>
      <c r="O4986" s="5">
        <f>O4987</f>
        <v>244070.90988000002</v>
      </c>
      <c r="P4986" s="5">
        <f t="shared" ref="P4986:V4986" si="4177">P4987</f>
        <v>123733.67512</v>
      </c>
      <c r="Q4986" s="5">
        <f t="shared" si="4177"/>
        <v>61866.83756</v>
      </c>
      <c r="R4986" s="5">
        <f t="shared" si="4177"/>
        <v>27058.474600000001</v>
      </c>
      <c r="S4986" s="5">
        <f t="shared" si="4177"/>
        <v>9045.3077499999999</v>
      </c>
      <c r="T4986" s="5">
        <f t="shared" si="4177"/>
        <v>365997.29848</v>
      </c>
      <c r="U4986" s="5">
        <f t="shared" si="4177"/>
        <v>122669.71090999999</v>
      </c>
      <c r="V4986" s="42">
        <f t="shared" si="4177"/>
        <v>27058.160400000001</v>
      </c>
      <c r="W4986" s="5">
        <f t="shared" si="4139"/>
        <v>96.398006078726553</v>
      </c>
      <c r="X4986" s="27"/>
    </row>
    <row r="4987" spans="1:25" ht="47.25" customHeight="1" x14ac:dyDescent="0.3">
      <c r="A4987" s="4" t="s">
        <v>297</v>
      </c>
      <c r="B4987" s="4" t="s">
        <v>1789</v>
      </c>
      <c r="C4987" s="4" t="s">
        <v>324</v>
      </c>
      <c r="D4987" s="4"/>
      <c r="E4987" s="14" t="s">
        <v>1181</v>
      </c>
      <c r="F4987" s="5">
        <f t="shared" ref="F4987:L4987" si="4178">F4988+F4995</f>
        <v>188947.6</v>
      </c>
      <c r="G4987" s="5">
        <f t="shared" si="4178"/>
        <v>185931.2</v>
      </c>
      <c r="H4987" s="5">
        <f t="shared" si="4178"/>
        <v>180400.4</v>
      </c>
      <c r="I4987" s="5">
        <f t="shared" si="4178"/>
        <v>-20613.3</v>
      </c>
      <c r="J4987" s="5">
        <f t="shared" si="4178"/>
        <v>0</v>
      </c>
      <c r="K4987" s="5">
        <f t="shared" si="4178"/>
        <v>0</v>
      </c>
      <c r="L4987" s="5">
        <f t="shared" si="4178"/>
        <v>211338.82799999998</v>
      </c>
      <c r="M4987" s="5">
        <f t="shared" si="4126"/>
        <v>379673.12800000003</v>
      </c>
      <c r="N4987" s="5">
        <f>N4988+N4995</f>
        <v>379673.10048000002</v>
      </c>
      <c r="O4987" s="5">
        <f>O4988+O4995</f>
        <v>244070.90988000002</v>
      </c>
      <c r="P4987" s="5">
        <f t="shared" ref="P4987:V4987" si="4179">P4988+P4995</f>
        <v>123733.67512</v>
      </c>
      <c r="Q4987" s="5">
        <f t="shared" si="4179"/>
        <v>61866.83756</v>
      </c>
      <c r="R4987" s="5">
        <f t="shared" si="4179"/>
        <v>27058.474600000001</v>
      </c>
      <c r="S4987" s="5">
        <f t="shared" si="4179"/>
        <v>9045.3077499999999</v>
      </c>
      <c r="T4987" s="5">
        <f t="shared" si="4179"/>
        <v>365997.29848</v>
      </c>
      <c r="U4987" s="5">
        <f t="shared" si="4179"/>
        <v>122669.71090999999</v>
      </c>
      <c r="V4987" s="42">
        <f t="shared" si="4179"/>
        <v>27058.160400000001</v>
      </c>
      <c r="W4987" s="5">
        <f t="shared" si="4139"/>
        <v>96.398006078726553</v>
      </c>
      <c r="X4987" s="27"/>
    </row>
    <row r="4988" spans="1:25" ht="47.25" customHeight="1" x14ac:dyDescent="0.3">
      <c r="A4988" s="4" t="s">
        <v>297</v>
      </c>
      <c r="B4988" s="4" t="s">
        <v>1789</v>
      </c>
      <c r="C4988" s="4" t="s">
        <v>325</v>
      </c>
      <c r="D4988" s="4"/>
      <c r="E4988" s="14" t="s">
        <v>1732</v>
      </c>
      <c r="F4988" s="5">
        <f t="shared" ref="F4988:L4988" si="4180">F4989+F4992</f>
        <v>188947.6</v>
      </c>
      <c r="G4988" s="5">
        <f t="shared" si="4180"/>
        <v>185931.2</v>
      </c>
      <c r="H4988" s="5">
        <f t="shared" si="4180"/>
        <v>180400.4</v>
      </c>
      <c r="I4988" s="5">
        <f t="shared" si="4180"/>
        <v>-20613.3</v>
      </c>
      <c r="J4988" s="5">
        <f t="shared" si="4180"/>
        <v>0</v>
      </c>
      <c r="K4988" s="5">
        <f t="shared" si="4180"/>
        <v>0</v>
      </c>
      <c r="L4988" s="5">
        <f t="shared" si="4180"/>
        <v>184280.35299999997</v>
      </c>
      <c r="M4988" s="5">
        <f t="shared" si="4126"/>
        <v>352614.65299999999</v>
      </c>
      <c r="N4988" s="5">
        <f>N4989+N4992</f>
        <v>352614.62588000001</v>
      </c>
      <c r="O4988" s="5">
        <f>O4989+O4992</f>
        <v>235025.60213000001</v>
      </c>
      <c r="P4988" s="5">
        <f t="shared" ref="P4988:V4988" si="4181">P4989+P4992</f>
        <v>123733.67512</v>
      </c>
      <c r="Q4988" s="5">
        <f t="shared" si="4181"/>
        <v>61866.83756</v>
      </c>
      <c r="R4988" s="5">
        <f t="shared" si="4181"/>
        <v>0</v>
      </c>
      <c r="S4988" s="5">
        <f t="shared" si="4181"/>
        <v>0</v>
      </c>
      <c r="T4988" s="5">
        <f t="shared" si="4181"/>
        <v>338939.13808</v>
      </c>
      <c r="U4988" s="5">
        <f t="shared" si="4181"/>
        <v>122669.71090999999</v>
      </c>
      <c r="V4988" s="42">
        <f t="shared" si="4181"/>
        <v>0</v>
      </c>
      <c r="W4988" s="5">
        <f t="shared" si="4139"/>
        <v>96.121690140937616</v>
      </c>
      <c r="X4988" s="27"/>
    </row>
    <row r="4989" spans="1:25" ht="31.5" customHeight="1" x14ac:dyDescent="0.3">
      <c r="A4989" s="4" t="s">
        <v>297</v>
      </c>
      <c r="B4989" s="4" t="s">
        <v>1789</v>
      </c>
      <c r="C4989" s="4" t="s">
        <v>318</v>
      </c>
      <c r="D4989" s="4"/>
      <c r="E4989" s="14" t="s">
        <v>625</v>
      </c>
      <c r="F4989" s="5">
        <f t="shared" ref="F4989:L4990" si="4182">F4990</f>
        <v>23281.599999999999</v>
      </c>
      <c r="G4989" s="5">
        <f t="shared" si="4182"/>
        <v>36772.100000000006</v>
      </c>
      <c r="H4989" s="5">
        <f t="shared" si="4182"/>
        <v>31502.100000000006</v>
      </c>
      <c r="I4989" s="5">
        <f t="shared" si="4182"/>
        <v>0</v>
      </c>
      <c r="J4989" s="5">
        <f t="shared" si="4182"/>
        <v>0</v>
      </c>
      <c r="K4989" s="5">
        <f t="shared" si="4182"/>
        <v>0</v>
      </c>
      <c r="L4989" s="5">
        <f t="shared" si="4182"/>
        <v>162132.59399999998</v>
      </c>
      <c r="M4989" s="5">
        <f t="shared" si="4126"/>
        <v>185414.19399999999</v>
      </c>
      <c r="N4989" s="5">
        <f>N4990</f>
        <v>185414.19216000001</v>
      </c>
      <c r="O4989" s="5">
        <f>O4990</f>
        <v>131214.36593</v>
      </c>
      <c r="P4989" s="5">
        <f t="shared" ref="P4989:V4990" si="4183">P4990</f>
        <v>0</v>
      </c>
      <c r="Q4989" s="5">
        <f t="shared" si="4183"/>
        <v>0</v>
      </c>
      <c r="R4989" s="5">
        <f t="shared" si="4183"/>
        <v>0</v>
      </c>
      <c r="S4989" s="5">
        <f t="shared" si="4183"/>
        <v>0</v>
      </c>
      <c r="T4989" s="5">
        <f t="shared" si="4183"/>
        <v>172835.76685000001</v>
      </c>
      <c r="U4989" s="5">
        <f t="shared" si="4183"/>
        <v>0</v>
      </c>
      <c r="V4989" s="42">
        <f t="shared" si="4183"/>
        <v>0</v>
      </c>
      <c r="W4989" s="5">
        <f t="shared" si="4139"/>
        <v>93.216039633500301</v>
      </c>
      <c r="X4989" s="27"/>
    </row>
    <row r="4990" spans="1:25" ht="31.5" customHeight="1" x14ac:dyDescent="0.3">
      <c r="A4990" s="4" t="s">
        <v>297</v>
      </c>
      <c r="B4990" s="4" t="s">
        <v>1789</v>
      </c>
      <c r="C4990" s="4" t="s">
        <v>318</v>
      </c>
      <c r="D4990" s="4" t="s">
        <v>11</v>
      </c>
      <c r="E4990" s="14" t="s">
        <v>531</v>
      </c>
      <c r="F4990" s="5">
        <f t="shared" si="4182"/>
        <v>23281.599999999999</v>
      </c>
      <c r="G4990" s="5">
        <f t="shared" si="4182"/>
        <v>36772.100000000006</v>
      </c>
      <c r="H4990" s="5">
        <f t="shared" si="4182"/>
        <v>31502.100000000006</v>
      </c>
      <c r="I4990" s="5">
        <f t="shared" si="4182"/>
        <v>0</v>
      </c>
      <c r="J4990" s="5">
        <f t="shared" si="4182"/>
        <v>0</v>
      </c>
      <c r="K4990" s="5">
        <f t="shared" si="4182"/>
        <v>0</v>
      </c>
      <c r="L4990" s="5">
        <f t="shared" si="4182"/>
        <v>162132.59399999998</v>
      </c>
      <c r="M4990" s="5">
        <f t="shared" si="4126"/>
        <v>185414.19399999999</v>
      </c>
      <c r="N4990" s="5">
        <f>N4991</f>
        <v>185414.19216000001</v>
      </c>
      <c r="O4990" s="5">
        <f>O4991</f>
        <v>131214.36593</v>
      </c>
      <c r="P4990" s="5">
        <f t="shared" si="4183"/>
        <v>0</v>
      </c>
      <c r="Q4990" s="5">
        <f t="shared" si="4183"/>
        <v>0</v>
      </c>
      <c r="R4990" s="5">
        <f t="shared" si="4183"/>
        <v>0</v>
      </c>
      <c r="S4990" s="5">
        <f t="shared" si="4183"/>
        <v>0</v>
      </c>
      <c r="T4990" s="5">
        <f t="shared" si="4183"/>
        <v>172835.76685000001</v>
      </c>
      <c r="U4990" s="5">
        <f t="shared" si="4183"/>
        <v>0</v>
      </c>
      <c r="V4990" s="42">
        <f t="shared" si="4183"/>
        <v>0</v>
      </c>
      <c r="W4990" s="5">
        <f t="shared" si="4139"/>
        <v>93.216039633500301</v>
      </c>
      <c r="X4990" s="27"/>
    </row>
    <row r="4991" spans="1:25" ht="31.5" customHeight="1" x14ac:dyDescent="0.3">
      <c r="A4991" s="4" t="s">
        <v>297</v>
      </c>
      <c r="B4991" s="4" t="s">
        <v>1789</v>
      </c>
      <c r="C4991" s="4" t="s">
        <v>318</v>
      </c>
      <c r="D4991" s="4" t="s">
        <v>12</v>
      </c>
      <c r="E4991" s="14" t="s">
        <v>532</v>
      </c>
      <c r="F4991" s="5">
        <v>23281.599999999999</v>
      </c>
      <c r="G4991" s="5">
        <v>36772.100000000006</v>
      </c>
      <c r="H4991" s="5">
        <v>31502.100000000006</v>
      </c>
      <c r="I4991" s="5"/>
      <c r="J4991" s="5"/>
      <c r="K4991" s="5"/>
      <c r="L4991" s="5">
        <f>5212.416-23281.6+226041.921-9327.111-36513.032</f>
        <v>162132.59399999998</v>
      </c>
      <c r="M4991" s="5">
        <f t="shared" ref="M4991:M5058" si="4184">F4991+I4991+L4991</f>
        <v>185414.19399999999</v>
      </c>
      <c r="N4991" s="5">
        <v>185414.19216000001</v>
      </c>
      <c r="O4991" s="5">
        <v>131214.36593</v>
      </c>
      <c r="P4991" s="5">
        <v>0</v>
      </c>
      <c r="Q4991" s="5">
        <v>0</v>
      </c>
      <c r="R4991" s="5">
        <v>0</v>
      </c>
      <c r="S4991" s="5">
        <v>0</v>
      </c>
      <c r="T4991" s="5">
        <v>172835.76685000001</v>
      </c>
      <c r="U4991" s="5">
        <v>0</v>
      </c>
      <c r="V4991" s="42">
        <v>0</v>
      </c>
      <c r="W4991" s="5">
        <f t="shared" si="4139"/>
        <v>93.216039633500301</v>
      </c>
      <c r="X4991" s="27"/>
    </row>
    <row r="4992" spans="1:25" ht="47.25" customHeight="1" x14ac:dyDescent="0.3">
      <c r="A4992" s="4" t="s">
        <v>297</v>
      </c>
      <c r="B4992" s="4" t="s">
        <v>1789</v>
      </c>
      <c r="C4992" s="4" t="s">
        <v>1329</v>
      </c>
      <c r="D4992" s="4"/>
      <c r="E4992" s="14" t="s">
        <v>1291</v>
      </c>
      <c r="F4992" s="5">
        <f t="shared" ref="F4992:L4993" si="4185">F4993</f>
        <v>165666</v>
      </c>
      <c r="G4992" s="5">
        <f t="shared" si="4185"/>
        <v>149159.1</v>
      </c>
      <c r="H4992" s="5">
        <f t="shared" si="4185"/>
        <v>148898.29999999999</v>
      </c>
      <c r="I4992" s="5">
        <f t="shared" si="4185"/>
        <v>-20613.3</v>
      </c>
      <c r="J4992" s="5">
        <f t="shared" si="4185"/>
        <v>0</v>
      </c>
      <c r="K4992" s="5">
        <f t="shared" si="4185"/>
        <v>0</v>
      </c>
      <c r="L4992" s="5">
        <f t="shared" si="4185"/>
        <v>22147.758999999998</v>
      </c>
      <c r="M4992" s="5">
        <f t="shared" si="4184"/>
        <v>167200.459</v>
      </c>
      <c r="N4992" s="5">
        <f>N4993</f>
        <v>167200.43372</v>
      </c>
      <c r="O4992" s="5">
        <f>O4993</f>
        <v>103811.2362</v>
      </c>
      <c r="P4992" s="5">
        <f t="shared" ref="P4992:V4993" si="4186">P4993</f>
        <v>123733.67512</v>
      </c>
      <c r="Q4992" s="5">
        <f t="shared" si="4186"/>
        <v>61866.83756</v>
      </c>
      <c r="R4992" s="5">
        <f t="shared" si="4186"/>
        <v>0</v>
      </c>
      <c r="S4992" s="5">
        <f t="shared" si="4186"/>
        <v>0</v>
      </c>
      <c r="T4992" s="5">
        <f t="shared" si="4186"/>
        <v>166103.37122999999</v>
      </c>
      <c r="U4992" s="5">
        <f t="shared" si="4186"/>
        <v>122669.71090999999</v>
      </c>
      <c r="V4992" s="42">
        <f t="shared" si="4186"/>
        <v>0</v>
      </c>
      <c r="W4992" s="5">
        <f t="shared" si="4139"/>
        <v>99.343863849158907</v>
      </c>
      <c r="X4992" s="27"/>
    </row>
    <row r="4993" spans="1:24" ht="31.5" customHeight="1" x14ac:dyDescent="0.3">
      <c r="A4993" s="4" t="s">
        <v>297</v>
      </c>
      <c r="B4993" s="4" t="s">
        <v>1789</v>
      </c>
      <c r="C4993" s="4" t="s">
        <v>1329</v>
      </c>
      <c r="D4993" s="4" t="s">
        <v>11</v>
      </c>
      <c r="E4993" s="14" t="s">
        <v>531</v>
      </c>
      <c r="F4993" s="5">
        <f t="shared" si="4185"/>
        <v>165666</v>
      </c>
      <c r="G4993" s="5">
        <f t="shared" si="4185"/>
        <v>149159.1</v>
      </c>
      <c r="H4993" s="5">
        <f t="shared" si="4185"/>
        <v>148898.29999999999</v>
      </c>
      <c r="I4993" s="5">
        <f t="shared" si="4185"/>
        <v>-20613.3</v>
      </c>
      <c r="J4993" s="5">
        <f t="shared" si="4185"/>
        <v>0</v>
      </c>
      <c r="K4993" s="5">
        <f t="shared" si="4185"/>
        <v>0</v>
      </c>
      <c r="L4993" s="5">
        <f t="shared" si="4185"/>
        <v>22147.758999999998</v>
      </c>
      <c r="M4993" s="5">
        <f t="shared" si="4184"/>
        <v>167200.459</v>
      </c>
      <c r="N4993" s="5">
        <f>N4994</f>
        <v>167200.43372</v>
      </c>
      <c r="O4993" s="5">
        <f>O4994</f>
        <v>103811.2362</v>
      </c>
      <c r="P4993" s="5">
        <f t="shared" si="4186"/>
        <v>123733.67512</v>
      </c>
      <c r="Q4993" s="5">
        <f t="shared" si="4186"/>
        <v>61866.83756</v>
      </c>
      <c r="R4993" s="5">
        <f t="shared" si="4186"/>
        <v>0</v>
      </c>
      <c r="S4993" s="5">
        <f t="shared" si="4186"/>
        <v>0</v>
      </c>
      <c r="T4993" s="5">
        <f t="shared" si="4186"/>
        <v>166103.37122999999</v>
      </c>
      <c r="U4993" s="5">
        <f t="shared" si="4186"/>
        <v>122669.71090999999</v>
      </c>
      <c r="V4993" s="42">
        <f t="shared" si="4186"/>
        <v>0</v>
      </c>
      <c r="W4993" s="5">
        <f t="shared" si="4139"/>
        <v>99.343863849158907</v>
      </c>
      <c r="X4993" s="27"/>
    </row>
    <row r="4994" spans="1:24" ht="31.5" customHeight="1" x14ac:dyDescent="0.3">
      <c r="A4994" s="4" t="s">
        <v>297</v>
      </c>
      <c r="B4994" s="4" t="s">
        <v>1789</v>
      </c>
      <c r="C4994" s="4" t="s">
        <v>1329</v>
      </c>
      <c r="D4994" s="4" t="s">
        <v>12</v>
      </c>
      <c r="E4994" s="14" t="s">
        <v>532</v>
      </c>
      <c r="F4994" s="5">
        <v>165666</v>
      </c>
      <c r="G4994" s="5">
        <v>149159.1</v>
      </c>
      <c r="H4994" s="5">
        <v>148898.29999999999</v>
      </c>
      <c r="I4994" s="23">
        <v>-20613.3</v>
      </c>
      <c r="J4994" s="5"/>
      <c r="K4994" s="5"/>
      <c r="L4994" s="5">
        <f>22147.759-20967.6+20967.6</f>
        <v>22147.758999999998</v>
      </c>
      <c r="M4994" s="5">
        <f t="shared" si="4184"/>
        <v>167200.459</v>
      </c>
      <c r="N4994" s="5">
        <v>167200.43372</v>
      </c>
      <c r="O4994" s="5">
        <f>41944.39864+61866.83756</f>
        <v>103811.2362</v>
      </c>
      <c r="P4994" s="5">
        <v>123733.67512</v>
      </c>
      <c r="Q4994" s="5">
        <v>61866.83756</v>
      </c>
      <c r="R4994" s="5">
        <v>0</v>
      </c>
      <c r="S4994" s="5">
        <v>0</v>
      </c>
      <c r="T4994" s="5">
        <v>166103.37122999999</v>
      </c>
      <c r="U4994" s="5">
        <v>122669.71090999999</v>
      </c>
      <c r="V4994" s="42">
        <v>0</v>
      </c>
      <c r="W4994" s="5">
        <f t="shared" si="4139"/>
        <v>99.343863849158907</v>
      </c>
      <c r="X4994" s="27"/>
    </row>
    <row r="4995" spans="1:24" ht="47.25" customHeight="1" x14ac:dyDescent="0.3">
      <c r="A4995" s="4" t="s">
        <v>297</v>
      </c>
      <c r="B4995" s="4" t="s">
        <v>1789</v>
      </c>
      <c r="C4995" s="4" t="s">
        <v>326</v>
      </c>
      <c r="D4995" s="4"/>
      <c r="E4995" s="14" t="s">
        <v>1182</v>
      </c>
      <c r="F4995" s="5">
        <f t="shared" ref="F4995:L4995" si="4187">F4996+F4999</f>
        <v>0</v>
      </c>
      <c r="G4995" s="5">
        <f t="shared" si="4187"/>
        <v>0</v>
      </c>
      <c r="H4995" s="5">
        <f t="shared" si="4187"/>
        <v>0</v>
      </c>
      <c r="I4995" s="5">
        <f t="shared" si="4187"/>
        <v>0</v>
      </c>
      <c r="J4995" s="5">
        <f t="shared" si="4187"/>
        <v>0</v>
      </c>
      <c r="K4995" s="5">
        <f t="shared" si="4187"/>
        <v>0</v>
      </c>
      <c r="L4995" s="5">
        <f t="shared" si="4187"/>
        <v>27058.474999999999</v>
      </c>
      <c r="M4995" s="5">
        <f t="shared" si="4184"/>
        <v>27058.474999999999</v>
      </c>
      <c r="N4995" s="5">
        <f>N4996+N4999</f>
        <v>27058.474600000001</v>
      </c>
      <c r="O4995" s="5">
        <f>O4996+O4999</f>
        <v>9045.3077499999999</v>
      </c>
      <c r="P4995" s="5">
        <f t="shared" ref="P4995:V4995" si="4188">P4996+P4999</f>
        <v>0</v>
      </c>
      <c r="Q4995" s="5">
        <f t="shared" si="4188"/>
        <v>0</v>
      </c>
      <c r="R4995" s="5">
        <f t="shared" si="4188"/>
        <v>27058.474600000001</v>
      </c>
      <c r="S4995" s="5">
        <f t="shared" si="4188"/>
        <v>9045.3077499999999</v>
      </c>
      <c r="T4995" s="5">
        <f t="shared" si="4188"/>
        <v>27058.160400000001</v>
      </c>
      <c r="U4995" s="5">
        <f t="shared" si="4188"/>
        <v>0</v>
      </c>
      <c r="V4995" s="42">
        <f t="shared" si="4188"/>
        <v>27058.160400000001</v>
      </c>
      <c r="W4995" s="5">
        <f t="shared" si="4139"/>
        <v>99.99883881111316</v>
      </c>
      <c r="X4995" s="27"/>
    </row>
    <row r="4996" spans="1:24" ht="15.75" customHeight="1" x14ac:dyDescent="0.3">
      <c r="A4996" s="4" t="s">
        <v>297</v>
      </c>
      <c r="B4996" s="4" t="s">
        <v>1789</v>
      </c>
      <c r="C4996" s="4" t="s">
        <v>319</v>
      </c>
      <c r="D4996" s="4"/>
      <c r="E4996" s="14" t="s">
        <v>626</v>
      </c>
      <c r="F4996" s="5">
        <f t="shared" ref="F4996:L4997" si="4189">F4997</f>
        <v>0</v>
      </c>
      <c r="G4996" s="5">
        <f t="shared" si="4189"/>
        <v>0</v>
      </c>
      <c r="H4996" s="5">
        <f t="shared" si="4189"/>
        <v>0</v>
      </c>
      <c r="I4996" s="5">
        <f t="shared" si="4189"/>
        <v>0</v>
      </c>
      <c r="J4996" s="5">
        <f t="shared" si="4189"/>
        <v>0</v>
      </c>
      <c r="K4996" s="5">
        <f t="shared" si="4189"/>
        <v>0</v>
      </c>
      <c r="L4996" s="5">
        <f t="shared" si="4189"/>
        <v>19565.722000000002</v>
      </c>
      <c r="M4996" s="5">
        <f t="shared" si="4184"/>
        <v>19565.722000000002</v>
      </c>
      <c r="N4996" s="5">
        <f>N4997</f>
        <v>19565.72176</v>
      </c>
      <c r="O4996" s="5">
        <f>O4997</f>
        <v>4730.5980099999997</v>
      </c>
      <c r="P4996" s="5">
        <f t="shared" ref="P4996:V4997" si="4190">P4997</f>
        <v>0</v>
      </c>
      <c r="Q4996" s="5">
        <f t="shared" si="4190"/>
        <v>0</v>
      </c>
      <c r="R4996" s="5">
        <f t="shared" si="4190"/>
        <v>19565.72176</v>
      </c>
      <c r="S4996" s="5">
        <f t="shared" si="4190"/>
        <v>4730.5980099999997</v>
      </c>
      <c r="T4996" s="5">
        <f t="shared" si="4190"/>
        <v>19565.72076</v>
      </c>
      <c r="U4996" s="5">
        <f t="shared" si="4190"/>
        <v>0</v>
      </c>
      <c r="V4996" s="42">
        <f t="shared" si="4190"/>
        <v>19565.72076</v>
      </c>
      <c r="W4996" s="5">
        <f t="shared" si="4139"/>
        <v>99.999994889020641</v>
      </c>
      <c r="X4996" s="27"/>
    </row>
    <row r="4997" spans="1:24" ht="31.5" customHeight="1" x14ac:dyDescent="0.3">
      <c r="A4997" s="4" t="s">
        <v>297</v>
      </c>
      <c r="B4997" s="4" t="s">
        <v>1789</v>
      </c>
      <c r="C4997" s="4" t="s">
        <v>319</v>
      </c>
      <c r="D4997" s="4" t="s">
        <v>271</v>
      </c>
      <c r="E4997" s="14" t="s">
        <v>539</v>
      </c>
      <c r="F4997" s="5">
        <f t="shared" si="4189"/>
        <v>0</v>
      </c>
      <c r="G4997" s="5">
        <f t="shared" si="4189"/>
        <v>0</v>
      </c>
      <c r="H4997" s="5">
        <f t="shared" si="4189"/>
        <v>0</v>
      </c>
      <c r="I4997" s="5">
        <f t="shared" si="4189"/>
        <v>0</v>
      </c>
      <c r="J4997" s="5">
        <f t="shared" si="4189"/>
        <v>0</v>
      </c>
      <c r="K4997" s="5">
        <f t="shared" si="4189"/>
        <v>0</v>
      </c>
      <c r="L4997" s="5">
        <f t="shared" si="4189"/>
        <v>19565.722000000002</v>
      </c>
      <c r="M4997" s="5">
        <f t="shared" si="4184"/>
        <v>19565.722000000002</v>
      </c>
      <c r="N4997" s="5">
        <f>N4998</f>
        <v>19565.72176</v>
      </c>
      <c r="O4997" s="5">
        <f>O4998</f>
        <v>4730.5980099999997</v>
      </c>
      <c r="P4997" s="5">
        <f t="shared" si="4190"/>
        <v>0</v>
      </c>
      <c r="Q4997" s="5">
        <f t="shared" si="4190"/>
        <v>0</v>
      </c>
      <c r="R4997" s="5">
        <f t="shared" si="4190"/>
        <v>19565.72176</v>
      </c>
      <c r="S4997" s="5">
        <f t="shared" si="4190"/>
        <v>4730.5980099999997</v>
      </c>
      <c r="T4997" s="5">
        <f t="shared" si="4190"/>
        <v>19565.72076</v>
      </c>
      <c r="U4997" s="5">
        <f t="shared" si="4190"/>
        <v>0</v>
      </c>
      <c r="V4997" s="42">
        <f t="shared" si="4190"/>
        <v>19565.72076</v>
      </c>
      <c r="W4997" s="5">
        <f t="shared" si="4139"/>
        <v>99.999994889020641</v>
      </c>
      <c r="X4997" s="27"/>
    </row>
    <row r="4998" spans="1:24" ht="15.75" customHeight="1" x14ac:dyDescent="0.3">
      <c r="A4998" s="4" t="s">
        <v>297</v>
      </c>
      <c r="B4998" s="4" t="s">
        <v>1789</v>
      </c>
      <c r="C4998" s="4" t="s">
        <v>319</v>
      </c>
      <c r="D4998" s="4" t="s">
        <v>270</v>
      </c>
      <c r="E4998" s="14" t="s">
        <v>540</v>
      </c>
      <c r="F4998" s="5"/>
      <c r="G4998" s="5"/>
      <c r="H4998" s="5"/>
      <c r="I4998" s="5"/>
      <c r="J4998" s="5"/>
      <c r="K4998" s="5"/>
      <c r="L4998" s="5">
        <f>23340.873-3775.151</f>
        <v>19565.722000000002</v>
      </c>
      <c r="M4998" s="5">
        <f t="shared" si="4184"/>
        <v>19565.722000000002</v>
      </c>
      <c r="N4998" s="5">
        <v>19565.72176</v>
      </c>
      <c r="O4998" s="5">
        <v>4730.5980099999997</v>
      </c>
      <c r="P4998" s="5">
        <v>0</v>
      </c>
      <c r="Q4998" s="5">
        <v>0</v>
      </c>
      <c r="R4998" s="5">
        <f>N4998</f>
        <v>19565.72176</v>
      </c>
      <c r="S4998" s="5">
        <f>O4998</f>
        <v>4730.5980099999997</v>
      </c>
      <c r="T4998" s="5">
        <v>19565.72076</v>
      </c>
      <c r="U4998" s="5">
        <v>0</v>
      </c>
      <c r="V4998" s="42">
        <f>T4998</f>
        <v>19565.72076</v>
      </c>
      <c r="W4998" s="5">
        <f t="shared" si="4139"/>
        <v>99.999994889020641</v>
      </c>
      <c r="X4998" s="27"/>
    </row>
    <row r="4999" spans="1:24" ht="31.5" customHeight="1" x14ac:dyDescent="0.3">
      <c r="A4999" s="4" t="s">
        <v>297</v>
      </c>
      <c r="B4999" s="4" t="s">
        <v>1789</v>
      </c>
      <c r="C4999" s="4" t="s">
        <v>901</v>
      </c>
      <c r="D4999" s="4"/>
      <c r="E4999" s="14" t="s">
        <v>907</v>
      </c>
      <c r="F4999" s="5">
        <f t="shared" ref="F4999:L5000" si="4191">F5000</f>
        <v>0</v>
      </c>
      <c r="G4999" s="5">
        <f t="shared" si="4191"/>
        <v>0</v>
      </c>
      <c r="H4999" s="5">
        <f t="shared" si="4191"/>
        <v>0</v>
      </c>
      <c r="I4999" s="5">
        <f t="shared" si="4191"/>
        <v>0</v>
      </c>
      <c r="J4999" s="5">
        <f t="shared" si="4191"/>
        <v>0</v>
      </c>
      <c r="K4999" s="5">
        <f t="shared" si="4191"/>
        <v>0</v>
      </c>
      <c r="L4999" s="5">
        <f t="shared" si="4191"/>
        <v>7492.7529999999988</v>
      </c>
      <c r="M4999" s="5">
        <f t="shared" si="4184"/>
        <v>7492.7529999999988</v>
      </c>
      <c r="N4999" s="5">
        <f>N5000</f>
        <v>7492.7528400000001</v>
      </c>
      <c r="O4999" s="5">
        <f>O5000</f>
        <v>4314.7097400000002</v>
      </c>
      <c r="P4999" s="5">
        <f t="shared" ref="P4999:V5000" si="4192">P5000</f>
        <v>0</v>
      </c>
      <c r="Q4999" s="5">
        <f t="shared" si="4192"/>
        <v>0</v>
      </c>
      <c r="R4999" s="5">
        <f t="shared" si="4192"/>
        <v>7492.7528400000001</v>
      </c>
      <c r="S4999" s="5">
        <f t="shared" si="4192"/>
        <v>4314.7097400000002</v>
      </c>
      <c r="T4999" s="5">
        <f t="shared" si="4192"/>
        <v>7492.4396399999996</v>
      </c>
      <c r="U4999" s="5">
        <f t="shared" si="4192"/>
        <v>0</v>
      </c>
      <c r="V4999" s="42">
        <f t="shared" si="4192"/>
        <v>7492.4396399999996</v>
      </c>
      <c r="W4999" s="5">
        <f t="shared" si="4139"/>
        <v>99.99581996087835</v>
      </c>
      <c r="X4999" s="27"/>
    </row>
    <row r="5000" spans="1:24" ht="31.5" customHeight="1" x14ac:dyDescent="0.3">
      <c r="A5000" s="4" t="s">
        <v>297</v>
      </c>
      <c r="B5000" s="4" t="s">
        <v>1789</v>
      </c>
      <c r="C5000" s="4" t="s">
        <v>901</v>
      </c>
      <c r="D5000" s="4" t="s">
        <v>271</v>
      </c>
      <c r="E5000" s="14" t="s">
        <v>539</v>
      </c>
      <c r="F5000" s="5">
        <f t="shared" si="4191"/>
        <v>0</v>
      </c>
      <c r="G5000" s="5">
        <f t="shared" si="4191"/>
        <v>0</v>
      </c>
      <c r="H5000" s="5">
        <f t="shared" si="4191"/>
        <v>0</v>
      </c>
      <c r="I5000" s="5">
        <f t="shared" si="4191"/>
        <v>0</v>
      </c>
      <c r="J5000" s="5">
        <f t="shared" si="4191"/>
        <v>0</v>
      </c>
      <c r="K5000" s="5">
        <f t="shared" si="4191"/>
        <v>0</v>
      </c>
      <c r="L5000" s="5">
        <f t="shared" si="4191"/>
        <v>7492.7529999999988</v>
      </c>
      <c r="M5000" s="5">
        <f t="shared" si="4184"/>
        <v>7492.7529999999988</v>
      </c>
      <c r="N5000" s="5">
        <f>N5001</f>
        <v>7492.7528400000001</v>
      </c>
      <c r="O5000" s="5">
        <f>O5001</f>
        <v>4314.7097400000002</v>
      </c>
      <c r="P5000" s="5">
        <f t="shared" si="4192"/>
        <v>0</v>
      </c>
      <c r="Q5000" s="5">
        <f t="shared" si="4192"/>
        <v>0</v>
      </c>
      <c r="R5000" s="5">
        <f t="shared" si="4192"/>
        <v>7492.7528400000001</v>
      </c>
      <c r="S5000" s="5">
        <f t="shared" si="4192"/>
        <v>4314.7097400000002</v>
      </c>
      <c r="T5000" s="5">
        <f t="shared" si="4192"/>
        <v>7492.4396399999996</v>
      </c>
      <c r="U5000" s="5">
        <f t="shared" si="4192"/>
        <v>0</v>
      </c>
      <c r="V5000" s="42">
        <f t="shared" si="4192"/>
        <v>7492.4396399999996</v>
      </c>
      <c r="W5000" s="5">
        <f t="shared" si="4139"/>
        <v>99.99581996087835</v>
      </c>
      <c r="X5000" s="27"/>
    </row>
    <row r="5001" spans="1:24" ht="15.75" customHeight="1" x14ac:dyDescent="0.3">
      <c r="A5001" s="4" t="s">
        <v>297</v>
      </c>
      <c r="B5001" s="4" t="s">
        <v>1789</v>
      </c>
      <c r="C5001" s="4" t="s">
        <v>901</v>
      </c>
      <c r="D5001" s="4" t="s">
        <v>270</v>
      </c>
      <c r="E5001" s="14" t="s">
        <v>540</v>
      </c>
      <c r="F5001" s="5"/>
      <c r="G5001" s="5"/>
      <c r="H5001" s="5"/>
      <c r="I5001" s="5"/>
      <c r="J5001" s="5"/>
      <c r="K5001" s="5"/>
      <c r="L5001" s="5">
        <f>22679.439-12966.544-2220.142</f>
        <v>7492.7529999999988</v>
      </c>
      <c r="M5001" s="5">
        <f t="shared" si="4184"/>
        <v>7492.7529999999988</v>
      </c>
      <c r="N5001" s="5">
        <v>7492.7528400000001</v>
      </c>
      <c r="O5001" s="5">
        <v>4314.7097400000002</v>
      </c>
      <c r="P5001" s="5">
        <v>0</v>
      </c>
      <c r="Q5001" s="5">
        <v>0</v>
      </c>
      <c r="R5001" s="5">
        <f>N5001</f>
        <v>7492.7528400000001</v>
      </c>
      <c r="S5001" s="5">
        <f>O5001</f>
        <v>4314.7097400000002</v>
      </c>
      <c r="T5001" s="5">
        <v>7492.4396399999996</v>
      </c>
      <c r="U5001" s="5">
        <v>0</v>
      </c>
      <c r="V5001" s="42">
        <f>T5001</f>
        <v>7492.4396399999996</v>
      </c>
      <c r="W5001" s="5">
        <f t="shared" si="4139"/>
        <v>99.99581996087835</v>
      </c>
      <c r="X5001" s="27"/>
    </row>
    <row r="5002" spans="1:24" ht="31.5" customHeight="1" x14ac:dyDescent="0.3">
      <c r="A5002" s="4" t="s">
        <v>297</v>
      </c>
      <c r="B5002" s="4" t="s">
        <v>1789</v>
      </c>
      <c r="C5002" s="4" t="s">
        <v>205</v>
      </c>
      <c r="D5002" s="4"/>
      <c r="E5002" s="14" t="s">
        <v>1210</v>
      </c>
      <c r="F5002" s="5">
        <f t="shared" ref="F5002:L5006" si="4193">F5003</f>
        <v>10791</v>
      </c>
      <c r="G5002" s="5">
        <f t="shared" si="4193"/>
        <v>0</v>
      </c>
      <c r="H5002" s="5">
        <f t="shared" si="4193"/>
        <v>0</v>
      </c>
      <c r="I5002" s="5">
        <f t="shared" si="4193"/>
        <v>0</v>
      </c>
      <c r="J5002" s="5">
        <f t="shared" si="4193"/>
        <v>0</v>
      </c>
      <c r="K5002" s="5">
        <f t="shared" si="4193"/>
        <v>0</v>
      </c>
      <c r="L5002" s="5">
        <f t="shared" si="4193"/>
        <v>4227.4829999999993</v>
      </c>
      <c r="M5002" s="5">
        <f t="shared" si="4184"/>
        <v>15018.483</v>
      </c>
      <c r="N5002" s="5">
        <f t="shared" ref="N5002:O5006" si="4194">N5003</f>
        <v>15018.48209</v>
      </c>
      <c r="O5002" s="5">
        <f t="shared" si="4194"/>
        <v>5602.0980900000004</v>
      </c>
      <c r="P5002" s="5">
        <f t="shared" ref="P5002:V5006" si="4195">P5003</f>
        <v>0</v>
      </c>
      <c r="Q5002" s="5">
        <f t="shared" si="4195"/>
        <v>0</v>
      </c>
      <c r="R5002" s="5">
        <f t="shared" si="4195"/>
        <v>15018.48209</v>
      </c>
      <c r="S5002" s="5">
        <f t="shared" si="4195"/>
        <v>5602.0980900000004</v>
      </c>
      <c r="T5002" s="5">
        <f t="shared" si="4195"/>
        <v>15018.481690000001</v>
      </c>
      <c r="U5002" s="5">
        <f t="shared" si="4195"/>
        <v>0</v>
      </c>
      <c r="V5002" s="42">
        <f t="shared" si="4195"/>
        <v>15018.481690000001</v>
      </c>
      <c r="W5002" s="5">
        <f t="shared" si="4139"/>
        <v>99.999997336614996</v>
      </c>
      <c r="X5002" s="27"/>
    </row>
    <row r="5003" spans="1:24" ht="47.25" customHeight="1" x14ac:dyDescent="0.3">
      <c r="A5003" s="4" t="s">
        <v>297</v>
      </c>
      <c r="B5003" s="4" t="s">
        <v>1789</v>
      </c>
      <c r="C5003" s="4" t="s">
        <v>293</v>
      </c>
      <c r="D5003" s="4"/>
      <c r="E5003" s="14" t="s">
        <v>1234</v>
      </c>
      <c r="F5003" s="5">
        <f t="shared" si="4193"/>
        <v>10791</v>
      </c>
      <c r="G5003" s="5">
        <f t="shared" si="4193"/>
        <v>0</v>
      </c>
      <c r="H5003" s="5">
        <f t="shared" si="4193"/>
        <v>0</v>
      </c>
      <c r="I5003" s="5">
        <f t="shared" si="4193"/>
        <v>0</v>
      </c>
      <c r="J5003" s="5">
        <f t="shared" si="4193"/>
        <v>0</v>
      </c>
      <c r="K5003" s="5">
        <f t="shared" si="4193"/>
        <v>0</v>
      </c>
      <c r="L5003" s="5">
        <f t="shared" si="4193"/>
        <v>4227.4829999999993</v>
      </c>
      <c r="M5003" s="5">
        <f t="shared" si="4184"/>
        <v>15018.483</v>
      </c>
      <c r="N5003" s="5">
        <f t="shared" si="4194"/>
        <v>15018.48209</v>
      </c>
      <c r="O5003" s="5">
        <f t="shared" si="4194"/>
        <v>5602.0980900000004</v>
      </c>
      <c r="P5003" s="5">
        <f t="shared" si="4195"/>
        <v>0</v>
      </c>
      <c r="Q5003" s="5">
        <f t="shared" si="4195"/>
        <v>0</v>
      </c>
      <c r="R5003" s="5">
        <f t="shared" si="4195"/>
        <v>15018.48209</v>
      </c>
      <c r="S5003" s="5">
        <f t="shared" si="4195"/>
        <v>5602.0980900000004</v>
      </c>
      <c r="T5003" s="5">
        <f t="shared" si="4195"/>
        <v>15018.481690000001</v>
      </c>
      <c r="U5003" s="5">
        <f t="shared" si="4195"/>
        <v>0</v>
      </c>
      <c r="V5003" s="42">
        <f t="shared" si="4195"/>
        <v>15018.481690000001</v>
      </c>
      <c r="W5003" s="5">
        <f t="shared" si="4139"/>
        <v>99.999997336614996</v>
      </c>
      <c r="X5003" s="27"/>
    </row>
    <row r="5004" spans="1:24" ht="63" customHeight="1" x14ac:dyDescent="0.3">
      <c r="A5004" s="4" t="s">
        <v>297</v>
      </c>
      <c r="B5004" s="4" t="s">
        <v>1789</v>
      </c>
      <c r="C5004" s="4" t="s">
        <v>937</v>
      </c>
      <c r="D5004" s="4"/>
      <c r="E5004" s="14" t="s">
        <v>1535</v>
      </c>
      <c r="F5004" s="5">
        <f t="shared" si="4193"/>
        <v>10791</v>
      </c>
      <c r="G5004" s="5">
        <f t="shared" si="4193"/>
        <v>0</v>
      </c>
      <c r="H5004" s="5">
        <f t="shared" si="4193"/>
        <v>0</v>
      </c>
      <c r="I5004" s="5">
        <f t="shared" si="4193"/>
        <v>0</v>
      </c>
      <c r="J5004" s="5">
        <f t="shared" si="4193"/>
        <v>0</v>
      </c>
      <c r="K5004" s="5">
        <f t="shared" si="4193"/>
        <v>0</v>
      </c>
      <c r="L5004" s="5">
        <f t="shared" si="4193"/>
        <v>4227.4829999999993</v>
      </c>
      <c r="M5004" s="5">
        <f t="shared" si="4184"/>
        <v>15018.483</v>
      </c>
      <c r="N5004" s="5">
        <f t="shared" si="4194"/>
        <v>15018.48209</v>
      </c>
      <c r="O5004" s="5">
        <f t="shared" si="4194"/>
        <v>5602.0980900000004</v>
      </c>
      <c r="P5004" s="5">
        <f t="shared" si="4195"/>
        <v>0</v>
      </c>
      <c r="Q5004" s="5">
        <f t="shared" si="4195"/>
        <v>0</v>
      </c>
      <c r="R5004" s="5">
        <f t="shared" si="4195"/>
        <v>15018.48209</v>
      </c>
      <c r="S5004" s="5">
        <f t="shared" si="4195"/>
        <v>5602.0980900000004</v>
      </c>
      <c r="T5004" s="5">
        <f t="shared" si="4195"/>
        <v>15018.481690000001</v>
      </c>
      <c r="U5004" s="5">
        <f t="shared" si="4195"/>
        <v>0</v>
      </c>
      <c r="V5004" s="42">
        <f t="shared" si="4195"/>
        <v>15018.481690000001</v>
      </c>
      <c r="W5004" s="5">
        <f t="shared" si="4139"/>
        <v>99.999997336614996</v>
      </c>
      <c r="X5004" s="27"/>
    </row>
    <row r="5005" spans="1:24" ht="47.25" customHeight="1" x14ac:dyDescent="0.3">
      <c r="A5005" s="4" t="s">
        <v>297</v>
      </c>
      <c r="B5005" s="4" t="s">
        <v>1789</v>
      </c>
      <c r="C5005" s="4" t="s">
        <v>938</v>
      </c>
      <c r="D5005" s="4"/>
      <c r="E5005" s="14" t="s">
        <v>939</v>
      </c>
      <c r="F5005" s="5">
        <f t="shared" si="4193"/>
        <v>10791</v>
      </c>
      <c r="G5005" s="5">
        <f t="shared" si="4193"/>
        <v>0</v>
      </c>
      <c r="H5005" s="5">
        <f t="shared" si="4193"/>
        <v>0</v>
      </c>
      <c r="I5005" s="5">
        <f t="shared" si="4193"/>
        <v>0</v>
      </c>
      <c r="J5005" s="5">
        <f t="shared" si="4193"/>
        <v>0</v>
      </c>
      <c r="K5005" s="5">
        <f t="shared" si="4193"/>
        <v>0</v>
      </c>
      <c r="L5005" s="5">
        <f t="shared" si="4193"/>
        <v>4227.4829999999993</v>
      </c>
      <c r="M5005" s="5">
        <f t="shared" si="4184"/>
        <v>15018.483</v>
      </c>
      <c r="N5005" s="5">
        <f t="shared" si="4194"/>
        <v>15018.48209</v>
      </c>
      <c r="O5005" s="5">
        <f t="shared" si="4194"/>
        <v>5602.0980900000004</v>
      </c>
      <c r="P5005" s="5">
        <f t="shared" si="4195"/>
        <v>0</v>
      </c>
      <c r="Q5005" s="5">
        <f t="shared" si="4195"/>
        <v>0</v>
      </c>
      <c r="R5005" s="5">
        <f t="shared" si="4195"/>
        <v>15018.48209</v>
      </c>
      <c r="S5005" s="5">
        <f t="shared" si="4195"/>
        <v>5602.0980900000004</v>
      </c>
      <c r="T5005" s="5">
        <f t="shared" si="4195"/>
        <v>15018.481690000001</v>
      </c>
      <c r="U5005" s="5">
        <f t="shared" si="4195"/>
        <v>0</v>
      </c>
      <c r="V5005" s="42">
        <f t="shared" si="4195"/>
        <v>15018.481690000001</v>
      </c>
      <c r="W5005" s="5">
        <f t="shared" ref="W5005:W5068" si="4196">T5005/N5005*100</f>
        <v>99.999997336614996</v>
      </c>
      <c r="X5005" s="27"/>
    </row>
    <row r="5006" spans="1:24" ht="31.5" customHeight="1" x14ac:dyDescent="0.3">
      <c r="A5006" s="4" t="s">
        <v>297</v>
      </c>
      <c r="B5006" s="4" t="s">
        <v>1789</v>
      </c>
      <c r="C5006" s="4" t="s">
        <v>938</v>
      </c>
      <c r="D5006" s="4" t="s">
        <v>271</v>
      </c>
      <c r="E5006" s="14" t="s">
        <v>539</v>
      </c>
      <c r="F5006" s="5">
        <f t="shared" si="4193"/>
        <v>10791</v>
      </c>
      <c r="G5006" s="5">
        <f t="shared" si="4193"/>
        <v>0</v>
      </c>
      <c r="H5006" s="5">
        <f t="shared" si="4193"/>
        <v>0</v>
      </c>
      <c r="I5006" s="5">
        <f t="shared" si="4193"/>
        <v>0</v>
      </c>
      <c r="J5006" s="5">
        <f t="shared" si="4193"/>
        <v>0</v>
      </c>
      <c r="K5006" s="5">
        <f t="shared" si="4193"/>
        <v>0</v>
      </c>
      <c r="L5006" s="5">
        <f t="shared" si="4193"/>
        <v>4227.4829999999993</v>
      </c>
      <c r="M5006" s="5">
        <f t="shared" si="4184"/>
        <v>15018.483</v>
      </c>
      <c r="N5006" s="5">
        <f t="shared" si="4194"/>
        <v>15018.48209</v>
      </c>
      <c r="O5006" s="5">
        <f t="shared" si="4194"/>
        <v>5602.0980900000004</v>
      </c>
      <c r="P5006" s="5">
        <f t="shared" si="4195"/>
        <v>0</v>
      </c>
      <c r="Q5006" s="5">
        <f t="shared" si="4195"/>
        <v>0</v>
      </c>
      <c r="R5006" s="5">
        <f t="shared" si="4195"/>
        <v>15018.48209</v>
      </c>
      <c r="S5006" s="5">
        <f t="shared" si="4195"/>
        <v>5602.0980900000004</v>
      </c>
      <c r="T5006" s="5">
        <f t="shared" si="4195"/>
        <v>15018.481690000001</v>
      </c>
      <c r="U5006" s="5">
        <f t="shared" si="4195"/>
        <v>0</v>
      </c>
      <c r="V5006" s="42">
        <f t="shared" si="4195"/>
        <v>15018.481690000001</v>
      </c>
      <c r="W5006" s="5">
        <f t="shared" si="4196"/>
        <v>99.999997336614996</v>
      </c>
      <c r="X5006" s="27"/>
    </row>
    <row r="5007" spans="1:24" ht="15.75" customHeight="1" x14ac:dyDescent="0.3">
      <c r="A5007" s="4" t="s">
        <v>297</v>
      </c>
      <c r="B5007" s="4" t="s">
        <v>1789</v>
      </c>
      <c r="C5007" s="4" t="s">
        <v>938</v>
      </c>
      <c r="D5007" s="4" t="s">
        <v>270</v>
      </c>
      <c r="E5007" s="14" t="s">
        <v>540</v>
      </c>
      <c r="F5007" s="5">
        <v>10791</v>
      </c>
      <c r="G5007" s="5"/>
      <c r="H5007" s="5"/>
      <c r="I5007" s="5"/>
      <c r="J5007" s="5"/>
      <c r="K5007" s="5"/>
      <c r="L5007" s="5">
        <f>5553.547-1272.444-53.62</f>
        <v>4227.4829999999993</v>
      </c>
      <c r="M5007" s="5">
        <f t="shared" si="4184"/>
        <v>15018.483</v>
      </c>
      <c r="N5007" s="5">
        <v>15018.48209</v>
      </c>
      <c r="O5007" s="5">
        <v>5602.0980900000004</v>
      </c>
      <c r="P5007" s="5">
        <v>0</v>
      </c>
      <c r="Q5007" s="5">
        <v>0</v>
      </c>
      <c r="R5007" s="5">
        <f>N5007</f>
        <v>15018.48209</v>
      </c>
      <c r="S5007" s="5">
        <f>O5007</f>
        <v>5602.0980900000004</v>
      </c>
      <c r="T5007" s="5">
        <v>15018.481690000001</v>
      </c>
      <c r="U5007" s="5">
        <v>0</v>
      </c>
      <c r="V5007" s="42">
        <f>T5007</f>
        <v>15018.481690000001</v>
      </c>
      <c r="W5007" s="5">
        <f t="shared" si="4196"/>
        <v>99.999997336614996</v>
      </c>
      <c r="X5007" s="27"/>
    </row>
    <row r="5008" spans="1:24" ht="31.5" customHeight="1" x14ac:dyDescent="0.3">
      <c r="A5008" s="4" t="s">
        <v>297</v>
      </c>
      <c r="B5008" s="4" t="s">
        <v>1789</v>
      </c>
      <c r="C5008" s="4" t="s">
        <v>1488</v>
      </c>
      <c r="D5008" s="4"/>
      <c r="E5008" s="14" t="s">
        <v>1524</v>
      </c>
      <c r="F5008" s="5">
        <f t="shared" ref="F5008:L5008" si="4197">F5009</f>
        <v>139837.70000000001</v>
      </c>
      <c r="G5008" s="5">
        <f t="shared" si="4197"/>
        <v>176838.8</v>
      </c>
      <c r="H5008" s="5">
        <f t="shared" si="4197"/>
        <v>180500</v>
      </c>
      <c r="I5008" s="5">
        <f t="shared" si="4197"/>
        <v>41419.322999999997</v>
      </c>
      <c r="J5008" s="5">
        <f t="shared" si="4197"/>
        <v>0</v>
      </c>
      <c r="K5008" s="5">
        <f t="shared" si="4197"/>
        <v>0</v>
      </c>
      <c r="L5008" s="5">
        <f t="shared" si="4197"/>
        <v>3387.2909999999974</v>
      </c>
      <c r="M5008" s="5">
        <f t="shared" si="4184"/>
        <v>184644.31400000001</v>
      </c>
      <c r="N5008" s="5">
        <f>N5009</f>
        <v>196703.40737</v>
      </c>
      <c r="O5008" s="5">
        <f>O5009</f>
        <v>85799.437050000008</v>
      </c>
      <c r="P5008" s="5">
        <f t="shared" ref="P5008:V5008" si="4198">P5009</f>
        <v>74420.894140000004</v>
      </c>
      <c r="Q5008" s="5">
        <f t="shared" si="4198"/>
        <v>20728.840349999999</v>
      </c>
      <c r="R5008" s="5">
        <f t="shared" si="4198"/>
        <v>196703.40737</v>
      </c>
      <c r="S5008" s="5">
        <f t="shared" si="4198"/>
        <v>85799.437050000008</v>
      </c>
      <c r="T5008" s="5">
        <f>T5009</f>
        <v>192932.90205999999</v>
      </c>
      <c r="U5008" s="5">
        <f t="shared" si="4198"/>
        <v>74420.894140000004</v>
      </c>
      <c r="V5008" s="42">
        <f t="shared" si="4198"/>
        <v>192932.90205999999</v>
      </c>
      <c r="W5008" s="5">
        <f t="shared" si="4196"/>
        <v>98.083152010220303</v>
      </c>
      <c r="X5008" s="27"/>
    </row>
    <row r="5009" spans="1:24" ht="47.25" customHeight="1" x14ac:dyDescent="0.3">
      <c r="A5009" s="4" t="s">
        <v>297</v>
      </c>
      <c r="B5009" s="4" t="s">
        <v>1789</v>
      </c>
      <c r="C5009" s="4" t="s">
        <v>1489</v>
      </c>
      <c r="D5009" s="4"/>
      <c r="E5009" s="14" t="s">
        <v>1525</v>
      </c>
      <c r="F5009" s="5">
        <f t="shared" ref="F5009:L5009" si="4199">F5010+F5017</f>
        <v>139837.70000000001</v>
      </c>
      <c r="G5009" s="5">
        <f t="shared" si="4199"/>
        <v>176838.8</v>
      </c>
      <c r="H5009" s="5">
        <f t="shared" si="4199"/>
        <v>180500</v>
      </c>
      <c r="I5009" s="5">
        <f t="shared" si="4199"/>
        <v>41419.322999999997</v>
      </c>
      <c r="J5009" s="5">
        <f t="shared" si="4199"/>
        <v>0</v>
      </c>
      <c r="K5009" s="5">
        <f t="shared" si="4199"/>
        <v>0</v>
      </c>
      <c r="L5009" s="5">
        <f t="shared" si="4199"/>
        <v>3387.2909999999974</v>
      </c>
      <c r="M5009" s="5">
        <f t="shared" si="4184"/>
        <v>184644.31400000001</v>
      </c>
      <c r="N5009" s="5">
        <f>N5010+N5017</f>
        <v>196703.40737</v>
      </c>
      <c r="O5009" s="5">
        <f>O5010+O5017</f>
        <v>85799.437050000008</v>
      </c>
      <c r="P5009" s="5">
        <f t="shared" ref="P5009:V5009" si="4200">P5010+P5017</f>
        <v>74420.894140000004</v>
      </c>
      <c r="Q5009" s="5">
        <f t="shared" si="4200"/>
        <v>20728.840349999999</v>
      </c>
      <c r="R5009" s="5">
        <f t="shared" si="4200"/>
        <v>196703.40737</v>
      </c>
      <c r="S5009" s="5">
        <f t="shared" si="4200"/>
        <v>85799.437050000008</v>
      </c>
      <c r="T5009" s="5">
        <f>T5010+T5017</f>
        <v>192932.90205999999</v>
      </c>
      <c r="U5009" s="5">
        <f t="shared" si="4200"/>
        <v>74420.894140000004</v>
      </c>
      <c r="V5009" s="42">
        <f t="shared" si="4200"/>
        <v>192932.90205999999</v>
      </c>
      <c r="W5009" s="5">
        <f t="shared" si="4196"/>
        <v>98.083152010220303</v>
      </c>
      <c r="X5009" s="27"/>
    </row>
    <row r="5010" spans="1:24" ht="47.25" customHeight="1" x14ac:dyDescent="0.3">
      <c r="A5010" s="4" t="s">
        <v>297</v>
      </c>
      <c r="B5010" s="4" t="s">
        <v>1789</v>
      </c>
      <c r="C5010" s="4" t="s">
        <v>1507</v>
      </c>
      <c r="D5010" s="4"/>
      <c r="E5010" s="14" t="s">
        <v>1153</v>
      </c>
      <c r="F5010" s="5">
        <f t="shared" ref="F5010:L5010" si="4201">F5011+F5014</f>
        <v>122861.8</v>
      </c>
      <c r="G5010" s="5">
        <f t="shared" si="4201"/>
        <v>176838.8</v>
      </c>
      <c r="H5010" s="5">
        <f t="shared" si="4201"/>
        <v>180500</v>
      </c>
      <c r="I5010" s="5">
        <f t="shared" si="4201"/>
        <v>41419.322999999997</v>
      </c>
      <c r="J5010" s="5">
        <f t="shared" si="4201"/>
        <v>0</v>
      </c>
      <c r="K5010" s="5">
        <f t="shared" si="4201"/>
        <v>0</v>
      </c>
      <c r="L5010" s="5">
        <f t="shared" si="4201"/>
        <v>20363.190999999999</v>
      </c>
      <c r="M5010" s="5">
        <f t="shared" si="4184"/>
        <v>184644.31399999998</v>
      </c>
      <c r="N5010" s="5">
        <f>N5011+N5014</f>
        <v>196703.40737</v>
      </c>
      <c r="O5010" s="5">
        <f>O5011+O5014</f>
        <v>85799.437050000008</v>
      </c>
      <c r="P5010" s="5">
        <f t="shared" ref="P5010:V5010" si="4202">P5011+P5014</f>
        <v>74420.894140000004</v>
      </c>
      <c r="Q5010" s="5">
        <f t="shared" si="4202"/>
        <v>20728.840349999999</v>
      </c>
      <c r="R5010" s="5">
        <f t="shared" si="4202"/>
        <v>196703.40737</v>
      </c>
      <c r="S5010" s="5">
        <f t="shared" si="4202"/>
        <v>85799.437050000008</v>
      </c>
      <c r="T5010" s="5">
        <f>T5011+T5014</f>
        <v>192932.90205999999</v>
      </c>
      <c r="U5010" s="5">
        <f t="shared" si="4202"/>
        <v>74420.894140000004</v>
      </c>
      <c r="V5010" s="42">
        <f t="shared" si="4202"/>
        <v>192932.90205999999</v>
      </c>
      <c r="W5010" s="5">
        <f t="shared" si="4196"/>
        <v>98.083152010220303</v>
      </c>
      <c r="X5010" s="27"/>
    </row>
    <row r="5011" spans="1:24" ht="31.5" customHeight="1" x14ac:dyDescent="0.3">
      <c r="A5011" s="4" t="s">
        <v>297</v>
      </c>
      <c r="B5011" s="4" t="s">
        <v>1789</v>
      </c>
      <c r="C5011" s="4" t="s">
        <v>1508</v>
      </c>
      <c r="D5011" s="4"/>
      <c r="E5011" s="14" t="s">
        <v>998</v>
      </c>
      <c r="F5011" s="5">
        <f>F5012</f>
        <v>60500</v>
      </c>
      <c r="G5011" s="5">
        <f t="shared" ref="G5011:L5012" si="4203">G5012</f>
        <v>60500</v>
      </c>
      <c r="H5011" s="5">
        <f t="shared" si="4203"/>
        <v>60500</v>
      </c>
      <c r="I5011" s="5">
        <f t="shared" si="4203"/>
        <v>41419.322999999997</v>
      </c>
      <c r="J5011" s="5">
        <f t="shared" si="4203"/>
        <v>0</v>
      </c>
      <c r="K5011" s="5">
        <f t="shared" si="4203"/>
        <v>0</v>
      </c>
      <c r="L5011" s="5">
        <f t="shared" si="4203"/>
        <v>20363.190999999999</v>
      </c>
      <c r="M5011" s="5">
        <f t="shared" si="4184"/>
        <v>122282.514</v>
      </c>
      <c r="N5011" s="5">
        <f>N5012</f>
        <v>122282.51323</v>
      </c>
      <c r="O5011" s="5">
        <f>O5012</f>
        <v>65070.596700000002</v>
      </c>
      <c r="P5011" s="5">
        <f t="shared" ref="P5011:V5012" si="4204">P5012</f>
        <v>0</v>
      </c>
      <c r="Q5011" s="5">
        <f t="shared" si="4204"/>
        <v>0</v>
      </c>
      <c r="R5011" s="5">
        <f t="shared" si="4204"/>
        <v>122282.51323</v>
      </c>
      <c r="S5011" s="5">
        <f t="shared" si="4204"/>
        <v>65070.596700000002</v>
      </c>
      <c r="T5011" s="5">
        <f t="shared" si="4204"/>
        <v>118512.00792</v>
      </c>
      <c r="U5011" s="5">
        <f t="shared" si="4204"/>
        <v>0</v>
      </c>
      <c r="V5011" s="42">
        <f t="shared" si="4204"/>
        <v>118512.00792</v>
      </c>
      <c r="W5011" s="5">
        <f t="shared" si="4196"/>
        <v>96.916562139258545</v>
      </c>
      <c r="X5011" s="27"/>
    </row>
    <row r="5012" spans="1:24" ht="31.5" customHeight="1" x14ac:dyDescent="0.3">
      <c r="A5012" s="4" t="s">
        <v>297</v>
      </c>
      <c r="B5012" s="4" t="s">
        <v>1789</v>
      </c>
      <c r="C5012" s="4" t="s">
        <v>1508</v>
      </c>
      <c r="D5012" s="4" t="s">
        <v>271</v>
      </c>
      <c r="E5012" s="14" t="s">
        <v>539</v>
      </c>
      <c r="F5012" s="5">
        <f>F5013</f>
        <v>60500</v>
      </c>
      <c r="G5012" s="5">
        <f t="shared" si="4203"/>
        <v>60500</v>
      </c>
      <c r="H5012" s="5">
        <f t="shared" si="4203"/>
        <v>60500</v>
      </c>
      <c r="I5012" s="5">
        <f t="shared" si="4203"/>
        <v>41419.322999999997</v>
      </c>
      <c r="J5012" s="5">
        <f t="shared" si="4203"/>
        <v>0</v>
      </c>
      <c r="K5012" s="5">
        <f t="shared" si="4203"/>
        <v>0</v>
      </c>
      <c r="L5012" s="5">
        <f t="shared" si="4203"/>
        <v>20363.190999999999</v>
      </c>
      <c r="M5012" s="5">
        <f t="shared" si="4184"/>
        <v>122282.514</v>
      </c>
      <c r="N5012" s="5">
        <f>N5013</f>
        <v>122282.51323</v>
      </c>
      <c r="O5012" s="5">
        <f>O5013</f>
        <v>65070.596700000002</v>
      </c>
      <c r="P5012" s="5">
        <f t="shared" si="4204"/>
        <v>0</v>
      </c>
      <c r="Q5012" s="5">
        <f t="shared" si="4204"/>
        <v>0</v>
      </c>
      <c r="R5012" s="5">
        <f t="shared" si="4204"/>
        <v>122282.51323</v>
      </c>
      <c r="S5012" s="5">
        <f t="shared" si="4204"/>
        <v>65070.596700000002</v>
      </c>
      <c r="T5012" s="5">
        <f t="shared" si="4204"/>
        <v>118512.00792</v>
      </c>
      <c r="U5012" s="5">
        <f t="shared" si="4204"/>
        <v>0</v>
      </c>
      <c r="V5012" s="42">
        <f t="shared" si="4204"/>
        <v>118512.00792</v>
      </c>
      <c r="W5012" s="5">
        <f t="shared" si="4196"/>
        <v>96.916562139258545</v>
      </c>
      <c r="X5012" s="27"/>
    </row>
    <row r="5013" spans="1:24" ht="15.75" customHeight="1" x14ac:dyDescent="0.3">
      <c r="A5013" s="4" t="s">
        <v>297</v>
      </c>
      <c r="B5013" s="4" t="s">
        <v>1789</v>
      </c>
      <c r="C5013" s="4" t="s">
        <v>1508</v>
      </c>
      <c r="D5013" s="4" t="s">
        <v>270</v>
      </c>
      <c r="E5013" s="14" t="s">
        <v>540</v>
      </c>
      <c r="F5013" s="5">
        <v>60500</v>
      </c>
      <c r="G5013" s="5">
        <v>60500</v>
      </c>
      <c r="H5013" s="5">
        <v>60500</v>
      </c>
      <c r="I5013" s="23">
        <v>41419.322999999997</v>
      </c>
      <c r="J5013" s="5"/>
      <c r="K5013" s="5"/>
      <c r="L5013" s="5">
        <v>20363.190999999999</v>
      </c>
      <c r="M5013" s="5">
        <f t="shared" si="4184"/>
        <v>122282.514</v>
      </c>
      <c r="N5013" s="5">
        <v>122282.51323</v>
      </c>
      <c r="O5013" s="5">
        <v>65070.596700000002</v>
      </c>
      <c r="P5013" s="5">
        <v>0</v>
      </c>
      <c r="Q5013" s="5">
        <v>0</v>
      </c>
      <c r="R5013" s="5">
        <f>N5013</f>
        <v>122282.51323</v>
      </c>
      <c r="S5013" s="5">
        <f>O5013</f>
        <v>65070.596700000002</v>
      </c>
      <c r="T5013" s="5">
        <v>118512.00792</v>
      </c>
      <c r="U5013" s="5">
        <v>0</v>
      </c>
      <c r="V5013" s="42">
        <f>T5013</f>
        <v>118512.00792</v>
      </c>
      <c r="W5013" s="5">
        <f t="shared" si="4196"/>
        <v>96.916562139258545</v>
      </c>
      <c r="X5013" s="27"/>
    </row>
    <row r="5014" spans="1:24" ht="15.75" customHeight="1" x14ac:dyDescent="0.3">
      <c r="A5014" s="4" t="s">
        <v>297</v>
      </c>
      <c r="B5014" s="4" t="s">
        <v>1789</v>
      </c>
      <c r="C5014" s="4" t="s">
        <v>1509</v>
      </c>
      <c r="D5014" s="4"/>
      <c r="E5014" s="14" t="s">
        <v>1025</v>
      </c>
      <c r="F5014" s="5">
        <f>F5015</f>
        <v>62361.8</v>
      </c>
      <c r="G5014" s="5">
        <f t="shared" ref="G5014:L5015" si="4205">G5015</f>
        <v>116338.8</v>
      </c>
      <c r="H5014" s="5">
        <f t="shared" si="4205"/>
        <v>120000</v>
      </c>
      <c r="I5014" s="5">
        <f t="shared" si="4205"/>
        <v>0</v>
      </c>
      <c r="J5014" s="5">
        <f t="shared" si="4205"/>
        <v>0</v>
      </c>
      <c r="K5014" s="5">
        <f t="shared" si="4205"/>
        <v>0</v>
      </c>
      <c r="L5014" s="5">
        <f t="shared" si="4205"/>
        <v>0</v>
      </c>
      <c r="M5014" s="5">
        <f t="shared" si="4184"/>
        <v>62361.8</v>
      </c>
      <c r="N5014" s="5">
        <f>N5015</f>
        <v>74420.894140000004</v>
      </c>
      <c r="O5014" s="5">
        <f>O5015</f>
        <v>20728.840349999999</v>
      </c>
      <c r="P5014" s="5">
        <f t="shared" ref="P5014:V5015" si="4206">P5015</f>
        <v>74420.894140000004</v>
      </c>
      <c r="Q5014" s="5">
        <f t="shared" si="4206"/>
        <v>20728.840349999999</v>
      </c>
      <c r="R5014" s="5">
        <f t="shared" si="4206"/>
        <v>74420.894140000004</v>
      </c>
      <c r="S5014" s="5">
        <f t="shared" si="4206"/>
        <v>20728.840349999999</v>
      </c>
      <c r="T5014" s="5">
        <f t="shared" si="4206"/>
        <v>74420.894140000004</v>
      </c>
      <c r="U5014" s="5">
        <f t="shared" si="4206"/>
        <v>74420.894140000004</v>
      </c>
      <c r="V5014" s="42">
        <f t="shared" si="4206"/>
        <v>74420.894140000004</v>
      </c>
      <c r="W5014" s="5">
        <f t="shared" si="4196"/>
        <v>100</v>
      </c>
      <c r="X5014" s="27"/>
    </row>
    <row r="5015" spans="1:24" ht="31.5" customHeight="1" x14ac:dyDescent="0.3">
      <c r="A5015" s="4" t="s">
        <v>297</v>
      </c>
      <c r="B5015" s="4" t="s">
        <v>1789</v>
      </c>
      <c r="C5015" s="4" t="s">
        <v>1509</v>
      </c>
      <c r="D5015" s="4" t="s">
        <v>271</v>
      </c>
      <c r="E5015" s="14" t="s">
        <v>539</v>
      </c>
      <c r="F5015" s="5">
        <f>F5016</f>
        <v>62361.8</v>
      </c>
      <c r="G5015" s="5">
        <f t="shared" si="4205"/>
        <v>116338.8</v>
      </c>
      <c r="H5015" s="5">
        <f t="shared" si="4205"/>
        <v>120000</v>
      </c>
      <c r="I5015" s="5">
        <f t="shared" si="4205"/>
        <v>0</v>
      </c>
      <c r="J5015" s="5">
        <f t="shared" si="4205"/>
        <v>0</v>
      </c>
      <c r="K5015" s="5">
        <f t="shared" si="4205"/>
        <v>0</v>
      </c>
      <c r="L5015" s="5">
        <f t="shared" si="4205"/>
        <v>0</v>
      </c>
      <c r="M5015" s="5">
        <f t="shared" si="4184"/>
        <v>62361.8</v>
      </c>
      <c r="N5015" s="5">
        <f>N5016</f>
        <v>74420.894140000004</v>
      </c>
      <c r="O5015" s="5">
        <f>O5016</f>
        <v>20728.840349999999</v>
      </c>
      <c r="P5015" s="5">
        <f t="shared" si="4206"/>
        <v>74420.894140000004</v>
      </c>
      <c r="Q5015" s="5">
        <f t="shared" si="4206"/>
        <v>20728.840349999999</v>
      </c>
      <c r="R5015" s="5">
        <f t="shared" si="4206"/>
        <v>74420.894140000004</v>
      </c>
      <c r="S5015" s="5">
        <f t="shared" si="4206"/>
        <v>20728.840349999999</v>
      </c>
      <c r="T5015" s="5">
        <f t="shared" si="4206"/>
        <v>74420.894140000004</v>
      </c>
      <c r="U5015" s="5">
        <f t="shared" si="4206"/>
        <v>74420.894140000004</v>
      </c>
      <c r="V5015" s="42">
        <f t="shared" si="4206"/>
        <v>74420.894140000004</v>
      </c>
      <c r="W5015" s="5">
        <f t="shared" si="4196"/>
        <v>100</v>
      </c>
      <c r="X5015" s="27"/>
    </row>
    <row r="5016" spans="1:24" ht="15.75" customHeight="1" x14ac:dyDescent="0.3">
      <c r="A5016" s="4" t="s">
        <v>297</v>
      </c>
      <c r="B5016" s="4" t="s">
        <v>1789</v>
      </c>
      <c r="C5016" s="4" t="s">
        <v>1509</v>
      </c>
      <c r="D5016" s="4" t="s">
        <v>270</v>
      </c>
      <c r="E5016" s="14" t="s">
        <v>540</v>
      </c>
      <c r="F5016" s="5">
        <v>62361.8</v>
      </c>
      <c r="G5016" s="5">
        <v>116338.8</v>
      </c>
      <c r="H5016" s="5">
        <v>120000</v>
      </c>
      <c r="I5016" s="5"/>
      <c r="J5016" s="5"/>
      <c r="K5016" s="5"/>
      <c r="L5016" s="5"/>
      <c r="M5016" s="5">
        <f t="shared" si="4184"/>
        <v>62361.8</v>
      </c>
      <c r="N5016" s="5">
        <v>74420.894140000004</v>
      </c>
      <c r="O5016" s="5">
        <v>20728.840349999999</v>
      </c>
      <c r="P5016" s="5">
        <f>N5016</f>
        <v>74420.894140000004</v>
      </c>
      <c r="Q5016" s="5">
        <f>O5016</f>
        <v>20728.840349999999</v>
      </c>
      <c r="R5016" s="5">
        <f>N5016</f>
        <v>74420.894140000004</v>
      </c>
      <c r="S5016" s="5">
        <f>O5016</f>
        <v>20728.840349999999</v>
      </c>
      <c r="T5016" s="5">
        <v>74420.894140000004</v>
      </c>
      <c r="U5016" s="5">
        <f>T5016</f>
        <v>74420.894140000004</v>
      </c>
      <c r="V5016" s="42">
        <f>T5016</f>
        <v>74420.894140000004</v>
      </c>
      <c r="W5016" s="5">
        <f t="shared" si="4196"/>
        <v>100</v>
      </c>
      <c r="X5016" s="27"/>
    </row>
    <row r="5017" spans="1:24" ht="47.25" hidden="1" customHeight="1" x14ac:dyDescent="0.25">
      <c r="A5017" s="4" t="s">
        <v>297</v>
      </c>
      <c r="B5017" s="4" t="s">
        <v>1789</v>
      </c>
      <c r="C5017" s="4" t="s">
        <v>1510</v>
      </c>
      <c r="D5017" s="4"/>
      <c r="E5017" s="14" t="s">
        <v>1154</v>
      </c>
      <c r="F5017" s="5">
        <f>F5018</f>
        <v>16975.900000000001</v>
      </c>
      <c r="G5017" s="5">
        <f t="shared" ref="G5017:L5019" si="4207">G5018</f>
        <v>0</v>
      </c>
      <c r="H5017" s="5">
        <f t="shared" si="4207"/>
        <v>0</v>
      </c>
      <c r="I5017" s="5">
        <f t="shared" si="4207"/>
        <v>0</v>
      </c>
      <c r="J5017" s="5">
        <f t="shared" si="4207"/>
        <v>0</v>
      </c>
      <c r="K5017" s="5">
        <f t="shared" si="4207"/>
        <v>0</v>
      </c>
      <c r="L5017" s="5">
        <f t="shared" si="4207"/>
        <v>-16975.900000000001</v>
      </c>
      <c r="M5017" s="5">
        <f t="shared" si="4184"/>
        <v>0</v>
      </c>
      <c r="N5017" s="5">
        <f t="shared" ref="N5017:O5019" si="4208">N5018</f>
        <v>0</v>
      </c>
      <c r="O5017" s="5">
        <f t="shared" si="4208"/>
        <v>0</v>
      </c>
      <c r="P5017" s="5">
        <f t="shared" ref="P5017:V5019" si="4209">P5018</f>
        <v>0</v>
      </c>
      <c r="Q5017" s="5">
        <f t="shared" si="4209"/>
        <v>0</v>
      </c>
      <c r="R5017" s="5">
        <f t="shared" si="4209"/>
        <v>0</v>
      </c>
      <c r="S5017" s="5">
        <f t="shared" si="4209"/>
        <v>0</v>
      </c>
      <c r="T5017" s="5">
        <f t="shared" si="4209"/>
        <v>0</v>
      </c>
      <c r="U5017" s="5">
        <f t="shared" si="4209"/>
        <v>0</v>
      </c>
      <c r="V5017" s="42">
        <f t="shared" si="4209"/>
        <v>0</v>
      </c>
      <c r="W5017" s="5" t="e">
        <f t="shared" si="4196"/>
        <v>#DIV/0!</v>
      </c>
      <c r="X5017" s="25" t="s">
        <v>1591</v>
      </c>
    </row>
    <row r="5018" spans="1:24" ht="15.75" hidden="1" customHeight="1" x14ac:dyDescent="0.25">
      <c r="A5018" s="4" t="s">
        <v>297</v>
      </c>
      <c r="B5018" s="4" t="s">
        <v>1789</v>
      </c>
      <c r="C5018" s="4" t="s">
        <v>1511</v>
      </c>
      <c r="D5018" s="4"/>
      <c r="E5018" s="14" t="s">
        <v>1155</v>
      </c>
      <c r="F5018" s="5">
        <f>F5019</f>
        <v>16975.900000000001</v>
      </c>
      <c r="G5018" s="5">
        <f t="shared" si="4207"/>
        <v>0</v>
      </c>
      <c r="H5018" s="5">
        <f t="shared" si="4207"/>
        <v>0</v>
      </c>
      <c r="I5018" s="5">
        <f t="shared" si="4207"/>
        <v>0</v>
      </c>
      <c r="J5018" s="5">
        <f t="shared" si="4207"/>
        <v>0</v>
      </c>
      <c r="K5018" s="5">
        <f t="shared" si="4207"/>
        <v>0</v>
      </c>
      <c r="L5018" s="5">
        <f t="shared" si="4207"/>
        <v>-16975.900000000001</v>
      </c>
      <c r="M5018" s="5">
        <f t="shared" si="4184"/>
        <v>0</v>
      </c>
      <c r="N5018" s="5">
        <f t="shared" si="4208"/>
        <v>0</v>
      </c>
      <c r="O5018" s="5">
        <f t="shared" si="4208"/>
        <v>0</v>
      </c>
      <c r="P5018" s="5">
        <f t="shared" si="4209"/>
        <v>0</v>
      </c>
      <c r="Q5018" s="5">
        <f t="shared" si="4209"/>
        <v>0</v>
      </c>
      <c r="R5018" s="5">
        <f t="shared" si="4209"/>
        <v>0</v>
      </c>
      <c r="S5018" s="5">
        <f t="shared" si="4209"/>
        <v>0</v>
      </c>
      <c r="T5018" s="5">
        <f t="shared" si="4209"/>
        <v>0</v>
      </c>
      <c r="U5018" s="5">
        <f t="shared" si="4209"/>
        <v>0</v>
      </c>
      <c r="V5018" s="42">
        <f t="shared" si="4209"/>
        <v>0</v>
      </c>
      <c r="W5018" s="5" t="e">
        <f t="shared" si="4196"/>
        <v>#DIV/0!</v>
      </c>
      <c r="X5018" s="25" t="s">
        <v>1591</v>
      </c>
    </row>
    <row r="5019" spans="1:24" ht="31.5" hidden="1" customHeight="1" x14ac:dyDescent="0.3">
      <c r="A5019" s="4" t="s">
        <v>297</v>
      </c>
      <c r="B5019" s="4" t="s">
        <v>1789</v>
      </c>
      <c r="C5019" s="4" t="s">
        <v>1511</v>
      </c>
      <c r="D5019" s="4" t="s">
        <v>271</v>
      </c>
      <c r="E5019" s="14" t="s">
        <v>539</v>
      </c>
      <c r="F5019" s="5">
        <f>F5020</f>
        <v>16975.900000000001</v>
      </c>
      <c r="G5019" s="5">
        <f t="shared" si="4207"/>
        <v>0</v>
      </c>
      <c r="H5019" s="5">
        <f t="shared" si="4207"/>
        <v>0</v>
      </c>
      <c r="I5019" s="5">
        <f t="shared" si="4207"/>
        <v>0</v>
      </c>
      <c r="J5019" s="5">
        <f t="shared" si="4207"/>
        <v>0</v>
      </c>
      <c r="K5019" s="5">
        <f t="shared" si="4207"/>
        <v>0</v>
      </c>
      <c r="L5019" s="5">
        <f t="shared" si="4207"/>
        <v>-16975.900000000001</v>
      </c>
      <c r="M5019" s="5">
        <f t="shared" si="4184"/>
        <v>0</v>
      </c>
      <c r="N5019" s="5">
        <f t="shared" si="4208"/>
        <v>0</v>
      </c>
      <c r="O5019" s="5">
        <f t="shared" si="4208"/>
        <v>0</v>
      </c>
      <c r="P5019" s="5">
        <f t="shared" si="4209"/>
        <v>0</v>
      </c>
      <c r="Q5019" s="5">
        <f t="shared" si="4209"/>
        <v>0</v>
      </c>
      <c r="R5019" s="5">
        <f t="shared" si="4209"/>
        <v>0</v>
      </c>
      <c r="S5019" s="5">
        <f t="shared" si="4209"/>
        <v>0</v>
      </c>
      <c r="T5019" s="5">
        <f t="shared" si="4209"/>
        <v>0</v>
      </c>
      <c r="U5019" s="5">
        <f t="shared" si="4209"/>
        <v>0</v>
      </c>
      <c r="V5019" s="42">
        <f t="shared" si="4209"/>
        <v>0</v>
      </c>
      <c r="W5019" s="5" t="e">
        <f t="shared" si="4196"/>
        <v>#DIV/0!</v>
      </c>
      <c r="X5019" s="25" t="s">
        <v>1591</v>
      </c>
    </row>
    <row r="5020" spans="1:24" ht="15.75" hidden="1" customHeight="1" x14ac:dyDescent="0.3">
      <c r="A5020" s="4" t="s">
        <v>297</v>
      </c>
      <c r="B5020" s="4" t="s">
        <v>1789</v>
      </c>
      <c r="C5020" s="4" t="s">
        <v>1511</v>
      </c>
      <c r="D5020" s="4" t="s">
        <v>270</v>
      </c>
      <c r="E5020" s="14" t="s">
        <v>540</v>
      </c>
      <c r="F5020" s="5">
        <v>16975.900000000001</v>
      </c>
      <c r="G5020" s="5"/>
      <c r="H5020" s="5"/>
      <c r="I5020" s="5"/>
      <c r="J5020" s="5"/>
      <c r="K5020" s="5"/>
      <c r="L5020" s="5">
        <v>-16975.900000000001</v>
      </c>
      <c r="M5020" s="5">
        <f t="shared" si="4184"/>
        <v>0</v>
      </c>
      <c r="N5020" s="5">
        <v>0</v>
      </c>
      <c r="O5020" s="5">
        <v>0</v>
      </c>
      <c r="P5020" s="5">
        <v>0</v>
      </c>
      <c r="Q5020" s="5">
        <v>0</v>
      </c>
      <c r="R5020" s="5">
        <f>N5020</f>
        <v>0</v>
      </c>
      <c r="S5020" s="5">
        <f>O5020</f>
        <v>0</v>
      </c>
      <c r="T5020" s="5">
        <v>0</v>
      </c>
      <c r="U5020" s="5">
        <v>0</v>
      </c>
      <c r="V5020" s="42">
        <v>0</v>
      </c>
      <c r="W5020" s="5" t="e">
        <f t="shared" si="4196"/>
        <v>#DIV/0!</v>
      </c>
      <c r="X5020" s="25" t="s">
        <v>1591</v>
      </c>
    </row>
    <row r="5021" spans="1:24" s="10" customFormat="1" ht="31.5" customHeight="1" x14ac:dyDescent="0.3">
      <c r="A5021" s="9" t="s">
        <v>297</v>
      </c>
      <c r="B5021" s="9" t="s">
        <v>1790</v>
      </c>
      <c r="C5021" s="9"/>
      <c r="D5021" s="9"/>
      <c r="E5021" s="13" t="s">
        <v>515</v>
      </c>
      <c r="F5021" s="11">
        <f t="shared" ref="F5021:L5021" si="4210">F5022+F5033</f>
        <v>371268.4</v>
      </c>
      <c r="G5021" s="11">
        <f t="shared" si="4210"/>
        <v>93929</v>
      </c>
      <c r="H5021" s="11">
        <f t="shared" si="4210"/>
        <v>93929</v>
      </c>
      <c r="I5021" s="11">
        <f t="shared" si="4210"/>
        <v>0</v>
      </c>
      <c r="J5021" s="11">
        <f t="shared" si="4210"/>
        <v>0</v>
      </c>
      <c r="K5021" s="11">
        <f t="shared" si="4210"/>
        <v>0</v>
      </c>
      <c r="L5021" s="11">
        <f t="shared" si="4210"/>
        <v>84392.116000000009</v>
      </c>
      <c r="M5021" s="11">
        <f t="shared" si="4184"/>
        <v>455660.51600000006</v>
      </c>
      <c r="N5021" s="11">
        <f>N5022+N5033+N5045</f>
        <v>457308.67675000004</v>
      </c>
      <c r="O5021" s="11">
        <f>O5022+O5033+O5045</f>
        <v>323918.75263000006</v>
      </c>
      <c r="P5021" s="11">
        <f t="shared" ref="P5021:V5021" si="4211">P5022+P5033</f>
        <v>0</v>
      </c>
      <c r="Q5021" s="11">
        <f t="shared" si="4211"/>
        <v>0</v>
      </c>
      <c r="R5021" s="11">
        <f t="shared" si="4211"/>
        <v>0</v>
      </c>
      <c r="S5021" s="11">
        <f t="shared" si="4211"/>
        <v>0</v>
      </c>
      <c r="T5021" s="11">
        <f>T5022+T5033+T5045</f>
        <v>456322.98746000009</v>
      </c>
      <c r="U5021" s="11">
        <f t="shared" si="4211"/>
        <v>0</v>
      </c>
      <c r="V5021" s="41">
        <f t="shared" si="4211"/>
        <v>0</v>
      </c>
      <c r="W5021" s="11">
        <f t="shared" si="4196"/>
        <v>99.784458651210144</v>
      </c>
      <c r="X5021" s="26"/>
    </row>
    <row r="5022" spans="1:24" ht="31.5" customHeight="1" x14ac:dyDescent="0.3">
      <c r="A5022" s="4" t="s">
        <v>297</v>
      </c>
      <c r="B5022" s="4" t="s">
        <v>1790</v>
      </c>
      <c r="C5022" s="4" t="s">
        <v>199</v>
      </c>
      <c r="D5022" s="4"/>
      <c r="E5022" s="14" t="s">
        <v>979</v>
      </c>
      <c r="F5022" s="5">
        <f t="shared" ref="F5022:L5024" si="4212">F5023</f>
        <v>335154</v>
      </c>
      <c r="G5022" s="5">
        <f t="shared" si="4212"/>
        <v>57814.599999999991</v>
      </c>
      <c r="H5022" s="5">
        <f t="shared" si="4212"/>
        <v>57814.599999999991</v>
      </c>
      <c r="I5022" s="5">
        <f t="shared" si="4212"/>
        <v>0</v>
      </c>
      <c r="J5022" s="5">
        <f t="shared" si="4212"/>
        <v>0</v>
      </c>
      <c r="K5022" s="5">
        <f t="shared" si="4212"/>
        <v>0</v>
      </c>
      <c r="L5022" s="5">
        <f t="shared" si="4212"/>
        <v>84035.016000000003</v>
      </c>
      <c r="M5022" s="5">
        <f t="shared" si="4184"/>
        <v>419189.016</v>
      </c>
      <c r="N5022" s="5">
        <f t="shared" ref="N5022:O5024" si="4213">N5023</f>
        <v>420066.52925000002</v>
      </c>
      <c r="O5022" s="5">
        <f t="shared" si="4213"/>
        <v>299950.79913000006</v>
      </c>
      <c r="P5022" s="5">
        <f t="shared" ref="P5022:V5024" si="4214">P5023</f>
        <v>0</v>
      </c>
      <c r="Q5022" s="5">
        <f t="shared" si="4214"/>
        <v>0</v>
      </c>
      <c r="R5022" s="5">
        <f t="shared" si="4214"/>
        <v>0</v>
      </c>
      <c r="S5022" s="5">
        <f t="shared" si="4214"/>
        <v>0</v>
      </c>
      <c r="T5022" s="5">
        <f t="shared" si="4214"/>
        <v>419080.83998000005</v>
      </c>
      <c r="U5022" s="5">
        <f t="shared" si="4214"/>
        <v>0</v>
      </c>
      <c r="V5022" s="42">
        <f t="shared" si="4214"/>
        <v>0</v>
      </c>
      <c r="W5022" s="5">
        <f t="shared" si="4196"/>
        <v>99.765349247948919</v>
      </c>
      <c r="X5022" s="27"/>
    </row>
    <row r="5023" spans="1:24" ht="31.5" customHeight="1" x14ac:dyDescent="0.3">
      <c r="A5023" s="4" t="s">
        <v>297</v>
      </c>
      <c r="B5023" s="4" t="s">
        <v>1790</v>
      </c>
      <c r="C5023" s="4" t="s">
        <v>227</v>
      </c>
      <c r="D5023" s="4"/>
      <c r="E5023" s="14" t="s">
        <v>1258</v>
      </c>
      <c r="F5023" s="5">
        <f t="shared" si="4212"/>
        <v>335154</v>
      </c>
      <c r="G5023" s="5">
        <f t="shared" si="4212"/>
        <v>57814.599999999991</v>
      </c>
      <c r="H5023" s="5">
        <f t="shared" si="4212"/>
        <v>57814.599999999991</v>
      </c>
      <c r="I5023" s="5">
        <f t="shared" si="4212"/>
        <v>0</v>
      </c>
      <c r="J5023" s="5">
        <f t="shared" si="4212"/>
        <v>0</v>
      </c>
      <c r="K5023" s="5">
        <f t="shared" si="4212"/>
        <v>0</v>
      </c>
      <c r="L5023" s="5">
        <f t="shared" si="4212"/>
        <v>84035.016000000003</v>
      </c>
      <c r="M5023" s="5">
        <f t="shared" si="4184"/>
        <v>419189.016</v>
      </c>
      <c r="N5023" s="5">
        <f t="shared" si="4213"/>
        <v>420066.52925000002</v>
      </c>
      <c r="O5023" s="5">
        <f t="shared" si="4213"/>
        <v>299950.79913000006</v>
      </c>
      <c r="P5023" s="5">
        <f t="shared" si="4214"/>
        <v>0</v>
      </c>
      <c r="Q5023" s="5">
        <f t="shared" si="4214"/>
        <v>0</v>
      </c>
      <c r="R5023" s="5">
        <f t="shared" si="4214"/>
        <v>0</v>
      </c>
      <c r="S5023" s="5">
        <f t="shared" si="4214"/>
        <v>0</v>
      </c>
      <c r="T5023" s="5">
        <f t="shared" si="4214"/>
        <v>419080.83998000005</v>
      </c>
      <c r="U5023" s="5">
        <f t="shared" si="4214"/>
        <v>0</v>
      </c>
      <c r="V5023" s="42">
        <f t="shared" si="4214"/>
        <v>0</v>
      </c>
      <c r="W5023" s="5">
        <f t="shared" si="4196"/>
        <v>99.765349247948919</v>
      </c>
      <c r="X5023" s="27"/>
    </row>
    <row r="5024" spans="1:24" ht="31.5" customHeight="1" x14ac:dyDescent="0.3">
      <c r="A5024" s="4" t="s">
        <v>297</v>
      </c>
      <c r="B5024" s="4" t="s">
        <v>1790</v>
      </c>
      <c r="C5024" s="4" t="s">
        <v>228</v>
      </c>
      <c r="D5024" s="4"/>
      <c r="E5024" s="14" t="s">
        <v>1259</v>
      </c>
      <c r="F5024" s="5">
        <f t="shared" si="4212"/>
        <v>335154</v>
      </c>
      <c r="G5024" s="5">
        <f t="shared" si="4212"/>
        <v>57814.599999999991</v>
      </c>
      <c r="H5024" s="5">
        <f t="shared" si="4212"/>
        <v>57814.599999999991</v>
      </c>
      <c r="I5024" s="5">
        <f t="shared" si="4212"/>
        <v>0</v>
      </c>
      <c r="J5024" s="5">
        <f t="shared" si="4212"/>
        <v>0</v>
      </c>
      <c r="K5024" s="5">
        <f t="shared" si="4212"/>
        <v>0</v>
      </c>
      <c r="L5024" s="5">
        <f t="shared" si="4212"/>
        <v>84035.016000000003</v>
      </c>
      <c r="M5024" s="5">
        <f t="shared" si="4184"/>
        <v>419189.016</v>
      </c>
      <c r="N5024" s="5">
        <f t="shared" si="4213"/>
        <v>420066.52925000002</v>
      </c>
      <c r="O5024" s="5">
        <f t="shared" si="4213"/>
        <v>299950.79913000006</v>
      </c>
      <c r="P5024" s="5">
        <f t="shared" si="4214"/>
        <v>0</v>
      </c>
      <c r="Q5024" s="5">
        <f t="shared" si="4214"/>
        <v>0</v>
      </c>
      <c r="R5024" s="5">
        <f t="shared" si="4214"/>
        <v>0</v>
      </c>
      <c r="S5024" s="5">
        <f t="shared" si="4214"/>
        <v>0</v>
      </c>
      <c r="T5024" s="5">
        <f t="shared" si="4214"/>
        <v>419080.83998000005</v>
      </c>
      <c r="U5024" s="5">
        <f t="shared" si="4214"/>
        <v>0</v>
      </c>
      <c r="V5024" s="42">
        <f t="shared" si="4214"/>
        <v>0</v>
      </c>
      <c r="W5024" s="5">
        <f t="shared" si="4196"/>
        <v>99.765349247948919</v>
      </c>
      <c r="X5024" s="27"/>
    </row>
    <row r="5025" spans="1:24" ht="47.25" customHeight="1" x14ac:dyDescent="0.3">
      <c r="A5025" s="4" t="s">
        <v>297</v>
      </c>
      <c r="B5025" s="4" t="s">
        <v>1790</v>
      </c>
      <c r="C5025" s="4" t="s">
        <v>226</v>
      </c>
      <c r="D5025" s="4"/>
      <c r="E5025" s="14" t="s">
        <v>565</v>
      </c>
      <c r="F5025" s="5">
        <f t="shared" ref="F5025:L5025" si="4215">F5026+F5028+F5030</f>
        <v>335154</v>
      </c>
      <c r="G5025" s="5">
        <f t="shared" si="4215"/>
        <v>57814.599999999991</v>
      </c>
      <c r="H5025" s="5">
        <f t="shared" si="4215"/>
        <v>57814.599999999991</v>
      </c>
      <c r="I5025" s="5">
        <f t="shared" si="4215"/>
        <v>0</v>
      </c>
      <c r="J5025" s="5">
        <f t="shared" si="4215"/>
        <v>0</v>
      </c>
      <c r="K5025" s="5">
        <f t="shared" si="4215"/>
        <v>0</v>
      </c>
      <c r="L5025" s="5">
        <f t="shared" si="4215"/>
        <v>84035.016000000003</v>
      </c>
      <c r="M5025" s="5">
        <f t="shared" si="4184"/>
        <v>419189.016</v>
      </c>
      <c r="N5025" s="5">
        <f>N5026+N5028+N5030</f>
        <v>420066.52925000002</v>
      </c>
      <c r="O5025" s="5">
        <f>O5026+O5028+O5030</f>
        <v>299950.79913000006</v>
      </c>
      <c r="P5025" s="5">
        <f t="shared" ref="P5025:V5025" si="4216">P5026+P5028+P5030</f>
        <v>0</v>
      </c>
      <c r="Q5025" s="5">
        <f t="shared" si="4216"/>
        <v>0</v>
      </c>
      <c r="R5025" s="5">
        <f t="shared" si="4216"/>
        <v>0</v>
      </c>
      <c r="S5025" s="5">
        <f t="shared" si="4216"/>
        <v>0</v>
      </c>
      <c r="T5025" s="5">
        <f t="shared" si="4216"/>
        <v>419080.83998000005</v>
      </c>
      <c r="U5025" s="5">
        <f t="shared" si="4216"/>
        <v>0</v>
      </c>
      <c r="V5025" s="42">
        <f t="shared" si="4216"/>
        <v>0</v>
      </c>
      <c r="W5025" s="5">
        <f t="shared" si="4196"/>
        <v>99.765349247948919</v>
      </c>
      <c r="X5025" s="27"/>
    </row>
    <row r="5026" spans="1:24" ht="78.75" customHeight="1" x14ac:dyDescent="0.3">
      <c r="A5026" s="4" t="s">
        <v>297</v>
      </c>
      <c r="B5026" s="4" t="s">
        <v>1790</v>
      </c>
      <c r="C5026" s="4" t="s">
        <v>226</v>
      </c>
      <c r="D5026" s="4" t="s">
        <v>18</v>
      </c>
      <c r="E5026" s="14" t="s">
        <v>528</v>
      </c>
      <c r="F5026" s="5">
        <f t="shared" ref="F5026:L5026" si="4217">F5027</f>
        <v>46689.7</v>
      </c>
      <c r="G5026" s="5">
        <f t="shared" si="4217"/>
        <v>46689.7</v>
      </c>
      <c r="H5026" s="5">
        <f t="shared" si="4217"/>
        <v>46689.7</v>
      </c>
      <c r="I5026" s="5">
        <f t="shared" si="4217"/>
        <v>0</v>
      </c>
      <c r="J5026" s="5">
        <f t="shared" si="4217"/>
        <v>0</v>
      </c>
      <c r="K5026" s="5">
        <f t="shared" si="4217"/>
        <v>0</v>
      </c>
      <c r="L5026" s="5">
        <f t="shared" si="4217"/>
        <v>490.2</v>
      </c>
      <c r="M5026" s="5">
        <f t="shared" si="4184"/>
        <v>47179.899999999994</v>
      </c>
      <c r="N5026" s="5">
        <f>N5027</f>
        <v>48179.9</v>
      </c>
      <c r="O5026" s="5">
        <f>O5027</f>
        <v>30158.96861</v>
      </c>
      <c r="P5026" s="5">
        <f t="shared" ref="P5026:V5026" si="4218">P5027</f>
        <v>0</v>
      </c>
      <c r="Q5026" s="5">
        <f t="shared" si="4218"/>
        <v>0</v>
      </c>
      <c r="R5026" s="5">
        <f t="shared" si="4218"/>
        <v>0</v>
      </c>
      <c r="S5026" s="5">
        <f t="shared" si="4218"/>
        <v>0</v>
      </c>
      <c r="T5026" s="5">
        <f t="shared" si="4218"/>
        <v>48179.899859999998</v>
      </c>
      <c r="U5026" s="5">
        <f t="shared" si="4218"/>
        <v>0</v>
      </c>
      <c r="V5026" s="42">
        <f t="shared" si="4218"/>
        <v>0</v>
      </c>
      <c r="W5026" s="5">
        <f t="shared" si="4196"/>
        <v>99.999999709422383</v>
      </c>
      <c r="X5026" s="27"/>
    </row>
    <row r="5027" spans="1:24" ht="15.75" customHeight="1" x14ac:dyDescent="0.3">
      <c r="A5027" s="4" t="s">
        <v>297</v>
      </c>
      <c r="B5027" s="4" t="s">
        <v>1790</v>
      </c>
      <c r="C5027" s="4" t="s">
        <v>226</v>
      </c>
      <c r="D5027" s="4" t="s">
        <v>19</v>
      </c>
      <c r="E5027" s="14" t="s">
        <v>529</v>
      </c>
      <c r="F5027" s="5">
        <v>46689.7</v>
      </c>
      <c r="G5027" s="5">
        <v>46689.7</v>
      </c>
      <c r="H5027" s="5">
        <v>46689.7</v>
      </c>
      <c r="I5027" s="5"/>
      <c r="J5027" s="5"/>
      <c r="K5027" s="5"/>
      <c r="L5027" s="5">
        <v>490.2</v>
      </c>
      <c r="M5027" s="5">
        <f t="shared" si="4184"/>
        <v>47179.899999999994</v>
      </c>
      <c r="N5027" s="5">
        <v>48179.9</v>
      </c>
      <c r="O5027" s="5">
        <v>30158.96861</v>
      </c>
      <c r="P5027" s="5">
        <v>0</v>
      </c>
      <c r="Q5027" s="5">
        <v>0</v>
      </c>
      <c r="R5027" s="5">
        <v>0</v>
      </c>
      <c r="S5027" s="5">
        <v>0</v>
      </c>
      <c r="T5027" s="5">
        <v>48179.899859999998</v>
      </c>
      <c r="U5027" s="5">
        <v>0</v>
      </c>
      <c r="V5027" s="42">
        <v>0</v>
      </c>
      <c r="W5027" s="5">
        <f t="shared" si="4196"/>
        <v>99.999999709422383</v>
      </c>
      <c r="X5027" s="27"/>
    </row>
    <row r="5028" spans="1:24" ht="31.5" customHeight="1" x14ac:dyDescent="0.3">
      <c r="A5028" s="4" t="s">
        <v>297</v>
      </c>
      <c r="B5028" s="4" t="s">
        <v>1790</v>
      </c>
      <c r="C5028" s="4" t="s">
        <v>226</v>
      </c>
      <c r="D5028" s="4" t="s">
        <v>11</v>
      </c>
      <c r="E5028" s="14" t="s">
        <v>531</v>
      </c>
      <c r="F5028" s="5">
        <f t="shared" ref="F5028:L5028" si="4219">F5029</f>
        <v>10996.699999999999</v>
      </c>
      <c r="G5028" s="5">
        <f t="shared" si="4219"/>
        <v>10996.699999999999</v>
      </c>
      <c r="H5028" s="5">
        <f t="shared" si="4219"/>
        <v>10996.699999999999</v>
      </c>
      <c r="I5028" s="5">
        <f t="shared" si="4219"/>
        <v>0</v>
      </c>
      <c r="J5028" s="5">
        <f t="shared" si="4219"/>
        <v>0</v>
      </c>
      <c r="K5028" s="5">
        <f t="shared" si="4219"/>
        <v>0</v>
      </c>
      <c r="L5028" s="5">
        <f t="shared" si="4219"/>
        <v>0</v>
      </c>
      <c r="M5028" s="5">
        <f t="shared" si="4184"/>
        <v>10996.699999999999</v>
      </c>
      <c r="N5028" s="5">
        <f>N5029</f>
        <v>10573.445519999999</v>
      </c>
      <c r="O5028" s="5">
        <f>O5029</f>
        <v>6545.6857099999997</v>
      </c>
      <c r="P5028" s="5">
        <f t="shared" ref="P5028:V5028" si="4220">P5029</f>
        <v>0</v>
      </c>
      <c r="Q5028" s="5">
        <f t="shared" si="4220"/>
        <v>0</v>
      </c>
      <c r="R5028" s="5">
        <f t="shared" si="4220"/>
        <v>0</v>
      </c>
      <c r="S5028" s="5">
        <f t="shared" si="4220"/>
        <v>0</v>
      </c>
      <c r="T5028" s="5">
        <f t="shared" si="4220"/>
        <v>10566.980439999999</v>
      </c>
      <c r="U5028" s="5">
        <f t="shared" si="4220"/>
        <v>0</v>
      </c>
      <c r="V5028" s="42">
        <f t="shared" si="4220"/>
        <v>0</v>
      </c>
      <c r="W5028" s="5">
        <f t="shared" si="4196"/>
        <v>99.938855503745003</v>
      </c>
      <c r="X5028" s="27"/>
    </row>
    <row r="5029" spans="1:24" ht="31.5" customHeight="1" x14ac:dyDescent="0.3">
      <c r="A5029" s="4" t="s">
        <v>297</v>
      </c>
      <c r="B5029" s="4" t="s">
        <v>1790</v>
      </c>
      <c r="C5029" s="4" t="s">
        <v>226</v>
      </c>
      <c r="D5029" s="4" t="s">
        <v>12</v>
      </c>
      <c r="E5029" s="14" t="s">
        <v>532</v>
      </c>
      <c r="F5029" s="5">
        <v>10996.699999999999</v>
      </c>
      <c r="G5029" s="5">
        <v>10996.699999999999</v>
      </c>
      <c r="H5029" s="5">
        <v>10996.699999999999</v>
      </c>
      <c r="I5029" s="5"/>
      <c r="J5029" s="5"/>
      <c r="K5029" s="5"/>
      <c r="L5029" s="5"/>
      <c r="M5029" s="5">
        <f t="shared" si="4184"/>
        <v>10996.699999999999</v>
      </c>
      <c r="N5029" s="5">
        <v>10573.445519999999</v>
      </c>
      <c r="O5029" s="5">
        <v>6545.6857099999997</v>
      </c>
      <c r="P5029" s="5">
        <v>0</v>
      </c>
      <c r="Q5029" s="5">
        <v>0</v>
      </c>
      <c r="R5029" s="5">
        <v>0</v>
      </c>
      <c r="S5029" s="5">
        <v>0</v>
      </c>
      <c r="T5029" s="5">
        <v>10566.980439999999</v>
      </c>
      <c r="U5029" s="5">
        <v>0</v>
      </c>
      <c r="V5029" s="42">
        <v>0</v>
      </c>
      <c r="W5029" s="5">
        <f t="shared" si="4196"/>
        <v>99.938855503745003</v>
      </c>
      <c r="X5029" s="27"/>
    </row>
    <row r="5030" spans="1:24" ht="15.75" customHeight="1" x14ac:dyDescent="0.3">
      <c r="A5030" s="4" t="s">
        <v>297</v>
      </c>
      <c r="B5030" s="4" t="s">
        <v>1790</v>
      </c>
      <c r="C5030" s="4" t="s">
        <v>226</v>
      </c>
      <c r="D5030" s="4" t="s">
        <v>13</v>
      </c>
      <c r="E5030" s="14" t="s">
        <v>547</v>
      </c>
      <c r="F5030" s="5">
        <f t="shared" ref="F5030:L5030" si="4221">F5032+F5031</f>
        <v>277467.60000000003</v>
      </c>
      <c r="G5030" s="5">
        <f t="shared" si="4221"/>
        <v>128.19999999999999</v>
      </c>
      <c r="H5030" s="5">
        <f t="shared" si="4221"/>
        <v>128.19999999999999</v>
      </c>
      <c r="I5030" s="5">
        <f t="shared" si="4221"/>
        <v>0</v>
      </c>
      <c r="J5030" s="5">
        <f t="shared" si="4221"/>
        <v>0</v>
      </c>
      <c r="K5030" s="5">
        <f t="shared" si="4221"/>
        <v>0</v>
      </c>
      <c r="L5030" s="5">
        <f t="shared" si="4221"/>
        <v>83544.816000000006</v>
      </c>
      <c r="M5030" s="5">
        <f t="shared" si="4184"/>
        <v>361012.41600000003</v>
      </c>
      <c r="N5030" s="5">
        <f>N5032+N5031</f>
        <v>361313.18372999999</v>
      </c>
      <c r="O5030" s="5">
        <f>O5032+O5031</f>
        <v>263246.14481000003</v>
      </c>
      <c r="P5030" s="5">
        <f t="shared" ref="P5030:V5030" si="4222">P5032+P5031</f>
        <v>0</v>
      </c>
      <c r="Q5030" s="5">
        <f t="shared" si="4222"/>
        <v>0</v>
      </c>
      <c r="R5030" s="5">
        <f t="shared" si="4222"/>
        <v>0</v>
      </c>
      <c r="S5030" s="5">
        <f t="shared" si="4222"/>
        <v>0</v>
      </c>
      <c r="T5030" s="5">
        <f t="shared" si="4222"/>
        <v>360333.95968000003</v>
      </c>
      <c r="U5030" s="5">
        <f t="shared" si="4222"/>
        <v>0</v>
      </c>
      <c r="V5030" s="42">
        <f t="shared" si="4222"/>
        <v>0</v>
      </c>
      <c r="W5030" s="5">
        <f t="shared" si="4196"/>
        <v>99.72898192092218</v>
      </c>
      <c r="X5030" s="27"/>
    </row>
    <row r="5031" spans="1:24" ht="15.75" customHeight="1" x14ac:dyDescent="0.3">
      <c r="A5031" s="4" t="s">
        <v>297</v>
      </c>
      <c r="B5031" s="4" t="s">
        <v>1790</v>
      </c>
      <c r="C5031" s="4" t="s">
        <v>226</v>
      </c>
      <c r="D5031" s="4" t="s">
        <v>14</v>
      </c>
      <c r="E5031" s="14" t="s">
        <v>549</v>
      </c>
      <c r="F5031" s="5"/>
      <c r="G5031" s="5"/>
      <c r="H5031" s="5"/>
      <c r="I5031" s="5"/>
      <c r="J5031" s="5"/>
      <c r="K5031" s="5"/>
      <c r="L5031" s="5"/>
      <c r="M5031" s="5">
        <f t="shared" si="4184"/>
        <v>0</v>
      </c>
      <c r="N5031" s="5">
        <v>677.12342000000001</v>
      </c>
      <c r="O5031" s="5">
        <v>491.01267000000001</v>
      </c>
      <c r="P5031" s="5">
        <v>0</v>
      </c>
      <c r="Q5031" s="5">
        <v>0</v>
      </c>
      <c r="R5031" s="5">
        <v>0</v>
      </c>
      <c r="S5031" s="5">
        <v>0</v>
      </c>
      <c r="T5031" s="5">
        <v>677.12342000000001</v>
      </c>
      <c r="U5031" s="5">
        <v>0</v>
      </c>
      <c r="V5031" s="42">
        <v>0</v>
      </c>
      <c r="W5031" s="5">
        <f t="shared" si="4196"/>
        <v>100</v>
      </c>
      <c r="X5031" s="27"/>
    </row>
    <row r="5032" spans="1:24" ht="15.75" customHeight="1" x14ac:dyDescent="0.3">
      <c r="A5032" s="4" t="s">
        <v>297</v>
      </c>
      <c r="B5032" s="4" t="s">
        <v>1790</v>
      </c>
      <c r="C5032" s="4" t="s">
        <v>226</v>
      </c>
      <c r="D5032" s="4" t="s">
        <v>20</v>
      </c>
      <c r="E5032" s="14" t="s">
        <v>550</v>
      </c>
      <c r="F5032" s="5">
        <v>277467.60000000003</v>
      </c>
      <c r="G5032" s="5">
        <v>128.19999999999999</v>
      </c>
      <c r="H5032" s="5">
        <v>128.19999999999999</v>
      </c>
      <c r="I5032" s="5"/>
      <c r="J5032" s="5"/>
      <c r="K5032" s="5"/>
      <c r="L5032" s="5">
        <v>83544.816000000006</v>
      </c>
      <c r="M5032" s="5">
        <f t="shared" si="4184"/>
        <v>361012.41600000003</v>
      </c>
      <c r="N5032" s="5">
        <v>360636.06030999997</v>
      </c>
      <c r="O5032" s="5">
        <v>262755.13214</v>
      </c>
      <c r="P5032" s="5">
        <v>0</v>
      </c>
      <c r="Q5032" s="5">
        <v>0</v>
      </c>
      <c r="R5032" s="5">
        <v>0</v>
      </c>
      <c r="S5032" s="5">
        <v>0</v>
      </c>
      <c r="T5032" s="5">
        <v>359656.83626000001</v>
      </c>
      <c r="U5032" s="5">
        <v>0</v>
      </c>
      <c r="V5032" s="42">
        <v>0</v>
      </c>
      <c r="W5032" s="5">
        <f t="shared" si="4196"/>
        <v>99.728473062522312</v>
      </c>
      <c r="X5032" s="27"/>
    </row>
    <row r="5033" spans="1:24" ht="31.5" customHeight="1" x14ac:dyDescent="0.3">
      <c r="A5033" s="4" t="s">
        <v>297</v>
      </c>
      <c r="B5033" s="4" t="s">
        <v>1790</v>
      </c>
      <c r="C5033" s="4" t="s">
        <v>25</v>
      </c>
      <c r="D5033" s="4"/>
      <c r="E5033" s="14" t="s">
        <v>834</v>
      </c>
      <c r="F5033" s="5">
        <f t="shared" ref="F5033:L5033" si="4223">F5034</f>
        <v>36114.400000000001</v>
      </c>
      <c r="G5033" s="5">
        <f t="shared" si="4223"/>
        <v>36114.400000000001</v>
      </c>
      <c r="H5033" s="5">
        <f t="shared" si="4223"/>
        <v>36114.400000000001</v>
      </c>
      <c r="I5033" s="5">
        <f t="shared" si="4223"/>
        <v>0</v>
      </c>
      <c r="J5033" s="5">
        <f t="shared" si="4223"/>
        <v>0</v>
      </c>
      <c r="K5033" s="5">
        <f t="shared" si="4223"/>
        <v>0</v>
      </c>
      <c r="L5033" s="5">
        <f t="shared" si="4223"/>
        <v>357.1</v>
      </c>
      <c r="M5033" s="5">
        <f t="shared" si="4184"/>
        <v>36471.5</v>
      </c>
      <c r="N5033" s="5">
        <f>N5034</f>
        <v>37152</v>
      </c>
      <c r="O5033" s="5">
        <f>O5034</f>
        <v>23877.806</v>
      </c>
      <c r="P5033" s="5">
        <f t="shared" ref="P5033:V5033" si="4224">P5034</f>
        <v>0</v>
      </c>
      <c r="Q5033" s="5">
        <f t="shared" si="4224"/>
        <v>0</v>
      </c>
      <c r="R5033" s="5">
        <f t="shared" si="4224"/>
        <v>0</v>
      </c>
      <c r="S5033" s="5">
        <f t="shared" si="4224"/>
        <v>0</v>
      </c>
      <c r="T5033" s="5">
        <f t="shared" si="4224"/>
        <v>37151.999980000001</v>
      </c>
      <c r="U5033" s="5">
        <f t="shared" si="4224"/>
        <v>0</v>
      </c>
      <c r="V5033" s="42">
        <f t="shared" si="4224"/>
        <v>0</v>
      </c>
      <c r="W5033" s="5">
        <f t="shared" si="4196"/>
        <v>99.999999946167094</v>
      </c>
      <c r="X5033" s="27"/>
    </row>
    <row r="5034" spans="1:24" x14ac:dyDescent="0.3">
      <c r="A5034" s="4" t="s">
        <v>297</v>
      </c>
      <c r="B5034" s="4" t="s">
        <v>1790</v>
      </c>
      <c r="C5034" s="4" t="s">
        <v>26</v>
      </c>
      <c r="D5034" s="4"/>
      <c r="E5034" s="14" t="s">
        <v>837</v>
      </c>
      <c r="F5034" s="5">
        <f t="shared" ref="F5034:L5034" si="4225">F5035+F5038</f>
        <v>36114.400000000001</v>
      </c>
      <c r="G5034" s="5">
        <f t="shared" si="4225"/>
        <v>36114.400000000001</v>
      </c>
      <c r="H5034" s="5">
        <f t="shared" si="4225"/>
        <v>36114.400000000001</v>
      </c>
      <c r="I5034" s="5">
        <f t="shared" si="4225"/>
        <v>0</v>
      </c>
      <c r="J5034" s="5">
        <f t="shared" si="4225"/>
        <v>0</v>
      </c>
      <c r="K5034" s="5">
        <f t="shared" si="4225"/>
        <v>0</v>
      </c>
      <c r="L5034" s="5">
        <f t="shared" si="4225"/>
        <v>357.1</v>
      </c>
      <c r="M5034" s="5">
        <f t="shared" si="4184"/>
        <v>36471.5</v>
      </c>
      <c r="N5034" s="5">
        <f>N5035+N5038</f>
        <v>37152</v>
      </c>
      <c r="O5034" s="5">
        <f>O5035+O5038</f>
        <v>23877.806</v>
      </c>
      <c r="P5034" s="5">
        <f t="shared" ref="P5034:V5034" si="4226">P5035+P5038</f>
        <v>0</v>
      </c>
      <c r="Q5034" s="5">
        <f t="shared" si="4226"/>
        <v>0</v>
      </c>
      <c r="R5034" s="5">
        <f t="shared" si="4226"/>
        <v>0</v>
      </c>
      <c r="S5034" s="5">
        <f t="shared" si="4226"/>
        <v>0</v>
      </c>
      <c r="T5034" s="5">
        <f t="shared" si="4226"/>
        <v>37151.999980000001</v>
      </c>
      <c r="U5034" s="5">
        <f t="shared" si="4226"/>
        <v>0</v>
      </c>
      <c r="V5034" s="42">
        <f t="shared" si="4226"/>
        <v>0</v>
      </c>
      <c r="W5034" s="5">
        <f t="shared" si="4196"/>
        <v>99.999999946167094</v>
      </c>
      <c r="X5034" s="27"/>
    </row>
    <row r="5035" spans="1:24" ht="31.5" customHeight="1" x14ac:dyDescent="0.3">
      <c r="A5035" s="4" t="s">
        <v>297</v>
      </c>
      <c r="B5035" s="4" t="s">
        <v>1790</v>
      </c>
      <c r="C5035" s="4" t="s">
        <v>27</v>
      </c>
      <c r="D5035" s="4"/>
      <c r="E5035" s="14" t="s">
        <v>827</v>
      </c>
      <c r="F5035" s="5">
        <f t="shared" ref="F5035:L5036" si="4227">F5036</f>
        <v>34010.400000000001</v>
      </c>
      <c r="G5035" s="5">
        <f t="shared" si="4227"/>
        <v>34010.400000000001</v>
      </c>
      <c r="H5035" s="5">
        <f t="shared" si="4227"/>
        <v>34010.400000000001</v>
      </c>
      <c r="I5035" s="5">
        <f t="shared" si="4227"/>
        <v>0</v>
      </c>
      <c r="J5035" s="5">
        <f t="shared" si="4227"/>
        <v>0</v>
      </c>
      <c r="K5035" s="5">
        <f t="shared" si="4227"/>
        <v>0</v>
      </c>
      <c r="L5035" s="5">
        <f t="shared" si="4227"/>
        <v>357.1</v>
      </c>
      <c r="M5035" s="5">
        <f t="shared" si="4184"/>
        <v>34367.5</v>
      </c>
      <c r="N5035" s="5">
        <f>N5036</f>
        <v>34367.5</v>
      </c>
      <c r="O5035" s="5">
        <f>O5036</f>
        <v>22462.9</v>
      </c>
      <c r="P5035" s="5">
        <f t="shared" ref="P5035:V5036" si="4228">P5036</f>
        <v>0</v>
      </c>
      <c r="Q5035" s="5">
        <f t="shared" si="4228"/>
        <v>0</v>
      </c>
      <c r="R5035" s="5">
        <f t="shared" si="4228"/>
        <v>0</v>
      </c>
      <c r="S5035" s="5">
        <f t="shared" si="4228"/>
        <v>0</v>
      </c>
      <c r="T5035" s="5">
        <f t="shared" si="4228"/>
        <v>34367.499980000001</v>
      </c>
      <c r="U5035" s="5">
        <f t="shared" si="4228"/>
        <v>0</v>
      </c>
      <c r="V5035" s="42">
        <f t="shared" si="4228"/>
        <v>0</v>
      </c>
      <c r="W5035" s="5">
        <f t="shared" si="4196"/>
        <v>99.999999941805484</v>
      </c>
      <c r="X5035" s="27"/>
    </row>
    <row r="5036" spans="1:24" ht="78.75" customHeight="1" x14ac:dyDescent="0.3">
      <c r="A5036" s="4" t="s">
        <v>297</v>
      </c>
      <c r="B5036" s="4" t="s">
        <v>1790</v>
      </c>
      <c r="C5036" s="4" t="s">
        <v>27</v>
      </c>
      <c r="D5036" s="4" t="s">
        <v>18</v>
      </c>
      <c r="E5036" s="14" t="s">
        <v>528</v>
      </c>
      <c r="F5036" s="5">
        <f t="shared" si="4227"/>
        <v>34010.400000000001</v>
      </c>
      <c r="G5036" s="5">
        <f t="shared" si="4227"/>
        <v>34010.400000000001</v>
      </c>
      <c r="H5036" s="5">
        <f t="shared" si="4227"/>
        <v>34010.400000000001</v>
      </c>
      <c r="I5036" s="5">
        <f t="shared" si="4227"/>
        <v>0</v>
      </c>
      <c r="J5036" s="5">
        <f t="shared" si="4227"/>
        <v>0</v>
      </c>
      <c r="K5036" s="5">
        <f t="shared" si="4227"/>
        <v>0</v>
      </c>
      <c r="L5036" s="5">
        <f t="shared" si="4227"/>
        <v>357.1</v>
      </c>
      <c r="M5036" s="5">
        <f t="shared" si="4184"/>
        <v>34367.5</v>
      </c>
      <c r="N5036" s="5">
        <f>N5037</f>
        <v>34367.5</v>
      </c>
      <c r="O5036" s="5">
        <f>O5037</f>
        <v>22462.9</v>
      </c>
      <c r="P5036" s="5">
        <f t="shared" si="4228"/>
        <v>0</v>
      </c>
      <c r="Q5036" s="5">
        <f t="shared" si="4228"/>
        <v>0</v>
      </c>
      <c r="R5036" s="5">
        <f t="shared" si="4228"/>
        <v>0</v>
      </c>
      <c r="S5036" s="5">
        <f t="shared" si="4228"/>
        <v>0</v>
      </c>
      <c r="T5036" s="5">
        <f t="shared" si="4228"/>
        <v>34367.499980000001</v>
      </c>
      <c r="U5036" s="5">
        <f t="shared" si="4228"/>
        <v>0</v>
      </c>
      <c r="V5036" s="42">
        <f t="shared" si="4228"/>
        <v>0</v>
      </c>
      <c r="W5036" s="5">
        <f t="shared" si="4196"/>
        <v>99.999999941805484</v>
      </c>
      <c r="X5036" s="27"/>
    </row>
    <row r="5037" spans="1:24" ht="31.5" customHeight="1" x14ac:dyDescent="0.3">
      <c r="A5037" s="4" t="s">
        <v>297</v>
      </c>
      <c r="B5037" s="4" t="s">
        <v>1790</v>
      </c>
      <c r="C5037" s="4" t="s">
        <v>27</v>
      </c>
      <c r="D5037" s="4" t="s">
        <v>28</v>
      </c>
      <c r="E5037" s="14" t="s">
        <v>530</v>
      </c>
      <c r="F5037" s="5">
        <v>34010.400000000001</v>
      </c>
      <c r="G5037" s="5">
        <v>34010.400000000001</v>
      </c>
      <c r="H5037" s="5">
        <v>34010.400000000001</v>
      </c>
      <c r="I5037" s="5"/>
      <c r="J5037" s="5"/>
      <c r="K5037" s="5"/>
      <c r="L5037" s="5">
        <v>357.1</v>
      </c>
      <c r="M5037" s="5">
        <f t="shared" si="4184"/>
        <v>34367.5</v>
      </c>
      <c r="N5037" s="5">
        <v>34367.5</v>
      </c>
      <c r="O5037" s="5">
        <v>22462.9</v>
      </c>
      <c r="P5037" s="5">
        <v>0</v>
      </c>
      <c r="Q5037" s="5">
        <v>0</v>
      </c>
      <c r="R5037" s="5">
        <v>0</v>
      </c>
      <c r="S5037" s="5">
        <v>0</v>
      </c>
      <c r="T5037" s="5">
        <v>34367.499980000001</v>
      </c>
      <c r="U5037" s="5">
        <v>0</v>
      </c>
      <c r="V5037" s="42">
        <v>0</v>
      </c>
      <c r="W5037" s="5">
        <f t="shared" si="4196"/>
        <v>99.999999941805484</v>
      </c>
      <c r="X5037" s="27"/>
    </row>
    <row r="5038" spans="1:24" ht="31.5" customHeight="1" x14ac:dyDescent="0.3">
      <c r="A5038" s="4" t="s">
        <v>297</v>
      </c>
      <c r="B5038" s="4" t="s">
        <v>1790</v>
      </c>
      <c r="C5038" s="4" t="s">
        <v>29</v>
      </c>
      <c r="D5038" s="4"/>
      <c r="E5038" s="14" t="s">
        <v>828</v>
      </c>
      <c r="F5038" s="5">
        <f t="shared" ref="F5038:L5038" si="4229">F5039+F5041+F5043</f>
        <v>2104</v>
      </c>
      <c r="G5038" s="5">
        <f t="shared" si="4229"/>
        <v>2104</v>
      </c>
      <c r="H5038" s="5">
        <f t="shared" si="4229"/>
        <v>2104</v>
      </c>
      <c r="I5038" s="5">
        <f t="shared" si="4229"/>
        <v>0</v>
      </c>
      <c r="J5038" s="5">
        <f t="shared" si="4229"/>
        <v>0</v>
      </c>
      <c r="K5038" s="5">
        <f t="shared" si="4229"/>
        <v>0</v>
      </c>
      <c r="L5038" s="5">
        <f t="shared" si="4229"/>
        <v>0</v>
      </c>
      <c r="M5038" s="5">
        <f t="shared" si="4184"/>
        <v>2104</v>
      </c>
      <c r="N5038" s="5">
        <f>N5039+N5041+N5043</f>
        <v>2784.5</v>
      </c>
      <c r="O5038" s="5">
        <f>O5039+O5041+O5043</f>
        <v>1414.9059999999999</v>
      </c>
      <c r="P5038" s="5">
        <f t="shared" ref="P5038:V5038" si="4230">P5039+P5041+P5043</f>
        <v>0</v>
      </c>
      <c r="Q5038" s="5">
        <f t="shared" si="4230"/>
        <v>0</v>
      </c>
      <c r="R5038" s="5">
        <f t="shared" si="4230"/>
        <v>0</v>
      </c>
      <c r="S5038" s="5">
        <f t="shared" si="4230"/>
        <v>0</v>
      </c>
      <c r="T5038" s="5">
        <f t="shared" si="4230"/>
        <v>2784.5</v>
      </c>
      <c r="U5038" s="5">
        <f t="shared" si="4230"/>
        <v>0</v>
      </c>
      <c r="V5038" s="42">
        <f t="shared" si="4230"/>
        <v>0</v>
      </c>
      <c r="W5038" s="5">
        <f t="shared" si="4196"/>
        <v>100</v>
      </c>
      <c r="X5038" s="27"/>
    </row>
    <row r="5039" spans="1:24" ht="78.75" customHeight="1" x14ac:dyDescent="0.3">
      <c r="A5039" s="4" t="s">
        <v>297</v>
      </c>
      <c r="B5039" s="4" t="s">
        <v>1790</v>
      </c>
      <c r="C5039" s="4" t="s">
        <v>29</v>
      </c>
      <c r="D5039" s="4" t="s">
        <v>18</v>
      </c>
      <c r="E5039" s="14" t="s">
        <v>528</v>
      </c>
      <c r="F5039" s="5">
        <f t="shared" ref="F5039:L5039" si="4231">F5040</f>
        <v>100</v>
      </c>
      <c r="G5039" s="5">
        <f t="shared" si="4231"/>
        <v>100</v>
      </c>
      <c r="H5039" s="5">
        <f t="shared" si="4231"/>
        <v>100</v>
      </c>
      <c r="I5039" s="5">
        <f t="shared" si="4231"/>
        <v>0</v>
      </c>
      <c r="J5039" s="5">
        <f t="shared" si="4231"/>
        <v>0</v>
      </c>
      <c r="K5039" s="5">
        <f t="shared" si="4231"/>
        <v>0</v>
      </c>
      <c r="L5039" s="5">
        <f t="shared" si="4231"/>
        <v>0</v>
      </c>
      <c r="M5039" s="5">
        <f t="shared" si="4184"/>
        <v>100</v>
      </c>
      <c r="N5039" s="5">
        <f>N5040</f>
        <v>30.553789999999999</v>
      </c>
      <c r="O5039" s="5">
        <f>O5040</f>
        <v>50.405999999999999</v>
      </c>
      <c r="P5039" s="5">
        <f t="shared" ref="P5039:V5039" si="4232">P5040</f>
        <v>0</v>
      </c>
      <c r="Q5039" s="5">
        <f t="shared" si="4232"/>
        <v>0</v>
      </c>
      <c r="R5039" s="5">
        <f t="shared" si="4232"/>
        <v>0</v>
      </c>
      <c r="S5039" s="5">
        <f t="shared" si="4232"/>
        <v>0</v>
      </c>
      <c r="T5039" s="5">
        <f t="shared" si="4232"/>
        <v>30.553789999999999</v>
      </c>
      <c r="U5039" s="5">
        <f t="shared" si="4232"/>
        <v>0</v>
      </c>
      <c r="V5039" s="42">
        <f t="shared" si="4232"/>
        <v>0</v>
      </c>
      <c r="W5039" s="5">
        <f t="shared" si="4196"/>
        <v>100</v>
      </c>
      <c r="X5039" s="27"/>
    </row>
    <row r="5040" spans="1:24" ht="31.5" customHeight="1" x14ac:dyDescent="0.3">
      <c r="A5040" s="4" t="s">
        <v>297</v>
      </c>
      <c r="B5040" s="4" t="s">
        <v>1790</v>
      </c>
      <c r="C5040" s="4" t="s">
        <v>29</v>
      </c>
      <c r="D5040" s="4" t="s">
        <v>28</v>
      </c>
      <c r="E5040" s="14" t="s">
        <v>530</v>
      </c>
      <c r="F5040" s="5">
        <v>100</v>
      </c>
      <c r="G5040" s="5">
        <v>100</v>
      </c>
      <c r="H5040" s="5">
        <v>100</v>
      </c>
      <c r="I5040" s="5"/>
      <c r="J5040" s="5"/>
      <c r="K5040" s="5"/>
      <c r="L5040" s="5"/>
      <c r="M5040" s="5">
        <f t="shared" si="4184"/>
        <v>100</v>
      </c>
      <c r="N5040" s="5">
        <v>30.553789999999999</v>
      </c>
      <c r="O5040" s="5">
        <v>50.405999999999999</v>
      </c>
      <c r="P5040" s="5">
        <v>0</v>
      </c>
      <c r="Q5040" s="5">
        <v>0</v>
      </c>
      <c r="R5040" s="5">
        <v>0</v>
      </c>
      <c r="S5040" s="5">
        <v>0</v>
      </c>
      <c r="T5040" s="5">
        <v>30.553789999999999</v>
      </c>
      <c r="U5040" s="5">
        <v>0</v>
      </c>
      <c r="V5040" s="42">
        <v>0</v>
      </c>
      <c r="W5040" s="5">
        <f t="shared" si="4196"/>
        <v>100</v>
      </c>
      <c r="X5040" s="27"/>
    </row>
    <row r="5041" spans="1:24" ht="31.5" customHeight="1" x14ac:dyDescent="0.3">
      <c r="A5041" s="4" t="s">
        <v>297</v>
      </c>
      <c r="B5041" s="4" t="s">
        <v>1790</v>
      </c>
      <c r="C5041" s="4" t="s">
        <v>29</v>
      </c>
      <c r="D5041" s="4" t="s">
        <v>11</v>
      </c>
      <c r="E5041" s="14" t="s">
        <v>531</v>
      </c>
      <c r="F5041" s="5">
        <f t="shared" ref="F5041:L5041" si="4233">F5042</f>
        <v>2004</v>
      </c>
      <c r="G5041" s="5">
        <f t="shared" si="4233"/>
        <v>2004</v>
      </c>
      <c r="H5041" s="5">
        <f t="shared" si="4233"/>
        <v>2004</v>
      </c>
      <c r="I5041" s="5">
        <f t="shared" si="4233"/>
        <v>0</v>
      </c>
      <c r="J5041" s="5">
        <f t="shared" si="4233"/>
        <v>0</v>
      </c>
      <c r="K5041" s="5">
        <f t="shared" si="4233"/>
        <v>0</v>
      </c>
      <c r="L5041" s="5">
        <f t="shared" si="4233"/>
        <v>0</v>
      </c>
      <c r="M5041" s="5">
        <f t="shared" si="4184"/>
        <v>2004</v>
      </c>
      <c r="N5041" s="5">
        <f>N5042</f>
        <v>2093.9462100000001</v>
      </c>
      <c r="O5041" s="5">
        <f>O5042</f>
        <v>1214.5</v>
      </c>
      <c r="P5041" s="5">
        <f t="shared" ref="P5041:V5041" si="4234">P5042</f>
        <v>0</v>
      </c>
      <c r="Q5041" s="5">
        <f t="shared" si="4234"/>
        <v>0</v>
      </c>
      <c r="R5041" s="5">
        <f t="shared" si="4234"/>
        <v>0</v>
      </c>
      <c r="S5041" s="5">
        <f t="shared" si="4234"/>
        <v>0</v>
      </c>
      <c r="T5041" s="5">
        <f t="shared" si="4234"/>
        <v>2093.9462100000001</v>
      </c>
      <c r="U5041" s="5">
        <f t="shared" si="4234"/>
        <v>0</v>
      </c>
      <c r="V5041" s="42">
        <f t="shared" si="4234"/>
        <v>0</v>
      </c>
      <c r="W5041" s="5">
        <f t="shared" si="4196"/>
        <v>100</v>
      </c>
      <c r="X5041" s="27"/>
    </row>
    <row r="5042" spans="1:24" ht="31.5" customHeight="1" x14ac:dyDescent="0.3">
      <c r="A5042" s="4" t="s">
        <v>297</v>
      </c>
      <c r="B5042" s="4" t="s">
        <v>1790</v>
      </c>
      <c r="C5042" s="4" t="s">
        <v>29</v>
      </c>
      <c r="D5042" s="4" t="s">
        <v>12</v>
      </c>
      <c r="E5042" s="14" t="s">
        <v>532</v>
      </c>
      <c r="F5042" s="5">
        <v>2004</v>
      </c>
      <c r="G5042" s="5">
        <v>2004</v>
      </c>
      <c r="H5042" s="5">
        <v>2004</v>
      </c>
      <c r="I5042" s="5"/>
      <c r="J5042" s="5"/>
      <c r="K5042" s="5"/>
      <c r="L5042" s="5"/>
      <c r="M5042" s="5">
        <f t="shared" si="4184"/>
        <v>2004</v>
      </c>
      <c r="N5042" s="5">
        <v>2093.9462100000001</v>
      </c>
      <c r="O5042" s="5">
        <v>1214.5</v>
      </c>
      <c r="P5042" s="5">
        <v>0</v>
      </c>
      <c r="Q5042" s="5">
        <v>0</v>
      </c>
      <c r="R5042" s="5">
        <v>0</v>
      </c>
      <c r="S5042" s="5">
        <v>0</v>
      </c>
      <c r="T5042" s="5">
        <v>2093.9462100000001</v>
      </c>
      <c r="U5042" s="5">
        <v>0</v>
      </c>
      <c r="V5042" s="42">
        <v>0</v>
      </c>
      <c r="W5042" s="5">
        <f t="shared" si="4196"/>
        <v>100</v>
      </c>
      <c r="X5042" s="27"/>
    </row>
    <row r="5043" spans="1:24" ht="15.75" customHeight="1" x14ac:dyDescent="0.3">
      <c r="A5043" s="4" t="s">
        <v>297</v>
      </c>
      <c r="B5043" s="4" t="s">
        <v>1790</v>
      </c>
      <c r="C5043" s="4" t="s">
        <v>29</v>
      </c>
      <c r="D5043" s="4" t="s">
        <v>13</v>
      </c>
      <c r="E5043" s="14" t="s">
        <v>547</v>
      </c>
      <c r="F5043" s="5">
        <f t="shared" ref="F5043:L5043" si="4235">F5044</f>
        <v>0</v>
      </c>
      <c r="G5043" s="5">
        <f t="shared" si="4235"/>
        <v>0</v>
      </c>
      <c r="H5043" s="5">
        <f t="shared" si="4235"/>
        <v>0</v>
      </c>
      <c r="I5043" s="5">
        <f t="shared" si="4235"/>
        <v>0</v>
      </c>
      <c r="J5043" s="5">
        <f t="shared" si="4235"/>
        <v>0</v>
      </c>
      <c r="K5043" s="5">
        <f t="shared" si="4235"/>
        <v>0</v>
      </c>
      <c r="L5043" s="5">
        <f t="shared" si="4235"/>
        <v>0</v>
      </c>
      <c r="M5043" s="5">
        <f t="shared" si="4184"/>
        <v>0</v>
      </c>
      <c r="N5043" s="5">
        <f>N5044</f>
        <v>660</v>
      </c>
      <c r="O5043" s="5">
        <f>O5044</f>
        <v>150</v>
      </c>
      <c r="P5043" s="5">
        <f t="shared" ref="P5043:V5043" si="4236">P5044</f>
        <v>0</v>
      </c>
      <c r="Q5043" s="5">
        <f t="shared" si="4236"/>
        <v>0</v>
      </c>
      <c r="R5043" s="5">
        <f t="shared" si="4236"/>
        <v>0</v>
      </c>
      <c r="S5043" s="5">
        <f t="shared" si="4236"/>
        <v>0</v>
      </c>
      <c r="T5043" s="5">
        <f t="shared" si="4236"/>
        <v>660</v>
      </c>
      <c r="U5043" s="5">
        <f t="shared" si="4236"/>
        <v>0</v>
      </c>
      <c r="V5043" s="42">
        <f t="shared" si="4236"/>
        <v>0</v>
      </c>
      <c r="W5043" s="5">
        <f t="shared" si="4196"/>
        <v>100</v>
      </c>
      <c r="X5043" s="27"/>
    </row>
    <row r="5044" spans="1:24" ht="15.75" customHeight="1" x14ac:dyDescent="0.3">
      <c r="A5044" s="4" t="s">
        <v>297</v>
      </c>
      <c r="B5044" s="4" t="s">
        <v>1790</v>
      </c>
      <c r="C5044" s="4" t="s">
        <v>29</v>
      </c>
      <c r="D5044" s="4" t="s">
        <v>20</v>
      </c>
      <c r="E5044" s="14" t="s">
        <v>550</v>
      </c>
      <c r="F5044" s="5"/>
      <c r="G5044" s="5"/>
      <c r="H5044" s="5"/>
      <c r="I5044" s="5"/>
      <c r="J5044" s="5"/>
      <c r="K5044" s="5"/>
      <c r="L5044" s="5"/>
      <c r="M5044" s="5">
        <f t="shared" si="4184"/>
        <v>0</v>
      </c>
      <c r="N5044" s="5">
        <v>660</v>
      </c>
      <c r="O5044" s="5">
        <v>150</v>
      </c>
      <c r="P5044" s="5">
        <v>0</v>
      </c>
      <c r="Q5044" s="5">
        <v>0</v>
      </c>
      <c r="R5044" s="5">
        <v>0</v>
      </c>
      <c r="S5044" s="5">
        <v>0</v>
      </c>
      <c r="T5044" s="5">
        <v>660</v>
      </c>
      <c r="U5044" s="5">
        <v>0</v>
      </c>
      <c r="V5044" s="42">
        <v>0</v>
      </c>
      <c r="W5044" s="5">
        <f t="shared" si="4196"/>
        <v>100</v>
      </c>
      <c r="X5044" s="27"/>
    </row>
    <row r="5045" spans="1:24" ht="47.25" customHeight="1" x14ac:dyDescent="0.3">
      <c r="A5045" s="4" t="s">
        <v>297</v>
      </c>
      <c r="B5045" s="4" t="s">
        <v>1790</v>
      </c>
      <c r="C5045" s="4" t="s">
        <v>38</v>
      </c>
      <c r="D5045" s="4"/>
      <c r="E5045" s="14" t="s">
        <v>838</v>
      </c>
      <c r="F5045" s="5"/>
      <c r="G5045" s="5"/>
      <c r="H5045" s="5"/>
      <c r="I5045" s="5"/>
      <c r="J5045" s="5"/>
      <c r="K5045" s="5"/>
      <c r="L5045" s="5"/>
      <c r="M5045" s="5">
        <f t="shared" si="4184"/>
        <v>0</v>
      </c>
      <c r="N5045" s="5">
        <f>N5050+N5046</f>
        <v>90.147499999999994</v>
      </c>
      <c r="O5045" s="5">
        <f t="shared" ref="O5045:V5045" si="4237">O5050+O5046</f>
        <v>90.147499999999994</v>
      </c>
      <c r="P5045" s="5">
        <f t="shared" si="4237"/>
        <v>0</v>
      </c>
      <c r="Q5045" s="5">
        <f t="shared" si="4237"/>
        <v>0</v>
      </c>
      <c r="R5045" s="5">
        <f t="shared" si="4237"/>
        <v>0</v>
      </c>
      <c r="S5045" s="5">
        <f t="shared" si="4237"/>
        <v>0</v>
      </c>
      <c r="T5045" s="5">
        <f t="shared" si="4237"/>
        <v>90.147499999999994</v>
      </c>
      <c r="U5045" s="5">
        <f t="shared" si="4237"/>
        <v>0</v>
      </c>
      <c r="V5045" s="42">
        <f t="shared" si="4237"/>
        <v>0</v>
      </c>
      <c r="W5045" s="5">
        <f t="shared" si="4196"/>
        <v>100</v>
      </c>
      <c r="X5045" s="27"/>
    </row>
    <row r="5046" spans="1:24" ht="31.5" customHeight="1" x14ac:dyDescent="0.3">
      <c r="A5046" s="4" t="s">
        <v>297</v>
      </c>
      <c r="B5046" s="4" t="s">
        <v>1790</v>
      </c>
      <c r="C5046" s="4" t="s">
        <v>45</v>
      </c>
      <c r="D5046" s="4"/>
      <c r="E5046" s="14" t="s">
        <v>839</v>
      </c>
      <c r="F5046" s="5"/>
      <c r="G5046" s="5"/>
      <c r="H5046" s="5"/>
      <c r="I5046" s="5"/>
      <c r="J5046" s="5"/>
      <c r="K5046" s="5"/>
      <c r="L5046" s="5"/>
      <c r="M5046" s="5">
        <f>M5047</f>
        <v>0</v>
      </c>
      <c r="N5046" s="5">
        <f t="shared" ref="N5046:V5048" si="4238">N5047</f>
        <v>30.3</v>
      </c>
      <c r="O5046" s="5">
        <f t="shared" si="4238"/>
        <v>30.3</v>
      </c>
      <c r="P5046" s="5">
        <f t="shared" si="4238"/>
        <v>0</v>
      </c>
      <c r="Q5046" s="5">
        <f t="shared" si="4238"/>
        <v>0</v>
      </c>
      <c r="R5046" s="5">
        <f t="shared" si="4238"/>
        <v>0</v>
      </c>
      <c r="S5046" s="5">
        <f t="shared" si="4238"/>
        <v>0</v>
      </c>
      <c r="T5046" s="5">
        <f t="shared" si="4238"/>
        <v>30.3</v>
      </c>
      <c r="U5046" s="5">
        <f t="shared" si="4238"/>
        <v>0</v>
      </c>
      <c r="V5046" s="42">
        <f t="shared" si="4238"/>
        <v>0</v>
      </c>
      <c r="W5046" s="5">
        <f t="shared" si="4196"/>
        <v>100</v>
      </c>
      <c r="X5046" s="27"/>
    </row>
    <row r="5047" spans="1:24" ht="31.5" customHeight="1" x14ac:dyDescent="0.3">
      <c r="A5047" s="4" t="s">
        <v>297</v>
      </c>
      <c r="B5047" s="4" t="s">
        <v>1790</v>
      </c>
      <c r="C5047" s="4" t="s">
        <v>46</v>
      </c>
      <c r="D5047" s="4"/>
      <c r="E5047" s="14" t="s">
        <v>840</v>
      </c>
      <c r="F5047" s="5"/>
      <c r="G5047" s="5"/>
      <c r="H5047" s="5"/>
      <c r="I5047" s="5"/>
      <c r="J5047" s="5"/>
      <c r="K5047" s="5"/>
      <c r="L5047" s="5"/>
      <c r="M5047" s="5">
        <f>M5048</f>
        <v>0</v>
      </c>
      <c r="N5047" s="5">
        <f t="shared" si="4238"/>
        <v>30.3</v>
      </c>
      <c r="O5047" s="5">
        <f t="shared" si="4238"/>
        <v>30.3</v>
      </c>
      <c r="P5047" s="5">
        <f t="shared" si="4238"/>
        <v>0</v>
      </c>
      <c r="Q5047" s="5">
        <f t="shared" si="4238"/>
        <v>0</v>
      </c>
      <c r="R5047" s="5">
        <f t="shared" si="4238"/>
        <v>0</v>
      </c>
      <c r="S5047" s="5">
        <f t="shared" si="4238"/>
        <v>0</v>
      </c>
      <c r="T5047" s="5">
        <f t="shared" si="4238"/>
        <v>30.3</v>
      </c>
      <c r="U5047" s="5">
        <f t="shared" si="4238"/>
        <v>0</v>
      </c>
      <c r="V5047" s="42">
        <f t="shared" si="4238"/>
        <v>0</v>
      </c>
      <c r="W5047" s="5">
        <f t="shared" si="4196"/>
        <v>100</v>
      </c>
      <c r="X5047" s="27"/>
    </row>
    <row r="5048" spans="1:24" ht="15.75" customHeight="1" x14ac:dyDescent="0.3">
      <c r="A5048" s="4" t="s">
        <v>297</v>
      </c>
      <c r="B5048" s="4" t="s">
        <v>1790</v>
      </c>
      <c r="C5048" s="4" t="s">
        <v>46</v>
      </c>
      <c r="D5048" s="4" t="s">
        <v>13</v>
      </c>
      <c r="E5048" s="14" t="s">
        <v>547</v>
      </c>
      <c r="F5048" s="5"/>
      <c r="G5048" s="5"/>
      <c r="H5048" s="5"/>
      <c r="I5048" s="5"/>
      <c r="J5048" s="5"/>
      <c r="K5048" s="5"/>
      <c r="L5048" s="5"/>
      <c r="M5048" s="5">
        <f>M5049</f>
        <v>0</v>
      </c>
      <c r="N5048" s="5">
        <f t="shared" si="4238"/>
        <v>30.3</v>
      </c>
      <c r="O5048" s="5">
        <f t="shared" si="4238"/>
        <v>30.3</v>
      </c>
      <c r="P5048" s="5">
        <f t="shared" si="4238"/>
        <v>0</v>
      </c>
      <c r="Q5048" s="5">
        <f t="shared" si="4238"/>
        <v>0</v>
      </c>
      <c r="R5048" s="5">
        <f t="shared" si="4238"/>
        <v>0</v>
      </c>
      <c r="S5048" s="5">
        <f t="shared" si="4238"/>
        <v>0</v>
      </c>
      <c r="T5048" s="5">
        <f t="shared" si="4238"/>
        <v>30.3</v>
      </c>
      <c r="U5048" s="5">
        <f t="shared" si="4238"/>
        <v>0</v>
      </c>
      <c r="V5048" s="42">
        <f t="shared" si="4238"/>
        <v>0</v>
      </c>
      <c r="W5048" s="5">
        <f t="shared" si="4196"/>
        <v>100</v>
      </c>
      <c r="X5048" s="27"/>
    </row>
    <row r="5049" spans="1:24" ht="15.75" customHeight="1" x14ac:dyDescent="0.3">
      <c r="A5049" s="4" t="s">
        <v>297</v>
      </c>
      <c r="B5049" s="4" t="s">
        <v>1790</v>
      </c>
      <c r="C5049" s="4" t="s">
        <v>46</v>
      </c>
      <c r="D5049" s="4" t="s">
        <v>14</v>
      </c>
      <c r="E5049" s="14" t="s">
        <v>549</v>
      </c>
      <c r="F5049" s="5"/>
      <c r="G5049" s="5"/>
      <c r="H5049" s="5"/>
      <c r="I5049" s="5"/>
      <c r="J5049" s="5"/>
      <c r="K5049" s="5"/>
      <c r="L5049" s="5"/>
      <c r="M5049" s="5">
        <v>0</v>
      </c>
      <c r="N5049" s="5">
        <v>30.3</v>
      </c>
      <c r="O5049" s="5">
        <v>30.3</v>
      </c>
      <c r="P5049" s="5">
        <v>0</v>
      </c>
      <c r="Q5049" s="5">
        <v>0</v>
      </c>
      <c r="R5049" s="5">
        <v>0</v>
      </c>
      <c r="S5049" s="5">
        <v>0</v>
      </c>
      <c r="T5049" s="5">
        <v>30.3</v>
      </c>
      <c r="U5049" s="5">
        <v>0</v>
      </c>
      <c r="V5049" s="42">
        <v>0</v>
      </c>
      <c r="W5049" s="5">
        <f t="shared" si="4196"/>
        <v>100</v>
      </c>
      <c r="X5049" s="27"/>
    </row>
    <row r="5050" spans="1:24" ht="47.25" customHeight="1" x14ac:dyDescent="0.3">
      <c r="A5050" s="4" t="s">
        <v>297</v>
      </c>
      <c r="B5050" s="4" t="s">
        <v>1790</v>
      </c>
      <c r="C5050" s="4" t="s">
        <v>1355</v>
      </c>
      <c r="D5050" s="4"/>
      <c r="E5050" s="14" t="s">
        <v>1357</v>
      </c>
      <c r="F5050" s="5"/>
      <c r="G5050" s="5"/>
      <c r="H5050" s="5"/>
      <c r="I5050" s="5"/>
      <c r="J5050" s="5"/>
      <c r="K5050" s="5"/>
      <c r="L5050" s="5"/>
      <c r="M5050" s="5">
        <f t="shared" si="4184"/>
        <v>0</v>
      </c>
      <c r="N5050" s="5">
        <f t="shared" ref="N5050:O5052" si="4239">N5051</f>
        <v>59.847499999999997</v>
      </c>
      <c r="O5050" s="5">
        <f t="shared" si="4239"/>
        <v>59.847499999999997</v>
      </c>
      <c r="P5050" s="5">
        <f t="shared" ref="P5050:V5052" si="4240">P5051</f>
        <v>0</v>
      </c>
      <c r="Q5050" s="5">
        <f t="shared" si="4240"/>
        <v>0</v>
      </c>
      <c r="R5050" s="5">
        <f t="shared" si="4240"/>
        <v>0</v>
      </c>
      <c r="S5050" s="5">
        <f t="shared" si="4240"/>
        <v>0</v>
      </c>
      <c r="T5050" s="5">
        <f t="shared" si="4240"/>
        <v>59.847499999999997</v>
      </c>
      <c r="U5050" s="5">
        <f t="shared" si="4240"/>
        <v>0</v>
      </c>
      <c r="V5050" s="42">
        <f t="shared" si="4240"/>
        <v>0</v>
      </c>
      <c r="W5050" s="5">
        <f t="shared" si="4196"/>
        <v>100</v>
      </c>
      <c r="X5050" s="27"/>
    </row>
    <row r="5051" spans="1:24" ht="31.5" customHeight="1" x14ac:dyDescent="0.3">
      <c r="A5051" s="4" t="s">
        <v>297</v>
      </c>
      <c r="B5051" s="4" t="s">
        <v>1790</v>
      </c>
      <c r="C5051" s="4" t="s">
        <v>1356</v>
      </c>
      <c r="D5051" s="4"/>
      <c r="E5051" s="14" t="s">
        <v>1358</v>
      </c>
      <c r="F5051" s="5"/>
      <c r="G5051" s="5"/>
      <c r="H5051" s="5"/>
      <c r="I5051" s="5"/>
      <c r="J5051" s="5"/>
      <c r="K5051" s="5"/>
      <c r="L5051" s="5"/>
      <c r="M5051" s="5">
        <f t="shared" si="4184"/>
        <v>0</v>
      </c>
      <c r="N5051" s="5">
        <f t="shared" si="4239"/>
        <v>59.847499999999997</v>
      </c>
      <c r="O5051" s="5">
        <f t="shared" si="4239"/>
        <v>59.847499999999997</v>
      </c>
      <c r="P5051" s="5">
        <f t="shared" si="4240"/>
        <v>0</v>
      </c>
      <c r="Q5051" s="5">
        <f t="shared" si="4240"/>
        <v>0</v>
      </c>
      <c r="R5051" s="5">
        <f t="shared" si="4240"/>
        <v>0</v>
      </c>
      <c r="S5051" s="5">
        <f t="shared" si="4240"/>
        <v>0</v>
      </c>
      <c r="T5051" s="5">
        <f t="shared" si="4240"/>
        <v>59.847499999999997</v>
      </c>
      <c r="U5051" s="5">
        <f t="shared" si="4240"/>
        <v>0</v>
      </c>
      <c r="V5051" s="42">
        <f t="shared" si="4240"/>
        <v>0</v>
      </c>
      <c r="W5051" s="5">
        <f t="shared" si="4196"/>
        <v>100</v>
      </c>
      <c r="X5051" s="27"/>
    </row>
    <row r="5052" spans="1:24" ht="31.5" customHeight="1" x14ac:dyDescent="0.3">
      <c r="A5052" s="4" t="s">
        <v>297</v>
      </c>
      <c r="B5052" s="4" t="s">
        <v>1790</v>
      </c>
      <c r="C5052" s="4" t="s">
        <v>1356</v>
      </c>
      <c r="D5052" s="4" t="s">
        <v>11</v>
      </c>
      <c r="E5052" s="14" t="s">
        <v>531</v>
      </c>
      <c r="F5052" s="5"/>
      <c r="G5052" s="5"/>
      <c r="H5052" s="5"/>
      <c r="I5052" s="5"/>
      <c r="J5052" s="5"/>
      <c r="K5052" s="5"/>
      <c r="L5052" s="5"/>
      <c r="M5052" s="5">
        <f t="shared" si="4184"/>
        <v>0</v>
      </c>
      <c r="N5052" s="5">
        <f t="shared" si="4239"/>
        <v>59.847499999999997</v>
      </c>
      <c r="O5052" s="5">
        <f t="shared" si="4239"/>
        <v>59.847499999999997</v>
      </c>
      <c r="P5052" s="5">
        <f t="shared" si="4240"/>
        <v>0</v>
      </c>
      <c r="Q5052" s="5">
        <f t="shared" si="4240"/>
        <v>0</v>
      </c>
      <c r="R5052" s="5">
        <f t="shared" si="4240"/>
        <v>0</v>
      </c>
      <c r="S5052" s="5">
        <f t="shared" si="4240"/>
        <v>0</v>
      </c>
      <c r="T5052" s="5">
        <f t="shared" si="4240"/>
        <v>59.847499999999997</v>
      </c>
      <c r="U5052" s="5">
        <f t="shared" si="4240"/>
        <v>0</v>
      </c>
      <c r="V5052" s="42">
        <f t="shared" si="4240"/>
        <v>0</v>
      </c>
      <c r="W5052" s="5">
        <f t="shared" si="4196"/>
        <v>100</v>
      </c>
      <c r="X5052" s="27"/>
    </row>
    <row r="5053" spans="1:24" ht="31.5" customHeight="1" x14ac:dyDescent="0.3">
      <c r="A5053" s="4" t="s">
        <v>297</v>
      </c>
      <c r="B5053" s="4" t="s">
        <v>1790</v>
      </c>
      <c r="C5053" s="4" t="s">
        <v>1356</v>
      </c>
      <c r="D5053" s="4" t="s">
        <v>12</v>
      </c>
      <c r="E5053" s="14" t="s">
        <v>532</v>
      </c>
      <c r="F5053" s="5"/>
      <c r="G5053" s="5"/>
      <c r="H5053" s="5"/>
      <c r="I5053" s="5"/>
      <c r="J5053" s="5"/>
      <c r="K5053" s="5"/>
      <c r="L5053" s="5"/>
      <c r="M5053" s="5">
        <f t="shared" si="4184"/>
        <v>0</v>
      </c>
      <c r="N5053" s="5">
        <v>59.847499999999997</v>
      </c>
      <c r="O5053" s="5">
        <v>59.847499999999997</v>
      </c>
      <c r="P5053" s="5">
        <v>0</v>
      </c>
      <c r="Q5053" s="5">
        <v>0</v>
      </c>
      <c r="R5053" s="5">
        <v>0</v>
      </c>
      <c r="S5053" s="5">
        <v>0</v>
      </c>
      <c r="T5053" s="5">
        <v>59.847499999999997</v>
      </c>
      <c r="U5053" s="5">
        <v>0</v>
      </c>
      <c r="V5053" s="42">
        <v>0</v>
      </c>
      <c r="W5053" s="5">
        <f t="shared" si="4196"/>
        <v>100</v>
      </c>
      <c r="X5053" s="27"/>
    </row>
    <row r="5054" spans="1:24" s="3" customFormat="1" ht="31.5" customHeight="1" x14ac:dyDescent="0.3">
      <c r="A5054" s="7" t="s">
        <v>327</v>
      </c>
      <c r="B5054" s="7" t="s">
        <v>1759</v>
      </c>
      <c r="C5054" s="7"/>
      <c r="D5054" s="7"/>
      <c r="E5054" s="18" t="s">
        <v>943</v>
      </c>
      <c r="F5054" s="8">
        <f t="shared" ref="F5054:L5054" si="4241">F5055+F5167</f>
        <v>6465780.2000000002</v>
      </c>
      <c r="G5054" s="8">
        <f t="shared" si="4241"/>
        <v>6058295</v>
      </c>
      <c r="H5054" s="8">
        <f t="shared" si="4241"/>
        <v>5996715.9999999991</v>
      </c>
      <c r="I5054" s="8">
        <f t="shared" si="4241"/>
        <v>-56771.4</v>
      </c>
      <c r="J5054" s="8">
        <f t="shared" si="4241"/>
        <v>12487.800000000003</v>
      </c>
      <c r="K5054" s="8">
        <f t="shared" si="4241"/>
        <v>-74943.900000000009</v>
      </c>
      <c r="L5054" s="8">
        <f t="shared" si="4241"/>
        <v>660024.272</v>
      </c>
      <c r="M5054" s="8">
        <f t="shared" si="4184"/>
        <v>7069033.0719999997</v>
      </c>
      <c r="N5054" s="8">
        <f>N5055+N5167</f>
        <v>7048117.3488500006</v>
      </c>
      <c r="O5054" s="8">
        <f>O5055+O5167</f>
        <v>4787909.9147299994</v>
      </c>
      <c r="P5054" s="8">
        <f t="shared" ref="P5054:V5054" si="4242">P5055+P5167</f>
        <v>581396.82163999998</v>
      </c>
      <c r="Q5054" s="8">
        <f t="shared" si="4242"/>
        <v>216367.04743000001</v>
      </c>
      <c r="R5054" s="8">
        <f t="shared" si="4242"/>
        <v>0</v>
      </c>
      <c r="S5054" s="8">
        <f t="shared" si="4242"/>
        <v>0</v>
      </c>
      <c r="T5054" s="8">
        <f t="shared" si="4242"/>
        <v>6256853.3282600008</v>
      </c>
      <c r="U5054" s="8">
        <f t="shared" si="4242"/>
        <v>219675.2654</v>
      </c>
      <c r="V5054" s="40">
        <f t="shared" si="4242"/>
        <v>0</v>
      </c>
      <c r="W5054" s="8">
        <f t="shared" si="4196"/>
        <v>88.773398889008206</v>
      </c>
      <c r="X5054" s="22"/>
    </row>
    <row r="5055" spans="1:24" s="3" customFormat="1" ht="15.75" customHeight="1" x14ac:dyDescent="0.3">
      <c r="A5055" s="7" t="s">
        <v>327</v>
      </c>
      <c r="B5055" s="7" t="s">
        <v>30</v>
      </c>
      <c r="C5055" s="7"/>
      <c r="D5055" s="7"/>
      <c r="E5055" s="18" t="s">
        <v>493</v>
      </c>
      <c r="F5055" s="8">
        <f t="shared" ref="F5055:L5055" si="4243">F5056+F5147</f>
        <v>6465780.2000000002</v>
      </c>
      <c r="G5055" s="8">
        <f t="shared" si="4243"/>
        <v>6058295</v>
      </c>
      <c r="H5055" s="8">
        <f t="shared" si="4243"/>
        <v>5996715.9999999991</v>
      </c>
      <c r="I5055" s="8">
        <f t="shared" si="4243"/>
        <v>-56771.4</v>
      </c>
      <c r="J5055" s="8">
        <f t="shared" si="4243"/>
        <v>12487.800000000003</v>
      </c>
      <c r="K5055" s="8">
        <f t="shared" si="4243"/>
        <v>-74943.900000000009</v>
      </c>
      <c r="L5055" s="8">
        <f t="shared" si="4243"/>
        <v>385442.61099999998</v>
      </c>
      <c r="M5055" s="8">
        <f t="shared" si="4184"/>
        <v>6794451.4109999994</v>
      </c>
      <c r="N5055" s="8">
        <f>N5056+N5147</f>
        <v>6785339.3648700006</v>
      </c>
      <c r="O5055" s="8">
        <f>O5056+O5147</f>
        <v>4579468.0753099993</v>
      </c>
      <c r="P5055" s="8">
        <f t="shared" ref="P5055:V5055" si="4244">P5056+P5147</f>
        <v>332246.80264000001</v>
      </c>
      <c r="Q5055" s="8">
        <f t="shared" si="4244"/>
        <v>22623.700380000002</v>
      </c>
      <c r="R5055" s="8">
        <f t="shared" si="4244"/>
        <v>0</v>
      </c>
      <c r="S5055" s="8">
        <f t="shared" si="4244"/>
        <v>0</v>
      </c>
      <c r="T5055" s="8">
        <f t="shared" si="4244"/>
        <v>6045518.4362600008</v>
      </c>
      <c r="U5055" s="8">
        <f t="shared" si="4244"/>
        <v>21968.338380000001</v>
      </c>
      <c r="V5055" s="40">
        <f t="shared" si="4244"/>
        <v>0</v>
      </c>
      <c r="W5055" s="8">
        <f t="shared" si="4196"/>
        <v>89.096773369357123</v>
      </c>
      <c r="X5055" s="22"/>
    </row>
    <row r="5056" spans="1:24" s="10" customFormat="1" ht="15.75" customHeight="1" x14ac:dyDescent="0.3">
      <c r="A5056" s="9" t="s">
        <v>327</v>
      </c>
      <c r="B5056" s="9" t="s">
        <v>1794</v>
      </c>
      <c r="C5056" s="9"/>
      <c r="D5056" s="9"/>
      <c r="E5056" s="13" t="s">
        <v>509</v>
      </c>
      <c r="F5056" s="11">
        <f t="shared" ref="F5056:L5056" si="4245">F5057+F5121+F5126+F5138</f>
        <v>6340253.5</v>
      </c>
      <c r="G5056" s="11">
        <f t="shared" si="4245"/>
        <v>6036899.0999999996</v>
      </c>
      <c r="H5056" s="11">
        <f t="shared" si="4245"/>
        <v>5978672.4999999991</v>
      </c>
      <c r="I5056" s="11">
        <f t="shared" si="4245"/>
        <v>-56771.4</v>
      </c>
      <c r="J5056" s="11">
        <f t="shared" si="4245"/>
        <v>12487.800000000003</v>
      </c>
      <c r="K5056" s="11">
        <f t="shared" si="4245"/>
        <v>-74943.900000000009</v>
      </c>
      <c r="L5056" s="11">
        <f t="shared" si="4245"/>
        <v>377547.75699999998</v>
      </c>
      <c r="M5056" s="11">
        <f t="shared" si="4184"/>
        <v>6661029.8569999998</v>
      </c>
      <c r="N5056" s="11">
        <f>N5057+N5121+N5126+N5138</f>
        <v>6714906.3748900006</v>
      </c>
      <c r="O5056" s="11">
        <f>O5057+O5121+O5126+O5138</f>
        <v>4554708.3983799992</v>
      </c>
      <c r="P5056" s="11">
        <f t="shared" ref="P5056:V5056" si="4246">P5057+P5121+P5126+P5138</f>
        <v>321667.40226</v>
      </c>
      <c r="Q5056" s="11">
        <f t="shared" si="4246"/>
        <v>12044.300000000001</v>
      </c>
      <c r="R5056" s="11">
        <f t="shared" si="4246"/>
        <v>0</v>
      </c>
      <c r="S5056" s="11">
        <f t="shared" si="4246"/>
        <v>0</v>
      </c>
      <c r="T5056" s="11">
        <f t="shared" si="4246"/>
        <v>6004840.1115900008</v>
      </c>
      <c r="U5056" s="11">
        <f t="shared" si="4246"/>
        <v>11388.938</v>
      </c>
      <c r="V5056" s="41">
        <f t="shared" si="4246"/>
        <v>0</v>
      </c>
      <c r="W5056" s="11">
        <f t="shared" si="4196"/>
        <v>89.425522506832692</v>
      </c>
      <c r="X5056" s="26"/>
    </row>
    <row r="5057" spans="1:25" ht="47.25" customHeight="1" x14ac:dyDescent="0.3">
      <c r="A5057" s="4" t="s">
        <v>327</v>
      </c>
      <c r="B5057" s="4" t="s">
        <v>1794</v>
      </c>
      <c r="C5057" s="4" t="s">
        <v>32</v>
      </c>
      <c r="D5057" s="4"/>
      <c r="E5057" s="14" t="s">
        <v>1173</v>
      </c>
      <c r="F5057" s="5">
        <f t="shared" ref="F5057:L5057" si="4247">F5058</f>
        <v>6323957</v>
      </c>
      <c r="G5057" s="5">
        <f t="shared" si="4247"/>
        <v>6020602.5999999996</v>
      </c>
      <c r="H5057" s="5">
        <f t="shared" si="4247"/>
        <v>5962375.9999999991</v>
      </c>
      <c r="I5057" s="5">
        <f t="shared" si="4247"/>
        <v>-56771.4</v>
      </c>
      <c r="J5057" s="5">
        <f t="shared" si="4247"/>
        <v>12487.800000000003</v>
      </c>
      <c r="K5057" s="5">
        <f t="shared" si="4247"/>
        <v>-74943.900000000009</v>
      </c>
      <c r="L5057" s="5">
        <f t="shared" si="4247"/>
        <v>377397.25699999998</v>
      </c>
      <c r="M5057" s="5">
        <f t="shared" si="4184"/>
        <v>6644582.8569999998</v>
      </c>
      <c r="N5057" s="5">
        <f>N5058</f>
        <v>6697692.9708900005</v>
      </c>
      <c r="O5057" s="5">
        <f>O5058</f>
        <v>4542191.9639299996</v>
      </c>
      <c r="P5057" s="5">
        <f t="shared" ref="P5057:V5057" si="4248">P5058</f>
        <v>321627.89825999999</v>
      </c>
      <c r="Q5057" s="5">
        <f t="shared" si="4248"/>
        <v>12005.2</v>
      </c>
      <c r="R5057" s="5">
        <f t="shared" si="4248"/>
        <v>0</v>
      </c>
      <c r="S5057" s="5">
        <f t="shared" si="4248"/>
        <v>0</v>
      </c>
      <c r="T5057" s="5">
        <f t="shared" si="4248"/>
        <v>5987630.5240100008</v>
      </c>
      <c r="U5057" s="5">
        <f t="shared" si="4248"/>
        <v>11349.433999999999</v>
      </c>
      <c r="V5057" s="42">
        <f t="shared" si="4248"/>
        <v>0</v>
      </c>
      <c r="W5057" s="5">
        <f t="shared" si="4196"/>
        <v>89.398402554937576</v>
      </c>
      <c r="X5057" s="27"/>
    </row>
    <row r="5058" spans="1:25" ht="47.25" customHeight="1" x14ac:dyDescent="0.3">
      <c r="A5058" s="4" t="s">
        <v>327</v>
      </c>
      <c r="B5058" s="4" t="s">
        <v>1794</v>
      </c>
      <c r="C5058" s="4" t="s">
        <v>33</v>
      </c>
      <c r="D5058" s="4"/>
      <c r="E5058" s="14" t="s">
        <v>1174</v>
      </c>
      <c r="F5058" s="5">
        <f t="shared" ref="F5058:L5058" si="4249">F5059+F5086+F5108+F5112</f>
        <v>6323957</v>
      </c>
      <c r="G5058" s="5">
        <f t="shared" si="4249"/>
        <v>6020602.5999999996</v>
      </c>
      <c r="H5058" s="5">
        <f t="shared" si="4249"/>
        <v>5962375.9999999991</v>
      </c>
      <c r="I5058" s="5">
        <f t="shared" si="4249"/>
        <v>-56771.4</v>
      </c>
      <c r="J5058" s="5">
        <f t="shared" si="4249"/>
        <v>12487.800000000003</v>
      </c>
      <c r="K5058" s="5">
        <f t="shared" si="4249"/>
        <v>-74943.900000000009</v>
      </c>
      <c r="L5058" s="5">
        <f t="shared" si="4249"/>
        <v>377397.25699999998</v>
      </c>
      <c r="M5058" s="5">
        <f t="shared" si="4184"/>
        <v>6644582.8569999998</v>
      </c>
      <c r="N5058" s="5">
        <f>N5059+N5086+N5108+N5112</f>
        <v>6697692.9708900005</v>
      </c>
      <c r="O5058" s="5">
        <f>O5059+O5086+O5108+O5112</f>
        <v>4542191.9639299996</v>
      </c>
      <c r="P5058" s="5">
        <f t="shared" ref="P5058:V5058" si="4250">P5059+P5086+P5108+P5112</f>
        <v>321627.89825999999</v>
      </c>
      <c r="Q5058" s="5">
        <f t="shared" si="4250"/>
        <v>12005.2</v>
      </c>
      <c r="R5058" s="5">
        <f t="shared" si="4250"/>
        <v>0</v>
      </c>
      <c r="S5058" s="5">
        <f t="shared" si="4250"/>
        <v>0</v>
      </c>
      <c r="T5058" s="5">
        <f t="shared" si="4250"/>
        <v>5987630.5240100008</v>
      </c>
      <c r="U5058" s="5">
        <f t="shared" si="4250"/>
        <v>11349.433999999999</v>
      </c>
      <c r="V5058" s="42">
        <f t="shared" si="4250"/>
        <v>0</v>
      </c>
      <c r="W5058" s="5">
        <f t="shared" si="4196"/>
        <v>89.398402554937576</v>
      </c>
      <c r="X5058" s="27"/>
    </row>
    <row r="5059" spans="1:25" ht="78.75" customHeight="1" x14ac:dyDescent="0.3">
      <c r="A5059" s="4" t="s">
        <v>327</v>
      </c>
      <c r="B5059" s="4" t="s">
        <v>1794</v>
      </c>
      <c r="C5059" s="4" t="s">
        <v>331</v>
      </c>
      <c r="D5059" s="4"/>
      <c r="E5059" s="14" t="s">
        <v>1175</v>
      </c>
      <c r="F5059" s="5">
        <f>F5063+F5077+F5080+F5071+F5074+F5083+F5060</f>
        <v>5718041.6000000006</v>
      </c>
      <c r="G5059" s="5">
        <f>G5063+G5077+G5080+G5071+G5074+G5083+G5060</f>
        <v>5462291.5</v>
      </c>
      <c r="H5059" s="5">
        <f>H5063+H5077+H5080+H5071+H5074+H5083+H5060</f>
        <v>5798596.3999999994</v>
      </c>
      <c r="I5059" s="5">
        <f>I5063+I5077+I5080+I5071+I5074+I5083+I5060+I5068</f>
        <v>-56771.4</v>
      </c>
      <c r="J5059" s="5">
        <f>J5063+J5077+J5080+J5071+J5074+J5083+J5060+J5068</f>
        <v>-64483.7</v>
      </c>
      <c r="K5059" s="5">
        <f>K5063+K5077+K5080+K5071+K5074+K5083+K5060+K5068</f>
        <v>-74943.900000000009</v>
      </c>
      <c r="L5059" s="5">
        <f>L5063+L5077+L5080+L5071+L5074+L5083+L5060+L5068</f>
        <v>252706.97899999999</v>
      </c>
      <c r="M5059" s="5">
        <f t="shared" ref="M5059:M5129" si="4251">F5059+I5059+L5059</f>
        <v>5913977.1790000005</v>
      </c>
      <c r="N5059" s="5">
        <f>N5063+N5077+N5080+N5071+N5074+N5083+N5060+N5068</f>
        <v>5907957.1318899998</v>
      </c>
      <c r="O5059" s="5">
        <f>O5063+O5077+O5080+O5071+O5074+O5083+O5060+O5068</f>
        <v>4397673.15393</v>
      </c>
      <c r="P5059" s="5">
        <f t="shared" ref="P5059:V5059" si="4252">P5063+P5077+P5080+P5071+P5074+P5083+P5060</f>
        <v>23648.332259999999</v>
      </c>
      <c r="Q5059" s="5">
        <f t="shared" si="4252"/>
        <v>12005.2</v>
      </c>
      <c r="R5059" s="5">
        <f t="shared" si="4252"/>
        <v>0</v>
      </c>
      <c r="S5059" s="5">
        <f t="shared" si="4252"/>
        <v>0</v>
      </c>
      <c r="T5059" s="5">
        <f>T5063+T5077+T5080+T5071+T5074+T5083+T5060+T5068</f>
        <v>5797276.9980800012</v>
      </c>
      <c r="U5059" s="5">
        <f t="shared" si="4252"/>
        <v>11349.433999999999</v>
      </c>
      <c r="V5059" s="42">
        <f t="shared" si="4252"/>
        <v>0</v>
      </c>
      <c r="W5059" s="5">
        <f t="shared" si="4196"/>
        <v>98.126592130931883</v>
      </c>
      <c r="X5059" s="27"/>
    </row>
    <row r="5060" spans="1:25" ht="78.75" hidden="1" customHeight="1" x14ac:dyDescent="0.25">
      <c r="A5060" s="4" t="s">
        <v>327</v>
      </c>
      <c r="B5060" s="4" t="s">
        <v>1794</v>
      </c>
      <c r="C5060" s="4" t="s">
        <v>1422</v>
      </c>
      <c r="D5060" s="4"/>
      <c r="E5060" s="14" t="s">
        <v>1421</v>
      </c>
      <c r="F5060" s="5">
        <f t="shared" ref="F5060:L5061" si="4253">F5061</f>
        <v>0</v>
      </c>
      <c r="G5060" s="5">
        <f t="shared" si="4253"/>
        <v>0</v>
      </c>
      <c r="H5060" s="5">
        <f t="shared" si="4253"/>
        <v>0</v>
      </c>
      <c r="I5060" s="5">
        <f t="shared" si="4253"/>
        <v>0</v>
      </c>
      <c r="J5060" s="5">
        <f t="shared" si="4253"/>
        <v>0</v>
      </c>
      <c r="K5060" s="5">
        <f t="shared" si="4253"/>
        <v>0</v>
      </c>
      <c r="L5060" s="5">
        <f t="shared" si="4253"/>
        <v>0</v>
      </c>
      <c r="M5060" s="5">
        <f t="shared" si="4251"/>
        <v>0</v>
      </c>
      <c r="N5060" s="5">
        <f>N5061</f>
        <v>0</v>
      </c>
      <c r="O5060" s="5">
        <f>O5061</f>
        <v>0</v>
      </c>
      <c r="P5060" s="5">
        <f t="shared" ref="P5060:V5061" si="4254">P5061</f>
        <v>0</v>
      </c>
      <c r="Q5060" s="5">
        <f t="shared" si="4254"/>
        <v>0</v>
      </c>
      <c r="R5060" s="5">
        <f t="shared" si="4254"/>
        <v>0</v>
      </c>
      <c r="S5060" s="5">
        <f t="shared" si="4254"/>
        <v>0</v>
      </c>
      <c r="T5060" s="5">
        <f t="shared" si="4254"/>
        <v>0</v>
      </c>
      <c r="U5060" s="5">
        <f t="shared" si="4254"/>
        <v>0</v>
      </c>
      <c r="V5060" s="42">
        <f t="shared" si="4254"/>
        <v>0</v>
      </c>
      <c r="W5060" s="5" t="e">
        <f t="shared" si="4196"/>
        <v>#DIV/0!</v>
      </c>
      <c r="X5060" s="27" t="s">
        <v>1591</v>
      </c>
      <c r="Y5060" s="2" t="s">
        <v>1630</v>
      </c>
    </row>
    <row r="5061" spans="1:25" ht="31.5" hidden="1" customHeight="1" x14ac:dyDescent="0.3">
      <c r="A5061" s="4" t="s">
        <v>327</v>
      </c>
      <c r="B5061" s="4" t="s">
        <v>1794</v>
      </c>
      <c r="C5061" s="4" t="s">
        <v>1422</v>
      </c>
      <c r="D5061" s="4" t="s">
        <v>11</v>
      </c>
      <c r="E5061" s="14" t="s">
        <v>531</v>
      </c>
      <c r="F5061" s="5">
        <f t="shared" si="4253"/>
        <v>0</v>
      </c>
      <c r="G5061" s="5">
        <f t="shared" si="4253"/>
        <v>0</v>
      </c>
      <c r="H5061" s="5">
        <f t="shared" si="4253"/>
        <v>0</v>
      </c>
      <c r="I5061" s="5">
        <f t="shared" si="4253"/>
        <v>0</v>
      </c>
      <c r="J5061" s="5">
        <f t="shared" si="4253"/>
        <v>0</v>
      </c>
      <c r="K5061" s="5">
        <f t="shared" si="4253"/>
        <v>0</v>
      </c>
      <c r="L5061" s="5">
        <f t="shared" si="4253"/>
        <v>0</v>
      </c>
      <c r="M5061" s="5">
        <f t="shared" si="4251"/>
        <v>0</v>
      </c>
      <c r="N5061" s="5">
        <f>N5062</f>
        <v>0</v>
      </c>
      <c r="O5061" s="5">
        <f>O5062</f>
        <v>0</v>
      </c>
      <c r="P5061" s="5">
        <f t="shared" si="4254"/>
        <v>0</v>
      </c>
      <c r="Q5061" s="5">
        <f t="shared" si="4254"/>
        <v>0</v>
      </c>
      <c r="R5061" s="5">
        <f t="shared" si="4254"/>
        <v>0</v>
      </c>
      <c r="S5061" s="5">
        <f t="shared" si="4254"/>
        <v>0</v>
      </c>
      <c r="T5061" s="5">
        <f t="shared" si="4254"/>
        <v>0</v>
      </c>
      <c r="U5061" s="5">
        <f t="shared" si="4254"/>
        <v>0</v>
      </c>
      <c r="V5061" s="42">
        <f t="shared" si="4254"/>
        <v>0</v>
      </c>
      <c r="W5061" s="5" t="e">
        <f t="shared" si="4196"/>
        <v>#DIV/0!</v>
      </c>
      <c r="X5061" s="27" t="s">
        <v>1591</v>
      </c>
      <c r="Y5061" s="2" t="s">
        <v>1630</v>
      </c>
    </row>
    <row r="5062" spans="1:25" ht="31.5" hidden="1" customHeight="1" x14ac:dyDescent="0.3">
      <c r="A5062" s="4" t="s">
        <v>327</v>
      </c>
      <c r="B5062" s="4" t="s">
        <v>1794</v>
      </c>
      <c r="C5062" s="4" t="s">
        <v>1422</v>
      </c>
      <c r="D5062" s="4" t="s">
        <v>12</v>
      </c>
      <c r="E5062" s="14" t="s">
        <v>532</v>
      </c>
      <c r="F5062" s="5"/>
      <c r="G5062" s="5"/>
      <c r="H5062" s="5"/>
      <c r="I5062" s="5"/>
      <c r="J5062" s="5"/>
      <c r="K5062" s="5"/>
      <c r="L5062" s="5"/>
      <c r="M5062" s="5">
        <f t="shared" si="4251"/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42">
        <v>0</v>
      </c>
      <c r="W5062" s="5" t="e">
        <f t="shared" si="4196"/>
        <v>#DIV/0!</v>
      </c>
      <c r="X5062" s="27" t="s">
        <v>1591</v>
      </c>
      <c r="Y5062" s="2" t="s">
        <v>1630</v>
      </c>
    </row>
    <row r="5063" spans="1:25" ht="63" customHeight="1" x14ac:dyDescent="0.3">
      <c r="A5063" s="4" t="s">
        <v>327</v>
      </c>
      <c r="B5063" s="4" t="s">
        <v>1794</v>
      </c>
      <c r="C5063" s="4" t="s">
        <v>328</v>
      </c>
      <c r="D5063" s="4"/>
      <c r="E5063" s="14" t="s">
        <v>873</v>
      </c>
      <c r="F5063" s="5">
        <f t="shared" ref="F5063:L5064" si="4255">F5064</f>
        <v>4964698.7</v>
      </c>
      <c r="G5063" s="5">
        <f t="shared" si="4255"/>
        <v>4746455.7</v>
      </c>
      <c r="H5063" s="5">
        <f t="shared" si="4255"/>
        <v>5007006.8</v>
      </c>
      <c r="I5063" s="5">
        <f t="shared" si="4255"/>
        <v>-73901.8</v>
      </c>
      <c r="J5063" s="5">
        <f t="shared" si="4255"/>
        <v>-64483.7</v>
      </c>
      <c r="K5063" s="5">
        <f t="shared" si="4255"/>
        <v>-4645.8</v>
      </c>
      <c r="L5063" s="5">
        <f>L5064+L5066</f>
        <v>220732.92199999999</v>
      </c>
      <c r="M5063" s="5">
        <f t="shared" si="4251"/>
        <v>5111529.8220000006</v>
      </c>
      <c r="N5063" s="5">
        <f>N5064+N5066</f>
        <v>5105871.8426299999</v>
      </c>
      <c r="O5063" s="5">
        <f t="shared" ref="O5063:V5063" si="4256">O5064+O5066</f>
        <v>3820923.6190800001</v>
      </c>
      <c r="P5063" s="5">
        <f t="shared" si="4256"/>
        <v>0</v>
      </c>
      <c r="Q5063" s="5">
        <f t="shared" si="4256"/>
        <v>0</v>
      </c>
      <c r="R5063" s="5">
        <f t="shared" si="4256"/>
        <v>0</v>
      </c>
      <c r="S5063" s="5">
        <f t="shared" si="4256"/>
        <v>0</v>
      </c>
      <c r="T5063" s="5">
        <f t="shared" si="4256"/>
        <v>5023464.4422200006</v>
      </c>
      <c r="U5063" s="5">
        <f t="shared" si="4256"/>
        <v>0</v>
      </c>
      <c r="V5063" s="42">
        <f t="shared" si="4256"/>
        <v>0</v>
      </c>
      <c r="W5063" s="5">
        <f t="shared" si="4196"/>
        <v>98.386026853984816</v>
      </c>
      <c r="X5063" s="27"/>
    </row>
    <row r="5064" spans="1:25" ht="31.5" customHeight="1" x14ac:dyDescent="0.3">
      <c r="A5064" s="4" t="s">
        <v>327</v>
      </c>
      <c r="B5064" s="4" t="s">
        <v>1794</v>
      </c>
      <c r="C5064" s="4" t="s">
        <v>328</v>
      </c>
      <c r="D5064" s="4" t="s">
        <v>11</v>
      </c>
      <c r="E5064" s="14" t="s">
        <v>531</v>
      </c>
      <c r="F5064" s="5">
        <f t="shared" si="4255"/>
        <v>4964698.7</v>
      </c>
      <c r="G5064" s="5">
        <f t="shared" si="4255"/>
        <v>4746455.7</v>
      </c>
      <c r="H5064" s="5">
        <f t="shared" si="4255"/>
        <v>5007006.8</v>
      </c>
      <c r="I5064" s="5">
        <f t="shared" si="4255"/>
        <v>-73901.8</v>
      </c>
      <c r="J5064" s="5">
        <f t="shared" si="4255"/>
        <v>-64483.7</v>
      </c>
      <c r="K5064" s="5">
        <f t="shared" si="4255"/>
        <v>-4645.8</v>
      </c>
      <c r="L5064" s="5">
        <f t="shared" si="4255"/>
        <v>219126.55799999999</v>
      </c>
      <c r="M5064" s="5">
        <f t="shared" si="4251"/>
        <v>5109923.4580000006</v>
      </c>
      <c r="N5064" s="5">
        <f>N5065</f>
        <v>5104161.7086300002</v>
      </c>
      <c r="O5064" s="5">
        <f>O5065</f>
        <v>3819274.4830800002</v>
      </c>
      <c r="P5064" s="5">
        <f t="shared" ref="P5064:V5064" si="4257">P5065</f>
        <v>0</v>
      </c>
      <c r="Q5064" s="5">
        <f t="shared" si="4257"/>
        <v>0</v>
      </c>
      <c r="R5064" s="5">
        <f t="shared" si="4257"/>
        <v>0</v>
      </c>
      <c r="S5064" s="5">
        <f t="shared" si="4257"/>
        <v>0</v>
      </c>
      <c r="T5064" s="5">
        <f t="shared" si="4257"/>
        <v>5021754.3087200001</v>
      </c>
      <c r="U5064" s="5">
        <f t="shared" si="4257"/>
        <v>0</v>
      </c>
      <c r="V5064" s="42">
        <f t="shared" si="4257"/>
        <v>0</v>
      </c>
      <c r="W5064" s="5">
        <f t="shared" si="4196"/>
        <v>98.38548610694157</v>
      </c>
      <c r="X5064" s="27"/>
    </row>
    <row r="5065" spans="1:25" ht="31.5" customHeight="1" x14ac:dyDescent="0.3">
      <c r="A5065" s="4" t="s">
        <v>327</v>
      </c>
      <c r="B5065" s="4" t="s">
        <v>1794</v>
      </c>
      <c r="C5065" s="4" t="s">
        <v>328</v>
      </c>
      <c r="D5065" s="4" t="s">
        <v>12</v>
      </c>
      <c r="E5065" s="14" t="s">
        <v>532</v>
      </c>
      <c r="F5065" s="5">
        <v>4964698.7</v>
      </c>
      <c r="G5065" s="5">
        <v>4746455.7</v>
      </c>
      <c r="H5065" s="5">
        <v>5007006.8</v>
      </c>
      <c r="I5065" s="5">
        <v>-73901.8</v>
      </c>
      <c r="J5065" s="5">
        <v>-64483.7</v>
      </c>
      <c r="K5065" s="5">
        <v>-4645.8</v>
      </c>
      <c r="L5065" s="5">
        <f>140485.522+78641.036</f>
        <v>219126.55799999999</v>
      </c>
      <c r="M5065" s="5">
        <f t="shared" si="4251"/>
        <v>5109923.4580000006</v>
      </c>
      <c r="N5065" s="5">
        <v>5104161.7086300002</v>
      </c>
      <c r="O5065" s="5">
        <v>3819274.4830800002</v>
      </c>
      <c r="P5065" s="5">
        <v>0</v>
      </c>
      <c r="Q5065" s="5">
        <v>0</v>
      </c>
      <c r="R5065" s="5">
        <v>0</v>
      </c>
      <c r="S5065" s="5">
        <v>0</v>
      </c>
      <c r="T5065" s="5">
        <v>5021754.3087200001</v>
      </c>
      <c r="U5065" s="5">
        <v>0</v>
      </c>
      <c r="V5065" s="42">
        <v>0</v>
      </c>
      <c r="W5065" s="5">
        <f t="shared" si="4196"/>
        <v>98.38548610694157</v>
      </c>
      <c r="X5065" s="27"/>
    </row>
    <row r="5066" spans="1:25" ht="15.75" customHeight="1" x14ac:dyDescent="0.3">
      <c r="A5066" s="4" t="s">
        <v>327</v>
      </c>
      <c r="B5066" s="4" t="s">
        <v>1794</v>
      </c>
      <c r="C5066" s="4" t="s">
        <v>328</v>
      </c>
      <c r="D5066" s="4" t="s">
        <v>13</v>
      </c>
      <c r="E5066" s="14" t="s">
        <v>547</v>
      </c>
      <c r="F5066" s="5"/>
      <c r="G5066" s="5"/>
      <c r="H5066" s="5"/>
      <c r="I5066" s="5"/>
      <c r="J5066" s="5"/>
      <c r="K5066" s="5"/>
      <c r="L5066" s="5">
        <f>L5067</f>
        <v>1606.364</v>
      </c>
      <c r="M5066" s="5">
        <f>L5066</f>
        <v>1606.364</v>
      </c>
      <c r="N5066" s="5">
        <f t="shared" ref="N5066:V5066" si="4258">N5067</f>
        <v>1710.134</v>
      </c>
      <c r="O5066" s="5">
        <f t="shared" si="4258"/>
        <v>1649.136</v>
      </c>
      <c r="P5066" s="5">
        <f t="shared" si="4258"/>
        <v>0</v>
      </c>
      <c r="Q5066" s="5">
        <f t="shared" si="4258"/>
        <v>0</v>
      </c>
      <c r="R5066" s="5">
        <f t="shared" si="4258"/>
        <v>0</v>
      </c>
      <c r="S5066" s="5">
        <f t="shared" si="4258"/>
        <v>0</v>
      </c>
      <c r="T5066" s="5">
        <f t="shared" si="4258"/>
        <v>1710.1334999999999</v>
      </c>
      <c r="U5066" s="5">
        <f t="shared" si="4258"/>
        <v>0</v>
      </c>
      <c r="V5066" s="42">
        <f t="shared" si="4258"/>
        <v>0</v>
      </c>
      <c r="W5066" s="5">
        <f t="shared" si="4196"/>
        <v>99.999970762525038</v>
      </c>
      <c r="X5066" s="27"/>
    </row>
    <row r="5067" spans="1:25" ht="15.75" customHeight="1" x14ac:dyDescent="0.3">
      <c r="A5067" s="4" t="s">
        <v>327</v>
      </c>
      <c r="B5067" s="4" t="s">
        <v>1794</v>
      </c>
      <c r="C5067" s="4" t="s">
        <v>328</v>
      </c>
      <c r="D5067" s="4" t="s">
        <v>14</v>
      </c>
      <c r="E5067" s="14" t="s">
        <v>549</v>
      </c>
      <c r="F5067" s="5"/>
      <c r="G5067" s="5"/>
      <c r="H5067" s="5"/>
      <c r="I5067" s="5"/>
      <c r="J5067" s="5"/>
      <c r="K5067" s="5"/>
      <c r="L5067" s="5">
        <f>1606.364</f>
        <v>1606.364</v>
      </c>
      <c r="M5067" s="5">
        <f>L5067</f>
        <v>1606.364</v>
      </c>
      <c r="N5067" s="5">
        <v>1710.134</v>
      </c>
      <c r="O5067" s="5">
        <v>1649.136</v>
      </c>
      <c r="P5067" s="5">
        <v>0</v>
      </c>
      <c r="Q5067" s="5">
        <v>0</v>
      </c>
      <c r="R5067" s="5">
        <v>0</v>
      </c>
      <c r="S5067" s="5">
        <v>0</v>
      </c>
      <c r="T5067" s="5">
        <v>1710.1334999999999</v>
      </c>
      <c r="U5067" s="5">
        <v>0</v>
      </c>
      <c r="V5067" s="42">
        <v>0</v>
      </c>
      <c r="W5067" s="5">
        <f t="shared" si="4196"/>
        <v>99.999970762525038</v>
      </c>
      <c r="X5067" s="27"/>
    </row>
    <row r="5068" spans="1:25" ht="78.75" hidden="1" customHeight="1" x14ac:dyDescent="0.25">
      <c r="A5068" s="4" t="s">
        <v>327</v>
      </c>
      <c r="B5068" s="4" t="s">
        <v>1794</v>
      </c>
      <c r="C5068" s="4" t="s">
        <v>1559</v>
      </c>
      <c r="D5068" s="4"/>
      <c r="E5068" s="14" t="s">
        <v>1560</v>
      </c>
      <c r="F5068" s="5"/>
      <c r="G5068" s="5"/>
      <c r="H5068" s="5"/>
      <c r="I5068" s="5">
        <f t="shared" ref="I5068:K5069" si="4259">I5069</f>
        <v>95</v>
      </c>
      <c r="J5068" s="5">
        <f t="shared" si="4259"/>
        <v>95</v>
      </c>
      <c r="K5068" s="5">
        <f t="shared" si="4259"/>
        <v>95</v>
      </c>
      <c r="L5068" s="5">
        <f>L5069</f>
        <v>-95</v>
      </c>
      <c r="M5068" s="5">
        <f t="shared" si="4251"/>
        <v>0</v>
      </c>
      <c r="N5068" s="5">
        <f>N5069</f>
        <v>0</v>
      </c>
      <c r="O5068" s="5">
        <f>O5069</f>
        <v>95</v>
      </c>
      <c r="P5068" s="5">
        <f t="shared" ref="P5068:V5069" si="4260">P5069</f>
        <v>0</v>
      </c>
      <c r="Q5068" s="5">
        <f t="shared" si="4260"/>
        <v>0</v>
      </c>
      <c r="R5068" s="5">
        <f t="shared" si="4260"/>
        <v>0</v>
      </c>
      <c r="S5068" s="5">
        <f t="shared" si="4260"/>
        <v>0</v>
      </c>
      <c r="T5068" s="5">
        <f>T5069</f>
        <v>0</v>
      </c>
      <c r="U5068" s="5">
        <f t="shared" si="4260"/>
        <v>0</v>
      </c>
      <c r="V5068" s="42">
        <f t="shared" si="4260"/>
        <v>0</v>
      </c>
      <c r="W5068" s="5" t="e">
        <f t="shared" si="4196"/>
        <v>#DIV/0!</v>
      </c>
      <c r="X5068" s="25" t="s">
        <v>1591</v>
      </c>
    </row>
    <row r="5069" spans="1:25" ht="31.5" hidden="1" customHeight="1" x14ac:dyDescent="0.3">
      <c r="A5069" s="4" t="s">
        <v>327</v>
      </c>
      <c r="B5069" s="4" t="s">
        <v>1794</v>
      </c>
      <c r="C5069" s="4" t="s">
        <v>1559</v>
      </c>
      <c r="D5069" s="4" t="s">
        <v>11</v>
      </c>
      <c r="E5069" s="14" t="s">
        <v>531</v>
      </c>
      <c r="F5069" s="5"/>
      <c r="G5069" s="5"/>
      <c r="H5069" s="5"/>
      <c r="I5069" s="5">
        <f t="shared" si="4259"/>
        <v>95</v>
      </c>
      <c r="J5069" s="5">
        <f t="shared" si="4259"/>
        <v>95</v>
      </c>
      <c r="K5069" s="5">
        <f t="shared" si="4259"/>
        <v>95</v>
      </c>
      <c r="L5069" s="5">
        <f>L5070</f>
        <v>-95</v>
      </c>
      <c r="M5069" s="5">
        <f t="shared" si="4251"/>
        <v>0</v>
      </c>
      <c r="N5069" s="5">
        <f>N5070</f>
        <v>0</v>
      </c>
      <c r="O5069" s="5">
        <f>O5070</f>
        <v>95</v>
      </c>
      <c r="P5069" s="5">
        <f t="shared" si="4260"/>
        <v>0</v>
      </c>
      <c r="Q5069" s="5">
        <f t="shared" si="4260"/>
        <v>0</v>
      </c>
      <c r="R5069" s="5">
        <f t="shared" si="4260"/>
        <v>0</v>
      </c>
      <c r="S5069" s="5">
        <f t="shared" si="4260"/>
        <v>0</v>
      </c>
      <c r="T5069" s="5">
        <f>T5070</f>
        <v>0</v>
      </c>
      <c r="U5069" s="5">
        <f t="shared" si="4260"/>
        <v>0</v>
      </c>
      <c r="V5069" s="42">
        <f t="shared" si="4260"/>
        <v>0</v>
      </c>
      <c r="W5069" s="5" t="e">
        <f t="shared" ref="W5069:W5132" si="4261">T5069/N5069*100</f>
        <v>#DIV/0!</v>
      </c>
      <c r="X5069" s="25" t="s">
        <v>1591</v>
      </c>
    </row>
    <row r="5070" spans="1:25" ht="31.5" hidden="1" customHeight="1" x14ac:dyDescent="0.3">
      <c r="A5070" s="4" t="s">
        <v>327</v>
      </c>
      <c r="B5070" s="4" t="s">
        <v>1794</v>
      </c>
      <c r="C5070" s="4" t="s">
        <v>1559</v>
      </c>
      <c r="D5070" s="4" t="s">
        <v>12</v>
      </c>
      <c r="E5070" s="14" t="s">
        <v>532</v>
      </c>
      <c r="F5070" s="5"/>
      <c r="G5070" s="5"/>
      <c r="H5070" s="5"/>
      <c r="I5070" s="5">
        <v>95</v>
      </c>
      <c r="J5070" s="5">
        <v>95</v>
      </c>
      <c r="K5070" s="5">
        <v>95</v>
      </c>
      <c r="L5070" s="5">
        <v>-95</v>
      </c>
      <c r="M5070" s="5">
        <f t="shared" si="4251"/>
        <v>0</v>
      </c>
      <c r="N5070" s="5">
        <v>0</v>
      </c>
      <c r="O5070" s="5">
        <v>95</v>
      </c>
      <c r="P5070" s="5">
        <v>0</v>
      </c>
      <c r="Q5070" s="5">
        <v>0</v>
      </c>
      <c r="R5070" s="5">
        <v>0</v>
      </c>
      <c r="S5070" s="5">
        <v>0</v>
      </c>
      <c r="T5070" s="5">
        <v>0</v>
      </c>
      <c r="U5070" s="5">
        <v>0</v>
      </c>
      <c r="V5070" s="42">
        <v>0</v>
      </c>
      <c r="W5070" s="5" t="e">
        <f t="shared" si="4261"/>
        <v>#DIV/0!</v>
      </c>
      <c r="X5070" s="25" t="s">
        <v>1591</v>
      </c>
    </row>
    <row r="5071" spans="1:25" ht="63" customHeight="1" x14ac:dyDescent="0.3">
      <c r="A5071" s="4" t="s">
        <v>327</v>
      </c>
      <c r="B5071" s="4" t="s">
        <v>1794</v>
      </c>
      <c r="C5071" s="4" t="s">
        <v>876</v>
      </c>
      <c r="D5071" s="4"/>
      <c r="E5071" s="14" t="s">
        <v>877</v>
      </c>
      <c r="F5071" s="5">
        <f t="shared" ref="F5071:L5072" si="4262">F5072</f>
        <v>729237.5</v>
      </c>
      <c r="G5071" s="5">
        <f t="shared" si="4262"/>
        <v>690770</v>
      </c>
      <c r="H5071" s="5">
        <f t="shared" si="4262"/>
        <v>765500</v>
      </c>
      <c r="I5071" s="5">
        <f t="shared" si="4262"/>
        <v>17130.400000000001</v>
      </c>
      <c r="J5071" s="5">
        <f t="shared" si="4262"/>
        <v>0</v>
      </c>
      <c r="K5071" s="5">
        <f t="shared" si="4262"/>
        <v>-70298.100000000006</v>
      </c>
      <c r="L5071" s="5">
        <f t="shared" si="4262"/>
        <v>32069.057000000001</v>
      </c>
      <c r="M5071" s="5">
        <f t="shared" si="4251"/>
        <v>778436.95700000005</v>
      </c>
      <c r="N5071" s="5">
        <f>N5072</f>
        <v>778436.95700000005</v>
      </c>
      <c r="O5071" s="5">
        <f>O5072</f>
        <v>564649.33484999998</v>
      </c>
      <c r="P5071" s="5">
        <f t="shared" ref="P5071:V5072" si="4263">P5072</f>
        <v>0</v>
      </c>
      <c r="Q5071" s="5">
        <f t="shared" si="4263"/>
        <v>0</v>
      </c>
      <c r="R5071" s="5">
        <f t="shared" si="4263"/>
        <v>0</v>
      </c>
      <c r="S5071" s="5">
        <f t="shared" si="4263"/>
        <v>0</v>
      </c>
      <c r="T5071" s="5">
        <f t="shared" si="4263"/>
        <v>762463.12185999996</v>
      </c>
      <c r="U5071" s="5">
        <f t="shared" si="4263"/>
        <v>0</v>
      </c>
      <c r="V5071" s="42">
        <f t="shared" si="4263"/>
        <v>0</v>
      </c>
      <c r="W5071" s="5">
        <f t="shared" si="4261"/>
        <v>97.947960333029243</v>
      </c>
      <c r="X5071" s="27"/>
    </row>
    <row r="5072" spans="1:25" ht="31.5" customHeight="1" x14ac:dyDescent="0.3">
      <c r="A5072" s="4" t="s">
        <v>327</v>
      </c>
      <c r="B5072" s="4" t="s">
        <v>1794</v>
      </c>
      <c r="C5072" s="4" t="s">
        <v>876</v>
      </c>
      <c r="D5072" s="4" t="s">
        <v>11</v>
      </c>
      <c r="E5072" s="14" t="s">
        <v>531</v>
      </c>
      <c r="F5072" s="5">
        <f t="shared" si="4262"/>
        <v>729237.5</v>
      </c>
      <c r="G5072" s="5">
        <f t="shared" si="4262"/>
        <v>690770</v>
      </c>
      <c r="H5072" s="5">
        <f t="shared" si="4262"/>
        <v>765500</v>
      </c>
      <c r="I5072" s="5">
        <f t="shared" si="4262"/>
        <v>17130.400000000001</v>
      </c>
      <c r="J5072" s="5">
        <f t="shared" si="4262"/>
        <v>0</v>
      </c>
      <c r="K5072" s="5">
        <f t="shared" si="4262"/>
        <v>-70298.100000000006</v>
      </c>
      <c r="L5072" s="5">
        <f t="shared" si="4262"/>
        <v>32069.057000000001</v>
      </c>
      <c r="M5072" s="5">
        <f t="shared" si="4251"/>
        <v>778436.95700000005</v>
      </c>
      <c r="N5072" s="5">
        <f>N5073</f>
        <v>778436.95700000005</v>
      </c>
      <c r="O5072" s="5">
        <f>O5073</f>
        <v>564649.33484999998</v>
      </c>
      <c r="P5072" s="5">
        <f t="shared" si="4263"/>
        <v>0</v>
      </c>
      <c r="Q5072" s="5">
        <f t="shared" si="4263"/>
        <v>0</v>
      </c>
      <c r="R5072" s="5">
        <f t="shared" si="4263"/>
        <v>0</v>
      </c>
      <c r="S5072" s="5">
        <f t="shared" si="4263"/>
        <v>0</v>
      </c>
      <c r="T5072" s="5">
        <f t="shared" si="4263"/>
        <v>762463.12185999996</v>
      </c>
      <c r="U5072" s="5">
        <f t="shared" si="4263"/>
        <v>0</v>
      </c>
      <c r="V5072" s="42">
        <f t="shared" si="4263"/>
        <v>0</v>
      </c>
      <c r="W5072" s="5">
        <f t="shared" si="4261"/>
        <v>97.947960333029243</v>
      </c>
      <c r="X5072" s="27"/>
    </row>
    <row r="5073" spans="1:25" ht="31.5" customHeight="1" x14ac:dyDescent="0.3">
      <c r="A5073" s="4" t="s">
        <v>327</v>
      </c>
      <c r="B5073" s="4" t="s">
        <v>1794</v>
      </c>
      <c r="C5073" s="4" t="s">
        <v>876</v>
      </c>
      <c r="D5073" s="4" t="s">
        <v>12</v>
      </c>
      <c r="E5073" s="14" t="s">
        <v>532</v>
      </c>
      <c r="F5073" s="5">
        <v>729237.5</v>
      </c>
      <c r="G5073" s="5">
        <v>690770</v>
      </c>
      <c r="H5073" s="5">
        <v>765500</v>
      </c>
      <c r="I5073" s="5">
        <f>-7256.1+24386.5</f>
        <v>17130.400000000001</v>
      </c>
      <c r="J5073" s="5"/>
      <c r="K5073" s="5">
        <v>-70298.100000000006</v>
      </c>
      <c r="L5073" s="5">
        <f>21255.164+10813.893</f>
        <v>32069.057000000001</v>
      </c>
      <c r="M5073" s="5">
        <f t="shared" si="4251"/>
        <v>778436.95700000005</v>
      </c>
      <c r="N5073" s="5">
        <v>778436.95700000005</v>
      </c>
      <c r="O5073" s="5">
        <v>564649.33484999998</v>
      </c>
      <c r="P5073" s="5">
        <v>0</v>
      </c>
      <c r="Q5073" s="5">
        <v>0</v>
      </c>
      <c r="R5073" s="5">
        <v>0</v>
      </c>
      <c r="S5073" s="5">
        <v>0</v>
      </c>
      <c r="T5073" s="5">
        <v>762463.12185999996</v>
      </c>
      <c r="U5073" s="5">
        <v>0</v>
      </c>
      <c r="V5073" s="42">
        <v>0</v>
      </c>
      <c r="W5073" s="5">
        <f t="shared" si="4261"/>
        <v>97.947960333029243</v>
      </c>
      <c r="X5073" s="27"/>
    </row>
    <row r="5074" spans="1:25" ht="31.5" hidden="1" customHeight="1" x14ac:dyDescent="0.25">
      <c r="A5074" s="4" t="s">
        <v>327</v>
      </c>
      <c r="B5074" s="4" t="s">
        <v>1794</v>
      </c>
      <c r="C5074" s="4" t="s">
        <v>1479</v>
      </c>
      <c r="D5074" s="4"/>
      <c r="E5074" s="14" t="s">
        <v>1480</v>
      </c>
      <c r="F5074" s="5">
        <f t="shared" ref="F5074:L5075" si="4264">F5075</f>
        <v>95</v>
      </c>
      <c r="G5074" s="5">
        <f t="shared" si="4264"/>
        <v>95</v>
      </c>
      <c r="H5074" s="5">
        <f t="shared" si="4264"/>
        <v>95</v>
      </c>
      <c r="I5074" s="5">
        <f t="shared" si="4264"/>
        <v>-95</v>
      </c>
      <c r="J5074" s="5">
        <f t="shared" si="4264"/>
        <v>-95</v>
      </c>
      <c r="K5074" s="5">
        <f t="shared" si="4264"/>
        <v>-95</v>
      </c>
      <c r="L5074" s="5">
        <f t="shared" si="4264"/>
        <v>0</v>
      </c>
      <c r="M5074" s="5">
        <f t="shared" si="4251"/>
        <v>0</v>
      </c>
      <c r="N5074" s="5">
        <f>N5075</f>
        <v>0</v>
      </c>
      <c r="O5074" s="5">
        <f>O5075</f>
        <v>0</v>
      </c>
      <c r="P5074" s="5">
        <f t="shared" ref="P5074:V5075" si="4265">P5075</f>
        <v>0</v>
      </c>
      <c r="Q5074" s="5">
        <f t="shared" si="4265"/>
        <v>0</v>
      </c>
      <c r="R5074" s="5">
        <f t="shared" si="4265"/>
        <v>0</v>
      </c>
      <c r="S5074" s="5">
        <f t="shared" si="4265"/>
        <v>0</v>
      </c>
      <c r="T5074" s="5">
        <f t="shared" si="4265"/>
        <v>0</v>
      </c>
      <c r="U5074" s="5">
        <f t="shared" si="4265"/>
        <v>0</v>
      </c>
      <c r="V5074" s="42">
        <f t="shared" si="4265"/>
        <v>0</v>
      </c>
      <c r="W5074" s="5" t="e">
        <f t="shared" si="4261"/>
        <v>#DIV/0!</v>
      </c>
      <c r="X5074" s="27" t="s">
        <v>1591</v>
      </c>
      <c r="Y5074" s="2" t="s">
        <v>1630</v>
      </c>
    </row>
    <row r="5075" spans="1:25" ht="31.5" hidden="1" customHeight="1" x14ac:dyDescent="0.3">
      <c r="A5075" s="4" t="s">
        <v>327</v>
      </c>
      <c r="B5075" s="4" t="s">
        <v>1794</v>
      </c>
      <c r="C5075" s="4" t="s">
        <v>1479</v>
      </c>
      <c r="D5075" s="4" t="s">
        <v>11</v>
      </c>
      <c r="E5075" s="14" t="s">
        <v>531</v>
      </c>
      <c r="F5075" s="5">
        <f t="shared" si="4264"/>
        <v>95</v>
      </c>
      <c r="G5075" s="5">
        <f t="shared" si="4264"/>
        <v>95</v>
      </c>
      <c r="H5075" s="5">
        <f t="shared" si="4264"/>
        <v>95</v>
      </c>
      <c r="I5075" s="5">
        <f t="shared" si="4264"/>
        <v>-95</v>
      </c>
      <c r="J5075" s="5">
        <f t="shared" si="4264"/>
        <v>-95</v>
      </c>
      <c r="K5075" s="5">
        <f t="shared" si="4264"/>
        <v>-95</v>
      </c>
      <c r="L5075" s="5">
        <f t="shared" si="4264"/>
        <v>0</v>
      </c>
      <c r="M5075" s="5">
        <f t="shared" si="4251"/>
        <v>0</v>
      </c>
      <c r="N5075" s="5">
        <f>N5076</f>
        <v>0</v>
      </c>
      <c r="O5075" s="5">
        <f>O5076</f>
        <v>0</v>
      </c>
      <c r="P5075" s="5">
        <f t="shared" si="4265"/>
        <v>0</v>
      </c>
      <c r="Q5075" s="5">
        <f t="shared" si="4265"/>
        <v>0</v>
      </c>
      <c r="R5075" s="5">
        <f t="shared" si="4265"/>
        <v>0</v>
      </c>
      <c r="S5075" s="5">
        <f t="shared" si="4265"/>
        <v>0</v>
      </c>
      <c r="T5075" s="5">
        <f t="shared" si="4265"/>
        <v>0</v>
      </c>
      <c r="U5075" s="5">
        <f t="shared" si="4265"/>
        <v>0</v>
      </c>
      <c r="V5075" s="42">
        <f t="shared" si="4265"/>
        <v>0</v>
      </c>
      <c r="W5075" s="5" t="e">
        <f t="shared" si="4261"/>
        <v>#DIV/0!</v>
      </c>
      <c r="X5075" s="27" t="s">
        <v>1591</v>
      </c>
      <c r="Y5075" s="2" t="s">
        <v>1630</v>
      </c>
    </row>
    <row r="5076" spans="1:25" ht="31.5" hidden="1" customHeight="1" x14ac:dyDescent="0.3">
      <c r="A5076" s="4" t="s">
        <v>327</v>
      </c>
      <c r="B5076" s="4" t="s">
        <v>1794</v>
      </c>
      <c r="C5076" s="4" t="s">
        <v>1479</v>
      </c>
      <c r="D5076" s="4" t="s">
        <v>12</v>
      </c>
      <c r="E5076" s="14" t="s">
        <v>532</v>
      </c>
      <c r="F5076" s="5">
        <v>95</v>
      </c>
      <c r="G5076" s="5">
        <v>95</v>
      </c>
      <c r="H5076" s="5">
        <v>95</v>
      </c>
      <c r="I5076" s="5">
        <v>-95</v>
      </c>
      <c r="J5076" s="5">
        <v>-95</v>
      </c>
      <c r="K5076" s="5">
        <v>-95</v>
      </c>
      <c r="L5076" s="5"/>
      <c r="M5076" s="5">
        <f t="shared" si="4251"/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42">
        <v>0</v>
      </c>
      <c r="W5076" s="5" t="e">
        <f t="shared" si="4261"/>
        <v>#DIV/0!</v>
      </c>
      <c r="X5076" s="27" t="s">
        <v>1591</v>
      </c>
      <c r="Y5076" s="2" t="s">
        <v>1630</v>
      </c>
    </row>
    <row r="5077" spans="1:25" ht="63" customHeight="1" x14ac:dyDescent="0.3">
      <c r="A5077" s="4" t="s">
        <v>327</v>
      </c>
      <c r="B5077" s="4" t="s">
        <v>1794</v>
      </c>
      <c r="C5077" s="4" t="s">
        <v>1536</v>
      </c>
      <c r="D5077" s="4"/>
      <c r="E5077" s="14" t="s">
        <v>1537</v>
      </c>
      <c r="F5077" s="5">
        <f t="shared" ref="F5077:L5078" si="4266">F5078</f>
        <v>24010.400000000001</v>
      </c>
      <c r="G5077" s="5">
        <f t="shared" si="4266"/>
        <v>24970.799999999999</v>
      </c>
      <c r="H5077" s="5">
        <f t="shared" si="4266"/>
        <v>25994.6</v>
      </c>
      <c r="I5077" s="5">
        <f t="shared" si="4266"/>
        <v>0</v>
      </c>
      <c r="J5077" s="5">
        <f t="shared" si="4266"/>
        <v>0</v>
      </c>
      <c r="K5077" s="5">
        <f t="shared" si="4266"/>
        <v>0</v>
      </c>
      <c r="L5077" s="5">
        <f t="shared" si="4266"/>
        <v>0</v>
      </c>
      <c r="M5077" s="5">
        <f t="shared" si="4251"/>
        <v>24010.400000000001</v>
      </c>
      <c r="N5077" s="5">
        <f>N5078</f>
        <v>23648.332259999999</v>
      </c>
      <c r="O5077" s="5">
        <f>O5078</f>
        <v>12005.2</v>
      </c>
      <c r="P5077" s="5">
        <f t="shared" ref="P5077:V5078" si="4267">P5078</f>
        <v>23648.332259999999</v>
      </c>
      <c r="Q5077" s="5">
        <f t="shared" si="4267"/>
        <v>12005.2</v>
      </c>
      <c r="R5077" s="5">
        <f t="shared" si="4267"/>
        <v>0</v>
      </c>
      <c r="S5077" s="5">
        <f t="shared" si="4267"/>
        <v>0</v>
      </c>
      <c r="T5077" s="5">
        <f t="shared" si="4267"/>
        <v>11349.433999999999</v>
      </c>
      <c r="U5077" s="5">
        <f t="shared" si="4267"/>
        <v>11349.433999999999</v>
      </c>
      <c r="V5077" s="42">
        <f t="shared" si="4267"/>
        <v>0</v>
      </c>
      <c r="W5077" s="5">
        <f t="shared" si="4261"/>
        <v>47.992534421537258</v>
      </c>
      <c r="X5077" s="27"/>
    </row>
    <row r="5078" spans="1:25" ht="31.5" customHeight="1" x14ac:dyDescent="0.3">
      <c r="A5078" s="4" t="s">
        <v>327</v>
      </c>
      <c r="B5078" s="4" t="s">
        <v>1794</v>
      </c>
      <c r="C5078" s="4" t="s">
        <v>1536</v>
      </c>
      <c r="D5078" s="4" t="s">
        <v>11</v>
      </c>
      <c r="E5078" s="14" t="s">
        <v>531</v>
      </c>
      <c r="F5078" s="5">
        <f t="shared" si="4266"/>
        <v>24010.400000000001</v>
      </c>
      <c r="G5078" s="5">
        <f t="shared" si="4266"/>
        <v>24970.799999999999</v>
      </c>
      <c r="H5078" s="5">
        <f t="shared" si="4266"/>
        <v>25994.6</v>
      </c>
      <c r="I5078" s="5">
        <f t="shared" si="4266"/>
        <v>0</v>
      </c>
      <c r="J5078" s="5">
        <f t="shared" si="4266"/>
        <v>0</v>
      </c>
      <c r="K5078" s="5">
        <f t="shared" si="4266"/>
        <v>0</v>
      </c>
      <c r="L5078" s="5">
        <f t="shared" si="4266"/>
        <v>0</v>
      </c>
      <c r="M5078" s="5">
        <f t="shared" si="4251"/>
        <v>24010.400000000001</v>
      </c>
      <c r="N5078" s="5">
        <f>N5079</f>
        <v>23648.332259999999</v>
      </c>
      <c r="O5078" s="5">
        <f>O5079</f>
        <v>12005.2</v>
      </c>
      <c r="P5078" s="5">
        <f t="shared" si="4267"/>
        <v>23648.332259999999</v>
      </c>
      <c r="Q5078" s="5">
        <f t="shared" si="4267"/>
        <v>12005.2</v>
      </c>
      <c r="R5078" s="5">
        <f t="shared" si="4267"/>
        <v>0</v>
      </c>
      <c r="S5078" s="5">
        <f t="shared" si="4267"/>
        <v>0</v>
      </c>
      <c r="T5078" s="5">
        <f t="shared" si="4267"/>
        <v>11349.433999999999</v>
      </c>
      <c r="U5078" s="5">
        <f t="shared" si="4267"/>
        <v>11349.433999999999</v>
      </c>
      <c r="V5078" s="42">
        <f t="shared" si="4267"/>
        <v>0</v>
      </c>
      <c r="W5078" s="5">
        <f t="shared" si="4261"/>
        <v>47.992534421537258</v>
      </c>
      <c r="X5078" s="27"/>
    </row>
    <row r="5079" spans="1:25" ht="31.5" customHeight="1" x14ac:dyDescent="0.3">
      <c r="A5079" s="4" t="s">
        <v>327</v>
      </c>
      <c r="B5079" s="4" t="s">
        <v>1794</v>
      </c>
      <c r="C5079" s="4" t="s">
        <v>1536</v>
      </c>
      <c r="D5079" s="4" t="s">
        <v>12</v>
      </c>
      <c r="E5079" s="14" t="s">
        <v>532</v>
      </c>
      <c r="F5079" s="5">
        <v>24010.400000000001</v>
      </c>
      <c r="G5079" s="5">
        <v>24970.799999999999</v>
      </c>
      <c r="H5079" s="5">
        <v>25994.6</v>
      </c>
      <c r="I5079" s="5"/>
      <c r="J5079" s="5"/>
      <c r="K5079" s="5"/>
      <c r="L5079" s="5"/>
      <c r="M5079" s="5">
        <f t="shared" si="4251"/>
        <v>24010.400000000001</v>
      </c>
      <c r="N5079" s="5">
        <v>23648.332259999999</v>
      </c>
      <c r="O5079" s="5">
        <v>12005.2</v>
      </c>
      <c r="P5079" s="5">
        <f>N5079</f>
        <v>23648.332259999999</v>
      </c>
      <c r="Q5079" s="5">
        <f>O5079</f>
        <v>12005.2</v>
      </c>
      <c r="R5079" s="5">
        <v>0</v>
      </c>
      <c r="S5079" s="5">
        <v>0</v>
      </c>
      <c r="T5079" s="5">
        <v>11349.433999999999</v>
      </c>
      <c r="U5079" s="5">
        <f>T5079</f>
        <v>11349.433999999999</v>
      </c>
      <c r="V5079" s="42">
        <v>0</v>
      </c>
      <c r="W5079" s="5">
        <f t="shared" si="4261"/>
        <v>47.992534421537258</v>
      </c>
      <c r="X5079" s="27"/>
    </row>
    <row r="5080" spans="1:25" ht="63" hidden="1" customHeight="1" x14ac:dyDescent="0.25">
      <c r="A5080" s="4" t="s">
        <v>327</v>
      </c>
      <c r="B5080" s="4" t="s">
        <v>1794</v>
      </c>
      <c r="C5080" s="4" t="s">
        <v>329</v>
      </c>
      <c r="D5080" s="4"/>
      <c r="E5080" s="14" t="s">
        <v>620</v>
      </c>
      <c r="F5080" s="5">
        <f t="shared" ref="F5080:L5081" si="4268">F5081</f>
        <v>0</v>
      </c>
      <c r="G5080" s="5">
        <f t="shared" si="4268"/>
        <v>0</v>
      </c>
      <c r="H5080" s="5">
        <f t="shared" si="4268"/>
        <v>0</v>
      </c>
      <c r="I5080" s="5">
        <f t="shared" si="4268"/>
        <v>0</v>
      </c>
      <c r="J5080" s="5">
        <f t="shared" si="4268"/>
        <v>0</v>
      </c>
      <c r="K5080" s="5">
        <f t="shared" si="4268"/>
        <v>0</v>
      </c>
      <c r="L5080" s="5">
        <f t="shared" si="4268"/>
        <v>0</v>
      </c>
      <c r="M5080" s="5">
        <f t="shared" si="4251"/>
        <v>0</v>
      </c>
      <c r="N5080" s="5">
        <f>N5081</f>
        <v>0</v>
      </c>
      <c r="O5080" s="5">
        <f>O5081</f>
        <v>0</v>
      </c>
      <c r="P5080" s="5">
        <f t="shared" ref="P5080:V5081" si="4269">P5081</f>
        <v>0</v>
      </c>
      <c r="Q5080" s="5">
        <f t="shared" si="4269"/>
        <v>0</v>
      </c>
      <c r="R5080" s="5">
        <f t="shared" si="4269"/>
        <v>0</v>
      </c>
      <c r="S5080" s="5">
        <f t="shared" si="4269"/>
        <v>0</v>
      </c>
      <c r="T5080" s="5">
        <f t="shared" si="4269"/>
        <v>0</v>
      </c>
      <c r="U5080" s="5">
        <f t="shared" si="4269"/>
        <v>0</v>
      </c>
      <c r="V5080" s="42">
        <f t="shared" si="4269"/>
        <v>0</v>
      </c>
      <c r="W5080" s="5" t="e">
        <f t="shared" si="4261"/>
        <v>#DIV/0!</v>
      </c>
      <c r="X5080" s="27" t="s">
        <v>1591</v>
      </c>
      <c r="Y5080" s="2" t="s">
        <v>1630</v>
      </c>
    </row>
    <row r="5081" spans="1:25" ht="15.75" hidden="1" customHeight="1" x14ac:dyDescent="0.25">
      <c r="A5081" s="4" t="s">
        <v>327</v>
      </c>
      <c r="B5081" s="4" t="s">
        <v>1794</v>
      </c>
      <c r="C5081" s="4" t="s">
        <v>329</v>
      </c>
      <c r="D5081" s="4" t="s">
        <v>13</v>
      </c>
      <c r="E5081" s="14" t="s">
        <v>547</v>
      </c>
      <c r="F5081" s="5">
        <f t="shared" si="4268"/>
        <v>0</v>
      </c>
      <c r="G5081" s="5">
        <f t="shared" si="4268"/>
        <v>0</v>
      </c>
      <c r="H5081" s="5">
        <f t="shared" si="4268"/>
        <v>0</v>
      </c>
      <c r="I5081" s="5">
        <f t="shared" si="4268"/>
        <v>0</v>
      </c>
      <c r="J5081" s="5">
        <f t="shared" si="4268"/>
        <v>0</v>
      </c>
      <c r="K5081" s="5">
        <f t="shared" si="4268"/>
        <v>0</v>
      </c>
      <c r="L5081" s="5">
        <f t="shared" si="4268"/>
        <v>0</v>
      </c>
      <c r="M5081" s="5">
        <f t="shared" si="4251"/>
        <v>0</v>
      </c>
      <c r="N5081" s="5">
        <f>N5082</f>
        <v>0</v>
      </c>
      <c r="O5081" s="5">
        <f>O5082</f>
        <v>0</v>
      </c>
      <c r="P5081" s="5">
        <f t="shared" si="4269"/>
        <v>0</v>
      </c>
      <c r="Q5081" s="5">
        <f t="shared" si="4269"/>
        <v>0</v>
      </c>
      <c r="R5081" s="5">
        <f t="shared" si="4269"/>
        <v>0</v>
      </c>
      <c r="S5081" s="5">
        <f t="shared" si="4269"/>
        <v>0</v>
      </c>
      <c r="T5081" s="5">
        <f t="shared" si="4269"/>
        <v>0</v>
      </c>
      <c r="U5081" s="5">
        <f t="shared" si="4269"/>
        <v>0</v>
      </c>
      <c r="V5081" s="42">
        <f t="shared" si="4269"/>
        <v>0</v>
      </c>
      <c r="W5081" s="5" t="e">
        <f t="shared" si="4261"/>
        <v>#DIV/0!</v>
      </c>
      <c r="X5081" s="27" t="s">
        <v>1591</v>
      </c>
      <c r="Y5081" s="2" t="s">
        <v>1630</v>
      </c>
    </row>
    <row r="5082" spans="1:25" ht="63" hidden="1" customHeight="1" x14ac:dyDescent="0.25">
      <c r="A5082" s="4" t="s">
        <v>327</v>
      </c>
      <c r="B5082" s="4" t="s">
        <v>1794</v>
      </c>
      <c r="C5082" s="4" t="s">
        <v>329</v>
      </c>
      <c r="D5082" s="4" t="s">
        <v>198</v>
      </c>
      <c r="E5082" s="14" t="s">
        <v>548</v>
      </c>
      <c r="F5082" s="5"/>
      <c r="G5082" s="5"/>
      <c r="H5082" s="5"/>
      <c r="I5082" s="5"/>
      <c r="J5082" s="5"/>
      <c r="K5082" s="5"/>
      <c r="L5082" s="5"/>
      <c r="M5082" s="5">
        <f t="shared" si="4251"/>
        <v>0</v>
      </c>
      <c r="N5082" s="5">
        <v>0</v>
      </c>
      <c r="O5082" s="5">
        <v>0</v>
      </c>
      <c r="P5082" s="5">
        <v>0</v>
      </c>
      <c r="Q5082" s="5">
        <v>0</v>
      </c>
      <c r="R5082" s="5">
        <v>0</v>
      </c>
      <c r="S5082" s="5">
        <v>0</v>
      </c>
      <c r="T5082" s="5">
        <v>0</v>
      </c>
      <c r="U5082" s="5">
        <v>0</v>
      </c>
      <c r="V5082" s="42">
        <v>0</v>
      </c>
      <c r="W5082" s="5" t="e">
        <f t="shared" si="4261"/>
        <v>#DIV/0!</v>
      </c>
      <c r="X5082" s="27" t="s">
        <v>1591</v>
      </c>
      <c r="Y5082" s="2" t="s">
        <v>1630</v>
      </c>
    </row>
    <row r="5083" spans="1:25" ht="110.25" hidden="1" customHeight="1" x14ac:dyDescent="0.25">
      <c r="A5083" s="4" t="s">
        <v>327</v>
      </c>
      <c r="B5083" s="4" t="s">
        <v>1794</v>
      </c>
      <c r="C5083" s="4" t="s">
        <v>1370</v>
      </c>
      <c r="D5083" s="4"/>
      <c r="E5083" s="14" t="s">
        <v>1373</v>
      </c>
      <c r="F5083" s="5">
        <f t="shared" ref="F5083:L5084" si="4270">F5084</f>
        <v>0</v>
      </c>
      <c r="G5083" s="5">
        <f t="shared" si="4270"/>
        <v>0</v>
      </c>
      <c r="H5083" s="5">
        <f t="shared" si="4270"/>
        <v>0</v>
      </c>
      <c r="I5083" s="5">
        <f t="shared" si="4270"/>
        <v>0</v>
      </c>
      <c r="J5083" s="5">
        <f t="shared" si="4270"/>
        <v>0</v>
      </c>
      <c r="K5083" s="5">
        <f t="shared" si="4270"/>
        <v>0</v>
      </c>
      <c r="L5083" s="5">
        <f t="shared" si="4270"/>
        <v>0</v>
      </c>
      <c r="M5083" s="5">
        <f t="shared" si="4251"/>
        <v>0</v>
      </c>
      <c r="N5083" s="5">
        <f>N5084</f>
        <v>0</v>
      </c>
      <c r="O5083" s="5">
        <f>O5084</f>
        <v>0</v>
      </c>
      <c r="P5083" s="5">
        <f t="shared" ref="P5083:V5084" si="4271">P5084</f>
        <v>0</v>
      </c>
      <c r="Q5083" s="5">
        <f t="shared" si="4271"/>
        <v>0</v>
      </c>
      <c r="R5083" s="5">
        <f t="shared" si="4271"/>
        <v>0</v>
      </c>
      <c r="S5083" s="5">
        <f t="shared" si="4271"/>
        <v>0</v>
      </c>
      <c r="T5083" s="5">
        <f t="shared" si="4271"/>
        <v>0</v>
      </c>
      <c r="U5083" s="5">
        <f t="shared" si="4271"/>
        <v>0</v>
      </c>
      <c r="V5083" s="42">
        <f t="shared" si="4271"/>
        <v>0</v>
      </c>
      <c r="W5083" s="5" t="e">
        <f t="shared" si="4261"/>
        <v>#DIV/0!</v>
      </c>
      <c r="X5083" s="27" t="s">
        <v>1591</v>
      </c>
      <c r="Y5083" s="2" t="s">
        <v>1630</v>
      </c>
    </row>
    <row r="5084" spans="1:25" ht="15.75" hidden="1" customHeight="1" x14ac:dyDescent="0.3">
      <c r="A5084" s="4" t="s">
        <v>327</v>
      </c>
      <c r="B5084" s="4" t="s">
        <v>1794</v>
      </c>
      <c r="C5084" s="4" t="s">
        <v>1370</v>
      </c>
      <c r="D5084" s="4" t="s">
        <v>13</v>
      </c>
      <c r="E5084" s="14" t="s">
        <v>547</v>
      </c>
      <c r="F5084" s="5">
        <f t="shared" si="4270"/>
        <v>0</v>
      </c>
      <c r="G5084" s="5">
        <f t="shared" si="4270"/>
        <v>0</v>
      </c>
      <c r="H5084" s="5">
        <f t="shared" si="4270"/>
        <v>0</v>
      </c>
      <c r="I5084" s="5">
        <f t="shared" si="4270"/>
        <v>0</v>
      </c>
      <c r="J5084" s="5">
        <f t="shared" si="4270"/>
        <v>0</v>
      </c>
      <c r="K5084" s="5">
        <f t="shared" si="4270"/>
        <v>0</v>
      </c>
      <c r="L5084" s="5">
        <f t="shared" si="4270"/>
        <v>0</v>
      </c>
      <c r="M5084" s="5">
        <f t="shared" si="4251"/>
        <v>0</v>
      </c>
      <c r="N5084" s="5">
        <f>N5085</f>
        <v>0</v>
      </c>
      <c r="O5084" s="5">
        <f>O5085</f>
        <v>0</v>
      </c>
      <c r="P5084" s="5">
        <f t="shared" si="4271"/>
        <v>0</v>
      </c>
      <c r="Q5084" s="5">
        <f t="shared" si="4271"/>
        <v>0</v>
      </c>
      <c r="R5084" s="5">
        <f t="shared" si="4271"/>
        <v>0</v>
      </c>
      <c r="S5084" s="5">
        <f t="shared" si="4271"/>
        <v>0</v>
      </c>
      <c r="T5084" s="5">
        <f t="shared" si="4271"/>
        <v>0</v>
      </c>
      <c r="U5084" s="5">
        <f t="shared" si="4271"/>
        <v>0</v>
      </c>
      <c r="V5084" s="42">
        <f t="shared" si="4271"/>
        <v>0</v>
      </c>
      <c r="W5084" s="5" t="e">
        <f t="shared" si="4261"/>
        <v>#DIV/0!</v>
      </c>
      <c r="X5084" s="27" t="s">
        <v>1591</v>
      </c>
      <c r="Y5084" s="2" t="s">
        <v>1630</v>
      </c>
    </row>
    <row r="5085" spans="1:25" ht="63" hidden="1" customHeight="1" x14ac:dyDescent="0.3">
      <c r="A5085" s="4" t="s">
        <v>327</v>
      </c>
      <c r="B5085" s="4" t="s">
        <v>1794</v>
      </c>
      <c r="C5085" s="4" t="s">
        <v>1370</v>
      </c>
      <c r="D5085" s="4" t="s">
        <v>198</v>
      </c>
      <c r="E5085" s="14" t="s">
        <v>548</v>
      </c>
      <c r="F5085" s="5"/>
      <c r="G5085" s="5"/>
      <c r="H5085" s="5"/>
      <c r="I5085" s="5"/>
      <c r="J5085" s="5"/>
      <c r="K5085" s="5"/>
      <c r="L5085" s="5"/>
      <c r="M5085" s="5">
        <f t="shared" si="4251"/>
        <v>0</v>
      </c>
      <c r="N5085" s="5">
        <v>0</v>
      </c>
      <c r="O5085" s="5">
        <v>0</v>
      </c>
      <c r="P5085" s="5">
        <v>0</v>
      </c>
      <c r="Q5085" s="5">
        <v>0</v>
      </c>
      <c r="R5085" s="5">
        <v>0</v>
      </c>
      <c r="S5085" s="5">
        <v>0</v>
      </c>
      <c r="T5085" s="5">
        <v>0</v>
      </c>
      <c r="U5085" s="5">
        <v>0</v>
      </c>
      <c r="V5085" s="42">
        <v>0</v>
      </c>
      <c r="W5085" s="5" t="e">
        <f t="shared" si="4261"/>
        <v>#DIV/0!</v>
      </c>
      <c r="X5085" s="27" t="s">
        <v>1591</v>
      </c>
      <c r="Y5085" s="2" t="s">
        <v>1630</v>
      </c>
    </row>
    <row r="5086" spans="1:25" ht="47.25" customHeight="1" x14ac:dyDescent="0.3">
      <c r="A5086" s="4" t="s">
        <v>327</v>
      </c>
      <c r="B5086" s="4" t="s">
        <v>1794</v>
      </c>
      <c r="C5086" s="4" t="s">
        <v>332</v>
      </c>
      <c r="D5086" s="4"/>
      <c r="E5086" s="14" t="s">
        <v>1176</v>
      </c>
      <c r="F5086" s="5">
        <f t="shared" ref="F5086:L5086" si="4272">F5087+F5094+F5097+F5102</f>
        <v>128227.8</v>
      </c>
      <c r="G5086" s="5">
        <f t="shared" si="4272"/>
        <v>157169.30000000002</v>
      </c>
      <c r="H5086" s="5">
        <f t="shared" si="4272"/>
        <v>163779.60000000003</v>
      </c>
      <c r="I5086" s="5">
        <f t="shared" si="4272"/>
        <v>0</v>
      </c>
      <c r="J5086" s="5">
        <f t="shared" si="4272"/>
        <v>0</v>
      </c>
      <c r="K5086" s="5">
        <f t="shared" si="4272"/>
        <v>0</v>
      </c>
      <c r="L5086" s="5">
        <f t="shared" si="4272"/>
        <v>15554.511999999999</v>
      </c>
      <c r="M5086" s="5">
        <f t="shared" si="4251"/>
        <v>143782.31200000001</v>
      </c>
      <c r="N5086" s="5">
        <f>N5087+N5094+N5097+N5102+N5105</f>
        <v>143776.70699999999</v>
      </c>
      <c r="O5086" s="5">
        <f>O5087+O5094+O5097+O5102+O5105</f>
        <v>94518.810000000012</v>
      </c>
      <c r="P5086" s="5">
        <f t="shared" ref="P5086:V5086" si="4273">P5087+P5094+P5097+P5102+P5105</f>
        <v>0</v>
      </c>
      <c r="Q5086" s="5">
        <f t="shared" si="4273"/>
        <v>0</v>
      </c>
      <c r="R5086" s="5">
        <f t="shared" si="4273"/>
        <v>0</v>
      </c>
      <c r="S5086" s="5">
        <f t="shared" si="4273"/>
        <v>0</v>
      </c>
      <c r="T5086" s="5">
        <f>T5087+T5094+T5097+T5102+T5105</f>
        <v>140353.52593</v>
      </c>
      <c r="U5086" s="5">
        <f t="shared" si="4273"/>
        <v>0</v>
      </c>
      <c r="V5086" s="42">
        <f t="shared" si="4273"/>
        <v>0</v>
      </c>
      <c r="W5086" s="5">
        <f t="shared" si="4261"/>
        <v>97.61909898937941</v>
      </c>
      <c r="X5086" s="27"/>
    </row>
    <row r="5087" spans="1:25" ht="47.25" customHeight="1" x14ac:dyDescent="0.3">
      <c r="A5087" s="4" t="s">
        <v>327</v>
      </c>
      <c r="B5087" s="4" t="s">
        <v>1794</v>
      </c>
      <c r="C5087" s="4" t="s">
        <v>330</v>
      </c>
      <c r="D5087" s="4"/>
      <c r="E5087" s="14" t="s">
        <v>565</v>
      </c>
      <c r="F5087" s="5">
        <f t="shared" ref="F5087:L5087" si="4274">F5088+F5090+F5092</f>
        <v>74439.7</v>
      </c>
      <c r="G5087" s="5">
        <f t="shared" si="4274"/>
        <v>104878.2</v>
      </c>
      <c r="H5087" s="5">
        <f t="shared" si="4274"/>
        <v>107307.20000000001</v>
      </c>
      <c r="I5087" s="5">
        <f t="shared" si="4274"/>
        <v>0</v>
      </c>
      <c r="J5087" s="5">
        <f t="shared" si="4274"/>
        <v>0</v>
      </c>
      <c r="K5087" s="5">
        <f t="shared" si="4274"/>
        <v>0</v>
      </c>
      <c r="L5087" s="5">
        <f t="shared" si="4274"/>
        <v>497.35200000000003</v>
      </c>
      <c r="M5087" s="5">
        <f t="shared" si="4251"/>
        <v>74937.051999999996</v>
      </c>
      <c r="N5087" s="5">
        <f>N5088+N5090+N5092</f>
        <v>74931.447</v>
      </c>
      <c r="O5087" s="5">
        <f>O5088+O5090+O5092</f>
        <v>48493.73</v>
      </c>
      <c r="P5087" s="5">
        <f t="shared" ref="P5087:V5087" si="4275">P5088+P5090+P5092</f>
        <v>0</v>
      </c>
      <c r="Q5087" s="5">
        <f t="shared" si="4275"/>
        <v>0</v>
      </c>
      <c r="R5087" s="5">
        <f t="shared" si="4275"/>
        <v>0</v>
      </c>
      <c r="S5087" s="5">
        <f t="shared" si="4275"/>
        <v>0</v>
      </c>
      <c r="T5087" s="5">
        <f t="shared" si="4275"/>
        <v>72829.609800000006</v>
      </c>
      <c r="U5087" s="5">
        <f t="shared" si="4275"/>
        <v>0</v>
      </c>
      <c r="V5087" s="42">
        <f t="shared" si="4275"/>
        <v>0</v>
      </c>
      <c r="W5087" s="5">
        <f t="shared" si="4261"/>
        <v>97.194986505465465</v>
      </c>
      <c r="X5087" s="27"/>
    </row>
    <row r="5088" spans="1:25" ht="78.75" customHeight="1" x14ac:dyDescent="0.3">
      <c r="A5088" s="4" t="s">
        <v>327</v>
      </c>
      <c r="B5088" s="4" t="s">
        <v>1794</v>
      </c>
      <c r="C5088" s="4" t="s">
        <v>330</v>
      </c>
      <c r="D5088" s="4" t="s">
        <v>18</v>
      </c>
      <c r="E5088" s="14" t="s">
        <v>528</v>
      </c>
      <c r="F5088" s="5">
        <f t="shared" ref="F5088:L5088" si="4276">F5089</f>
        <v>65711.100000000006</v>
      </c>
      <c r="G5088" s="5">
        <f t="shared" si="4276"/>
        <v>96097.400000000009</v>
      </c>
      <c r="H5088" s="5">
        <f t="shared" si="4276"/>
        <v>96094.700000000012</v>
      </c>
      <c r="I5088" s="5">
        <f t="shared" si="4276"/>
        <v>0</v>
      </c>
      <c r="J5088" s="5">
        <f t="shared" si="4276"/>
        <v>0</v>
      </c>
      <c r="K5088" s="5">
        <f t="shared" si="4276"/>
        <v>0</v>
      </c>
      <c r="L5088" s="5">
        <f t="shared" si="4276"/>
        <v>682.2</v>
      </c>
      <c r="M5088" s="5">
        <f t="shared" si="4251"/>
        <v>66393.3</v>
      </c>
      <c r="N5088" s="5">
        <f>N5089</f>
        <v>66617.552549999993</v>
      </c>
      <c r="O5088" s="5">
        <f>O5089</f>
        <v>41897.61</v>
      </c>
      <c r="P5088" s="5">
        <f t="shared" ref="P5088:V5088" si="4277">P5089</f>
        <v>0</v>
      </c>
      <c r="Q5088" s="5">
        <f t="shared" si="4277"/>
        <v>0</v>
      </c>
      <c r="R5088" s="5">
        <f t="shared" si="4277"/>
        <v>0</v>
      </c>
      <c r="S5088" s="5">
        <f t="shared" si="4277"/>
        <v>0</v>
      </c>
      <c r="T5088" s="5">
        <f t="shared" si="4277"/>
        <v>64524.644500000002</v>
      </c>
      <c r="U5088" s="5">
        <f t="shared" si="4277"/>
        <v>0</v>
      </c>
      <c r="V5088" s="42">
        <f t="shared" si="4277"/>
        <v>0</v>
      </c>
      <c r="W5088" s="5">
        <f t="shared" si="4261"/>
        <v>96.858323414945104</v>
      </c>
      <c r="X5088" s="27"/>
    </row>
    <row r="5089" spans="1:25" ht="15.75" customHeight="1" x14ac:dyDescent="0.3">
      <c r="A5089" s="4" t="s">
        <v>327</v>
      </c>
      <c r="B5089" s="4" t="s">
        <v>1794</v>
      </c>
      <c r="C5089" s="4" t="s">
        <v>330</v>
      </c>
      <c r="D5089" s="4" t="s">
        <v>19</v>
      </c>
      <c r="E5089" s="14" t="s">
        <v>529</v>
      </c>
      <c r="F5089" s="5">
        <v>65711.100000000006</v>
      </c>
      <c r="G5089" s="5">
        <v>96097.400000000009</v>
      </c>
      <c r="H5089" s="5">
        <v>96094.700000000012</v>
      </c>
      <c r="I5089" s="5"/>
      <c r="J5089" s="5"/>
      <c r="K5089" s="5"/>
      <c r="L5089" s="5">
        <v>682.2</v>
      </c>
      <c r="M5089" s="5">
        <f t="shared" si="4251"/>
        <v>66393.3</v>
      </c>
      <c r="N5089" s="5">
        <v>66617.552549999993</v>
      </c>
      <c r="O5089" s="5">
        <v>41897.61</v>
      </c>
      <c r="P5089" s="5">
        <v>0</v>
      </c>
      <c r="Q5089" s="5">
        <v>0</v>
      </c>
      <c r="R5089" s="5">
        <v>0</v>
      </c>
      <c r="S5089" s="5">
        <v>0</v>
      </c>
      <c r="T5089" s="5">
        <v>64524.644500000002</v>
      </c>
      <c r="U5089" s="5">
        <v>0</v>
      </c>
      <c r="V5089" s="42">
        <v>0</v>
      </c>
      <c r="W5089" s="5">
        <f t="shared" si="4261"/>
        <v>96.858323414945104</v>
      </c>
      <c r="X5089" s="27"/>
    </row>
    <row r="5090" spans="1:25" ht="31.5" customHeight="1" x14ac:dyDescent="0.3">
      <c r="A5090" s="4" t="s">
        <v>327</v>
      </c>
      <c r="B5090" s="4" t="s">
        <v>1794</v>
      </c>
      <c r="C5090" s="4" t="s">
        <v>330</v>
      </c>
      <c r="D5090" s="4" t="s">
        <v>11</v>
      </c>
      <c r="E5090" s="14" t="s">
        <v>531</v>
      </c>
      <c r="F5090" s="5">
        <f t="shared" ref="F5090:L5090" si="4278">F5091</f>
        <v>8717.7000000000007</v>
      </c>
      <c r="G5090" s="5">
        <f t="shared" si="4278"/>
        <v>8769.9</v>
      </c>
      <c r="H5090" s="5">
        <f t="shared" si="4278"/>
        <v>11201.6</v>
      </c>
      <c r="I5090" s="5">
        <f t="shared" si="4278"/>
        <v>0</v>
      </c>
      <c r="J5090" s="5">
        <f t="shared" si="4278"/>
        <v>0</v>
      </c>
      <c r="K5090" s="5">
        <f t="shared" si="4278"/>
        <v>0</v>
      </c>
      <c r="L5090" s="5">
        <f t="shared" si="4278"/>
        <v>-184.84800000000001</v>
      </c>
      <c r="M5090" s="5">
        <f t="shared" si="4251"/>
        <v>8532.8520000000008</v>
      </c>
      <c r="N5090" s="5">
        <f>N5091</f>
        <v>8187.9874499999996</v>
      </c>
      <c r="O5090" s="5">
        <f>O5091</f>
        <v>6472.6260000000002</v>
      </c>
      <c r="P5090" s="5">
        <f t="shared" ref="P5090:V5090" si="4279">P5091</f>
        <v>0</v>
      </c>
      <c r="Q5090" s="5">
        <f t="shared" si="4279"/>
        <v>0</v>
      </c>
      <c r="R5090" s="5">
        <f t="shared" si="4279"/>
        <v>0</v>
      </c>
      <c r="S5090" s="5">
        <f t="shared" si="4279"/>
        <v>0</v>
      </c>
      <c r="T5090" s="5">
        <f t="shared" si="4279"/>
        <v>8179.0592999999999</v>
      </c>
      <c r="U5090" s="5">
        <f t="shared" si="4279"/>
        <v>0</v>
      </c>
      <c r="V5090" s="42">
        <f t="shared" si="4279"/>
        <v>0</v>
      </c>
      <c r="W5090" s="5">
        <f t="shared" si="4261"/>
        <v>99.890960384898989</v>
      </c>
      <c r="X5090" s="27"/>
    </row>
    <row r="5091" spans="1:25" ht="31.5" customHeight="1" x14ac:dyDescent="0.3">
      <c r="A5091" s="4" t="s">
        <v>327</v>
      </c>
      <c r="B5091" s="4" t="s">
        <v>1794</v>
      </c>
      <c r="C5091" s="4" t="s">
        <v>330</v>
      </c>
      <c r="D5091" s="4" t="s">
        <v>12</v>
      </c>
      <c r="E5091" s="14" t="s">
        <v>532</v>
      </c>
      <c r="F5091" s="5">
        <v>8717.7000000000007</v>
      </c>
      <c r="G5091" s="5">
        <v>8769.9</v>
      </c>
      <c r="H5091" s="5">
        <v>11201.6</v>
      </c>
      <c r="I5091" s="5"/>
      <c r="J5091" s="5"/>
      <c r="K5091" s="5"/>
      <c r="L5091" s="5">
        <v>-184.84800000000001</v>
      </c>
      <c r="M5091" s="5">
        <f t="shared" si="4251"/>
        <v>8532.8520000000008</v>
      </c>
      <c r="N5091" s="5">
        <v>8187.9874499999996</v>
      </c>
      <c r="O5091" s="5">
        <v>6472.6260000000002</v>
      </c>
      <c r="P5091" s="5">
        <v>0</v>
      </c>
      <c r="Q5091" s="5">
        <v>0</v>
      </c>
      <c r="R5091" s="5">
        <v>0</v>
      </c>
      <c r="S5091" s="5">
        <v>0</v>
      </c>
      <c r="T5091" s="5">
        <v>8179.0592999999999</v>
      </c>
      <c r="U5091" s="5">
        <v>0</v>
      </c>
      <c r="V5091" s="42">
        <v>0</v>
      </c>
      <c r="W5091" s="5">
        <f t="shared" si="4261"/>
        <v>99.890960384898989</v>
      </c>
      <c r="X5091" s="27"/>
    </row>
    <row r="5092" spans="1:25" ht="15.75" customHeight="1" x14ac:dyDescent="0.3">
      <c r="A5092" s="4" t="s">
        <v>327</v>
      </c>
      <c r="B5092" s="4" t="s">
        <v>1794</v>
      </c>
      <c r="C5092" s="4" t="s">
        <v>330</v>
      </c>
      <c r="D5092" s="4" t="s">
        <v>13</v>
      </c>
      <c r="E5092" s="14" t="s">
        <v>547</v>
      </c>
      <c r="F5092" s="5">
        <f t="shared" ref="F5092:L5092" si="4280">F5093</f>
        <v>10.9</v>
      </c>
      <c r="G5092" s="5">
        <f t="shared" si="4280"/>
        <v>10.9</v>
      </c>
      <c r="H5092" s="5">
        <f t="shared" si="4280"/>
        <v>10.9</v>
      </c>
      <c r="I5092" s="5">
        <f t="shared" si="4280"/>
        <v>0</v>
      </c>
      <c r="J5092" s="5">
        <f t="shared" si="4280"/>
        <v>0</v>
      </c>
      <c r="K5092" s="5">
        <f t="shared" si="4280"/>
        <v>0</v>
      </c>
      <c r="L5092" s="5">
        <f t="shared" si="4280"/>
        <v>0</v>
      </c>
      <c r="M5092" s="5">
        <f t="shared" si="4251"/>
        <v>10.9</v>
      </c>
      <c r="N5092" s="5">
        <f>N5093</f>
        <v>125.907</v>
      </c>
      <c r="O5092" s="5">
        <f>O5093</f>
        <v>123.494</v>
      </c>
      <c r="P5092" s="5">
        <f t="shared" ref="P5092:V5092" si="4281">P5093</f>
        <v>0</v>
      </c>
      <c r="Q5092" s="5">
        <f t="shared" si="4281"/>
        <v>0</v>
      </c>
      <c r="R5092" s="5">
        <f t="shared" si="4281"/>
        <v>0</v>
      </c>
      <c r="S5092" s="5">
        <f t="shared" si="4281"/>
        <v>0</v>
      </c>
      <c r="T5092" s="5">
        <f t="shared" si="4281"/>
        <v>125.90600000000001</v>
      </c>
      <c r="U5092" s="5">
        <f t="shared" si="4281"/>
        <v>0</v>
      </c>
      <c r="V5092" s="42">
        <f t="shared" si="4281"/>
        <v>0</v>
      </c>
      <c r="W5092" s="5">
        <f t="shared" si="4261"/>
        <v>99.999205762983806</v>
      </c>
      <c r="X5092" s="27"/>
    </row>
    <row r="5093" spans="1:25" ht="15.75" customHeight="1" x14ac:dyDescent="0.3">
      <c r="A5093" s="4" t="s">
        <v>327</v>
      </c>
      <c r="B5093" s="4" t="s">
        <v>1794</v>
      </c>
      <c r="C5093" s="4" t="s">
        <v>330</v>
      </c>
      <c r="D5093" s="4" t="s">
        <v>20</v>
      </c>
      <c r="E5093" s="14" t="s">
        <v>550</v>
      </c>
      <c r="F5093" s="5">
        <v>10.9</v>
      </c>
      <c r="G5093" s="5">
        <v>10.9</v>
      </c>
      <c r="H5093" s="5">
        <v>10.9</v>
      </c>
      <c r="I5093" s="5"/>
      <c r="J5093" s="5"/>
      <c r="K5093" s="5"/>
      <c r="L5093" s="5">
        <f>100-100</f>
        <v>0</v>
      </c>
      <c r="M5093" s="5">
        <f t="shared" si="4251"/>
        <v>10.9</v>
      </c>
      <c r="N5093" s="5">
        <v>125.907</v>
      </c>
      <c r="O5093" s="5">
        <v>123.494</v>
      </c>
      <c r="P5093" s="5">
        <v>0</v>
      </c>
      <c r="Q5093" s="5">
        <v>0</v>
      </c>
      <c r="R5093" s="5">
        <v>0</v>
      </c>
      <c r="S5093" s="5">
        <v>0</v>
      </c>
      <c r="T5093" s="5">
        <v>125.90600000000001</v>
      </c>
      <c r="U5093" s="5">
        <v>0</v>
      </c>
      <c r="V5093" s="42">
        <v>0</v>
      </c>
      <c r="W5093" s="5">
        <f t="shared" si="4261"/>
        <v>99.999205762983806</v>
      </c>
      <c r="X5093" s="27"/>
    </row>
    <row r="5094" spans="1:25" ht="31.5" hidden="1" customHeight="1" x14ac:dyDescent="0.25">
      <c r="A5094" s="4" t="s">
        <v>327</v>
      </c>
      <c r="B5094" s="4" t="s">
        <v>1794</v>
      </c>
      <c r="C5094" s="4" t="s">
        <v>1381</v>
      </c>
      <c r="D5094" s="4"/>
      <c r="E5094" s="14" t="s">
        <v>1407</v>
      </c>
      <c r="F5094" s="5">
        <f t="shared" ref="F5094:L5095" si="4282">F5095</f>
        <v>0</v>
      </c>
      <c r="G5094" s="5">
        <f t="shared" si="4282"/>
        <v>0</v>
      </c>
      <c r="H5094" s="5">
        <f t="shared" si="4282"/>
        <v>0</v>
      </c>
      <c r="I5094" s="5">
        <f t="shared" si="4282"/>
        <v>0</v>
      </c>
      <c r="J5094" s="5">
        <f t="shared" si="4282"/>
        <v>0</v>
      </c>
      <c r="K5094" s="5">
        <f t="shared" si="4282"/>
        <v>0</v>
      </c>
      <c r="L5094" s="5">
        <f t="shared" si="4282"/>
        <v>0</v>
      </c>
      <c r="M5094" s="5">
        <f t="shared" si="4251"/>
        <v>0</v>
      </c>
      <c r="N5094" s="5">
        <f>N5095</f>
        <v>0</v>
      </c>
      <c r="O5094" s="5">
        <f>O5095</f>
        <v>0</v>
      </c>
      <c r="P5094" s="5">
        <f t="shared" ref="P5094:V5095" si="4283">P5095</f>
        <v>0</v>
      </c>
      <c r="Q5094" s="5">
        <f t="shared" si="4283"/>
        <v>0</v>
      </c>
      <c r="R5094" s="5">
        <f t="shared" si="4283"/>
        <v>0</v>
      </c>
      <c r="S5094" s="5">
        <f t="shared" si="4283"/>
        <v>0</v>
      </c>
      <c r="T5094" s="5">
        <f t="shared" si="4283"/>
        <v>0</v>
      </c>
      <c r="U5094" s="5">
        <f t="shared" si="4283"/>
        <v>0</v>
      </c>
      <c r="V5094" s="42">
        <f t="shared" si="4283"/>
        <v>0</v>
      </c>
      <c r="W5094" s="5" t="e">
        <f t="shared" si="4261"/>
        <v>#DIV/0!</v>
      </c>
      <c r="X5094" s="27" t="s">
        <v>1591</v>
      </c>
      <c r="Y5094" s="2" t="s">
        <v>1630</v>
      </c>
    </row>
    <row r="5095" spans="1:25" ht="15.75" hidden="1" customHeight="1" x14ac:dyDescent="0.3">
      <c r="A5095" s="4" t="s">
        <v>327</v>
      </c>
      <c r="B5095" s="4" t="s">
        <v>1794</v>
      </c>
      <c r="C5095" s="4" t="s">
        <v>1381</v>
      </c>
      <c r="D5095" s="4" t="s">
        <v>131</v>
      </c>
      <c r="E5095" s="14" t="s">
        <v>533</v>
      </c>
      <c r="F5095" s="5">
        <f t="shared" si="4282"/>
        <v>0</v>
      </c>
      <c r="G5095" s="5">
        <f t="shared" si="4282"/>
        <v>0</v>
      </c>
      <c r="H5095" s="5">
        <f t="shared" si="4282"/>
        <v>0</v>
      </c>
      <c r="I5095" s="5">
        <f t="shared" si="4282"/>
        <v>0</v>
      </c>
      <c r="J5095" s="5">
        <f t="shared" si="4282"/>
        <v>0</v>
      </c>
      <c r="K5095" s="5">
        <f t="shared" si="4282"/>
        <v>0</v>
      </c>
      <c r="L5095" s="5">
        <f t="shared" si="4282"/>
        <v>0</v>
      </c>
      <c r="M5095" s="5">
        <f t="shared" si="4251"/>
        <v>0</v>
      </c>
      <c r="N5095" s="5">
        <f>N5096</f>
        <v>0</v>
      </c>
      <c r="O5095" s="5">
        <f>O5096</f>
        <v>0</v>
      </c>
      <c r="P5095" s="5">
        <f t="shared" si="4283"/>
        <v>0</v>
      </c>
      <c r="Q5095" s="5">
        <f t="shared" si="4283"/>
        <v>0</v>
      </c>
      <c r="R5095" s="5">
        <f t="shared" si="4283"/>
        <v>0</v>
      </c>
      <c r="S5095" s="5">
        <f t="shared" si="4283"/>
        <v>0</v>
      </c>
      <c r="T5095" s="5">
        <f t="shared" si="4283"/>
        <v>0</v>
      </c>
      <c r="U5095" s="5">
        <f t="shared" si="4283"/>
        <v>0</v>
      </c>
      <c r="V5095" s="42">
        <f t="shared" si="4283"/>
        <v>0</v>
      </c>
      <c r="W5095" s="5" t="e">
        <f t="shared" si="4261"/>
        <v>#DIV/0!</v>
      </c>
      <c r="X5095" s="27" t="s">
        <v>1591</v>
      </c>
      <c r="Y5095" s="2" t="s">
        <v>1630</v>
      </c>
    </row>
    <row r="5096" spans="1:25" ht="15.75" hidden="1" customHeight="1" x14ac:dyDescent="0.3">
      <c r="A5096" s="4" t="s">
        <v>327</v>
      </c>
      <c r="B5096" s="4" t="s">
        <v>1794</v>
      </c>
      <c r="C5096" s="4" t="s">
        <v>1381</v>
      </c>
      <c r="D5096" s="4" t="s">
        <v>117</v>
      </c>
      <c r="E5096" s="14" t="s">
        <v>537</v>
      </c>
      <c r="F5096" s="5"/>
      <c r="G5096" s="5"/>
      <c r="H5096" s="5"/>
      <c r="I5096" s="5"/>
      <c r="J5096" s="5"/>
      <c r="K5096" s="5"/>
      <c r="L5096" s="5"/>
      <c r="M5096" s="5">
        <f t="shared" si="4251"/>
        <v>0</v>
      </c>
      <c r="N5096" s="5">
        <v>0</v>
      </c>
      <c r="O5096" s="5">
        <v>0</v>
      </c>
      <c r="P5096" s="5">
        <v>0</v>
      </c>
      <c r="Q5096" s="5">
        <v>0</v>
      </c>
      <c r="R5096" s="5">
        <v>0</v>
      </c>
      <c r="S5096" s="5">
        <v>0</v>
      </c>
      <c r="T5096" s="5">
        <v>0</v>
      </c>
      <c r="U5096" s="5">
        <v>0</v>
      </c>
      <c r="V5096" s="42">
        <v>0</v>
      </c>
      <c r="W5096" s="5" t="e">
        <f t="shared" si="4261"/>
        <v>#DIV/0!</v>
      </c>
      <c r="X5096" s="27" t="s">
        <v>1591</v>
      </c>
      <c r="Y5096" s="2" t="s">
        <v>1630</v>
      </c>
    </row>
    <row r="5097" spans="1:25" ht="78.75" customHeight="1" x14ac:dyDescent="0.3">
      <c r="A5097" s="4" t="s">
        <v>327</v>
      </c>
      <c r="B5097" s="4" t="s">
        <v>1794</v>
      </c>
      <c r="C5097" s="4" t="s">
        <v>1481</v>
      </c>
      <c r="D5097" s="4"/>
      <c r="E5097" s="14" t="s">
        <v>1482</v>
      </c>
      <c r="F5097" s="5">
        <f>F5098</f>
        <v>46203.9</v>
      </c>
      <c r="G5097" s="5">
        <f t="shared" ref="G5097:L5098" si="4284">G5098</f>
        <v>50076.9</v>
      </c>
      <c r="H5097" s="5">
        <f t="shared" si="4284"/>
        <v>54258.2</v>
      </c>
      <c r="I5097" s="5">
        <f t="shared" si="4284"/>
        <v>0</v>
      </c>
      <c r="J5097" s="5">
        <f t="shared" si="4284"/>
        <v>0</v>
      </c>
      <c r="K5097" s="5">
        <f t="shared" si="4284"/>
        <v>0</v>
      </c>
      <c r="L5097" s="5">
        <f t="shared" si="4284"/>
        <v>20457.16</v>
      </c>
      <c r="M5097" s="5">
        <f t="shared" si="4251"/>
        <v>66661.06</v>
      </c>
      <c r="N5097" s="5">
        <f>N5098+N5100</f>
        <v>66661.06</v>
      </c>
      <c r="O5097" s="5">
        <f>O5098+O5100</f>
        <v>44310</v>
      </c>
      <c r="P5097" s="5">
        <f t="shared" ref="P5097:V5097" si="4285">P5098+P5100</f>
        <v>0</v>
      </c>
      <c r="Q5097" s="5">
        <f t="shared" si="4285"/>
        <v>0</v>
      </c>
      <c r="R5097" s="5">
        <f t="shared" si="4285"/>
        <v>0</v>
      </c>
      <c r="S5097" s="5">
        <f t="shared" si="4285"/>
        <v>0</v>
      </c>
      <c r="T5097" s="5">
        <f>T5098+T5100</f>
        <v>65501.571550000001</v>
      </c>
      <c r="U5097" s="5">
        <f t="shared" si="4285"/>
        <v>0</v>
      </c>
      <c r="V5097" s="42">
        <f t="shared" si="4285"/>
        <v>0</v>
      </c>
      <c r="W5097" s="5">
        <f t="shared" si="4261"/>
        <v>98.260621043229733</v>
      </c>
      <c r="X5097" s="27"/>
    </row>
    <row r="5098" spans="1:25" ht="31.5" customHeight="1" x14ac:dyDescent="0.3">
      <c r="A5098" s="4" t="s">
        <v>327</v>
      </c>
      <c r="B5098" s="4" t="s">
        <v>1794</v>
      </c>
      <c r="C5098" s="4" t="s">
        <v>1481</v>
      </c>
      <c r="D5098" s="4" t="s">
        <v>11</v>
      </c>
      <c r="E5098" s="14" t="s">
        <v>531</v>
      </c>
      <c r="F5098" s="5">
        <f>F5099</f>
        <v>46203.9</v>
      </c>
      <c r="G5098" s="5">
        <f t="shared" si="4284"/>
        <v>50076.9</v>
      </c>
      <c r="H5098" s="5">
        <f t="shared" si="4284"/>
        <v>54258.2</v>
      </c>
      <c r="I5098" s="5">
        <f t="shared" si="4284"/>
        <v>0</v>
      </c>
      <c r="J5098" s="5">
        <f t="shared" si="4284"/>
        <v>0</v>
      </c>
      <c r="K5098" s="5">
        <f t="shared" si="4284"/>
        <v>0</v>
      </c>
      <c r="L5098" s="5">
        <f t="shared" si="4284"/>
        <v>20457.16</v>
      </c>
      <c r="M5098" s="5">
        <f t="shared" si="4251"/>
        <v>66661.06</v>
      </c>
      <c r="N5098" s="5">
        <f>N5099</f>
        <v>66645.996400000004</v>
      </c>
      <c r="O5098" s="5">
        <f>O5099</f>
        <v>44294.936399999999</v>
      </c>
      <c r="P5098" s="5">
        <f t="shared" ref="P5098:V5098" si="4286">P5099</f>
        <v>0</v>
      </c>
      <c r="Q5098" s="5">
        <f t="shared" si="4286"/>
        <v>0</v>
      </c>
      <c r="R5098" s="5">
        <f t="shared" si="4286"/>
        <v>0</v>
      </c>
      <c r="S5098" s="5">
        <f t="shared" si="4286"/>
        <v>0</v>
      </c>
      <c r="T5098" s="5">
        <f t="shared" si="4286"/>
        <v>65486.507949999999</v>
      </c>
      <c r="U5098" s="5">
        <f t="shared" si="4286"/>
        <v>0</v>
      </c>
      <c r="V5098" s="42">
        <f t="shared" si="4286"/>
        <v>0</v>
      </c>
      <c r="W5098" s="5">
        <f t="shared" si="4261"/>
        <v>98.260227901701825</v>
      </c>
      <c r="X5098" s="27"/>
    </row>
    <row r="5099" spans="1:25" ht="31.5" customHeight="1" x14ac:dyDescent="0.3">
      <c r="A5099" s="4" t="s">
        <v>327</v>
      </c>
      <c r="B5099" s="4" t="s">
        <v>1794</v>
      </c>
      <c r="C5099" s="4" t="s">
        <v>1481</v>
      </c>
      <c r="D5099" s="4" t="s">
        <v>12</v>
      </c>
      <c r="E5099" s="14" t="s">
        <v>532</v>
      </c>
      <c r="F5099" s="5">
        <v>46203.9</v>
      </c>
      <c r="G5099" s="5">
        <v>50076.9</v>
      </c>
      <c r="H5099" s="5">
        <v>54258.2</v>
      </c>
      <c r="I5099" s="5"/>
      <c r="J5099" s="5"/>
      <c r="K5099" s="5"/>
      <c r="L5099" s="5">
        <f>10000+2094.36+8362.8</f>
        <v>20457.16</v>
      </c>
      <c r="M5099" s="5">
        <f t="shared" si="4251"/>
        <v>66661.06</v>
      </c>
      <c r="N5099" s="5">
        <v>66645.996400000004</v>
      </c>
      <c r="O5099" s="5">
        <v>44294.936399999999</v>
      </c>
      <c r="P5099" s="5">
        <v>0</v>
      </c>
      <c r="Q5099" s="5">
        <v>0</v>
      </c>
      <c r="R5099" s="5">
        <v>0</v>
      </c>
      <c r="S5099" s="5">
        <v>0</v>
      </c>
      <c r="T5099" s="5">
        <v>65486.507949999999</v>
      </c>
      <c r="U5099" s="5">
        <v>0</v>
      </c>
      <c r="V5099" s="42">
        <v>0</v>
      </c>
      <c r="W5099" s="5">
        <f t="shared" si="4261"/>
        <v>98.260227901701825</v>
      </c>
      <c r="X5099" s="27"/>
    </row>
    <row r="5100" spans="1:25" ht="15.75" customHeight="1" x14ac:dyDescent="0.3">
      <c r="A5100" s="4" t="s">
        <v>327</v>
      </c>
      <c r="B5100" s="4" t="s">
        <v>1794</v>
      </c>
      <c r="C5100" s="4" t="s">
        <v>1481</v>
      </c>
      <c r="D5100" s="4" t="s">
        <v>13</v>
      </c>
      <c r="E5100" s="14" t="s">
        <v>547</v>
      </c>
      <c r="F5100" s="5"/>
      <c r="G5100" s="5"/>
      <c r="H5100" s="5"/>
      <c r="I5100" s="5"/>
      <c r="J5100" s="5"/>
      <c r="K5100" s="5"/>
      <c r="L5100" s="5"/>
      <c r="M5100" s="5">
        <f>M5101</f>
        <v>0</v>
      </c>
      <c r="N5100" s="5">
        <f>N5101</f>
        <v>15.063599999999999</v>
      </c>
      <c r="O5100" s="5">
        <f>O5101</f>
        <v>15.063599999999999</v>
      </c>
      <c r="P5100" s="5">
        <f t="shared" ref="P5100:V5100" si="4287">P5101</f>
        <v>0</v>
      </c>
      <c r="Q5100" s="5">
        <f t="shared" si="4287"/>
        <v>0</v>
      </c>
      <c r="R5100" s="5">
        <f t="shared" si="4287"/>
        <v>0</v>
      </c>
      <c r="S5100" s="5">
        <f t="shared" si="4287"/>
        <v>0</v>
      </c>
      <c r="T5100" s="5">
        <f t="shared" si="4287"/>
        <v>15.063599999999999</v>
      </c>
      <c r="U5100" s="5">
        <f t="shared" si="4287"/>
        <v>0</v>
      </c>
      <c r="V5100" s="42">
        <f t="shared" si="4287"/>
        <v>0</v>
      </c>
      <c r="W5100" s="5">
        <f t="shared" si="4261"/>
        <v>100</v>
      </c>
      <c r="X5100" s="27"/>
    </row>
    <row r="5101" spans="1:25" ht="15.75" customHeight="1" x14ac:dyDescent="0.3">
      <c r="A5101" s="4" t="s">
        <v>327</v>
      </c>
      <c r="B5101" s="4" t="s">
        <v>1794</v>
      </c>
      <c r="C5101" s="4" t="s">
        <v>1481</v>
      </c>
      <c r="D5101" s="4" t="s">
        <v>14</v>
      </c>
      <c r="E5101" s="14" t="s">
        <v>549</v>
      </c>
      <c r="F5101" s="5"/>
      <c r="G5101" s="5"/>
      <c r="H5101" s="5"/>
      <c r="I5101" s="5"/>
      <c r="J5101" s="5"/>
      <c r="K5101" s="5"/>
      <c r="L5101" s="5"/>
      <c r="M5101" s="5">
        <v>0</v>
      </c>
      <c r="N5101" s="5">
        <v>15.063599999999999</v>
      </c>
      <c r="O5101" s="5">
        <v>15.063599999999999</v>
      </c>
      <c r="P5101" s="5">
        <v>0</v>
      </c>
      <c r="Q5101" s="5">
        <v>0</v>
      </c>
      <c r="R5101" s="5">
        <v>0</v>
      </c>
      <c r="S5101" s="5">
        <v>0</v>
      </c>
      <c r="T5101" s="5">
        <v>15.063599999999999</v>
      </c>
      <c r="U5101" s="5">
        <v>0</v>
      </c>
      <c r="V5101" s="42">
        <v>0</v>
      </c>
      <c r="W5101" s="5">
        <f t="shared" si="4261"/>
        <v>100</v>
      </c>
      <c r="X5101" s="27"/>
    </row>
    <row r="5102" spans="1:25" ht="63" customHeight="1" x14ac:dyDescent="0.3">
      <c r="A5102" s="4" t="s">
        <v>327</v>
      </c>
      <c r="B5102" s="4" t="s">
        <v>1794</v>
      </c>
      <c r="C5102" s="4" t="s">
        <v>1483</v>
      </c>
      <c r="D5102" s="4"/>
      <c r="E5102" s="14" t="s">
        <v>1538</v>
      </c>
      <c r="F5102" s="5">
        <f>F5103</f>
        <v>7584.2</v>
      </c>
      <c r="G5102" s="5">
        <f t="shared" ref="G5102:L5103" si="4288">G5103</f>
        <v>2214.1999999999998</v>
      </c>
      <c r="H5102" s="5">
        <f t="shared" si="4288"/>
        <v>2214.1999999999998</v>
      </c>
      <c r="I5102" s="5">
        <f t="shared" si="4288"/>
        <v>0</v>
      </c>
      <c r="J5102" s="5">
        <f t="shared" si="4288"/>
        <v>0</v>
      </c>
      <c r="K5102" s="5">
        <f t="shared" si="4288"/>
        <v>0</v>
      </c>
      <c r="L5102" s="5">
        <f t="shared" si="4288"/>
        <v>-5400</v>
      </c>
      <c r="M5102" s="5">
        <f t="shared" si="4251"/>
        <v>2184.1999999999998</v>
      </c>
      <c r="N5102" s="5">
        <f>N5103</f>
        <v>2184.1999999999998</v>
      </c>
      <c r="O5102" s="5">
        <f>O5103</f>
        <v>1715.08</v>
      </c>
      <c r="P5102" s="5">
        <f t="shared" ref="P5102:V5103" si="4289">P5103</f>
        <v>0</v>
      </c>
      <c r="Q5102" s="5">
        <f t="shared" si="4289"/>
        <v>0</v>
      </c>
      <c r="R5102" s="5">
        <f t="shared" si="4289"/>
        <v>0</v>
      </c>
      <c r="S5102" s="5">
        <f t="shared" si="4289"/>
        <v>0</v>
      </c>
      <c r="T5102" s="5">
        <f t="shared" si="4289"/>
        <v>2022.34458</v>
      </c>
      <c r="U5102" s="5">
        <f t="shared" si="4289"/>
        <v>0</v>
      </c>
      <c r="V5102" s="42">
        <f t="shared" si="4289"/>
        <v>0</v>
      </c>
      <c r="W5102" s="5">
        <f t="shared" si="4261"/>
        <v>92.589716143210339</v>
      </c>
      <c r="X5102" s="27"/>
    </row>
    <row r="5103" spans="1:25" ht="31.5" customHeight="1" x14ac:dyDescent="0.3">
      <c r="A5103" s="4" t="s">
        <v>327</v>
      </c>
      <c r="B5103" s="4" t="s">
        <v>1794</v>
      </c>
      <c r="C5103" s="4" t="s">
        <v>1483</v>
      </c>
      <c r="D5103" s="4" t="s">
        <v>11</v>
      </c>
      <c r="E5103" s="14" t="s">
        <v>531</v>
      </c>
      <c r="F5103" s="5">
        <f>F5104</f>
        <v>7584.2</v>
      </c>
      <c r="G5103" s="5">
        <f t="shared" si="4288"/>
        <v>2214.1999999999998</v>
      </c>
      <c r="H5103" s="5">
        <f t="shared" si="4288"/>
        <v>2214.1999999999998</v>
      </c>
      <c r="I5103" s="5">
        <f t="shared" si="4288"/>
        <v>0</v>
      </c>
      <c r="J5103" s="5">
        <f t="shared" si="4288"/>
        <v>0</v>
      </c>
      <c r="K5103" s="5">
        <f t="shared" si="4288"/>
        <v>0</v>
      </c>
      <c r="L5103" s="5">
        <f t="shared" si="4288"/>
        <v>-5400</v>
      </c>
      <c r="M5103" s="5">
        <f t="shared" si="4251"/>
        <v>2184.1999999999998</v>
      </c>
      <c r="N5103" s="5">
        <f>N5104</f>
        <v>2184.1999999999998</v>
      </c>
      <c r="O5103" s="5">
        <f>O5104</f>
        <v>1715.08</v>
      </c>
      <c r="P5103" s="5">
        <f t="shared" si="4289"/>
        <v>0</v>
      </c>
      <c r="Q5103" s="5">
        <f t="shared" si="4289"/>
        <v>0</v>
      </c>
      <c r="R5103" s="5">
        <f t="shared" si="4289"/>
        <v>0</v>
      </c>
      <c r="S5103" s="5">
        <f t="shared" si="4289"/>
        <v>0</v>
      </c>
      <c r="T5103" s="5">
        <f t="shared" si="4289"/>
        <v>2022.34458</v>
      </c>
      <c r="U5103" s="5">
        <f t="shared" si="4289"/>
        <v>0</v>
      </c>
      <c r="V5103" s="42">
        <f t="shared" si="4289"/>
        <v>0</v>
      </c>
      <c r="W5103" s="5">
        <f t="shared" si="4261"/>
        <v>92.589716143210339</v>
      </c>
      <c r="X5103" s="27"/>
    </row>
    <row r="5104" spans="1:25" ht="31.5" customHeight="1" x14ac:dyDescent="0.3">
      <c r="A5104" s="4" t="s">
        <v>327</v>
      </c>
      <c r="B5104" s="4" t="s">
        <v>1794</v>
      </c>
      <c r="C5104" s="4" t="s">
        <v>1483</v>
      </c>
      <c r="D5104" s="4" t="s">
        <v>12</v>
      </c>
      <c r="E5104" s="14" t="s">
        <v>532</v>
      </c>
      <c r="F5104" s="5">
        <v>7584.2</v>
      </c>
      <c r="G5104" s="5">
        <v>2214.1999999999998</v>
      </c>
      <c r="H5104" s="5">
        <v>2214.1999999999998</v>
      </c>
      <c r="I5104" s="5"/>
      <c r="J5104" s="5"/>
      <c r="K5104" s="5"/>
      <c r="L5104" s="5">
        <v>-5400</v>
      </c>
      <c r="M5104" s="5">
        <f t="shared" si="4251"/>
        <v>2184.1999999999998</v>
      </c>
      <c r="N5104" s="5">
        <v>2184.1999999999998</v>
      </c>
      <c r="O5104" s="5">
        <v>1715.08</v>
      </c>
      <c r="P5104" s="5">
        <v>0</v>
      </c>
      <c r="Q5104" s="5">
        <v>0</v>
      </c>
      <c r="R5104" s="5">
        <v>0</v>
      </c>
      <c r="S5104" s="5">
        <v>0</v>
      </c>
      <c r="T5104" s="5">
        <v>2022.34458</v>
      </c>
      <c r="U5104" s="5">
        <v>0</v>
      </c>
      <c r="V5104" s="42">
        <v>0</v>
      </c>
      <c r="W5104" s="5">
        <f t="shared" si="4261"/>
        <v>92.589716143210339</v>
      </c>
      <c r="X5104" s="27"/>
    </row>
    <row r="5105" spans="1:25" ht="31.5" hidden="1" customHeight="1" x14ac:dyDescent="0.25">
      <c r="A5105" s="4" t="s">
        <v>327</v>
      </c>
      <c r="B5105" s="4" t="s">
        <v>1794</v>
      </c>
      <c r="C5105" s="4" t="s">
        <v>1635</v>
      </c>
      <c r="D5105" s="4"/>
      <c r="E5105" s="14" t="s">
        <v>1636</v>
      </c>
      <c r="F5105" s="5"/>
      <c r="G5105" s="5"/>
      <c r="H5105" s="5"/>
      <c r="I5105" s="5"/>
      <c r="J5105" s="5"/>
      <c r="K5105" s="5"/>
      <c r="L5105" s="5"/>
      <c r="M5105" s="5">
        <f t="shared" ref="M5105:O5106" si="4290">M5106</f>
        <v>0</v>
      </c>
      <c r="N5105" s="5">
        <f t="shared" si="4290"/>
        <v>0</v>
      </c>
      <c r="O5105" s="5">
        <f t="shared" si="4290"/>
        <v>0</v>
      </c>
      <c r="P5105" s="5">
        <f t="shared" ref="P5105:V5106" si="4291">P5106</f>
        <v>0</v>
      </c>
      <c r="Q5105" s="5">
        <f t="shared" si="4291"/>
        <v>0</v>
      </c>
      <c r="R5105" s="5">
        <f t="shared" si="4291"/>
        <v>0</v>
      </c>
      <c r="S5105" s="5">
        <f t="shared" si="4291"/>
        <v>0</v>
      </c>
      <c r="T5105" s="5">
        <f t="shared" si="4291"/>
        <v>0</v>
      </c>
      <c r="U5105" s="5">
        <f t="shared" si="4291"/>
        <v>0</v>
      </c>
      <c r="V5105" s="42">
        <f t="shared" si="4291"/>
        <v>0</v>
      </c>
      <c r="W5105" s="5" t="e">
        <f t="shared" si="4261"/>
        <v>#DIV/0!</v>
      </c>
      <c r="X5105" s="25" t="s">
        <v>1591</v>
      </c>
    </row>
    <row r="5106" spans="1:25" ht="31.5" hidden="1" customHeight="1" x14ac:dyDescent="0.3">
      <c r="A5106" s="4" t="s">
        <v>327</v>
      </c>
      <c r="B5106" s="4" t="s">
        <v>1794</v>
      </c>
      <c r="C5106" s="4" t="s">
        <v>1635</v>
      </c>
      <c r="D5106" s="4" t="s">
        <v>11</v>
      </c>
      <c r="E5106" s="14" t="s">
        <v>531</v>
      </c>
      <c r="F5106" s="5"/>
      <c r="G5106" s="5"/>
      <c r="H5106" s="5"/>
      <c r="I5106" s="5"/>
      <c r="J5106" s="5"/>
      <c r="K5106" s="5"/>
      <c r="L5106" s="5"/>
      <c r="M5106" s="5">
        <f t="shared" si="4290"/>
        <v>0</v>
      </c>
      <c r="N5106" s="5">
        <f t="shared" si="4290"/>
        <v>0</v>
      </c>
      <c r="O5106" s="5">
        <f t="shared" si="4290"/>
        <v>0</v>
      </c>
      <c r="P5106" s="5">
        <f t="shared" si="4291"/>
        <v>0</v>
      </c>
      <c r="Q5106" s="5">
        <f t="shared" si="4291"/>
        <v>0</v>
      </c>
      <c r="R5106" s="5">
        <f t="shared" si="4291"/>
        <v>0</v>
      </c>
      <c r="S5106" s="5">
        <f t="shared" si="4291"/>
        <v>0</v>
      </c>
      <c r="T5106" s="5">
        <f t="shared" si="4291"/>
        <v>0</v>
      </c>
      <c r="U5106" s="5">
        <f t="shared" si="4291"/>
        <v>0</v>
      </c>
      <c r="V5106" s="42">
        <f t="shared" si="4291"/>
        <v>0</v>
      </c>
      <c r="W5106" s="5" t="e">
        <f t="shared" si="4261"/>
        <v>#DIV/0!</v>
      </c>
      <c r="X5106" s="25" t="s">
        <v>1591</v>
      </c>
    </row>
    <row r="5107" spans="1:25" ht="31.5" hidden="1" customHeight="1" x14ac:dyDescent="0.3">
      <c r="A5107" s="4" t="s">
        <v>327</v>
      </c>
      <c r="B5107" s="4" t="s">
        <v>1794</v>
      </c>
      <c r="C5107" s="4" t="s">
        <v>1635</v>
      </c>
      <c r="D5107" s="4" t="s">
        <v>12</v>
      </c>
      <c r="E5107" s="14" t="s">
        <v>532</v>
      </c>
      <c r="F5107" s="5"/>
      <c r="G5107" s="5"/>
      <c r="H5107" s="5"/>
      <c r="I5107" s="5"/>
      <c r="J5107" s="5"/>
      <c r="K5107" s="5"/>
      <c r="L5107" s="5"/>
      <c r="M5107" s="5">
        <v>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0</v>
      </c>
      <c r="U5107" s="5">
        <v>0</v>
      </c>
      <c r="V5107" s="42">
        <v>0</v>
      </c>
      <c r="W5107" s="5" t="e">
        <f t="shared" si="4261"/>
        <v>#DIV/0!</v>
      </c>
      <c r="X5107" s="25" t="s">
        <v>1591</v>
      </c>
    </row>
    <row r="5108" spans="1:25" ht="47.25" customHeight="1" x14ac:dyDescent="0.3">
      <c r="A5108" s="4" t="s">
        <v>327</v>
      </c>
      <c r="B5108" s="4" t="s">
        <v>1794</v>
      </c>
      <c r="C5108" s="4" t="s">
        <v>34</v>
      </c>
      <c r="D5108" s="4"/>
      <c r="E5108" s="14" t="s">
        <v>1178</v>
      </c>
      <c r="F5108" s="5">
        <f t="shared" ref="F5108:L5110" si="4292">F5109</f>
        <v>477687.6</v>
      </c>
      <c r="G5108" s="5">
        <f t="shared" si="4292"/>
        <v>401141.8</v>
      </c>
      <c r="H5108" s="5">
        <f t="shared" si="4292"/>
        <v>0</v>
      </c>
      <c r="I5108" s="5">
        <f t="shared" si="4292"/>
        <v>0</v>
      </c>
      <c r="J5108" s="5">
        <f t="shared" si="4292"/>
        <v>0</v>
      </c>
      <c r="K5108" s="5">
        <f t="shared" si="4292"/>
        <v>0</v>
      </c>
      <c r="L5108" s="5">
        <f t="shared" si="4292"/>
        <v>59135.766000000003</v>
      </c>
      <c r="M5108" s="5">
        <f t="shared" si="4251"/>
        <v>536823.36599999992</v>
      </c>
      <c r="N5108" s="5">
        <f t="shared" ref="N5108:O5110" si="4293">N5109</f>
        <v>595959.13199999998</v>
      </c>
      <c r="O5108" s="5">
        <f t="shared" si="4293"/>
        <v>0</v>
      </c>
      <c r="P5108" s="5">
        <f t="shared" ref="P5108:V5110" si="4294">P5109</f>
        <v>297979.56599999999</v>
      </c>
      <c r="Q5108" s="5">
        <f t="shared" si="4294"/>
        <v>0</v>
      </c>
      <c r="R5108" s="5">
        <f t="shared" si="4294"/>
        <v>0</v>
      </c>
      <c r="S5108" s="5">
        <f t="shared" si="4294"/>
        <v>0</v>
      </c>
      <c r="T5108" s="5">
        <f t="shared" si="4294"/>
        <v>0</v>
      </c>
      <c r="U5108" s="5">
        <f t="shared" si="4294"/>
        <v>0</v>
      </c>
      <c r="V5108" s="42">
        <f t="shared" si="4294"/>
        <v>0</v>
      </c>
      <c r="W5108" s="5">
        <f t="shared" si="4261"/>
        <v>0</v>
      </c>
      <c r="X5108" s="25"/>
    </row>
    <row r="5109" spans="1:25" ht="110.25" customHeight="1" x14ac:dyDescent="0.3">
      <c r="A5109" s="4" t="s">
        <v>327</v>
      </c>
      <c r="B5109" s="4" t="s">
        <v>1794</v>
      </c>
      <c r="C5109" s="4" t="s">
        <v>974</v>
      </c>
      <c r="D5109" s="4"/>
      <c r="E5109" s="14" t="s">
        <v>1386</v>
      </c>
      <c r="F5109" s="5">
        <f t="shared" si="4292"/>
        <v>477687.6</v>
      </c>
      <c r="G5109" s="5">
        <f t="shared" si="4292"/>
        <v>401141.8</v>
      </c>
      <c r="H5109" s="5">
        <f t="shared" si="4292"/>
        <v>0</v>
      </c>
      <c r="I5109" s="5">
        <f t="shared" si="4292"/>
        <v>0</v>
      </c>
      <c r="J5109" s="5">
        <f t="shared" si="4292"/>
        <v>0</v>
      </c>
      <c r="K5109" s="5">
        <f t="shared" si="4292"/>
        <v>0</v>
      </c>
      <c r="L5109" s="5">
        <f t="shared" si="4292"/>
        <v>59135.766000000003</v>
      </c>
      <c r="M5109" s="5">
        <f t="shared" si="4251"/>
        <v>536823.36599999992</v>
      </c>
      <c r="N5109" s="5">
        <f t="shared" si="4293"/>
        <v>595959.13199999998</v>
      </c>
      <c r="O5109" s="5">
        <f t="shared" si="4293"/>
        <v>0</v>
      </c>
      <c r="P5109" s="5">
        <f t="shared" si="4294"/>
        <v>297979.56599999999</v>
      </c>
      <c r="Q5109" s="5">
        <f t="shared" si="4294"/>
        <v>0</v>
      </c>
      <c r="R5109" s="5">
        <f t="shared" si="4294"/>
        <v>0</v>
      </c>
      <c r="S5109" s="5">
        <f t="shared" si="4294"/>
        <v>0</v>
      </c>
      <c r="T5109" s="5">
        <f t="shared" si="4294"/>
        <v>0</v>
      </c>
      <c r="U5109" s="5">
        <f t="shared" si="4294"/>
        <v>0</v>
      </c>
      <c r="V5109" s="42">
        <f t="shared" si="4294"/>
        <v>0</v>
      </c>
      <c r="W5109" s="5">
        <f t="shared" si="4261"/>
        <v>0</v>
      </c>
      <c r="X5109" s="27"/>
    </row>
    <row r="5110" spans="1:25" ht="15.75" customHeight="1" x14ac:dyDescent="0.3">
      <c r="A5110" s="4" t="s">
        <v>327</v>
      </c>
      <c r="B5110" s="4" t="s">
        <v>1794</v>
      </c>
      <c r="C5110" s="4" t="s">
        <v>974</v>
      </c>
      <c r="D5110" s="4" t="s">
        <v>13</v>
      </c>
      <c r="E5110" s="14" t="s">
        <v>547</v>
      </c>
      <c r="F5110" s="5">
        <f t="shared" si="4292"/>
        <v>477687.6</v>
      </c>
      <c r="G5110" s="5">
        <f t="shared" si="4292"/>
        <v>401141.8</v>
      </c>
      <c r="H5110" s="5">
        <f t="shared" si="4292"/>
        <v>0</v>
      </c>
      <c r="I5110" s="5">
        <f t="shared" si="4292"/>
        <v>0</v>
      </c>
      <c r="J5110" s="5">
        <f t="shared" si="4292"/>
        <v>0</v>
      </c>
      <c r="K5110" s="5">
        <f t="shared" si="4292"/>
        <v>0</v>
      </c>
      <c r="L5110" s="5">
        <f t="shared" si="4292"/>
        <v>59135.766000000003</v>
      </c>
      <c r="M5110" s="5">
        <f t="shared" si="4251"/>
        <v>536823.36599999992</v>
      </c>
      <c r="N5110" s="5">
        <f t="shared" si="4293"/>
        <v>595959.13199999998</v>
      </c>
      <c r="O5110" s="5">
        <f t="shared" si="4293"/>
        <v>0</v>
      </c>
      <c r="P5110" s="5">
        <f t="shared" si="4294"/>
        <v>297979.56599999999</v>
      </c>
      <c r="Q5110" s="5">
        <f t="shared" si="4294"/>
        <v>0</v>
      </c>
      <c r="R5110" s="5">
        <f t="shared" si="4294"/>
        <v>0</v>
      </c>
      <c r="S5110" s="5">
        <f t="shared" si="4294"/>
        <v>0</v>
      </c>
      <c r="T5110" s="5">
        <f t="shared" si="4294"/>
        <v>0</v>
      </c>
      <c r="U5110" s="5">
        <f t="shared" si="4294"/>
        <v>0</v>
      </c>
      <c r="V5110" s="42">
        <f t="shared" si="4294"/>
        <v>0</v>
      </c>
      <c r="W5110" s="5">
        <f t="shared" si="4261"/>
        <v>0</v>
      </c>
      <c r="X5110" s="27"/>
    </row>
    <row r="5111" spans="1:25" ht="63" customHeight="1" x14ac:dyDescent="0.3">
      <c r="A5111" s="4" t="s">
        <v>327</v>
      </c>
      <c r="B5111" s="4" t="s">
        <v>1794</v>
      </c>
      <c r="C5111" s="4" t="s">
        <v>974</v>
      </c>
      <c r="D5111" s="4" t="s">
        <v>198</v>
      </c>
      <c r="E5111" s="14" t="s">
        <v>548</v>
      </c>
      <c r="F5111" s="5">
        <v>477687.6</v>
      </c>
      <c r="G5111" s="5">
        <v>401141.8</v>
      </c>
      <c r="H5111" s="5"/>
      <c r="I5111" s="5"/>
      <c r="J5111" s="5"/>
      <c r="K5111" s="5"/>
      <c r="L5111" s="5">
        <f>178999.991-119864.225</f>
        <v>59135.766000000003</v>
      </c>
      <c r="M5111" s="5">
        <f t="shared" si="4251"/>
        <v>536823.36599999992</v>
      </c>
      <c r="N5111" s="5">
        <v>595959.13199999998</v>
      </c>
      <c r="O5111" s="5">
        <v>0</v>
      </c>
      <c r="P5111" s="5">
        <v>297979.56599999999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42">
        <v>0</v>
      </c>
      <c r="W5111" s="5">
        <f t="shared" si="4261"/>
        <v>0</v>
      </c>
      <c r="X5111" s="27"/>
    </row>
    <row r="5112" spans="1:25" ht="63" customHeight="1" x14ac:dyDescent="0.3">
      <c r="A5112" s="4" t="s">
        <v>327</v>
      </c>
      <c r="B5112" s="4" t="s">
        <v>1794</v>
      </c>
      <c r="C5112" s="4" t="s">
        <v>1390</v>
      </c>
      <c r="D5112" s="4"/>
      <c r="E5112" s="14" t="s">
        <v>1590</v>
      </c>
      <c r="F5112" s="5">
        <f t="shared" ref="F5112:K5114" si="4295">F5113</f>
        <v>0</v>
      </c>
      <c r="G5112" s="5">
        <f t="shared" si="4295"/>
        <v>0</v>
      </c>
      <c r="H5112" s="5">
        <f t="shared" si="4295"/>
        <v>0</v>
      </c>
      <c r="I5112" s="5">
        <f>I5113+I5118</f>
        <v>0</v>
      </c>
      <c r="J5112" s="5">
        <f>J5113+J5118</f>
        <v>76971.5</v>
      </c>
      <c r="K5112" s="5">
        <f>K5113+K5118</f>
        <v>0</v>
      </c>
      <c r="L5112" s="5">
        <f>L5113+L5118</f>
        <v>50000</v>
      </c>
      <c r="M5112" s="5">
        <f t="shared" si="4251"/>
        <v>50000</v>
      </c>
      <c r="N5112" s="5">
        <f>N5113+N5118</f>
        <v>50000</v>
      </c>
      <c r="O5112" s="5">
        <f t="shared" ref="O5112:V5112" si="4296">O5113+O5118</f>
        <v>50000</v>
      </c>
      <c r="P5112" s="5">
        <f t="shared" si="4296"/>
        <v>0</v>
      </c>
      <c r="Q5112" s="5">
        <f t="shared" si="4296"/>
        <v>0</v>
      </c>
      <c r="R5112" s="5">
        <f t="shared" si="4296"/>
        <v>0</v>
      </c>
      <c r="S5112" s="5">
        <f t="shared" si="4296"/>
        <v>0</v>
      </c>
      <c r="T5112" s="5">
        <f t="shared" si="4296"/>
        <v>50000</v>
      </c>
      <c r="U5112" s="5">
        <f t="shared" si="4296"/>
        <v>0</v>
      </c>
      <c r="V5112" s="42">
        <f t="shared" si="4296"/>
        <v>0</v>
      </c>
      <c r="W5112" s="5">
        <f t="shared" si="4261"/>
        <v>100</v>
      </c>
      <c r="X5112" s="25"/>
    </row>
    <row r="5113" spans="1:25" ht="47.25" hidden="1" customHeight="1" x14ac:dyDescent="0.25">
      <c r="A5113" s="4" t="s">
        <v>327</v>
      </c>
      <c r="B5113" s="4" t="s">
        <v>1794</v>
      </c>
      <c r="C5113" s="4" t="s">
        <v>1391</v>
      </c>
      <c r="D5113" s="4"/>
      <c r="E5113" s="14" t="s">
        <v>1408</v>
      </c>
      <c r="F5113" s="5">
        <f t="shared" ref="F5113:L5113" si="4297">F5114+F5116</f>
        <v>0</v>
      </c>
      <c r="G5113" s="5">
        <f t="shared" si="4297"/>
        <v>0</v>
      </c>
      <c r="H5113" s="5">
        <f t="shared" si="4297"/>
        <v>0</v>
      </c>
      <c r="I5113" s="5">
        <f t="shared" si="4297"/>
        <v>0</v>
      </c>
      <c r="J5113" s="5">
        <f t="shared" si="4297"/>
        <v>0</v>
      </c>
      <c r="K5113" s="5">
        <f t="shared" si="4297"/>
        <v>0</v>
      </c>
      <c r="L5113" s="5">
        <f t="shared" si="4297"/>
        <v>0</v>
      </c>
      <c r="M5113" s="5">
        <f t="shared" si="4251"/>
        <v>0</v>
      </c>
      <c r="N5113" s="5">
        <f>N5114+N5116</f>
        <v>0</v>
      </c>
      <c r="O5113" s="5">
        <f>O5114+O5116</f>
        <v>0</v>
      </c>
      <c r="P5113" s="5">
        <f t="shared" ref="P5113:V5113" si="4298">P5114+P5116</f>
        <v>0</v>
      </c>
      <c r="Q5113" s="5">
        <f t="shared" si="4298"/>
        <v>0</v>
      </c>
      <c r="R5113" s="5">
        <f t="shared" si="4298"/>
        <v>0</v>
      </c>
      <c r="S5113" s="5">
        <f t="shared" si="4298"/>
        <v>0</v>
      </c>
      <c r="T5113" s="5">
        <f t="shared" si="4298"/>
        <v>0</v>
      </c>
      <c r="U5113" s="5">
        <f t="shared" si="4298"/>
        <v>0</v>
      </c>
      <c r="V5113" s="42">
        <f t="shared" si="4298"/>
        <v>0</v>
      </c>
      <c r="W5113" s="5" t="e">
        <f t="shared" si="4261"/>
        <v>#DIV/0!</v>
      </c>
      <c r="X5113" s="25" t="s">
        <v>1591</v>
      </c>
      <c r="Y5113" s="2" t="s">
        <v>1630</v>
      </c>
    </row>
    <row r="5114" spans="1:25" ht="31.5" hidden="1" customHeight="1" x14ac:dyDescent="0.25">
      <c r="A5114" s="4" t="s">
        <v>327</v>
      </c>
      <c r="B5114" s="4" t="s">
        <v>1794</v>
      </c>
      <c r="C5114" s="4" t="s">
        <v>1391</v>
      </c>
      <c r="D5114" s="4" t="s">
        <v>11</v>
      </c>
      <c r="E5114" s="14" t="s">
        <v>531</v>
      </c>
      <c r="F5114" s="5">
        <f t="shared" si="4295"/>
        <v>0</v>
      </c>
      <c r="G5114" s="5">
        <f t="shared" si="4295"/>
        <v>0</v>
      </c>
      <c r="H5114" s="5">
        <f t="shared" si="4295"/>
        <v>0</v>
      </c>
      <c r="I5114" s="5">
        <f t="shared" si="4295"/>
        <v>0</v>
      </c>
      <c r="J5114" s="5">
        <f t="shared" si="4295"/>
        <v>0</v>
      </c>
      <c r="K5114" s="5">
        <f t="shared" si="4295"/>
        <v>0</v>
      </c>
      <c r="L5114" s="5">
        <f>L5115</f>
        <v>0</v>
      </c>
      <c r="M5114" s="5">
        <f t="shared" si="4251"/>
        <v>0</v>
      </c>
      <c r="N5114" s="5">
        <f>N5115</f>
        <v>0</v>
      </c>
      <c r="O5114" s="5">
        <f>O5115</f>
        <v>0</v>
      </c>
      <c r="P5114" s="5">
        <f t="shared" ref="P5114:V5114" si="4299">P5115</f>
        <v>0</v>
      </c>
      <c r="Q5114" s="5">
        <f t="shared" si="4299"/>
        <v>0</v>
      </c>
      <c r="R5114" s="5">
        <f t="shared" si="4299"/>
        <v>0</v>
      </c>
      <c r="S5114" s="5">
        <f t="shared" si="4299"/>
        <v>0</v>
      </c>
      <c r="T5114" s="5">
        <f t="shared" si="4299"/>
        <v>0</v>
      </c>
      <c r="U5114" s="5">
        <f t="shared" si="4299"/>
        <v>0</v>
      </c>
      <c r="V5114" s="42">
        <f t="shared" si="4299"/>
        <v>0</v>
      </c>
      <c r="W5114" s="5" t="e">
        <f t="shared" si="4261"/>
        <v>#DIV/0!</v>
      </c>
      <c r="X5114" s="25" t="s">
        <v>1591</v>
      </c>
      <c r="Y5114" s="2" t="s">
        <v>1630</v>
      </c>
    </row>
    <row r="5115" spans="1:25" ht="31.5" hidden="1" customHeight="1" x14ac:dyDescent="0.25">
      <c r="A5115" s="4" t="s">
        <v>327</v>
      </c>
      <c r="B5115" s="4" t="s">
        <v>1794</v>
      </c>
      <c r="C5115" s="4" t="s">
        <v>1391</v>
      </c>
      <c r="D5115" s="4" t="s">
        <v>12</v>
      </c>
      <c r="E5115" s="14" t="s">
        <v>532</v>
      </c>
      <c r="F5115" s="5"/>
      <c r="G5115" s="5"/>
      <c r="H5115" s="5"/>
      <c r="I5115" s="5"/>
      <c r="J5115" s="5"/>
      <c r="K5115" s="5"/>
      <c r="L5115" s="5"/>
      <c r="M5115" s="5">
        <f t="shared" si="4251"/>
        <v>0</v>
      </c>
      <c r="N5115" s="5">
        <v>0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0</v>
      </c>
      <c r="U5115" s="5">
        <v>0</v>
      </c>
      <c r="V5115" s="42">
        <v>0</v>
      </c>
      <c r="W5115" s="5" t="e">
        <f t="shared" si="4261"/>
        <v>#DIV/0!</v>
      </c>
      <c r="X5115" s="25" t="s">
        <v>1591</v>
      </c>
      <c r="Y5115" s="2" t="s">
        <v>1630</v>
      </c>
    </row>
    <row r="5116" spans="1:25" ht="15.75" hidden="1" customHeight="1" x14ac:dyDescent="0.3">
      <c r="A5116" s="4" t="s">
        <v>327</v>
      </c>
      <c r="B5116" s="4" t="s">
        <v>1794</v>
      </c>
      <c r="C5116" s="4" t="s">
        <v>1391</v>
      </c>
      <c r="D5116" s="4" t="s">
        <v>13</v>
      </c>
      <c r="E5116" s="14" t="s">
        <v>547</v>
      </c>
      <c r="F5116" s="5">
        <f t="shared" ref="F5116:L5116" si="4300">F5117</f>
        <v>0</v>
      </c>
      <c r="G5116" s="5">
        <f t="shared" si="4300"/>
        <v>0</v>
      </c>
      <c r="H5116" s="5">
        <f t="shared" si="4300"/>
        <v>0</v>
      </c>
      <c r="I5116" s="5">
        <f t="shared" si="4300"/>
        <v>0</v>
      </c>
      <c r="J5116" s="5">
        <f t="shared" si="4300"/>
        <v>0</v>
      </c>
      <c r="K5116" s="5">
        <f t="shared" si="4300"/>
        <v>0</v>
      </c>
      <c r="L5116" s="5">
        <f t="shared" si="4300"/>
        <v>0</v>
      </c>
      <c r="M5116" s="5">
        <f t="shared" si="4251"/>
        <v>0</v>
      </c>
      <c r="N5116" s="5">
        <f>N5117</f>
        <v>0</v>
      </c>
      <c r="O5116" s="5">
        <f>O5117</f>
        <v>0</v>
      </c>
      <c r="P5116" s="5">
        <f t="shared" ref="P5116:V5116" si="4301">P5117</f>
        <v>0</v>
      </c>
      <c r="Q5116" s="5">
        <f t="shared" si="4301"/>
        <v>0</v>
      </c>
      <c r="R5116" s="5">
        <f t="shared" si="4301"/>
        <v>0</v>
      </c>
      <c r="S5116" s="5">
        <f t="shared" si="4301"/>
        <v>0</v>
      </c>
      <c r="T5116" s="5">
        <f t="shared" si="4301"/>
        <v>0</v>
      </c>
      <c r="U5116" s="5">
        <f t="shared" si="4301"/>
        <v>0</v>
      </c>
      <c r="V5116" s="42">
        <f t="shared" si="4301"/>
        <v>0</v>
      </c>
      <c r="W5116" s="5" t="e">
        <f t="shared" si="4261"/>
        <v>#DIV/0!</v>
      </c>
      <c r="X5116" s="25" t="s">
        <v>1591</v>
      </c>
      <c r="Y5116" s="2" t="s">
        <v>1630</v>
      </c>
    </row>
    <row r="5117" spans="1:25" ht="63" hidden="1" customHeight="1" x14ac:dyDescent="0.3">
      <c r="A5117" s="4" t="s">
        <v>327</v>
      </c>
      <c r="B5117" s="4" t="s">
        <v>1794</v>
      </c>
      <c r="C5117" s="4" t="s">
        <v>1391</v>
      </c>
      <c r="D5117" s="4" t="s">
        <v>198</v>
      </c>
      <c r="E5117" s="14" t="s">
        <v>548</v>
      </c>
      <c r="F5117" s="5"/>
      <c r="G5117" s="5"/>
      <c r="H5117" s="5"/>
      <c r="I5117" s="5"/>
      <c r="J5117" s="5"/>
      <c r="K5117" s="5"/>
      <c r="L5117" s="5">
        <f>79.607-79.607</f>
        <v>0</v>
      </c>
      <c r="M5117" s="5">
        <f t="shared" si="4251"/>
        <v>0</v>
      </c>
      <c r="N5117" s="5">
        <v>0</v>
      </c>
      <c r="O5117" s="5">
        <v>0</v>
      </c>
      <c r="P5117" s="5">
        <v>0</v>
      </c>
      <c r="Q5117" s="5">
        <v>0</v>
      </c>
      <c r="R5117" s="5">
        <v>0</v>
      </c>
      <c r="S5117" s="5">
        <v>0</v>
      </c>
      <c r="T5117" s="5">
        <v>0</v>
      </c>
      <c r="U5117" s="5">
        <v>0</v>
      </c>
      <c r="V5117" s="42">
        <v>0</v>
      </c>
      <c r="W5117" s="5" t="e">
        <f t="shared" si="4261"/>
        <v>#DIV/0!</v>
      </c>
      <c r="X5117" s="25" t="s">
        <v>1591</v>
      </c>
      <c r="Y5117" s="2" t="s">
        <v>1630</v>
      </c>
    </row>
    <row r="5118" spans="1:25" ht="31.5" customHeight="1" x14ac:dyDescent="0.3">
      <c r="A5118" s="4" t="s">
        <v>327</v>
      </c>
      <c r="B5118" s="4" t="s">
        <v>1794</v>
      </c>
      <c r="C5118" s="4" t="s">
        <v>1555</v>
      </c>
      <c r="D5118" s="4"/>
      <c r="E5118" s="14" t="s">
        <v>1556</v>
      </c>
      <c r="F5118" s="5"/>
      <c r="G5118" s="5"/>
      <c r="H5118" s="5"/>
      <c r="I5118" s="5">
        <f t="shared" ref="I5118:K5119" si="4302">I5119</f>
        <v>0</v>
      </c>
      <c r="J5118" s="5">
        <f t="shared" si="4302"/>
        <v>76971.5</v>
      </c>
      <c r="K5118" s="5">
        <f t="shared" si="4302"/>
        <v>0</v>
      </c>
      <c r="L5118" s="5">
        <f>L5119</f>
        <v>50000</v>
      </c>
      <c r="M5118" s="5">
        <f t="shared" si="4251"/>
        <v>50000</v>
      </c>
      <c r="N5118" s="5">
        <f>N5119</f>
        <v>50000</v>
      </c>
      <c r="O5118" s="5">
        <f t="shared" ref="O5118:V5119" si="4303">O5119</f>
        <v>50000</v>
      </c>
      <c r="P5118" s="5">
        <f t="shared" si="4303"/>
        <v>0</v>
      </c>
      <c r="Q5118" s="5">
        <f t="shared" si="4303"/>
        <v>0</v>
      </c>
      <c r="R5118" s="5">
        <f t="shared" si="4303"/>
        <v>0</v>
      </c>
      <c r="S5118" s="5">
        <f t="shared" si="4303"/>
        <v>0</v>
      </c>
      <c r="T5118" s="5">
        <f t="shared" si="4303"/>
        <v>50000</v>
      </c>
      <c r="U5118" s="5">
        <f t="shared" si="4303"/>
        <v>0</v>
      </c>
      <c r="V5118" s="42">
        <f t="shared" si="4303"/>
        <v>0</v>
      </c>
      <c r="W5118" s="5">
        <f t="shared" si="4261"/>
        <v>100</v>
      </c>
      <c r="X5118" s="25"/>
    </row>
    <row r="5119" spans="1:25" ht="15.75" customHeight="1" x14ac:dyDescent="0.3">
      <c r="A5119" s="4" t="s">
        <v>327</v>
      </c>
      <c r="B5119" s="4" t="s">
        <v>1794</v>
      </c>
      <c r="C5119" s="4" t="s">
        <v>1555</v>
      </c>
      <c r="D5119" s="4" t="s">
        <v>13</v>
      </c>
      <c r="E5119" s="14" t="s">
        <v>547</v>
      </c>
      <c r="F5119" s="5"/>
      <c r="G5119" s="5"/>
      <c r="H5119" s="5"/>
      <c r="I5119" s="5">
        <f t="shared" si="4302"/>
        <v>0</v>
      </c>
      <c r="J5119" s="5">
        <f t="shared" si="4302"/>
        <v>76971.5</v>
      </c>
      <c r="K5119" s="5">
        <f t="shared" si="4302"/>
        <v>0</v>
      </c>
      <c r="L5119" s="5">
        <f>L5120</f>
        <v>50000</v>
      </c>
      <c r="M5119" s="5">
        <f t="shared" si="4251"/>
        <v>50000</v>
      </c>
      <c r="N5119" s="5">
        <f>N5120</f>
        <v>50000</v>
      </c>
      <c r="O5119" s="5">
        <f t="shared" si="4303"/>
        <v>50000</v>
      </c>
      <c r="P5119" s="5">
        <f t="shared" si="4303"/>
        <v>0</v>
      </c>
      <c r="Q5119" s="5">
        <f t="shared" si="4303"/>
        <v>0</v>
      </c>
      <c r="R5119" s="5">
        <f t="shared" si="4303"/>
        <v>0</v>
      </c>
      <c r="S5119" s="5">
        <f t="shared" si="4303"/>
        <v>0</v>
      </c>
      <c r="T5119" s="5">
        <f t="shared" si="4303"/>
        <v>50000</v>
      </c>
      <c r="U5119" s="5">
        <f t="shared" si="4303"/>
        <v>0</v>
      </c>
      <c r="V5119" s="42">
        <f t="shared" si="4303"/>
        <v>0</v>
      </c>
      <c r="W5119" s="5">
        <f t="shared" si="4261"/>
        <v>100</v>
      </c>
      <c r="X5119" s="25"/>
    </row>
    <row r="5120" spans="1:25" ht="63" customHeight="1" x14ac:dyDescent="0.3">
      <c r="A5120" s="4" t="s">
        <v>327</v>
      </c>
      <c r="B5120" s="4" t="s">
        <v>1794</v>
      </c>
      <c r="C5120" s="4" t="s">
        <v>1555</v>
      </c>
      <c r="D5120" s="4" t="s">
        <v>198</v>
      </c>
      <c r="E5120" s="14" t="s">
        <v>548</v>
      </c>
      <c r="F5120" s="5"/>
      <c r="G5120" s="5"/>
      <c r="H5120" s="5"/>
      <c r="I5120" s="5"/>
      <c r="J5120" s="5">
        <v>76971.5</v>
      </c>
      <c r="K5120" s="5"/>
      <c r="L5120" s="5">
        <v>50000</v>
      </c>
      <c r="M5120" s="5">
        <f t="shared" si="4251"/>
        <v>50000</v>
      </c>
      <c r="N5120" s="5">
        <v>50000</v>
      </c>
      <c r="O5120" s="5">
        <v>50000</v>
      </c>
      <c r="P5120" s="5">
        <v>0</v>
      </c>
      <c r="Q5120" s="5">
        <v>0</v>
      </c>
      <c r="R5120" s="5">
        <v>0</v>
      </c>
      <c r="S5120" s="5">
        <v>0</v>
      </c>
      <c r="T5120" s="5">
        <v>50000</v>
      </c>
      <c r="U5120" s="5">
        <v>0</v>
      </c>
      <c r="V5120" s="42">
        <v>0</v>
      </c>
      <c r="W5120" s="5">
        <f t="shared" si="4261"/>
        <v>100</v>
      </c>
      <c r="X5120" s="25"/>
    </row>
    <row r="5121" spans="1:24" ht="31.5" customHeight="1" x14ac:dyDescent="0.3">
      <c r="A5121" s="4" t="s">
        <v>327</v>
      </c>
      <c r="B5121" s="4" t="s">
        <v>1794</v>
      </c>
      <c r="C5121" s="4" t="s">
        <v>22</v>
      </c>
      <c r="D5121" s="4"/>
      <c r="E5121" s="14" t="s">
        <v>802</v>
      </c>
      <c r="F5121" s="5">
        <f t="shared" ref="F5121:L5124" si="4304">F5122</f>
        <v>39.1</v>
      </c>
      <c r="G5121" s="5">
        <f t="shared" si="4304"/>
        <v>39.1</v>
      </c>
      <c r="H5121" s="5">
        <f t="shared" si="4304"/>
        <v>39.1</v>
      </c>
      <c r="I5121" s="5">
        <f t="shared" si="4304"/>
        <v>0</v>
      </c>
      <c r="J5121" s="5">
        <f t="shared" si="4304"/>
        <v>0</v>
      </c>
      <c r="K5121" s="5">
        <f t="shared" si="4304"/>
        <v>0</v>
      </c>
      <c r="L5121" s="5">
        <f t="shared" si="4304"/>
        <v>0</v>
      </c>
      <c r="M5121" s="5">
        <f t="shared" si="4251"/>
        <v>39.1</v>
      </c>
      <c r="N5121" s="5">
        <f t="shared" ref="N5121:O5124" si="4305">N5122</f>
        <v>39.503999999999998</v>
      </c>
      <c r="O5121" s="5">
        <f t="shared" si="4305"/>
        <v>39.1</v>
      </c>
      <c r="P5121" s="5">
        <f t="shared" ref="P5121:V5124" si="4306">P5122</f>
        <v>39.503999999999998</v>
      </c>
      <c r="Q5121" s="5">
        <f t="shared" si="4306"/>
        <v>39.1</v>
      </c>
      <c r="R5121" s="5">
        <f t="shared" si="4306"/>
        <v>0</v>
      </c>
      <c r="S5121" s="5">
        <f t="shared" si="4306"/>
        <v>0</v>
      </c>
      <c r="T5121" s="5">
        <f t="shared" si="4306"/>
        <v>39.503999999999998</v>
      </c>
      <c r="U5121" s="5">
        <f t="shared" si="4306"/>
        <v>39.503999999999998</v>
      </c>
      <c r="V5121" s="42">
        <f t="shared" si="4306"/>
        <v>0</v>
      </c>
      <c r="W5121" s="5">
        <f t="shared" si="4261"/>
        <v>100</v>
      </c>
      <c r="X5121" s="27"/>
    </row>
    <row r="5122" spans="1:24" ht="15.75" customHeight="1" x14ac:dyDescent="0.3">
      <c r="A5122" s="4" t="s">
        <v>327</v>
      </c>
      <c r="B5122" s="4" t="s">
        <v>1794</v>
      </c>
      <c r="C5122" s="4" t="s">
        <v>23</v>
      </c>
      <c r="D5122" s="4"/>
      <c r="E5122" s="14" t="s">
        <v>809</v>
      </c>
      <c r="F5122" s="5">
        <f t="shared" si="4304"/>
        <v>39.1</v>
      </c>
      <c r="G5122" s="5">
        <f t="shared" si="4304"/>
        <v>39.1</v>
      </c>
      <c r="H5122" s="5">
        <f t="shared" si="4304"/>
        <v>39.1</v>
      </c>
      <c r="I5122" s="5">
        <f t="shared" si="4304"/>
        <v>0</v>
      </c>
      <c r="J5122" s="5">
        <f t="shared" si="4304"/>
        <v>0</v>
      </c>
      <c r="K5122" s="5">
        <f t="shared" si="4304"/>
        <v>0</v>
      </c>
      <c r="L5122" s="5">
        <f t="shared" si="4304"/>
        <v>0</v>
      </c>
      <c r="M5122" s="5">
        <f t="shared" si="4251"/>
        <v>39.1</v>
      </c>
      <c r="N5122" s="5">
        <f t="shared" si="4305"/>
        <v>39.503999999999998</v>
      </c>
      <c r="O5122" s="5">
        <f t="shared" si="4305"/>
        <v>39.1</v>
      </c>
      <c r="P5122" s="5">
        <f t="shared" si="4306"/>
        <v>39.503999999999998</v>
      </c>
      <c r="Q5122" s="5">
        <f t="shared" si="4306"/>
        <v>39.1</v>
      </c>
      <c r="R5122" s="5">
        <f t="shared" si="4306"/>
        <v>0</v>
      </c>
      <c r="S5122" s="5">
        <f t="shared" si="4306"/>
        <v>0</v>
      </c>
      <c r="T5122" s="5">
        <f t="shared" si="4306"/>
        <v>39.503999999999998</v>
      </c>
      <c r="U5122" s="5">
        <f t="shared" si="4306"/>
        <v>39.503999999999998</v>
      </c>
      <c r="V5122" s="42">
        <f t="shared" si="4306"/>
        <v>0</v>
      </c>
      <c r="W5122" s="5">
        <f t="shared" si="4261"/>
        <v>100</v>
      </c>
      <c r="X5122" s="27"/>
    </row>
    <row r="5123" spans="1:24" ht="78.75" customHeight="1" x14ac:dyDescent="0.3">
      <c r="A5123" s="4" t="s">
        <v>327</v>
      </c>
      <c r="B5123" s="4" t="s">
        <v>1794</v>
      </c>
      <c r="C5123" s="4" t="s">
        <v>973</v>
      </c>
      <c r="D5123" s="4"/>
      <c r="E5123" s="14" t="s">
        <v>822</v>
      </c>
      <c r="F5123" s="5">
        <f t="shared" si="4304"/>
        <v>39.1</v>
      </c>
      <c r="G5123" s="5">
        <f t="shared" si="4304"/>
        <v>39.1</v>
      </c>
      <c r="H5123" s="5">
        <f t="shared" si="4304"/>
        <v>39.1</v>
      </c>
      <c r="I5123" s="5">
        <f t="shared" si="4304"/>
        <v>0</v>
      </c>
      <c r="J5123" s="5">
        <f t="shared" si="4304"/>
        <v>0</v>
      </c>
      <c r="K5123" s="5">
        <f t="shared" si="4304"/>
        <v>0</v>
      </c>
      <c r="L5123" s="5">
        <f t="shared" si="4304"/>
        <v>0</v>
      </c>
      <c r="M5123" s="5">
        <f t="shared" si="4251"/>
        <v>39.1</v>
      </c>
      <c r="N5123" s="5">
        <f t="shared" si="4305"/>
        <v>39.503999999999998</v>
      </c>
      <c r="O5123" s="5">
        <f t="shared" si="4305"/>
        <v>39.1</v>
      </c>
      <c r="P5123" s="5">
        <f t="shared" si="4306"/>
        <v>39.503999999999998</v>
      </c>
      <c r="Q5123" s="5">
        <f t="shared" si="4306"/>
        <v>39.1</v>
      </c>
      <c r="R5123" s="5">
        <f t="shared" si="4306"/>
        <v>0</v>
      </c>
      <c r="S5123" s="5">
        <f t="shared" si="4306"/>
        <v>0</v>
      </c>
      <c r="T5123" s="5">
        <f t="shared" si="4306"/>
        <v>39.503999999999998</v>
      </c>
      <c r="U5123" s="5">
        <f t="shared" si="4306"/>
        <v>39.503999999999998</v>
      </c>
      <c r="V5123" s="42">
        <f t="shared" si="4306"/>
        <v>0</v>
      </c>
      <c r="W5123" s="5">
        <f t="shared" si="4261"/>
        <v>100</v>
      </c>
      <c r="X5123" s="27"/>
    </row>
    <row r="5124" spans="1:24" ht="78.75" customHeight="1" x14ac:dyDescent="0.3">
      <c r="A5124" s="4" t="s">
        <v>327</v>
      </c>
      <c r="B5124" s="4" t="s">
        <v>1794</v>
      </c>
      <c r="C5124" s="4" t="s">
        <v>973</v>
      </c>
      <c r="D5124" s="4" t="s">
        <v>18</v>
      </c>
      <c r="E5124" s="14" t="s">
        <v>528</v>
      </c>
      <c r="F5124" s="5">
        <f t="shared" si="4304"/>
        <v>39.1</v>
      </c>
      <c r="G5124" s="5">
        <f t="shared" si="4304"/>
        <v>39.1</v>
      </c>
      <c r="H5124" s="5">
        <f t="shared" si="4304"/>
        <v>39.1</v>
      </c>
      <c r="I5124" s="5">
        <f t="shared" si="4304"/>
        <v>0</v>
      </c>
      <c r="J5124" s="5">
        <f t="shared" si="4304"/>
        <v>0</v>
      </c>
      <c r="K5124" s="5">
        <f t="shared" si="4304"/>
        <v>0</v>
      </c>
      <c r="L5124" s="5">
        <f t="shared" si="4304"/>
        <v>0</v>
      </c>
      <c r="M5124" s="5">
        <f t="shared" si="4251"/>
        <v>39.1</v>
      </c>
      <c r="N5124" s="5">
        <f t="shared" si="4305"/>
        <v>39.503999999999998</v>
      </c>
      <c r="O5124" s="5">
        <f t="shared" si="4305"/>
        <v>39.1</v>
      </c>
      <c r="P5124" s="5">
        <f t="shared" si="4306"/>
        <v>39.503999999999998</v>
      </c>
      <c r="Q5124" s="5">
        <f t="shared" si="4306"/>
        <v>39.1</v>
      </c>
      <c r="R5124" s="5">
        <f t="shared" si="4306"/>
        <v>0</v>
      </c>
      <c r="S5124" s="5">
        <f t="shared" si="4306"/>
        <v>0</v>
      </c>
      <c r="T5124" s="5">
        <f t="shared" si="4306"/>
        <v>39.503999999999998</v>
      </c>
      <c r="U5124" s="5">
        <f t="shared" si="4306"/>
        <v>39.503999999999998</v>
      </c>
      <c r="V5124" s="42">
        <f t="shared" si="4306"/>
        <v>0</v>
      </c>
      <c r="W5124" s="5">
        <f t="shared" si="4261"/>
        <v>100</v>
      </c>
      <c r="X5124" s="27"/>
    </row>
    <row r="5125" spans="1:24" ht="31.5" customHeight="1" x14ac:dyDescent="0.3">
      <c r="A5125" s="4" t="s">
        <v>327</v>
      </c>
      <c r="B5125" s="4" t="s">
        <v>1794</v>
      </c>
      <c r="C5125" s="4" t="s">
        <v>973</v>
      </c>
      <c r="D5125" s="4" t="s">
        <v>28</v>
      </c>
      <c r="E5125" s="14" t="s">
        <v>530</v>
      </c>
      <c r="F5125" s="5">
        <v>39.1</v>
      </c>
      <c r="G5125" s="5">
        <v>39.1</v>
      </c>
      <c r="H5125" s="5">
        <v>39.1</v>
      </c>
      <c r="I5125" s="5"/>
      <c r="J5125" s="5"/>
      <c r="K5125" s="5"/>
      <c r="L5125" s="5"/>
      <c r="M5125" s="5">
        <f t="shared" si="4251"/>
        <v>39.1</v>
      </c>
      <c r="N5125" s="5">
        <v>39.503999999999998</v>
      </c>
      <c r="O5125" s="5">
        <v>39.1</v>
      </c>
      <c r="P5125" s="5">
        <f>N5125</f>
        <v>39.503999999999998</v>
      </c>
      <c r="Q5125" s="5">
        <f>O5125</f>
        <v>39.1</v>
      </c>
      <c r="R5125" s="5">
        <v>0</v>
      </c>
      <c r="S5125" s="5">
        <v>0</v>
      </c>
      <c r="T5125" s="5">
        <v>39.503999999999998</v>
      </c>
      <c r="U5125" s="5">
        <f>T5125</f>
        <v>39.503999999999998</v>
      </c>
      <c r="V5125" s="42">
        <v>0</v>
      </c>
      <c r="W5125" s="5">
        <f t="shared" si="4261"/>
        <v>100</v>
      </c>
      <c r="X5125" s="27"/>
    </row>
    <row r="5126" spans="1:24" ht="31.5" customHeight="1" x14ac:dyDescent="0.3">
      <c r="A5126" s="4" t="s">
        <v>327</v>
      </c>
      <c r="B5126" s="4" t="s">
        <v>1794</v>
      </c>
      <c r="C5126" s="4" t="s">
        <v>25</v>
      </c>
      <c r="D5126" s="4"/>
      <c r="E5126" s="14" t="s">
        <v>834</v>
      </c>
      <c r="F5126" s="5">
        <f t="shared" ref="F5126:L5126" si="4307">F5127</f>
        <v>16257.4</v>
      </c>
      <c r="G5126" s="5">
        <f t="shared" si="4307"/>
        <v>16257.4</v>
      </c>
      <c r="H5126" s="5">
        <f t="shared" si="4307"/>
        <v>16257.4</v>
      </c>
      <c r="I5126" s="5">
        <f t="shared" si="4307"/>
        <v>0</v>
      </c>
      <c r="J5126" s="5">
        <f t="shared" si="4307"/>
        <v>0</v>
      </c>
      <c r="K5126" s="5">
        <f t="shared" si="4307"/>
        <v>0</v>
      </c>
      <c r="L5126" s="5">
        <f t="shared" si="4307"/>
        <v>150.5</v>
      </c>
      <c r="M5126" s="5">
        <f t="shared" si="4251"/>
        <v>16407.900000000001</v>
      </c>
      <c r="N5126" s="5">
        <f>N5127</f>
        <v>17067.900000000001</v>
      </c>
      <c r="O5126" s="5">
        <f>O5127</f>
        <v>12417.33445</v>
      </c>
      <c r="P5126" s="5">
        <f t="shared" ref="P5126:V5126" si="4308">P5127</f>
        <v>0</v>
      </c>
      <c r="Q5126" s="5">
        <f t="shared" si="4308"/>
        <v>0</v>
      </c>
      <c r="R5126" s="5">
        <f t="shared" si="4308"/>
        <v>0</v>
      </c>
      <c r="S5126" s="5">
        <f t="shared" si="4308"/>
        <v>0</v>
      </c>
      <c r="T5126" s="5">
        <f t="shared" si="4308"/>
        <v>17064.083579999999</v>
      </c>
      <c r="U5126" s="5">
        <f t="shared" si="4308"/>
        <v>0</v>
      </c>
      <c r="V5126" s="42">
        <f t="shared" si="4308"/>
        <v>0</v>
      </c>
      <c r="W5126" s="5">
        <f t="shared" si="4261"/>
        <v>99.977639779937761</v>
      </c>
      <c r="X5126" s="27"/>
    </row>
    <row r="5127" spans="1:24" ht="31.5" customHeight="1" x14ac:dyDescent="0.3">
      <c r="A5127" s="4" t="s">
        <v>327</v>
      </c>
      <c r="B5127" s="4" t="s">
        <v>1794</v>
      </c>
      <c r="C5127" s="4" t="s">
        <v>26</v>
      </c>
      <c r="D5127" s="4"/>
      <c r="E5127" s="14" t="s">
        <v>837</v>
      </c>
      <c r="F5127" s="5">
        <f t="shared" ref="F5127:L5127" si="4309">F5128+F5131</f>
        <v>16257.4</v>
      </c>
      <c r="G5127" s="5">
        <f t="shared" si="4309"/>
        <v>16257.4</v>
      </c>
      <c r="H5127" s="5">
        <f t="shared" si="4309"/>
        <v>16257.4</v>
      </c>
      <c r="I5127" s="5">
        <f t="shared" si="4309"/>
        <v>0</v>
      </c>
      <c r="J5127" s="5">
        <f t="shared" si="4309"/>
        <v>0</v>
      </c>
      <c r="K5127" s="5">
        <f t="shared" si="4309"/>
        <v>0</v>
      </c>
      <c r="L5127" s="5">
        <f t="shared" si="4309"/>
        <v>150.5</v>
      </c>
      <c r="M5127" s="5">
        <f t="shared" si="4251"/>
        <v>16407.900000000001</v>
      </c>
      <c r="N5127" s="5">
        <f>N5128+N5131</f>
        <v>17067.900000000001</v>
      </c>
      <c r="O5127" s="5">
        <f>O5128+O5131</f>
        <v>12417.33445</v>
      </c>
      <c r="P5127" s="5">
        <f t="shared" ref="P5127:V5127" si="4310">P5128+P5131</f>
        <v>0</v>
      </c>
      <c r="Q5127" s="5">
        <f t="shared" si="4310"/>
        <v>0</v>
      </c>
      <c r="R5127" s="5">
        <f t="shared" si="4310"/>
        <v>0</v>
      </c>
      <c r="S5127" s="5">
        <f t="shared" si="4310"/>
        <v>0</v>
      </c>
      <c r="T5127" s="5">
        <f t="shared" si="4310"/>
        <v>17064.083579999999</v>
      </c>
      <c r="U5127" s="5">
        <f t="shared" si="4310"/>
        <v>0</v>
      </c>
      <c r="V5127" s="42">
        <f t="shared" si="4310"/>
        <v>0</v>
      </c>
      <c r="W5127" s="5">
        <f t="shared" si="4261"/>
        <v>99.977639779937761</v>
      </c>
      <c r="X5127" s="27"/>
    </row>
    <row r="5128" spans="1:24" ht="31.5" customHeight="1" x14ac:dyDescent="0.3">
      <c r="A5128" s="4" t="s">
        <v>327</v>
      </c>
      <c r="B5128" s="4" t="s">
        <v>1794</v>
      </c>
      <c r="C5128" s="4" t="s">
        <v>27</v>
      </c>
      <c r="D5128" s="4"/>
      <c r="E5128" s="14" t="s">
        <v>827</v>
      </c>
      <c r="F5128" s="5">
        <f t="shared" ref="F5128:L5129" si="4311">F5129</f>
        <v>14341.3</v>
      </c>
      <c r="G5128" s="5">
        <f t="shared" si="4311"/>
        <v>14341.3</v>
      </c>
      <c r="H5128" s="5">
        <f t="shared" si="4311"/>
        <v>14341.3</v>
      </c>
      <c r="I5128" s="5">
        <f t="shared" si="4311"/>
        <v>0</v>
      </c>
      <c r="J5128" s="5">
        <f t="shared" si="4311"/>
        <v>0</v>
      </c>
      <c r="K5128" s="5">
        <f t="shared" si="4311"/>
        <v>0</v>
      </c>
      <c r="L5128" s="5">
        <f t="shared" si="4311"/>
        <v>150.5</v>
      </c>
      <c r="M5128" s="5">
        <f t="shared" si="4251"/>
        <v>14491.8</v>
      </c>
      <c r="N5128" s="5">
        <f>N5129</f>
        <v>14491.825000000001</v>
      </c>
      <c r="O5128" s="5">
        <f>O5129</f>
        <v>10755.963</v>
      </c>
      <c r="P5128" s="5">
        <f t="shared" ref="P5128:V5129" si="4312">P5129</f>
        <v>0</v>
      </c>
      <c r="Q5128" s="5">
        <f t="shared" si="4312"/>
        <v>0</v>
      </c>
      <c r="R5128" s="5">
        <f t="shared" si="4312"/>
        <v>0</v>
      </c>
      <c r="S5128" s="5">
        <f t="shared" si="4312"/>
        <v>0</v>
      </c>
      <c r="T5128" s="5">
        <f t="shared" si="4312"/>
        <v>14488.00858</v>
      </c>
      <c r="U5128" s="5">
        <f t="shared" si="4312"/>
        <v>0</v>
      </c>
      <c r="V5128" s="42">
        <f t="shared" si="4312"/>
        <v>0</v>
      </c>
      <c r="W5128" s="5">
        <f t="shared" si="4261"/>
        <v>99.973665014585805</v>
      </c>
      <c r="X5128" s="27"/>
    </row>
    <row r="5129" spans="1:24" ht="78.75" customHeight="1" x14ac:dyDescent="0.3">
      <c r="A5129" s="4" t="s">
        <v>327</v>
      </c>
      <c r="B5129" s="4" t="s">
        <v>1794</v>
      </c>
      <c r="C5129" s="4" t="s">
        <v>27</v>
      </c>
      <c r="D5129" s="4" t="s">
        <v>18</v>
      </c>
      <c r="E5129" s="14" t="s">
        <v>528</v>
      </c>
      <c r="F5129" s="5">
        <f t="shared" si="4311"/>
        <v>14341.3</v>
      </c>
      <c r="G5129" s="5">
        <f t="shared" si="4311"/>
        <v>14341.3</v>
      </c>
      <c r="H5129" s="5">
        <f t="shared" si="4311"/>
        <v>14341.3</v>
      </c>
      <c r="I5129" s="5">
        <f t="shared" si="4311"/>
        <v>0</v>
      </c>
      <c r="J5129" s="5">
        <f t="shared" si="4311"/>
        <v>0</v>
      </c>
      <c r="K5129" s="5">
        <f t="shared" si="4311"/>
        <v>0</v>
      </c>
      <c r="L5129" s="5">
        <f t="shared" si="4311"/>
        <v>150.5</v>
      </c>
      <c r="M5129" s="5">
        <f t="shared" si="4251"/>
        <v>14491.8</v>
      </c>
      <c r="N5129" s="5">
        <f>N5130</f>
        <v>14491.825000000001</v>
      </c>
      <c r="O5129" s="5">
        <f>O5130</f>
        <v>10755.963</v>
      </c>
      <c r="P5129" s="5">
        <f t="shared" si="4312"/>
        <v>0</v>
      </c>
      <c r="Q5129" s="5">
        <f t="shared" si="4312"/>
        <v>0</v>
      </c>
      <c r="R5129" s="5">
        <f t="shared" si="4312"/>
        <v>0</v>
      </c>
      <c r="S5129" s="5">
        <f t="shared" si="4312"/>
        <v>0</v>
      </c>
      <c r="T5129" s="5">
        <f t="shared" si="4312"/>
        <v>14488.00858</v>
      </c>
      <c r="U5129" s="5">
        <f t="shared" si="4312"/>
        <v>0</v>
      </c>
      <c r="V5129" s="42">
        <f t="shared" si="4312"/>
        <v>0</v>
      </c>
      <c r="W5129" s="5">
        <f t="shared" si="4261"/>
        <v>99.973665014585805</v>
      </c>
      <c r="X5129" s="27"/>
    </row>
    <row r="5130" spans="1:24" ht="31.5" customHeight="1" x14ac:dyDescent="0.3">
      <c r="A5130" s="4" t="s">
        <v>327</v>
      </c>
      <c r="B5130" s="4" t="s">
        <v>1794</v>
      </c>
      <c r="C5130" s="4" t="s">
        <v>27</v>
      </c>
      <c r="D5130" s="4" t="s">
        <v>28</v>
      </c>
      <c r="E5130" s="14" t="s">
        <v>530</v>
      </c>
      <c r="F5130" s="5">
        <v>14341.3</v>
      </c>
      <c r="G5130" s="5">
        <v>14341.3</v>
      </c>
      <c r="H5130" s="5">
        <v>14341.3</v>
      </c>
      <c r="I5130" s="5"/>
      <c r="J5130" s="5"/>
      <c r="K5130" s="5"/>
      <c r="L5130" s="5">
        <v>150.5</v>
      </c>
      <c r="M5130" s="5">
        <f t="shared" ref="M5130:M5211" si="4313">F5130+I5130+L5130</f>
        <v>14491.8</v>
      </c>
      <c r="N5130" s="5">
        <v>14491.825000000001</v>
      </c>
      <c r="O5130" s="5">
        <v>10755.963</v>
      </c>
      <c r="P5130" s="5">
        <v>0</v>
      </c>
      <c r="Q5130" s="5">
        <v>0</v>
      </c>
      <c r="R5130" s="5">
        <v>0</v>
      </c>
      <c r="S5130" s="5">
        <v>0</v>
      </c>
      <c r="T5130" s="5">
        <v>14488.00858</v>
      </c>
      <c r="U5130" s="5">
        <v>0</v>
      </c>
      <c r="V5130" s="42">
        <v>0</v>
      </c>
      <c r="W5130" s="5">
        <f t="shared" si="4261"/>
        <v>99.973665014585805</v>
      </c>
      <c r="X5130" s="27"/>
    </row>
    <row r="5131" spans="1:24" ht="31.5" customHeight="1" x14ac:dyDescent="0.3">
      <c r="A5131" s="4" t="s">
        <v>327</v>
      </c>
      <c r="B5131" s="4" t="s">
        <v>1794</v>
      </c>
      <c r="C5131" s="4" t="s">
        <v>29</v>
      </c>
      <c r="D5131" s="4"/>
      <c r="E5131" s="14" t="s">
        <v>828</v>
      </c>
      <c r="F5131" s="5">
        <f t="shared" ref="F5131:L5131" si="4314">F5132+F5134+F5136</f>
        <v>1916.1</v>
      </c>
      <c r="G5131" s="5">
        <f t="shared" si="4314"/>
        <v>1916.1000000000001</v>
      </c>
      <c r="H5131" s="5">
        <f t="shared" si="4314"/>
        <v>1916.1</v>
      </c>
      <c r="I5131" s="5">
        <f t="shared" si="4314"/>
        <v>0</v>
      </c>
      <c r="J5131" s="5">
        <f t="shared" si="4314"/>
        <v>0</v>
      </c>
      <c r="K5131" s="5">
        <f t="shared" si="4314"/>
        <v>0</v>
      </c>
      <c r="L5131" s="5">
        <f t="shared" si="4314"/>
        <v>0</v>
      </c>
      <c r="M5131" s="5">
        <f t="shared" si="4313"/>
        <v>1916.1</v>
      </c>
      <c r="N5131" s="5">
        <f>N5132+N5134+N5136</f>
        <v>2576.0749999999998</v>
      </c>
      <c r="O5131" s="5">
        <f>O5132+O5134+O5136</f>
        <v>1661.3714500000001</v>
      </c>
      <c r="P5131" s="5">
        <f t="shared" ref="P5131:V5131" si="4315">P5132+P5134+P5136</f>
        <v>0</v>
      </c>
      <c r="Q5131" s="5">
        <f t="shared" si="4315"/>
        <v>0</v>
      </c>
      <c r="R5131" s="5">
        <f t="shared" si="4315"/>
        <v>0</v>
      </c>
      <c r="S5131" s="5">
        <f t="shared" si="4315"/>
        <v>0</v>
      </c>
      <c r="T5131" s="5">
        <f t="shared" si="4315"/>
        <v>2576.0749999999998</v>
      </c>
      <c r="U5131" s="5">
        <f t="shared" si="4315"/>
        <v>0</v>
      </c>
      <c r="V5131" s="42">
        <f t="shared" si="4315"/>
        <v>0</v>
      </c>
      <c r="W5131" s="5">
        <f t="shared" si="4261"/>
        <v>100</v>
      </c>
      <c r="X5131" s="27"/>
    </row>
    <row r="5132" spans="1:24" ht="78.75" customHeight="1" x14ac:dyDescent="0.3">
      <c r="A5132" s="4" t="s">
        <v>327</v>
      </c>
      <c r="B5132" s="4" t="s">
        <v>1794</v>
      </c>
      <c r="C5132" s="4" t="s">
        <v>29</v>
      </c>
      <c r="D5132" s="4" t="s">
        <v>18</v>
      </c>
      <c r="E5132" s="14" t="s">
        <v>528</v>
      </c>
      <c r="F5132" s="5">
        <f t="shared" ref="F5132:L5132" si="4316">F5133</f>
        <v>0.6</v>
      </c>
      <c r="G5132" s="5">
        <f t="shared" si="4316"/>
        <v>0.7</v>
      </c>
      <c r="H5132" s="5">
        <f t="shared" si="4316"/>
        <v>0.6</v>
      </c>
      <c r="I5132" s="5">
        <f t="shared" si="4316"/>
        <v>0</v>
      </c>
      <c r="J5132" s="5">
        <f t="shared" si="4316"/>
        <v>0</v>
      </c>
      <c r="K5132" s="5">
        <f t="shared" si="4316"/>
        <v>0</v>
      </c>
      <c r="L5132" s="5">
        <f t="shared" si="4316"/>
        <v>0</v>
      </c>
      <c r="M5132" s="5">
        <f t="shared" si="4313"/>
        <v>0.6</v>
      </c>
      <c r="N5132" s="5">
        <f>N5133</f>
        <v>79.164580000000001</v>
      </c>
      <c r="O5132" s="5">
        <f>O5133</f>
        <v>58.504579999999997</v>
      </c>
      <c r="P5132" s="5">
        <f t="shared" ref="P5132:V5132" si="4317">P5133</f>
        <v>0</v>
      </c>
      <c r="Q5132" s="5">
        <f t="shared" si="4317"/>
        <v>0</v>
      </c>
      <c r="R5132" s="5">
        <f t="shared" si="4317"/>
        <v>0</v>
      </c>
      <c r="S5132" s="5">
        <f t="shared" si="4317"/>
        <v>0</v>
      </c>
      <c r="T5132" s="5">
        <f t="shared" si="4317"/>
        <v>79.164580000000001</v>
      </c>
      <c r="U5132" s="5">
        <f t="shared" si="4317"/>
        <v>0</v>
      </c>
      <c r="V5132" s="42">
        <f t="shared" si="4317"/>
        <v>0</v>
      </c>
      <c r="W5132" s="5">
        <f t="shared" si="4261"/>
        <v>100</v>
      </c>
      <c r="X5132" s="27"/>
    </row>
    <row r="5133" spans="1:24" ht="31.5" customHeight="1" x14ac:dyDescent="0.3">
      <c r="A5133" s="4" t="s">
        <v>327</v>
      </c>
      <c r="B5133" s="4" t="s">
        <v>1794</v>
      </c>
      <c r="C5133" s="4" t="s">
        <v>29</v>
      </c>
      <c r="D5133" s="4" t="s">
        <v>28</v>
      </c>
      <c r="E5133" s="14" t="s">
        <v>530</v>
      </c>
      <c r="F5133" s="5">
        <v>0.6</v>
      </c>
      <c r="G5133" s="5">
        <v>0.7</v>
      </c>
      <c r="H5133" s="5">
        <v>0.6</v>
      </c>
      <c r="I5133" s="5"/>
      <c r="J5133" s="5"/>
      <c r="K5133" s="5"/>
      <c r="L5133" s="5"/>
      <c r="M5133" s="5">
        <f t="shared" si="4313"/>
        <v>0.6</v>
      </c>
      <c r="N5133" s="5">
        <v>79.164580000000001</v>
      </c>
      <c r="O5133" s="5">
        <v>58.504579999999997</v>
      </c>
      <c r="P5133" s="5">
        <v>0</v>
      </c>
      <c r="Q5133" s="5">
        <v>0</v>
      </c>
      <c r="R5133" s="5">
        <v>0</v>
      </c>
      <c r="S5133" s="5">
        <v>0</v>
      </c>
      <c r="T5133" s="5">
        <v>79.164580000000001</v>
      </c>
      <c r="U5133" s="5">
        <v>0</v>
      </c>
      <c r="V5133" s="42">
        <v>0</v>
      </c>
      <c r="W5133" s="5">
        <f t="shared" ref="W5133:W5196" si="4318">T5133/N5133*100</f>
        <v>100</v>
      </c>
      <c r="X5133" s="27"/>
    </row>
    <row r="5134" spans="1:24" ht="31.5" customHeight="1" x14ac:dyDescent="0.3">
      <c r="A5134" s="4" t="s">
        <v>327</v>
      </c>
      <c r="B5134" s="4" t="s">
        <v>1794</v>
      </c>
      <c r="C5134" s="4" t="s">
        <v>29</v>
      </c>
      <c r="D5134" s="4" t="s">
        <v>11</v>
      </c>
      <c r="E5134" s="14" t="s">
        <v>531</v>
      </c>
      <c r="F5134" s="5">
        <f t="shared" ref="F5134:L5134" si="4319">F5135</f>
        <v>1915.5</v>
      </c>
      <c r="G5134" s="5">
        <f t="shared" si="4319"/>
        <v>1915.4</v>
      </c>
      <c r="H5134" s="5">
        <f t="shared" si="4319"/>
        <v>1915.5</v>
      </c>
      <c r="I5134" s="5">
        <f t="shared" si="4319"/>
        <v>0</v>
      </c>
      <c r="J5134" s="5">
        <f t="shared" si="4319"/>
        <v>0</v>
      </c>
      <c r="K5134" s="5">
        <f t="shared" si="4319"/>
        <v>0</v>
      </c>
      <c r="L5134" s="5">
        <f t="shared" si="4319"/>
        <v>0</v>
      </c>
      <c r="M5134" s="5">
        <f t="shared" si="4313"/>
        <v>1915.5</v>
      </c>
      <c r="N5134" s="5">
        <f>N5135</f>
        <v>1776.9104199999999</v>
      </c>
      <c r="O5134" s="5">
        <f>O5135</f>
        <v>1602.8668700000001</v>
      </c>
      <c r="P5134" s="5">
        <f t="shared" ref="P5134:V5134" si="4320">P5135</f>
        <v>0</v>
      </c>
      <c r="Q5134" s="5">
        <f t="shared" si="4320"/>
        <v>0</v>
      </c>
      <c r="R5134" s="5">
        <f t="shared" si="4320"/>
        <v>0</v>
      </c>
      <c r="S5134" s="5">
        <f t="shared" si="4320"/>
        <v>0</v>
      </c>
      <c r="T5134" s="5">
        <f t="shared" si="4320"/>
        <v>1776.9104199999999</v>
      </c>
      <c r="U5134" s="5">
        <f t="shared" si="4320"/>
        <v>0</v>
      </c>
      <c r="V5134" s="42">
        <f t="shared" si="4320"/>
        <v>0</v>
      </c>
      <c r="W5134" s="5">
        <f t="shared" si="4318"/>
        <v>100</v>
      </c>
      <c r="X5134" s="27"/>
    </row>
    <row r="5135" spans="1:24" ht="31.5" customHeight="1" x14ac:dyDescent="0.3">
      <c r="A5135" s="4" t="s">
        <v>327</v>
      </c>
      <c r="B5135" s="4" t="s">
        <v>1794</v>
      </c>
      <c r="C5135" s="4" t="s">
        <v>29</v>
      </c>
      <c r="D5135" s="4" t="s">
        <v>12</v>
      </c>
      <c r="E5135" s="14" t="s">
        <v>532</v>
      </c>
      <c r="F5135" s="5">
        <v>1915.5</v>
      </c>
      <c r="G5135" s="5">
        <v>1915.4</v>
      </c>
      <c r="H5135" s="5">
        <v>1915.5</v>
      </c>
      <c r="I5135" s="5"/>
      <c r="J5135" s="5"/>
      <c r="K5135" s="5"/>
      <c r="L5135" s="5"/>
      <c r="M5135" s="5">
        <f t="shared" si="4313"/>
        <v>1915.5</v>
      </c>
      <c r="N5135" s="5">
        <v>1776.9104199999999</v>
      </c>
      <c r="O5135" s="5">
        <v>1602.8668700000001</v>
      </c>
      <c r="P5135" s="5">
        <v>0</v>
      </c>
      <c r="Q5135" s="5">
        <v>0</v>
      </c>
      <c r="R5135" s="5">
        <v>0</v>
      </c>
      <c r="S5135" s="5">
        <v>0</v>
      </c>
      <c r="T5135" s="5">
        <v>1776.9104199999999</v>
      </c>
      <c r="U5135" s="5">
        <v>0</v>
      </c>
      <c r="V5135" s="42">
        <v>0</v>
      </c>
      <c r="W5135" s="5">
        <f t="shared" si="4318"/>
        <v>100</v>
      </c>
      <c r="X5135" s="27"/>
    </row>
    <row r="5136" spans="1:24" ht="15.75" customHeight="1" x14ac:dyDescent="0.3">
      <c r="A5136" s="4" t="s">
        <v>327</v>
      </c>
      <c r="B5136" s="4" t="s">
        <v>1794</v>
      </c>
      <c r="C5136" s="4" t="s">
        <v>29</v>
      </c>
      <c r="D5136" s="4" t="s">
        <v>13</v>
      </c>
      <c r="E5136" s="14" t="s">
        <v>547</v>
      </c>
      <c r="F5136" s="5">
        <f t="shared" ref="F5136:L5136" si="4321">F5137</f>
        <v>0</v>
      </c>
      <c r="G5136" s="5">
        <f t="shared" si="4321"/>
        <v>0</v>
      </c>
      <c r="H5136" s="5">
        <f t="shared" si="4321"/>
        <v>0</v>
      </c>
      <c r="I5136" s="5">
        <f t="shared" si="4321"/>
        <v>0</v>
      </c>
      <c r="J5136" s="5">
        <f t="shared" si="4321"/>
        <v>0</v>
      </c>
      <c r="K5136" s="5">
        <f t="shared" si="4321"/>
        <v>0</v>
      </c>
      <c r="L5136" s="5">
        <f t="shared" si="4321"/>
        <v>0</v>
      </c>
      <c r="M5136" s="5">
        <f t="shared" si="4313"/>
        <v>0</v>
      </c>
      <c r="N5136" s="5">
        <f>N5137</f>
        <v>720</v>
      </c>
      <c r="O5136" s="5">
        <f>O5137</f>
        <v>0</v>
      </c>
      <c r="P5136" s="5">
        <f t="shared" ref="P5136:V5136" si="4322">P5137</f>
        <v>0</v>
      </c>
      <c r="Q5136" s="5">
        <f t="shared" si="4322"/>
        <v>0</v>
      </c>
      <c r="R5136" s="5">
        <f t="shared" si="4322"/>
        <v>0</v>
      </c>
      <c r="S5136" s="5">
        <f t="shared" si="4322"/>
        <v>0</v>
      </c>
      <c r="T5136" s="5">
        <f t="shared" si="4322"/>
        <v>720</v>
      </c>
      <c r="U5136" s="5">
        <f t="shared" si="4322"/>
        <v>0</v>
      </c>
      <c r="V5136" s="42">
        <f t="shared" si="4322"/>
        <v>0</v>
      </c>
      <c r="W5136" s="5">
        <f t="shared" si="4318"/>
        <v>100</v>
      </c>
      <c r="X5136" s="27"/>
    </row>
    <row r="5137" spans="1:25" ht="15.75" customHeight="1" x14ac:dyDescent="0.3">
      <c r="A5137" s="4" t="s">
        <v>327</v>
      </c>
      <c r="B5137" s="4" t="s">
        <v>1794</v>
      </c>
      <c r="C5137" s="4" t="s">
        <v>29</v>
      </c>
      <c r="D5137" s="4" t="s">
        <v>20</v>
      </c>
      <c r="E5137" s="14" t="s">
        <v>550</v>
      </c>
      <c r="F5137" s="5"/>
      <c r="G5137" s="5"/>
      <c r="H5137" s="5"/>
      <c r="I5137" s="5"/>
      <c r="J5137" s="5"/>
      <c r="K5137" s="5"/>
      <c r="L5137" s="5"/>
      <c r="M5137" s="5">
        <f t="shared" si="4313"/>
        <v>0</v>
      </c>
      <c r="N5137" s="5">
        <v>720</v>
      </c>
      <c r="O5137" s="5">
        <v>0</v>
      </c>
      <c r="P5137" s="5">
        <v>0</v>
      </c>
      <c r="Q5137" s="5">
        <v>0</v>
      </c>
      <c r="R5137" s="5">
        <v>0</v>
      </c>
      <c r="S5137" s="5">
        <v>0</v>
      </c>
      <c r="T5137" s="5">
        <v>720</v>
      </c>
      <c r="U5137" s="5">
        <v>0</v>
      </c>
      <c r="V5137" s="42">
        <v>0</v>
      </c>
      <c r="W5137" s="5">
        <f t="shared" si="4318"/>
        <v>100</v>
      </c>
      <c r="X5137" s="27"/>
    </row>
    <row r="5138" spans="1:25" ht="47.25" customHeight="1" x14ac:dyDescent="0.3">
      <c r="A5138" s="4" t="s">
        <v>327</v>
      </c>
      <c r="B5138" s="4" t="s">
        <v>1794</v>
      </c>
      <c r="C5138" s="4" t="s">
        <v>38</v>
      </c>
      <c r="D5138" s="4"/>
      <c r="E5138" s="14" t="s">
        <v>838</v>
      </c>
      <c r="F5138" s="5">
        <f t="shared" ref="F5138:L5138" si="4323">F5143</f>
        <v>0</v>
      </c>
      <c r="G5138" s="5">
        <f t="shared" si="4323"/>
        <v>0</v>
      </c>
      <c r="H5138" s="5">
        <f t="shared" si="4323"/>
        <v>0</v>
      </c>
      <c r="I5138" s="5">
        <f t="shared" si="4323"/>
        <v>0</v>
      </c>
      <c r="J5138" s="5">
        <f t="shared" si="4323"/>
        <v>0</v>
      </c>
      <c r="K5138" s="5">
        <f t="shared" si="4323"/>
        <v>0</v>
      </c>
      <c r="L5138" s="5">
        <f t="shared" si="4323"/>
        <v>0</v>
      </c>
      <c r="M5138" s="5">
        <f t="shared" si="4313"/>
        <v>0</v>
      </c>
      <c r="N5138" s="5">
        <f>N5143+N5139</f>
        <v>106</v>
      </c>
      <c r="O5138" s="5">
        <f t="shared" ref="O5138:V5138" si="4324">O5143+O5139</f>
        <v>60</v>
      </c>
      <c r="P5138" s="5">
        <f t="shared" si="4324"/>
        <v>0</v>
      </c>
      <c r="Q5138" s="5">
        <f t="shared" si="4324"/>
        <v>0</v>
      </c>
      <c r="R5138" s="5">
        <f t="shared" si="4324"/>
        <v>0</v>
      </c>
      <c r="S5138" s="5">
        <f t="shared" si="4324"/>
        <v>0</v>
      </c>
      <c r="T5138" s="5">
        <f t="shared" si="4324"/>
        <v>106</v>
      </c>
      <c r="U5138" s="5">
        <f t="shared" si="4324"/>
        <v>0</v>
      </c>
      <c r="V5138" s="42">
        <f t="shared" si="4324"/>
        <v>0</v>
      </c>
      <c r="W5138" s="5">
        <f t="shared" si="4318"/>
        <v>100</v>
      </c>
      <c r="X5138" s="27"/>
    </row>
    <row r="5139" spans="1:25" ht="31.5" customHeight="1" x14ac:dyDescent="0.3">
      <c r="A5139" s="4" t="s">
        <v>327</v>
      </c>
      <c r="B5139" s="4" t="s">
        <v>1794</v>
      </c>
      <c r="C5139" s="4" t="s">
        <v>45</v>
      </c>
      <c r="D5139" s="4"/>
      <c r="E5139" s="14" t="s">
        <v>839</v>
      </c>
      <c r="F5139" s="5"/>
      <c r="G5139" s="5"/>
      <c r="H5139" s="5"/>
      <c r="I5139" s="5"/>
      <c r="J5139" s="5"/>
      <c r="K5139" s="5"/>
      <c r="L5139" s="5"/>
      <c r="M5139" s="5">
        <f>M5140</f>
        <v>0</v>
      </c>
      <c r="N5139" s="5">
        <f t="shared" ref="N5139:V5141" si="4325">N5140</f>
        <v>106</v>
      </c>
      <c r="O5139" s="5">
        <f t="shared" si="4325"/>
        <v>60</v>
      </c>
      <c r="P5139" s="5">
        <f t="shared" si="4325"/>
        <v>0</v>
      </c>
      <c r="Q5139" s="5">
        <f t="shared" si="4325"/>
        <v>0</v>
      </c>
      <c r="R5139" s="5">
        <f t="shared" si="4325"/>
        <v>0</v>
      </c>
      <c r="S5139" s="5">
        <f t="shared" si="4325"/>
        <v>0</v>
      </c>
      <c r="T5139" s="5">
        <f t="shared" si="4325"/>
        <v>106</v>
      </c>
      <c r="U5139" s="5">
        <f t="shared" si="4325"/>
        <v>0</v>
      </c>
      <c r="V5139" s="42">
        <f t="shared" si="4325"/>
        <v>0</v>
      </c>
      <c r="W5139" s="5">
        <f t="shared" si="4318"/>
        <v>100</v>
      </c>
      <c r="X5139" s="27"/>
    </row>
    <row r="5140" spans="1:25" ht="31.5" customHeight="1" x14ac:dyDescent="0.3">
      <c r="A5140" s="4" t="s">
        <v>327</v>
      </c>
      <c r="B5140" s="4" t="s">
        <v>1794</v>
      </c>
      <c r="C5140" s="4" t="s">
        <v>46</v>
      </c>
      <c r="D5140" s="4"/>
      <c r="E5140" s="14" t="s">
        <v>840</v>
      </c>
      <c r="F5140" s="5"/>
      <c r="G5140" s="5"/>
      <c r="H5140" s="5"/>
      <c r="I5140" s="5"/>
      <c r="J5140" s="5"/>
      <c r="K5140" s="5"/>
      <c r="L5140" s="5"/>
      <c r="M5140" s="5">
        <f>M5141</f>
        <v>0</v>
      </c>
      <c r="N5140" s="5">
        <f t="shared" si="4325"/>
        <v>106</v>
      </c>
      <c r="O5140" s="5">
        <f t="shared" si="4325"/>
        <v>60</v>
      </c>
      <c r="P5140" s="5">
        <f t="shared" si="4325"/>
        <v>0</v>
      </c>
      <c r="Q5140" s="5">
        <f t="shared" si="4325"/>
        <v>0</v>
      </c>
      <c r="R5140" s="5">
        <f t="shared" si="4325"/>
        <v>0</v>
      </c>
      <c r="S5140" s="5">
        <f t="shared" si="4325"/>
        <v>0</v>
      </c>
      <c r="T5140" s="5">
        <f t="shared" si="4325"/>
        <v>106</v>
      </c>
      <c r="U5140" s="5">
        <f t="shared" si="4325"/>
        <v>0</v>
      </c>
      <c r="V5140" s="42">
        <f t="shared" si="4325"/>
        <v>0</v>
      </c>
      <c r="W5140" s="5">
        <f t="shared" si="4318"/>
        <v>100</v>
      </c>
      <c r="X5140" s="27"/>
    </row>
    <row r="5141" spans="1:25" ht="15.75" customHeight="1" x14ac:dyDescent="0.3">
      <c r="A5141" s="4" t="s">
        <v>327</v>
      </c>
      <c r="B5141" s="4" t="s">
        <v>1794</v>
      </c>
      <c r="C5141" s="4" t="s">
        <v>46</v>
      </c>
      <c r="D5141" s="4" t="s">
        <v>13</v>
      </c>
      <c r="E5141" s="14" t="s">
        <v>547</v>
      </c>
      <c r="F5141" s="5"/>
      <c r="G5141" s="5"/>
      <c r="H5141" s="5"/>
      <c r="I5141" s="5"/>
      <c r="J5141" s="5"/>
      <c r="K5141" s="5"/>
      <c r="L5141" s="5"/>
      <c r="M5141" s="5">
        <f>M5142</f>
        <v>0</v>
      </c>
      <c r="N5141" s="5">
        <f t="shared" si="4325"/>
        <v>106</v>
      </c>
      <c r="O5141" s="5">
        <f t="shared" si="4325"/>
        <v>60</v>
      </c>
      <c r="P5141" s="5">
        <f t="shared" si="4325"/>
        <v>0</v>
      </c>
      <c r="Q5141" s="5">
        <f t="shared" si="4325"/>
        <v>0</v>
      </c>
      <c r="R5141" s="5">
        <f t="shared" si="4325"/>
        <v>0</v>
      </c>
      <c r="S5141" s="5">
        <f t="shared" si="4325"/>
        <v>0</v>
      </c>
      <c r="T5141" s="5">
        <f t="shared" si="4325"/>
        <v>106</v>
      </c>
      <c r="U5141" s="5">
        <f t="shared" si="4325"/>
        <v>0</v>
      </c>
      <c r="V5141" s="42">
        <f t="shared" si="4325"/>
        <v>0</v>
      </c>
      <c r="W5141" s="5">
        <f t="shared" si="4318"/>
        <v>100</v>
      </c>
      <c r="X5141" s="27"/>
    </row>
    <row r="5142" spans="1:25" ht="15.75" customHeight="1" x14ac:dyDescent="0.3">
      <c r="A5142" s="4" t="s">
        <v>327</v>
      </c>
      <c r="B5142" s="4" t="s">
        <v>1794</v>
      </c>
      <c r="C5142" s="4" t="s">
        <v>46</v>
      </c>
      <c r="D5142" s="4" t="s">
        <v>14</v>
      </c>
      <c r="E5142" s="14" t="s">
        <v>549</v>
      </c>
      <c r="F5142" s="5"/>
      <c r="G5142" s="5"/>
      <c r="H5142" s="5"/>
      <c r="I5142" s="5"/>
      <c r="J5142" s="5"/>
      <c r="K5142" s="5"/>
      <c r="L5142" s="5"/>
      <c r="M5142" s="5">
        <v>0</v>
      </c>
      <c r="N5142" s="5">
        <v>106</v>
      </c>
      <c r="O5142" s="5">
        <v>60</v>
      </c>
      <c r="P5142" s="5">
        <v>0</v>
      </c>
      <c r="Q5142" s="5">
        <v>0</v>
      </c>
      <c r="R5142" s="5">
        <v>0</v>
      </c>
      <c r="S5142" s="5">
        <v>0</v>
      </c>
      <c r="T5142" s="5">
        <v>106</v>
      </c>
      <c r="U5142" s="5">
        <v>0</v>
      </c>
      <c r="V5142" s="42">
        <v>0</v>
      </c>
      <c r="W5142" s="5">
        <f t="shared" si="4318"/>
        <v>100</v>
      </c>
      <c r="X5142" s="27"/>
    </row>
    <row r="5143" spans="1:25" ht="47.25" hidden="1" customHeight="1" x14ac:dyDescent="0.25">
      <c r="A5143" s="4" t="s">
        <v>327</v>
      </c>
      <c r="B5143" s="4" t="s">
        <v>1794</v>
      </c>
      <c r="C5143" s="4" t="s">
        <v>1355</v>
      </c>
      <c r="D5143" s="4"/>
      <c r="E5143" s="14" t="s">
        <v>1357</v>
      </c>
      <c r="F5143" s="5">
        <f t="shared" ref="F5143:L5145" si="4326">F5144</f>
        <v>0</v>
      </c>
      <c r="G5143" s="5">
        <f t="shared" si="4326"/>
        <v>0</v>
      </c>
      <c r="H5143" s="5">
        <f t="shared" si="4326"/>
        <v>0</v>
      </c>
      <c r="I5143" s="5">
        <f t="shared" si="4326"/>
        <v>0</v>
      </c>
      <c r="J5143" s="5">
        <f t="shared" si="4326"/>
        <v>0</v>
      </c>
      <c r="K5143" s="5">
        <f t="shared" si="4326"/>
        <v>0</v>
      </c>
      <c r="L5143" s="5">
        <f t="shared" si="4326"/>
        <v>0</v>
      </c>
      <c r="M5143" s="5">
        <f t="shared" si="4313"/>
        <v>0</v>
      </c>
      <c r="N5143" s="5">
        <f t="shared" ref="N5143:O5145" si="4327">N5144</f>
        <v>0</v>
      </c>
      <c r="O5143" s="5">
        <f t="shared" si="4327"/>
        <v>0</v>
      </c>
      <c r="P5143" s="5">
        <f t="shared" ref="P5143:V5145" si="4328">P5144</f>
        <v>0</v>
      </c>
      <c r="Q5143" s="5">
        <f t="shared" si="4328"/>
        <v>0</v>
      </c>
      <c r="R5143" s="5">
        <f t="shared" si="4328"/>
        <v>0</v>
      </c>
      <c r="S5143" s="5">
        <f t="shared" si="4328"/>
        <v>0</v>
      </c>
      <c r="T5143" s="5">
        <f t="shared" si="4328"/>
        <v>0</v>
      </c>
      <c r="U5143" s="5">
        <f t="shared" si="4328"/>
        <v>0</v>
      </c>
      <c r="V5143" s="42">
        <f t="shared" si="4328"/>
        <v>0</v>
      </c>
      <c r="W5143" s="5" t="e">
        <f t="shared" si="4318"/>
        <v>#DIV/0!</v>
      </c>
      <c r="X5143" s="27" t="s">
        <v>1591</v>
      </c>
      <c r="Y5143" s="2" t="s">
        <v>1630</v>
      </c>
    </row>
    <row r="5144" spans="1:25" ht="31.5" hidden="1" customHeight="1" x14ac:dyDescent="0.25">
      <c r="A5144" s="4" t="s">
        <v>327</v>
      </c>
      <c r="B5144" s="4" t="s">
        <v>1794</v>
      </c>
      <c r="C5144" s="4" t="s">
        <v>1356</v>
      </c>
      <c r="D5144" s="4"/>
      <c r="E5144" s="14" t="s">
        <v>1358</v>
      </c>
      <c r="F5144" s="5">
        <f t="shared" si="4326"/>
        <v>0</v>
      </c>
      <c r="G5144" s="5">
        <f t="shared" si="4326"/>
        <v>0</v>
      </c>
      <c r="H5144" s="5">
        <f t="shared" si="4326"/>
        <v>0</v>
      </c>
      <c r="I5144" s="5">
        <f t="shared" si="4326"/>
        <v>0</v>
      </c>
      <c r="J5144" s="5">
        <f t="shared" si="4326"/>
        <v>0</v>
      </c>
      <c r="K5144" s="5">
        <f t="shared" si="4326"/>
        <v>0</v>
      </c>
      <c r="L5144" s="5">
        <f t="shared" si="4326"/>
        <v>0</v>
      </c>
      <c r="M5144" s="5">
        <f t="shared" si="4313"/>
        <v>0</v>
      </c>
      <c r="N5144" s="5">
        <f t="shared" si="4327"/>
        <v>0</v>
      </c>
      <c r="O5144" s="5">
        <f t="shared" si="4327"/>
        <v>0</v>
      </c>
      <c r="P5144" s="5">
        <f t="shared" si="4328"/>
        <v>0</v>
      </c>
      <c r="Q5144" s="5">
        <f t="shared" si="4328"/>
        <v>0</v>
      </c>
      <c r="R5144" s="5">
        <f t="shared" si="4328"/>
        <v>0</v>
      </c>
      <c r="S5144" s="5">
        <f t="shared" si="4328"/>
        <v>0</v>
      </c>
      <c r="T5144" s="5">
        <f t="shared" si="4328"/>
        <v>0</v>
      </c>
      <c r="U5144" s="5">
        <f t="shared" si="4328"/>
        <v>0</v>
      </c>
      <c r="V5144" s="42">
        <f t="shared" si="4328"/>
        <v>0</v>
      </c>
      <c r="W5144" s="5" t="e">
        <f t="shared" si="4318"/>
        <v>#DIV/0!</v>
      </c>
      <c r="X5144" s="27" t="s">
        <v>1591</v>
      </c>
      <c r="Y5144" s="2" t="s">
        <v>1630</v>
      </c>
    </row>
    <row r="5145" spans="1:25" ht="31.5" hidden="1" customHeight="1" x14ac:dyDescent="0.3">
      <c r="A5145" s="4" t="s">
        <v>327</v>
      </c>
      <c r="B5145" s="4" t="s">
        <v>1794</v>
      </c>
      <c r="C5145" s="4" t="s">
        <v>1356</v>
      </c>
      <c r="D5145" s="4" t="s">
        <v>11</v>
      </c>
      <c r="E5145" s="14" t="s">
        <v>531</v>
      </c>
      <c r="F5145" s="5">
        <f t="shared" si="4326"/>
        <v>0</v>
      </c>
      <c r="G5145" s="5">
        <f t="shared" si="4326"/>
        <v>0</v>
      </c>
      <c r="H5145" s="5">
        <f t="shared" si="4326"/>
        <v>0</v>
      </c>
      <c r="I5145" s="5">
        <f t="shared" si="4326"/>
        <v>0</v>
      </c>
      <c r="J5145" s="5">
        <f t="shared" si="4326"/>
        <v>0</v>
      </c>
      <c r="K5145" s="5">
        <f t="shared" si="4326"/>
        <v>0</v>
      </c>
      <c r="L5145" s="5">
        <f t="shared" si="4326"/>
        <v>0</v>
      </c>
      <c r="M5145" s="5">
        <f t="shared" si="4313"/>
        <v>0</v>
      </c>
      <c r="N5145" s="5">
        <f t="shared" si="4327"/>
        <v>0</v>
      </c>
      <c r="O5145" s="5">
        <f t="shared" si="4327"/>
        <v>0</v>
      </c>
      <c r="P5145" s="5">
        <f t="shared" si="4328"/>
        <v>0</v>
      </c>
      <c r="Q5145" s="5">
        <f t="shared" si="4328"/>
        <v>0</v>
      </c>
      <c r="R5145" s="5">
        <f t="shared" si="4328"/>
        <v>0</v>
      </c>
      <c r="S5145" s="5">
        <f t="shared" si="4328"/>
        <v>0</v>
      </c>
      <c r="T5145" s="5">
        <f t="shared" si="4328"/>
        <v>0</v>
      </c>
      <c r="U5145" s="5">
        <f t="shared" si="4328"/>
        <v>0</v>
      </c>
      <c r="V5145" s="42">
        <f t="shared" si="4328"/>
        <v>0</v>
      </c>
      <c r="W5145" s="5" t="e">
        <f t="shared" si="4318"/>
        <v>#DIV/0!</v>
      </c>
      <c r="X5145" s="27" t="s">
        <v>1591</v>
      </c>
      <c r="Y5145" s="2" t="s">
        <v>1630</v>
      </c>
    </row>
    <row r="5146" spans="1:25" ht="31.5" hidden="1" customHeight="1" x14ac:dyDescent="0.3">
      <c r="A5146" s="4" t="s">
        <v>327</v>
      </c>
      <c r="B5146" s="4" t="s">
        <v>1794</v>
      </c>
      <c r="C5146" s="4" t="s">
        <v>1356</v>
      </c>
      <c r="D5146" s="4" t="s">
        <v>12</v>
      </c>
      <c r="E5146" s="14" t="s">
        <v>532</v>
      </c>
      <c r="F5146" s="5"/>
      <c r="G5146" s="5"/>
      <c r="H5146" s="5"/>
      <c r="I5146" s="5"/>
      <c r="J5146" s="5"/>
      <c r="K5146" s="5"/>
      <c r="L5146" s="5"/>
      <c r="M5146" s="5">
        <f t="shared" si="4313"/>
        <v>0</v>
      </c>
      <c r="N5146" s="5">
        <v>0</v>
      </c>
      <c r="O5146" s="5">
        <v>0</v>
      </c>
      <c r="P5146" s="5">
        <v>0</v>
      </c>
      <c r="Q5146" s="5">
        <v>0</v>
      </c>
      <c r="R5146" s="5">
        <v>0</v>
      </c>
      <c r="S5146" s="5">
        <v>0</v>
      </c>
      <c r="T5146" s="5">
        <v>0</v>
      </c>
      <c r="U5146" s="5">
        <v>0</v>
      </c>
      <c r="V5146" s="42">
        <v>0</v>
      </c>
      <c r="W5146" s="5" t="e">
        <f t="shared" si="4318"/>
        <v>#DIV/0!</v>
      </c>
      <c r="X5146" s="27" t="s">
        <v>1591</v>
      </c>
      <c r="Y5146" s="2" t="s">
        <v>1630</v>
      </c>
    </row>
    <row r="5147" spans="1:25" s="10" customFormat="1" ht="15.75" customHeight="1" x14ac:dyDescent="0.3">
      <c r="A5147" s="9" t="s">
        <v>327</v>
      </c>
      <c r="B5147" s="9" t="s">
        <v>1787</v>
      </c>
      <c r="C5147" s="9"/>
      <c r="D5147" s="9"/>
      <c r="E5147" s="13" t="s">
        <v>510</v>
      </c>
      <c r="F5147" s="11">
        <f t="shared" ref="F5147:L5152" si="4329">F5148</f>
        <v>125526.7</v>
      </c>
      <c r="G5147" s="11">
        <f t="shared" si="4329"/>
        <v>21395.9</v>
      </c>
      <c r="H5147" s="11">
        <f t="shared" si="4329"/>
        <v>18043.5</v>
      </c>
      <c r="I5147" s="11">
        <f t="shared" si="4329"/>
        <v>0</v>
      </c>
      <c r="J5147" s="11">
        <f t="shared" si="4329"/>
        <v>0</v>
      </c>
      <c r="K5147" s="11">
        <f t="shared" si="4329"/>
        <v>0</v>
      </c>
      <c r="L5147" s="11">
        <f t="shared" si="4329"/>
        <v>7894.8539999999994</v>
      </c>
      <c r="M5147" s="11">
        <f t="shared" si="4313"/>
        <v>133421.554</v>
      </c>
      <c r="N5147" s="11">
        <f>N5148+N5162</f>
        <v>70432.989979999998</v>
      </c>
      <c r="O5147" s="11">
        <f t="shared" ref="O5147:V5147" si="4330">O5148+O5162</f>
        <v>24759.676930000001</v>
      </c>
      <c r="P5147" s="11">
        <f t="shared" si="4330"/>
        <v>10579.400379999999</v>
      </c>
      <c r="Q5147" s="11">
        <f t="shared" si="4330"/>
        <v>10579.400379999999</v>
      </c>
      <c r="R5147" s="11">
        <f t="shared" si="4330"/>
        <v>0</v>
      </c>
      <c r="S5147" s="11">
        <f t="shared" si="4330"/>
        <v>0</v>
      </c>
      <c r="T5147" s="11">
        <f t="shared" si="4330"/>
        <v>40678.324670000002</v>
      </c>
      <c r="U5147" s="11">
        <f t="shared" si="4330"/>
        <v>10579.400379999999</v>
      </c>
      <c r="V5147" s="11">
        <f t="shared" si="4330"/>
        <v>0</v>
      </c>
      <c r="W5147" s="11">
        <f t="shared" si="4318"/>
        <v>57.754646908431596</v>
      </c>
      <c r="X5147" s="26"/>
    </row>
    <row r="5148" spans="1:25" ht="47.25" customHeight="1" x14ac:dyDescent="0.3">
      <c r="A5148" s="4" t="s">
        <v>327</v>
      </c>
      <c r="B5148" s="4" t="s">
        <v>1787</v>
      </c>
      <c r="C5148" s="4" t="s">
        <v>32</v>
      </c>
      <c r="D5148" s="4"/>
      <c r="E5148" s="14" t="s">
        <v>1173</v>
      </c>
      <c r="F5148" s="5">
        <f t="shared" si="4329"/>
        <v>125526.7</v>
      </c>
      <c r="G5148" s="5">
        <f t="shared" si="4329"/>
        <v>21395.9</v>
      </c>
      <c r="H5148" s="5">
        <f t="shared" si="4329"/>
        <v>18043.5</v>
      </c>
      <c r="I5148" s="5">
        <f t="shared" si="4329"/>
        <v>0</v>
      </c>
      <c r="J5148" s="5">
        <f t="shared" si="4329"/>
        <v>0</v>
      </c>
      <c r="K5148" s="5">
        <f t="shared" si="4329"/>
        <v>0</v>
      </c>
      <c r="L5148" s="5">
        <f t="shared" si="4329"/>
        <v>7894.8539999999994</v>
      </c>
      <c r="M5148" s="5">
        <f t="shared" si="4313"/>
        <v>133421.554</v>
      </c>
      <c r="N5148" s="5">
        <f t="shared" ref="N5148:O5152" si="4331">N5149</f>
        <v>70200.953179999997</v>
      </c>
      <c r="O5148" s="5">
        <f t="shared" si="4331"/>
        <v>24759.676930000001</v>
      </c>
      <c r="P5148" s="5">
        <f t="shared" ref="P5148:V5152" si="4332">P5149</f>
        <v>10579.400379999999</v>
      </c>
      <c r="Q5148" s="5">
        <f t="shared" si="4332"/>
        <v>10579.400379999999</v>
      </c>
      <c r="R5148" s="5">
        <f t="shared" si="4332"/>
        <v>0</v>
      </c>
      <c r="S5148" s="5">
        <f t="shared" si="4332"/>
        <v>0</v>
      </c>
      <c r="T5148" s="5">
        <f t="shared" si="4332"/>
        <v>40446.28787</v>
      </c>
      <c r="U5148" s="5">
        <f t="shared" si="4332"/>
        <v>10579.400379999999</v>
      </c>
      <c r="V5148" s="42">
        <f t="shared" si="4332"/>
        <v>0</v>
      </c>
      <c r="W5148" s="5">
        <f t="shared" si="4318"/>
        <v>57.615012386360306</v>
      </c>
      <c r="X5148" s="27"/>
    </row>
    <row r="5149" spans="1:25" ht="47.25" customHeight="1" x14ac:dyDescent="0.3">
      <c r="A5149" s="4" t="s">
        <v>327</v>
      </c>
      <c r="B5149" s="4" t="s">
        <v>1787</v>
      </c>
      <c r="C5149" s="4" t="s">
        <v>33</v>
      </c>
      <c r="D5149" s="4"/>
      <c r="E5149" s="14" t="s">
        <v>1174</v>
      </c>
      <c r="F5149" s="5">
        <f t="shared" si="4329"/>
        <v>125526.7</v>
      </c>
      <c r="G5149" s="5">
        <f t="shared" si="4329"/>
        <v>21395.9</v>
      </c>
      <c r="H5149" s="5">
        <f t="shared" si="4329"/>
        <v>18043.5</v>
      </c>
      <c r="I5149" s="5">
        <f t="shared" si="4329"/>
        <v>0</v>
      </c>
      <c r="J5149" s="5">
        <f t="shared" si="4329"/>
        <v>0</v>
      </c>
      <c r="K5149" s="5">
        <f t="shared" si="4329"/>
        <v>0</v>
      </c>
      <c r="L5149" s="5">
        <f t="shared" si="4329"/>
        <v>7894.8539999999994</v>
      </c>
      <c r="M5149" s="5">
        <f t="shared" si="4313"/>
        <v>133421.554</v>
      </c>
      <c r="N5149" s="5">
        <f t="shared" si="4331"/>
        <v>70200.953179999997</v>
      </c>
      <c r="O5149" s="5">
        <f t="shared" si="4331"/>
        <v>24759.676930000001</v>
      </c>
      <c r="P5149" s="5">
        <f t="shared" si="4332"/>
        <v>10579.400379999999</v>
      </c>
      <c r="Q5149" s="5">
        <f t="shared" si="4332"/>
        <v>10579.400379999999</v>
      </c>
      <c r="R5149" s="5">
        <f t="shared" si="4332"/>
        <v>0</v>
      </c>
      <c r="S5149" s="5">
        <f t="shared" si="4332"/>
        <v>0</v>
      </c>
      <c r="T5149" s="5">
        <f t="shared" si="4332"/>
        <v>40446.28787</v>
      </c>
      <c r="U5149" s="5">
        <f t="shared" si="4332"/>
        <v>10579.400379999999</v>
      </c>
      <c r="V5149" s="42">
        <f t="shared" si="4332"/>
        <v>0</v>
      </c>
      <c r="W5149" s="5">
        <f t="shared" si="4318"/>
        <v>57.615012386360306</v>
      </c>
      <c r="X5149" s="27"/>
    </row>
    <row r="5150" spans="1:25" ht="63" customHeight="1" x14ac:dyDescent="0.3">
      <c r="A5150" s="4" t="s">
        <v>327</v>
      </c>
      <c r="B5150" s="4" t="s">
        <v>1787</v>
      </c>
      <c r="C5150" s="4" t="s">
        <v>204</v>
      </c>
      <c r="D5150" s="4"/>
      <c r="E5150" s="14" t="s">
        <v>1177</v>
      </c>
      <c r="F5150" s="5">
        <f t="shared" ref="F5150:L5150" si="4333">F5151+F5154+F5157</f>
        <v>125526.7</v>
      </c>
      <c r="G5150" s="5">
        <f t="shared" si="4333"/>
        <v>21395.9</v>
      </c>
      <c r="H5150" s="5">
        <f t="shared" si="4333"/>
        <v>18043.5</v>
      </c>
      <c r="I5150" s="5">
        <f t="shared" si="4333"/>
        <v>0</v>
      </c>
      <c r="J5150" s="5">
        <f t="shared" si="4333"/>
        <v>0</v>
      </c>
      <c r="K5150" s="5">
        <f t="shared" si="4333"/>
        <v>0</v>
      </c>
      <c r="L5150" s="5">
        <f t="shared" si="4333"/>
        <v>7894.8539999999994</v>
      </c>
      <c r="M5150" s="5">
        <f t="shared" si="4313"/>
        <v>133421.554</v>
      </c>
      <c r="N5150" s="5">
        <f>N5151+N5154+N5157</f>
        <v>70200.953179999997</v>
      </c>
      <c r="O5150" s="5">
        <f>O5151+O5154+O5157</f>
        <v>24759.676930000001</v>
      </c>
      <c r="P5150" s="5">
        <f t="shared" ref="P5150:V5150" si="4334">P5151+P5154+P5157</f>
        <v>10579.400379999999</v>
      </c>
      <c r="Q5150" s="5">
        <f t="shared" si="4334"/>
        <v>10579.400379999999</v>
      </c>
      <c r="R5150" s="5">
        <f t="shared" si="4334"/>
        <v>0</v>
      </c>
      <c r="S5150" s="5">
        <f t="shared" si="4334"/>
        <v>0</v>
      </c>
      <c r="T5150" s="5">
        <f t="shared" si="4334"/>
        <v>40446.28787</v>
      </c>
      <c r="U5150" s="5">
        <f t="shared" si="4334"/>
        <v>10579.400379999999</v>
      </c>
      <c r="V5150" s="42">
        <f t="shared" si="4334"/>
        <v>0</v>
      </c>
      <c r="W5150" s="5">
        <f t="shared" si="4318"/>
        <v>57.615012386360306</v>
      </c>
      <c r="X5150" s="27"/>
    </row>
    <row r="5151" spans="1:25" ht="31.5" customHeight="1" x14ac:dyDescent="0.3">
      <c r="A5151" s="4" t="s">
        <v>327</v>
      </c>
      <c r="B5151" s="4" t="s">
        <v>1787</v>
      </c>
      <c r="C5151" s="4" t="s">
        <v>333</v>
      </c>
      <c r="D5151" s="4"/>
      <c r="E5151" s="14" t="s">
        <v>909</v>
      </c>
      <c r="F5151" s="5">
        <f t="shared" si="4329"/>
        <v>1708</v>
      </c>
      <c r="G5151" s="5">
        <f t="shared" si="4329"/>
        <v>14508</v>
      </c>
      <c r="H5151" s="5">
        <f t="shared" si="4329"/>
        <v>14508</v>
      </c>
      <c r="I5151" s="5">
        <f t="shared" si="4329"/>
        <v>0</v>
      </c>
      <c r="J5151" s="5">
        <f t="shared" si="4329"/>
        <v>0</v>
      </c>
      <c r="K5151" s="5">
        <f t="shared" si="4329"/>
        <v>0</v>
      </c>
      <c r="L5151" s="5">
        <f t="shared" si="4329"/>
        <v>30543.767</v>
      </c>
      <c r="M5151" s="5">
        <f t="shared" si="4313"/>
        <v>32251.767</v>
      </c>
      <c r="N5151" s="5">
        <f t="shared" si="4331"/>
        <v>32251.767489999998</v>
      </c>
      <c r="O5151" s="5">
        <f t="shared" si="4331"/>
        <v>841.33299999999997</v>
      </c>
      <c r="P5151" s="5">
        <f t="shared" si="4332"/>
        <v>0</v>
      </c>
      <c r="Q5151" s="5">
        <f t="shared" si="4332"/>
        <v>0</v>
      </c>
      <c r="R5151" s="5">
        <f t="shared" si="4332"/>
        <v>0</v>
      </c>
      <c r="S5151" s="5">
        <f t="shared" si="4332"/>
        <v>0</v>
      </c>
      <c r="T5151" s="5">
        <f t="shared" si="4332"/>
        <v>3194.7478999999998</v>
      </c>
      <c r="U5151" s="5">
        <f t="shared" si="4332"/>
        <v>0</v>
      </c>
      <c r="V5151" s="42">
        <f t="shared" si="4332"/>
        <v>0</v>
      </c>
      <c r="W5151" s="5">
        <f t="shared" si="4318"/>
        <v>9.9056521506629522</v>
      </c>
      <c r="X5151" s="27"/>
    </row>
    <row r="5152" spans="1:25" ht="31.5" customHeight="1" x14ac:dyDescent="0.3">
      <c r="A5152" s="4" t="s">
        <v>327</v>
      </c>
      <c r="B5152" s="4" t="s">
        <v>1787</v>
      </c>
      <c r="C5152" s="4" t="s">
        <v>333</v>
      </c>
      <c r="D5152" s="4" t="s">
        <v>11</v>
      </c>
      <c r="E5152" s="14" t="s">
        <v>531</v>
      </c>
      <c r="F5152" s="5">
        <f t="shared" si="4329"/>
        <v>1708</v>
      </c>
      <c r="G5152" s="5">
        <f t="shared" si="4329"/>
        <v>14508</v>
      </c>
      <c r="H5152" s="5">
        <f t="shared" si="4329"/>
        <v>14508</v>
      </c>
      <c r="I5152" s="5">
        <f t="shared" si="4329"/>
        <v>0</v>
      </c>
      <c r="J5152" s="5">
        <f t="shared" si="4329"/>
        <v>0</v>
      </c>
      <c r="K5152" s="5">
        <f t="shared" si="4329"/>
        <v>0</v>
      </c>
      <c r="L5152" s="5">
        <f t="shared" si="4329"/>
        <v>30543.767</v>
      </c>
      <c r="M5152" s="5">
        <f t="shared" si="4313"/>
        <v>32251.767</v>
      </c>
      <c r="N5152" s="5">
        <f t="shared" si="4331"/>
        <v>32251.767489999998</v>
      </c>
      <c r="O5152" s="5">
        <f t="shared" si="4331"/>
        <v>841.33299999999997</v>
      </c>
      <c r="P5152" s="5">
        <f t="shared" si="4332"/>
        <v>0</v>
      </c>
      <c r="Q5152" s="5">
        <f t="shared" si="4332"/>
        <v>0</v>
      </c>
      <c r="R5152" s="5">
        <f t="shared" si="4332"/>
        <v>0</v>
      </c>
      <c r="S5152" s="5">
        <f t="shared" si="4332"/>
        <v>0</v>
      </c>
      <c r="T5152" s="5">
        <f t="shared" si="4332"/>
        <v>3194.7478999999998</v>
      </c>
      <c r="U5152" s="5">
        <f t="shared" si="4332"/>
        <v>0</v>
      </c>
      <c r="V5152" s="42">
        <f t="shared" si="4332"/>
        <v>0</v>
      </c>
      <c r="W5152" s="5">
        <f t="shared" si="4318"/>
        <v>9.9056521506629522</v>
      </c>
      <c r="X5152" s="27"/>
    </row>
    <row r="5153" spans="1:24" ht="31.5" customHeight="1" x14ac:dyDescent="0.3">
      <c r="A5153" s="4" t="s">
        <v>327</v>
      </c>
      <c r="B5153" s="4" t="s">
        <v>1787</v>
      </c>
      <c r="C5153" s="4" t="s">
        <v>333</v>
      </c>
      <c r="D5153" s="4" t="s">
        <v>12</v>
      </c>
      <c r="E5153" s="14" t="s">
        <v>532</v>
      </c>
      <c r="F5153" s="5">
        <v>1708</v>
      </c>
      <c r="G5153" s="5">
        <v>14508</v>
      </c>
      <c r="H5153" s="5">
        <v>14508</v>
      </c>
      <c r="I5153" s="5"/>
      <c r="J5153" s="5"/>
      <c r="K5153" s="5"/>
      <c r="L5153" s="5">
        <f>-376.667+30920.434</f>
        <v>30543.767</v>
      </c>
      <c r="M5153" s="5">
        <f t="shared" si="4313"/>
        <v>32251.767</v>
      </c>
      <c r="N5153" s="5">
        <v>32251.767489999998</v>
      </c>
      <c r="O5153" s="5">
        <v>841.33299999999997</v>
      </c>
      <c r="P5153" s="5">
        <v>0</v>
      </c>
      <c r="Q5153" s="5">
        <v>0</v>
      </c>
      <c r="R5153" s="5">
        <v>0</v>
      </c>
      <c r="S5153" s="5">
        <v>0</v>
      </c>
      <c r="T5153" s="5">
        <v>3194.7478999999998</v>
      </c>
      <c r="U5153" s="5">
        <v>0</v>
      </c>
      <c r="V5153" s="42">
        <v>0</v>
      </c>
      <c r="W5153" s="5">
        <f t="shared" si="4318"/>
        <v>9.9056521506629522</v>
      </c>
      <c r="X5153" s="27"/>
    </row>
    <row r="5154" spans="1:24" ht="15.75" customHeight="1" x14ac:dyDescent="0.3">
      <c r="A5154" s="4" t="s">
        <v>327</v>
      </c>
      <c r="B5154" s="4" t="s">
        <v>1787</v>
      </c>
      <c r="C5154" s="4" t="s">
        <v>196</v>
      </c>
      <c r="D5154" s="4"/>
      <c r="E5154" s="14" t="s">
        <v>623</v>
      </c>
      <c r="F5154" s="5">
        <f t="shared" ref="F5154:L5155" si="4335">F5155</f>
        <v>25418.7</v>
      </c>
      <c r="G5154" s="5">
        <f t="shared" si="4335"/>
        <v>6887.9</v>
      </c>
      <c r="H5154" s="5">
        <f t="shared" si="4335"/>
        <v>3535.5</v>
      </c>
      <c r="I5154" s="5">
        <f t="shared" si="4335"/>
        <v>0</v>
      </c>
      <c r="J5154" s="5">
        <f t="shared" si="4335"/>
        <v>0</v>
      </c>
      <c r="K5154" s="5">
        <f t="shared" si="4335"/>
        <v>0</v>
      </c>
      <c r="L5154" s="5">
        <f t="shared" si="4335"/>
        <v>-16328.48</v>
      </c>
      <c r="M5154" s="5">
        <f t="shared" si="4313"/>
        <v>9090.2200000000012</v>
      </c>
      <c r="N5154" s="5">
        <f>N5155</f>
        <v>9090.2198000000008</v>
      </c>
      <c r="O5154" s="5">
        <f>O5155</f>
        <v>9090.2198000000008</v>
      </c>
      <c r="P5154" s="5">
        <f t="shared" ref="P5154:V5155" si="4336">P5155</f>
        <v>0</v>
      </c>
      <c r="Q5154" s="5">
        <f t="shared" si="4336"/>
        <v>0</v>
      </c>
      <c r="R5154" s="5">
        <f t="shared" si="4336"/>
        <v>0</v>
      </c>
      <c r="S5154" s="5">
        <f t="shared" si="4336"/>
        <v>0</v>
      </c>
      <c r="T5154" s="5">
        <f t="shared" si="4336"/>
        <v>8392.5740800000003</v>
      </c>
      <c r="U5154" s="5">
        <f t="shared" si="4336"/>
        <v>0</v>
      </c>
      <c r="V5154" s="42">
        <f t="shared" si="4336"/>
        <v>0</v>
      </c>
      <c r="W5154" s="5">
        <f t="shared" si="4318"/>
        <v>92.325315170046821</v>
      </c>
      <c r="X5154" s="27"/>
    </row>
    <row r="5155" spans="1:24" ht="31.5" customHeight="1" x14ac:dyDescent="0.3">
      <c r="A5155" s="4" t="s">
        <v>327</v>
      </c>
      <c r="B5155" s="4" t="s">
        <v>1787</v>
      </c>
      <c r="C5155" s="4" t="s">
        <v>196</v>
      </c>
      <c r="D5155" s="4" t="s">
        <v>11</v>
      </c>
      <c r="E5155" s="14" t="s">
        <v>531</v>
      </c>
      <c r="F5155" s="5">
        <f t="shared" si="4335"/>
        <v>25418.7</v>
      </c>
      <c r="G5155" s="5">
        <f t="shared" si="4335"/>
        <v>6887.9</v>
      </c>
      <c r="H5155" s="5">
        <f t="shared" si="4335"/>
        <v>3535.5</v>
      </c>
      <c r="I5155" s="5">
        <f t="shared" si="4335"/>
        <v>0</v>
      </c>
      <c r="J5155" s="5">
        <f t="shared" si="4335"/>
        <v>0</v>
      </c>
      <c r="K5155" s="5">
        <f t="shared" si="4335"/>
        <v>0</v>
      </c>
      <c r="L5155" s="5">
        <f t="shared" si="4335"/>
        <v>-16328.48</v>
      </c>
      <c r="M5155" s="5">
        <f t="shared" si="4313"/>
        <v>9090.2200000000012</v>
      </c>
      <c r="N5155" s="5">
        <f>N5156</f>
        <v>9090.2198000000008</v>
      </c>
      <c r="O5155" s="5">
        <f>O5156</f>
        <v>9090.2198000000008</v>
      </c>
      <c r="P5155" s="5">
        <f t="shared" si="4336"/>
        <v>0</v>
      </c>
      <c r="Q5155" s="5">
        <f t="shared" si="4336"/>
        <v>0</v>
      </c>
      <c r="R5155" s="5">
        <f t="shared" si="4336"/>
        <v>0</v>
      </c>
      <c r="S5155" s="5">
        <f t="shared" si="4336"/>
        <v>0</v>
      </c>
      <c r="T5155" s="5">
        <f t="shared" si="4336"/>
        <v>8392.5740800000003</v>
      </c>
      <c r="U5155" s="5">
        <f t="shared" si="4336"/>
        <v>0</v>
      </c>
      <c r="V5155" s="42">
        <f t="shared" si="4336"/>
        <v>0</v>
      </c>
      <c r="W5155" s="5">
        <f t="shared" si="4318"/>
        <v>92.325315170046821</v>
      </c>
      <c r="X5155" s="27"/>
    </row>
    <row r="5156" spans="1:24" ht="31.5" customHeight="1" x14ac:dyDescent="0.3">
      <c r="A5156" s="4" t="s">
        <v>327</v>
      </c>
      <c r="B5156" s="4" t="s">
        <v>1787</v>
      </c>
      <c r="C5156" s="4" t="s">
        <v>196</v>
      </c>
      <c r="D5156" s="4" t="s">
        <v>12</v>
      </c>
      <c r="E5156" s="14" t="s">
        <v>532</v>
      </c>
      <c r="F5156" s="5">
        <v>25418.7</v>
      </c>
      <c r="G5156" s="5">
        <v>6887.9</v>
      </c>
      <c r="H5156" s="5">
        <v>3535.5</v>
      </c>
      <c r="I5156" s="5"/>
      <c r="J5156" s="5"/>
      <c r="K5156" s="5"/>
      <c r="L5156" s="5">
        <f>2200.462-16809.816-1498.778-220.348</f>
        <v>-16328.48</v>
      </c>
      <c r="M5156" s="5">
        <f t="shared" si="4313"/>
        <v>9090.2200000000012</v>
      </c>
      <c r="N5156" s="5">
        <v>9090.2198000000008</v>
      </c>
      <c r="O5156" s="5">
        <v>9090.2198000000008</v>
      </c>
      <c r="P5156" s="5">
        <v>0</v>
      </c>
      <c r="Q5156" s="5">
        <v>0</v>
      </c>
      <c r="R5156" s="5">
        <v>0</v>
      </c>
      <c r="S5156" s="5">
        <v>0</v>
      </c>
      <c r="T5156" s="5">
        <v>8392.5740800000003</v>
      </c>
      <c r="U5156" s="5">
        <v>0</v>
      </c>
      <c r="V5156" s="42">
        <v>0</v>
      </c>
      <c r="W5156" s="5">
        <f t="shared" si="4318"/>
        <v>92.325315170046821</v>
      </c>
      <c r="X5156" s="27"/>
    </row>
    <row r="5157" spans="1:24" ht="63" customHeight="1" x14ac:dyDescent="0.3">
      <c r="A5157" s="4" t="s">
        <v>327</v>
      </c>
      <c r="B5157" s="4" t="s">
        <v>1787</v>
      </c>
      <c r="C5157" s="4" t="s">
        <v>1601</v>
      </c>
      <c r="D5157" s="4"/>
      <c r="E5157" s="14" t="s">
        <v>611</v>
      </c>
      <c r="F5157" s="5">
        <f t="shared" ref="F5157:L5158" si="4337">F5158</f>
        <v>98400</v>
      </c>
      <c r="G5157" s="5">
        <f t="shared" si="4337"/>
        <v>0</v>
      </c>
      <c r="H5157" s="5">
        <f t="shared" si="4337"/>
        <v>0</v>
      </c>
      <c r="I5157" s="5">
        <f t="shared" si="4337"/>
        <v>0</v>
      </c>
      <c r="J5157" s="5">
        <f t="shared" si="4337"/>
        <v>0</v>
      </c>
      <c r="K5157" s="5">
        <f t="shared" si="4337"/>
        <v>0</v>
      </c>
      <c r="L5157" s="5">
        <f t="shared" si="4337"/>
        <v>-6320.4330000000009</v>
      </c>
      <c r="M5157" s="5">
        <f t="shared" si="4313"/>
        <v>92079.566999999995</v>
      </c>
      <c r="N5157" s="5">
        <f>N5158+N5160</f>
        <v>28858.965889999999</v>
      </c>
      <c r="O5157" s="5">
        <f t="shared" ref="O5157:V5157" si="4338">O5158+O5160</f>
        <v>14828.12413</v>
      </c>
      <c r="P5157" s="5">
        <f t="shared" si="4338"/>
        <v>10579.400379999999</v>
      </c>
      <c r="Q5157" s="5">
        <f t="shared" si="4338"/>
        <v>10579.400379999999</v>
      </c>
      <c r="R5157" s="5">
        <f t="shared" si="4338"/>
        <v>0</v>
      </c>
      <c r="S5157" s="5">
        <f t="shared" si="4338"/>
        <v>0</v>
      </c>
      <c r="T5157" s="5">
        <f t="shared" si="4338"/>
        <v>28858.965889999999</v>
      </c>
      <c r="U5157" s="5">
        <f t="shared" si="4338"/>
        <v>10579.400379999999</v>
      </c>
      <c r="V5157" s="42">
        <f t="shared" si="4338"/>
        <v>0</v>
      </c>
      <c r="W5157" s="5">
        <f t="shared" si="4318"/>
        <v>100</v>
      </c>
      <c r="X5157" s="27"/>
    </row>
    <row r="5158" spans="1:24" ht="31.5" customHeight="1" x14ac:dyDescent="0.3">
      <c r="A5158" s="4" t="s">
        <v>327</v>
      </c>
      <c r="B5158" s="4" t="s">
        <v>1787</v>
      </c>
      <c r="C5158" s="4" t="s">
        <v>1601</v>
      </c>
      <c r="D5158" s="4" t="s">
        <v>11</v>
      </c>
      <c r="E5158" s="14" t="s">
        <v>531</v>
      </c>
      <c r="F5158" s="5">
        <f t="shared" si="4337"/>
        <v>98400</v>
      </c>
      <c r="G5158" s="5">
        <f t="shared" si="4337"/>
        <v>0</v>
      </c>
      <c r="H5158" s="5">
        <f t="shared" si="4337"/>
        <v>0</v>
      </c>
      <c r="I5158" s="5">
        <f t="shared" si="4337"/>
        <v>0</v>
      </c>
      <c r="J5158" s="5">
        <f t="shared" si="4337"/>
        <v>0</v>
      </c>
      <c r="K5158" s="5">
        <f t="shared" si="4337"/>
        <v>0</v>
      </c>
      <c r="L5158" s="5">
        <f t="shared" si="4337"/>
        <v>-6320.4330000000009</v>
      </c>
      <c r="M5158" s="5">
        <f t="shared" si="4313"/>
        <v>92079.566999999995</v>
      </c>
      <c r="N5158" s="5">
        <f>N5159</f>
        <v>28858.965889999999</v>
      </c>
      <c r="O5158" s="5">
        <f>O5159</f>
        <v>14828.12413</v>
      </c>
      <c r="P5158" s="5">
        <f t="shared" ref="P5158:V5158" si="4339">P5159</f>
        <v>10579.400379999999</v>
      </c>
      <c r="Q5158" s="5">
        <f t="shared" si="4339"/>
        <v>10579.400379999999</v>
      </c>
      <c r="R5158" s="5">
        <f t="shared" si="4339"/>
        <v>0</v>
      </c>
      <c r="S5158" s="5">
        <f t="shared" si="4339"/>
        <v>0</v>
      </c>
      <c r="T5158" s="5">
        <f t="shared" si="4339"/>
        <v>28858.965889999999</v>
      </c>
      <c r="U5158" s="5">
        <f t="shared" si="4339"/>
        <v>10579.400379999999</v>
      </c>
      <c r="V5158" s="42">
        <f t="shared" si="4339"/>
        <v>0</v>
      </c>
      <c r="W5158" s="5">
        <f t="shared" si="4318"/>
        <v>100</v>
      </c>
      <c r="X5158" s="27"/>
    </row>
    <row r="5159" spans="1:24" ht="31.5" customHeight="1" x14ac:dyDescent="0.3">
      <c r="A5159" s="4" t="s">
        <v>327</v>
      </c>
      <c r="B5159" s="4" t="s">
        <v>1787</v>
      </c>
      <c r="C5159" s="4" t="s">
        <v>1601</v>
      </c>
      <c r="D5159" s="4" t="s">
        <v>12</v>
      </c>
      <c r="E5159" s="14" t="s">
        <v>532</v>
      </c>
      <c r="F5159" s="5">
        <v>98400</v>
      </c>
      <c r="G5159" s="5"/>
      <c r="H5159" s="5"/>
      <c r="I5159" s="5"/>
      <c r="J5159" s="5"/>
      <c r="K5159" s="5"/>
      <c r="L5159" s="5">
        <f>24600.001-30920.434</f>
        <v>-6320.4330000000009</v>
      </c>
      <c r="M5159" s="5">
        <f t="shared" si="4313"/>
        <v>92079.566999999995</v>
      </c>
      <c r="N5159" s="5">
        <v>28858.965889999999</v>
      </c>
      <c r="O5159" s="5">
        <f>4248.72375+10579.40038</f>
        <v>14828.12413</v>
      </c>
      <c r="P5159" s="5">
        <v>10579.400379999999</v>
      </c>
      <c r="Q5159" s="5">
        <v>10579.400379999999</v>
      </c>
      <c r="R5159" s="5">
        <v>0</v>
      </c>
      <c r="S5159" s="5">
        <v>0</v>
      </c>
      <c r="T5159" s="5">
        <v>28858.965889999999</v>
      </c>
      <c r="U5159" s="5">
        <v>10579.400379999999</v>
      </c>
      <c r="V5159" s="42">
        <v>0</v>
      </c>
      <c r="W5159" s="5">
        <f t="shared" si="4318"/>
        <v>100</v>
      </c>
      <c r="X5159" s="27"/>
    </row>
    <row r="5160" spans="1:24" ht="15.75" hidden="1" customHeight="1" x14ac:dyDescent="0.3">
      <c r="A5160" s="4" t="s">
        <v>327</v>
      </c>
      <c r="B5160" s="4" t="s">
        <v>1787</v>
      </c>
      <c r="C5160" s="4" t="s">
        <v>1601</v>
      </c>
      <c r="D5160" s="4" t="s">
        <v>13</v>
      </c>
      <c r="E5160" s="14" t="s">
        <v>547</v>
      </c>
      <c r="F5160" s="5"/>
      <c r="G5160" s="5"/>
      <c r="H5160" s="5"/>
      <c r="I5160" s="5"/>
      <c r="J5160" s="5"/>
      <c r="K5160" s="5"/>
      <c r="L5160" s="5"/>
      <c r="M5160" s="5">
        <f>M5161</f>
        <v>0</v>
      </c>
      <c r="N5160" s="5">
        <f t="shared" ref="N5160:V5160" si="4340">N5161</f>
        <v>0</v>
      </c>
      <c r="O5160" s="5">
        <f t="shared" si="4340"/>
        <v>0</v>
      </c>
      <c r="P5160" s="5">
        <f t="shared" si="4340"/>
        <v>0</v>
      </c>
      <c r="Q5160" s="5">
        <f t="shared" si="4340"/>
        <v>0</v>
      </c>
      <c r="R5160" s="5">
        <f t="shared" si="4340"/>
        <v>0</v>
      </c>
      <c r="S5160" s="5">
        <f t="shared" si="4340"/>
        <v>0</v>
      </c>
      <c r="T5160" s="5">
        <f t="shared" si="4340"/>
        <v>0</v>
      </c>
      <c r="U5160" s="5">
        <f t="shared" si="4340"/>
        <v>0</v>
      </c>
      <c r="V5160" s="42">
        <f t="shared" si="4340"/>
        <v>0</v>
      </c>
      <c r="W5160" s="5" t="e">
        <f t="shared" si="4318"/>
        <v>#DIV/0!</v>
      </c>
      <c r="X5160" s="25" t="s">
        <v>1591</v>
      </c>
    </row>
    <row r="5161" spans="1:24" ht="15.75" hidden="1" customHeight="1" x14ac:dyDescent="0.3">
      <c r="A5161" s="4" t="s">
        <v>327</v>
      </c>
      <c r="B5161" s="4" t="s">
        <v>1787</v>
      </c>
      <c r="C5161" s="4" t="s">
        <v>1601</v>
      </c>
      <c r="D5161" s="4" t="s">
        <v>14</v>
      </c>
      <c r="E5161" s="14" t="s">
        <v>549</v>
      </c>
      <c r="F5161" s="5"/>
      <c r="G5161" s="5"/>
      <c r="H5161" s="5"/>
      <c r="I5161" s="5"/>
      <c r="J5161" s="5"/>
      <c r="K5161" s="5"/>
      <c r="L5161" s="5"/>
      <c r="M5161" s="5">
        <v>0</v>
      </c>
      <c r="N5161" s="5">
        <v>0</v>
      </c>
      <c r="O5161" s="5">
        <v>0</v>
      </c>
      <c r="P5161" s="5">
        <v>0</v>
      </c>
      <c r="Q5161" s="5">
        <v>0</v>
      </c>
      <c r="R5161" s="5">
        <v>0</v>
      </c>
      <c r="S5161" s="5">
        <v>0</v>
      </c>
      <c r="T5161" s="5">
        <v>0</v>
      </c>
      <c r="U5161" s="5">
        <v>0</v>
      </c>
      <c r="V5161" s="42">
        <v>0</v>
      </c>
      <c r="W5161" s="5" t="e">
        <f t="shared" si="4318"/>
        <v>#DIV/0!</v>
      </c>
      <c r="X5161" s="25" t="s">
        <v>1591</v>
      </c>
    </row>
    <row r="5162" spans="1:24" ht="46.8" x14ac:dyDescent="0.3">
      <c r="A5162" s="4" t="s">
        <v>327</v>
      </c>
      <c r="B5162" s="4" t="s">
        <v>1787</v>
      </c>
      <c r="C5162" s="4" t="s">
        <v>38</v>
      </c>
      <c r="D5162" s="4"/>
      <c r="E5162" s="14" t="s">
        <v>838</v>
      </c>
      <c r="F5162" s="5"/>
      <c r="G5162" s="5"/>
      <c r="H5162" s="5"/>
      <c r="I5162" s="5"/>
      <c r="J5162" s="5"/>
      <c r="K5162" s="5"/>
      <c r="L5162" s="5"/>
      <c r="M5162" s="5">
        <f>M5163</f>
        <v>0</v>
      </c>
      <c r="N5162" s="5">
        <f t="shared" ref="N5162:V5165" si="4341">N5163</f>
        <v>232.0368</v>
      </c>
      <c r="O5162" s="5">
        <f t="shared" si="4341"/>
        <v>0</v>
      </c>
      <c r="P5162" s="5">
        <f t="shared" si="4341"/>
        <v>0</v>
      </c>
      <c r="Q5162" s="5">
        <f t="shared" si="4341"/>
        <v>0</v>
      </c>
      <c r="R5162" s="5">
        <f t="shared" si="4341"/>
        <v>0</v>
      </c>
      <c r="S5162" s="5">
        <f t="shared" si="4341"/>
        <v>0</v>
      </c>
      <c r="T5162" s="5">
        <f t="shared" si="4341"/>
        <v>232.0368</v>
      </c>
      <c r="U5162" s="5">
        <f t="shared" si="4341"/>
        <v>0</v>
      </c>
      <c r="V5162" s="5">
        <f t="shared" si="4341"/>
        <v>0</v>
      </c>
      <c r="W5162" s="5">
        <f t="shared" si="4318"/>
        <v>100</v>
      </c>
      <c r="X5162" s="27"/>
    </row>
    <row r="5163" spans="1:24" ht="31.2" x14ac:dyDescent="0.3">
      <c r="A5163" s="4" t="s">
        <v>327</v>
      </c>
      <c r="B5163" s="4" t="s">
        <v>1787</v>
      </c>
      <c r="C5163" s="4" t="s">
        <v>45</v>
      </c>
      <c r="D5163" s="4"/>
      <c r="E5163" s="14" t="s">
        <v>839</v>
      </c>
      <c r="F5163" s="5"/>
      <c r="G5163" s="5"/>
      <c r="H5163" s="5"/>
      <c r="I5163" s="5"/>
      <c r="J5163" s="5"/>
      <c r="K5163" s="5"/>
      <c r="L5163" s="5"/>
      <c r="M5163" s="5">
        <f>M5164</f>
        <v>0</v>
      </c>
      <c r="N5163" s="5">
        <f t="shared" si="4341"/>
        <v>232.0368</v>
      </c>
      <c r="O5163" s="5">
        <f t="shared" si="4341"/>
        <v>0</v>
      </c>
      <c r="P5163" s="5">
        <f t="shared" si="4341"/>
        <v>0</v>
      </c>
      <c r="Q5163" s="5">
        <f t="shared" si="4341"/>
        <v>0</v>
      </c>
      <c r="R5163" s="5">
        <f t="shared" si="4341"/>
        <v>0</v>
      </c>
      <c r="S5163" s="5">
        <f t="shared" si="4341"/>
        <v>0</v>
      </c>
      <c r="T5163" s="5">
        <f t="shared" si="4341"/>
        <v>232.0368</v>
      </c>
      <c r="U5163" s="5">
        <f t="shared" si="4341"/>
        <v>0</v>
      </c>
      <c r="V5163" s="5">
        <f t="shared" si="4341"/>
        <v>0</v>
      </c>
      <c r="W5163" s="5">
        <f t="shared" si="4318"/>
        <v>100</v>
      </c>
      <c r="X5163" s="27"/>
    </row>
    <row r="5164" spans="1:24" ht="31.2" x14ac:dyDescent="0.3">
      <c r="A5164" s="4" t="s">
        <v>327</v>
      </c>
      <c r="B5164" s="4" t="s">
        <v>1787</v>
      </c>
      <c r="C5164" s="4" t="s">
        <v>46</v>
      </c>
      <c r="D5164" s="4"/>
      <c r="E5164" s="14" t="s">
        <v>840</v>
      </c>
      <c r="F5164" s="5"/>
      <c r="G5164" s="5"/>
      <c r="H5164" s="5"/>
      <c r="I5164" s="5"/>
      <c r="J5164" s="5"/>
      <c r="K5164" s="5"/>
      <c r="L5164" s="5"/>
      <c r="M5164" s="5">
        <f>M5165</f>
        <v>0</v>
      </c>
      <c r="N5164" s="5">
        <f t="shared" si="4341"/>
        <v>232.0368</v>
      </c>
      <c r="O5164" s="5">
        <f t="shared" si="4341"/>
        <v>0</v>
      </c>
      <c r="P5164" s="5">
        <f t="shared" si="4341"/>
        <v>0</v>
      </c>
      <c r="Q5164" s="5">
        <f t="shared" si="4341"/>
        <v>0</v>
      </c>
      <c r="R5164" s="5">
        <f t="shared" si="4341"/>
        <v>0</v>
      </c>
      <c r="S5164" s="5">
        <f t="shared" si="4341"/>
        <v>0</v>
      </c>
      <c r="T5164" s="5">
        <f t="shared" si="4341"/>
        <v>232.0368</v>
      </c>
      <c r="U5164" s="5">
        <f t="shared" si="4341"/>
        <v>0</v>
      </c>
      <c r="V5164" s="5">
        <f t="shared" si="4341"/>
        <v>0</v>
      </c>
      <c r="W5164" s="5">
        <f t="shared" si="4318"/>
        <v>100</v>
      </c>
      <c r="X5164" s="27"/>
    </row>
    <row r="5165" spans="1:24" ht="15.75" customHeight="1" x14ac:dyDescent="0.3">
      <c r="A5165" s="4" t="s">
        <v>327</v>
      </c>
      <c r="B5165" s="4" t="s">
        <v>1787</v>
      </c>
      <c r="C5165" s="4" t="s">
        <v>46</v>
      </c>
      <c r="D5165" s="4" t="s">
        <v>13</v>
      </c>
      <c r="E5165" s="14" t="s">
        <v>547</v>
      </c>
      <c r="F5165" s="5"/>
      <c r="G5165" s="5"/>
      <c r="H5165" s="5"/>
      <c r="I5165" s="5"/>
      <c r="J5165" s="5"/>
      <c r="K5165" s="5"/>
      <c r="L5165" s="5"/>
      <c r="M5165" s="5">
        <f>M5166</f>
        <v>0</v>
      </c>
      <c r="N5165" s="5">
        <f t="shared" si="4341"/>
        <v>232.0368</v>
      </c>
      <c r="O5165" s="5">
        <f t="shared" si="4341"/>
        <v>0</v>
      </c>
      <c r="P5165" s="5">
        <f t="shared" si="4341"/>
        <v>0</v>
      </c>
      <c r="Q5165" s="5">
        <f t="shared" si="4341"/>
        <v>0</v>
      </c>
      <c r="R5165" s="5">
        <f t="shared" si="4341"/>
        <v>0</v>
      </c>
      <c r="S5165" s="5">
        <f t="shared" si="4341"/>
        <v>0</v>
      </c>
      <c r="T5165" s="5">
        <f t="shared" si="4341"/>
        <v>232.0368</v>
      </c>
      <c r="U5165" s="5">
        <f t="shared" si="4341"/>
        <v>0</v>
      </c>
      <c r="V5165" s="5">
        <f t="shared" si="4341"/>
        <v>0</v>
      </c>
      <c r="W5165" s="5">
        <f t="shared" si="4318"/>
        <v>100</v>
      </c>
      <c r="X5165" s="27"/>
    </row>
    <row r="5166" spans="1:24" ht="15.75" customHeight="1" x14ac:dyDescent="0.3">
      <c r="A5166" s="4" t="s">
        <v>327</v>
      </c>
      <c r="B5166" s="4" t="s">
        <v>1787</v>
      </c>
      <c r="C5166" s="4" t="s">
        <v>46</v>
      </c>
      <c r="D5166" s="4" t="s">
        <v>14</v>
      </c>
      <c r="E5166" s="14" t="s">
        <v>549</v>
      </c>
      <c r="F5166" s="5"/>
      <c r="G5166" s="5"/>
      <c r="H5166" s="5"/>
      <c r="I5166" s="5"/>
      <c r="J5166" s="5"/>
      <c r="K5166" s="5"/>
      <c r="L5166" s="5"/>
      <c r="M5166" s="5">
        <v>0</v>
      </c>
      <c r="N5166" s="5">
        <v>232.0368</v>
      </c>
      <c r="O5166" s="5">
        <v>0</v>
      </c>
      <c r="P5166" s="5">
        <v>0</v>
      </c>
      <c r="Q5166" s="5">
        <v>0</v>
      </c>
      <c r="R5166" s="5">
        <v>0</v>
      </c>
      <c r="S5166" s="5">
        <v>0</v>
      </c>
      <c r="T5166" s="5">
        <v>232.0368</v>
      </c>
      <c r="U5166" s="5">
        <v>0</v>
      </c>
      <c r="V5166" s="5">
        <v>0</v>
      </c>
      <c r="W5166" s="5">
        <f t="shared" si="4318"/>
        <v>100</v>
      </c>
      <c r="X5166" s="27"/>
    </row>
    <row r="5167" spans="1:24" s="3" customFormat="1" ht="15.75" customHeight="1" x14ac:dyDescent="0.3">
      <c r="A5167" s="7" t="s">
        <v>327</v>
      </c>
      <c r="B5167" s="7" t="s">
        <v>160</v>
      </c>
      <c r="C5167" s="7"/>
      <c r="D5167" s="7"/>
      <c r="E5167" s="18" t="s">
        <v>499</v>
      </c>
      <c r="F5167" s="8">
        <f t="shared" ref="F5167:L5170" si="4342">F5168</f>
        <v>0</v>
      </c>
      <c r="G5167" s="8">
        <f t="shared" si="4342"/>
        <v>0</v>
      </c>
      <c r="H5167" s="8">
        <f t="shared" si="4342"/>
        <v>0</v>
      </c>
      <c r="I5167" s="8">
        <f t="shared" si="4342"/>
        <v>0</v>
      </c>
      <c r="J5167" s="8">
        <f t="shared" si="4342"/>
        <v>0</v>
      </c>
      <c r="K5167" s="8">
        <f t="shared" si="4342"/>
        <v>0</v>
      </c>
      <c r="L5167" s="8">
        <f t="shared" si="4342"/>
        <v>274581.66100000002</v>
      </c>
      <c r="M5167" s="8">
        <f t="shared" si="4313"/>
        <v>274581.66100000002</v>
      </c>
      <c r="N5167" s="8">
        <f t="shared" ref="N5167:O5170" si="4343">N5168</f>
        <v>262777.98398000002</v>
      </c>
      <c r="O5167" s="8">
        <f t="shared" si="4343"/>
        <v>208441.83942</v>
      </c>
      <c r="P5167" s="8">
        <f t="shared" ref="P5167:V5170" si="4344">P5168</f>
        <v>249150.019</v>
      </c>
      <c r="Q5167" s="8">
        <f t="shared" si="4344"/>
        <v>193743.34705000001</v>
      </c>
      <c r="R5167" s="8">
        <f t="shared" si="4344"/>
        <v>0</v>
      </c>
      <c r="S5167" s="8">
        <f t="shared" si="4344"/>
        <v>0</v>
      </c>
      <c r="T5167" s="8">
        <f t="shared" si="4344"/>
        <v>211334.89199999999</v>
      </c>
      <c r="U5167" s="8">
        <f t="shared" si="4344"/>
        <v>197706.92702</v>
      </c>
      <c r="V5167" s="40">
        <f t="shared" si="4344"/>
        <v>0</v>
      </c>
      <c r="W5167" s="8">
        <f t="shared" si="4318"/>
        <v>80.423363022712223</v>
      </c>
      <c r="X5167" s="27"/>
    </row>
    <row r="5168" spans="1:24" s="10" customFormat="1" ht="15.75" customHeight="1" x14ac:dyDescent="0.3">
      <c r="A5168" s="9" t="s">
        <v>327</v>
      </c>
      <c r="B5168" s="9" t="s">
        <v>1777</v>
      </c>
      <c r="C5168" s="9"/>
      <c r="D5168" s="9"/>
      <c r="E5168" s="13" t="s">
        <v>525</v>
      </c>
      <c r="F5168" s="11">
        <f t="shared" si="4342"/>
        <v>0</v>
      </c>
      <c r="G5168" s="11">
        <f t="shared" si="4342"/>
        <v>0</v>
      </c>
      <c r="H5168" s="11">
        <f t="shared" si="4342"/>
        <v>0</v>
      </c>
      <c r="I5168" s="11">
        <f t="shared" si="4342"/>
        <v>0</v>
      </c>
      <c r="J5168" s="11">
        <f t="shared" si="4342"/>
        <v>0</v>
      </c>
      <c r="K5168" s="11">
        <f t="shared" si="4342"/>
        <v>0</v>
      </c>
      <c r="L5168" s="11">
        <f>L5169+L5184+L5191</f>
        <v>274581.66100000002</v>
      </c>
      <c r="M5168" s="11">
        <f t="shared" si="4313"/>
        <v>274581.66100000002</v>
      </c>
      <c r="N5168" s="11">
        <f>N5169+N5184+N5191</f>
        <v>262777.98398000002</v>
      </c>
      <c r="O5168" s="11">
        <f t="shared" ref="O5168:V5168" si="4345">O5169+O5184+O5191</f>
        <v>208441.83942</v>
      </c>
      <c r="P5168" s="11">
        <f t="shared" si="4345"/>
        <v>249150.019</v>
      </c>
      <c r="Q5168" s="11">
        <f t="shared" si="4345"/>
        <v>193743.34705000001</v>
      </c>
      <c r="R5168" s="11">
        <f t="shared" si="4345"/>
        <v>0</v>
      </c>
      <c r="S5168" s="11">
        <f t="shared" si="4345"/>
        <v>0</v>
      </c>
      <c r="T5168" s="11">
        <f t="shared" si="4345"/>
        <v>211334.89199999999</v>
      </c>
      <c r="U5168" s="11">
        <f t="shared" si="4345"/>
        <v>197706.92702</v>
      </c>
      <c r="V5168" s="41">
        <f t="shared" si="4345"/>
        <v>0</v>
      </c>
      <c r="W5168" s="11">
        <f t="shared" si="4318"/>
        <v>80.423363022712223</v>
      </c>
      <c r="X5168" s="27"/>
    </row>
    <row r="5169" spans="1:25" ht="47.25" hidden="1" customHeight="1" x14ac:dyDescent="0.25">
      <c r="A5169" s="4" t="s">
        <v>327</v>
      </c>
      <c r="B5169" s="4" t="s">
        <v>1777</v>
      </c>
      <c r="C5169" s="4" t="s">
        <v>32</v>
      </c>
      <c r="D5169" s="4"/>
      <c r="E5169" s="14" t="s">
        <v>1173</v>
      </c>
      <c r="F5169" s="5">
        <f t="shared" si="4342"/>
        <v>0</v>
      </c>
      <c r="G5169" s="5">
        <f t="shared" si="4342"/>
        <v>0</v>
      </c>
      <c r="H5169" s="5">
        <f t="shared" si="4342"/>
        <v>0</v>
      </c>
      <c r="I5169" s="5">
        <f t="shared" si="4342"/>
        <v>0</v>
      </c>
      <c r="J5169" s="5">
        <f t="shared" si="4342"/>
        <v>0</v>
      </c>
      <c r="K5169" s="5">
        <f t="shared" si="4342"/>
        <v>0</v>
      </c>
      <c r="L5169" s="5">
        <f t="shared" si="4342"/>
        <v>0</v>
      </c>
      <c r="M5169" s="5">
        <f t="shared" si="4313"/>
        <v>0</v>
      </c>
      <c r="N5169" s="5">
        <f t="shared" si="4343"/>
        <v>0</v>
      </c>
      <c r="O5169" s="5">
        <f t="shared" si="4343"/>
        <v>0</v>
      </c>
      <c r="P5169" s="5">
        <f t="shared" si="4344"/>
        <v>0</v>
      </c>
      <c r="Q5169" s="5">
        <f t="shared" si="4344"/>
        <v>0</v>
      </c>
      <c r="R5169" s="5">
        <f t="shared" si="4344"/>
        <v>0</v>
      </c>
      <c r="S5169" s="5">
        <f t="shared" si="4344"/>
        <v>0</v>
      </c>
      <c r="T5169" s="5">
        <f t="shared" si="4344"/>
        <v>0</v>
      </c>
      <c r="U5169" s="5">
        <f t="shared" si="4344"/>
        <v>0</v>
      </c>
      <c r="V5169" s="42">
        <f t="shared" si="4344"/>
        <v>0</v>
      </c>
      <c r="W5169" s="5" t="e">
        <f t="shared" si="4318"/>
        <v>#DIV/0!</v>
      </c>
      <c r="X5169" s="27" t="s">
        <v>1591</v>
      </c>
      <c r="Y5169" s="2" t="s">
        <v>1630</v>
      </c>
    </row>
    <row r="5170" spans="1:25" ht="47.25" hidden="1" customHeight="1" x14ac:dyDescent="0.25">
      <c r="A5170" s="4" t="s">
        <v>327</v>
      </c>
      <c r="B5170" s="4" t="s">
        <v>1777</v>
      </c>
      <c r="C5170" s="4" t="s">
        <v>33</v>
      </c>
      <c r="D5170" s="4"/>
      <c r="E5170" s="14" t="s">
        <v>1174</v>
      </c>
      <c r="F5170" s="5">
        <f t="shared" si="4342"/>
        <v>0</v>
      </c>
      <c r="G5170" s="5">
        <f t="shared" si="4342"/>
        <v>0</v>
      </c>
      <c r="H5170" s="5">
        <f t="shared" si="4342"/>
        <v>0</v>
      </c>
      <c r="I5170" s="5">
        <f t="shared" si="4342"/>
        <v>0</v>
      </c>
      <c r="J5170" s="5">
        <f t="shared" si="4342"/>
        <v>0</v>
      </c>
      <c r="K5170" s="5">
        <f t="shared" si="4342"/>
        <v>0</v>
      </c>
      <c r="L5170" s="5">
        <f t="shared" si="4342"/>
        <v>0</v>
      </c>
      <c r="M5170" s="5">
        <f t="shared" si="4313"/>
        <v>0</v>
      </c>
      <c r="N5170" s="5">
        <f t="shared" si="4343"/>
        <v>0</v>
      </c>
      <c r="O5170" s="5">
        <f t="shared" si="4343"/>
        <v>0</v>
      </c>
      <c r="P5170" s="5">
        <f t="shared" si="4344"/>
        <v>0</v>
      </c>
      <c r="Q5170" s="5">
        <f t="shared" si="4344"/>
        <v>0</v>
      </c>
      <c r="R5170" s="5">
        <f t="shared" si="4344"/>
        <v>0</v>
      </c>
      <c r="S5170" s="5">
        <f t="shared" si="4344"/>
        <v>0</v>
      </c>
      <c r="T5170" s="5">
        <f t="shared" si="4344"/>
        <v>0</v>
      </c>
      <c r="U5170" s="5">
        <f t="shared" si="4344"/>
        <v>0</v>
      </c>
      <c r="V5170" s="42">
        <f t="shared" si="4344"/>
        <v>0</v>
      </c>
      <c r="W5170" s="5" t="e">
        <f t="shared" si="4318"/>
        <v>#DIV/0!</v>
      </c>
      <c r="X5170" s="27" t="s">
        <v>1591</v>
      </c>
      <c r="Y5170" s="2" t="s">
        <v>1630</v>
      </c>
    </row>
    <row r="5171" spans="1:25" ht="78.75" hidden="1" customHeight="1" x14ac:dyDescent="0.25">
      <c r="A5171" s="4" t="s">
        <v>327</v>
      </c>
      <c r="B5171" s="4" t="s">
        <v>1777</v>
      </c>
      <c r="C5171" s="4" t="s">
        <v>331</v>
      </c>
      <c r="D5171" s="4"/>
      <c r="E5171" s="14" t="s">
        <v>1175</v>
      </c>
      <c r="F5171" s="5">
        <f t="shared" ref="F5171:L5171" si="4346">F5175+F5181+F5172+F5178</f>
        <v>0</v>
      </c>
      <c r="G5171" s="5">
        <f t="shared" si="4346"/>
        <v>0</v>
      </c>
      <c r="H5171" s="5">
        <f t="shared" si="4346"/>
        <v>0</v>
      </c>
      <c r="I5171" s="5">
        <f t="shared" si="4346"/>
        <v>0</v>
      </c>
      <c r="J5171" s="5">
        <f t="shared" si="4346"/>
        <v>0</v>
      </c>
      <c r="K5171" s="5">
        <f t="shared" si="4346"/>
        <v>0</v>
      </c>
      <c r="L5171" s="5">
        <f t="shared" si="4346"/>
        <v>0</v>
      </c>
      <c r="M5171" s="5">
        <f t="shared" si="4313"/>
        <v>0</v>
      </c>
      <c r="N5171" s="5">
        <f>N5175+N5181+N5172+N5178</f>
        <v>0</v>
      </c>
      <c r="O5171" s="5">
        <f>O5175+O5181+O5172+O5178</f>
        <v>0</v>
      </c>
      <c r="P5171" s="5">
        <f t="shared" ref="P5171:V5171" si="4347">P5175+P5181+P5172+P5178</f>
        <v>0</v>
      </c>
      <c r="Q5171" s="5">
        <f t="shared" si="4347"/>
        <v>0</v>
      </c>
      <c r="R5171" s="5">
        <f t="shared" si="4347"/>
        <v>0</v>
      </c>
      <c r="S5171" s="5">
        <f t="shared" si="4347"/>
        <v>0</v>
      </c>
      <c r="T5171" s="5">
        <f t="shared" si="4347"/>
        <v>0</v>
      </c>
      <c r="U5171" s="5">
        <f t="shared" si="4347"/>
        <v>0</v>
      </c>
      <c r="V5171" s="42">
        <f t="shared" si="4347"/>
        <v>0</v>
      </c>
      <c r="W5171" s="5" t="e">
        <f t="shared" si="4318"/>
        <v>#DIV/0!</v>
      </c>
      <c r="X5171" s="27" t="s">
        <v>1591</v>
      </c>
      <c r="Y5171" s="2" t="s">
        <v>1630</v>
      </c>
    </row>
    <row r="5172" spans="1:25" ht="110.25" hidden="1" customHeight="1" x14ac:dyDescent="0.25">
      <c r="A5172" s="4" t="s">
        <v>327</v>
      </c>
      <c r="B5172" s="4" t="s">
        <v>1777</v>
      </c>
      <c r="C5172" s="4" t="s">
        <v>994</v>
      </c>
      <c r="D5172" s="4"/>
      <c r="E5172" s="14" t="s">
        <v>1268</v>
      </c>
      <c r="F5172" s="5">
        <f t="shared" ref="F5172:L5173" si="4348">F5173</f>
        <v>0</v>
      </c>
      <c r="G5172" s="5">
        <f t="shared" si="4348"/>
        <v>0</v>
      </c>
      <c r="H5172" s="5">
        <f t="shared" si="4348"/>
        <v>0</v>
      </c>
      <c r="I5172" s="5">
        <f t="shared" si="4348"/>
        <v>0</v>
      </c>
      <c r="J5172" s="5">
        <f t="shared" si="4348"/>
        <v>0</v>
      </c>
      <c r="K5172" s="5">
        <f t="shared" si="4348"/>
        <v>0</v>
      </c>
      <c r="L5172" s="5">
        <f t="shared" si="4348"/>
        <v>0</v>
      </c>
      <c r="M5172" s="5">
        <f t="shared" si="4313"/>
        <v>0</v>
      </c>
      <c r="N5172" s="5">
        <f>N5173</f>
        <v>0</v>
      </c>
      <c r="O5172" s="5">
        <f>O5173</f>
        <v>0</v>
      </c>
      <c r="P5172" s="5">
        <f t="shared" ref="P5172:V5173" si="4349">P5173</f>
        <v>0</v>
      </c>
      <c r="Q5172" s="5">
        <f t="shared" si="4349"/>
        <v>0</v>
      </c>
      <c r="R5172" s="5">
        <f t="shared" si="4349"/>
        <v>0</v>
      </c>
      <c r="S5172" s="5">
        <f t="shared" si="4349"/>
        <v>0</v>
      </c>
      <c r="T5172" s="5">
        <f t="shared" si="4349"/>
        <v>0</v>
      </c>
      <c r="U5172" s="5">
        <f t="shared" si="4349"/>
        <v>0</v>
      </c>
      <c r="V5172" s="42">
        <f t="shared" si="4349"/>
        <v>0</v>
      </c>
      <c r="W5172" s="5" t="e">
        <f t="shared" si="4318"/>
        <v>#DIV/0!</v>
      </c>
      <c r="X5172" s="27" t="s">
        <v>1591</v>
      </c>
      <c r="Y5172" s="2" t="s">
        <v>1630</v>
      </c>
    </row>
    <row r="5173" spans="1:25" ht="15.75" hidden="1" customHeight="1" x14ac:dyDescent="0.25">
      <c r="A5173" s="4" t="s">
        <v>327</v>
      </c>
      <c r="B5173" s="4" t="s">
        <v>1777</v>
      </c>
      <c r="C5173" s="4" t="s">
        <v>994</v>
      </c>
      <c r="D5173" s="4" t="s">
        <v>13</v>
      </c>
      <c r="E5173" s="14" t="s">
        <v>547</v>
      </c>
      <c r="F5173" s="5">
        <f t="shared" si="4348"/>
        <v>0</v>
      </c>
      <c r="G5173" s="5">
        <f t="shared" si="4348"/>
        <v>0</v>
      </c>
      <c r="H5173" s="5">
        <f t="shared" si="4348"/>
        <v>0</v>
      </c>
      <c r="I5173" s="5">
        <f t="shared" si="4348"/>
        <v>0</v>
      </c>
      <c r="J5173" s="5">
        <f t="shared" si="4348"/>
        <v>0</v>
      </c>
      <c r="K5173" s="5">
        <f t="shared" si="4348"/>
        <v>0</v>
      </c>
      <c r="L5173" s="5">
        <f t="shared" si="4348"/>
        <v>0</v>
      </c>
      <c r="M5173" s="5">
        <f t="shared" si="4313"/>
        <v>0</v>
      </c>
      <c r="N5173" s="5">
        <f>N5174</f>
        <v>0</v>
      </c>
      <c r="O5173" s="5">
        <f>O5174</f>
        <v>0</v>
      </c>
      <c r="P5173" s="5">
        <f t="shared" si="4349"/>
        <v>0</v>
      </c>
      <c r="Q5173" s="5">
        <f t="shared" si="4349"/>
        <v>0</v>
      </c>
      <c r="R5173" s="5">
        <f t="shared" si="4349"/>
        <v>0</v>
      </c>
      <c r="S5173" s="5">
        <f t="shared" si="4349"/>
        <v>0</v>
      </c>
      <c r="T5173" s="5">
        <f t="shared" si="4349"/>
        <v>0</v>
      </c>
      <c r="U5173" s="5">
        <f t="shared" si="4349"/>
        <v>0</v>
      </c>
      <c r="V5173" s="42">
        <f t="shared" si="4349"/>
        <v>0</v>
      </c>
      <c r="W5173" s="5" t="e">
        <f t="shared" si="4318"/>
        <v>#DIV/0!</v>
      </c>
      <c r="X5173" s="27" t="s">
        <v>1591</v>
      </c>
      <c r="Y5173" s="2" t="s">
        <v>1630</v>
      </c>
    </row>
    <row r="5174" spans="1:25" ht="63" hidden="1" customHeight="1" x14ac:dyDescent="0.25">
      <c r="A5174" s="4" t="s">
        <v>327</v>
      </c>
      <c r="B5174" s="4" t="s">
        <v>1777</v>
      </c>
      <c r="C5174" s="4" t="s">
        <v>994</v>
      </c>
      <c r="D5174" s="4" t="s">
        <v>198</v>
      </c>
      <c r="E5174" s="14" t="s">
        <v>548</v>
      </c>
      <c r="F5174" s="5"/>
      <c r="G5174" s="5"/>
      <c r="H5174" s="5"/>
      <c r="I5174" s="5"/>
      <c r="J5174" s="5"/>
      <c r="K5174" s="5"/>
      <c r="L5174" s="5"/>
      <c r="M5174" s="5">
        <f t="shared" si="4313"/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0</v>
      </c>
      <c r="T5174" s="5">
        <v>0</v>
      </c>
      <c r="U5174" s="5">
        <v>0</v>
      </c>
      <c r="V5174" s="42">
        <v>0</v>
      </c>
      <c r="W5174" s="5" t="e">
        <f t="shared" si="4318"/>
        <v>#DIV/0!</v>
      </c>
      <c r="X5174" s="27" t="s">
        <v>1591</v>
      </c>
      <c r="Y5174" s="2" t="s">
        <v>1630</v>
      </c>
    </row>
    <row r="5175" spans="1:25" ht="63" hidden="1" customHeight="1" x14ac:dyDescent="0.25">
      <c r="A5175" s="4" t="s">
        <v>327</v>
      </c>
      <c r="B5175" s="4" t="s">
        <v>1777</v>
      </c>
      <c r="C5175" s="4" t="s">
        <v>334</v>
      </c>
      <c r="D5175" s="4"/>
      <c r="E5175" s="14" t="s">
        <v>621</v>
      </c>
      <c r="F5175" s="5">
        <f t="shared" ref="F5175:L5176" si="4350">F5176</f>
        <v>0</v>
      </c>
      <c r="G5175" s="5">
        <f t="shared" si="4350"/>
        <v>0</v>
      </c>
      <c r="H5175" s="5">
        <f t="shared" si="4350"/>
        <v>0</v>
      </c>
      <c r="I5175" s="5">
        <f t="shared" si="4350"/>
        <v>0</v>
      </c>
      <c r="J5175" s="5">
        <f t="shared" si="4350"/>
        <v>0</v>
      </c>
      <c r="K5175" s="5">
        <f t="shared" si="4350"/>
        <v>0</v>
      </c>
      <c r="L5175" s="5">
        <f t="shared" si="4350"/>
        <v>0</v>
      </c>
      <c r="M5175" s="5">
        <f t="shared" si="4313"/>
        <v>0</v>
      </c>
      <c r="N5175" s="5">
        <f>N5176</f>
        <v>0</v>
      </c>
      <c r="O5175" s="5">
        <f>O5176</f>
        <v>0</v>
      </c>
      <c r="P5175" s="5">
        <f t="shared" ref="P5175:V5176" si="4351">P5176</f>
        <v>0</v>
      </c>
      <c r="Q5175" s="5">
        <f t="shared" si="4351"/>
        <v>0</v>
      </c>
      <c r="R5175" s="5">
        <f t="shared" si="4351"/>
        <v>0</v>
      </c>
      <c r="S5175" s="5">
        <f t="shared" si="4351"/>
        <v>0</v>
      </c>
      <c r="T5175" s="5">
        <f t="shared" si="4351"/>
        <v>0</v>
      </c>
      <c r="U5175" s="5">
        <f t="shared" si="4351"/>
        <v>0</v>
      </c>
      <c r="V5175" s="42">
        <f t="shared" si="4351"/>
        <v>0</v>
      </c>
      <c r="W5175" s="5" t="e">
        <f t="shared" si="4318"/>
        <v>#DIV/0!</v>
      </c>
      <c r="X5175" s="27" t="s">
        <v>1591</v>
      </c>
      <c r="Y5175" s="2" t="s">
        <v>1630</v>
      </c>
    </row>
    <row r="5176" spans="1:25" ht="15.75" hidden="1" customHeight="1" x14ac:dyDescent="0.25">
      <c r="A5176" s="4" t="s">
        <v>327</v>
      </c>
      <c r="B5176" s="4" t="s">
        <v>1777</v>
      </c>
      <c r="C5176" s="4" t="s">
        <v>334</v>
      </c>
      <c r="D5176" s="4" t="s">
        <v>13</v>
      </c>
      <c r="E5176" s="14" t="s">
        <v>547</v>
      </c>
      <c r="F5176" s="5">
        <f t="shared" si="4350"/>
        <v>0</v>
      </c>
      <c r="G5176" s="5">
        <f t="shared" si="4350"/>
        <v>0</v>
      </c>
      <c r="H5176" s="5">
        <f t="shared" si="4350"/>
        <v>0</v>
      </c>
      <c r="I5176" s="5">
        <f t="shared" si="4350"/>
        <v>0</v>
      </c>
      <c r="J5176" s="5">
        <f t="shared" si="4350"/>
        <v>0</v>
      </c>
      <c r="K5176" s="5">
        <f t="shared" si="4350"/>
        <v>0</v>
      </c>
      <c r="L5176" s="5">
        <f t="shared" si="4350"/>
        <v>0</v>
      </c>
      <c r="M5176" s="5">
        <f t="shared" si="4313"/>
        <v>0</v>
      </c>
      <c r="N5176" s="5">
        <f>N5177</f>
        <v>0</v>
      </c>
      <c r="O5176" s="5">
        <f>O5177</f>
        <v>0</v>
      </c>
      <c r="P5176" s="5">
        <f t="shared" si="4351"/>
        <v>0</v>
      </c>
      <c r="Q5176" s="5">
        <f t="shared" si="4351"/>
        <v>0</v>
      </c>
      <c r="R5176" s="5">
        <f t="shared" si="4351"/>
        <v>0</v>
      </c>
      <c r="S5176" s="5">
        <f t="shared" si="4351"/>
        <v>0</v>
      </c>
      <c r="T5176" s="5">
        <f t="shared" si="4351"/>
        <v>0</v>
      </c>
      <c r="U5176" s="5">
        <f t="shared" si="4351"/>
        <v>0</v>
      </c>
      <c r="V5176" s="42">
        <f t="shared" si="4351"/>
        <v>0</v>
      </c>
      <c r="W5176" s="5" t="e">
        <f t="shared" si="4318"/>
        <v>#DIV/0!</v>
      </c>
      <c r="X5176" s="27" t="s">
        <v>1591</v>
      </c>
      <c r="Y5176" s="2" t="s">
        <v>1630</v>
      </c>
    </row>
    <row r="5177" spans="1:25" ht="63" hidden="1" customHeight="1" x14ac:dyDescent="0.25">
      <c r="A5177" s="4" t="s">
        <v>327</v>
      </c>
      <c r="B5177" s="4" t="s">
        <v>1777</v>
      </c>
      <c r="C5177" s="4" t="s">
        <v>334</v>
      </c>
      <c r="D5177" s="4" t="s">
        <v>198</v>
      </c>
      <c r="E5177" s="14" t="s">
        <v>548</v>
      </c>
      <c r="F5177" s="5"/>
      <c r="G5177" s="5"/>
      <c r="H5177" s="5"/>
      <c r="I5177" s="5"/>
      <c r="J5177" s="5"/>
      <c r="K5177" s="5"/>
      <c r="L5177" s="5"/>
      <c r="M5177" s="5">
        <f t="shared" si="4313"/>
        <v>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0</v>
      </c>
      <c r="T5177" s="5">
        <v>0</v>
      </c>
      <c r="U5177" s="5">
        <v>0</v>
      </c>
      <c r="V5177" s="42">
        <v>0</v>
      </c>
      <c r="W5177" s="5" t="e">
        <f t="shared" si="4318"/>
        <v>#DIV/0!</v>
      </c>
      <c r="X5177" s="27" t="s">
        <v>1591</v>
      </c>
      <c r="Y5177" s="2" t="s">
        <v>1630</v>
      </c>
    </row>
    <row r="5178" spans="1:25" ht="63" hidden="1" customHeight="1" x14ac:dyDescent="0.25">
      <c r="A5178" s="4" t="s">
        <v>327</v>
      </c>
      <c r="B5178" s="4" t="s">
        <v>1777</v>
      </c>
      <c r="C5178" s="4" t="s">
        <v>1274</v>
      </c>
      <c r="D5178" s="4"/>
      <c r="E5178" s="14" t="s">
        <v>1275</v>
      </c>
      <c r="F5178" s="5">
        <f t="shared" ref="F5178:L5179" si="4352">F5179</f>
        <v>0</v>
      </c>
      <c r="G5178" s="5">
        <f t="shared" si="4352"/>
        <v>0</v>
      </c>
      <c r="H5178" s="5">
        <f t="shared" si="4352"/>
        <v>0</v>
      </c>
      <c r="I5178" s="5">
        <f t="shared" si="4352"/>
        <v>0</v>
      </c>
      <c r="J5178" s="5">
        <f t="shared" si="4352"/>
        <v>0</v>
      </c>
      <c r="K5178" s="5">
        <f t="shared" si="4352"/>
        <v>0</v>
      </c>
      <c r="L5178" s="5">
        <f t="shared" si="4352"/>
        <v>0</v>
      </c>
      <c r="M5178" s="5">
        <f t="shared" si="4313"/>
        <v>0</v>
      </c>
      <c r="N5178" s="5">
        <f>N5179</f>
        <v>0</v>
      </c>
      <c r="O5178" s="5">
        <f>O5179</f>
        <v>0</v>
      </c>
      <c r="P5178" s="5">
        <f t="shared" ref="P5178:V5179" si="4353">P5179</f>
        <v>0</v>
      </c>
      <c r="Q5178" s="5">
        <f t="shared" si="4353"/>
        <v>0</v>
      </c>
      <c r="R5178" s="5">
        <f t="shared" si="4353"/>
        <v>0</v>
      </c>
      <c r="S5178" s="5">
        <f t="shared" si="4353"/>
        <v>0</v>
      </c>
      <c r="T5178" s="5">
        <f t="shared" si="4353"/>
        <v>0</v>
      </c>
      <c r="U5178" s="5">
        <f t="shared" si="4353"/>
        <v>0</v>
      </c>
      <c r="V5178" s="42">
        <f t="shared" si="4353"/>
        <v>0</v>
      </c>
      <c r="W5178" s="5" t="e">
        <f t="shared" si="4318"/>
        <v>#DIV/0!</v>
      </c>
      <c r="X5178" s="27" t="s">
        <v>1591</v>
      </c>
      <c r="Y5178" s="2" t="s">
        <v>1630</v>
      </c>
    </row>
    <row r="5179" spans="1:25" ht="15.75" hidden="1" customHeight="1" x14ac:dyDescent="0.25">
      <c r="A5179" s="4" t="s">
        <v>327</v>
      </c>
      <c r="B5179" s="4" t="s">
        <v>1777</v>
      </c>
      <c r="C5179" s="4" t="s">
        <v>1274</v>
      </c>
      <c r="D5179" s="4" t="s">
        <v>13</v>
      </c>
      <c r="E5179" s="14" t="s">
        <v>547</v>
      </c>
      <c r="F5179" s="5">
        <f t="shared" si="4352"/>
        <v>0</v>
      </c>
      <c r="G5179" s="5">
        <f t="shared" si="4352"/>
        <v>0</v>
      </c>
      <c r="H5179" s="5">
        <f t="shared" si="4352"/>
        <v>0</v>
      </c>
      <c r="I5179" s="5">
        <f t="shared" si="4352"/>
        <v>0</v>
      </c>
      <c r="J5179" s="5">
        <f t="shared" si="4352"/>
        <v>0</v>
      </c>
      <c r="K5179" s="5">
        <f t="shared" si="4352"/>
        <v>0</v>
      </c>
      <c r="L5179" s="5">
        <f t="shared" si="4352"/>
        <v>0</v>
      </c>
      <c r="M5179" s="5">
        <f t="shared" si="4313"/>
        <v>0</v>
      </c>
      <c r="N5179" s="5">
        <f>N5180</f>
        <v>0</v>
      </c>
      <c r="O5179" s="5">
        <f>O5180</f>
        <v>0</v>
      </c>
      <c r="P5179" s="5">
        <f t="shared" si="4353"/>
        <v>0</v>
      </c>
      <c r="Q5179" s="5">
        <f t="shared" si="4353"/>
        <v>0</v>
      </c>
      <c r="R5179" s="5">
        <f t="shared" si="4353"/>
        <v>0</v>
      </c>
      <c r="S5179" s="5">
        <f t="shared" si="4353"/>
        <v>0</v>
      </c>
      <c r="T5179" s="5">
        <f t="shared" si="4353"/>
        <v>0</v>
      </c>
      <c r="U5179" s="5">
        <f t="shared" si="4353"/>
        <v>0</v>
      </c>
      <c r="V5179" s="42">
        <f t="shared" si="4353"/>
        <v>0</v>
      </c>
      <c r="W5179" s="5" t="e">
        <f t="shared" si="4318"/>
        <v>#DIV/0!</v>
      </c>
      <c r="X5179" s="27" t="s">
        <v>1591</v>
      </c>
      <c r="Y5179" s="2" t="s">
        <v>1630</v>
      </c>
    </row>
    <row r="5180" spans="1:25" ht="63" hidden="1" customHeight="1" x14ac:dyDescent="0.25">
      <c r="A5180" s="4" t="s">
        <v>327</v>
      </c>
      <c r="B5180" s="4" t="s">
        <v>1777</v>
      </c>
      <c r="C5180" s="4" t="s">
        <v>1274</v>
      </c>
      <c r="D5180" s="4" t="s">
        <v>198</v>
      </c>
      <c r="E5180" s="14" t="s">
        <v>548</v>
      </c>
      <c r="F5180" s="5"/>
      <c r="G5180" s="5"/>
      <c r="H5180" s="5"/>
      <c r="I5180" s="5"/>
      <c r="J5180" s="5"/>
      <c r="K5180" s="5"/>
      <c r="L5180" s="5"/>
      <c r="M5180" s="5">
        <f t="shared" si="4313"/>
        <v>0</v>
      </c>
      <c r="N5180" s="5">
        <v>0</v>
      </c>
      <c r="O5180" s="5">
        <v>0</v>
      </c>
      <c r="P5180" s="5">
        <v>0</v>
      </c>
      <c r="Q5180" s="5">
        <v>0</v>
      </c>
      <c r="R5180" s="5">
        <v>0</v>
      </c>
      <c r="S5180" s="5">
        <v>0</v>
      </c>
      <c r="T5180" s="5">
        <v>0</v>
      </c>
      <c r="U5180" s="5">
        <v>0</v>
      </c>
      <c r="V5180" s="42">
        <v>0</v>
      </c>
      <c r="W5180" s="5" t="e">
        <f t="shared" si="4318"/>
        <v>#DIV/0!</v>
      </c>
      <c r="X5180" s="27" t="s">
        <v>1591</v>
      </c>
      <c r="Y5180" s="2" t="s">
        <v>1630</v>
      </c>
    </row>
    <row r="5181" spans="1:25" ht="94.5" hidden="1" customHeight="1" x14ac:dyDescent="0.25">
      <c r="A5181" s="4" t="s">
        <v>327</v>
      </c>
      <c r="B5181" s="4" t="s">
        <v>1777</v>
      </c>
      <c r="C5181" s="4" t="s">
        <v>335</v>
      </c>
      <c r="D5181" s="4"/>
      <c r="E5181" s="14" t="s">
        <v>622</v>
      </c>
      <c r="F5181" s="5">
        <f t="shared" ref="F5181:L5182" si="4354">F5182</f>
        <v>0</v>
      </c>
      <c r="G5181" s="5">
        <f t="shared" si="4354"/>
        <v>0</v>
      </c>
      <c r="H5181" s="5">
        <f t="shared" si="4354"/>
        <v>0</v>
      </c>
      <c r="I5181" s="5">
        <f t="shared" si="4354"/>
        <v>0</v>
      </c>
      <c r="J5181" s="5">
        <f t="shared" si="4354"/>
        <v>0</v>
      </c>
      <c r="K5181" s="5">
        <f t="shared" si="4354"/>
        <v>0</v>
      </c>
      <c r="L5181" s="5">
        <f t="shared" si="4354"/>
        <v>0</v>
      </c>
      <c r="M5181" s="5">
        <f t="shared" si="4313"/>
        <v>0</v>
      </c>
      <c r="N5181" s="5">
        <f>N5182</f>
        <v>0</v>
      </c>
      <c r="O5181" s="5">
        <f>O5182</f>
        <v>0</v>
      </c>
      <c r="P5181" s="5">
        <f t="shared" ref="P5181:V5182" si="4355">P5182</f>
        <v>0</v>
      </c>
      <c r="Q5181" s="5">
        <f t="shared" si="4355"/>
        <v>0</v>
      </c>
      <c r="R5181" s="5">
        <f t="shared" si="4355"/>
        <v>0</v>
      </c>
      <c r="S5181" s="5">
        <f t="shared" si="4355"/>
        <v>0</v>
      </c>
      <c r="T5181" s="5">
        <f t="shared" si="4355"/>
        <v>0</v>
      </c>
      <c r="U5181" s="5">
        <f t="shared" si="4355"/>
        <v>0</v>
      </c>
      <c r="V5181" s="42">
        <f t="shared" si="4355"/>
        <v>0</v>
      </c>
      <c r="W5181" s="5" t="e">
        <f t="shared" si="4318"/>
        <v>#DIV/0!</v>
      </c>
      <c r="X5181" s="27" t="s">
        <v>1591</v>
      </c>
      <c r="Y5181" s="2" t="s">
        <v>1630</v>
      </c>
    </row>
    <row r="5182" spans="1:25" ht="15.75" hidden="1" customHeight="1" x14ac:dyDescent="0.3">
      <c r="A5182" s="4" t="s">
        <v>327</v>
      </c>
      <c r="B5182" s="4" t="s">
        <v>1777</v>
      </c>
      <c r="C5182" s="4" t="s">
        <v>335</v>
      </c>
      <c r="D5182" s="4" t="s">
        <v>13</v>
      </c>
      <c r="E5182" s="14" t="s">
        <v>547</v>
      </c>
      <c r="F5182" s="5">
        <f t="shared" si="4354"/>
        <v>0</v>
      </c>
      <c r="G5182" s="5">
        <f t="shared" si="4354"/>
        <v>0</v>
      </c>
      <c r="H5182" s="5">
        <f t="shared" si="4354"/>
        <v>0</v>
      </c>
      <c r="I5182" s="5">
        <f t="shared" si="4354"/>
        <v>0</v>
      </c>
      <c r="J5182" s="5">
        <f t="shared" si="4354"/>
        <v>0</v>
      </c>
      <c r="K5182" s="5">
        <f t="shared" si="4354"/>
        <v>0</v>
      </c>
      <c r="L5182" s="5">
        <f t="shared" si="4354"/>
        <v>0</v>
      </c>
      <c r="M5182" s="5">
        <f t="shared" si="4313"/>
        <v>0</v>
      </c>
      <c r="N5182" s="5">
        <f>N5183</f>
        <v>0</v>
      </c>
      <c r="O5182" s="5">
        <f>O5183</f>
        <v>0</v>
      </c>
      <c r="P5182" s="5">
        <f t="shared" si="4355"/>
        <v>0</v>
      </c>
      <c r="Q5182" s="5">
        <f t="shared" si="4355"/>
        <v>0</v>
      </c>
      <c r="R5182" s="5">
        <f t="shared" si="4355"/>
        <v>0</v>
      </c>
      <c r="S5182" s="5">
        <f t="shared" si="4355"/>
        <v>0</v>
      </c>
      <c r="T5182" s="5">
        <f t="shared" si="4355"/>
        <v>0</v>
      </c>
      <c r="U5182" s="5">
        <f t="shared" si="4355"/>
        <v>0</v>
      </c>
      <c r="V5182" s="42">
        <f t="shared" si="4355"/>
        <v>0</v>
      </c>
      <c r="W5182" s="5" t="e">
        <f t="shared" si="4318"/>
        <v>#DIV/0!</v>
      </c>
      <c r="X5182" s="27" t="s">
        <v>1591</v>
      </c>
      <c r="Y5182" s="2" t="s">
        <v>1630</v>
      </c>
    </row>
    <row r="5183" spans="1:25" ht="63" hidden="1" customHeight="1" x14ac:dyDescent="0.3">
      <c r="A5183" s="4" t="s">
        <v>327</v>
      </c>
      <c r="B5183" s="4" t="s">
        <v>1777</v>
      </c>
      <c r="C5183" s="4" t="s">
        <v>335</v>
      </c>
      <c r="D5183" s="4" t="s">
        <v>198</v>
      </c>
      <c r="E5183" s="14" t="s">
        <v>548</v>
      </c>
      <c r="F5183" s="5"/>
      <c r="G5183" s="5"/>
      <c r="H5183" s="5"/>
      <c r="I5183" s="5"/>
      <c r="J5183" s="5"/>
      <c r="K5183" s="5"/>
      <c r="L5183" s="5"/>
      <c r="M5183" s="5">
        <f t="shared" si="4313"/>
        <v>0</v>
      </c>
      <c r="N5183" s="5">
        <v>0</v>
      </c>
      <c r="O5183" s="5">
        <v>0</v>
      </c>
      <c r="P5183" s="5">
        <v>0</v>
      </c>
      <c r="Q5183" s="5">
        <v>0</v>
      </c>
      <c r="R5183" s="5">
        <v>0</v>
      </c>
      <c r="S5183" s="5">
        <v>0</v>
      </c>
      <c r="T5183" s="5">
        <v>0</v>
      </c>
      <c r="U5183" s="5">
        <v>0</v>
      </c>
      <c r="V5183" s="42">
        <v>0</v>
      </c>
      <c r="W5183" s="5" t="e">
        <f t="shared" si="4318"/>
        <v>#DIV/0!</v>
      </c>
      <c r="X5183" s="27" t="s">
        <v>1591</v>
      </c>
      <c r="Y5183" s="2" t="s">
        <v>1630</v>
      </c>
    </row>
    <row r="5184" spans="1:25" ht="31.5" customHeight="1" x14ac:dyDescent="0.3">
      <c r="A5184" s="4" t="s">
        <v>327</v>
      </c>
      <c r="B5184" s="4" t="s">
        <v>1777</v>
      </c>
      <c r="C5184" s="4" t="s">
        <v>22</v>
      </c>
      <c r="D5184" s="4"/>
      <c r="E5184" s="14" t="s">
        <v>802</v>
      </c>
      <c r="F5184" s="5"/>
      <c r="G5184" s="5"/>
      <c r="H5184" s="5"/>
      <c r="I5184" s="5"/>
      <c r="J5184" s="5"/>
      <c r="K5184" s="5"/>
      <c r="L5184" s="5">
        <f>L5185</f>
        <v>265546.75300000003</v>
      </c>
      <c r="M5184" s="5">
        <f t="shared" si="4313"/>
        <v>265546.75300000003</v>
      </c>
      <c r="N5184" s="5">
        <f t="shared" ref="N5184:O5189" si="4356">N5185</f>
        <v>249150.019</v>
      </c>
      <c r="O5184" s="5">
        <f t="shared" si="4356"/>
        <v>193743.34705000001</v>
      </c>
      <c r="P5184" s="5">
        <f t="shared" ref="P5184:V5189" si="4357">P5185</f>
        <v>249150.019</v>
      </c>
      <c r="Q5184" s="5">
        <f t="shared" si="4357"/>
        <v>193743.34705000001</v>
      </c>
      <c r="R5184" s="5">
        <f t="shared" si="4357"/>
        <v>0</v>
      </c>
      <c r="S5184" s="5">
        <f t="shared" si="4357"/>
        <v>0</v>
      </c>
      <c r="T5184" s="5">
        <f t="shared" si="4357"/>
        <v>197706.92702</v>
      </c>
      <c r="U5184" s="5">
        <f t="shared" si="4357"/>
        <v>197706.92702</v>
      </c>
      <c r="V5184" s="42">
        <f t="shared" si="4357"/>
        <v>0</v>
      </c>
      <c r="W5184" s="5">
        <f t="shared" si="4318"/>
        <v>79.352563493081647</v>
      </c>
      <c r="X5184" s="27"/>
    </row>
    <row r="5185" spans="1:24" ht="15.75" customHeight="1" x14ac:dyDescent="0.3">
      <c r="A5185" s="4" t="s">
        <v>327</v>
      </c>
      <c r="B5185" s="4" t="s">
        <v>1777</v>
      </c>
      <c r="C5185" s="4" t="s">
        <v>23</v>
      </c>
      <c r="D5185" s="4"/>
      <c r="E5185" s="14" t="s">
        <v>809</v>
      </c>
      <c r="F5185" s="5"/>
      <c r="G5185" s="5"/>
      <c r="H5185" s="5"/>
      <c r="I5185" s="5"/>
      <c r="J5185" s="5"/>
      <c r="K5185" s="5"/>
      <c r="L5185" s="5">
        <f>L5186</f>
        <v>265546.75300000003</v>
      </c>
      <c r="M5185" s="5">
        <f t="shared" si="4313"/>
        <v>265546.75300000003</v>
      </c>
      <c r="N5185" s="5">
        <f t="shared" si="4356"/>
        <v>249150.019</v>
      </c>
      <c r="O5185" s="5">
        <f t="shared" si="4356"/>
        <v>193743.34705000001</v>
      </c>
      <c r="P5185" s="5">
        <f t="shared" si="4357"/>
        <v>249150.019</v>
      </c>
      <c r="Q5185" s="5">
        <f t="shared" si="4357"/>
        <v>193743.34705000001</v>
      </c>
      <c r="R5185" s="5">
        <f t="shared" si="4357"/>
        <v>0</v>
      </c>
      <c r="S5185" s="5">
        <f t="shared" si="4357"/>
        <v>0</v>
      </c>
      <c r="T5185" s="5">
        <f t="shared" si="4357"/>
        <v>197706.92702</v>
      </c>
      <c r="U5185" s="5">
        <f t="shared" si="4357"/>
        <v>197706.92702</v>
      </c>
      <c r="V5185" s="42">
        <f t="shared" si="4357"/>
        <v>0</v>
      </c>
      <c r="W5185" s="5">
        <f t="shared" si="4318"/>
        <v>79.352563493081647</v>
      </c>
      <c r="X5185" s="27"/>
    </row>
    <row r="5186" spans="1:24" ht="126" customHeight="1" x14ac:dyDescent="0.3">
      <c r="A5186" s="4" t="s">
        <v>327</v>
      </c>
      <c r="B5186" s="4" t="s">
        <v>1777</v>
      </c>
      <c r="C5186" s="4" t="s">
        <v>1618</v>
      </c>
      <c r="D5186" s="4"/>
      <c r="E5186" s="14" t="s">
        <v>1594</v>
      </c>
      <c r="F5186" s="5"/>
      <c r="G5186" s="5"/>
      <c r="H5186" s="5"/>
      <c r="I5186" s="5"/>
      <c r="J5186" s="5"/>
      <c r="K5186" s="5"/>
      <c r="L5186" s="5">
        <f>L5189</f>
        <v>265546.75300000003</v>
      </c>
      <c r="M5186" s="5">
        <f t="shared" si="4313"/>
        <v>265546.75300000003</v>
      </c>
      <c r="N5186" s="5">
        <f>N5189+N5187</f>
        <v>249150.019</v>
      </c>
      <c r="O5186" s="5">
        <f>O5189+O5187</f>
        <v>193743.34705000001</v>
      </c>
      <c r="P5186" s="5">
        <f t="shared" ref="P5186:V5186" si="4358">P5189+P5187</f>
        <v>249150.019</v>
      </c>
      <c r="Q5186" s="5">
        <f t="shared" si="4358"/>
        <v>193743.34705000001</v>
      </c>
      <c r="R5186" s="5">
        <f t="shared" si="4358"/>
        <v>0</v>
      </c>
      <c r="S5186" s="5">
        <f t="shared" si="4358"/>
        <v>0</v>
      </c>
      <c r="T5186" s="5">
        <f>T5189+T5187</f>
        <v>197706.92702</v>
      </c>
      <c r="U5186" s="5">
        <f t="shared" si="4358"/>
        <v>197706.92702</v>
      </c>
      <c r="V5186" s="42">
        <f t="shared" si="4358"/>
        <v>0</v>
      </c>
      <c r="W5186" s="5">
        <f t="shared" si="4318"/>
        <v>79.352563493081647</v>
      </c>
      <c r="X5186" s="27"/>
    </row>
    <row r="5187" spans="1:24" ht="31.5" customHeight="1" x14ac:dyDescent="0.3">
      <c r="A5187" s="4" t="s">
        <v>327</v>
      </c>
      <c r="B5187" s="4" t="s">
        <v>1777</v>
      </c>
      <c r="C5187" s="4" t="s">
        <v>1618</v>
      </c>
      <c r="D5187" s="4" t="s">
        <v>11</v>
      </c>
      <c r="E5187" s="14" t="s">
        <v>531</v>
      </c>
      <c r="F5187" s="5"/>
      <c r="G5187" s="5"/>
      <c r="H5187" s="5"/>
      <c r="I5187" s="5"/>
      <c r="J5187" s="5"/>
      <c r="K5187" s="5"/>
      <c r="L5187" s="5"/>
      <c r="M5187" s="5">
        <f>M5188</f>
        <v>0</v>
      </c>
      <c r="N5187" s="5">
        <f t="shared" ref="N5187:V5187" si="4359">N5188</f>
        <v>249083.95183999999</v>
      </c>
      <c r="O5187" s="5">
        <f t="shared" si="4359"/>
        <v>193743.34705000001</v>
      </c>
      <c r="P5187" s="5">
        <f t="shared" si="4359"/>
        <v>249083.95183999999</v>
      </c>
      <c r="Q5187" s="5">
        <f t="shared" si="4359"/>
        <v>193743.34705000001</v>
      </c>
      <c r="R5187" s="5">
        <f t="shared" si="4359"/>
        <v>0</v>
      </c>
      <c r="S5187" s="5">
        <f t="shared" si="4359"/>
        <v>0</v>
      </c>
      <c r="T5187" s="5">
        <f t="shared" si="4359"/>
        <v>197706.92702</v>
      </c>
      <c r="U5187" s="5">
        <f t="shared" si="4359"/>
        <v>197706.92702</v>
      </c>
      <c r="V5187" s="42">
        <f t="shared" si="4359"/>
        <v>0</v>
      </c>
      <c r="W5187" s="5">
        <f t="shared" si="4318"/>
        <v>79.373611009270391</v>
      </c>
      <c r="X5187" s="27"/>
    </row>
    <row r="5188" spans="1:24" ht="31.5" customHeight="1" x14ac:dyDescent="0.3">
      <c r="A5188" s="4" t="s">
        <v>327</v>
      </c>
      <c r="B5188" s="4" t="s">
        <v>1777</v>
      </c>
      <c r="C5188" s="4" t="s">
        <v>1618</v>
      </c>
      <c r="D5188" s="4" t="s">
        <v>12</v>
      </c>
      <c r="E5188" s="14" t="s">
        <v>532</v>
      </c>
      <c r="F5188" s="5"/>
      <c r="G5188" s="5"/>
      <c r="H5188" s="5"/>
      <c r="I5188" s="5"/>
      <c r="J5188" s="5"/>
      <c r="K5188" s="5"/>
      <c r="L5188" s="5"/>
      <c r="M5188" s="5">
        <v>0</v>
      </c>
      <c r="N5188" s="5">
        <v>249083.95183999999</v>
      </c>
      <c r="O5188" s="5">
        <v>193743.34705000001</v>
      </c>
      <c r="P5188" s="5">
        <f>N5188</f>
        <v>249083.95183999999</v>
      </c>
      <c r="Q5188" s="5">
        <f>O5188</f>
        <v>193743.34705000001</v>
      </c>
      <c r="R5188" s="5">
        <v>0</v>
      </c>
      <c r="S5188" s="5">
        <v>0</v>
      </c>
      <c r="T5188" s="5">
        <v>197706.92702</v>
      </c>
      <c r="U5188" s="5">
        <f>T5188</f>
        <v>197706.92702</v>
      </c>
      <c r="V5188" s="42">
        <v>0</v>
      </c>
      <c r="W5188" s="5">
        <f t="shared" si="4318"/>
        <v>79.373611009270391</v>
      </c>
      <c r="X5188" s="27"/>
    </row>
    <row r="5189" spans="1:24" ht="15.75" customHeight="1" x14ac:dyDescent="0.3">
      <c r="A5189" s="4" t="s">
        <v>327</v>
      </c>
      <c r="B5189" s="4" t="s">
        <v>1777</v>
      </c>
      <c r="C5189" s="4" t="s">
        <v>1618</v>
      </c>
      <c r="D5189" s="4" t="s">
        <v>13</v>
      </c>
      <c r="E5189" s="14" t="s">
        <v>547</v>
      </c>
      <c r="F5189" s="5"/>
      <c r="G5189" s="5"/>
      <c r="H5189" s="5"/>
      <c r="I5189" s="5"/>
      <c r="J5189" s="5"/>
      <c r="K5189" s="5"/>
      <c r="L5189" s="5">
        <f>L5190</f>
        <v>265546.75300000003</v>
      </c>
      <c r="M5189" s="5">
        <f t="shared" si="4313"/>
        <v>265546.75300000003</v>
      </c>
      <c r="N5189" s="5">
        <f t="shared" si="4356"/>
        <v>66.067160000000001</v>
      </c>
      <c r="O5189" s="5">
        <f t="shared" si="4356"/>
        <v>0</v>
      </c>
      <c r="P5189" s="5">
        <f t="shared" si="4357"/>
        <v>66.067160000000001</v>
      </c>
      <c r="Q5189" s="5">
        <f t="shared" si="4357"/>
        <v>0</v>
      </c>
      <c r="R5189" s="5">
        <f t="shared" si="4357"/>
        <v>0</v>
      </c>
      <c r="S5189" s="5">
        <f t="shared" si="4357"/>
        <v>0</v>
      </c>
      <c r="T5189" s="5">
        <f t="shared" si="4357"/>
        <v>0</v>
      </c>
      <c r="U5189" s="5">
        <f t="shared" si="4357"/>
        <v>0</v>
      </c>
      <c r="V5189" s="42">
        <f t="shared" si="4357"/>
        <v>0</v>
      </c>
      <c r="W5189" s="5">
        <f t="shared" si="4318"/>
        <v>0</v>
      </c>
      <c r="X5189" s="27"/>
    </row>
    <row r="5190" spans="1:24" ht="63" customHeight="1" x14ac:dyDescent="0.3">
      <c r="A5190" s="4" t="s">
        <v>327</v>
      </c>
      <c r="B5190" s="4" t="s">
        <v>1777</v>
      </c>
      <c r="C5190" s="4" t="s">
        <v>1618</v>
      </c>
      <c r="D5190" s="4" t="s">
        <v>198</v>
      </c>
      <c r="E5190" s="14" t="s">
        <v>548</v>
      </c>
      <c r="F5190" s="5"/>
      <c r="G5190" s="5"/>
      <c r="H5190" s="5"/>
      <c r="I5190" s="5"/>
      <c r="J5190" s="5"/>
      <c r="K5190" s="5"/>
      <c r="L5190" s="5">
        <v>265546.75300000003</v>
      </c>
      <c r="M5190" s="5">
        <f t="shared" si="4313"/>
        <v>265546.75300000003</v>
      </c>
      <c r="N5190" s="5">
        <v>66.067160000000001</v>
      </c>
      <c r="O5190" s="5">
        <v>0</v>
      </c>
      <c r="P5190" s="5">
        <f>N5190</f>
        <v>66.067160000000001</v>
      </c>
      <c r="Q5190" s="5">
        <v>0</v>
      </c>
      <c r="R5190" s="5">
        <v>0</v>
      </c>
      <c r="S5190" s="5">
        <v>0</v>
      </c>
      <c r="T5190" s="5">
        <v>0</v>
      </c>
      <c r="U5190" s="5">
        <v>0</v>
      </c>
      <c r="V5190" s="42">
        <v>0</v>
      </c>
      <c r="W5190" s="5">
        <f t="shared" si="4318"/>
        <v>0</v>
      </c>
      <c r="X5190" s="27"/>
    </row>
    <row r="5191" spans="1:24" ht="47.25" customHeight="1" x14ac:dyDescent="0.3">
      <c r="A5191" s="4" t="s">
        <v>327</v>
      </c>
      <c r="B5191" s="4" t="s">
        <v>1777</v>
      </c>
      <c r="C5191" s="4" t="s">
        <v>38</v>
      </c>
      <c r="D5191" s="4"/>
      <c r="E5191" s="14" t="s">
        <v>838</v>
      </c>
      <c r="F5191" s="5"/>
      <c r="G5191" s="5"/>
      <c r="H5191" s="5"/>
      <c r="I5191" s="5"/>
      <c r="J5191" s="5"/>
      <c r="K5191" s="5"/>
      <c r="L5191" s="5">
        <f>L5193</f>
        <v>9034.9079999999994</v>
      </c>
      <c r="M5191" s="5">
        <f>L5191</f>
        <v>9034.9079999999994</v>
      </c>
      <c r="N5191" s="5">
        <f>N5192</f>
        <v>13627.964980000001</v>
      </c>
      <c r="O5191" s="5">
        <f t="shared" ref="O5191:V5192" si="4360">O5192</f>
        <v>14698.49237</v>
      </c>
      <c r="P5191" s="5">
        <f t="shared" si="4360"/>
        <v>0</v>
      </c>
      <c r="Q5191" s="5">
        <f t="shared" si="4360"/>
        <v>0</v>
      </c>
      <c r="R5191" s="5">
        <f t="shared" si="4360"/>
        <v>0</v>
      </c>
      <c r="S5191" s="5">
        <f t="shared" si="4360"/>
        <v>0</v>
      </c>
      <c r="T5191" s="5">
        <f t="shared" si="4360"/>
        <v>13627.964980000001</v>
      </c>
      <c r="U5191" s="5">
        <f t="shared" si="4360"/>
        <v>0</v>
      </c>
      <c r="V5191" s="42">
        <f t="shared" si="4360"/>
        <v>0</v>
      </c>
      <c r="W5191" s="5">
        <f t="shared" si="4318"/>
        <v>100</v>
      </c>
      <c r="X5191" s="27"/>
    </row>
    <row r="5192" spans="1:24" ht="31.5" customHeight="1" x14ac:dyDescent="0.3">
      <c r="A5192" s="4" t="s">
        <v>327</v>
      </c>
      <c r="B5192" s="4" t="s">
        <v>1777</v>
      </c>
      <c r="C5192" s="4" t="s">
        <v>45</v>
      </c>
      <c r="D5192" s="4"/>
      <c r="E5192" s="14" t="s">
        <v>839</v>
      </c>
      <c r="F5192" s="5"/>
      <c r="G5192" s="5"/>
      <c r="H5192" s="5"/>
      <c r="I5192" s="5"/>
      <c r="J5192" s="5"/>
      <c r="K5192" s="5"/>
      <c r="L5192" s="5"/>
      <c r="M5192" s="5">
        <v>9034.9079999999994</v>
      </c>
      <c r="N5192" s="5">
        <f>N5193</f>
        <v>13627.964980000001</v>
      </c>
      <c r="O5192" s="5">
        <f t="shared" si="4360"/>
        <v>14698.49237</v>
      </c>
      <c r="P5192" s="5">
        <f t="shared" si="4360"/>
        <v>0</v>
      </c>
      <c r="Q5192" s="5">
        <f t="shared" si="4360"/>
        <v>0</v>
      </c>
      <c r="R5192" s="5">
        <f t="shared" si="4360"/>
        <v>0</v>
      </c>
      <c r="S5192" s="5">
        <f t="shared" si="4360"/>
        <v>0</v>
      </c>
      <c r="T5192" s="5">
        <f t="shared" si="4360"/>
        <v>13627.964980000001</v>
      </c>
      <c r="U5192" s="5">
        <f t="shared" si="4360"/>
        <v>0</v>
      </c>
      <c r="V5192" s="42">
        <f t="shared" si="4360"/>
        <v>0</v>
      </c>
      <c r="W5192" s="5">
        <f t="shared" si="4318"/>
        <v>100</v>
      </c>
      <c r="X5192" s="27"/>
    </row>
    <row r="5193" spans="1:24" ht="31.5" customHeight="1" x14ac:dyDescent="0.3">
      <c r="A5193" s="4" t="s">
        <v>327</v>
      </c>
      <c r="B5193" s="4" t="s">
        <v>1777</v>
      </c>
      <c r="C5193" s="4" t="s">
        <v>46</v>
      </c>
      <c r="D5193" s="4"/>
      <c r="E5193" s="14" t="s">
        <v>840</v>
      </c>
      <c r="F5193" s="5"/>
      <c r="G5193" s="5"/>
      <c r="H5193" s="5"/>
      <c r="I5193" s="5"/>
      <c r="J5193" s="5"/>
      <c r="K5193" s="5"/>
      <c r="L5193" s="5">
        <f>L5194</f>
        <v>9034.9079999999994</v>
      </c>
      <c r="M5193" s="5">
        <f>L5193</f>
        <v>9034.9079999999994</v>
      </c>
      <c r="N5193" s="5">
        <f t="shared" ref="N5193:V5194" si="4361">N5194</f>
        <v>13627.964980000001</v>
      </c>
      <c r="O5193" s="5">
        <f t="shared" si="4361"/>
        <v>14698.49237</v>
      </c>
      <c r="P5193" s="5">
        <f t="shared" si="4361"/>
        <v>0</v>
      </c>
      <c r="Q5193" s="5">
        <f t="shared" si="4361"/>
        <v>0</v>
      </c>
      <c r="R5193" s="5">
        <f t="shared" si="4361"/>
        <v>0</v>
      </c>
      <c r="S5193" s="5">
        <f t="shared" si="4361"/>
        <v>0</v>
      </c>
      <c r="T5193" s="5">
        <f t="shared" si="4361"/>
        <v>13627.964980000001</v>
      </c>
      <c r="U5193" s="5">
        <f t="shared" si="4361"/>
        <v>0</v>
      </c>
      <c r="V5193" s="42">
        <f t="shared" si="4361"/>
        <v>0</v>
      </c>
      <c r="W5193" s="5">
        <f t="shared" si="4318"/>
        <v>100</v>
      </c>
      <c r="X5193" s="27"/>
    </row>
    <row r="5194" spans="1:24" ht="15.75" customHeight="1" x14ac:dyDescent="0.3">
      <c r="A5194" s="4" t="s">
        <v>327</v>
      </c>
      <c r="B5194" s="4" t="s">
        <v>1777</v>
      </c>
      <c r="C5194" s="4" t="s">
        <v>46</v>
      </c>
      <c r="D5194" s="4" t="s">
        <v>13</v>
      </c>
      <c r="E5194" s="14" t="s">
        <v>547</v>
      </c>
      <c r="F5194" s="5"/>
      <c r="G5194" s="5"/>
      <c r="H5194" s="5"/>
      <c r="I5194" s="5"/>
      <c r="J5194" s="5"/>
      <c r="K5194" s="5"/>
      <c r="L5194" s="5">
        <f>L5195</f>
        <v>9034.9079999999994</v>
      </c>
      <c r="M5194" s="5">
        <f>L5194</f>
        <v>9034.9079999999994</v>
      </c>
      <c r="N5194" s="5">
        <f t="shared" si="4361"/>
        <v>13627.964980000001</v>
      </c>
      <c r="O5194" s="5">
        <f t="shared" si="4361"/>
        <v>14698.49237</v>
      </c>
      <c r="P5194" s="5">
        <f t="shared" si="4361"/>
        <v>0</v>
      </c>
      <c r="Q5194" s="5">
        <f t="shared" si="4361"/>
        <v>0</v>
      </c>
      <c r="R5194" s="5">
        <f t="shared" si="4361"/>
        <v>0</v>
      </c>
      <c r="S5194" s="5">
        <f t="shared" si="4361"/>
        <v>0</v>
      </c>
      <c r="T5194" s="5">
        <f t="shared" si="4361"/>
        <v>13627.964980000001</v>
      </c>
      <c r="U5194" s="5">
        <f t="shared" si="4361"/>
        <v>0</v>
      </c>
      <c r="V5194" s="42">
        <f t="shared" si="4361"/>
        <v>0</v>
      </c>
      <c r="W5194" s="5">
        <f t="shared" si="4318"/>
        <v>100</v>
      </c>
      <c r="X5194" s="27"/>
    </row>
    <row r="5195" spans="1:24" ht="15.75" customHeight="1" x14ac:dyDescent="0.3">
      <c r="A5195" s="4" t="s">
        <v>327</v>
      </c>
      <c r="B5195" s="4" t="s">
        <v>1777</v>
      </c>
      <c r="C5195" s="4" t="s">
        <v>46</v>
      </c>
      <c r="D5195" s="4" t="s">
        <v>14</v>
      </c>
      <c r="E5195" s="14" t="s">
        <v>549</v>
      </c>
      <c r="F5195" s="5"/>
      <c r="G5195" s="5"/>
      <c r="H5195" s="5"/>
      <c r="I5195" s="5"/>
      <c r="J5195" s="5"/>
      <c r="K5195" s="5"/>
      <c r="L5195" s="5">
        <v>9034.9079999999994</v>
      </c>
      <c r="M5195" s="5">
        <f>L5195</f>
        <v>9034.9079999999994</v>
      </c>
      <c r="N5195" s="5">
        <v>13627.964980000001</v>
      </c>
      <c r="O5195" s="5">
        <v>14698.49237</v>
      </c>
      <c r="P5195" s="5">
        <v>0</v>
      </c>
      <c r="Q5195" s="5">
        <v>0</v>
      </c>
      <c r="R5195" s="5">
        <v>0</v>
      </c>
      <c r="S5195" s="5">
        <v>0</v>
      </c>
      <c r="T5195" s="5">
        <v>13627.964980000001</v>
      </c>
      <c r="U5195" s="5">
        <v>0</v>
      </c>
      <c r="V5195" s="42">
        <v>0</v>
      </c>
      <c r="W5195" s="5">
        <f t="shared" si="4318"/>
        <v>100</v>
      </c>
      <c r="X5195" s="27"/>
    </row>
    <row r="5196" spans="1:24" s="3" customFormat="1" ht="31.5" customHeight="1" x14ac:dyDescent="0.3">
      <c r="A5196" s="7" t="s">
        <v>928</v>
      </c>
      <c r="B5196" s="7" t="s">
        <v>1759</v>
      </c>
      <c r="C5196" s="7"/>
      <c r="D5196" s="7"/>
      <c r="E5196" s="18" t="s">
        <v>929</v>
      </c>
      <c r="F5196" s="8">
        <f t="shared" ref="F5196:L5196" si="4362">F5197+F5223</f>
        <v>105162.5</v>
      </c>
      <c r="G5196" s="8">
        <f t="shared" si="4362"/>
        <v>105162.5</v>
      </c>
      <c r="H5196" s="8">
        <f t="shared" si="4362"/>
        <v>105121.5</v>
      </c>
      <c r="I5196" s="8">
        <f t="shared" si="4362"/>
        <v>0</v>
      </c>
      <c r="J5196" s="8">
        <f t="shared" si="4362"/>
        <v>0</v>
      </c>
      <c r="K5196" s="8">
        <f t="shared" si="4362"/>
        <v>0</v>
      </c>
      <c r="L5196" s="8">
        <f t="shared" si="4362"/>
        <v>916.28200000000015</v>
      </c>
      <c r="M5196" s="8">
        <f t="shared" si="4313"/>
        <v>106078.78200000001</v>
      </c>
      <c r="N5196" s="8">
        <f>N5197+N5223</f>
        <v>106078.78197</v>
      </c>
      <c r="O5196" s="8">
        <f>O5197+O5223</f>
        <v>68211.053879999992</v>
      </c>
      <c r="P5196" s="8">
        <f t="shared" ref="P5196:V5196" si="4363">P5197+P5223</f>
        <v>30</v>
      </c>
      <c r="Q5196" s="8">
        <f t="shared" si="4363"/>
        <v>30</v>
      </c>
      <c r="R5196" s="8">
        <f t="shared" si="4363"/>
        <v>0</v>
      </c>
      <c r="S5196" s="8">
        <f t="shared" si="4363"/>
        <v>0</v>
      </c>
      <c r="T5196" s="8">
        <f>T5197+T5223</f>
        <v>106029.04301000001</v>
      </c>
      <c r="U5196" s="8">
        <f t="shared" si="4363"/>
        <v>30</v>
      </c>
      <c r="V5196" s="40">
        <f t="shared" si="4363"/>
        <v>0</v>
      </c>
      <c r="W5196" s="8">
        <f t="shared" si="4318"/>
        <v>99.953111301736058</v>
      </c>
      <c r="X5196" s="22"/>
    </row>
    <row r="5197" spans="1:24" s="3" customFormat="1" ht="15.75" customHeight="1" x14ac:dyDescent="0.3">
      <c r="A5197" s="7" t="s">
        <v>928</v>
      </c>
      <c r="B5197" s="7" t="s">
        <v>5</v>
      </c>
      <c r="C5197" s="7"/>
      <c r="D5197" s="7"/>
      <c r="E5197" s="18" t="s">
        <v>491</v>
      </c>
      <c r="F5197" s="8">
        <f t="shared" ref="F5197:L5197" si="4364">F5198</f>
        <v>105132.5</v>
      </c>
      <c r="G5197" s="8">
        <f t="shared" si="4364"/>
        <v>105132.5</v>
      </c>
      <c r="H5197" s="8">
        <f t="shared" si="4364"/>
        <v>105091.5</v>
      </c>
      <c r="I5197" s="8">
        <f t="shared" si="4364"/>
        <v>0</v>
      </c>
      <c r="J5197" s="8">
        <f t="shared" si="4364"/>
        <v>0</v>
      </c>
      <c r="K5197" s="8">
        <f t="shared" si="4364"/>
        <v>0</v>
      </c>
      <c r="L5197" s="8">
        <f t="shared" si="4364"/>
        <v>916.28200000000015</v>
      </c>
      <c r="M5197" s="8">
        <f t="shared" si="4313"/>
        <v>106048.78200000001</v>
      </c>
      <c r="N5197" s="8">
        <f t="shared" ref="N5197:V5197" si="4365">N5198</f>
        <v>106048.78197</v>
      </c>
      <c r="O5197" s="8">
        <f t="shared" si="4365"/>
        <v>68181.053879999992</v>
      </c>
      <c r="P5197" s="8">
        <f t="shared" si="4365"/>
        <v>0</v>
      </c>
      <c r="Q5197" s="8">
        <f t="shared" si="4365"/>
        <v>0</v>
      </c>
      <c r="R5197" s="8">
        <f t="shared" si="4365"/>
        <v>0</v>
      </c>
      <c r="S5197" s="8">
        <f t="shared" si="4365"/>
        <v>0</v>
      </c>
      <c r="T5197" s="8">
        <f t="shared" si="4365"/>
        <v>105999.04301000001</v>
      </c>
      <c r="U5197" s="8">
        <f t="shared" si="4365"/>
        <v>0</v>
      </c>
      <c r="V5197" s="40">
        <f t="shared" si="4365"/>
        <v>0</v>
      </c>
      <c r="W5197" s="8">
        <f t="shared" ref="W5197:W5260" si="4366">T5197/N5197*100</f>
        <v>99.953098037454069</v>
      </c>
      <c r="X5197" s="22"/>
    </row>
    <row r="5198" spans="1:24" s="10" customFormat="1" ht="15.75" customHeight="1" x14ac:dyDescent="0.3">
      <c r="A5198" s="9" t="s">
        <v>928</v>
      </c>
      <c r="B5198" s="9" t="s">
        <v>1760</v>
      </c>
      <c r="C5198" s="9"/>
      <c r="D5198" s="9"/>
      <c r="E5198" s="13" t="s">
        <v>506</v>
      </c>
      <c r="F5198" s="11">
        <f t="shared" ref="F5198:L5198" si="4367">F5208+F5199+F5218</f>
        <v>105132.5</v>
      </c>
      <c r="G5198" s="11">
        <f t="shared" si="4367"/>
        <v>105132.5</v>
      </c>
      <c r="H5198" s="11">
        <f t="shared" si="4367"/>
        <v>105091.5</v>
      </c>
      <c r="I5198" s="11">
        <f t="shared" si="4367"/>
        <v>0</v>
      </c>
      <c r="J5198" s="11">
        <f t="shared" si="4367"/>
        <v>0</v>
      </c>
      <c r="K5198" s="11">
        <f t="shared" si="4367"/>
        <v>0</v>
      </c>
      <c r="L5198" s="11">
        <f t="shared" si="4367"/>
        <v>916.28200000000015</v>
      </c>
      <c r="M5198" s="11">
        <f t="shared" si="4313"/>
        <v>106048.78200000001</v>
      </c>
      <c r="N5198" s="11">
        <f>N5208+N5199+N5218</f>
        <v>106048.78197</v>
      </c>
      <c r="O5198" s="11">
        <f>O5208+O5199+O5218</f>
        <v>68181.053879999992</v>
      </c>
      <c r="P5198" s="11">
        <f t="shared" ref="P5198:V5198" si="4368">P5208+P5199+P5218</f>
        <v>0</v>
      </c>
      <c r="Q5198" s="11">
        <f t="shared" si="4368"/>
        <v>0</v>
      </c>
      <c r="R5198" s="11">
        <f t="shared" si="4368"/>
        <v>0</v>
      </c>
      <c r="S5198" s="11">
        <f t="shared" si="4368"/>
        <v>0</v>
      </c>
      <c r="T5198" s="11">
        <f t="shared" si="4368"/>
        <v>105999.04301000001</v>
      </c>
      <c r="U5198" s="11">
        <f t="shared" si="4368"/>
        <v>0</v>
      </c>
      <c r="V5198" s="41">
        <f t="shared" si="4368"/>
        <v>0</v>
      </c>
      <c r="W5198" s="11">
        <f t="shared" si="4366"/>
        <v>99.953098037454069</v>
      </c>
      <c r="X5198" s="26"/>
    </row>
    <row r="5199" spans="1:24" ht="31.5" customHeight="1" x14ac:dyDescent="0.3">
      <c r="A5199" s="4" t="s">
        <v>928</v>
      </c>
      <c r="B5199" s="4" t="s">
        <v>1760</v>
      </c>
      <c r="C5199" s="4" t="s">
        <v>22</v>
      </c>
      <c r="D5199" s="4"/>
      <c r="E5199" s="14" t="s">
        <v>802</v>
      </c>
      <c r="F5199" s="5">
        <f t="shared" ref="F5199:L5200" si="4369">F5200</f>
        <v>85838</v>
      </c>
      <c r="G5199" s="5">
        <f t="shared" si="4369"/>
        <v>85838</v>
      </c>
      <c r="H5199" s="5">
        <f t="shared" si="4369"/>
        <v>85797</v>
      </c>
      <c r="I5199" s="5">
        <f t="shared" si="4369"/>
        <v>0</v>
      </c>
      <c r="J5199" s="5">
        <f t="shared" si="4369"/>
        <v>0</v>
      </c>
      <c r="K5199" s="5">
        <f t="shared" si="4369"/>
        <v>0</v>
      </c>
      <c r="L5199" s="5">
        <f t="shared" si="4369"/>
        <v>732.48200000000008</v>
      </c>
      <c r="M5199" s="5">
        <f t="shared" si="4313"/>
        <v>86570.482000000004</v>
      </c>
      <c r="N5199" s="5">
        <f>N5200</f>
        <v>86364.141969999997</v>
      </c>
      <c r="O5199" s="5">
        <f>O5200</f>
        <v>55617.166379999995</v>
      </c>
      <c r="P5199" s="5">
        <f t="shared" ref="P5199:V5200" si="4370">P5200</f>
        <v>0</v>
      </c>
      <c r="Q5199" s="5">
        <f t="shared" si="4370"/>
        <v>0</v>
      </c>
      <c r="R5199" s="5">
        <f t="shared" si="4370"/>
        <v>0</v>
      </c>
      <c r="S5199" s="5">
        <f t="shared" si="4370"/>
        <v>0</v>
      </c>
      <c r="T5199" s="5">
        <f t="shared" si="4370"/>
        <v>86322.810960000003</v>
      </c>
      <c r="U5199" s="5">
        <f t="shared" si="4370"/>
        <v>0</v>
      </c>
      <c r="V5199" s="42">
        <f t="shared" si="4370"/>
        <v>0</v>
      </c>
      <c r="W5199" s="5">
        <f t="shared" si="4366"/>
        <v>99.95214332122427</v>
      </c>
      <c r="X5199" s="27"/>
    </row>
    <row r="5200" spans="1:24" ht="31.5" customHeight="1" x14ac:dyDescent="0.3">
      <c r="A5200" s="4" t="s">
        <v>928</v>
      </c>
      <c r="B5200" s="4" t="s">
        <v>1760</v>
      </c>
      <c r="C5200" s="4" t="s">
        <v>930</v>
      </c>
      <c r="D5200" s="4"/>
      <c r="E5200" s="14" t="s">
        <v>933</v>
      </c>
      <c r="F5200" s="5">
        <f t="shared" si="4369"/>
        <v>85838</v>
      </c>
      <c r="G5200" s="5">
        <f t="shared" si="4369"/>
        <v>85838</v>
      </c>
      <c r="H5200" s="5">
        <f t="shared" si="4369"/>
        <v>85797</v>
      </c>
      <c r="I5200" s="5">
        <f t="shared" si="4369"/>
        <v>0</v>
      </c>
      <c r="J5200" s="5">
        <f t="shared" si="4369"/>
        <v>0</v>
      </c>
      <c r="K5200" s="5">
        <f t="shared" si="4369"/>
        <v>0</v>
      </c>
      <c r="L5200" s="5">
        <f t="shared" si="4369"/>
        <v>732.48200000000008</v>
      </c>
      <c r="M5200" s="5">
        <f t="shared" si="4313"/>
        <v>86570.482000000004</v>
      </c>
      <c r="N5200" s="5">
        <f>N5201</f>
        <v>86364.141969999997</v>
      </c>
      <c r="O5200" s="5">
        <f>O5201</f>
        <v>55617.166379999995</v>
      </c>
      <c r="P5200" s="5">
        <f t="shared" si="4370"/>
        <v>0</v>
      </c>
      <c r="Q5200" s="5">
        <f t="shared" si="4370"/>
        <v>0</v>
      </c>
      <c r="R5200" s="5">
        <f t="shared" si="4370"/>
        <v>0</v>
      </c>
      <c r="S5200" s="5">
        <f t="shared" si="4370"/>
        <v>0</v>
      </c>
      <c r="T5200" s="5">
        <f t="shared" si="4370"/>
        <v>86322.810960000003</v>
      </c>
      <c r="U5200" s="5">
        <f t="shared" si="4370"/>
        <v>0</v>
      </c>
      <c r="V5200" s="42">
        <f t="shared" si="4370"/>
        <v>0</v>
      </c>
      <c r="W5200" s="5">
        <f t="shared" si="4366"/>
        <v>99.95214332122427</v>
      </c>
      <c r="X5200" s="27"/>
    </row>
    <row r="5201" spans="1:24" ht="47.25" customHeight="1" x14ac:dyDescent="0.3">
      <c r="A5201" s="4" t="s">
        <v>928</v>
      </c>
      <c r="B5201" s="4" t="s">
        <v>1760</v>
      </c>
      <c r="C5201" s="4" t="s">
        <v>931</v>
      </c>
      <c r="D5201" s="4"/>
      <c r="E5201" s="14" t="s">
        <v>565</v>
      </c>
      <c r="F5201" s="5">
        <f t="shared" ref="F5201:L5201" si="4371">F5202+F5204+F5206</f>
        <v>85838</v>
      </c>
      <c r="G5201" s="5">
        <f t="shared" si="4371"/>
        <v>85838</v>
      </c>
      <c r="H5201" s="5">
        <f t="shared" si="4371"/>
        <v>85797</v>
      </c>
      <c r="I5201" s="5">
        <f t="shared" si="4371"/>
        <v>0</v>
      </c>
      <c r="J5201" s="5">
        <f t="shared" si="4371"/>
        <v>0</v>
      </c>
      <c r="K5201" s="5">
        <f t="shared" si="4371"/>
        <v>0</v>
      </c>
      <c r="L5201" s="5">
        <f t="shared" si="4371"/>
        <v>732.48200000000008</v>
      </c>
      <c r="M5201" s="5">
        <f t="shared" si="4313"/>
        <v>86570.482000000004</v>
      </c>
      <c r="N5201" s="5">
        <f>N5202+N5204+N5206</f>
        <v>86364.141969999997</v>
      </c>
      <c r="O5201" s="5">
        <f>O5202+O5204+O5206</f>
        <v>55617.166379999995</v>
      </c>
      <c r="P5201" s="5">
        <f t="shared" ref="P5201:V5201" si="4372">P5202+P5204+P5206</f>
        <v>0</v>
      </c>
      <c r="Q5201" s="5">
        <f t="shared" si="4372"/>
        <v>0</v>
      </c>
      <c r="R5201" s="5">
        <f t="shared" si="4372"/>
        <v>0</v>
      </c>
      <c r="S5201" s="5">
        <f t="shared" si="4372"/>
        <v>0</v>
      </c>
      <c r="T5201" s="5">
        <f t="shared" si="4372"/>
        <v>86322.810960000003</v>
      </c>
      <c r="U5201" s="5">
        <f t="shared" si="4372"/>
        <v>0</v>
      </c>
      <c r="V5201" s="42">
        <f t="shared" si="4372"/>
        <v>0</v>
      </c>
      <c r="W5201" s="5">
        <f t="shared" si="4366"/>
        <v>99.95214332122427</v>
      </c>
      <c r="X5201" s="27"/>
    </row>
    <row r="5202" spans="1:24" ht="78.75" customHeight="1" x14ac:dyDescent="0.3">
      <c r="A5202" s="4" t="s">
        <v>928</v>
      </c>
      <c r="B5202" s="4" t="s">
        <v>1760</v>
      </c>
      <c r="C5202" s="4" t="s">
        <v>931</v>
      </c>
      <c r="D5202" s="4" t="s">
        <v>18</v>
      </c>
      <c r="E5202" s="14" t="s">
        <v>528</v>
      </c>
      <c r="F5202" s="5">
        <f t="shared" ref="F5202:L5202" si="4373">F5203</f>
        <v>74998.899999999994</v>
      </c>
      <c r="G5202" s="5">
        <f t="shared" si="4373"/>
        <v>74998.899999999994</v>
      </c>
      <c r="H5202" s="5">
        <f t="shared" si="4373"/>
        <v>74998.899999999994</v>
      </c>
      <c r="I5202" s="5">
        <f t="shared" si="4373"/>
        <v>0</v>
      </c>
      <c r="J5202" s="5">
        <f t="shared" si="4373"/>
        <v>0</v>
      </c>
      <c r="K5202" s="5">
        <f t="shared" si="4373"/>
        <v>0</v>
      </c>
      <c r="L5202" s="5">
        <f t="shared" si="4373"/>
        <v>782.2</v>
      </c>
      <c r="M5202" s="5">
        <f t="shared" si="4313"/>
        <v>75781.099999999991</v>
      </c>
      <c r="N5202" s="5">
        <f>N5203</f>
        <v>77209.658739999999</v>
      </c>
      <c r="O5202" s="5">
        <f>O5203</f>
        <v>50661.106379999997</v>
      </c>
      <c r="P5202" s="5">
        <f t="shared" ref="P5202:V5202" si="4374">P5203</f>
        <v>0</v>
      </c>
      <c r="Q5202" s="5">
        <f t="shared" si="4374"/>
        <v>0</v>
      </c>
      <c r="R5202" s="5">
        <f t="shared" si="4374"/>
        <v>0</v>
      </c>
      <c r="S5202" s="5">
        <f t="shared" si="4374"/>
        <v>0</v>
      </c>
      <c r="T5202" s="5">
        <f t="shared" si="4374"/>
        <v>77193.187640000004</v>
      </c>
      <c r="U5202" s="5">
        <f t="shared" si="4374"/>
        <v>0</v>
      </c>
      <c r="V5202" s="42">
        <f t="shared" si="4374"/>
        <v>0</v>
      </c>
      <c r="W5202" s="5">
        <f t="shared" si="4366"/>
        <v>99.978667047272594</v>
      </c>
      <c r="X5202" s="27"/>
    </row>
    <row r="5203" spans="1:24" ht="15.75" customHeight="1" x14ac:dyDescent="0.3">
      <c r="A5203" s="4" t="s">
        <v>928</v>
      </c>
      <c r="B5203" s="4" t="s">
        <v>1760</v>
      </c>
      <c r="C5203" s="4" t="s">
        <v>931</v>
      </c>
      <c r="D5203" s="4" t="s">
        <v>19</v>
      </c>
      <c r="E5203" s="14" t="s">
        <v>529</v>
      </c>
      <c r="F5203" s="5">
        <v>74998.899999999994</v>
      </c>
      <c r="G5203" s="5">
        <v>74998.899999999994</v>
      </c>
      <c r="H5203" s="5">
        <v>74998.899999999994</v>
      </c>
      <c r="I5203" s="5"/>
      <c r="J5203" s="5"/>
      <c r="K5203" s="5"/>
      <c r="L5203" s="5">
        <v>782.2</v>
      </c>
      <c r="M5203" s="5">
        <f t="shared" si="4313"/>
        <v>75781.099999999991</v>
      </c>
      <c r="N5203" s="5">
        <v>77209.658739999999</v>
      </c>
      <c r="O5203" s="5">
        <v>50661.106379999997</v>
      </c>
      <c r="P5203" s="5">
        <v>0</v>
      </c>
      <c r="Q5203" s="5">
        <v>0</v>
      </c>
      <c r="R5203" s="5">
        <v>0</v>
      </c>
      <c r="S5203" s="5">
        <v>0</v>
      </c>
      <c r="T5203" s="5">
        <v>77193.187640000004</v>
      </c>
      <c r="U5203" s="5">
        <v>0</v>
      </c>
      <c r="V5203" s="42">
        <v>0</v>
      </c>
      <c r="W5203" s="5">
        <f t="shared" si="4366"/>
        <v>99.978667047272594</v>
      </c>
      <c r="X5203" s="27"/>
    </row>
    <row r="5204" spans="1:24" ht="31.5" customHeight="1" x14ac:dyDescent="0.3">
      <c r="A5204" s="4" t="s">
        <v>928</v>
      </c>
      <c r="B5204" s="4" t="s">
        <v>1760</v>
      </c>
      <c r="C5204" s="4" t="s">
        <v>931</v>
      </c>
      <c r="D5204" s="4" t="s">
        <v>11</v>
      </c>
      <c r="E5204" s="14" t="s">
        <v>531</v>
      </c>
      <c r="F5204" s="5">
        <f t="shared" ref="F5204:L5204" si="4375">F5205</f>
        <v>10817.1</v>
      </c>
      <c r="G5204" s="5">
        <f t="shared" si="4375"/>
        <v>10817.1</v>
      </c>
      <c r="H5204" s="5">
        <f t="shared" si="4375"/>
        <v>10776.1</v>
      </c>
      <c r="I5204" s="5">
        <f t="shared" si="4375"/>
        <v>0</v>
      </c>
      <c r="J5204" s="5">
        <f t="shared" si="4375"/>
        <v>0</v>
      </c>
      <c r="K5204" s="5">
        <f t="shared" si="4375"/>
        <v>0</v>
      </c>
      <c r="L5204" s="5">
        <f t="shared" si="4375"/>
        <v>-49.718000000000004</v>
      </c>
      <c r="M5204" s="5">
        <f t="shared" si="4313"/>
        <v>10767.382</v>
      </c>
      <c r="N5204" s="5">
        <f>N5205</f>
        <v>9152.6912300000004</v>
      </c>
      <c r="O5204" s="5">
        <f>O5205</f>
        <v>4944.5600000000004</v>
      </c>
      <c r="P5204" s="5">
        <f t="shared" ref="P5204:V5204" si="4376">P5205</f>
        <v>0</v>
      </c>
      <c r="Q5204" s="5">
        <f t="shared" si="4376"/>
        <v>0</v>
      </c>
      <c r="R5204" s="5">
        <f t="shared" si="4376"/>
        <v>0</v>
      </c>
      <c r="S5204" s="5">
        <f t="shared" si="4376"/>
        <v>0</v>
      </c>
      <c r="T5204" s="5">
        <f t="shared" si="4376"/>
        <v>9127.8313199999993</v>
      </c>
      <c r="U5204" s="5">
        <f t="shared" si="4376"/>
        <v>0</v>
      </c>
      <c r="V5204" s="42">
        <f t="shared" si="4376"/>
        <v>0</v>
      </c>
      <c r="W5204" s="5">
        <f t="shared" si="4366"/>
        <v>99.728386882335585</v>
      </c>
      <c r="X5204" s="27"/>
    </row>
    <row r="5205" spans="1:24" ht="31.5" customHeight="1" x14ac:dyDescent="0.3">
      <c r="A5205" s="4" t="s">
        <v>928</v>
      </c>
      <c r="B5205" s="4" t="s">
        <v>1760</v>
      </c>
      <c r="C5205" s="4" t="s">
        <v>931</v>
      </c>
      <c r="D5205" s="4" t="s">
        <v>12</v>
      </c>
      <c r="E5205" s="14" t="s">
        <v>532</v>
      </c>
      <c r="F5205" s="5">
        <v>10817.1</v>
      </c>
      <c r="G5205" s="5">
        <v>10817.1</v>
      </c>
      <c r="H5205" s="5">
        <v>10776.1</v>
      </c>
      <c r="I5205" s="5"/>
      <c r="J5205" s="5"/>
      <c r="K5205" s="5"/>
      <c r="L5205" s="5">
        <v>-49.718000000000004</v>
      </c>
      <c r="M5205" s="5">
        <f t="shared" si="4313"/>
        <v>10767.382</v>
      </c>
      <c r="N5205" s="5">
        <v>9152.6912300000004</v>
      </c>
      <c r="O5205" s="5">
        <v>4944.5600000000004</v>
      </c>
      <c r="P5205" s="5">
        <v>0</v>
      </c>
      <c r="Q5205" s="5">
        <v>0</v>
      </c>
      <c r="R5205" s="5">
        <v>0</v>
      </c>
      <c r="S5205" s="5">
        <v>0</v>
      </c>
      <c r="T5205" s="5">
        <v>9127.8313199999993</v>
      </c>
      <c r="U5205" s="5">
        <v>0</v>
      </c>
      <c r="V5205" s="42">
        <v>0</v>
      </c>
      <c r="W5205" s="5">
        <f t="shared" si="4366"/>
        <v>99.728386882335585</v>
      </c>
      <c r="X5205" s="27"/>
    </row>
    <row r="5206" spans="1:24" ht="15.75" customHeight="1" x14ac:dyDescent="0.3">
      <c r="A5206" s="4" t="s">
        <v>928</v>
      </c>
      <c r="B5206" s="4" t="s">
        <v>1760</v>
      </c>
      <c r="C5206" s="4" t="s">
        <v>931</v>
      </c>
      <c r="D5206" s="4" t="s">
        <v>13</v>
      </c>
      <c r="E5206" s="14" t="s">
        <v>547</v>
      </c>
      <c r="F5206" s="5">
        <f t="shared" ref="F5206:L5206" si="4377">F5207</f>
        <v>22</v>
      </c>
      <c r="G5206" s="5">
        <f t="shared" si="4377"/>
        <v>22</v>
      </c>
      <c r="H5206" s="5">
        <f t="shared" si="4377"/>
        <v>22</v>
      </c>
      <c r="I5206" s="5">
        <f t="shared" si="4377"/>
        <v>0</v>
      </c>
      <c r="J5206" s="5">
        <f t="shared" si="4377"/>
        <v>0</v>
      </c>
      <c r="K5206" s="5">
        <f t="shared" si="4377"/>
        <v>0</v>
      </c>
      <c r="L5206" s="5">
        <f t="shared" si="4377"/>
        <v>0</v>
      </c>
      <c r="M5206" s="5">
        <f t="shared" si="4313"/>
        <v>22</v>
      </c>
      <c r="N5206" s="5">
        <f>N5207</f>
        <v>1.792</v>
      </c>
      <c r="O5206" s="5">
        <f>O5207</f>
        <v>11.5</v>
      </c>
      <c r="P5206" s="5">
        <f t="shared" ref="P5206:V5206" si="4378">P5207</f>
        <v>0</v>
      </c>
      <c r="Q5206" s="5">
        <f t="shared" si="4378"/>
        <v>0</v>
      </c>
      <c r="R5206" s="5">
        <f t="shared" si="4378"/>
        <v>0</v>
      </c>
      <c r="S5206" s="5">
        <f t="shared" si="4378"/>
        <v>0</v>
      </c>
      <c r="T5206" s="5">
        <f t="shared" si="4378"/>
        <v>1.792</v>
      </c>
      <c r="U5206" s="5">
        <f t="shared" si="4378"/>
        <v>0</v>
      </c>
      <c r="V5206" s="42">
        <f t="shared" si="4378"/>
        <v>0</v>
      </c>
      <c r="W5206" s="5">
        <f t="shared" si="4366"/>
        <v>100</v>
      </c>
      <c r="X5206" s="27"/>
    </row>
    <row r="5207" spans="1:24" ht="15.75" customHeight="1" x14ac:dyDescent="0.3">
      <c r="A5207" s="4" t="s">
        <v>928</v>
      </c>
      <c r="B5207" s="4" t="s">
        <v>1760</v>
      </c>
      <c r="C5207" s="4" t="s">
        <v>931</v>
      </c>
      <c r="D5207" s="4" t="s">
        <v>20</v>
      </c>
      <c r="E5207" s="14" t="s">
        <v>550</v>
      </c>
      <c r="F5207" s="5">
        <v>22</v>
      </c>
      <c r="G5207" s="5">
        <v>22</v>
      </c>
      <c r="H5207" s="5">
        <v>22</v>
      </c>
      <c r="I5207" s="5"/>
      <c r="J5207" s="5"/>
      <c r="K5207" s="5"/>
      <c r="L5207" s="5"/>
      <c r="M5207" s="5">
        <f t="shared" si="4313"/>
        <v>22</v>
      </c>
      <c r="N5207" s="5">
        <v>1.792</v>
      </c>
      <c r="O5207" s="5">
        <v>11.5</v>
      </c>
      <c r="P5207" s="5">
        <v>0</v>
      </c>
      <c r="Q5207" s="5">
        <v>0</v>
      </c>
      <c r="R5207" s="5">
        <v>0</v>
      </c>
      <c r="S5207" s="5">
        <v>0</v>
      </c>
      <c r="T5207" s="5">
        <v>1.792</v>
      </c>
      <c r="U5207" s="5">
        <v>0</v>
      </c>
      <c r="V5207" s="42">
        <v>0</v>
      </c>
      <c r="W5207" s="5">
        <f t="shared" si="4366"/>
        <v>100</v>
      </c>
      <c r="X5207" s="27"/>
    </row>
    <row r="5208" spans="1:24" ht="31.5" customHeight="1" x14ac:dyDescent="0.3">
      <c r="A5208" s="4" t="s">
        <v>928</v>
      </c>
      <c r="B5208" s="4" t="s">
        <v>1760</v>
      </c>
      <c r="C5208" s="4" t="s">
        <v>25</v>
      </c>
      <c r="D5208" s="4"/>
      <c r="E5208" s="14" t="s">
        <v>834</v>
      </c>
      <c r="F5208" s="5">
        <f t="shared" ref="F5208:L5208" si="4379">F5209</f>
        <v>19294.5</v>
      </c>
      <c r="G5208" s="5">
        <f t="shared" si="4379"/>
        <v>19294.5</v>
      </c>
      <c r="H5208" s="5">
        <f t="shared" si="4379"/>
        <v>19294.5</v>
      </c>
      <c r="I5208" s="5">
        <f t="shared" si="4379"/>
        <v>0</v>
      </c>
      <c r="J5208" s="5">
        <f t="shared" si="4379"/>
        <v>0</v>
      </c>
      <c r="K5208" s="5">
        <f t="shared" si="4379"/>
        <v>0</v>
      </c>
      <c r="L5208" s="5">
        <f t="shared" si="4379"/>
        <v>183.8</v>
      </c>
      <c r="M5208" s="5">
        <f t="shared" si="4313"/>
        <v>19478.3</v>
      </c>
      <c r="N5208" s="5">
        <f t="shared" ref="N5208:V5208" si="4380">N5209</f>
        <v>19434.2</v>
      </c>
      <c r="O5208" s="5">
        <f t="shared" si="4380"/>
        <v>12510.4475</v>
      </c>
      <c r="P5208" s="5">
        <f t="shared" si="4380"/>
        <v>0</v>
      </c>
      <c r="Q5208" s="5">
        <f t="shared" si="4380"/>
        <v>0</v>
      </c>
      <c r="R5208" s="5">
        <f t="shared" si="4380"/>
        <v>0</v>
      </c>
      <c r="S5208" s="5">
        <f t="shared" si="4380"/>
        <v>0</v>
      </c>
      <c r="T5208" s="5">
        <f t="shared" si="4380"/>
        <v>19425.79205</v>
      </c>
      <c r="U5208" s="5">
        <f t="shared" si="4380"/>
        <v>0</v>
      </c>
      <c r="V5208" s="42">
        <f t="shared" si="4380"/>
        <v>0</v>
      </c>
      <c r="W5208" s="5">
        <f t="shared" si="4366"/>
        <v>99.956736320507147</v>
      </c>
      <c r="X5208" s="27"/>
    </row>
    <row r="5209" spans="1:24" ht="31.5" customHeight="1" x14ac:dyDescent="0.3">
      <c r="A5209" s="4" t="s">
        <v>928</v>
      </c>
      <c r="B5209" s="4" t="s">
        <v>1760</v>
      </c>
      <c r="C5209" s="4" t="s">
        <v>26</v>
      </c>
      <c r="D5209" s="4"/>
      <c r="E5209" s="14" t="s">
        <v>837</v>
      </c>
      <c r="F5209" s="5">
        <f t="shared" ref="F5209:L5209" si="4381">F5210+F5213</f>
        <v>19294.5</v>
      </c>
      <c r="G5209" s="5">
        <f t="shared" si="4381"/>
        <v>19294.5</v>
      </c>
      <c r="H5209" s="5">
        <f t="shared" si="4381"/>
        <v>19294.5</v>
      </c>
      <c r="I5209" s="5">
        <f t="shared" si="4381"/>
        <v>0</v>
      </c>
      <c r="J5209" s="5">
        <f t="shared" si="4381"/>
        <v>0</v>
      </c>
      <c r="K5209" s="5">
        <f t="shared" si="4381"/>
        <v>0</v>
      </c>
      <c r="L5209" s="5">
        <f t="shared" si="4381"/>
        <v>183.8</v>
      </c>
      <c r="M5209" s="5">
        <f t="shared" si="4313"/>
        <v>19478.3</v>
      </c>
      <c r="N5209" s="5">
        <f>N5210+N5213</f>
        <v>19434.2</v>
      </c>
      <c r="O5209" s="5">
        <f>O5210+O5213</f>
        <v>12510.4475</v>
      </c>
      <c r="P5209" s="5">
        <f t="shared" ref="P5209:V5209" si="4382">P5210+P5213</f>
        <v>0</v>
      </c>
      <c r="Q5209" s="5">
        <f t="shared" si="4382"/>
        <v>0</v>
      </c>
      <c r="R5209" s="5">
        <f t="shared" si="4382"/>
        <v>0</v>
      </c>
      <c r="S5209" s="5">
        <f t="shared" si="4382"/>
        <v>0</v>
      </c>
      <c r="T5209" s="5">
        <f t="shared" si="4382"/>
        <v>19425.79205</v>
      </c>
      <c r="U5209" s="5">
        <f t="shared" si="4382"/>
        <v>0</v>
      </c>
      <c r="V5209" s="42">
        <f t="shared" si="4382"/>
        <v>0</v>
      </c>
      <c r="W5209" s="5">
        <f t="shared" si="4366"/>
        <v>99.956736320507147</v>
      </c>
      <c r="X5209" s="27"/>
    </row>
    <row r="5210" spans="1:24" ht="31.5" customHeight="1" x14ac:dyDescent="0.3">
      <c r="A5210" s="4" t="s">
        <v>928</v>
      </c>
      <c r="B5210" s="4" t="s">
        <v>1760</v>
      </c>
      <c r="C5210" s="4" t="s">
        <v>27</v>
      </c>
      <c r="D5210" s="4"/>
      <c r="E5210" s="14" t="s">
        <v>827</v>
      </c>
      <c r="F5210" s="5">
        <f t="shared" ref="F5210:L5211" si="4383">F5211</f>
        <v>17511.400000000001</v>
      </c>
      <c r="G5210" s="5">
        <f t="shared" si="4383"/>
        <v>17511.400000000001</v>
      </c>
      <c r="H5210" s="5">
        <f t="shared" si="4383"/>
        <v>17511.400000000001</v>
      </c>
      <c r="I5210" s="5">
        <f t="shared" si="4383"/>
        <v>0</v>
      </c>
      <c r="J5210" s="5">
        <f t="shared" si="4383"/>
        <v>0</v>
      </c>
      <c r="K5210" s="5">
        <f t="shared" si="4383"/>
        <v>0</v>
      </c>
      <c r="L5210" s="5">
        <f t="shared" si="4383"/>
        <v>183.8</v>
      </c>
      <c r="M5210" s="5">
        <f t="shared" si="4313"/>
        <v>17695.2</v>
      </c>
      <c r="N5210" s="5">
        <f>N5211</f>
        <v>18096.40238</v>
      </c>
      <c r="O5210" s="5">
        <f>O5211</f>
        <v>11584.23</v>
      </c>
      <c r="P5210" s="5">
        <f t="shared" ref="P5210:V5211" si="4384">P5211</f>
        <v>0</v>
      </c>
      <c r="Q5210" s="5">
        <f t="shared" si="4384"/>
        <v>0</v>
      </c>
      <c r="R5210" s="5">
        <f t="shared" si="4384"/>
        <v>0</v>
      </c>
      <c r="S5210" s="5">
        <f t="shared" si="4384"/>
        <v>0</v>
      </c>
      <c r="T5210" s="5">
        <f t="shared" si="4384"/>
        <v>18087.994429999999</v>
      </c>
      <c r="U5210" s="5">
        <f t="shared" si="4384"/>
        <v>0</v>
      </c>
      <c r="V5210" s="42">
        <f t="shared" si="4384"/>
        <v>0</v>
      </c>
      <c r="W5210" s="5">
        <f t="shared" si="4366"/>
        <v>99.953538002618174</v>
      </c>
      <c r="X5210" s="27"/>
    </row>
    <row r="5211" spans="1:24" ht="78.75" customHeight="1" x14ac:dyDescent="0.3">
      <c r="A5211" s="4" t="s">
        <v>928</v>
      </c>
      <c r="B5211" s="4" t="s">
        <v>1760</v>
      </c>
      <c r="C5211" s="4" t="s">
        <v>27</v>
      </c>
      <c r="D5211" s="4" t="s">
        <v>18</v>
      </c>
      <c r="E5211" s="14" t="s">
        <v>528</v>
      </c>
      <c r="F5211" s="5">
        <f t="shared" si="4383"/>
        <v>17511.400000000001</v>
      </c>
      <c r="G5211" s="5">
        <f t="shared" si="4383"/>
        <v>17511.400000000001</v>
      </c>
      <c r="H5211" s="5">
        <f t="shared" si="4383"/>
        <v>17511.400000000001</v>
      </c>
      <c r="I5211" s="5">
        <f t="shared" si="4383"/>
        <v>0</v>
      </c>
      <c r="J5211" s="5">
        <f t="shared" si="4383"/>
        <v>0</v>
      </c>
      <c r="K5211" s="5">
        <f t="shared" si="4383"/>
        <v>0</v>
      </c>
      <c r="L5211" s="5">
        <f t="shared" si="4383"/>
        <v>183.8</v>
      </c>
      <c r="M5211" s="5">
        <f t="shared" si="4313"/>
        <v>17695.2</v>
      </c>
      <c r="N5211" s="5">
        <f>N5212</f>
        <v>18096.40238</v>
      </c>
      <c r="O5211" s="5">
        <f>O5212</f>
        <v>11584.23</v>
      </c>
      <c r="P5211" s="5">
        <f t="shared" si="4384"/>
        <v>0</v>
      </c>
      <c r="Q5211" s="5">
        <f t="shared" si="4384"/>
        <v>0</v>
      </c>
      <c r="R5211" s="5">
        <f t="shared" si="4384"/>
        <v>0</v>
      </c>
      <c r="S5211" s="5">
        <f t="shared" si="4384"/>
        <v>0</v>
      </c>
      <c r="T5211" s="5">
        <f t="shared" si="4384"/>
        <v>18087.994429999999</v>
      </c>
      <c r="U5211" s="5">
        <f t="shared" si="4384"/>
        <v>0</v>
      </c>
      <c r="V5211" s="42">
        <f t="shared" si="4384"/>
        <v>0</v>
      </c>
      <c r="W5211" s="5">
        <f t="shared" si="4366"/>
        <v>99.953538002618174</v>
      </c>
      <c r="X5211" s="27"/>
    </row>
    <row r="5212" spans="1:24" ht="31.5" customHeight="1" x14ac:dyDescent="0.3">
      <c r="A5212" s="4" t="s">
        <v>928</v>
      </c>
      <c r="B5212" s="4" t="s">
        <v>1760</v>
      </c>
      <c r="C5212" s="4" t="s">
        <v>27</v>
      </c>
      <c r="D5212" s="4" t="s">
        <v>28</v>
      </c>
      <c r="E5212" s="14" t="s">
        <v>530</v>
      </c>
      <c r="F5212" s="5">
        <v>17511.400000000001</v>
      </c>
      <c r="G5212" s="5">
        <v>17511.400000000001</v>
      </c>
      <c r="H5212" s="5">
        <v>17511.400000000001</v>
      </c>
      <c r="I5212" s="5"/>
      <c r="J5212" s="5"/>
      <c r="K5212" s="5"/>
      <c r="L5212" s="5">
        <v>183.8</v>
      </c>
      <c r="M5212" s="5">
        <f t="shared" ref="M5212:M5277" si="4385">F5212+I5212+L5212</f>
        <v>17695.2</v>
      </c>
      <c r="N5212" s="5">
        <v>18096.40238</v>
      </c>
      <c r="O5212" s="5">
        <v>11584.23</v>
      </c>
      <c r="P5212" s="5">
        <v>0</v>
      </c>
      <c r="Q5212" s="5">
        <v>0</v>
      </c>
      <c r="R5212" s="5">
        <v>0</v>
      </c>
      <c r="S5212" s="5">
        <v>0</v>
      </c>
      <c r="T5212" s="5">
        <v>18087.994429999999</v>
      </c>
      <c r="U5212" s="5">
        <v>0</v>
      </c>
      <c r="V5212" s="42">
        <v>0</v>
      </c>
      <c r="W5212" s="5">
        <f t="shared" si="4366"/>
        <v>99.953538002618174</v>
      </c>
      <c r="X5212" s="27"/>
    </row>
    <row r="5213" spans="1:24" ht="31.5" customHeight="1" x14ac:dyDescent="0.3">
      <c r="A5213" s="4" t="s">
        <v>928</v>
      </c>
      <c r="B5213" s="4" t="s">
        <v>1760</v>
      </c>
      <c r="C5213" s="4" t="s">
        <v>29</v>
      </c>
      <c r="D5213" s="4"/>
      <c r="E5213" s="14" t="s">
        <v>828</v>
      </c>
      <c r="F5213" s="5">
        <f t="shared" ref="F5213:L5213" si="4386">F5216+F5214</f>
        <v>1783.1000000000001</v>
      </c>
      <c r="G5213" s="5">
        <f t="shared" si="4386"/>
        <v>1783.1</v>
      </c>
      <c r="H5213" s="5">
        <f t="shared" si="4386"/>
        <v>1783.1</v>
      </c>
      <c r="I5213" s="5">
        <f t="shared" si="4386"/>
        <v>0</v>
      </c>
      <c r="J5213" s="5">
        <f t="shared" si="4386"/>
        <v>0</v>
      </c>
      <c r="K5213" s="5">
        <f t="shared" si="4386"/>
        <v>0</v>
      </c>
      <c r="L5213" s="5">
        <f t="shared" si="4386"/>
        <v>0</v>
      </c>
      <c r="M5213" s="5">
        <f t="shared" si="4385"/>
        <v>1783.1000000000001</v>
      </c>
      <c r="N5213" s="5">
        <f>N5216+N5214</f>
        <v>1337.7976200000001</v>
      </c>
      <c r="O5213" s="5">
        <f>O5216+O5214</f>
        <v>926.21750000000009</v>
      </c>
      <c r="P5213" s="5">
        <f t="shared" ref="P5213:V5213" si="4387">P5216+P5214</f>
        <v>0</v>
      </c>
      <c r="Q5213" s="5">
        <f t="shared" si="4387"/>
        <v>0</v>
      </c>
      <c r="R5213" s="5">
        <f t="shared" si="4387"/>
        <v>0</v>
      </c>
      <c r="S5213" s="5">
        <f t="shared" si="4387"/>
        <v>0</v>
      </c>
      <c r="T5213" s="5">
        <f t="shared" si="4387"/>
        <v>1337.7976200000001</v>
      </c>
      <c r="U5213" s="5">
        <f t="shared" si="4387"/>
        <v>0</v>
      </c>
      <c r="V5213" s="42">
        <f t="shared" si="4387"/>
        <v>0</v>
      </c>
      <c r="W5213" s="5">
        <f t="shared" si="4366"/>
        <v>100</v>
      </c>
      <c r="X5213" s="27"/>
    </row>
    <row r="5214" spans="1:24" ht="78.75" customHeight="1" x14ac:dyDescent="0.3">
      <c r="A5214" s="4" t="s">
        <v>928</v>
      </c>
      <c r="B5214" s="4" t="s">
        <v>1760</v>
      </c>
      <c r="C5214" s="4" t="s">
        <v>29</v>
      </c>
      <c r="D5214" s="4" t="s">
        <v>18</v>
      </c>
      <c r="E5214" s="14" t="s">
        <v>528</v>
      </c>
      <c r="F5214" s="5">
        <f t="shared" ref="F5214:L5214" si="4388">F5215</f>
        <v>0.7</v>
      </c>
      <c r="G5214" s="5">
        <f t="shared" si="4388"/>
        <v>0</v>
      </c>
      <c r="H5214" s="5">
        <f t="shared" si="4388"/>
        <v>0</v>
      </c>
      <c r="I5214" s="5">
        <f t="shared" si="4388"/>
        <v>0</v>
      </c>
      <c r="J5214" s="5">
        <f t="shared" si="4388"/>
        <v>0</v>
      </c>
      <c r="K5214" s="5">
        <f t="shared" si="4388"/>
        <v>0</v>
      </c>
      <c r="L5214" s="5">
        <f t="shared" si="4388"/>
        <v>0</v>
      </c>
      <c r="M5214" s="5">
        <f t="shared" si="4385"/>
        <v>0.7</v>
      </c>
      <c r="N5214" s="5">
        <f>N5215</f>
        <v>0.32967000000000002</v>
      </c>
      <c r="O5214" s="5">
        <f>O5215</f>
        <v>0.51749999999999996</v>
      </c>
      <c r="P5214" s="5">
        <f t="shared" ref="P5214:V5214" si="4389">P5215</f>
        <v>0</v>
      </c>
      <c r="Q5214" s="5">
        <f t="shared" si="4389"/>
        <v>0</v>
      </c>
      <c r="R5214" s="5">
        <f t="shared" si="4389"/>
        <v>0</v>
      </c>
      <c r="S5214" s="5">
        <f t="shared" si="4389"/>
        <v>0</v>
      </c>
      <c r="T5214" s="5">
        <f t="shared" si="4389"/>
        <v>0.32967000000000002</v>
      </c>
      <c r="U5214" s="5">
        <f t="shared" si="4389"/>
        <v>0</v>
      </c>
      <c r="V5214" s="42">
        <f t="shared" si="4389"/>
        <v>0</v>
      </c>
      <c r="W5214" s="5">
        <f t="shared" si="4366"/>
        <v>100</v>
      </c>
      <c r="X5214" s="27"/>
    </row>
    <row r="5215" spans="1:24" ht="31.5" customHeight="1" x14ac:dyDescent="0.3">
      <c r="A5215" s="4" t="s">
        <v>928</v>
      </c>
      <c r="B5215" s="4" t="s">
        <v>1760</v>
      </c>
      <c r="C5215" s="4" t="s">
        <v>29</v>
      </c>
      <c r="D5215" s="4" t="s">
        <v>28</v>
      </c>
      <c r="E5215" s="14" t="s">
        <v>530</v>
      </c>
      <c r="F5215" s="5">
        <v>0.7</v>
      </c>
      <c r="G5215" s="5"/>
      <c r="H5215" s="5"/>
      <c r="I5215" s="5"/>
      <c r="J5215" s="5"/>
      <c r="K5215" s="5"/>
      <c r="L5215" s="5"/>
      <c r="M5215" s="5">
        <f t="shared" si="4385"/>
        <v>0.7</v>
      </c>
      <c r="N5215" s="5">
        <v>0.32967000000000002</v>
      </c>
      <c r="O5215" s="5">
        <v>0.51749999999999996</v>
      </c>
      <c r="P5215" s="5">
        <v>0</v>
      </c>
      <c r="Q5215" s="5">
        <v>0</v>
      </c>
      <c r="R5215" s="5">
        <v>0</v>
      </c>
      <c r="S5215" s="5">
        <v>0</v>
      </c>
      <c r="T5215" s="5">
        <v>0.32967000000000002</v>
      </c>
      <c r="U5215" s="5">
        <v>0</v>
      </c>
      <c r="V5215" s="42">
        <v>0</v>
      </c>
      <c r="W5215" s="5">
        <f t="shared" si="4366"/>
        <v>100</v>
      </c>
      <c r="X5215" s="27"/>
    </row>
    <row r="5216" spans="1:24" ht="31.5" customHeight="1" x14ac:dyDescent="0.3">
      <c r="A5216" s="4" t="s">
        <v>928</v>
      </c>
      <c r="B5216" s="4" t="s">
        <v>1760</v>
      </c>
      <c r="C5216" s="4" t="s">
        <v>29</v>
      </c>
      <c r="D5216" s="4" t="s">
        <v>11</v>
      </c>
      <c r="E5216" s="14" t="s">
        <v>531</v>
      </c>
      <c r="F5216" s="5">
        <f t="shared" ref="F5216:L5216" si="4390">F5217</f>
        <v>1782.4</v>
      </c>
      <c r="G5216" s="5">
        <f t="shared" si="4390"/>
        <v>1783.1</v>
      </c>
      <c r="H5216" s="5">
        <f t="shared" si="4390"/>
        <v>1783.1</v>
      </c>
      <c r="I5216" s="5">
        <f t="shared" si="4390"/>
        <v>0</v>
      </c>
      <c r="J5216" s="5">
        <f t="shared" si="4390"/>
        <v>0</v>
      </c>
      <c r="K5216" s="5">
        <f t="shared" si="4390"/>
        <v>0</v>
      </c>
      <c r="L5216" s="5">
        <f t="shared" si="4390"/>
        <v>0</v>
      </c>
      <c r="M5216" s="5">
        <f t="shared" si="4385"/>
        <v>1782.4</v>
      </c>
      <c r="N5216" s="5">
        <f>N5217</f>
        <v>1337.46795</v>
      </c>
      <c r="O5216" s="5">
        <f>O5217</f>
        <v>925.7</v>
      </c>
      <c r="P5216" s="5">
        <f t="shared" ref="P5216:V5216" si="4391">P5217</f>
        <v>0</v>
      </c>
      <c r="Q5216" s="5">
        <f t="shared" si="4391"/>
        <v>0</v>
      </c>
      <c r="R5216" s="5">
        <f t="shared" si="4391"/>
        <v>0</v>
      </c>
      <c r="S5216" s="5">
        <f t="shared" si="4391"/>
        <v>0</v>
      </c>
      <c r="T5216" s="5">
        <f t="shared" si="4391"/>
        <v>1337.46795</v>
      </c>
      <c r="U5216" s="5">
        <f t="shared" si="4391"/>
        <v>0</v>
      </c>
      <c r="V5216" s="42">
        <f t="shared" si="4391"/>
        <v>0</v>
      </c>
      <c r="W5216" s="5">
        <f t="shared" si="4366"/>
        <v>100</v>
      </c>
      <c r="X5216" s="27"/>
    </row>
    <row r="5217" spans="1:24" ht="31.5" customHeight="1" x14ac:dyDescent="0.3">
      <c r="A5217" s="4" t="s">
        <v>928</v>
      </c>
      <c r="B5217" s="4" t="s">
        <v>1760</v>
      </c>
      <c r="C5217" s="4" t="s">
        <v>29</v>
      </c>
      <c r="D5217" s="4" t="s">
        <v>12</v>
      </c>
      <c r="E5217" s="14" t="s">
        <v>532</v>
      </c>
      <c r="F5217" s="5">
        <v>1782.4</v>
      </c>
      <c r="G5217" s="5">
        <v>1783.1</v>
      </c>
      <c r="H5217" s="5">
        <v>1783.1</v>
      </c>
      <c r="I5217" s="5"/>
      <c r="J5217" s="5"/>
      <c r="K5217" s="5"/>
      <c r="L5217" s="5"/>
      <c r="M5217" s="5">
        <f t="shared" si="4385"/>
        <v>1782.4</v>
      </c>
      <c r="N5217" s="5">
        <v>1337.46795</v>
      </c>
      <c r="O5217" s="5">
        <v>925.7</v>
      </c>
      <c r="P5217" s="5">
        <v>0</v>
      </c>
      <c r="Q5217" s="5">
        <v>0</v>
      </c>
      <c r="R5217" s="5">
        <v>0</v>
      </c>
      <c r="S5217" s="5">
        <v>0</v>
      </c>
      <c r="T5217" s="5">
        <v>1337.46795</v>
      </c>
      <c r="U5217" s="5">
        <v>0</v>
      </c>
      <c r="V5217" s="42">
        <v>0</v>
      </c>
      <c r="W5217" s="5">
        <f t="shared" si="4366"/>
        <v>100</v>
      </c>
      <c r="X5217" s="27"/>
    </row>
    <row r="5218" spans="1:24" ht="47.25" customHeight="1" x14ac:dyDescent="0.3">
      <c r="A5218" s="4" t="s">
        <v>928</v>
      </c>
      <c r="B5218" s="4" t="s">
        <v>1760</v>
      </c>
      <c r="C5218" s="4" t="s">
        <v>38</v>
      </c>
      <c r="D5218" s="4"/>
      <c r="E5218" s="14" t="s">
        <v>838</v>
      </c>
      <c r="F5218" s="5">
        <f t="shared" ref="F5218:L5221" si="4392">F5219</f>
        <v>0</v>
      </c>
      <c r="G5218" s="5">
        <f t="shared" si="4392"/>
        <v>0</v>
      </c>
      <c r="H5218" s="5">
        <f t="shared" si="4392"/>
        <v>0</v>
      </c>
      <c r="I5218" s="5">
        <f t="shared" si="4392"/>
        <v>0</v>
      </c>
      <c r="J5218" s="5">
        <f t="shared" si="4392"/>
        <v>0</v>
      </c>
      <c r="K5218" s="5">
        <f t="shared" si="4392"/>
        <v>0</v>
      </c>
      <c r="L5218" s="5">
        <f t="shared" si="4392"/>
        <v>0</v>
      </c>
      <c r="M5218" s="5">
        <f t="shared" si="4385"/>
        <v>0</v>
      </c>
      <c r="N5218" s="5">
        <f t="shared" ref="N5218:O5221" si="4393">N5219</f>
        <v>250.44</v>
      </c>
      <c r="O5218" s="5">
        <f t="shared" si="4393"/>
        <v>53.44</v>
      </c>
      <c r="P5218" s="5">
        <f t="shared" ref="P5218:V5221" si="4394">P5219</f>
        <v>0</v>
      </c>
      <c r="Q5218" s="5">
        <f t="shared" si="4394"/>
        <v>0</v>
      </c>
      <c r="R5218" s="5">
        <f t="shared" si="4394"/>
        <v>0</v>
      </c>
      <c r="S5218" s="5">
        <f t="shared" si="4394"/>
        <v>0</v>
      </c>
      <c r="T5218" s="5">
        <f t="shared" si="4394"/>
        <v>250.44</v>
      </c>
      <c r="U5218" s="5">
        <f t="shared" si="4394"/>
        <v>0</v>
      </c>
      <c r="V5218" s="42">
        <f t="shared" si="4394"/>
        <v>0</v>
      </c>
      <c r="W5218" s="5">
        <f t="shared" si="4366"/>
        <v>100</v>
      </c>
      <c r="X5218" s="27"/>
    </row>
    <row r="5219" spans="1:24" ht="47.25" customHeight="1" x14ac:dyDescent="0.3">
      <c r="A5219" s="4" t="s">
        <v>928</v>
      </c>
      <c r="B5219" s="4" t="s">
        <v>1760</v>
      </c>
      <c r="C5219" s="4" t="s">
        <v>1355</v>
      </c>
      <c r="D5219" s="4"/>
      <c r="E5219" s="14" t="s">
        <v>1357</v>
      </c>
      <c r="F5219" s="5">
        <f t="shared" si="4392"/>
        <v>0</v>
      </c>
      <c r="G5219" s="5">
        <f t="shared" si="4392"/>
        <v>0</v>
      </c>
      <c r="H5219" s="5">
        <f t="shared" si="4392"/>
        <v>0</v>
      </c>
      <c r="I5219" s="5">
        <f t="shared" si="4392"/>
        <v>0</v>
      </c>
      <c r="J5219" s="5">
        <f t="shared" si="4392"/>
        <v>0</v>
      </c>
      <c r="K5219" s="5">
        <f t="shared" si="4392"/>
        <v>0</v>
      </c>
      <c r="L5219" s="5">
        <f t="shared" si="4392"/>
        <v>0</v>
      </c>
      <c r="M5219" s="5">
        <f t="shared" si="4385"/>
        <v>0</v>
      </c>
      <c r="N5219" s="5">
        <f t="shared" si="4393"/>
        <v>250.44</v>
      </c>
      <c r="O5219" s="5">
        <f t="shared" si="4393"/>
        <v>53.44</v>
      </c>
      <c r="P5219" s="5">
        <f t="shared" si="4394"/>
        <v>0</v>
      </c>
      <c r="Q5219" s="5">
        <f t="shared" si="4394"/>
        <v>0</v>
      </c>
      <c r="R5219" s="5">
        <f t="shared" si="4394"/>
        <v>0</v>
      </c>
      <c r="S5219" s="5">
        <f t="shared" si="4394"/>
        <v>0</v>
      </c>
      <c r="T5219" s="5">
        <f t="shared" si="4394"/>
        <v>250.44</v>
      </c>
      <c r="U5219" s="5">
        <f t="shared" si="4394"/>
        <v>0</v>
      </c>
      <c r="V5219" s="42">
        <f t="shared" si="4394"/>
        <v>0</v>
      </c>
      <c r="W5219" s="5">
        <f t="shared" si="4366"/>
        <v>100</v>
      </c>
      <c r="X5219" s="27"/>
    </row>
    <row r="5220" spans="1:24" ht="31.5" customHeight="1" x14ac:dyDescent="0.3">
      <c r="A5220" s="4" t="s">
        <v>928</v>
      </c>
      <c r="B5220" s="4" t="s">
        <v>1760</v>
      </c>
      <c r="C5220" s="4" t="s">
        <v>1356</v>
      </c>
      <c r="D5220" s="4"/>
      <c r="E5220" s="14" t="s">
        <v>1358</v>
      </c>
      <c r="F5220" s="5">
        <f t="shared" si="4392"/>
        <v>0</v>
      </c>
      <c r="G5220" s="5">
        <f t="shared" si="4392"/>
        <v>0</v>
      </c>
      <c r="H5220" s="5">
        <f t="shared" si="4392"/>
        <v>0</v>
      </c>
      <c r="I5220" s="5">
        <f t="shared" si="4392"/>
        <v>0</v>
      </c>
      <c r="J5220" s="5">
        <f t="shared" si="4392"/>
        <v>0</v>
      </c>
      <c r="K5220" s="5">
        <f t="shared" si="4392"/>
        <v>0</v>
      </c>
      <c r="L5220" s="5">
        <f t="shared" si="4392"/>
        <v>0</v>
      </c>
      <c r="M5220" s="5">
        <f t="shared" si="4385"/>
        <v>0</v>
      </c>
      <c r="N5220" s="5">
        <f t="shared" si="4393"/>
        <v>250.44</v>
      </c>
      <c r="O5220" s="5">
        <f t="shared" si="4393"/>
        <v>53.44</v>
      </c>
      <c r="P5220" s="5">
        <f t="shared" si="4394"/>
        <v>0</v>
      </c>
      <c r="Q5220" s="5">
        <f t="shared" si="4394"/>
        <v>0</v>
      </c>
      <c r="R5220" s="5">
        <f t="shared" si="4394"/>
        <v>0</v>
      </c>
      <c r="S5220" s="5">
        <f t="shared" si="4394"/>
        <v>0</v>
      </c>
      <c r="T5220" s="5">
        <f t="shared" si="4394"/>
        <v>250.44</v>
      </c>
      <c r="U5220" s="5">
        <f t="shared" si="4394"/>
        <v>0</v>
      </c>
      <c r="V5220" s="42">
        <f t="shared" si="4394"/>
        <v>0</v>
      </c>
      <c r="W5220" s="5">
        <f t="shared" si="4366"/>
        <v>100</v>
      </c>
      <c r="X5220" s="27"/>
    </row>
    <row r="5221" spans="1:24" ht="31.5" customHeight="1" x14ac:dyDescent="0.3">
      <c r="A5221" s="4" t="s">
        <v>928</v>
      </c>
      <c r="B5221" s="4" t="s">
        <v>1760</v>
      </c>
      <c r="C5221" s="4" t="s">
        <v>1356</v>
      </c>
      <c r="D5221" s="4" t="s">
        <v>11</v>
      </c>
      <c r="E5221" s="14" t="s">
        <v>531</v>
      </c>
      <c r="F5221" s="5">
        <f t="shared" si="4392"/>
        <v>0</v>
      </c>
      <c r="G5221" s="5">
        <f t="shared" si="4392"/>
        <v>0</v>
      </c>
      <c r="H5221" s="5">
        <f t="shared" si="4392"/>
        <v>0</v>
      </c>
      <c r="I5221" s="5">
        <f t="shared" si="4392"/>
        <v>0</v>
      </c>
      <c r="J5221" s="5">
        <f t="shared" si="4392"/>
        <v>0</v>
      </c>
      <c r="K5221" s="5">
        <f t="shared" si="4392"/>
        <v>0</v>
      </c>
      <c r="L5221" s="5">
        <f t="shared" si="4392"/>
        <v>0</v>
      </c>
      <c r="M5221" s="5">
        <f t="shared" si="4385"/>
        <v>0</v>
      </c>
      <c r="N5221" s="5">
        <f t="shared" si="4393"/>
        <v>250.44</v>
      </c>
      <c r="O5221" s="5">
        <f t="shared" si="4393"/>
        <v>53.44</v>
      </c>
      <c r="P5221" s="5">
        <f t="shared" si="4394"/>
        <v>0</v>
      </c>
      <c r="Q5221" s="5">
        <f t="shared" si="4394"/>
        <v>0</v>
      </c>
      <c r="R5221" s="5">
        <f t="shared" si="4394"/>
        <v>0</v>
      </c>
      <c r="S5221" s="5">
        <f t="shared" si="4394"/>
        <v>0</v>
      </c>
      <c r="T5221" s="5">
        <f t="shared" si="4394"/>
        <v>250.44</v>
      </c>
      <c r="U5221" s="5">
        <f t="shared" si="4394"/>
        <v>0</v>
      </c>
      <c r="V5221" s="42">
        <f t="shared" si="4394"/>
        <v>0</v>
      </c>
      <c r="W5221" s="5">
        <f t="shared" si="4366"/>
        <v>100</v>
      </c>
      <c r="X5221" s="27"/>
    </row>
    <row r="5222" spans="1:24" ht="31.5" customHeight="1" x14ac:dyDescent="0.3">
      <c r="A5222" s="4" t="s">
        <v>928</v>
      </c>
      <c r="B5222" s="4" t="s">
        <v>1760</v>
      </c>
      <c r="C5222" s="4" t="s">
        <v>1356</v>
      </c>
      <c r="D5222" s="4" t="s">
        <v>12</v>
      </c>
      <c r="E5222" s="14" t="s">
        <v>532</v>
      </c>
      <c r="F5222" s="5"/>
      <c r="G5222" s="5"/>
      <c r="H5222" s="5"/>
      <c r="I5222" s="5"/>
      <c r="J5222" s="5"/>
      <c r="K5222" s="5"/>
      <c r="L5222" s="5"/>
      <c r="M5222" s="5">
        <f t="shared" si="4385"/>
        <v>0</v>
      </c>
      <c r="N5222" s="5">
        <v>250.44</v>
      </c>
      <c r="O5222" s="5">
        <v>53.44</v>
      </c>
      <c r="P5222" s="5">
        <v>0</v>
      </c>
      <c r="Q5222" s="5">
        <v>0</v>
      </c>
      <c r="R5222" s="5">
        <v>0</v>
      </c>
      <c r="S5222" s="5">
        <v>0</v>
      </c>
      <c r="T5222" s="5">
        <v>250.44</v>
      </c>
      <c r="U5222" s="5">
        <v>0</v>
      </c>
      <c r="V5222" s="42">
        <v>0</v>
      </c>
      <c r="W5222" s="5">
        <f t="shared" si="4366"/>
        <v>100</v>
      </c>
      <c r="X5222" s="27"/>
    </row>
    <row r="5223" spans="1:24" ht="31.5" customHeight="1" x14ac:dyDescent="0.3">
      <c r="A5223" s="7" t="s">
        <v>928</v>
      </c>
      <c r="B5223" s="7" t="s">
        <v>76</v>
      </c>
      <c r="C5223" s="7"/>
      <c r="D5223" s="7"/>
      <c r="E5223" s="18" t="s">
        <v>492</v>
      </c>
      <c r="F5223" s="8">
        <f t="shared" ref="F5223:L5228" si="4395">F5224</f>
        <v>30</v>
      </c>
      <c r="G5223" s="8">
        <f t="shared" si="4395"/>
        <v>30</v>
      </c>
      <c r="H5223" s="8">
        <f t="shared" si="4395"/>
        <v>30</v>
      </c>
      <c r="I5223" s="8">
        <f t="shared" si="4395"/>
        <v>0</v>
      </c>
      <c r="J5223" s="8">
        <f t="shared" si="4395"/>
        <v>0</v>
      </c>
      <c r="K5223" s="8">
        <f t="shared" si="4395"/>
        <v>0</v>
      </c>
      <c r="L5223" s="8">
        <f t="shared" si="4395"/>
        <v>0</v>
      </c>
      <c r="M5223" s="8">
        <f t="shared" si="4385"/>
        <v>30</v>
      </c>
      <c r="N5223" s="8">
        <f t="shared" ref="N5223:O5228" si="4396">N5224</f>
        <v>30</v>
      </c>
      <c r="O5223" s="8">
        <f t="shared" si="4396"/>
        <v>30</v>
      </c>
      <c r="P5223" s="8">
        <f t="shared" ref="P5223:V5228" si="4397">P5224</f>
        <v>30</v>
      </c>
      <c r="Q5223" s="8">
        <f t="shared" si="4397"/>
        <v>30</v>
      </c>
      <c r="R5223" s="8">
        <f t="shared" si="4397"/>
        <v>0</v>
      </c>
      <c r="S5223" s="8">
        <f t="shared" si="4397"/>
        <v>0</v>
      </c>
      <c r="T5223" s="8">
        <f t="shared" si="4397"/>
        <v>30</v>
      </c>
      <c r="U5223" s="8">
        <f t="shared" si="4397"/>
        <v>30</v>
      </c>
      <c r="V5223" s="40">
        <f t="shared" si="4397"/>
        <v>0</v>
      </c>
      <c r="W5223" s="8">
        <f t="shared" si="4366"/>
        <v>100</v>
      </c>
      <c r="X5223" s="22"/>
    </row>
    <row r="5224" spans="1:24" ht="31.5" customHeight="1" x14ac:dyDescent="0.3">
      <c r="A5224" s="9" t="s">
        <v>928</v>
      </c>
      <c r="B5224" s="9" t="s">
        <v>1762</v>
      </c>
      <c r="C5224" s="9"/>
      <c r="D5224" s="9"/>
      <c r="E5224" s="13" t="s">
        <v>507</v>
      </c>
      <c r="F5224" s="11">
        <f t="shared" si="4395"/>
        <v>30</v>
      </c>
      <c r="G5224" s="11">
        <f t="shared" si="4395"/>
        <v>30</v>
      </c>
      <c r="H5224" s="11">
        <f t="shared" si="4395"/>
        <v>30</v>
      </c>
      <c r="I5224" s="11">
        <f t="shared" si="4395"/>
        <v>0</v>
      </c>
      <c r="J5224" s="11">
        <f t="shared" si="4395"/>
        <v>0</v>
      </c>
      <c r="K5224" s="11">
        <f t="shared" si="4395"/>
        <v>0</v>
      </c>
      <c r="L5224" s="11">
        <f t="shared" si="4395"/>
        <v>0</v>
      </c>
      <c r="M5224" s="11">
        <f t="shared" si="4385"/>
        <v>30</v>
      </c>
      <c r="N5224" s="11">
        <f t="shared" si="4396"/>
        <v>30</v>
      </c>
      <c r="O5224" s="11">
        <f t="shared" si="4396"/>
        <v>30</v>
      </c>
      <c r="P5224" s="11">
        <f t="shared" si="4397"/>
        <v>30</v>
      </c>
      <c r="Q5224" s="11">
        <f t="shared" si="4397"/>
        <v>30</v>
      </c>
      <c r="R5224" s="11">
        <f t="shared" si="4397"/>
        <v>0</v>
      </c>
      <c r="S5224" s="11">
        <f t="shared" si="4397"/>
        <v>0</v>
      </c>
      <c r="T5224" s="11">
        <f t="shared" si="4397"/>
        <v>30</v>
      </c>
      <c r="U5224" s="11">
        <f t="shared" si="4397"/>
        <v>30</v>
      </c>
      <c r="V5224" s="41">
        <f t="shared" si="4397"/>
        <v>0</v>
      </c>
      <c r="W5224" s="11">
        <f t="shared" si="4366"/>
        <v>100</v>
      </c>
      <c r="X5224" s="26"/>
    </row>
    <row r="5225" spans="1:24" ht="31.5" customHeight="1" x14ac:dyDescent="0.3">
      <c r="A5225" s="4" t="s">
        <v>928</v>
      </c>
      <c r="B5225" s="4" t="s">
        <v>1762</v>
      </c>
      <c r="C5225" s="4" t="s">
        <v>22</v>
      </c>
      <c r="D5225" s="4"/>
      <c r="E5225" s="14" t="s">
        <v>802</v>
      </c>
      <c r="F5225" s="5">
        <f t="shared" si="4395"/>
        <v>30</v>
      </c>
      <c r="G5225" s="5">
        <f t="shared" si="4395"/>
        <v>30</v>
      </c>
      <c r="H5225" s="5">
        <f t="shared" si="4395"/>
        <v>30</v>
      </c>
      <c r="I5225" s="5">
        <f t="shared" si="4395"/>
        <v>0</v>
      </c>
      <c r="J5225" s="5">
        <f t="shared" si="4395"/>
        <v>0</v>
      </c>
      <c r="K5225" s="5">
        <f t="shared" si="4395"/>
        <v>0</v>
      </c>
      <c r="L5225" s="5">
        <f t="shared" si="4395"/>
        <v>0</v>
      </c>
      <c r="M5225" s="5">
        <f t="shared" si="4385"/>
        <v>30</v>
      </c>
      <c r="N5225" s="5">
        <f t="shared" si="4396"/>
        <v>30</v>
      </c>
      <c r="O5225" s="5">
        <f t="shared" si="4396"/>
        <v>30</v>
      </c>
      <c r="P5225" s="5">
        <f t="shared" si="4397"/>
        <v>30</v>
      </c>
      <c r="Q5225" s="5">
        <f t="shared" si="4397"/>
        <v>30</v>
      </c>
      <c r="R5225" s="5">
        <f t="shared" si="4397"/>
        <v>0</v>
      </c>
      <c r="S5225" s="5">
        <f t="shared" si="4397"/>
        <v>0</v>
      </c>
      <c r="T5225" s="5">
        <f t="shared" si="4397"/>
        <v>30</v>
      </c>
      <c r="U5225" s="5">
        <f t="shared" si="4397"/>
        <v>30</v>
      </c>
      <c r="V5225" s="42">
        <f t="shared" si="4397"/>
        <v>0</v>
      </c>
      <c r="W5225" s="5">
        <f t="shared" si="4366"/>
        <v>100</v>
      </c>
      <c r="X5225" s="27"/>
    </row>
    <row r="5226" spans="1:24" ht="15.75" customHeight="1" x14ac:dyDescent="0.3">
      <c r="A5226" s="4" t="s">
        <v>928</v>
      </c>
      <c r="B5226" s="4" t="s">
        <v>1762</v>
      </c>
      <c r="C5226" s="4" t="s">
        <v>23</v>
      </c>
      <c r="D5226" s="4"/>
      <c r="E5226" s="14" t="s">
        <v>809</v>
      </c>
      <c r="F5226" s="5">
        <f t="shared" si="4395"/>
        <v>30</v>
      </c>
      <c r="G5226" s="5">
        <f t="shared" si="4395"/>
        <v>30</v>
      </c>
      <c r="H5226" s="5">
        <f t="shared" si="4395"/>
        <v>30</v>
      </c>
      <c r="I5226" s="5">
        <f t="shared" si="4395"/>
        <v>0</v>
      </c>
      <c r="J5226" s="5">
        <f t="shared" si="4395"/>
        <v>0</v>
      </c>
      <c r="K5226" s="5">
        <f t="shared" si="4395"/>
        <v>0</v>
      </c>
      <c r="L5226" s="5">
        <f t="shared" si="4395"/>
        <v>0</v>
      </c>
      <c r="M5226" s="5">
        <f t="shared" si="4385"/>
        <v>30</v>
      </c>
      <c r="N5226" s="5">
        <f t="shared" si="4396"/>
        <v>30</v>
      </c>
      <c r="O5226" s="5">
        <f t="shared" si="4396"/>
        <v>30</v>
      </c>
      <c r="P5226" s="5">
        <f t="shared" si="4397"/>
        <v>30</v>
      </c>
      <c r="Q5226" s="5">
        <f t="shared" si="4397"/>
        <v>30</v>
      </c>
      <c r="R5226" s="5">
        <f t="shared" si="4397"/>
        <v>0</v>
      </c>
      <c r="S5226" s="5">
        <f t="shared" si="4397"/>
        <v>0</v>
      </c>
      <c r="T5226" s="5">
        <f t="shared" si="4397"/>
        <v>30</v>
      </c>
      <c r="U5226" s="5">
        <f t="shared" si="4397"/>
        <v>30</v>
      </c>
      <c r="V5226" s="42">
        <f t="shared" si="4397"/>
        <v>0</v>
      </c>
      <c r="W5226" s="5">
        <f t="shared" si="4366"/>
        <v>100</v>
      </c>
      <c r="X5226" s="27"/>
    </row>
    <row r="5227" spans="1:24" ht="31.5" customHeight="1" x14ac:dyDescent="0.3">
      <c r="A5227" s="4" t="s">
        <v>928</v>
      </c>
      <c r="B5227" s="4" t="s">
        <v>1762</v>
      </c>
      <c r="C5227" s="4" t="s">
        <v>298</v>
      </c>
      <c r="D5227" s="4"/>
      <c r="E5227" s="14" t="s">
        <v>818</v>
      </c>
      <c r="F5227" s="5">
        <f t="shared" si="4395"/>
        <v>30</v>
      </c>
      <c r="G5227" s="5">
        <f t="shared" si="4395"/>
        <v>30</v>
      </c>
      <c r="H5227" s="5">
        <f t="shared" si="4395"/>
        <v>30</v>
      </c>
      <c r="I5227" s="5">
        <f t="shared" si="4395"/>
        <v>0</v>
      </c>
      <c r="J5227" s="5">
        <f t="shared" si="4395"/>
        <v>0</v>
      </c>
      <c r="K5227" s="5">
        <f t="shared" si="4395"/>
        <v>0</v>
      </c>
      <c r="L5227" s="5">
        <f t="shared" si="4395"/>
        <v>0</v>
      </c>
      <c r="M5227" s="5">
        <f t="shared" si="4385"/>
        <v>30</v>
      </c>
      <c r="N5227" s="5">
        <f t="shared" si="4396"/>
        <v>30</v>
      </c>
      <c r="O5227" s="5">
        <f t="shared" si="4396"/>
        <v>30</v>
      </c>
      <c r="P5227" s="5">
        <f t="shared" si="4397"/>
        <v>30</v>
      </c>
      <c r="Q5227" s="5">
        <f t="shared" si="4397"/>
        <v>30</v>
      </c>
      <c r="R5227" s="5">
        <f t="shared" si="4397"/>
        <v>0</v>
      </c>
      <c r="S5227" s="5">
        <f t="shared" si="4397"/>
        <v>0</v>
      </c>
      <c r="T5227" s="5">
        <f t="shared" si="4397"/>
        <v>30</v>
      </c>
      <c r="U5227" s="5">
        <f t="shared" si="4397"/>
        <v>30</v>
      </c>
      <c r="V5227" s="42">
        <f t="shared" si="4397"/>
        <v>0</v>
      </c>
      <c r="W5227" s="5">
        <f t="shared" si="4366"/>
        <v>100</v>
      </c>
      <c r="X5227" s="27"/>
    </row>
    <row r="5228" spans="1:24" ht="31.5" customHeight="1" x14ac:dyDescent="0.3">
      <c r="A5228" s="4" t="s">
        <v>928</v>
      </c>
      <c r="B5228" s="4" t="s">
        <v>1762</v>
      </c>
      <c r="C5228" s="4" t="s">
        <v>298</v>
      </c>
      <c r="D5228" s="4" t="s">
        <v>11</v>
      </c>
      <c r="E5228" s="14" t="s">
        <v>531</v>
      </c>
      <c r="F5228" s="5">
        <f t="shared" si="4395"/>
        <v>30</v>
      </c>
      <c r="G5228" s="5">
        <f t="shared" si="4395"/>
        <v>30</v>
      </c>
      <c r="H5228" s="5">
        <f t="shared" si="4395"/>
        <v>30</v>
      </c>
      <c r="I5228" s="5">
        <f t="shared" si="4395"/>
        <v>0</v>
      </c>
      <c r="J5228" s="5">
        <f t="shared" si="4395"/>
        <v>0</v>
      </c>
      <c r="K5228" s="5">
        <f t="shared" si="4395"/>
        <v>0</v>
      </c>
      <c r="L5228" s="5">
        <f t="shared" si="4395"/>
        <v>0</v>
      </c>
      <c r="M5228" s="5">
        <f t="shared" si="4385"/>
        <v>30</v>
      </c>
      <c r="N5228" s="5">
        <f t="shared" si="4396"/>
        <v>30</v>
      </c>
      <c r="O5228" s="5">
        <f t="shared" si="4396"/>
        <v>30</v>
      </c>
      <c r="P5228" s="5">
        <f t="shared" si="4397"/>
        <v>30</v>
      </c>
      <c r="Q5228" s="5">
        <f t="shared" si="4397"/>
        <v>30</v>
      </c>
      <c r="R5228" s="5">
        <f t="shared" si="4397"/>
        <v>0</v>
      </c>
      <c r="S5228" s="5">
        <f t="shared" si="4397"/>
        <v>0</v>
      </c>
      <c r="T5228" s="5">
        <f t="shared" si="4397"/>
        <v>30</v>
      </c>
      <c r="U5228" s="5">
        <f t="shared" si="4397"/>
        <v>30</v>
      </c>
      <c r="V5228" s="42">
        <f t="shared" si="4397"/>
        <v>0</v>
      </c>
      <c r="W5228" s="5">
        <f t="shared" si="4366"/>
        <v>100</v>
      </c>
      <c r="X5228" s="27"/>
    </row>
    <row r="5229" spans="1:24" ht="31.5" customHeight="1" x14ac:dyDescent="0.3">
      <c r="A5229" s="4" t="s">
        <v>928</v>
      </c>
      <c r="B5229" s="4" t="s">
        <v>1762</v>
      </c>
      <c r="C5229" s="4" t="s">
        <v>298</v>
      </c>
      <c r="D5229" s="4" t="s">
        <v>12</v>
      </c>
      <c r="E5229" s="14" t="s">
        <v>532</v>
      </c>
      <c r="F5229" s="5">
        <v>30</v>
      </c>
      <c r="G5229" s="5">
        <v>30</v>
      </c>
      <c r="H5229" s="5">
        <v>30</v>
      </c>
      <c r="I5229" s="5"/>
      <c r="J5229" s="5"/>
      <c r="K5229" s="5"/>
      <c r="L5229" s="5"/>
      <c r="M5229" s="5">
        <f t="shared" si="4385"/>
        <v>30</v>
      </c>
      <c r="N5229" s="5">
        <v>30</v>
      </c>
      <c r="O5229" s="5">
        <v>30</v>
      </c>
      <c r="P5229" s="5">
        <f>N5229</f>
        <v>30</v>
      </c>
      <c r="Q5229" s="5">
        <f>O5229</f>
        <v>30</v>
      </c>
      <c r="R5229" s="5">
        <v>0</v>
      </c>
      <c r="S5229" s="5">
        <v>0</v>
      </c>
      <c r="T5229" s="5">
        <v>30</v>
      </c>
      <c r="U5229" s="5">
        <f>T5229</f>
        <v>30</v>
      </c>
      <c r="V5229" s="42">
        <v>0</v>
      </c>
      <c r="W5229" s="5">
        <f t="shared" si="4366"/>
        <v>100</v>
      </c>
      <c r="X5229" s="27"/>
    </row>
    <row r="5230" spans="1:24" s="3" customFormat="1" ht="31.5" customHeight="1" x14ac:dyDescent="0.3">
      <c r="A5230" s="7" t="s">
        <v>336</v>
      </c>
      <c r="B5230" s="7" t="s">
        <v>1759</v>
      </c>
      <c r="C5230" s="7"/>
      <c r="D5230" s="7"/>
      <c r="E5230" s="18" t="s">
        <v>483</v>
      </c>
      <c r="F5230" s="8">
        <f t="shared" ref="F5230:L5230" si="4398">F5231+F5255+F5270</f>
        <v>67285.399999999994</v>
      </c>
      <c r="G5230" s="8">
        <f t="shared" si="4398"/>
        <v>57285.4</v>
      </c>
      <c r="H5230" s="8">
        <f t="shared" si="4398"/>
        <v>57285.4</v>
      </c>
      <c r="I5230" s="8">
        <f t="shared" si="4398"/>
        <v>2624</v>
      </c>
      <c r="J5230" s="8">
        <f t="shared" si="4398"/>
        <v>2624</v>
      </c>
      <c r="K5230" s="8">
        <f t="shared" si="4398"/>
        <v>2624</v>
      </c>
      <c r="L5230" s="8">
        <f t="shared" si="4398"/>
        <v>6372.9070000000011</v>
      </c>
      <c r="M5230" s="8">
        <f t="shared" si="4385"/>
        <v>76282.307000000001</v>
      </c>
      <c r="N5230" s="8">
        <f>N5231+N5255+N5270</f>
        <v>76282.307000000001</v>
      </c>
      <c r="O5230" s="8">
        <f>O5231+O5255+O5270</f>
        <v>46443.186910000004</v>
      </c>
      <c r="P5230" s="8">
        <f t="shared" ref="P5230:V5230" si="4399">P5231+P5255+P5270</f>
        <v>0</v>
      </c>
      <c r="Q5230" s="8">
        <f t="shared" si="4399"/>
        <v>0</v>
      </c>
      <c r="R5230" s="8">
        <f t="shared" si="4399"/>
        <v>0</v>
      </c>
      <c r="S5230" s="8">
        <f t="shared" si="4399"/>
        <v>0</v>
      </c>
      <c r="T5230" s="8">
        <f t="shared" si="4399"/>
        <v>76232.467019999996</v>
      </c>
      <c r="U5230" s="8">
        <f t="shared" si="4399"/>
        <v>0</v>
      </c>
      <c r="V5230" s="40">
        <f t="shared" si="4399"/>
        <v>0</v>
      </c>
      <c r="W5230" s="8">
        <f t="shared" si="4366"/>
        <v>99.934663774654837</v>
      </c>
      <c r="X5230" s="22"/>
    </row>
    <row r="5231" spans="1:24" s="3" customFormat="1" ht="15.75" customHeight="1" x14ac:dyDescent="0.3">
      <c r="A5231" s="7" t="s">
        <v>336</v>
      </c>
      <c r="B5231" s="7" t="s">
        <v>5</v>
      </c>
      <c r="C5231" s="7"/>
      <c r="D5231" s="7"/>
      <c r="E5231" s="18" t="s">
        <v>491</v>
      </c>
      <c r="F5231" s="8">
        <f t="shared" ref="F5231:L5231" si="4400">F5232</f>
        <v>36394.400000000001</v>
      </c>
      <c r="G5231" s="8">
        <f t="shared" si="4400"/>
        <v>36394.400000000001</v>
      </c>
      <c r="H5231" s="8">
        <f t="shared" si="4400"/>
        <v>36394.400000000001</v>
      </c>
      <c r="I5231" s="8">
        <f t="shared" si="4400"/>
        <v>2624</v>
      </c>
      <c r="J5231" s="8">
        <f t="shared" si="4400"/>
        <v>2624</v>
      </c>
      <c r="K5231" s="8">
        <f t="shared" si="4400"/>
        <v>2624</v>
      </c>
      <c r="L5231" s="8">
        <f t="shared" si="4400"/>
        <v>381.51600000000002</v>
      </c>
      <c r="M5231" s="8">
        <f t="shared" si="4385"/>
        <v>39399.916000000005</v>
      </c>
      <c r="N5231" s="8">
        <f>N5232</f>
        <v>39399.915999999997</v>
      </c>
      <c r="O5231" s="8">
        <f>O5232</f>
        <v>25043.034650000001</v>
      </c>
      <c r="P5231" s="8">
        <f t="shared" ref="P5231:V5231" si="4401">P5232</f>
        <v>0</v>
      </c>
      <c r="Q5231" s="8">
        <f t="shared" si="4401"/>
        <v>0</v>
      </c>
      <c r="R5231" s="8">
        <f t="shared" si="4401"/>
        <v>0</v>
      </c>
      <c r="S5231" s="8">
        <f t="shared" si="4401"/>
        <v>0</v>
      </c>
      <c r="T5231" s="8">
        <f t="shared" si="4401"/>
        <v>39363.305779999995</v>
      </c>
      <c r="U5231" s="8">
        <f t="shared" si="4401"/>
        <v>0</v>
      </c>
      <c r="V5231" s="40">
        <f t="shared" si="4401"/>
        <v>0</v>
      </c>
      <c r="W5231" s="8">
        <f t="shared" si="4366"/>
        <v>99.9070804617959</v>
      </c>
      <c r="X5231" s="22"/>
    </row>
    <row r="5232" spans="1:24" s="10" customFormat="1" ht="15.75" customHeight="1" x14ac:dyDescent="0.3">
      <c r="A5232" s="9" t="s">
        <v>336</v>
      </c>
      <c r="B5232" s="9" t="s">
        <v>1760</v>
      </c>
      <c r="C5232" s="9"/>
      <c r="D5232" s="9"/>
      <c r="E5232" s="13" t="s">
        <v>506</v>
      </c>
      <c r="F5232" s="11">
        <f t="shared" ref="F5232:L5232" si="4402">F5233+F5238+F5250</f>
        <v>36394.400000000001</v>
      </c>
      <c r="G5232" s="11">
        <f t="shared" si="4402"/>
        <v>36394.400000000001</v>
      </c>
      <c r="H5232" s="11">
        <f t="shared" si="4402"/>
        <v>36394.400000000001</v>
      </c>
      <c r="I5232" s="11">
        <f t="shared" si="4402"/>
        <v>2624</v>
      </c>
      <c r="J5232" s="11">
        <f t="shared" si="4402"/>
        <v>2624</v>
      </c>
      <c r="K5232" s="11">
        <f t="shared" si="4402"/>
        <v>2624</v>
      </c>
      <c r="L5232" s="11">
        <f t="shared" si="4402"/>
        <v>381.51600000000002</v>
      </c>
      <c r="M5232" s="11">
        <f t="shared" si="4385"/>
        <v>39399.916000000005</v>
      </c>
      <c r="N5232" s="11">
        <f>N5233+N5238+N5250</f>
        <v>39399.915999999997</v>
      </c>
      <c r="O5232" s="11">
        <f>O5233+O5238+O5250</f>
        <v>25043.034650000001</v>
      </c>
      <c r="P5232" s="11">
        <f t="shared" ref="P5232:V5232" si="4403">P5233+P5238+P5250</f>
        <v>0</v>
      </c>
      <c r="Q5232" s="11">
        <f t="shared" si="4403"/>
        <v>0</v>
      </c>
      <c r="R5232" s="11">
        <f t="shared" si="4403"/>
        <v>0</v>
      </c>
      <c r="S5232" s="11">
        <f t="shared" si="4403"/>
        <v>0</v>
      </c>
      <c r="T5232" s="11">
        <f t="shared" si="4403"/>
        <v>39363.305779999995</v>
      </c>
      <c r="U5232" s="11">
        <f t="shared" si="4403"/>
        <v>0</v>
      </c>
      <c r="V5232" s="41">
        <f t="shared" si="4403"/>
        <v>0</v>
      </c>
      <c r="W5232" s="11">
        <f t="shared" si="4366"/>
        <v>99.9070804617959</v>
      </c>
      <c r="X5232" s="26"/>
    </row>
    <row r="5233" spans="1:24" ht="31.5" hidden="1" customHeight="1" x14ac:dyDescent="0.25">
      <c r="A5233" s="4" t="s">
        <v>336</v>
      </c>
      <c r="B5233" s="4" t="s">
        <v>1760</v>
      </c>
      <c r="C5233" s="4" t="s">
        <v>22</v>
      </c>
      <c r="D5233" s="4"/>
      <c r="E5233" s="14" t="s">
        <v>802</v>
      </c>
      <c r="F5233" s="5">
        <f t="shared" ref="F5233:L5236" si="4404">F5234</f>
        <v>58.5</v>
      </c>
      <c r="G5233" s="5">
        <f t="shared" si="4404"/>
        <v>58.5</v>
      </c>
      <c r="H5233" s="5">
        <f t="shared" si="4404"/>
        <v>58.5</v>
      </c>
      <c r="I5233" s="5">
        <f t="shared" si="4404"/>
        <v>0</v>
      </c>
      <c r="J5233" s="5">
        <f t="shared" si="4404"/>
        <v>0</v>
      </c>
      <c r="K5233" s="5">
        <f t="shared" si="4404"/>
        <v>0</v>
      </c>
      <c r="L5233" s="5">
        <f t="shared" si="4404"/>
        <v>-58.5</v>
      </c>
      <c r="M5233" s="5">
        <f t="shared" si="4385"/>
        <v>0</v>
      </c>
      <c r="N5233" s="5">
        <f t="shared" ref="N5233:O5236" si="4405">N5234</f>
        <v>0</v>
      </c>
      <c r="O5233" s="5">
        <f t="shared" si="4405"/>
        <v>0</v>
      </c>
      <c r="P5233" s="5">
        <f t="shared" ref="P5233:V5236" si="4406">P5234</f>
        <v>0</v>
      </c>
      <c r="Q5233" s="5">
        <f t="shared" si="4406"/>
        <v>0</v>
      </c>
      <c r="R5233" s="5">
        <f t="shared" si="4406"/>
        <v>0</v>
      </c>
      <c r="S5233" s="5">
        <f t="shared" si="4406"/>
        <v>0</v>
      </c>
      <c r="T5233" s="5">
        <f t="shared" si="4406"/>
        <v>0</v>
      </c>
      <c r="U5233" s="5">
        <f t="shared" si="4406"/>
        <v>0</v>
      </c>
      <c r="V5233" s="42">
        <f t="shared" si="4406"/>
        <v>0</v>
      </c>
      <c r="W5233" s="5" t="e">
        <f t="shared" si="4366"/>
        <v>#DIV/0!</v>
      </c>
      <c r="X5233" s="25" t="s">
        <v>1591</v>
      </c>
    </row>
    <row r="5234" spans="1:24" ht="15.75" hidden="1" customHeight="1" x14ac:dyDescent="0.25">
      <c r="A5234" s="4" t="s">
        <v>336</v>
      </c>
      <c r="B5234" s="4" t="s">
        <v>1760</v>
      </c>
      <c r="C5234" s="4" t="s">
        <v>23</v>
      </c>
      <c r="D5234" s="4"/>
      <c r="E5234" s="14" t="s">
        <v>809</v>
      </c>
      <c r="F5234" s="5">
        <f t="shared" si="4404"/>
        <v>58.5</v>
      </c>
      <c r="G5234" s="5">
        <f t="shared" si="4404"/>
        <v>58.5</v>
      </c>
      <c r="H5234" s="5">
        <f t="shared" si="4404"/>
        <v>58.5</v>
      </c>
      <c r="I5234" s="5">
        <f t="shared" si="4404"/>
        <v>0</v>
      </c>
      <c r="J5234" s="5">
        <f t="shared" si="4404"/>
        <v>0</v>
      </c>
      <c r="K5234" s="5">
        <f t="shared" si="4404"/>
        <v>0</v>
      </c>
      <c r="L5234" s="5">
        <f t="shared" si="4404"/>
        <v>-58.5</v>
      </c>
      <c r="M5234" s="5">
        <f t="shared" si="4385"/>
        <v>0</v>
      </c>
      <c r="N5234" s="5">
        <f t="shared" si="4405"/>
        <v>0</v>
      </c>
      <c r="O5234" s="5">
        <f t="shared" si="4405"/>
        <v>0</v>
      </c>
      <c r="P5234" s="5">
        <f t="shared" si="4406"/>
        <v>0</v>
      </c>
      <c r="Q5234" s="5">
        <f t="shared" si="4406"/>
        <v>0</v>
      </c>
      <c r="R5234" s="5">
        <f t="shared" si="4406"/>
        <v>0</v>
      </c>
      <c r="S5234" s="5">
        <f t="shared" si="4406"/>
        <v>0</v>
      </c>
      <c r="T5234" s="5">
        <f t="shared" si="4406"/>
        <v>0</v>
      </c>
      <c r="U5234" s="5">
        <f t="shared" si="4406"/>
        <v>0</v>
      </c>
      <c r="V5234" s="42">
        <f t="shared" si="4406"/>
        <v>0</v>
      </c>
      <c r="W5234" s="5" t="e">
        <f t="shared" si="4366"/>
        <v>#DIV/0!</v>
      </c>
      <c r="X5234" s="25" t="s">
        <v>1591</v>
      </c>
    </row>
    <row r="5235" spans="1:24" ht="47.25" hidden="1" customHeight="1" x14ac:dyDescent="0.25">
      <c r="A5235" s="4" t="s">
        <v>336</v>
      </c>
      <c r="B5235" s="4" t="s">
        <v>1760</v>
      </c>
      <c r="C5235" s="4" t="s">
        <v>337</v>
      </c>
      <c r="D5235" s="4"/>
      <c r="E5235" s="14" t="s">
        <v>816</v>
      </c>
      <c r="F5235" s="5">
        <f t="shared" si="4404"/>
        <v>58.5</v>
      </c>
      <c r="G5235" s="5">
        <f t="shared" si="4404"/>
        <v>58.5</v>
      </c>
      <c r="H5235" s="5">
        <f t="shared" si="4404"/>
        <v>58.5</v>
      </c>
      <c r="I5235" s="5">
        <f t="shared" si="4404"/>
        <v>0</v>
      </c>
      <c r="J5235" s="5">
        <f t="shared" si="4404"/>
        <v>0</v>
      </c>
      <c r="K5235" s="5">
        <f t="shared" si="4404"/>
        <v>0</v>
      </c>
      <c r="L5235" s="5">
        <f t="shared" si="4404"/>
        <v>-58.5</v>
      </c>
      <c r="M5235" s="5">
        <f t="shared" si="4385"/>
        <v>0</v>
      </c>
      <c r="N5235" s="5">
        <f t="shared" si="4405"/>
        <v>0</v>
      </c>
      <c r="O5235" s="5">
        <f t="shared" si="4405"/>
        <v>0</v>
      </c>
      <c r="P5235" s="5">
        <f t="shared" si="4406"/>
        <v>0</v>
      </c>
      <c r="Q5235" s="5">
        <f t="shared" si="4406"/>
        <v>0</v>
      </c>
      <c r="R5235" s="5">
        <f t="shared" si="4406"/>
        <v>0</v>
      </c>
      <c r="S5235" s="5">
        <f t="shared" si="4406"/>
        <v>0</v>
      </c>
      <c r="T5235" s="5">
        <f t="shared" si="4406"/>
        <v>0</v>
      </c>
      <c r="U5235" s="5">
        <f t="shared" si="4406"/>
        <v>0</v>
      </c>
      <c r="V5235" s="42">
        <f t="shared" si="4406"/>
        <v>0</v>
      </c>
      <c r="W5235" s="5" t="e">
        <f t="shared" si="4366"/>
        <v>#DIV/0!</v>
      </c>
      <c r="X5235" s="25" t="s">
        <v>1591</v>
      </c>
    </row>
    <row r="5236" spans="1:24" ht="31.5" hidden="1" customHeight="1" x14ac:dyDescent="0.3">
      <c r="A5236" s="4" t="s">
        <v>336</v>
      </c>
      <c r="B5236" s="4" t="s">
        <v>1760</v>
      </c>
      <c r="C5236" s="4" t="s">
        <v>337</v>
      </c>
      <c r="D5236" s="4" t="s">
        <v>11</v>
      </c>
      <c r="E5236" s="14" t="s">
        <v>531</v>
      </c>
      <c r="F5236" s="5">
        <f t="shared" si="4404"/>
        <v>58.5</v>
      </c>
      <c r="G5236" s="5">
        <f t="shared" si="4404"/>
        <v>58.5</v>
      </c>
      <c r="H5236" s="5">
        <f t="shared" si="4404"/>
        <v>58.5</v>
      </c>
      <c r="I5236" s="5">
        <f t="shared" si="4404"/>
        <v>0</v>
      </c>
      <c r="J5236" s="5">
        <f t="shared" si="4404"/>
        <v>0</v>
      </c>
      <c r="K5236" s="5">
        <f t="shared" si="4404"/>
        <v>0</v>
      </c>
      <c r="L5236" s="5">
        <f t="shared" si="4404"/>
        <v>-58.5</v>
      </c>
      <c r="M5236" s="5">
        <f t="shared" si="4385"/>
        <v>0</v>
      </c>
      <c r="N5236" s="5">
        <f t="shared" si="4405"/>
        <v>0</v>
      </c>
      <c r="O5236" s="5">
        <f t="shared" si="4405"/>
        <v>0</v>
      </c>
      <c r="P5236" s="5">
        <f t="shared" si="4406"/>
        <v>0</v>
      </c>
      <c r="Q5236" s="5">
        <f t="shared" si="4406"/>
        <v>0</v>
      </c>
      <c r="R5236" s="5">
        <f t="shared" si="4406"/>
        <v>0</v>
      </c>
      <c r="S5236" s="5">
        <f t="shared" si="4406"/>
        <v>0</v>
      </c>
      <c r="T5236" s="5">
        <f t="shared" si="4406"/>
        <v>0</v>
      </c>
      <c r="U5236" s="5">
        <f t="shared" si="4406"/>
        <v>0</v>
      </c>
      <c r="V5236" s="42">
        <f t="shared" si="4406"/>
        <v>0</v>
      </c>
      <c r="W5236" s="5" t="e">
        <f t="shared" si="4366"/>
        <v>#DIV/0!</v>
      </c>
      <c r="X5236" s="25" t="s">
        <v>1591</v>
      </c>
    </row>
    <row r="5237" spans="1:24" ht="31.5" hidden="1" customHeight="1" x14ac:dyDescent="0.3">
      <c r="A5237" s="4" t="s">
        <v>336</v>
      </c>
      <c r="B5237" s="4" t="s">
        <v>1760</v>
      </c>
      <c r="C5237" s="4" t="s">
        <v>337</v>
      </c>
      <c r="D5237" s="4" t="s">
        <v>12</v>
      </c>
      <c r="E5237" s="14" t="s">
        <v>532</v>
      </c>
      <c r="F5237" s="5">
        <v>58.5</v>
      </c>
      <c r="G5237" s="5">
        <v>58.5</v>
      </c>
      <c r="H5237" s="5">
        <v>58.5</v>
      </c>
      <c r="I5237" s="5"/>
      <c r="J5237" s="5"/>
      <c r="K5237" s="5"/>
      <c r="L5237" s="5">
        <f>-54.716-3.784</f>
        <v>-58.5</v>
      </c>
      <c r="M5237" s="5">
        <f t="shared" si="4385"/>
        <v>0</v>
      </c>
      <c r="N5237" s="5">
        <v>0</v>
      </c>
      <c r="O5237" s="5">
        <v>0</v>
      </c>
      <c r="P5237" s="5">
        <v>0</v>
      </c>
      <c r="Q5237" s="5">
        <v>0</v>
      </c>
      <c r="R5237" s="5">
        <v>0</v>
      </c>
      <c r="S5237" s="5">
        <v>0</v>
      </c>
      <c r="T5237" s="5">
        <v>0</v>
      </c>
      <c r="U5237" s="5">
        <v>0</v>
      </c>
      <c r="V5237" s="42">
        <v>0</v>
      </c>
      <c r="W5237" s="5" t="e">
        <f t="shared" si="4366"/>
        <v>#DIV/0!</v>
      </c>
      <c r="X5237" s="25" t="s">
        <v>1591</v>
      </c>
    </row>
    <row r="5238" spans="1:24" ht="31.5" customHeight="1" x14ac:dyDescent="0.3">
      <c r="A5238" s="4" t="s">
        <v>336</v>
      </c>
      <c r="B5238" s="4" t="s">
        <v>1760</v>
      </c>
      <c r="C5238" s="4" t="s">
        <v>25</v>
      </c>
      <c r="D5238" s="4"/>
      <c r="E5238" s="14" t="s">
        <v>834</v>
      </c>
      <c r="F5238" s="5">
        <f t="shared" ref="F5238:L5238" si="4407">F5239</f>
        <v>36335.9</v>
      </c>
      <c r="G5238" s="5">
        <f t="shared" si="4407"/>
        <v>36335.9</v>
      </c>
      <c r="H5238" s="5">
        <f t="shared" si="4407"/>
        <v>36335.9</v>
      </c>
      <c r="I5238" s="5">
        <f t="shared" si="4407"/>
        <v>2624</v>
      </c>
      <c r="J5238" s="5">
        <f t="shared" si="4407"/>
        <v>2624</v>
      </c>
      <c r="K5238" s="5">
        <f t="shared" si="4407"/>
        <v>2624</v>
      </c>
      <c r="L5238" s="5">
        <f t="shared" si="4407"/>
        <v>440.01600000000002</v>
      </c>
      <c r="M5238" s="5">
        <f t="shared" si="4385"/>
        <v>39399.916000000005</v>
      </c>
      <c r="N5238" s="5">
        <f>N5239</f>
        <v>39368.315999999999</v>
      </c>
      <c r="O5238" s="5">
        <f>O5239</f>
        <v>25043.034650000001</v>
      </c>
      <c r="P5238" s="5">
        <f t="shared" ref="P5238:V5238" si="4408">P5239</f>
        <v>0</v>
      </c>
      <c r="Q5238" s="5">
        <f t="shared" si="4408"/>
        <v>0</v>
      </c>
      <c r="R5238" s="5">
        <f t="shared" si="4408"/>
        <v>0</v>
      </c>
      <c r="S5238" s="5">
        <f t="shared" si="4408"/>
        <v>0</v>
      </c>
      <c r="T5238" s="5">
        <f t="shared" si="4408"/>
        <v>39331.705779999997</v>
      </c>
      <c r="U5238" s="5">
        <f t="shared" si="4408"/>
        <v>0</v>
      </c>
      <c r="V5238" s="42">
        <f t="shared" si="4408"/>
        <v>0</v>
      </c>
      <c r="W5238" s="5">
        <f t="shared" si="4366"/>
        <v>99.907005877518344</v>
      </c>
      <c r="X5238" s="27"/>
    </row>
    <row r="5239" spans="1:24" ht="31.5" customHeight="1" x14ac:dyDescent="0.3">
      <c r="A5239" s="4" t="s">
        <v>336</v>
      </c>
      <c r="B5239" s="4" t="s">
        <v>1760</v>
      </c>
      <c r="C5239" s="4" t="s">
        <v>26</v>
      </c>
      <c r="D5239" s="4"/>
      <c r="E5239" s="14" t="s">
        <v>837</v>
      </c>
      <c r="F5239" s="5">
        <f t="shared" ref="F5239:L5239" si="4409">F5240+F5243</f>
        <v>36335.9</v>
      </c>
      <c r="G5239" s="5">
        <f t="shared" si="4409"/>
        <v>36335.9</v>
      </c>
      <c r="H5239" s="5">
        <f t="shared" si="4409"/>
        <v>36335.9</v>
      </c>
      <c r="I5239" s="5">
        <f t="shared" si="4409"/>
        <v>2624</v>
      </c>
      <c r="J5239" s="5">
        <f t="shared" si="4409"/>
        <v>2624</v>
      </c>
      <c r="K5239" s="5">
        <f t="shared" si="4409"/>
        <v>2624</v>
      </c>
      <c r="L5239" s="5">
        <f t="shared" si="4409"/>
        <v>440.01600000000002</v>
      </c>
      <c r="M5239" s="5">
        <f t="shared" si="4385"/>
        <v>39399.916000000005</v>
      </c>
      <c r="N5239" s="5">
        <f>N5240+N5243</f>
        <v>39368.315999999999</v>
      </c>
      <c r="O5239" s="5">
        <f>O5240+O5243</f>
        <v>25043.034650000001</v>
      </c>
      <c r="P5239" s="5">
        <f t="shared" ref="P5239:V5239" si="4410">P5240+P5243</f>
        <v>0</v>
      </c>
      <c r="Q5239" s="5">
        <f t="shared" si="4410"/>
        <v>0</v>
      </c>
      <c r="R5239" s="5">
        <f t="shared" si="4410"/>
        <v>0</v>
      </c>
      <c r="S5239" s="5">
        <f t="shared" si="4410"/>
        <v>0</v>
      </c>
      <c r="T5239" s="5">
        <f t="shared" si="4410"/>
        <v>39331.705779999997</v>
      </c>
      <c r="U5239" s="5">
        <f t="shared" si="4410"/>
        <v>0</v>
      </c>
      <c r="V5239" s="42">
        <f t="shared" si="4410"/>
        <v>0</v>
      </c>
      <c r="W5239" s="5">
        <f t="shared" si="4366"/>
        <v>99.907005877518344</v>
      </c>
      <c r="X5239" s="27"/>
    </row>
    <row r="5240" spans="1:24" ht="31.5" customHeight="1" x14ac:dyDescent="0.3">
      <c r="A5240" s="4" t="s">
        <v>336</v>
      </c>
      <c r="B5240" s="4" t="s">
        <v>1760</v>
      </c>
      <c r="C5240" s="4" t="s">
        <v>27</v>
      </c>
      <c r="D5240" s="4"/>
      <c r="E5240" s="14" t="s">
        <v>827</v>
      </c>
      <c r="F5240" s="5">
        <f t="shared" ref="F5240:L5241" si="4411">F5241</f>
        <v>34190.9</v>
      </c>
      <c r="G5240" s="5">
        <f t="shared" si="4411"/>
        <v>34190.9</v>
      </c>
      <c r="H5240" s="5">
        <f t="shared" si="4411"/>
        <v>34190.9</v>
      </c>
      <c r="I5240" s="5">
        <f t="shared" si="4411"/>
        <v>2501</v>
      </c>
      <c r="J5240" s="5">
        <f t="shared" si="4411"/>
        <v>2501</v>
      </c>
      <c r="K5240" s="5">
        <f t="shared" si="4411"/>
        <v>2501</v>
      </c>
      <c r="L5240" s="5">
        <f t="shared" si="4411"/>
        <v>385.3</v>
      </c>
      <c r="M5240" s="5">
        <f t="shared" si="4385"/>
        <v>37077.200000000004</v>
      </c>
      <c r="N5240" s="5">
        <f>N5241</f>
        <v>37374.66044</v>
      </c>
      <c r="O5240" s="5">
        <f>O5241</f>
        <v>23631.63537</v>
      </c>
      <c r="P5240" s="5">
        <f t="shared" ref="P5240:V5241" si="4412">P5241</f>
        <v>0</v>
      </c>
      <c r="Q5240" s="5">
        <f t="shared" si="4412"/>
        <v>0</v>
      </c>
      <c r="R5240" s="5">
        <f t="shared" si="4412"/>
        <v>0</v>
      </c>
      <c r="S5240" s="5">
        <f t="shared" si="4412"/>
        <v>0</v>
      </c>
      <c r="T5240" s="5">
        <f t="shared" si="4412"/>
        <v>37338.050219999997</v>
      </c>
      <c r="U5240" s="5">
        <f t="shared" si="4412"/>
        <v>0</v>
      </c>
      <c r="V5240" s="42">
        <f t="shared" si="4412"/>
        <v>0</v>
      </c>
      <c r="W5240" s="5">
        <f t="shared" si="4366"/>
        <v>99.902045344174368</v>
      </c>
      <c r="X5240" s="27"/>
    </row>
    <row r="5241" spans="1:24" ht="78.75" customHeight="1" x14ac:dyDescent="0.3">
      <c r="A5241" s="4" t="s">
        <v>336</v>
      </c>
      <c r="B5241" s="4" t="s">
        <v>1760</v>
      </c>
      <c r="C5241" s="4" t="s">
        <v>27</v>
      </c>
      <c r="D5241" s="4" t="s">
        <v>18</v>
      </c>
      <c r="E5241" s="14" t="s">
        <v>528</v>
      </c>
      <c r="F5241" s="5">
        <f t="shared" si="4411"/>
        <v>34190.9</v>
      </c>
      <c r="G5241" s="5">
        <f t="shared" si="4411"/>
        <v>34190.9</v>
      </c>
      <c r="H5241" s="5">
        <f t="shared" si="4411"/>
        <v>34190.9</v>
      </c>
      <c r="I5241" s="5">
        <f t="shared" si="4411"/>
        <v>2501</v>
      </c>
      <c r="J5241" s="5">
        <f t="shared" si="4411"/>
        <v>2501</v>
      </c>
      <c r="K5241" s="5">
        <f t="shared" si="4411"/>
        <v>2501</v>
      </c>
      <c r="L5241" s="5">
        <f t="shared" si="4411"/>
        <v>385.3</v>
      </c>
      <c r="M5241" s="5">
        <f t="shared" si="4385"/>
        <v>37077.200000000004</v>
      </c>
      <c r="N5241" s="5">
        <f>N5242</f>
        <v>37374.66044</v>
      </c>
      <c r="O5241" s="5">
        <f>O5242</f>
        <v>23631.63537</v>
      </c>
      <c r="P5241" s="5">
        <f t="shared" si="4412"/>
        <v>0</v>
      </c>
      <c r="Q5241" s="5">
        <f t="shared" si="4412"/>
        <v>0</v>
      </c>
      <c r="R5241" s="5">
        <f t="shared" si="4412"/>
        <v>0</v>
      </c>
      <c r="S5241" s="5">
        <f t="shared" si="4412"/>
        <v>0</v>
      </c>
      <c r="T5241" s="5">
        <f t="shared" si="4412"/>
        <v>37338.050219999997</v>
      </c>
      <c r="U5241" s="5">
        <f t="shared" si="4412"/>
        <v>0</v>
      </c>
      <c r="V5241" s="42">
        <f t="shared" si="4412"/>
        <v>0</v>
      </c>
      <c r="W5241" s="5">
        <f t="shared" si="4366"/>
        <v>99.902045344174368</v>
      </c>
      <c r="X5241" s="27"/>
    </row>
    <row r="5242" spans="1:24" ht="31.5" customHeight="1" x14ac:dyDescent="0.3">
      <c r="A5242" s="4" t="s">
        <v>336</v>
      </c>
      <c r="B5242" s="4" t="s">
        <v>1760</v>
      </c>
      <c r="C5242" s="4" t="s">
        <v>27</v>
      </c>
      <c r="D5242" s="4" t="s">
        <v>28</v>
      </c>
      <c r="E5242" s="14" t="s">
        <v>530</v>
      </c>
      <c r="F5242" s="5">
        <v>34190.9</v>
      </c>
      <c r="G5242" s="5">
        <v>34190.9</v>
      </c>
      <c r="H5242" s="5">
        <v>34190.9</v>
      </c>
      <c r="I5242" s="5">
        <v>2501</v>
      </c>
      <c r="J5242" s="5">
        <v>2501</v>
      </c>
      <c r="K5242" s="5">
        <v>2501</v>
      </c>
      <c r="L5242" s="5">
        <v>385.3</v>
      </c>
      <c r="M5242" s="5">
        <f t="shared" si="4385"/>
        <v>37077.200000000004</v>
      </c>
      <c r="N5242" s="5">
        <v>37374.66044</v>
      </c>
      <c r="O5242" s="5">
        <v>23631.63537</v>
      </c>
      <c r="P5242" s="5">
        <v>0</v>
      </c>
      <c r="Q5242" s="5">
        <v>0</v>
      </c>
      <c r="R5242" s="5">
        <v>0</v>
      </c>
      <c r="S5242" s="5">
        <v>0</v>
      </c>
      <c r="T5242" s="5">
        <v>37338.050219999997</v>
      </c>
      <c r="U5242" s="5">
        <v>0</v>
      </c>
      <c r="V5242" s="42">
        <v>0</v>
      </c>
      <c r="W5242" s="5">
        <f t="shared" si="4366"/>
        <v>99.902045344174368</v>
      </c>
      <c r="X5242" s="27"/>
    </row>
    <row r="5243" spans="1:24" ht="31.5" customHeight="1" x14ac:dyDescent="0.3">
      <c r="A5243" s="4" t="s">
        <v>336</v>
      </c>
      <c r="B5243" s="4" t="s">
        <v>1760</v>
      </c>
      <c r="C5243" s="4" t="s">
        <v>29</v>
      </c>
      <c r="D5243" s="4"/>
      <c r="E5243" s="14" t="s">
        <v>828</v>
      </c>
      <c r="F5243" s="5">
        <f t="shared" ref="F5243:L5243" si="4413">F5244+F5246</f>
        <v>2145</v>
      </c>
      <c r="G5243" s="5">
        <f t="shared" si="4413"/>
        <v>2145</v>
      </c>
      <c r="H5243" s="5">
        <f t="shared" si="4413"/>
        <v>2145</v>
      </c>
      <c r="I5243" s="5">
        <f t="shared" si="4413"/>
        <v>123</v>
      </c>
      <c r="J5243" s="5">
        <f t="shared" si="4413"/>
        <v>123</v>
      </c>
      <c r="K5243" s="5">
        <f t="shared" si="4413"/>
        <v>123</v>
      </c>
      <c r="L5243" s="5">
        <f t="shared" si="4413"/>
        <v>54.716000000000001</v>
      </c>
      <c r="M5243" s="5">
        <f>F5243+I5243+L5243</f>
        <v>2322.7159999999999</v>
      </c>
      <c r="N5243" s="5">
        <f>N5244+N5246+N5248</f>
        <v>1993.6555599999999</v>
      </c>
      <c r="O5243" s="5">
        <f>O5244+O5246+O5248</f>
        <v>1411.3992800000001</v>
      </c>
      <c r="P5243" s="5">
        <f>P5244+P5246+P5248</f>
        <v>0</v>
      </c>
      <c r="Q5243" s="5">
        <f t="shared" ref="Q5243:V5243" si="4414">Q5244+Q5246+Q5248</f>
        <v>0</v>
      </c>
      <c r="R5243" s="5">
        <f t="shared" si="4414"/>
        <v>0</v>
      </c>
      <c r="S5243" s="5">
        <f t="shared" si="4414"/>
        <v>0</v>
      </c>
      <c r="T5243" s="5">
        <f t="shared" si="4414"/>
        <v>1993.6555599999999</v>
      </c>
      <c r="U5243" s="5">
        <f t="shared" si="4414"/>
        <v>0</v>
      </c>
      <c r="V5243" s="42">
        <f t="shared" si="4414"/>
        <v>0</v>
      </c>
      <c r="W5243" s="5">
        <f t="shared" si="4366"/>
        <v>100</v>
      </c>
      <c r="X5243" s="27"/>
    </row>
    <row r="5244" spans="1:24" ht="78.75" customHeight="1" x14ac:dyDescent="0.3">
      <c r="A5244" s="4" t="s">
        <v>336</v>
      </c>
      <c r="B5244" s="4" t="s">
        <v>1760</v>
      </c>
      <c r="C5244" s="4" t="s">
        <v>29</v>
      </c>
      <c r="D5244" s="4" t="s">
        <v>18</v>
      </c>
      <c r="E5244" s="14" t="s">
        <v>528</v>
      </c>
      <c r="F5244" s="5">
        <f t="shared" ref="F5244:L5244" si="4415">F5245</f>
        <v>0</v>
      </c>
      <c r="G5244" s="5">
        <f t="shared" si="4415"/>
        <v>0</v>
      </c>
      <c r="H5244" s="5">
        <f t="shared" si="4415"/>
        <v>0</v>
      </c>
      <c r="I5244" s="5">
        <f t="shared" si="4415"/>
        <v>0</v>
      </c>
      <c r="J5244" s="5">
        <f t="shared" si="4415"/>
        <v>0</v>
      </c>
      <c r="K5244" s="5">
        <f t="shared" si="4415"/>
        <v>0</v>
      </c>
      <c r="L5244" s="5">
        <f t="shared" si="4415"/>
        <v>0</v>
      </c>
      <c r="M5244" s="5">
        <f t="shared" si="4385"/>
        <v>0</v>
      </c>
      <c r="N5244" s="5">
        <f>N5245</f>
        <v>36.6</v>
      </c>
      <c r="O5244" s="5">
        <f>O5245</f>
        <v>0</v>
      </c>
      <c r="P5244" s="5">
        <f t="shared" ref="P5244:V5244" si="4416">P5245</f>
        <v>0</v>
      </c>
      <c r="Q5244" s="5">
        <f t="shared" si="4416"/>
        <v>0</v>
      </c>
      <c r="R5244" s="5">
        <f t="shared" si="4416"/>
        <v>0</v>
      </c>
      <c r="S5244" s="5">
        <f t="shared" si="4416"/>
        <v>0</v>
      </c>
      <c r="T5244" s="5">
        <f t="shared" si="4416"/>
        <v>36.6</v>
      </c>
      <c r="U5244" s="5">
        <f t="shared" si="4416"/>
        <v>0</v>
      </c>
      <c r="V5244" s="42">
        <f t="shared" si="4416"/>
        <v>0</v>
      </c>
      <c r="W5244" s="5">
        <f t="shared" si="4366"/>
        <v>100</v>
      </c>
      <c r="X5244" s="27"/>
    </row>
    <row r="5245" spans="1:24" ht="31.5" customHeight="1" x14ac:dyDescent="0.3">
      <c r="A5245" s="4" t="s">
        <v>336</v>
      </c>
      <c r="B5245" s="4" t="s">
        <v>1760</v>
      </c>
      <c r="C5245" s="4" t="s">
        <v>29</v>
      </c>
      <c r="D5245" s="4" t="s">
        <v>28</v>
      </c>
      <c r="E5245" s="14" t="s">
        <v>530</v>
      </c>
      <c r="F5245" s="5"/>
      <c r="G5245" s="5"/>
      <c r="H5245" s="5"/>
      <c r="I5245" s="5"/>
      <c r="J5245" s="5"/>
      <c r="K5245" s="5"/>
      <c r="L5245" s="5"/>
      <c r="M5245" s="5">
        <f t="shared" si="4385"/>
        <v>0</v>
      </c>
      <c r="N5245" s="5">
        <v>36.6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36.6</v>
      </c>
      <c r="U5245" s="5">
        <v>0</v>
      </c>
      <c r="V5245" s="42">
        <v>0</v>
      </c>
      <c r="W5245" s="5">
        <f t="shared" si="4366"/>
        <v>100</v>
      </c>
      <c r="X5245" s="27"/>
    </row>
    <row r="5246" spans="1:24" ht="31.5" customHeight="1" x14ac:dyDescent="0.3">
      <c r="A5246" s="4" t="s">
        <v>336</v>
      </c>
      <c r="B5246" s="4" t="s">
        <v>1760</v>
      </c>
      <c r="C5246" s="4" t="s">
        <v>29</v>
      </c>
      <c r="D5246" s="4" t="s">
        <v>11</v>
      </c>
      <c r="E5246" s="14" t="s">
        <v>531</v>
      </c>
      <c r="F5246" s="5">
        <f t="shared" ref="F5246:L5246" si="4417">F5247</f>
        <v>2145</v>
      </c>
      <c r="G5246" s="5">
        <f t="shared" si="4417"/>
        <v>2145</v>
      </c>
      <c r="H5246" s="5">
        <f t="shared" si="4417"/>
        <v>2145</v>
      </c>
      <c r="I5246" s="5">
        <f t="shared" si="4417"/>
        <v>123</v>
      </c>
      <c r="J5246" s="5">
        <f t="shared" si="4417"/>
        <v>123</v>
      </c>
      <c r="K5246" s="5">
        <f t="shared" si="4417"/>
        <v>123</v>
      </c>
      <c r="L5246" s="5">
        <f t="shared" si="4417"/>
        <v>54.716000000000001</v>
      </c>
      <c r="M5246" s="5">
        <f t="shared" si="4385"/>
        <v>2322.7159999999999</v>
      </c>
      <c r="N5246" s="5">
        <f>N5247</f>
        <v>1957.05547</v>
      </c>
      <c r="O5246" s="5">
        <f>O5247</f>
        <v>1411.3991900000001</v>
      </c>
      <c r="P5246" s="5">
        <f t="shared" ref="P5246:V5246" si="4418">P5247</f>
        <v>0</v>
      </c>
      <c r="Q5246" s="5">
        <f t="shared" si="4418"/>
        <v>0</v>
      </c>
      <c r="R5246" s="5">
        <f t="shared" si="4418"/>
        <v>0</v>
      </c>
      <c r="S5246" s="5">
        <f t="shared" si="4418"/>
        <v>0</v>
      </c>
      <c r="T5246" s="5">
        <f t="shared" si="4418"/>
        <v>1957.05547</v>
      </c>
      <c r="U5246" s="5">
        <f t="shared" si="4418"/>
        <v>0</v>
      </c>
      <c r="V5246" s="42">
        <f t="shared" si="4418"/>
        <v>0</v>
      </c>
      <c r="W5246" s="5">
        <f t="shared" si="4366"/>
        <v>100</v>
      </c>
      <c r="X5246" s="27"/>
    </row>
    <row r="5247" spans="1:24" ht="31.5" customHeight="1" x14ac:dyDescent="0.3">
      <c r="A5247" s="4" t="s">
        <v>336</v>
      </c>
      <c r="B5247" s="4" t="s">
        <v>1760</v>
      </c>
      <c r="C5247" s="4" t="s">
        <v>29</v>
      </c>
      <c r="D5247" s="4" t="s">
        <v>12</v>
      </c>
      <c r="E5247" s="14" t="s">
        <v>532</v>
      </c>
      <c r="F5247" s="5">
        <v>2145</v>
      </c>
      <c r="G5247" s="5">
        <v>2145</v>
      </c>
      <c r="H5247" s="5">
        <v>2145</v>
      </c>
      <c r="I5247" s="5">
        <v>123</v>
      </c>
      <c r="J5247" s="5">
        <v>123</v>
      </c>
      <c r="K5247" s="5">
        <v>123</v>
      </c>
      <c r="L5247" s="5">
        <v>54.716000000000001</v>
      </c>
      <c r="M5247" s="5">
        <f t="shared" si="4385"/>
        <v>2322.7159999999999</v>
      </c>
      <c r="N5247" s="5">
        <v>1957.05547</v>
      </c>
      <c r="O5247" s="5">
        <v>1411.3991900000001</v>
      </c>
      <c r="P5247" s="5">
        <v>0</v>
      </c>
      <c r="Q5247" s="5">
        <v>0</v>
      </c>
      <c r="R5247" s="5">
        <v>0</v>
      </c>
      <c r="S5247" s="5">
        <v>0</v>
      </c>
      <c r="T5247" s="5">
        <v>1957.05547</v>
      </c>
      <c r="U5247" s="5">
        <v>0</v>
      </c>
      <c r="V5247" s="42">
        <v>0</v>
      </c>
      <c r="W5247" s="5">
        <f t="shared" si="4366"/>
        <v>100</v>
      </c>
      <c r="X5247" s="27"/>
    </row>
    <row r="5248" spans="1:24" s="35" customFormat="1" ht="15.75" hidden="1" customHeight="1" x14ac:dyDescent="0.3">
      <c r="A5248" s="4" t="s">
        <v>336</v>
      </c>
      <c r="B5248" s="4" t="s">
        <v>1760</v>
      </c>
      <c r="C5248" s="4" t="s">
        <v>29</v>
      </c>
      <c r="D5248" s="4" t="s">
        <v>13</v>
      </c>
      <c r="E5248" s="14" t="s">
        <v>547</v>
      </c>
      <c r="F5248" s="5"/>
      <c r="G5248" s="5"/>
      <c r="H5248" s="5"/>
      <c r="I5248" s="5"/>
      <c r="J5248" s="5"/>
      <c r="K5248" s="5"/>
      <c r="L5248" s="5"/>
      <c r="M5248" s="5">
        <v>0</v>
      </c>
      <c r="N5248" s="5">
        <f>N5249</f>
        <v>9.0000000000000006E-5</v>
      </c>
      <c r="O5248" s="5">
        <f>O5249</f>
        <v>9.0000000000000006E-5</v>
      </c>
      <c r="P5248" s="5">
        <v>0</v>
      </c>
      <c r="Q5248" s="5">
        <v>0</v>
      </c>
      <c r="R5248" s="5">
        <v>0</v>
      </c>
      <c r="S5248" s="5">
        <v>0</v>
      </c>
      <c r="T5248" s="5">
        <f>T5249</f>
        <v>9.0000000000000006E-5</v>
      </c>
      <c r="U5248" s="5">
        <v>0</v>
      </c>
      <c r="V5248" s="42">
        <v>0</v>
      </c>
      <c r="W5248" s="5">
        <f t="shared" si="4366"/>
        <v>100</v>
      </c>
      <c r="X5248" s="27" t="s">
        <v>1591</v>
      </c>
    </row>
    <row r="5249" spans="1:25" s="35" customFormat="1" ht="15.75" hidden="1" customHeight="1" x14ac:dyDescent="0.3">
      <c r="A5249" s="4" t="s">
        <v>336</v>
      </c>
      <c r="B5249" s="4" t="s">
        <v>1760</v>
      </c>
      <c r="C5249" s="4" t="s">
        <v>29</v>
      </c>
      <c r="D5249" s="4" t="s">
        <v>20</v>
      </c>
      <c r="E5249" s="14" t="s">
        <v>550</v>
      </c>
      <c r="F5249" s="5"/>
      <c r="G5249" s="5"/>
      <c r="H5249" s="5"/>
      <c r="I5249" s="5"/>
      <c r="J5249" s="5"/>
      <c r="K5249" s="5"/>
      <c r="L5249" s="5"/>
      <c r="M5249" s="5">
        <v>0</v>
      </c>
      <c r="N5249" s="5">
        <v>9.0000000000000006E-5</v>
      </c>
      <c r="O5249" s="5">
        <v>9.0000000000000006E-5</v>
      </c>
      <c r="P5249" s="5">
        <v>0</v>
      </c>
      <c r="Q5249" s="5">
        <v>0</v>
      </c>
      <c r="R5249" s="5">
        <v>0</v>
      </c>
      <c r="S5249" s="5">
        <v>0</v>
      </c>
      <c r="T5249" s="5">
        <v>9.0000000000000006E-5</v>
      </c>
      <c r="U5249" s="5">
        <v>0</v>
      </c>
      <c r="V5249" s="42">
        <v>0</v>
      </c>
      <c r="W5249" s="5">
        <f t="shared" si="4366"/>
        <v>100</v>
      </c>
      <c r="X5249" s="27" t="s">
        <v>1591</v>
      </c>
    </row>
    <row r="5250" spans="1:25" ht="47.25" customHeight="1" x14ac:dyDescent="0.3">
      <c r="A5250" s="4" t="s">
        <v>336</v>
      </c>
      <c r="B5250" s="4" t="s">
        <v>1760</v>
      </c>
      <c r="C5250" s="4" t="s">
        <v>38</v>
      </c>
      <c r="D5250" s="4"/>
      <c r="E5250" s="14" t="s">
        <v>838</v>
      </c>
      <c r="F5250" s="5">
        <f t="shared" ref="F5250:L5253" si="4419">F5251</f>
        <v>0</v>
      </c>
      <c r="G5250" s="5">
        <f t="shared" si="4419"/>
        <v>0</v>
      </c>
      <c r="H5250" s="5">
        <f t="shared" si="4419"/>
        <v>0</v>
      </c>
      <c r="I5250" s="5">
        <f t="shared" si="4419"/>
        <v>0</v>
      </c>
      <c r="J5250" s="5">
        <f t="shared" si="4419"/>
        <v>0</v>
      </c>
      <c r="K5250" s="5">
        <f t="shared" si="4419"/>
        <v>0</v>
      </c>
      <c r="L5250" s="5">
        <f t="shared" si="4419"/>
        <v>0</v>
      </c>
      <c r="M5250" s="5">
        <f t="shared" si="4385"/>
        <v>0</v>
      </c>
      <c r="N5250" s="5">
        <f t="shared" ref="N5250:O5253" si="4420">N5251</f>
        <v>31.6</v>
      </c>
      <c r="O5250" s="5">
        <f t="shared" si="4420"/>
        <v>0</v>
      </c>
      <c r="P5250" s="5">
        <f t="shared" ref="P5250:V5253" si="4421">P5251</f>
        <v>0</v>
      </c>
      <c r="Q5250" s="5">
        <f t="shared" si="4421"/>
        <v>0</v>
      </c>
      <c r="R5250" s="5">
        <f t="shared" si="4421"/>
        <v>0</v>
      </c>
      <c r="S5250" s="5">
        <f t="shared" si="4421"/>
        <v>0</v>
      </c>
      <c r="T5250" s="5">
        <f t="shared" si="4421"/>
        <v>31.6</v>
      </c>
      <c r="U5250" s="5">
        <f t="shared" si="4421"/>
        <v>0</v>
      </c>
      <c r="V5250" s="42">
        <f t="shared" si="4421"/>
        <v>0</v>
      </c>
      <c r="W5250" s="5">
        <f t="shared" si="4366"/>
        <v>100</v>
      </c>
      <c r="X5250" s="27"/>
    </row>
    <row r="5251" spans="1:25" ht="47.25" customHeight="1" x14ac:dyDescent="0.3">
      <c r="A5251" s="4" t="s">
        <v>336</v>
      </c>
      <c r="B5251" s="4" t="s">
        <v>1760</v>
      </c>
      <c r="C5251" s="4" t="s">
        <v>1355</v>
      </c>
      <c r="D5251" s="4"/>
      <c r="E5251" s="14" t="s">
        <v>1357</v>
      </c>
      <c r="F5251" s="5">
        <f t="shared" si="4419"/>
        <v>0</v>
      </c>
      <c r="G5251" s="5">
        <f t="shared" si="4419"/>
        <v>0</v>
      </c>
      <c r="H5251" s="5">
        <f t="shared" si="4419"/>
        <v>0</v>
      </c>
      <c r="I5251" s="5">
        <f t="shared" si="4419"/>
        <v>0</v>
      </c>
      <c r="J5251" s="5">
        <f t="shared" si="4419"/>
        <v>0</v>
      </c>
      <c r="K5251" s="5">
        <f t="shared" si="4419"/>
        <v>0</v>
      </c>
      <c r="L5251" s="5">
        <f t="shared" si="4419"/>
        <v>0</v>
      </c>
      <c r="M5251" s="5">
        <f t="shared" si="4385"/>
        <v>0</v>
      </c>
      <c r="N5251" s="5">
        <f t="shared" si="4420"/>
        <v>31.6</v>
      </c>
      <c r="O5251" s="5">
        <f t="shared" si="4420"/>
        <v>0</v>
      </c>
      <c r="P5251" s="5">
        <f t="shared" si="4421"/>
        <v>0</v>
      </c>
      <c r="Q5251" s="5">
        <f t="shared" si="4421"/>
        <v>0</v>
      </c>
      <c r="R5251" s="5">
        <f t="shared" si="4421"/>
        <v>0</v>
      </c>
      <c r="S5251" s="5">
        <f t="shared" si="4421"/>
        <v>0</v>
      </c>
      <c r="T5251" s="5">
        <f t="shared" si="4421"/>
        <v>31.6</v>
      </c>
      <c r="U5251" s="5">
        <f t="shared" si="4421"/>
        <v>0</v>
      </c>
      <c r="V5251" s="42">
        <f t="shared" si="4421"/>
        <v>0</v>
      </c>
      <c r="W5251" s="5">
        <f t="shared" si="4366"/>
        <v>100</v>
      </c>
      <c r="X5251" s="27"/>
    </row>
    <row r="5252" spans="1:25" ht="31.5" customHeight="1" x14ac:dyDescent="0.3">
      <c r="A5252" s="4" t="s">
        <v>336</v>
      </c>
      <c r="B5252" s="4" t="s">
        <v>1760</v>
      </c>
      <c r="C5252" s="4" t="s">
        <v>1356</v>
      </c>
      <c r="D5252" s="4"/>
      <c r="E5252" s="14" t="s">
        <v>1358</v>
      </c>
      <c r="F5252" s="5">
        <f t="shared" si="4419"/>
        <v>0</v>
      </c>
      <c r="G5252" s="5">
        <f t="shared" si="4419"/>
        <v>0</v>
      </c>
      <c r="H5252" s="5">
        <f t="shared" si="4419"/>
        <v>0</v>
      </c>
      <c r="I5252" s="5">
        <f t="shared" si="4419"/>
        <v>0</v>
      </c>
      <c r="J5252" s="5">
        <f t="shared" si="4419"/>
        <v>0</v>
      </c>
      <c r="K5252" s="5">
        <f t="shared" si="4419"/>
        <v>0</v>
      </c>
      <c r="L5252" s="5">
        <f t="shared" si="4419"/>
        <v>0</v>
      </c>
      <c r="M5252" s="5">
        <f t="shared" si="4385"/>
        <v>0</v>
      </c>
      <c r="N5252" s="5">
        <f t="shared" si="4420"/>
        <v>31.6</v>
      </c>
      <c r="O5252" s="5">
        <f t="shared" si="4420"/>
        <v>0</v>
      </c>
      <c r="P5252" s="5">
        <f t="shared" si="4421"/>
        <v>0</v>
      </c>
      <c r="Q5252" s="5">
        <f t="shared" si="4421"/>
        <v>0</v>
      </c>
      <c r="R5252" s="5">
        <f t="shared" si="4421"/>
        <v>0</v>
      </c>
      <c r="S5252" s="5">
        <f t="shared" si="4421"/>
        <v>0</v>
      </c>
      <c r="T5252" s="5">
        <f t="shared" si="4421"/>
        <v>31.6</v>
      </c>
      <c r="U5252" s="5">
        <f t="shared" si="4421"/>
        <v>0</v>
      </c>
      <c r="V5252" s="42">
        <f t="shared" si="4421"/>
        <v>0</v>
      </c>
      <c r="W5252" s="5">
        <f t="shared" si="4366"/>
        <v>100</v>
      </c>
      <c r="X5252" s="27"/>
    </row>
    <row r="5253" spans="1:25" ht="31.5" customHeight="1" x14ac:dyDescent="0.3">
      <c r="A5253" s="4" t="s">
        <v>336</v>
      </c>
      <c r="B5253" s="4" t="s">
        <v>1760</v>
      </c>
      <c r="C5253" s="4" t="s">
        <v>1356</v>
      </c>
      <c r="D5253" s="4" t="s">
        <v>11</v>
      </c>
      <c r="E5253" s="14" t="s">
        <v>531</v>
      </c>
      <c r="F5253" s="5">
        <f t="shared" si="4419"/>
        <v>0</v>
      </c>
      <c r="G5253" s="5">
        <f t="shared" si="4419"/>
        <v>0</v>
      </c>
      <c r="H5253" s="5">
        <f t="shared" si="4419"/>
        <v>0</v>
      </c>
      <c r="I5253" s="5">
        <f t="shared" si="4419"/>
        <v>0</v>
      </c>
      <c r="J5253" s="5">
        <f t="shared" si="4419"/>
        <v>0</v>
      </c>
      <c r="K5253" s="5">
        <f t="shared" si="4419"/>
        <v>0</v>
      </c>
      <c r="L5253" s="5">
        <f t="shared" si="4419"/>
        <v>0</v>
      </c>
      <c r="M5253" s="5">
        <f t="shared" si="4385"/>
        <v>0</v>
      </c>
      <c r="N5253" s="5">
        <f t="shared" si="4420"/>
        <v>31.6</v>
      </c>
      <c r="O5253" s="5">
        <f t="shared" si="4420"/>
        <v>0</v>
      </c>
      <c r="P5253" s="5">
        <f t="shared" si="4421"/>
        <v>0</v>
      </c>
      <c r="Q5253" s="5">
        <f t="shared" si="4421"/>
        <v>0</v>
      </c>
      <c r="R5253" s="5">
        <f t="shared" si="4421"/>
        <v>0</v>
      </c>
      <c r="S5253" s="5">
        <f t="shared" si="4421"/>
        <v>0</v>
      </c>
      <c r="T5253" s="5">
        <f t="shared" si="4421"/>
        <v>31.6</v>
      </c>
      <c r="U5253" s="5">
        <f t="shared" si="4421"/>
        <v>0</v>
      </c>
      <c r="V5253" s="42">
        <f t="shared" si="4421"/>
        <v>0</v>
      </c>
      <c r="W5253" s="5">
        <f t="shared" si="4366"/>
        <v>100</v>
      </c>
      <c r="X5253" s="27"/>
    </row>
    <row r="5254" spans="1:25" ht="31.5" customHeight="1" x14ac:dyDescent="0.3">
      <c r="A5254" s="4" t="s">
        <v>336</v>
      </c>
      <c r="B5254" s="4" t="s">
        <v>1760</v>
      </c>
      <c r="C5254" s="4" t="s">
        <v>1356</v>
      </c>
      <c r="D5254" s="4" t="s">
        <v>12</v>
      </c>
      <c r="E5254" s="14" t="s">
        <v>532</v>
      </c>
      <c r="F5254" s="5"/>
      <c r="G5254" s="5"/>
      <c r="H5254" s="5"/>
      <c r="I5254" s="5"/>
      <c r="J5254" s="5"/>
      <c r="K5254" s="5"/>
      <c r="L5254" s="5"/>
      <c r="M5254" s="5">
        <f t="shared" si="4385"/>
        <v>0</v>
      </c>
      <c r="N5254" s="5">
        <v>31.6</v>
      </c>
      <c r="O5254" s="5">
        <v>0</v>
      </c>
      <c r="P5254" s="5">
        <v>0</v>
      </c>
      <c r="Q5254" s="5">
        <v>0</v>
      </c>
      <c r="R5254" s="5">
        <v>0</v>
      </c>
      <c r="S5254" s="5">
        <v>0</v>
      </c>
      <c r="T5254" s="5">
        <v>31.6</v>
      </c>
      <c r="U5254" s="5">
        <v>0</v>
      </c>
      <c r="V5254" s="42">
        <v>0</v>
      </c>
      <c r="W5254" s="5">
        <f t="shared" si="4366"/>
        <v>100</v>
      </c>
      <c r="X5254" s="27"/>
    </row>
    <row r="5255" spans="1:25" s="3" customFormat="1" ht="31.5" customHeight="1" x14ac:dyDescent="0.3">
      <c r="A5255" s="7" t="s">
        <v>336</v>
      </c>
      <c r="B5255" s="7" t="s">
        <v>76</v>
      </c>
      <c r="C5255" s="7"/>
      <c r="D5255" s="7"/>
      <c r="E5255" s="18" t="s">
        <v>492</v>
      </c>
      <c r="F5255" s="8">
        <f t="shared" ref="F5255:L5255" si="4422">F5263+F5256</f>
        <v>2433.9</v>
      </c>
      <c r="G5255" s="8">
        <f t="shared" si="4422"/>
        <v>2433.9</v>
      </c>
      <c r="H5255" s="8">
        <f t="shared" si="4422"/>
        <v>2433.9</v>
      </c>
      <c r="I5255" s="8">
        <f t="shared" si="4422"/>
        <v>0</v>
      </c>
      <c r="J5255" s="8">
        <f t="shared" si="4422"/>
        <v>0</v>
      </c>
      <c r="K5255" s="8">
        <f t="shared" si="4422"/>
        <v>0</v>
      </c>
      <c r="L5255" s="8">
        <f t="shared" si="4422"/>
        <v>2825.78</v>
      </c>
      <c r="M5255" s="8">
        <f t="shared" si="4385"/>
        <v>5259.68</v>
      </c>
      <c r="N5255" s="8">
        <f>N5263+N5256</f>
        <v>5259.68</v>
      </c>
      <c r="O5255" s="8">
        <f>O5263+O5256</f>
        <v>4361.6057000000001</v>
      </c>
      <c r="P5255" s="8">
        <f t="shared" ref="P5255:V5255" si="4423">P5263+P5256</f>
        <v>0</v>
      </c>
      <c r="Q5255" s="8">
        <f t="shared" si="4423"/>
        <v>0</v>
      </c>
      <c r="R5255" s="8">
        <f t="shared" si="4423"/>
        <v>0</v>
      </c>
      <c r="S5255" s="8">
        <f t="shared" si="4423"/>
        <v>0</v>
      </c>
      <c r="T5255" s="8">
        <f>T5263+T5256</f>
        <v>5259.6790600000004</v>
      </c>
      <c r="U5255" s="8">
        <f t="shared" si="4423"/>
        <v>0</v>
      </c>
      <c r="V5255" s="40">
        <f t="shared" si="4423"/>
        <v>0</v>
      </c>
      <c r="W5255" s="8">
        <f t="shared" si="4366"/>
        <v>99.999982128190311</v>
      </c>
      <c r="X5255" s="22"/>
    </row>
    <row r="5256" spans="1:25" s="10" customFormat="1" ht="15.75" customHeight="1" x14ac:dyDescent="0.3">
      <c r="A5256" s="9" t="s">
        <v>336</v>
      </c>
      <c r="B5256" s="9" t="s">
        <v>1761</v>
      </c>
      <c r="C5256" s="9"/>
      <c r="D5256" s="9"/>
      <c r="E5256" s="13" t="s">
        <v>1550</v>
      </c>
      <c r="F5256" s="11">
        <f t="shared" ref="F5256:L5261" si="4424">F5257</f>
        <v>2433.9</v>
      </c>
      <c r="G5256" s="11">
        <f t="shared" si="4424"/>
        <v>2433.9</v>
      </c>
      <c r="H5256" s="11">
        <f t="shared" si="4424"/>
        <v>2433.9</v>
      </c>
      <c r="I5256" s="11">
        <f t="shared" si="4424"/>
        <v>0</v>
      </c>
      <c r="J5256" s="11">
        <f t="shared" si="4424"/>
        <v>0</v>
      </c>
      <c r="K5256" s="11">
        <f t="shared" si="4424"/>
        <v>0</v>
      </c>
      <c r="L5256" s="11">
        <f t="shared" si="4424"/>
        <v>2825.78</v>
      </c>
      <c r="M5256" s="11">
        <f t="shared" si="4385"/>
        <v>5259.68</v>
      </c>
      <c r="N5256" s="11">
        <f t="shared" ref="N5256:O5261" si="4425">N5257</f>
        <v>5259.68</v>
      </c>
      <c r="O5256" s="11">
        <f t="shared" si="4425"/>
        <v>4361.6057000000001</v>
      </c>
      <c r="P5256" s="11">
        <f t="shared" ref="P5256:V5261" si="4426">P5257</f>
        <v>0</v>
      </c>
      <c r="Q5256" s="11">
        <f t="shared" si="4426"/>
        <v>0</v>
      </c>
      <c r="R5256" s="11">
        <f t="shared" si="4426"/>
        <v>0</v>
      </c>
      <c r="S5256" s="11">
        <f t="shared" si="4426"/>
        <v>0</v>
      </c>
      <c r="T5256" s="11">
        <f t="shared" si="4426"/>
        <v>5259.6790600000004</v>
      </c>
      <c r="U5256" s="11">
        <f t="shared" si="4426"/>
        <v>0</v>
      </c>
      <c r="V5256" s="41">
        <f t="shared" si="4426"/>
        <v>0</v>
      </c>
      <c r="W5256" s="11">
        <f t="shared" si="4366"/>
        <v>99.999982128190311</v>
      </c>
      <c r="X5256" s="26"/>
    </row>
    <row r="5257" spans="1:25" ht="15.75" customHeight="1" x14ac:dyDescent="0.3">
      <c r="A5257" s="4" t="s">
        <v>336</v>
      </c>
      <c r="B5257" s="4" t="s">
        <v>1761</v>
      </c>
      <c r="C5257" s="4" t="s">
        <v>125</v>
      </c>
      <c r="D5257" s="4"/>
      <c r="E5257" s="14" t="s">
        <v>1049</v>
      </c>
      <c r="F5257" s="5">
        <f t="shared" si="4424"/>
        <v>2433.9</v>
      </c>
      <c r="G5257" s="5">
        <f t="shared" si="4424"/>
        <v>2433.9</v>
      </c>
      <c r="H5257" s="5">
        <f t="shared" si="4424"/>
        <v>2433.9</v>
      </c>
      <c r="I5257" s="5">
        <f t="shared" si="4424"/>
        <v>0</v>
      </c>
      <c r="J5257" s="5">
        <f t="shared" si="4424"/>
        <v>0</v>
      </c>
      <c r="K5257" s="5">
        <f t="shared" si="4424"/>
        <v>0</v>
      </c>
      <c r="L5257" s="5">
        <f t="shared" si="4424"/>
        <v>2825.78</v>
      </c>
      <c r="M5257" s="5">
        <f t="shared" si="4385"/>
        <v>5259.68</v>
      </c>
      <c r="N5257" s="5">
        <f t="shared" si="4425"/>
        <v>5259.68</v>
      </c>
      <c r="O5257" s="5">
        <f t="shared" si="4425"/>
        <v>4361.6057000000001</v>
      </c>
      <c r="P5257" s="5">
        <f t="shared" si="4426"/>
        <v>0</v>
      </c>
      <c r="Q5257" s="5">
        <f t="shared" si="4426"/>
        <v>0</v>
      </c>
      <c r="R5257" s="5">
        <f t="shared" si="4426"/>
        <v>0</v>
      </c>
      <c r="S5257" s="5">
        <f t="shared" si="4426"/>
        <v>0</v>
      </c>
      <c r="T5257" s="5">
        <f t="shared" si="4426"/>
        <v>5259.6790600000004</v>
      </c>
      <c r="U5257" s="5">
        <f t="shared" si="4426"/>
        <v>0</v>
      </c>
      <c r="V5257" s="42">
        <f t="shared" si="4426"/>
        <v>0</v>
      </c>
      <c r="W5257" s="5">
        <f t="shared" si="4366"/>
        <v>99.999982128190311</v>
      </c>
      <c r="X5257" s="27"/>
    </row>
    <row r="5258" spans="1:25" ht="63" customHeight="1" x14ac:dyDescent="0.3">
      <c r="A5258" s="4" t="s">
        <v>336</v>
      </c>
      <c r="B5258" s="4" t="s">
        <v>1761</v>
      </c>
      <c r="C5258" s="4" t="s">
        <v>188</v>
      </c>
      <c r="D5258" s="4"/>
      <c r="E5258" s="14" t="s">
        <v>1054</v>
      </c>
      <c r="F5258" s="5">
        <f t="shared" si="4424"/>
        <v>2433.9</v>
      </c>
      <c r="G5258" s="5">
        <f t="shared" si="4424"/>
        <v>2433.9</v>
      </c>
      <c r="H5258" s="5">
        <f t="shared" si="4424"/>
        <v>2433.9</v>
      </c>
      <c r="I5258" s="5">
        <f t="shared" si="4424"/>
        <v>0</v>
      </c>
      <c r="J5258" s="5">
        <f t="shared" si="4424"/>
        <v>0</v>
      </c>
      <c r="K5258" s="5">
        <f t="shared" si="4424"/>
        <v>0</v>
      </c>
      <c r="L5258" s="5">
        <f t="shared" si="4424"/>
        <v>2825.78</v>
      </c>
      <c r="M5258" s="5">
        <f t="shared" si="4385"/>
        <v>5259.68</v>
      </c>
      <c r="N5258" s="5">
        <f t="shared" si="4425"/>
        <v>5259.68</v>
      </c>
      <c r="O5258" s="5">
        <f t="shared" si="4425"/>
        <v>4361.6057000000001</v>
      </c>
      <c r="P5258" s="5">
        <f t="shared" si="4426"/>
        <v>0</v>
      </c>
      <c r="Q5258" s="5">
        <f t="shared" si="4426"/>
        <v>0</v>
      </c>
      <c r="R5258" s="5">
        <f t="shared" si="4426"/>
        <v>0</v>
      </c>
      <c r="S5258" s="5">
        <f t="shared" si="4426"/>
        <v>0</v>
      </c>
      <c r="T5258" s="5">
        <f t="shared" si="4426"/>
        <v>5259.6790600000004</v>
      </c>
      <c r="U5258" s="5">
        <f t="shared" si="4426"/>
        <v>0</v>
      </c>
      <c r="V5258" s="42">
        <f t="shared" si="4426"/>
        <v>0</v>
      </c>
      <c r="W5258" s="5">
        <f t="shared" si="4366"/>
        <v>99.999982128190311</v>
      </c>
      <c r="X5258" s="27"/>
    </row>
    <row r="5259" spans="1:25" ht="63" customHeight="1" x14ac:dyDescent="0.3">
      <c r="A5259" s="4" t="s">
        <v>336</v>
      </c>
      <c r="B5259" s="4" t="s">
        <v>1761</v>
      </c>
      <c r="C5259" s="4" t="s">
        <v>339</v>
      </c>
      <c r="D5259" s="4"/>
      <c r="E5259" s="14" t="s">
        <v>1055</v>
      </c>
      <c r="F5259" s="5">
        <f t="shared" si="4424"/>
        <v>2433.9</v>
      </c>
      <c r="G5259" s="5">
        <f t="shared" si="4424"/>
        <v>2433.9</v>
      </c>
      <c r="H5259" s="5">
        <f t="shared" si="4424"/>
        <v>2433.9</v>
      </c>
      <c r="I5259" s="5">
        <f t="shared" si="4424"/>
        <v>0</v>
      </c>
      <c r="J5259" s="5">
        <f t="shared" si="4424"/>
        <v>0</v>
      </c>
      <c r="K5259" s="5">
        <f t="shared" si="4424"/>
        <v>0</v>
      </c>
      <c r="L5259" s="5">
        <f t="shared" si="4424"/>
        <v>2825.78</v>
      </c>
      <c r="M5259" s="5">
        <f t="shared" si="4385"/>
        <v>5259.68</v>
      </c>
      <c r="N5259" s="5">
        <f t="shared" si="4425"/>
        <v>5259.68</v>
      </c>
      <c r="O5259" s="5">
        <f t="shared" si="4425"/>
        <v>4361.6057000000001</v>
      </c>
      <c r="P5259" s="5">
        <f t="shared" si="4426"/>
        <v>0</v>
      </c>
      <c r="Q5259" s="5">
        <f t="shared" si="4426"/>
        <v>0</v>
      </c>
      <c r="R5259" s="5">
        <f t="shared" si="4426"/>
        <v>0</v>
      </c>
      <c r="S5259" s="5">
        <f t="shared" si="4426"/>
        <v>0</v>
      </c>
      <c r="T5259" s="5">
        <f t="shared" si="4426"/>
        <v>5259.6790600000004</v>
      </c>
      <c r="U5259" s="5">
        <f t="shared" si="4426"/>
        <v>0</v>
      </c>
      <c r="V5259" s="42">
        <f t="shared" si="4426"/>
        <v>0</v>
      </c>
      <c r="W5259" s="5">
        <f t="shared" si="4366"/>
        <v>99.999982128190311</v>
      </c>
      <c r="X5259" s="27"/>
    </row>
    <row r="5260" spans="1:25" ht="47.25" customHeight="1" x14ac:dyDescent="0.3">
      <c r="A5260" s="4" t="s">
        <v>336</v>
      </c>
      <c r="B5260" s="4" t="s">
        <v>1761</v>
      </c>
      <c r="C5260" s="4" t="s">
        <v>338</v>
      </c>
      <c r="D5260" s="4"/>
      <c r="E5260" s="14" t="s">
        <v>567</v>
      </c>
      <c r="F5260" s="5">
        <f t="shared" si="4424"/>
        <v>2433.9</v>
      </c>
      <c r="G5260" s="5">
        <f t="shared" si="4424"/>
        <v>2433.9</v>
      </c>
      <c r="H5260" s="5">
        <f t="shared" si="4424"/>
        <v>2433.9</v>
      </c>
      <c r="I5260" s="5">
        <f t="shared" si="4424"/>
        <v>0</v>
      </c>
      <c r="J5260" s="5">
        <f t="shared" si="4424"/>
        <v>0</v>
      </c>
      <c r="K5260" s="5">
        <f t="shared" si="4424"/>
        <v>0</v>
      </c>
      <c r="L5260" s="5">
        <f t="shared" si="4424"/>
        <v>2825.78</v>
      </c>
      <c r="M5260" s="5">
        <f t="shared" si="4385"/>
        <v>5259.68</v>
      </c>
      <c r="N5260" s="5">
        <f t="shared" si="4425"/>
        <v>5259.68</v>
      </c>
      <c r="O5260" s="5">
        <f t="shared" si="4425"/>
        <v>4361.6057000000001</v>
      </c>
      <c r="P5260" s="5">
        <f t="shared" si="4426"/>
        <v>0</v>
      </c>
      <c r="Q5260" s="5">
        <f t="shared" si="4426"/>
        <v>0</v>
      </c>
      <c r="R5260" s="5">
        <f t="shared" si="4426"/>
        <v>0</v>
      </c>
      <c r="S5260" s="5">
        <f t="shared" si="4426"/>
        <v>0</v>
      </c>
      <c r="T5260" s="5">
        <f t="shared" si="4426"/>
        <v>5259.6790600000004</v>
      </c>
      <c r="U5260" s="5">
        <f t="shared" si="4426"/>
        <v>0</v>
      </c>
      <c r="V5260" s="42">
        <f t="shared" si="4426"/>
        <v>0</v>
      </c>
      <c r="W5260" s="5">
        <f t="shared" si="4366"/>
        <v>99.999982128190311</v>
      </c>
      <c r="X5260" s="27"/>
    </row>
    <row r="5261" spans="1:25" ht="31.5" customHeight="1" x14ac:dyDescent="0.3">
      <c r="A5261" s="4" t="s">
        <v>336</v>
      </c>
      <c r="B5261" s="4" t="s">
        <v>1761</v>
      </c>
      <c r="C5261" s="4" t="s">
        <v>338</v>
      </c>
      <c r="D5261" s="4" t="s">
        <v>11</v>
      </c>
      <c r="E5261" s="14" t="s">
        <v>531</v>
      </c>
      <c r="F5261" s="5">
        <f t="shared" si="4424"/>
        <v>2433.9</v>
      </c>
      <c r="G5261" s="5">
        <f t="shared" si="4424"/>
        <v>2433.9</v>
      </c>
      <c r="H5261" s="5">
        <f t="shared" si="4424"/>
        <v>2433.9</v>
      </c>
      <c r="I5261" s="5">
        <f t="shared" si="4424"/>
        <v>0</v>
      </c>
      <c r="J5261" s="5">
        <f t="shared" si="4424"/>
        <v>0</v>
      </c>
      <c r="K5261" s="5">
        <f t="shared" si="4424"/>
        <v>0</v>
      </c>
      <c r="L5261" s="5">
        <f t="shared" si="4424"/>
        <v>2825.78</v>
      </c>
      <c r="M5261" s="5">
        <f t="shared" si="4385"/>
        <v>5259.68</v>
      </c>
      <c r="N5261" s="5">
        <f t="shared" si="4425"/>
        <v>5259.68</v>
      </c>
      <c r="O5261" s="5">
        <f t="shared" si="4425"/>
        <v>4361.6057000000001</v>
      </c>
      <c r="P5261" s="5">
        <f t="shared" si="4426"/>
        <v>0</v>
      </c>
      <c r="Q5261" s="5">
        <f t="shared" si="4426"/>
        <v>0</v>
      </c>
      <c r="R5261" s="5">
        <f t="shared" si="4426"/>
        <v>0</v>
      </c>
      <c r="S5261" s="5">
        <f t="shared" si="4426"/>
        <v>0</v>
      </c>
      <c r="T5261" s="5">
        <f t="shared" si="4426"/>
        <v>5259.6790600000004</v>
      </c>
      <c r="U5261" s="5">
        <f t="shared" si="4426"/>
        <v>0</v>
      </c>
      <c r="V5261" s="42">
        <f t="shared" si="4426"/>
        <v>0</v>
      </c>
      <c r="W5261" s="5">
        <f t="shared" ref="W5261:W5324" si="4427">T5261/N5261*100</f>
        <v>99.999982128190311</v>
      </c>
      <c r="X5261" s="27"/>
    </row>
    <row r="5262" spans="1:25" ht="31.5" customHeight="1" x14ac:dyDescent="0.3">
      <c r="A5262" s="4" t="s">
        <v>336</v>
      </c>
      <c r="B5262" s="4" t="s">
        <v>1761</v>
      </c>
      <c r="C5262" s="4" t="s">
        <v>338</v>
      </c>
      <c r="D5262" s="4" t="s">
        <v>12</v>
      </c>
      <c r="E5262" s="14" t="s">
        <v>532</v>
      </c>
      <c r="F5262" s="5">
        <v>2433.9</v>
      </c>
      <c r="G5262" s="5">
        <v>2433.9</v>
      </c>
      <c r="H5262" s="5">
        <v>2433.9</v>
      </c>
      <c r="I5262" s="5"/>
      <c r="J5262" s="5"/>
      <c r="K5262" s="5"/>
      <c r="L5262" s="5">
        <f>3015.209-187.56-1.629-0.24</f>
        <v>2825.78</v>
      </c>
      <c r="M5262" s="5">
        <f t="shared" si="4385"/>
        <v>5259.68</v>
      </c>
      <c r="N5262" s="5">
        <v>5259.68</v>
      </c>
      <c r="O5262" s="5">
        <v>4361.6057000000001</v>
      </c>
      <c r="P5262" s="5">
        <v>0</v>
      </c>
      <c r="Q5262" s="5">
        <v>0</v>
      </c>
      <c r="R5262" s="5">
        <v>0</v>
      </c>
      <c r="S5262" s="5">
        <v>0</v>
      </c>
      <c r="T5262" s="5">
        <v>5259.6790600000004</v>
      </c>
      <c r="U5262" s="5">
        <v>0</v>
      </c>
      <c r="V5262" s="42">
        <v>0</v>
      </c>
      <c r="W5262" s="5">
        <f t="shared" si="4427"/>
        <v>99.999982128190311</v>
      </c>
      <c r="X5262" s="27"/>
    </row>
    <row r="5263" spans="1:25" s="10" customFormat="1" ht="31.5" hidden="1" customHeight="1" x14ac:dyDescent="0.25">
      <c r="A5263" s="9" t="s">
        <v>336</v>
      </c>
      <c r="B5263" s="9" t="s">
        <v>1762</v>
      </c>
      <c r="C5263" s="9"/>
      <c r="D5263" s="9"/>
      <c r="E5263" s="13" t="s">
        <v>507</v>
      </c>
      <c r="F5263" s="11">
        <f t="shared" ref="F5263:L5268" si="4428">F5264</f>
        <v>0</v>
      </c>
      <c r="G5263" s="11">
        <f t="shared" si="4428"/>
        <v>0</v>
      </c>
      <c r="H5263" s="11">
        <f t="shared" si="4428"/>
        <v>0</v>
      </c>
      <c r="I5263" s="11">
        <f t="shared" si="4428"/>
        <v>0</v>
      </c>
      <c r="J5263" s="11">
        <f t="shared" si="4428"/>
        <v>0</v>
      </c>
      <c r="K5263" s="11">
        <f t="shared" si="4428"/>
        <v>0</v>
      </c>
      <c r="L5263" s="11">
        <f t="shared" si="4428"/>
        <v>0</v>
      </c>
      <c r="M5263" s="11">
        <f t="shared" si="4385"/>
        <v>0</v>
      </c>
      <c r="N5263" s="11">
        <f t="shared" ref="N5263:O5268" si="4429">N5264</f>
        <v>0</v>
      </c>
      <c r="O5263" s="11">
        <f t="shared" si="4429"/>
        <v>0</v>
      </c>
      <c r="P5263" s="11">
        <f t="shared" ref="P5263:V5268" si="4430">P5264</f>
        <v>0</v>
      </c>
      <c r="Q5263" s="11">
        <f t="shared" si="4430"/>
        <v>0</v>
      </c>
      <c r="R5263" s="11">
        <f t="shared" si="4430"/>
        <v>0</v>
      </c>
      <c r="S5263" s="11">
        <f t="shared" si="4430"/>
        <v>0</v>
      </c>
      <c r="T5263" s="11">
        <f t="shared" si="4430"/>
        <v>0</v>
      </c>
      <c r="U5263" s="11">
        <f t="shared" si="4430"/>
        <v>0</v>
      </c>
      <c r="V5263" s="41">
        <f t="shared" si="4430"/>
        <v>0</v>
      </c>
      <c r="W5263" s="11" t="e">
        <f t="shared" si="4427"/>
        <v>#DIV/0!</v>
      </c>
      <c r="X5263" s="27" t="s">
        <v>1591</v>
      </c>
      <c r="Y5263" s="10" t="s">
        <v>1630</v>
      </c>
    </row>
    <row r="5264" spans="1:25" ht="15.75" hidden="1" customHeight="1" x14ac:dyDescent="0.25">
      <c r="A5264" s="4" t="s">
        <v>336</v>
      </c>
      <c r="B5264" s="4" t="s">
        <v>1762</v>
      </c>
      <c r="C5264" s="4" t="s">
        <v>125</v>
      </c>
      <c r="D5264" s="4"/>
      <c r="E5264" s="14" t="s">
        <v>1049</v>
      </c>
      <c r="F5264" s="5">
        <f t="shared" si="4428"/>
        <v>0</v>
      </c>
      <c r="G5264" s="5">
        <f t="shared" si="4428"/>
        <v>0</v>
      </c>
      <c r="H5264" s="5">
        <f t="shared" si="4428"/>
        <v>0</v>
      </c>
      <c r="I5264" s="5">
        <f t="shared" si="4428"/>
        <v>0</v>
      </c>
      <c r="J5264" s="5">
        <f t="shared" si="4428"/>
        <v>0</v>
      </c>
      <c r="K5264" s="5">
        <f t="shared" si="4428"/>
        <v>0</v>
      </c>
      <c r="L5264" s="5">
        <f t="shared" si="4428"/>
        <v>0</v>
      </c>
      <c r="M5264" s="5">
        <f t="shared" si="4385"/>
        <v>0</v>
      </c>
      <c r="N5264" s="5">
        <f t="shared" si="4429"/>
        <v>0</v>
      </c>
      <c r="O5264" s="5">
        <f t="shared" si="4429"/>
        <v>0</v>
      </c>
      <c r="P5264" s="5">
        <f t="shared" si="4430"/>
        <v>0</v>
      </c>
      <c r="Q5264" s="5">
        <f t="shared" si="4430"/>
        <v>0</v>
      </c>
      <c r="R5264" s="5">
        <f t="shared" si="4430"/>
        <v>0</v>
      </c>
      <c r="S5264" s="5">
        <f t="shared" si="4430"/>
        <v>0</v>
      </c>
      <c r="T5264" s="5">
        <f t="shared" si="4430"/>
        <v>0</v>
      </c>
      <c r="U5264" s="5">
        <f t="shared" si="4430"/>
        <v>0</v>
      </c>
      <c r="V5264" s="42">
        <f t="shared" si="4430"/>
        <v>0</v>
      </c>
      <c r="W5264" s="5" t="e">
        <f t="shared" si="4427"/>
        <v>#DIV/0!</v>
      </c>
      <c r="X5264" s="27" t="s">
        <v>1591</v>
      </c>
      <c r="Y5264" s="10" t="s">
        <v>1630</v>
      </c>
    </row>
    <row r="5265" spans="1:25" ht="63" hidden="1" customHeight="1" x14ac:dyDescent="0.25">
      <c r="A5265" s="4" t="s">
        <v>336</v>
      </c>
      <c r="B5265" s="4" t="s">
        <v>1762</v>
      </c>
      <c r="C5265" s="4" t="s">
        <v>188</v>
      </c>
      <c r="D5265" s="4"/>
      <c r="E5265" s="14" t="s">
        <v>1054</v>
      </c>
      <c r="F5265" s="5">
        <f t="shared" si="4428"/>
        <v>0</v>
      </c>
      <c r="G5265" s="5">
        <f t="shared" si="4428"/>
        <v>0</v>
      </c>
      <c r="H5265" s="5">
        <f t="shared" si="4428"/>
        <v>0</v>
      </c>
      <c r="I5265" s="5">
        <f t="shared" si="4428"/>
        <v>0</v>
      </c>
      <c r="J5265" s="5">
        <f t="shared" si="4428"/>
        <v>0</v>
      </c>
      <c r="K5265" s="5">
        <f t="shared" si="4428"/>
        <v>0</v>
      </c>
      <c r="L5265" s="5">
        <f t="shared" si="4428"/>
        <v>0</v>
      </c>
      <c r="M5265" s="5">
        <f t="shared" si="4385"/>
        <v>0</v>
      </c>
      <c r="N5265" s="5">
        <f t="shared" si="4429"/>
        <v>0</v>
      </c>
      <c r="O5265" s="5">
        <f t="shared" si="4429"/>
        <v>0</v>
      </c>
      <c r="P5265" s="5">
        <f t="shared" si="4430"/>
        <v>0</v>
      </c>
      <c r="Q5265" s="5">
        <f t="shared" si="4430"/>
        <v>0</v>
      </c>
      <c r="R5265" s="5">
        <f t="shared" si="4430"/>
        <v>0</v>
      </c>
      <c r="S5265" s="5">
        <f t="shared" si="4430"/>
        <v>0</v>
      </c>
      <c r="T5265" s="5">
        <f t="shared" si="4430"/>
        <v>0</v>
      </c>
      <c r="U5265" s="5">
        <f t="shared" si="4430"/>
        <v>0</v>
      </c>
      <c r="V5265" s="42">
        <f t="shared" si="4430"/>
        <v>0</v>
      </c>
      <c r="W5265" s="5" t="e">
        <f t="shared" si="4427"/>
        <v>#DIV/0!</v>
      </c>
      <c r="X5265" s="27" t="s">
        <v>1591</v>
      </c>
      <c r="Y5265" s="10" t="s">
        <v>1630</v>
      </c>
    </row>
    <row r="5266" spans="1:25" ht="63" hidden="1" customHeight="1" x14ac:dyDescent="0.25">
      <c r="A5266" s="4" t="s">
        <v>336</v>
      </c>
      <c r="B5266" s="4" t="s">
        <v>1762</v>
      </c>
      <c r="C5266" s="4" t="s">
        <v>339</v>
      </c>
      <c r="D5266" s="4"/>
      <c r="E5266" s="14" t="s">
        <v>1055</v>
      </c>
      <c r="F5266" s="5">
        <f t="shared" si="4428"/>
        <v>0</v>
      </c>
      <c r="G5266" s="5">
        <f t="shared" si="4428"/>
        <v>0</v>
      </c>
      <c r="H5266" s="5">
        <f t="shared" si="4428"/>
        <v>0</v>
      </c>
      <c r="I5266" s="5">
        <f t="shared" si="4428"/>
        <v>0</v>
      </c>
      <c r="J5266" s="5">
        <f t="shared" si="4428"/>
        <v>0</v>
      </c>
      <c r="K5266" s="5">
        <f t="shared" si="4428"/>
        <v>0</v>
      </c>
      <c r="L5266" s="5">
        <f t="shared" si="4428"/>
        <v>0</v>
      </c>
      <c r="M5266" s="5">
        <f t="shared" si="4385"/>
        <v>0</v>
      </c>
      <c r="N5266" s="5">
        <f t="shared" si="4429"/>
        <v>0</v>
      </c>
      <c r="O5266" s="5">
        <f t="shared" si="4429"/>
        <v>0</v>
      </c>
      <c r="P5266" s="5">
        <f t="shared" si="4430"/>
        <v>0</v>
      </c>
      <c r="Q5266" s="5">
        <f t="shared" si="4430"/>
        <v>0</v>
      </c>
      <c r="R5266" s="5">
        <f t="shared" si="4430"/>
        <v>0</v>
      </c>
      <c r="S5266" s="5">
        <f t="shared" si="4430"/>
        <v>0</v>
      </c>
      <c r="T5266" s="5">
        <f t="shared" si="4430"/>
        <v>0</v>
      </c>
      <c r="U5266" s="5">
        <f t="shared" si="4430"/>
        <v>0</v>
      </c>
      <c r="V5266" s="42">
        <f t="shared" si="4430"/>
        <v>0</v>
      </c>
      <c r="W5266" s="5" t="e">
        <f t="shared" si="4427"/>
        <v>#DIV/0!</v>
      </c>
      <c r="X5266" s="27" t="s">
        <v>1591</v>
      </c>
      <c r="Y5266" s="10" t="s">
        <v>1630</v>
      </c>
    </row>
    <row r="5267" spans="1:25" ht="47.25" hidden="1" customHeight="1" x14ac:dyDescent="0.25">
      <c r="A5267" s="4" t="s">
        <v>336</v>
      </c>
      <c r="B5267" s="4" t="s">
        <v>1762</v>
      </c>
      <c r="C5267" s="4" t="s">
        <v>338</v>
      </c>
      <c r="D5267" s="4"/>
      <c r="E5267" s="14" t="s">
        <v>567</v>
      </c>
      <c r="F5267" s="5">
        <f t="shared" si="4428"/>
        <v>0</v>
      </c>
      <c r="G5267" s="5">
        <f t="shared" si="4428"/>
        <v>0</v>
      </c>
      <c r="H5267" s="5">
        <f t="shared" si="4428"/>
        <v>0</v>
      </c>
      <c r="I5267" s="5">
        <f t="shared" si="4428"/>
        <v>0</v>
      </c>
      <c r="J5267" s="5">
        <f t="shared" si="4428"/>
        <v>0</v>
      </c>
      <c r="K5267" s="5">
        <f t="shared" si="4428"/>
        <v>0</v>
      </c>
      <c r="L5267" s="5">
        <f t="shared" si="4428"/>
        <v>0</v>
      </c>
      <c r="M5267" s="5">
        <f t="shared" si="4385"/>
        <v>0</v>
      </c>
      <c r="N5267" s="5">
        <f t="shared" si="4429"/>
        <v>0</v>
      </c>
      <c r="O5267" s="5">
        <f t="shared" si="4429"/>
        <v>0</v>
      </c>
      <c r="P5267" s="5">
        <f t="shared" si="4430"/>
        <v>0</v>
      </c>
      <c r="Q5267" s="5">
        <f t="shared" si="4430"/>
        <v>0</v>
      </c>
      <c r="R5267" s="5">
        <f t="shared" si="4430"/>
        <v>0</v>
      </c>
      <c r="S5267" s="5">
        <f t="shared" si="4430"/>
        <v>0</v>
      </c>
      <c r="T5267" s="5">
        <f t="shared" si="4430"/>
        <v>0</v>
      </c>
      <c r="U5267" s="5">
        <f t="shared" si="4430"/>
        <v>0</v>
      </c>
      <c r="V5267" s="42">
        <f t="shared" si="4430"/>
        <v>0</v>
      </c>
      <c r="W5267" s="5" t="e">
        <f t="shared" si="4427"/>
        <v>#DIV/0!</v>
      </c>
      <c r="X5267" s="27" t="s">
        <v>1591</v>
      </c>
      <c r="Y5267" s="10" t="s">
        <v>1630</v>
      </c>
    </row>
    <row r="5268" spans="1:25" ht="31.5" hidden="1" customHeight="1" x14ac:dyDescent="0.3">
      <c r="A5268" s="4" t="s">
        <v>336</v>
      </c>
      <c r="B5268" s="4" t="s">
        <v>1762</v>
      </c>
      <c r="C5268" s="4" t="s">
        <v>338</v>
      </c>
      <c r="D5268" s="4" t="s">
        <v>11</v>
      </c>
      <c r="E5268" s="14" t="s">
        <v>531</v>
      </c>
      <c r="F5268" s="5">
        <f t="shared" si="4428"/>
        <v>0</v>
      </c>
      <c r="G5268" s="5">
        <f t="shared" si="4428"/>
        <v>0</v>
      </c>
      <c r="H5268" s="5">
        <f t="shared" si="4428"/>
        <v>0</v>
      </c>
      <c r="I5268" s="5">
        <f t="shared" si="4428"/>
        <v>0</v>
      </c>
      <c r="J5268" s="5">
        <f t="shared" si="4428"/>
        <v>0</v>
      </c>
      <c r="K5268" s="5">
        <f t="shared" si="4428"/>
        <v>0</v>
      </c>
      <c r="L5268" s="5">
        <f t="shared" si="4428"/>
        <v>0</v>
      </c>
      <c r="M5268" s="5">
        <f t="shared" si="4385"/>
        <v>0</v>
      </c>
      <c r="N5268" s="5">
        <f t="shared" si="4429"/>
        <v>0</v>
      </c>
      <c r="O5268" s="5">
        <f t="shared" si="4429"/>
        <v>0</v>
      </c>
      <c r="P5268" s="5">
        <f t="shared" si="4430"/>
        <v>0</v>
      </c>
      <c r="Q5268" s="5">
        <f t="shared" si="4430"/>
        <v>0</v>
      </c>
      <c r="R5268" s="5">
        <f t="shared" si="4430"/>
        <v>0</v>
      </c>
      <c r="S5268" s="5">
        <f t="shared" si="4430"/>
        <v>0</v>
      </c>
      <c r="T5268" s="5">
        <f t="shared" si="4430"/>
        <v>0</v>
      </c>
      <c r="U5268" s="5">
        <f t="shared" si="4430"/>
        <v>0</v>
      </c>
      <c r="V5268" s="42">
        <f t="shared" si="4430"/>
        <v>0</v>
      </c>
      <c r="W5268" s="5" t="e">
        <f t="shared" si="4427"/>
        <v>#DIV/0!</v>
      </c>
      <c r="X5268" s="27" t="s">
        <v>1591</v>
      </c>
      <c r="Y5268" s="10" t="s">
        <v>1630</v>
      </c>
    </row>
    <row r="5269" spans="1:25" ht="31.5" hidden="1" customHeight="1" x14ac:dyDescent="0.3">
      <c r="A5269" s="4" t="s">
        <v>336</v>
      </c>
      <c r="B5269" s="4" t="s">
        <v>1762</v>
      </c>
      <c r="C5269" s="4" t="s">
        <v>338</v>
      </c>
      <c r="D5269" s="4" t="s">
        <v>12</v>
      </c>
      <c r="E5269" s="14" t="s">
        <v>532</v>
      </c>
      <c r="F5269" s="5"/>
      <c r="G5269" s="5"/>
      <c r="H5269" s="5"/>
      <c r="I5269" s="5"/>
      <c r="J5269" s="5"/>
      <c r="K5269" s="5"/>
      <c r="L5269" s="5"/>
      <c r="M5269" s="5">
        <f t="shared" si="4385"/>
        <v>0</v>
      </c>
      <c r="N5269" s="5">
        <v>0</v>
      </c>
      <c r="O5269" s="5">
        <v>0</v>
      </c>
      <c r="P5269" s="5">
        <v>0</v>
      </c>
      <c r="Q5269" s="5">
        <v>0</v>
      </c>
      <c r="R5269" s="5">
        <v>0</v>
      </c>
      <c r="S5269" s="5">
        <v>0</v>
      </c>
      <c r="T5269" s="5">
        <v>0</v>
      </c>
      <c r="U5269" s="5">
        <v>0</v>
      </c>
      <c r="V5269" s="42">
        <v>0</v>
      </c>
      <c r="W5269" s="5" t="e">
        <f t="shared" si="4427"/>
        <v>#DIV/0!</v>
      </c>
      <c r="X5269" s="27" t="s">
        <v>1591</v>
      </c>
      <c r="Y5269" s="10" t="s">
        <v>1630</v>
      </c>
    </row>
    <row r="5270" spans="1:25" s="3" customFormat="1" ht="15.75" customHeight="1" x14ac:dyDescent="0.3">
      <c r="A5270" s="7" t="s">
        <v>336</v>
      </c>
      <c r="B5270" s="7" t="s">
        <v>30</v>
      </c>
      <c r="C5270" s="7"/>
      <c r="D5270" s="7"/>
      <c r="E5270" s="18" t="s">
        <v>493</v>
      </c>
      <c r="F5270" s="8">
        <f t="shared" ref="F5270:L5271" si="4431">F5271</f>
        <v>28457.1</v>
      </c>
      <c r="G5270" s="8">
        <f t="shared" si="4431"/>
        <v>18457.099999999999</v>
      </c>
      <c r="H5270" s="8">
        <f t="shared" si="4431"/>
        <v>18457.099999999999</v>
      </c>
      <c r="I5270" s="8">
        <f t="shared" si="4431"/>
        <v>0</v>
      </c>
      <c r="J5270" s="8">
        <f t="shared" si="4431"/>
        <v>0</v>
      </c>
      <c r="K5270" s="8">
        <f t="shared" si="4431"/>
        <v>0</v>
      </c>
      <c r="L5270" s="8">
        <f t="shared" si="4431"/>
        <v>3165.6110000000003</v>
      </c>
      <c r="M5270" s="8">
        <f t="shared" si="4385"/>
        <v>31622.710999999999</v>
      </c>
      <c r="N5270" s="8">
        <f>N5271</f>
        <v>31622.711000000003</v>
      </c>
      <c r="O5270" s="8">
        <f>O5271</f>
        <v>17038.546559999999</v>
      </c>
      <c r="P5270" s="8">
        <f t="shared" ref="P5270:V5270" si="4432">P5271</f>
        <v>0</v>
      </c>
      <c r="Q5270" s="8">
        <f t="shared" si="4432"/>
        <v>0</v>
      </c>
      <c r="R5270" s="8">
        <f t="shared" si="4432"/>
        <v>0</v>
      </c>
      <c r="S5270" s="8">
        <f t="shared" si="4432"/>
        <v>0</v>
      </c>
      <c r="T5270" s="8">
        <f t="shared" si="4432"/>
        <v>31609.482180000003</v>
      </c>
      <c r="U5270" s="8">
        <f t="shared" si="4432"/>
        <v>0</v>
      </c>
      <c r="V5270" s="40">
        <f t="shared" si="4432"/>
        <v>0</v>
      </c>
      <c r="W5270" s="8">
        <f t="shared" si="4427"/>
        <v>99.958166711260148</v>
      </c>
      <c r="X5270" s="22"/>
    </row>
    <row r="5271" spans="1:25" s="10" customFormat="1" ht="15.75" customHeight="1" x14ac:dyDescent="0.3">
      <c r="A5271" s="9" t="s">
        <v>336</v>
      </c>
      <c r="B5271" s="9" t="s">
        <v>1766</v>
      </c>
      <c r="C5271" s="9"/>
      <c r="D5271" s="9"/>
      <c r="E5271" s="13" t="s">
        <v>511</v>
      </c>
      <c r="F5271" s="11">
        <f t="shared" si="4431"/>
        <v>28457.1</v>
      </c>
      <c r="G5271" s="11">
        <f t="shared" si="4431"/>
        <v>18457.099999999999</v>
      </c>
      <c r="H5271" s="11">
        <f t="shared" si="4431"/>
        <v>18457.099999999999</v>
      </c>
      <c r="I5271" s="11">
        <f t="shared" si="4431"/>
        <v>0</v>
      </c>
      <c r="J5271" s="11">
        <f t="shared" si="4431"/>
        <v>0</v>
      </c>
      <c r="K5271" s="11">
        <f t="shared" si="4431"/>
        <v>0</v>
      </c>
      <c r="L5271" s="11">
        <f>L5272+L5331</f>
        <v>3165.6110000000003</v>
      </c>
      <c r="M5271" s="11">
        <f t="shared" si="4385"/>
        <v>31622.710999999999</v>
      </c>
      <c r="N5271" s="11">
        <f t="shared" ref="N5271:V5271" si="4433">N5272+N5331</f>
        <v>31622.711000000003</v>
      </c>
      <c r="O5271" s="11">
        <f t="shared" si="4433"/>
        <v>17038.546559999999</v>
      </c>
      <c r="P5271" s="11">
        <f t="shared" si="4433"/>
        <v>0</v>
      </c>
      <c r="Q5271" s="11">
        <f t="shared" si="4433"/>
        <v>0</v>
      </c>
      <c r="R5271" s="11">
        <f t="shared" si="4433"/>
        <v>0</v>
      </c>
      <c r="S5271" s="11">
        <f t="shared" si="4433"/>
        <v>0</v>
      </c>
      <c r="T5271" s="11">
        <f t="shared" si="4433"/>
        <v>31609.482180000003</v>
      </c>
      <c r="U5271" s="11">
        <f t="shared" si="4433"/>
        <v>0</v>
      </c>
      <c r="V5271" s="41">
        <f t="shared" si="4433"/>
        <v>0</v>
      </c>
      <c r="W5271" s="11">
        <f t="shared" si="4427"/>
        <v>99.958166711260148</v>
      </c>
      <c r="X5271" s="26"/>
    </row>
    <row r="5272" spans="1:25" ht="31.5" customHeight="1" x14ac:dyDescent="0.3">
      <c r="A5272" s="4" t="s">
        <v>336</v>
      </c>
      <c r="B5272" s="4" t="s">
        <v>1766</v>
      </c>
      <c r="C5272" s="4" t="s">
        <v>211</v>
      </c>
      <c r="D5272" s="4"/>
      <c r="E5272" s="14" t="s">
        <v>1138</v>
      </c>
      <c r="F5272" s="5">
        <f t="shared" ref="F5272:L5272" si="4434">F5273+F5288+F5314</f>
        <v>28457.1</v>
      </c>
      <c r="G5272" s="5">
        <f t="shared" si="4434"/>
        <v>18457.099999999999</v>
      </c>
      <c r="H5272" s="5">
        <f t="shared" si="4434"/>
        <v>18457.099999999999</v>
      </c>
      <c r="I5272" s="5">
        <f t="shared" si="4434"/>
        <v>0</v>
      </c>
      <c r="J5272" s="5">
        <f t="shared" si="4434"/>
        <v>0</v>
      </c>
      <c r="K5272" s="5">
        <f t="shared" si="4434"/>
        <v>0</v>
      </c>
      <c r="L5272" s="5">
        <f t="shared" si="4434"/>
        <v>2835.2070000000003</v>
      </c>
      <c r="M5272" s="5">
        <f t="shared" si="4385"/>
        <v>31292.307000000001</v>
      </c>
      <c r="N5272" s="5">
        <f>N5273+N5288+N5314</f>
        <v>30327.088660000001</v>
      </c>
      <c r="O5272" s="5">
        <f>O5273+O5288+O5314</f>
        <v>16061.67805</v>
      </c>
      <c r="P5272" s="5">
        <f t="shared" ref="P5272:V5272" si="4435">P5273+P5288+P5314</f>
        <v>0</v>
      </c>
      <c r="Q5272" s="5">
        <f t="shared" si="4435"/>
        <v>0</v>
      </c>
      <c r="R5272" s="5">
        <f t="shared" si="4435"/>
        <v>0</v>
      </c>
      <c r="S5272" s="5">
        <f t="shared" si="4435"/>
        <v>0</v>
      </c>
      <c r="T5272" s="5">
        <f t="shared" si="4435"/>
        <v>30313.860830000001</v>
      </c>
      <c r="U5272" s="5">
        <f t="shared" si="4435"/>
        <v>0</v>
      </c>
      <c r="V5272" s="42">
        <f t="shared" si="4435"/>
        <v>0</v>
      </c>
      <c r="W5272" s="5">
        <f t="shared" si="4427"/>
        <v>99.956382789827614</v>
      </c>
      <c r="X5272" s="27"/>
    </row>
    <row r="5273" spans="1:25" ht="31.5" customHeight="1" x14ac:dyDescent="0.3">
      <c r="A5273" s="4" t="s">
        <v>336</v>
      </c>
      <c r="B5273" s="4" t="s">
        <v>1766</v>
      </c>
      <c r="C5273" s="4" t="s">
        <v>346</v>
      </c>
      <c r="D5273" s="4"/>
      <c r="E5273" s="14" t="s">
        <v>1139</v>
      </c>
      <c r="F5273" s="5">
        <f t="shared" ref="F5273:L5273" si="4436">F5274+F5278+F5284</f>
        <v>3497.5</v>
      </c>
      <c r="G5273" s="5">
        <f t="shared" si="4436"/>
        <v>997.5</v>
      </c>
      <c r="H5273" s="5">
        <f t="shared" si="4436"/>
        <v>997.5</v>
      </c>
      <c r="I5273" s="5">
        <f t="shared" si="4436"/>
        <v>0</v>
      </c>
      <c r="J5273" s="5">
        <f t="shared" si="4436"/>
        <v>0</v>
      </c>
      <c r="K5273" s="5">
        <f t="shared" si="4436"/>
        <v>0</v>
      </c>
      <c r="L5273" s="5">
        <f t="shared" si="4436"/>
        <v>-1914.91</v>
      </c>
      <c r="M5273" s="5">
        <f t="shared" si="4385"/>
        <v>1582.59</v>
      </c>
      <c r="N5273" s="5">
        <f>N5274+N5278+N5284</f>
        <v>984.12450000000001</v>
      </c>
      <c r="O5273" s="5">
        <f>O5274+O5278+O5284</f>
        <v>659.928</v>
      </c>
      <c r="P5273" s="5">
        <f t="shared" ref="P5273:V5273" si="4437">P5274+P5278+P5284</f>
        <v>0</v>
      </c>
      <c r="Q5273" s="5">
        <f t="shared" si="4437"/>
        <v>0</v>
      </c>
      <c r="R5273" s="5">
        <f t="shared" si="4437"/>
        <v>0</v>
      </c>
      <c r="S5273" s="5">
        <f t="shared" si="4437"/>
        <v>0</v>
      </c>
      <c r="T5273" s="5">
        <f>T5274+T5278+T5284</f>
        <v>984.12400000000002</v>
      </c>
      <c r="U5273" s="5">
        <f t="shared" si="4437"/>
        <v>0</v>
      </c>
      <c r="V5273" s="42">
        <f t="shared" si="4437"/>
        <v>0</v>
      </c>
      <c r="W5273" s="5">
        <f t="shared" si="4427"/>
        <v>99.99994919342015</v>
      </c>
      <c r="X5273" s="27"/>
    </row>
    <row r="5274" spans="1:25" ht="47.25" customHeight="1" x14ac:dyDescent="0.3">
      <c r="A5274" s="4" t="s">
        <v>336</v>
      </c>
      <c r="B5274" s="4" t="s">
        <v>1766</v>
      </c>
      <c r="C5274" s="4" t="s">
        <v>347</v>
      </c>
      <c r="D5274" s="4"/>
      <c r="E5274" s="14" t="s">
        <v>1140</v>
      </c>
      <c r="F5274" s="5">
        <f t="shared" ref="F5274:L5276" si="4438">F5275</f>
        <v>237.5</v>
      </c>
      <c r="G5274" s="5">
        <f t="shared" si="4438"/>
        <v>237.5</v>
      </c>
      <c r="H5274" s="5">
        <f t="shared" si="4438"/>
        <v>237.5</v>
      </c>
      <c r="I5274" s="5">
        <f t="shared" si="4438"/>
        <v>0</v>
      </c>
      <c r="J5274" s="5">
        <f t="shared" si="4438"/>
        <v>0</v>
      </c>
      <c r="K5274" s="5">
        <f t="shared" si="4438"/>
        <v>0</v>
      </c>
      <c r="L5274" s="5">
        <f t="shared" si="4438"/>
        <v>0</v>
      </c>
      <c r="M5274" s="5">
        <f t="shared" si="4385"/>
        <v>237.5</v>
      </c>
      <c r="N5274" s="5">
        <f t="shared" ref="N5274:O5276" si="4439">N5275</f>
        <v>237.5</v>
      </c>
      <c r="O5274" s="5">
        <f t="shared" si="4439"/>
        <v>0</v>
      </c>
      <c r="P5274" s="5">
        <f t="shared" ref="P5274:V5276" si="4440">P5275</f>
        <v>0</v>
      </c>
      <c r="Q5274" s="5">
        <f t="shared" si="4440"/>
        <v>0</v>
      </c>
      <c r="R5274" s="5">
        <f t="shared" si="4440"/>
        <v>0</v>
      </c>
      <c r="S5274" s="5">
        <f t="shared" si="4440"/>
        <v>0</v>
      </c>
      <c r="T5274" s="5">
        <f t="shared" si="4440"/>
        <v>237.5</v>
      </c>
      <c r="U5274" s="5">
        <f t="shared" si="4440"/>
        <v>0</v>
      </c>
      <c r="V5274" s="42">
        <f t="shared" si="4440"/>
        <v>0</v>
      </c>
      <c r="W5274" s="5">
        <f t="shared" si="4427"/>
        <v>100</v>
      </c>
      <c r="X5274" s="27"/>
    </row>
    <row r="5275" spans="1:25" ht="94.5" customHeight="1" x14ac:dyDescent="0.3">
      <c r="A5275" s="4" t="s">
        <v>336</v>
      </c>
      <c r="B5275" s="4" t="s">
        <v>1766</v>
      </c>
      <c r="C5275" s="4" t="s">
        <v>340</v>
      </c>
      <c r="D5275" s="4"/>
      <c r="E5275" s="14" t="s">
        <v>602</v>
      </c>
      <c r="F5275" s="5">
        <f t="shared" si="4438"/>
        <v>237.5</v>
      </c>
      <c r="G5275" s="5">
        <f t="shared" si="4438"/>
        <v>237.5</v>
      </c>
      <c r="H5275" s="5">
        <f t="shared" si="4438"/>
        <v>237.5</v>
      </c>
      <c r="I5275" s="5">
        <f t="shared" si="4438"/>
        <v>0</v>
      </c>
      <c r="J5275" s="5">
        <f t="shared" si="4438"/>
        <v>0</v>
      </c>
      <c r="K5275" s="5">
        <f t="shared" si="4438"/>
        <v>0</v>
      </c>
      <c r="L5275" s="5">
        <f t="shared" si="4438"/>
        <v>0</v>
      </c>
      <c r="M5275" s="5">
        <f t="shared" si="4385"/>
        <v>237.5</v>
      </c>
      <c r="N5275" s="5">
        <f t="shared" si="4439"/>
        <v>237.5</v>
      </c>
      <c r="O5275" s="5">
        <f t="shared" si="4439"/>
        <v>0</v>
      </c>
      <c r="P5275" s="5">
        <f t="shared" si="4440"/>
        <v>0</v>
      </c>
      <c r="Q5275" s="5">
        <f t="shared" si="4440"/>
        <v>0</v>
      </c>
      <c r="R5275" s="5">
        <f t="shared" si="4440"/>
        <v>0</v>
      </c>
      <c r="S5275" s="5">
        <f t="shared" si="4440"/>
        <v>0</v>
      </c>
      <c r="T5275" s="5">
        <f t="shared" si="4440"/>
        <v>237.5</v>
      </c>
      <c r="U5275" s="5">
        <f t="shared" si="4440"/>
        <v>0</v>
      </c>
      <c r="V5275" s="42">
        <f t="shared" si="4440"/>
        <v>0</v>
      </c>
      <c r="W5275" s="5">
        <f t="shared" si="4427"/>
        <v>100</v>
      </c>
      <c r="X5275" s="27"/>
    </row>
    <row r="5276" spans="1:25" ht="31.5" customHeight="1" x14ac:dyDescent="0.3">
      <c r="A5276" s="4" t="s">
        <v>336</v>
      </c>
      <c r="B5276" s="4" t="s">
        <v>1766</v>
      </c>
      <c r="C5276" s="4" t="s">
        <v>340</v>
      </c>
      <c r="D5276" s="4" t="s">
        <v>87</v>
      </c>
      <c r="E5276" s="14" t="s">
        <v>541</v>
      </c>
      <c r="F5276" s="5">
        <f t="shared" si="4438"/>
        <v>237.5</v>
      </c>
      <c r="G5276" s="5">
        <f t="shared" si="4438"/>
        <v>237.5</v>
      </c>
      <c r="H5276" s="5">
        <f t="shared" si="4438"/>
        <v>237.5</v>
      </c>
      <c r="I5276" s="5">
        <f t="shared" si="4438"/>
        <v>0</v>
      </c>
      <c r="J5276" s="5">
        <f t="shared" si="4438"/>
        <v>0</v>
      </c>
      <c r="K5276" s="5">
        <f t="shared" si="4438"/>
        <v>0</v>
      </c>
      <c r="L5276" s="5">
        <f t="shared" si="4438"/>
        <v>0</v>
      </c>
      <c r="M5276" s="5">
        <f t="shared" si="4385"/>
        <v>237.5</v>
      </c>
      <c r="N5276" s="5">
        <f t="shared" si="4439"/>
        <v>237.5</v>
      </c>
      <c r="O5276" s="5">
        <f t="shared" si="4439"/>
        <v>0</v>
      </c>
      <c r="P5276" s="5">
        <f t="shared" si="4440"/>
        <v>0</v>
      </c>
      <c r="Q5276" s="5">
        <f t="shared" si="4440"/>
        <v>0</v>
      </c>
      <c r="R5276" s="5">
        <f t="shared" si="4440"/>
        <v>0</v>
      </c>
      <c r="S5276" s="5">
        <f t="shared" si="4440"/>
        <v>0</v>
      </c>
      <c r="T5276" s="5">
        <f t="shared" si="4440"/>
        <v>237.5</v>
      </c>
      <c r="U5276" s="5">
        <f t="shared" si="4440"/>
        <v>0</v>
      </c>
      <c r="V5276" s="42">
        <f t="shared" si="4440"/>
        <v>0</v>
      </c>
      <c r="W5276" s="5">
        <f t="shared" si="4427"/>
        <v>100</v>
      </c>
      <c r="X5276" s="27"/>
    </row>
    <row r="5277" spans="1:25" ht="63" customHeight="1" x14ac:dyDescent="0.3">
      <c r="A5277" s="4" t="s">
        <v>336</v>
      </c>
      <c r="B5277" s="4" t="s">
        <v>1766</v>
      </c>
      <c r="C5277" s="4" t="s">
        <v>340</v>
      </c>
      <c r="D5277" s="4" t="s">
        <v>84</v>
      </c>
      <c r="E5277" s="14" t="s">
        <v>1552</v>
      </c>
      <c r="F5277" s="5">
        <v>237.5</v>
      </c>
      <c r="G5277" s="5">
        <v>237.5</v>
      </c>
      <c r="H5277" s="5">
        <v>237.5</v>
      </c>
      <c r="I5277" s="5"/>
      <c r="J5277" s="5"/>
      <c r="K5277" s="5"/>
      <c r="L5277" s="5"/>
      <c r="M5277" s="5">
        <f t="shared" si="4385"/>
        <v>237.5</v>
      </c>
      <c r="N5277" s="5">
        <v>237.5</v>
      </c>
      <c r="O5277" s="5">
        <v>0</v>
      </c>
      <c r="P5277" s="5">
        <v>0</v>
      </c>
      <c r="Q5277" s="5">
        <v>0</v>
      </c>
      <c r="R5277" s="5">
        <v>0</v>
      </c>
      <c r="S5277" s="5">
        <v>0</v>
      </c>
      <c r="T5277" s="5">
        <v>237.5</v>
      </c>
      <c r="U5277" s="5">
        <v>0</v>
      </c>
      <c r="V5277" s="42">
        <v>0</v>
      </c>
      <c r="W5277" s="5">
        <f t="shared" si="4427"/>
        <v>100</v>
      </c>
      <c r="X5277" s="27"/>
    </row>
    <row r="5278" spans="1:25" ht="47.25" customHeight="1" x14ac:dyDescent="0.3">
      <c r="A5278" s="4" t="s">
        <v>336</v>
      </c>
      <c r="B5278" s="4" t="s">
        <v>1766</v>
      </c>
      <c r="C5278" s="4" t="s">
        <v>348</v>
      </c>
      <c r="D5278" s="4"/>
      <c r="E5278" s="14" t="s">
        <v>1141</v>
      </c>
      <c r="F5278" s="5">
        <f t="shared" ref="F5278:L5278" si="4441">F5279</f>
        <v>661</v>
      </c>
      <c r="G5278" s="5">
        <f t="shared" si="4441"/>
        <v>661</v>
      </c>
      <c r="H5278" s="5">
        <f t="shared" si="4441"/>
        <v>661</v>
      </c>
      <c r="I5278" s="5">
        <f t="shared" si="4441"/>
        <v>0</v>
      </c>
      <c r="J5278" s="5">
        <f t="shared" si="4441"/>
        <v>0</v>
      </c>
      <c r="K5278" s="5">
        <f t="shared" si="4441"/>
        <v>0</v>
      </c>
      <c r="L5278" s="5">
        <f t="shared" si="4441"/>
        <v>-13.375999999999999</v>
      </c>
      <c r="M5278" s="5">
        <f t="shared" ref="M5278:M5346" si="4442">F5278+I5278+L5278</f>
        <v>647.62400000000002</v>
      </c>
      <c r="N5278" s="5">
        <f>N5279</f>
        <v>647.62400000000002</v>
      </c>
      <c r="O5278" s="5">
        <f>O5279</f>
        <v>560.928</v>
      </c>
      <c r="P5278" s="5">
        <f t="shared" ref="P5278:V5278" si="4443">P5279</f>
        <v>0</v>
      </c>
      <c r="Q5278" s="5">
        <f t="shared" si="4443"/>
        <v>0</v>
      </c>
      <c r="R5278" s="5">
        <f t="shared" si="4443"/>
        <v>0</v>
      </c>
      <c r="S5278" s="5">
        <f t="shared" si="4443"/>
        <v>0</v>
      </c>
      <c r="T5278" s="5">
        <f t="shared" si="4443"/>
        <v>647.62400000000002</v>
      </c>
      <c r="U5278" s="5">
        <f t="shared" si="4443"/>
        <v>0</v>
      </c>
      <c r="V5278" s="42">
        <f t="shared" si="4443"/>
        <v>0</v>
      </c>
      <c r="W5278" s="5">
        <f t="shared" si="4427"/>
        <v>100</v>
      </c>
      <c r="X5278" s="27"/>
    </row>
    <row r="5279" spans="1:25" ht="78.75" customHeight="1" x14ac:dyDescent="0.3">
      <c r="A5279" s="4" t="s">
        <v>336</v>
      </c>
      <c r="B5279" s="4" t="s">
        <v>1766</v>
      </c>
      <c r="C5279" s="4" t="s">
        <v>341</v>
      </c>
      <c r="D5279" s="4"/>
      <c r="E5279" s="14" t="s">
        <v>603</v>
      </c>
      <c r="F5279" s="5">
        <f t="shared" ref="F5279:L5279" si="4444">F5280+F5282</f>
        <v>661</v>
      </c>
      <c r="G5279" s="5">
        <f t="shared" si="4444"/>
        <v>661</v>
      </c>
      <c r="H5279" s="5">
        <f t="shared" si="4444"/>
        <v>661</v>
      </c>
      <c r="I5279" s="5">
        <f t="shared" si="4444"/>
        <v>0</v>
      </c>
      <c r="J5279" s="5">
        <f t="shared" si="4444"/>
        <v>0</v>
      </c>
      <c r="K5279" s="5">
        <f t="shared" si="4444"/>
        <v>0</v>
      </c>
      <c r="L5279" s="5">
        <f t="shared" si="4444"/>
        <v>-13.375999999999999</v>
      </c>
      <c r="M5279" s="5">
        <f t="shared" si="4442"/>
        <v>647.62400000000002</v>
      </c>
      <c r="N5279" s="5">
        <f>N5280+N5282</f>
        <v>647.62400000000002</v>
      </c>
      <c r="O5279" s="5">
        <f>O5280+O5282</f>
        <v>560.928</v>
      </c>
      <c r="P5279" s="5">
        <f t="shared" ref="P5279:V5279" si="4445">P5280+P5282</f>
        <v>0</v>
      </c>
      <c r="Q5279" s="5">
        <f t="shared" si="4445"/>
        <v>0</v>
      </c>
      <c r="R5279" s="5">
        <f t="shared" si="4445"/>
        <v>0</v>
      </c>
      <c r="S5279" s="5">
        <f t="shared" si="4445"/>
        <v>0</v>
      </c>
      <c r="T5279" s="5">
        <f t="shared" si="4445"/>
        <v>647.62400000000002</v>
      </c>
      <c r="U5279" s="5">
        <f t="shared" si="4445"/>
        <v>0</v>
      </c>
      <c r="V5279" s="42">
        <f t="shared" si="4445"/>
        <v>0</v>
      </c>
      <c r="W5279" s="5">
        <f t="shared" si="4427"/>
        <v>100</v>
      </c>
      <c r="X5279" s="27"/>
    </row>
    <row r="5280" spans="1:25" ht="78.75" customHeight="1" x14ac:dyDescent="0.3">
      <c r="A5280" s="4" t="s">
        <v>336</v>
      </c>
      <c r="B5280" s="4" t="s">
        <v>1766</v>
      </c>
      <c r="C5280" s="4" t="s">
        <v>341</v>
      </c>
      <c r="D5280" s="4" t="s">
        <v>18</v>
      </c>
      <c r="E5280" s="14" t="s">
        <v>528</v>
      </c>
      <c r="F5280" s="5">
        <f t="shared" ref="F5280:L5280" si="4446">F5281</f>
        <v>61.5</v>
      </c>
      <c r="G5280" s="5">
        <f t="shared" si="4446"/>
        <v>61.5</v>
      </c>
      <c r="H5280" s="5">
        <f t="shared" si="4446"/>
        <v>61.5</v>
      </c>
      <c r="I5280" s="5">
        <f t="shared" si="4446"/>
        <v>0</v>
      </c>
      <c r="J5280" s="5">
        <f t="shared" si="4446"/>
        <v>0</v>
      </c>
      <c r="K5280" s="5">
        <f t="shared" si="4446"/>
        <v>0</v>
      </c>
      <c r="L5280" s="5">
        <f t="shared" si="4446"/>
        <v>0</v>
      </c>
      <c r="M5280" s="5">
        <f t="shared" si="4442"/>
        <v>61.5</v>
      </c>
      <c r="N5280" s="5">
        <f>N5281</f>
        <v>98.485280000000003</v>
      </c>
      <c r="O5280" s="5">
        <f>O5281</f>
        <v>98.485280000000003</v>
      </c>
      <c r="P5280" s="5">
        <f t="shared" ref="P5280:V5280" si="4447">P5281</f>
        <v>0</v>
      </c>
      <c r="Q5280" s="5">
        <f t="shared" si="4447"/>
        <v>0</v>
      </c>
      <c r="R5280" s="5">
        <f t="shared" si="4447"/>
        <v>0</v>
      </c>
      <c r="S5280" s="5">
        <f t="shared" si="4447"/>
        <v>0</v>
      </c>
      <c r="T5280" s="5">
        <f t="shared" si="4447"/>
        <v>98.485280000000003</v>
      </c>
      <c r="U5280" s="5">
        <f t="shared" si="4447"/>
        <v>0</v>
      </c>
      <c r="V5280" s="42">
        <f t="shared" si="4447"/>
        <v>0</v>
      </c>
      <c r="W5280" s="5">
        <f t="shared" si="4427"/>
        <v>100</v>
      </c>
      <c r="X5280" s="27"/>
    </row>
    <row r="5281" spans="1:24" ht="31.5" customHeight="1" x14ac:dyDescent="0.3">
      <c r="A5281" s="4" t="s">
        <v>336</v>
      </c>
      <c r="B5281" s="4" t="s">
        <v>1766</v>
      </c>
      <c r="C5281" s="4" t="s">
        <v>341</v>
      </c>
      <c r="D5281" s="4" t="s">
        <v>28</v>
      </c>
      <c r="E5281" s="14" t="s">
        <v>530</v>
      </c>
      <c r="F5281" s="5">
        <v>61.5</v>
      </c>
      <c r="G5281" s="5">
        <v>61.5</v>
      </c>
      <c r="H5281" s="5">
        <v>61.5</v>
      </c>
      <c r="I5281" s="5"/>
      <c r="J5281" s="5"/>
      <c r="K5281" s="5"/>
      <c r="L5281" s="5"/>
      <c r="M5281" s="5">
        <f t="shared" si="4442"/>
        <v>61.5</v>
      </c>
      <c r="N5281" s="5">
        <v>98.485280000000003</v>
      </c>
      <c r="O5281" s="5">
        <v>98.485280000000003</v>
      </c>
      <c r="P5281" s="5">
        <v>0</v>
      </c>
      <c r="Q5281" s="5">
        <v>0</v>
      </c>
      <c r="R5281" s="5">
        <v>0</v>
      </c>
      <c r="S5281" s="5">
        <v>0</v>
      </c>
      <c r="T5281" s="5">
        <v>98.485280000000003</v>
      </c>
      <c r="U5281" s="5">
        <v>0</v>
      </c>
      <c r="V5281" s="42">
        <v>0</v>
      </c>
      <c r="W5281" s="5">
        <f t="shared" si="4427"/>
        <v>100</v>
      </c>
      <c r="X5281" s="27"/>
    </row>
    <row r="5282" spans="1:24" ht="31.5" customHeight="1" x14ac:dyDescent="0.3">
      <c r="A5282" s="4" t="s">
        <v>336</v>
      </c>
      <c r="B5282" s="4" t="s">
        <v>1766</v>
      </c>
      <c r="C5282" s="4" t="s">
        <v>341</v>
      </c>
      <c r="D5282" s="4" t="s">
        <v>11</v>
      </c>
      <c r="E5282" s="14" t="s">
        <v>531</v>
      </c>
      <c r="F5282" s="5">
        <f t="shared" ref="F5282:L5282" si="4448">F5283</f>
        <v>599.5</v>
      </c>
      <c r="G5282" s="5">
        <f t="shared" si="4448"/>
        <v>599.5</v>
      </c>
      <c r="H5282" s="5">
        <f t="shared" si="4448"/>
        <v>599.5</v>
      </c>
      <c r="I5282" s="5">
        <f t="shared" si="4448"/>
        <v>0</v>
      </c>
      <c r="J5282" s="5">
        <f t="shared" si="4448"/>
        <v>0</v>
      </c>
      <c r="K5282" s="5">
        <f t="shared" si="4448"/>
        <v>0</v>
      </c>
      <c r="L5282" s="5">
        <f t="shared" si="4448"/>
        <v>-13.375999999999999</v>
      </c>
      <c r="M5282" s="5">
        <f t="shared" si="4442"/>
        <v>586.12400000000002</v>
      </c>
      <c r="N5282" s="5">
        <f>N5283</f>
        <v>549.13872000000003</v>
      </c>
      <c r="O5282" s="5">
        <f>O5283</f>
        <v>462.44272000000001</v>
      </c>
      <c r="P5282" s="5">
        <f t="shared" ref="P5282:V5282" si="4449">P5283</f>
        <v>0</v>
      </c>
      <c r="Q5282" s="5">
        <f t="shared" si="4449"/>
        <v>0</v>
      </c>
      <c r="R5282" s="5">
        <f t="shared" si="4449"/>
        <v>0</v>
      </c>
      <c r="S5282" s="5">
        <f t="shared" si="4449"/>
        <v>0</v>
      </c>
      <c r="T5282" s="5">
        <f t="shared" si="4449"/>
        <v>549.13872000000003</v>
      </c>
      <c r="U5282" s="5">
        <f t="shared" si="4449"/>
        <v>0</v>
      </c>
      <c r="V5282" s="42">
        <f t="shared" si="4449"/>
        <v>0</v>
      </c>
      <c r="W5282" s="5">
        <f t="shared" si="4427"/>
        <v>100</v>
      </c>
      <c r="X5282" s="27"/>
    </row>
    <row r="5283" spans="1:24" ht="31.5" customHeight="1" x14ac:dyDescent="0.3">
      <c r="A5283" s="4" t="s">
        <v>336</v>
      </c>
      <c r="B5283" s="4" t="s">
        <v>1766</v>
      </c>
      <c r="C5283" s="4" t="s">
        <v>341</v>
      </c>
      <c r="D5283" s="4" t="s">
        <v>12</v>
      </c>
      <c r="E5283" s="14" t="s">
        <v>532</v>
      </c>
      <c r="F5283" s="5">
        <v>599.5</v>
      </c>
      <c r="G5283" s="5">
        <v>599.5</v>
      </c>
      <c r="H5283" s="5">
        <v>599.5</v>
      </c>
      <c r="I5283" s="5"/>
      <c r="J5283" s="5"/>
      <c r="K5283" s="5"/>
      <c r="L5283" s="5">
        <v>-13.375999999999999</v>
      </c>
      <c r="M5283" s="5">
        <f t="shared" si="4442"/>
        <v>586.12400000000002</v>
      </c>
      <c r="N5283" s="5">
        <v>549.13872000000003</v>
      </c>
      <c r="O5283" s="5">
        <v>462.44272000000001</v>
      </c>
      <c r="P5283" s="5">
        <v>0</v>
      </c>
      <c r="Q5283" s="5">
        <v>0</v>
      </c>
      <c r="R5283" s="5">
        <v>0</v>
      </c>
      <c r="S5283" s="5">
        <v>0</v>
      </c>
      <c r="T5283" s="5">
        <v>549.13872000000003</v>
      </c>
      <c r="U5283" s="5">
        <v>0</v>
      </c>
      <c r="V5283" s="42">
        <v>0</v>
      </c>
      <c r="W5283" s="5">
        <f t="shared" si="4427"/>
        <v>100</v>
      </c>
      <c r="X5283" s="27"/>
    </row>
    <row r="5284" spans="1:24" ht="47.25" customHeight="1" x14ac:dyDescent="0.3">
      <c r="A5284" s="4" t="s">
        <v>336</v>
      </c>
      <c r="B5284" s="4" t="s">
        <v>1766</v>
      </c>
      <c r="C5284" s="4" t="s">
        <v>1451</v>
      </c>
      <c r="D5284" s="4"/>
      <c r="E5284" s="14" t="s">
        <v>1452</v>
      </c>
      <c r="F5284" s="5">
        <f>F5285</f>
        <v>2599</v>
      </c>
      <c r="G5284" s="5">
        <f t="shared" ref="G5284:L5286" si="4450">G5285</f>
        <v>99</v>
      </c>
      <c r="H5284" s="5">
        <f t="shared" si="4450"/>
        <v>99</v>
      </c>
      <c r="I5284" s="5">
        <f t="shared" si="4450"/>
        <v>0</v>
      </c>
      <c r="J5284" s="5">
        <f t="shared" si="4450"/>
        <v>0</v>
      </c>
      <c r="K5284" s="5">
        <f t="shared" si="4450"/>
        <v>0</v>
      </c>
      <c r="L5284" s="5">
        <f t="shared" si="4450"/>
        <v>-1901.5340000000001</v>
      </c>
      <c r="M5284" s="5">
        <f t="shared" si="4442"/>
        <v>697.46599999999989</v>
      </c>
      <c r="N5284" s="5">
        <f t="shared" ref="N5284:O5286" si="4451">N5285</f>
        <v>99.000500000000002</v>
      </c>
      <c r="O5284" s="5">
        <f t="shared" si="4451"/>
        <v>99</v>
      </c>
      <c r="P5284" s="5">
        <f t="shared" ref="P5284:V5286" si="4452">P5285</f>
        <v>0</v>
      </c>
      <c r="Q5284" s="5">
        <f t="shared" si="4452"/>
        <v>0</v>
      </c>
      <c r="R5284" s="5">
        <f t="shared" si="4452"/>
        <v>0</v>
      </c>
      <c r="S5284" s="5">
        <f t="shared" si="4452"/>
        <v>0</v>
      </c>
      <c r="T5284" s="5">
        <f t="shared" si="4452"/>
        <v>99</v>
      </c>
      <c r="U5284" s="5">
        <f t="shared" si="4452"/>
        <v>0</v>
      </c>
      <c r="V5284" s="42">
        <f t="shared" si="4452"/>
        <v>0</v>
      </c>
      <c r="W5284" s="5">
        <f t="shared" si="4427"/>
        <v>99.999494952045694</v>
      </c>
      <c r="X5284" s="27"/>
    </row>
    <row r="5285" spans="1:24" ht="63" customHeight="1" x14ac:dyDescent="0.3">
      <c r="A5285" s="4" t="s">
        <v>336</v>
      </c>
      <c r="B5285" s="4" t="s">
        <v>1766</v>
      </c>
      <c r="C5285" s="4" t="s">
        <v>1453</v>
      </c>
      <c r="D5285" s="4"/>
      <c r="E5285" s="14" t="s">
        <v>1454</v>
      </c>
      <c r="F5285" s="5">
        <f>F5286</f>
        <v>2599</v>
      </c>
      <c r="G5285" s="5">
        <f t="shared" si="4450"/>
        <v>99</v>
      </c>
      <c r="H5285" s="5">
        <f t="shared" si="4450"/>
        <v>99</v>
      </c>
      <c r="I5285" s="5">
        <f t="shared" si="4450"/>
        <v>0</v>
      </c>
      <c r="J5285" s="5">
        <f t="shared" si="4450"/>
        <v>0</v>
      </c>
      <c r="K5285" s="5">
        <f t="shared" si="4450"/>
        <v>0</v>
      </c>
      <c r="L5285" s="5">
        <f t="shared" si="4450"/>
        <v>-1901.5340000000001</v>
      </c>
      <c r="M5285" s="5">
        <f t="shared" si="4442"/>
        <v>697.46599999999989</v>
      </c>
      <c r="N5285" s="5">
        <f t="shared" si="4451"/>
        <v>99.000500000000002</v>
      </c>
      <c r="O5285" s="5">
        <f t="shared" si="4451"/>
        <v>99</v>
      </c>
      <c r="P5285" s="5">
        <f t="shared" si="4452"/>
        <v>0</v>
      </c>
      <c r="Q5285" s="5">
        <f t="shared" si="4452"/>
        <v>0</v>
      </c>
      <c r="R5285" s="5">
        <f t="shared" si="4452"/>
        <v>0</v>
      </c>
      <c r="S5285" s="5">
        <f t="shared" si="4452"/>
        <v>0</v>
      </c>
      <c r="T5285" s="5">
        <f t="shared" si="4452"/>
        <v>99</v>
      </c>
      <c r="U5285" s="5">
        <f t="shared" si="4452"/>
        <v>0</v>
      </c>
      <c r="V5285" s="42">
        <f t="shared" si="4452"/>
        <v>0</v>
      </c>
      <c r="W5285" s="5">
        <f t="shared" si="4427"/>
        <v>99.999494952045694</v>
      </c>
      <c r="X5285" s="27"/>
    </row>
    <row r="5286" spans="1:24" ht="31.5" customHeight="1" x14ac:dyDescent="0.3">
      <c r="A5286" s="4" t="s">
        <v>336</v>
      </c>
      <c r="B5286" s="4" t="s">
        <v>1766</v>
      </c>
      <c r="C5286" s="4" t="s">
        <v>1453</v>
      </c>
      <c r="D5286" s="4" t="s">
        <v>11</v>
      </c>
      <c r="E5286" s="14" t="s">
        <v>531</v>
      </c>
      <c r="F5286" s="5">
        <f>F5287</f>
        <v>2599</v>
      </c>
      <c r="G5286" s="5">
        <f t="shared" si="4450"/>
        <v>99</v>
      </c>
      <c r="H5286" s="5">
        <f t="shared" si="4450"/>
        <v>99</v>
      </c>
      <c r="I5286" s="5">
        <f t="shared" si="4450"/>
        <v>0</v>
      </c>
      <c r="J5286" s="5">
        <f t="shared" si="4450"/>
        <v>0</v>
      </c>
      <c r="K5286" s="5">
        <f t="shared" si="4450"/>
        <v>0</v>
      </c>
      <c r="L5286" s="5">
        <f t="shared" si="4450"/>
        <v>-1901.5340000000001</v>
      </c>
      <c r="M5286" s="5">
        <f t="shared" si="4442"/>
        <v>697.46599999999989</v>
      </c>
      <c r="N5286" s="5">
        <f t="shared" si="4451"/>
        <v>99.000500000000002</v>
      </c>
      <c r="O5286" s="5">
        <f t="shared" si="4451"/>
        <v>99</v>
      </c>
      <c r="P5286" s="5">
        <f t="shared" si="4452"/>
        <v>0</v>
      </c>
      <c r="Q5286" s="5">
        <f t="shared" si="4452"/>
        <v>0</v>
      </c>
      <c r="R5286" s="5">
        <f t="shared" si="4452"/>
        <v>0</v>
      </c>
      <c r="S5286" s="5">
        <f t="shared" si="4452"/>
        <v>0</v>
      </c>
      <c r="T5286" s="5">
        <f t="shared" si="4452"/>
        <v>99</v>
      </c>
      <c r="U5286" s="5">
        <f t="shared" si="4452"/>
        <v>0</v>
      </c>
      <c r="V5286" s="42">
        <f t="shared" si="4452"/>
        <v>0</v>
      </c>
      <c r="W5286" s="5">
        <f t="shared" si="4427"/>
        <v>99.999494952045694</v>
      </c>
      <c r="X5286" s="27"/>
    </row>
    <row r="5287" spans="1:24" ht="31.5" customHeight="1" x14ac:dyDescent="0.3">
      <c r="A5287" s="4" t="s">
        <v>336</v>
      </c>
      <c r="B5287" s="4" t="s">
        <v>1766</v>
      </c>
      <c r="C5287" s="4" t="s">
        <v>1453</v>
      </c>
      <c r="D5287" s="4" t="s">
        <v>12</v>
      </c>
      <c r="E5287" s="14" t="s">
        <v>532</v>
      </c>
      <c r="F5287" s="5">
        <f>2599</f>
        <v>2599</v>
      </c>
      <c r="G5287" s="5">
        <v>99</v>
      </c>
      <c r="H5287" s="5">
        <v>99</v>
      </c>
      <c r="I5287" s="5"/>
      <c r="J5287" s="5"/>
      <c r="K5287" s="5"/>
      <c r="L5287" s="5">
        <v>-1901.5340000000001</v>
      </c>
      <c r="M5287" s="5">
        <f t="shared" si="4442"/>
        <v>697.46599999999989</v>
      </c>
      <c r="N5287" s="5">
        <v>99.000500000000002</v>
      </c>
      <c r="O5287" s="5">
        <v>99</v>
      </c>
      <c r="P5287" s="5">
        <v>0</v>
      </c>
      <c r="Q5287" s="5">
        <v>0</v>
      </c>
      <c r="R5287" s="5">
        <v>0</v>
      </c>
      <c r="S5287" s="5">
        <v>0</v>
      </c>
      <c r="T5287" s="5">
        <v>99</v>
      </c>
      <c r="U5287" s="5">
        <v>0</v>
      </c>
      <c r="V5287" s="42">
        <v>0</v>
      </c>
      <c r="W5287" s="5">
        <f t="shared" si="4427"/>
        <v>99.999494952045694</v>
      </c>
      <c r="X5287" s="27"/>
    </row>
    <row r="5288" spans="1:24" ht="31.5" customHeight="1" x14ac:dyDescent="0.3">
      <c r="A5288" s="4" t="s">
        <v>336</v>
      </c>
      <c r="B5288" s="4" t="s">
        <v>1766</v>
      </c>
      <c r="C5288" s="4" t="s">
        <v>349</v>
      </c>
      <c r="D5288" s="4"/>
      <c r="E5288" s="14" t="s">
        <v>1142</v>
      </c>
      <c r="F5288" s="5">
        <f t="shared" ref="F5288:L5288" si="4453">F5289+F5302</f>
        <v>10753.7</v>
      </c>
      <c r="G5288" s="5">
        <f t="shared" si="4453"/>
        <v>6558.7</v>
      </c>
      <c r="H5288" s="5">
        <f t="shared" si="4453"/>
        <v>6558.7</v>
      </c>
      <c r="I5288" s="5">
        <f t="shared" si="4453"/>
        <v>0</v>
      </c>
      <c r="J5288" s="5">
        <f t="shared" si="4453"/>
        <v>0</v>
      </c>
      <c r="K5288" s="5">
        <f t="shared" si="4453"/>
        <v>0</v>
      </c>
      <c r="L5288" s="5">
        <f t="shared" si="4453"/>
        <v>2023.7520000000004</v>
      </c>
      <c r="M5288" s="5">
        <f t="shared" si="4442"/>
        <v>12777.452000000001</v>
      </c>
      <c r="N5288" s="5">
        <f>N5289+N5302</f>
        <v>12458.69916</v>
      </c>
      <c r="O5288" s="5">
        <f>O5289+O5302</f>
        <v>8142.3617899999999</v>
      </c>
      <c r="P5288" s="5">
        <f t="shared" ref="P5288:V5288" si="4454">P5289+P5302</f>
        <v>0</v>
      </c>
      <c r="Q5288" s="5">
        <f t="shared" si="4454"/>
        <v>0</v>
      </c>
      <c r="R5288" s="5">
        <f t="shared" si="4454"/>
        <v>0</v>
      </c>
      <c r="S5288" s="5">
        <f t="shared" si="4454"/>
        <v>0</v>
      </c>
      <c r="T5288" s="5">
        <f t="shared" si="4454"/>
        <v>12445.474610000001</v>
      </c>
      <c r="U5288" s="5">
        <f t="shared" si="4454"/>
        <v>0</v>
      </c>
      <c r="V5288" s="42">
        <f t="shared" si="4454"/>
        <v>0</v>
      </c>
      <c r="W5288" s="5">
        <f t="shared" si="4427"/>
        <v>99.893852882791663</v>
      </c>
      <c r="X5288" s="27"/>
    </row>
    <row r="5289" spans="1:24" ht="47.25" customHeight="1" x14ac:dyDescent="0.3">
      <c r="A5289" s="4" t="s">
        <v>336</v>
      </c>
      <c r="B5289" s="4" t="s">
        <v>1766</v>
      </c>
      <c r="C5289" s="4" t="s">
        <v>350</v>
      </c>
      <c r="D5289" s="4"/>
      <c r="E5289" s="14" t="s">
        <v>1143</v>
      </c>
      <c r="F5289" s="5">
        <f t="shared" ref="F5289:L5289" si="4455">F5290+F5297</f>
        <v>6558.7</v>
      </c>
      <c r="G5289" s="5">
        <f t="shared" si="4455"/>
        <v>6558.7</v>
      </c>
      <c r="H5289" s="5">
        <f t="shared" si="4455"/>
        <v>6558.7</v>
      </c>
      <c r="I5289" s="5">
        <f t="shared" si="4455"/>
        <v>0</v>
      </c>
      <c r="J5289" s="5">
        <f t="shared" si="4455"/>
        <v>0</v>
      </c>
      <c r="K5289" s="5">
        <f t="shared" si="4455"/>
        <v>0</v>
      </c>
      <c r="L5289" s="5">
        <f t="shared" si="4455"/>
        <v>1904.9990000000003</v>
      </c>
      <c r="M5289" s="5">
        <f t="shared" si="4442"/>
        <v>8463.6990000000005</v>
      </c>
      <c r="N5289" s="5">
        <f>N5290+N5297</f>
        <v>8463.6990000000005</v>
      </c>
      <c r="O5289" s="5">
        <f>O5290+O5297</f>
        <v>4980.3617899999999</v>
      </c>
      <c r="P5289" s="5">
        <f t="shared" ref="P5289:V5289" si="4456">P5290+P5297</f>
        <v>0</v>
      </c>
      <c r="Q5289" s="5">
        <f t="shared" si="4456"/>
        <v>0</v>
      </c>
      <c r="R5289" s="5">
        <f t="shared" si="4456"/>
        <v>0</v>
      </c>
      <c r="S5289" s="5">
        <f t="shared" si="4456"/>
        <v>0</v>
      </c>
      <c r="T5289" s="5">
        <f t="shared" si="4456"/>
        <v>8450.4746100000011</v>
      </c>
      <c r="U5289" s="5">
        <f t="shared" si="4456"/>
        <v>0</v>
      </c>
      <c r="V5289" s="42">
        <f t="shared" si="4456"/>
        <v>0</v>
      </c>
      <c r="W5289" s="5">
        <f t="shared" si="4427"/>
        <v>99.843751650430875</v>
      </c>
      <c r="X5289" s="27"/>
    </row>
    <row r="5290" spans="1:24" ht="47.25" customHeight="1" x14ac:dyDescent="0.3">
      <c r="A5290" s="4" t="s">
        <v>336</v>
      </c>
      <c r="B5290" s="4" t="s">
        <v>1766</v>
      </c>
      <c r="C5290" s="4" t="s">
        <v>342</v>
      </c>
      <c r="D5290" s="4"/>
      <c r="E5290" s="14" t="s">
        <v>565</v>
      </c>
      <c r="F5290" s="5">
        <f t="shared" ref="F5290:L5290" si="4457">F5291+F5293+F5295</f>
        <v>4686</v>
      </c>
      <c r="G5290" s="5">
        <f t="shared" si="4457"/>
        <v>4686</v>
      </c>
      <c r="H5290" s="5">
        <f t="shared" si="4457"/>
        <v>4686</v>
      </c>
      <c r="I5290" s="5">
        <f t="shared" si="4457"/>
        <v>0</v>
      </c>
      <c r="J5290" s="5">
        <f t="shared" si="4457"/>
        <v>0</v>
      </c>
      <c r="K5290" s="5">
        <f t="shared" si="4457"/>
        <v>0</v>
      </c>
      <c r="L5290" s="5">
        <f t="shared" si="4457"/>
        <v>2035.9490000000003</v>
      </c>
      <c r="M5290" s="5">
        <f t="shared" si="4442"/>
        <v>6721.9490000000005</v>
      </c>
      <c r="N5290" s="5">
        <f>N5291+N5293+N5295</f>
        <v>6721.9489999999996</v>
      </c>
      <c r="O5290" s="5">
        <f>O5291+O5293+O5295</f>
        <v>4520.2217899999996</v>
      </c>
      <c r="P5290" s="5">
        <f t="shared" ref="P5290:V5290" si="4458">P5291+P5293+P5295</f>
        <v>0</v>
      </c>
      <c r="Q5290" s="5">
        <f t="shared" si="4458"/>
        <v>0</v>
      </c>
      <c r="R5290" s="5">
        <f t="shared" si="4458"/>
        <v>0</v>
      </c>
      <c r="S5290" s="5">
        <f t="shared" si="4458"/>
        <v>0</v>
      </c>
      <c r="T5290" s="5">
        <f t="shared" si="4458"/>
        <v>6708.7246100000002</v>
      </c>
      <c r="U5290" s="5">
        <f t="shared" si="4458"/>
        <v>0</v>
      </c>
      <c r="V5290" s="42">
        <f t="shared" si="4458"/>
        <v>0</v>
      </c>
      <c r="W5290" s="5">
        <f t="shared" si="4427"/>
        <v>99.803265540991177</v>
      </c>
      <c r="X5290" s="27"/>
    </row>
    <row r="5291" spans="1:24" ht="78.75" customHeight="1" x14ac:dyDescent="0.3">
      <c r="A5291" s="4" t="s">
        <v>336</v>
      </c>
      <c r="B5291" s="4" t="s">
        <v>1766</v>
      </c>
      <c r="C5291" s="4" t="s">
        <v>342</v>
      </c>
      <c r="D5291" s="4" t="s">
        <v>18</v>
      </c>
      <c r="E5291" s="14" t="s">
        <v>528</v>
      </c>
      <c r="F5291" s="5">
        <f t="shared" ref="F5291:L5291" si="4459">F5292</f>
        <v>3230.8</v>
      </c>
      <c r="G5291" s="5">
        <f t="shared" si="4459"/>
        <v>3230.8</v>
      </c>
      <c r="H5291" s="5">
        <f t="shared" si="4459"/>
        <v>3230.8</v>
      </c>
      <c r="I5291" s="5">
        <f t="shared" si="4459"/>
        <v>0</v>
      </c>
      <c r="J5291" s="5">
        <f t="shared" si="4459"/>
        <v>0</v>
      </c>
      <c r="K5291" s="5">
        <f t="shared" si="4459"/>
        <v>0</v>
      </c>
      <c r="L5291" s="5">
        <f t="shared" si="4459"/>
        <v>2167.9990000000003</v>
      </c>
      <c r="M5291" s="5">
        <f t="shared" si="4442"/>
        <v>5398.7990000000009</v>
      </c>
      <c r="N5291" s="5">
        <f>N5292</f>
        <v>5398.799</v>
      </c>
      <c r="O5291" s="5">
        <f>O5292</f>
        <v>3496.2149199999999</v>
      </c>
      <c r="P5291" s="5">
        <f t="shared" ref="P5291:V5291" si="4460">P5292</f>
        <v>0</v>
      </c>
      <c r="Q5291" s="5">
        <f t="shared" si="4460"/>
        <v>0</v>
      </c>
      <c r="R5291" s="5">
        <f t="shared" si="4460"/>
        <v>0</v>
      </c>
      <c r="S5291" s="5">
        <f t="shared" si="4460"/>
        <v>0</v>
      </c>
      <c r="T5291" s="5">
        <f t="shared" si="4460"/>
        <v>5397.9706200000001</v>
      </c>
      <c r="U5291" s="5">
        <f t="shared" si="4460"/>
        <v>0</v>
      </c>
      <c r="V5291" s="42">
        <f t="shared" si="4460"/>
        <v>0</v>
      </c>
      <c r="W5291" s="5">
        <f t="shared" si="4427"/>
        <v>99.984656217058642</v>
      </c>
      <c r="X5291" s="27"/>
    </row>
    <row r="5292" spans="1:24" ht="15.75" customHeight="1" x14ac:dyDescent="0.3">
      <c r="A5292" s="4" t="s">
        <v>336</v>
      </c>
      <c r="B5292" s="4" t="s">
        <v>1766</v>
      </c>
      <c r="C5292" s="4" t="s">
        <v>342</v>
      </c>
      <c r="D5292" s="4" t="s">
        <v>19</v>
      </c>
      <c r="E5292" s="14" t="s">
        <v>529</v>
      </c>
      <c r="F5292" s="5">
        <v>3230.8</v>
      </c>
      <c r="G5292" s="5">
        <v>3230.8</v>
      </c>
      <c r="H5292" s="5">
        <v>3230.8</v>
      </c>
      <c r="I5292" s="5"/>
      <c r="J5292" s="5"/>
      <c r="K5292" s="5"/>
      <c r="L5292" s="5">
        <f>1939.9+228.099</f>
        <v>2167.9990000000003</v>
      </c>
      <c r="M5292" s="5">
        <f t="shared" si="4442"/>
        <v>5398.7990000000009</v>
      </c>
      <c r="N5292" s="5">
        <v>5398.799</v>
      </c>
      <c r="O5292" s="5">
        <v>3496.2149199999999</v>
      </c>
      <c r="P5292" s="5">
        <v>0</v>
      </c>
      <c r="Q5292" s="5">
        <v>0</v>
      </c>
      <c r="R5292" s="5">
        <v>0</v>
      </c>
      <c r="S5292" s="5">
        <v>0</v>
      </c>
      <c r="T5292" s="5">
        <v>5397.9706200000001</v>
      </c>
      <c r="U5292" s="5">
        <v>0</v>
      </c>
      <c r="V5292" s="42">
        <v>0</v>
      </c>
      <c r="W5292" s="5">
        <f t="shared" si="4427"/>
        <v>99.984656217058642</v>
      </c>
      <c r="X5292" s="27"/>
    </row>
    <row r="5293" spans="1:24" ht="31.5" customHeight="1" x14ac:dyDescent="0.3">
      <c r="A5293" s="4" t="s">
        <v>336</v>
      </c>
      <c r="B5293" s="4" t="s">
        <v>1766</v>
      </c>
      <c r="C5293" s="4" t="s">
        <v>342</v>
      </c>
      <c r="D5293" s="4" t="s">
        <v>11</v>
      </c>
      <c r="E5293" s="14" t="s">
        <v>531</v>
      </c>
      <c r="F5293" s="5">
        <f t="shared" ref="F5293:L5293" si="4461">F5294</f>
        <v>1446.3</v>
      </c>
      <c r="G5293" s="5">
        <f t="shared" si="4461"/>
        <v>1446.3</v>
      </c>
      <c r="H5293" s="5">
        <f t="shared" si="4461"/>
        <v>1446.3</v>
      </c>
      <c r="I5293" s="5">
        <f t="shared" si="4461"/>
        <v>0</v>
      </c>
      <c r="J5293" s="5">
        <f t="shared" si="4461"/>
        <v>0</v>
      </c>
      <c r="K5293" s="5">
        <f t="shared" si="4461"/>
        <v>0</v>
      </c>
      <c r="L5293" s="5">
        <f t="shared" si="4461"/>
        <v>-132.05000000000001</v>
      </c>
      <c r="M5293" s="5">
        <f t="shared" si="4442"/>
        <v>1314.25</v>
      </c>
      <c r="N5293" s="5">
        <f>N5294</f>
        <v>1315.2307000000001</v>
      </c>
      <c r="O5293" s="5">
        <f>O5294</f>
        <v>1017.98923</v>
      </c>
      <c r="P5293" s="5">
        <f t="shared" ref="P5293:V5293" si="4462">P5294</f>
        <v>0</v>
      </c>
      <c r="Q5293" s="5">
        <f t="shared" si="4462"/>
        <v>0</v>
      </c>
      <c r="R5293" s="5">
        <f t="shared" si="4462"/>
        <v>0</v>
      </c>
      <c r="S5293" s="5">
        <f t="shared" si="4462"/>
        <v>0</v>
      </c>
      <c r="T5293" s="5">
        <f t="shared" si="4462"/>
        <v>1302.8353500000001</v>
      </c>
      <c r="U5293" s="5">
        <f t="shared" si="4462"/>
        <v>0</v>
      </c>
      <c r="V5293" s="42">
        <f t="shared" si="4462"/>
        <v>0</v>
      </c>
      <c r="W5293" s="5">
        <f t="shared" si="4427"/>
        <v>99.057553172990865</v>
      </c>
      <c r="X5293" s="27"/>
    </row>
    <row r="5294" spans="1:24" ht="31.5" customHeight="1" x14ac:dyDescent="0.3">
      <c r="A5294" s="4" t="s">
        <v>336</v>
      </c>
      <c r="B5294" s="4" t="s">
        <v>1766</v>
      </c>
      <c r="C5294" s="4" t="s">
        <v>342</v>
      </c>
      <c r="D5294" s="4" t="s">
        <v>12</v>
      </c>
      <c r="E5294" s="14" t="s">
        <v>532</v>
      </c>
      <c r="F5294" s="5">
        <v>1446.3</v>
      </c>
      <c r="G5294" s="5">
        <v>1446.3</v>
      </c>
      <c r="H5294" s="5">
        <v>1446.3</v>
      </c>
      <c r="I5294" s="5"/>
      <c r="J5294" s="5"/>
      <c r="K5294" s="5"/>
      <c r="L5294" s="5">
        <v>-132.05000000000001</v>
      </c>
      <c r="M5294" s="5">
        <f t="shared" si="4442"/>
        <v>1314.25</v>
      </c>
      <c r="N5294" s="5">
        <v>1315.2307000000001</v>
      </c>
      <c r="O5294" s="5">
        <v>1017.98923</v>
      </c>
      <c r="P5294" s="5">
        <v>0</v>
      </c>
      <c r="Q5294" s="5">
        <v>0</v>
      </c>
      <c r="R5294" s="5">
        <v>0</v>
      </c>
      <c r="S5294" s="5">
        <v>0</v>
      </c>
      <c r="T5294" s="5">
        <v>1302.8353500000001</v>
      </c>
      <c r="U5294" s="5">
        <v>0</v>
      </c>
      <c r="V5294" s="42">
        <v>0</v>
      </c>
      <c r="W5294" s="5">
        <f t="shared" si="4427"/>
        <v>99.057553172990865</v>
      </c>
      <c r="X5294" s="27"/>
    </row>
    <row r="5295" spans="1:24" ht="15.75" customHeight="1" x14ac:dyDescent="0.3">
      <c r="A5295" s="4" t="s">
        <v>336</v>
      </c>
      <c r="B5295" s="4" t="s">
        <v>1766</v>
      </c>
      <c r="C5295" s="4" t="s">
        <v>342</v>
      </c>
      <c r="D5295" s="4" t="s">
        <v>13</v>
      </c>
      <c r="E5295" s="14" t="s">
        <v>547</v>
      </c>
      <c r="F5295" s="5">
        <f t="shared" ref="F5295:L5295" si="4463">F5296</f>
        <v>8.9</v>
      </c>
      <c r="G5295" s="5">
        <f t="shared" si="4463"/>
        <v>8.9</v>
      </c>
      <c r="H5295" s="5">
        <f t="shared" si="4463"/>
        <v>8.9</v>
      </c>
      <c r="I5295" s="5">
        <f t="shared" si="4463"/>
        <v>0</v>
      </c>
      <c r="J5295" s="5">
        <f t="shared" si="4463"/>
        <v>0</v>
      </c>
      <c r="K5295" s="5">
        <f t="shared" si="4463"/>
        <v>0</v>
      </c>
      <c r="L5295" s="5">
        <f t="shared" si="4463"/>
        <v>0</v>
      </c>
      <c r="M5295" s="5">
        <f t="shared" si="4442"/>
        <v>8.9</v>
      </c>
      <c r="N5295" s="5">
        <f>N5296</f>
        <v>7.9192999999999998</v>
      </c>
      <c r="O5295" s="5">
        <f>O5296</f>
        <v>6.0176400000000001</v>
      </c>
      <c r="P5295" s="5">
        <f t="shared" ref="P5295:V5295" si="4464">P5296</f>
        <v>0</v>
      </c>
      <c r="Q5295" s="5">
        <f t="shared" si="4464"/>
        <v>0</v>
      </c>
      <c r="R5295" s="5">
        <f t="shared" si="4464"/>
        <v>0</v>
      </c>
      <c r="S5295" s="5">
        <f t="shared" si="4464"/>
        <v>0</v>
      </c>
      <c r="T5295" s="5">
        <f t="shared" si="4464"/>
        <v>7.9186399999999999</v>
      </c>
      <c r="U5295" s="5">
        <f t="shared" si="4464"/>
        <v>0</v>
      </c>
      <c r="V5295" s="42">
        <f t="shared" si="4464"/>
        <v>0</v>
      </c>
      <c r="W5295" s="5">
        <f t="shared" si="4427"/>
        <v>99.991665930069573</v>
      </c>
      <c r="X5295" s="27"/>
    </row>
    <row r="5296" spans="1:24" ht="15.75" customHeight="1" x14ac:dyDescent="0.3">
      <c r="A5296" s="4" t="s">
        <v>336</v>
      </c>
      <c r="B5296" s="4" t="s">
        <v>1766</v>
      </c>
      <c r="C5296" s="4" t="s">
        <v>342</v>
      </c>
      <c r="D5296" s="4" t="s">
        <v>20</v>
      </c>
      <c r="E5296" s="14" t="s">
        <v>550</v>
      </c>
      <c r="F5296" s="5">
        <v>8.9</v>
      </c>
      <c r="G5296" s="5">
        <v>8.9</v>
      </c>
      <c r="H5296" s="5">
        <v>8.9</v>
      </c>
      <c r="I5296" s="5"/>
      <c r="J5296" s="5"/>
      <c r="K5296" s="5"/>
      <c r="L5296" s="5"/>
      <c r="M5296" s="5">
        <f t="shared" si="4442"/>
        <v>8.9</v>
      </c>
      <c r="N5296" s="5">
        <v>7.9192999999999998</v>
      </c>
      <c r="O5296" s="5">
        <v>6.0176400000000001</v>
      </c>
      <c r="P5296" s="5">
        <v>0</v>
      </c>
      <c r="Q5296" s="5">
        <v>0</v>
      </c>
      <c r="R5296" s="5">
        <v>0</v>
      </c>
      <c r="S5296" s="5">
        <v>0</v>
      </c>
      <c r="T5296" s="5">
        <v>7.9186399999999999</v>
      </c>
      <c r="U5296" s="5">
        <v>0</v>
      </c>
      <c r="V5296" s="42">
        <v>0</v>
      </c>
      <c r="W5296" s="5">
        <f t="shared" si="4427"/>
        <v>99.991665930069573</v>
      </c>
      <c r="X5296" s="27"/>
    </row>
    <row r="5297" spans="1:25" ht="31.5" customHeight="1" x14ac:dyDescent="0.3">
      <c r="A5297" s="4" t="s">
        <v>336</v>
      </c>
      <c r="B5297" s="4" t="s">
        <v>1766</v>
      </c>
      <c r="C5297" s="4" t="s">
        <v>343</v>
      </c>
      <c r="D5297" s="4"/>
      <c r="E5297" s="14" t="s">
        <v>604</v>
      </c>
      <c r="F5297" s="5">
        <f t="shared" ref="F5297:L5297" si="4465">F5300+F5298</f>
        <v>1872.7</v>
      </c>
      <c r="G5297" s="5">
        <f t="shared" si="4465"/>
        <v>1872.7</v>
      </c>
      <c r="H5297" s="5">
        <f t="shared" si="4465"/>
        <v>1872.7</v>
      </c>
      <c r="I5297" s="5">
        <f t="shared" si="4465"/>
        <v>0</v>
      </c>
      <c r="J5297" s="5">
        <f t="shared" si="4465"/>
        <v>0</v>
      </c>
      <c r="K5297" s="5">
        <f t="shared" si="4465"/>
        <v>0</v>
      </c>
      <c r="L5297" s="5">
        <f t="shared" si="4465"/>
        <v>-130.95000000000002</v>
      </c>
      <c r="M5297" s="5">
        <f t="shared" si="4442"/>
        <v>1741.75</v>
      </c>
      <c r="N5297" s="5">
        <f>N5300+N5298</f>
        <v>1741.75</v>
      </c>
      <c r="O5297" s="5">
        <f>O5300+O5298</f>
        <v>460.14</v>
      </c>
      <c r="P5297" s="5">
        <f t="shared" ref="P5297:V5297" si="4466">P5300+P5298</f>
        <v>0</v>
      </c>
      <c r="Q5297" s="5">
        <f t="shared" si="4466"/>
        <v>0</v>
      </c>
      <c r="R5297" s="5">
        <f t="shared" si="4466"/>
        <v>0</v>
      </c>
      <c r="S5297" s="5">
        <f t="shared" si="4466"/>
        <v>0</v>
      </c>
      <c r="T5297" s="5">
        <f t="shared" si="4466"/>
        <v>1741.75</v>
      </c>
      <c r="U5297" s="5">
        <f t="shared" si="4466"/>
        <v>0</v>
      </c>
      <c r="V5297" s="42">
        <f t="shared" si="4466"/>
        <v>0</v>
      </c>
      <c r="W5297" s="5">
        <f t="shared" si="4427"/>
        <v>100</v>
      </c>
      <c r="X5297" s="27"/>
    </row>
    <row r="5298" spans="1:25" ht="78.75" hidden="1" customHeight="1" x14ac:dyDescent="0.3">
      <c r="A5298" s="4" t="s">
        <v>336</v>
      </c>
      <c r="B5298" s="4" t="s">
        <v>1766</v>
      </c>
      <c r="C5298" s="4" t="s">
        <v>343</v>
      </c>
      <c r="D5298" s="4" t="s">
        <v>18</v>
      </c>
      <c r="E5298" s="14" t="s">
        <v>528</v>
      </c>
      <c r="F5298" s="5">
        <f t="shared" ref="F5298:L5298" si="4467">F5299</f>
        <v>84.2</v>
      </c>
      <c r="G5298" s="5">
        <f t="shared" si="4467"/>
        <v>84.2</v>
      </c>
      <c r="H5298" s="5">
        <f t="shared" si="4467"/>
        <v>84.2</v>
      </c>
      <c r="I5298" s="5">
        <f t="shared" si="4467"/>
        <v>0</v>
      </c>
      <c r="J5298" s="5">
        <f t="shared" si="4467"/>
        <v>0</v>
      </c>
      <c r="K5298" s="5">
        <f t="shared" si="4467"/>
        <v>0</v>
      </c>
      <c r="L5298" s="5">
        <f t="shared" si="4467"/>
        <v>0</v>
      </c>
      <c r="M5298" s="5">
        <f t="shared" si="4442"/>
        <v>84.2</v>
      </c>
      <c r="N5298" s="5">
        <f>N5299</f>
        <v>0</v>
      </c>
      <c r="O5298" s="5">
        <f>O5299</f>
        <v>0</v>
      </c>
      <c r="P5298" s="5">
        <f t="shared" ref="P5298:V5298" si="4468">P5299</f>
        <v>0</v>
      </c>
      <c r="Q5298" s="5">
        <f t="shared" si="4468"/>
        <v>0</v>
      </c>
      <c r="R5298" s="5">
        <f t="shared" si="4468"/>
        <v>0</v>
      </c>
      <c r="S5298" s="5">
        <f t="shared" si="4468"/>
        <v>0</v>
      </c>
      <c r="T5298" s="5">
        <f t="shared" si="4468"/>
        <v>0</v>
      </c>
      <c r="U5298" s="5">
        <f t="shared" si="4468"/>
        <v>0</v>
      </c>
      <c r="V5298" s="42">
        <f t="shared" si="4468"/>
        <v>0</v>
      </c>
      <c r="W5298" s="5" t="e">
        <f t="shared" si="4427"/>
        <v>#DIV/0!</v>
      </c>
      <c r="X5298" s="25" t="s">
        <v>1591</v>
      </c>
    </row>
    <row r="5299" spans="1:25" ht="31.5" hidden="1" customHeight="1" x14ac:dyDescent="0.3">
      <c r="A5299" s="4" t="s">
        <v>336</v>
      </c>
      <c r="B5299" s="4" t="s">
        <v>1766</v>
      </c>
      <c r="C5299" s="4" t="s">
        <v>343</v>
      </c>
      <c r="D5299" s="4" t="s">
        <v>28</v>
      </c>
      <c r="E5299" s="14" t="s">
        <v>530</v>
      </c>
      <c r="F5299" s="5">
        <v>84.2</v>
      </c>
      <c r="G5299" s="5">
        <v>84.2</v>
      </c>
      <c r="H5299" s="5">
        <v>84.2</v>
      </c>
      <c r="I5299" s="5"/>
      <c r="J5299" s="5"/>
      <c r="K5299" s="5"/>
      <c r="L5299" s="5"/>
      <c r="M5299" s="5">
        <f t="shared" si="4442"/>
        <v>84.2</v>
      </c>
      <c r="N5299" s="5">
        <v>0</v>
      </c>
      <c r="O5299" s="5">
        <v>0</v>
      </c>
      <c r="P5299" s="5">
        <v>0</v>
      </c>
      <c r="Q5299" s="5">
        <v>0</v>
      </c>
      <c r="R5299" s="5">
        <v>0</v>
      </c>
      <c r="S5299" s="5">
        <v>0</v>
      </c>
      <c r="T5299" s="5">
        <v>0</v>
      </c>
      <c r="U5299" s="5">
        <v>0</v>
      </c>
      <c r="V5299" s="42">
        <v>0</v>
      </c>
      <c r="W5299" s="5" t="e">
        <f t="shared" si="4427"/>
        <v>#DIV/0!</v>
      </c>
      <c r="X5299" s="25" t="s">
        <v>1591</v>
      </c>
    </row>
    <row r="5300" spans="1:25" ht="31.5" customHeight="1" x14ac:dyDescent="0.3">
      <c r="A5300" s="4" t="s">
        <v>336</v>
      </c>
      <c r="B5300" s="4" t="s">
        <v>1766</v>
      </c>
      <c r="C5300" s="4" t="s">
        <v>343</v>
      </c>
      <c r="D5300" s="4" t="s">
        <v>11</v>
      </c>
      <c r="E5300" s="14" t="s">
        <v>531</v>
      </c>
      <c r="F5300" s="5">
        <f t="shared" ref="F5300:L5300" si="4469">F5301</f>
        <v>1788.5</v>
      </c>
      <c r="G5300" s="5">
        <f t="shared" si="4469"/>
        <v>1788.5</v>
      </c>
      <c r="H5300" s="5">
        <f t="shared" si="4469"/>
        <v>1788.5</v>
      </c>
      <c r="I5300" s="5">
        <f t="shared" si="4469"/>
        <v>0</v>
      </c>
      <c r="J5300" s="5">
        <f t="shared" si="4469"/>
        <v>0</v>
      </c>
      <c r="K5300" s="5">
        <f t="shared" si="4469"/>
        <v>0</v>
      </c>
      <c r="L5300" s="5">
        <f t="shared" si="4469"/>
        <v>-130.95000000000002</v>
      </c>
      <c r="M5300" s="5">
        <f t="shared" si="4442"/>
        <v>1657.55</v>
      </c>
      <c r="N5300" s="5">
        <f>N5301</f>
        <v>1741.75</v>
      </c>
      <c r="O5300" s="5">
        <f>O5301</f>
        <v>460.14</v>
      </c>
      <c r="P5300" s="5">
        <f t="shared" ref="P5300:V5300" si="4470">P5301</f>
        <v>0</v>
      </c>
      <c r="Q5300" s="5">
        <f t="shared" si="4470"/>
        <v>0</v>
      </c>
      <c r="R5300" s="5">
        <f t="shared" si="4470"/>
        <v>0</v>
      </c>
      <c r="S5300" s="5">
        <f t="shared" si="4470"/>
        <v>0</v>
      </c>
      <c r="T5300" s="5">
        <f t="shared" si="4470"/>
        <v>1741.75</v>
      </c>
      <c r="U5300" s="5">
        <f t="shared" si="4470"/>
        <v>0</v>
      </c>
      <c r="V5300" s="42">
        <f t="shared" si="4470"/>
        <v>0</v>
      </c>
      <c r="W5300" s="5">
        <f t="shared" si="4427"/>
        <v>100</v>
      </c>
      <c r="X5300" s="27"/>
    </row>
    <row r="5301" spans="1:25" ht="31.5" customHeight="1" x14ac:dyDescent="0.3">
      <c r="A5301" s="4" t="s">
        <v>336</v>
      </c>
      <c r="B5301" s="4" t="s">
        <v>1766</v>
      </c>
      <c r="C5301" s="4" t="s">
        <v>343</v>
      </c>
      <c r="D5301" s="4" t="s">
        <v>12</v>
      </c>
      <c r="E5301" s="14" t="s">
        <v>532</v>
      </c>
      <c r="F5301" s="5">
        <v>1788.5</v>
      </c>
      <c r="G5301" s="5">
        <v>1788.5</v>
      </c>
      <c r="H5301" s="5">
        <v>1788.5</v>
      </c>
      <c r="I5301" s="5"/>
      <c r="J5301" s="5"/>
      <c r="K5301" s="5"/>
      <c r="L5301" s="5">
        <f>-84.2-46.379-0.371</f>
        <v>-130.95000000000002</v>
      </c>
      <c r="M5301" s="5">
        <f t="shared" si="4442"/>
        <v>1657.55</v>
      </c>
      <c r="N5301" s="5">
        <v>1741.75</v>
      </c>
      <c r="O5301" s="5">
        <v>460.14</v>
      </c>
      <c r="P5301" s="5">
        <v>0</v>
      </c>
      <c r="Q5301" s="5">
        <v>0</v>
      </c>
      <c r="R5301" s="5">
        <v>0</v>
      </c>
      <c r="S5301" s="5">
        <v>0</v>
      </c>
      <c r="T5301" s="5">
        <v>1741.75</v>
      </c>
      <c r="U5301" s="5">
        <v>0</v>
      </c>
      <c r="V5301" s="42">
        <v>0</v>
      </c>
      <c r="W5301" s="5">
        <f t="shared" si="4427"/>
        <v>100</v>
      </c>
      <c r="X5301" s="27"/>
    </row>
    <row r="5302" spans="1:25" ht="31.5" customHeight="1" x14ac:dyDescent="0.3">
      <c r="A5302" s="4" t="s">
        <v>336</v>
      </c>
      <c r="B5302" s="4" t="s">
        <v>1766</v>
      </c>
      <c r="C5302" s="4" t="s">
        <v>1000</v>
      </c>
      <c r="D5302" s="4"/>
      <c r="E5302" s="14" t="s">
        <v>1455</v>
      </c>
      <c r="F5302" s="5">
        <f t="shared" ref="F5302:L5302" si="4471">F5303+F5308+F5311</f>
        <v>4195</v>
      </c>
      <c r="G5302" s="5">
        <f t="shared" si="4471"/>
        <v>0</v>
      </c>
      <c r="H5302" s="5">
        <f t="shared" si="4471"/>
        <v>0</v>
      </c>
      <c r="I5302" s="5">
        <f t="shared" si="4471"/>
        <v>0</v>
      </c>
      <c r="J5302" s="5">
        <f t="shared" si="4471"/>
        <v>0</v>
      </c>
      <c r="K5302" s="5">
        <f t="shared" si="4471"/>
        <v>0</v>
      </c>
      <c r="L5302" s="5">
        <f t="shared" si="4471"/>
        <v>118.75300000000004</v>
      </c>
      <c r="M5302" s="5">
        <f t="shared" si="4442"/>
        <v>4313.7529999999997</v>
      </c>
      <c r="N5302" s="5">
        <f>N5303+N5308+N5311</f>
        <v>3995.0001600000001</v>
      </c>
      <c r="O5302" s="5">
        <f>O5303+O5308+O5311</f>
        <v>3162</v>
      </c>
      <c r="P5302" s="5">
        <f t="shared" ref="P5302:V5302" si="4472">P5303+P5308+P5311</f>
        <v>0</v>
      </c>
      <c r="Q5302" s="5">
        <f t="shared" si="4472"/>
        <v>0</v>
      </c>
      <c r="R5302" s="5">
        <f t="shared" si="4472"/>
        <v>0</v>
      </c>
      <c r="S5302" s="5">
        <f t="shared" si="4472"/>
        <v>0</v>
      </c>
      <c r="T5302" s="5">
        <f t="shared" si="4472"/>
        <v>3995</v>
      </c>
      <c r="U5302" s="5">
        <f t="shared" si="4472"/>
        <v>0</v>
      </c>
      <c r="V5302" s="42">
        <f t="shared" si="4472"/>
        <v>0</v>
      </c>
      <c r="W5302" s="5">
        <f t="shared" si="4427"/>
        <v>99.99999599499391</v>
      </c>
      <c r="X5302" s="27"/>
    </row>
    <row r="5303" spans="1:25" ht="63" customHeight="1" x14ac:dyDescent="0.3">
      <c r="A5303" s="4" t="s">
        <v>336</v>
      </c>
      <c r="B5303" s="4" t="s">
        <v>1766</v>
      </c>
      <c r="C5303" s="4" t="s">
        <v>1001</v>
      </c>
      <c r="D5303" s="4"/>
      <c r="E5303" s="14" t="s">
        <v>1547</v>
      </c>
      <c r="F5303" s="5">
        <f t="shared" ref="F5303:K5303" si="4473">F5306</f>
        <v>3195</v>
      </c>
      <c r="G5303" s="5">
        <f t="shared" si="4473"/>
        <v>0</v>
      </c>
      <c r="H5303" s="5">
        <f t="shared" si="4473"/>
        <v>0</v>
      </c>
      <c r="I5303" s="5">
        <f t="shared" si="4473"/>
        <v>0</v>
      </c>
      <c r="J5303" s="5">
        <f t="shared" si="4473"/>
        <v>0</v>
      </c>
      <c r="K5303" s="5">
        <f t="shared" si="4473"/>
        <v>0</v>
      </c>
      <c r="L5303" s="5">
        <f>L5306+L5304</f>
        <v>800</v>
      </c>
      <c r="M5303" s="5">
        <f t="shared" si="4442"/>
        <v>3995</v>
      </c>
      <c r="N5303" s="5">
        <f>N5306+N5304</f>
        <v>3995</v>
      </c>
      <c r="O5303" s="5">
        <f t="shared" ref="O5303:V5303" si="4474">O5306+O5304</f>
        <v>3162</v>
      </c>
      <c r="P5303" s="5">
        <f t="shared" si="4474"/>
        <v>0</v>
      </c>
      <c r="Q5303" s="5">
        <f t="shared" si="4474"/>
        <v>0</v>
      </c>
      <c r="R5303" s="5">
        <f t="shared" si="4474"/>
        <v>0</v>
      </c>
      <c r="S5303" s="5">
        <f t="shared" si="4474"/>
        <v>0</v>
      </c>
      <c r="T5303" s="5">
        <f t="shared" si="4474"/>
        <v>3995</v>
      </c>
      <c r="U5303" s="5">
        <f t="shared" si="4474"/>
        <v>0</v>
      </c>
      <c r="V5303" s="5">
        <f t="shared" si="4474"/>
        <v>0</v>
      </c>
      <c r="W5303" s="5">
        <f t="shared" si="4427"/>
        <v>100</v>
      </c>
      <c r="X5303" s="27"/>
    </row>
    <row r="5304" spans="1:25" ht="31.2" hidden="1" x14ac:dyDescent="0.3">
      <c r="A5304" s="4" t="s">
        <v>336</v>
      </c>
      <c r="B5304" s="4" t="s">
        <v>1766</v>
      </c>
      <c r="C5304" s="4" t="s">
        <v>1001</v>
      </c>
      <c r="D5304" s="4" t="s">
        <v>11</v>
      </c>
      <c r="E5304" s="14" t="s">
        <v>531</v>
      </c>
      <c r="F5304" s="5"/>
      <c r="G5304" s="5"/>
      <c r="H5304" s="5"/>
      <c r="I5304" s="5"/>
      <c r="J5304" s="5"/>
      <c r="K5304" s="5"/>
      <c r="L5304" s="5">
        <f>L5305</f>
        <v>120</v>
      </c>
      <c r="M5304" s="5">
        <f>L5304</f>
        <v>120</v>
      </c>
      <c r="N5304" s="5">
        <f>N5305</f>
        <v>0</v>
      </c>
      <c r="O5304" s="5">
        <f t="shared" ref="O5304:V5304" si="4475">O5305</f>
        <v>0</v>
      </c>
      <c r="P5304" s="5">
        <f t="shared" si="4475"/>
        <v>0</v>
      </c>
      <c r="Q5304" s="5">
        <f t="shared" si="4475"/>
        <v>0</v>
      </c>
      <c r="R5304" s="5">
        <f t="shared" si="4475"/>
        <v>0</v>
      </c>
      <c r="S5304" s="5">
        <f t="shared" si="4475"/>
        <v>0</v>
      </c>
      <c r="T5304" s="5">
        <f t="shared" si="4475"/>
        <v>0</v>
      </c>
      <c r="U5304" s="5">
        <f t="shared" si="4475"/>
        <v>0</v>
      </c>
      <c r="V5304" s="5">
        <f t="shared" si="4475"/>
        <v>0</v>
      </c>
      <c r="W5304" s="5" t="e">
        <f t="shared" si="4427"/>
        <v>#DIV/0!</v>
      </c>
      <c r="X5304" s="25" t="s">
        <v>1591</v>
      </c>
    </row>
    <row r="5305" spans="1:25" ht="31.2" hidden="1" x14ac:dyDescent="0.3">
      <c r="A5305" s="4" t="s">
        <v>336</v>
      </c>
      <c r="B5305" s="4" t="s">
        <v>1766</v>
      </c>
      <c r="C5305" s="4" t="s">
        <v>1001</v>
      </c>
      <c r="D5305" s="4" t="s">
        <v>12</v>
      </c>
      <c r="E5305" s="14" t="s">
        <v>532</v>
      </c>
      <c r="F5305" s="5"/>
      <c r="G5305" s="5"/>
      <c r="H5305" s="5"/>
      <c r="I5305" s="5"/>
      <c r="J5305" s="5"/>
      <c r="K5305" s="5"/>
      <c r="L5305" s="5">
        <v>120</v>
      </c>
      <c r="M5305" s="5">
        <f>L5305</f>
        <v>120</v>
      </c>
      <c r="N5305" s="5">
        <v>0</v>
      </c>
      <c r="O5305" s="5">
        <v>0</v>
      </c>
      <c r="P5305" s="5">
        <v>0</v>
      </c>
      <c r="Q5305" s="5">
        <v>0</v>
      </c>
      <c r="R5305" s="5">
        <v>0</v>
      </c>
      <c r="S5305" s="5">
        <v>0</v>
      </c>
      <c r="T5305" s="5">
        <v>0</v>
      </c>
      <c r="U5305" s="5">
        <v>0</v>
      </c>
      <c r="V5305" s="5">
        <v>0</v>
      </c>
      <c r="W5305" s="5" t="e">
        <f t="shared" si="4427"/>
        <v>#DIV/0!</v>
      </c>
      <c r="X5305" s="25" t="s">
        <v>1591</v>
      </c>
    </row>
    <row r="5306" spans="1:25" ht="15.75" customHeight="1" x14ac:dyDescent="0.3">
      <c r="A5306" s="4" t="s">
        <v>336</v>
      </c>
      <c r="B5306" s="4" t="s">
        <v>1766</v>
      </c>
      <c r="C5306" s="4" t="s">
        <v>1001</v>
      </c>
      <c r="D5306" s="4" t="s">
        <v>13</v>
      </c>
      <c r="E5306" s="14" t="s">
        <v>547</v>
      </c>
      <c r="F5306" s="5">
        <f t="shared" ref="F5306:L5306" si="4476">F5307</f>
        <v>3195</v>
      </c>
      <c r="G5306" s="5">
        <f t="shared" si="4476"/>
        <v>0</v>
      </c>
      <c r="H5306" s="5">
        <f t="shared" si="4476"/>
        <v>0</v>
      </c>
      <c r="I5306" s="5">
        <f t="shared" si="4476"/>
        <v>0</v>
      </c>
      <c r="J5306" s="5">
        <f t="shared" si="4476"/>
        <v>0</v>
      </c>
      <c r="K5306" s="5">
        <f t="shared" si="4476"/>
        <v>0</v>
      </c>
      <c r="L5306" s="5">
        <f t="shared" si="4476"/>
        <v>680</v>
      </c>
      <c r="M5306" s="5">
        <f t="shared" si="4442"/>
        <v>3875</v>
      </c>
      <c r="N5306" s="5">
        <f>N5307</f>
        <v>3995</v>
      </c>
      <c r="O5306" s="5">
        <f>O5307</f>
        <v>3162</v>
      </c>
      <c r="P5306" s="5">
        <f t="shared" ref="P5306:V5306" si="4477">P5307</f>
        <v>0</v>
      </c>
      <c r="Q5306" s="5">
        <f t="shared" si="4477"/>
        <v>0</v>
      </c>
      <c r="R5306" s="5">
        <f t="shared" si="4477"/>
        <v>0</v>
      </c>
      <c r="S5306" s="5">
        <f t="shared" si="4477"/>
        <v>0</v>
      </c>
      <c r="T5306" s="5">
        <f t="shared" si="4477"/>
        <v>3995</v>
      </c>
      <c r="U5306" s="5">
        <f t="shared" si="4477"/>
        <v>0</v>
      </c>
      <c r="V5306" s="42">
        <f t="shared" si="4477"/>
        <v>0</v>
      </c>
      <c r="W5306" s="5">
        <f t="shared" si="4427"/>
        <v>100</v>
      </c>
      <c r="X5306" s="27"/>
    </row>
    <row r="5307" spans="1:25" ht="63" customHeight="1" x14ac:dyDescent="0.3">
      <c r="A5307" s="4" t="s">
        <v>336</v>
      </c>
      <c r="B5307" s="4" t="s">
        <v>1766</v>
      </c>
      <c r="C5307" s="4" t="s">
        <v>1001</v>
      </c>
      <c r="D5307" s="4" t="s">
        <v>198</v>
      </c>
      <c r="E5307" s="14" t="s">
        <v>548</v>
      </c>
      <c r="F5307" s="5">
        <f>3195</f>
        <v>3195</v>
      </c>
      <c r="G5307" s="5"/>
      <c r="H5307" s="5"/>
      <c r="I5307" s="5"/>
      <c r="J5307" s="5"/>
      <c r="K5307" s="5"/>
      <c r="L5307" s="5">
        <f>680</f>
        <v>680</v>
      </c>
      <c r="M5307" s="5">
        <f t="shared" si="4442"/>
        <v>3875</v>
      </c>
      <c r="N5307" s="5">
        <v>3995</v>
      </c>
      <c r="O5307" s="5">
        <v>3162</v>
      </c>
      <c r="P5307" s="5">
        <v>0</v>
      </c>
      <c r="Q5307" s="5">
        <v>0</v>
      </c>
      <c r="R5307" s="5">
        <v>0</v>
      </c>
      <c r="S5307" s="5">
        <v>0</v>
      </c>
      <c r="T5307" s="5">
        <v>3995</v>
      </c>
      <c r="U5307" s="5">
        <v>0</v>
      </c>
      <c r="V5307" s="42">
        <v>0</v>
      </c>
      <c r="W5307" s="5">
        <f t="shared" si="4427"/>
        <v>100</v>
      </c>
      <c r="X5307" s="27"/>
    </row>
    <row r="5308" spans="1:25" ht="63" hidden="1" customHeight="1" x14ac:dyDescent="0.25">
      <c r="A5308" s="4" t="s">
        <v>336</v>
      </c>
      <c r="B5308" s="4" t="s">
        <v>1766</v>
      </c>
      <c r="C5308" s="4" t="s">
        <v>1002</v>
      </c>
      <c r="D5308" s="4"/>
      <c r="E5308" s="14" t="s">
        <v>1039</v>
      </c>
      <c r="F5308" s="5">
        <f t="shared" ref="F5308:L5309" si="4478">F5309</f>
        <v>0</v>
      </c>
      <c r="G5308" s="5">
        <f t="shared" si="4478"/>
        <v>0</v>
      </c>
      <c r="H5308" s="5">
        <f t="shared" si="4478"/>
        <v>0</v>
      </c>
      <c r="I5308" s="5">
        <f t="shared" si="4478"/>
        <v>0</v>
      </c>
      <c r="J5308" s="5">
        <f t="shared" si="4478"/>
        <v>0</v>
      </c>
      <c r="K5308" s="5">
        <f t="shared" si="4478"/>
        <v>0</v>
      </c>
      <c r="L5308" s="5">
        <f t="shared" si="4478"/>
        <v>0</v>
      </c>
      <c r="M5308" s="5">
        <f t="shared" si="4442"/>
        <v>0</v>
      </c>
      <c r="N5308" s="5">
        <f>N5309</f>
        <v>0</v>
      </c>
      <c r="O5308" s="5">
        <f>O5309</f>
        <v>0</v>
      </c>
      <c r="P5308" s="5">
        <f t="shared" ref="P5308:V5309" si="4479">P5309</f>
        <v>0</v>
      </c>
      <c r="Q5308" s="5">
        <f t="shared" si="4479"/>
        <v>0</v>
      </c>
      <c r="R5308" s="5">
        <f t="shared" si="4479"/>
        <v>0</v>
      </c>
      <c r="S5308" s="5">
        <f t="shared" si="4479"/>
        <v>0</v>
      </c>
      <c r="T5308" s="5">
        <f t="shared" si="4479"/>
        <v>0</v>
      </c>
      <c r="U5308" s="5">
        <f t="shared" si="4479"/>
        <v>0</v>
      </c>
      <c r="V5308" s="42">
        <f t="shared" si="4479"/>
        <v>0</v>
      </c>
      <c r="W5308" s="5" t="e">
        <f t="shared" si="4427"/>
        <v>#DIV/0!</v>
      </c>
      <c r="X5308" s="27" t="s">
        <v>1591</v>
      </c>
      <c r="Y5308" s="2" t="s">
        <v>1630</v>
      </c>
    </row>
    <row r="5309" spans="1:25" ht="31.5" hidden="1" customHeight="1" x14ac:dyDescent="0.25">
      <c r="A5309" s="4" t="s">
        <v>336</v>
      </c>
      <c r="B5309" s="4" t="s">
        <v>1766</v>
      </c>
      <c r="C5309" s="4" t="s">
        <v>1002</v>
      </c>
      <c r="D5309" s="4" t="s">
        <v>87</v>
      </c>
      <c r="E5309" s="14" t="s">
        <v>541</v>
      </c>
      <c r="F5309" s="5">
        <f t="shared" si="4478"/>
        <v>0</v>
      </c>
      <c r="G5309" s="5">
        <f t="shared" si="4478"/>
        <v>0</v>
      </c>
      <c r="H5309" s="5">
        <f t="shared" si="4478"/>
        <v>0</v>
      </c>
      <c r="I5309" s="5">
        <f t="shared" si="4478"/>
        <v>0</v>
      </c>
      <c r="J5309" s="5">
        <f t="shared" si="4478"/>
        <v>0</v>
      </c>
      <c r="K5309" s="5">
        <f t="shared" si="4478"/>
        <v>0</v>
      </c>
      <c r="L5309" s="5">
        <f t="shared" si="4478"/>
        <v>0</v>
      </c>
      <c r="M5309" s="5">
        <f t="shared" si="4442"/>
        <v>0</v>
      </c>
      <c r="N5309" s="5">
        <f>N5310</f>
        <v>0</v>
      </c>
      <c r="O5309" s="5">
        <f>O5310</f>
        <v>0</v>
      </c>
      <c r="P5309" s="5">
        <f t="shared" si="4479"/>
        <v>0</v>
      </c>
      <c r="Q5309" s="5">
        <f t="shared" si="4479"/>
        <v>0</v>
      </c>
      <c r="R5309" s="5">
        <f t="shared" si="4479"/>
        <v>0</v>
      </c>
      <c r="S5309" s="5">
        <f t="shared" si="4479"/>
        <v>0</v>
      </c>
      <c r="T5309" s="5">
        <f t="shared" si="4479"/>
        <v>0</v>
      </c>
      <c r="U5309" s="5">
        <f t="shared" si="4479"/>
        <v>0</v>
      </c>
      <c r="V5309" s="42">
        <f t="shared" si="4479"/>
        <v>0</v>
      </c>
      <c r="W5309" s="5" t="e">
        <f t="shared" si="4427"/>
        <v>#DIV/0!</v>
      </c>
      <c r="X5309" s="27" t="s">
        <v>1591</v>
      </c>
      <c r="Y5309" s="2" t="s">
        <v>1630</v>
      </c>
    </row>
    <row r="5310" spans="1:25" ht="47.25" hidden="1" customHeight="1" x14ac:dyDescent="0.25">
      <c r="A5310" s="4" t="s">
        <v>336</v>
      </c>
      <c r="B5310" s="4" t="s">
        <v>1766</v>
      </c>
      <c r="C5310" s="4" t="s">
        <v>1002</v>
      </c>
      <c r="D5310" s="4" t="s">
        <v>84</v>
      </c>
      <c r="E5310" s="14" t="s">
        <v>544</v>
      </c>
      <c r="F5310" s="5"/>
      <c r="G5310" s="5"/>
      <c r="H5310" s="5"/>
      <c r="I5310" s="5"/>
      <c r="J5310" s="5"/>
      <c r="K5310" s="5"/>
      <c r="L5310" s="5"/>
      <c r="M5310" s="5">
        <f t="shared" si="4442"/>
        <v>0</v>
      </c>
      <c r="N5310" s="5">
        <v>0</v>
      </c>
      <c r="O5310" s="5">
        <v>0</v>
      </c>
      <c r="P5310" s="5">
        <v>0</v>
      </c>
      <c r="Q5310" s="5">
        <v>0</v>
      </c>
      <c r="R5310" s="5">
        <v>0</v>
      </c>
      <c r="S5310" s="5">
        <v>0</v>
      </c>
      <c r="T5310" s="5">
        <v>0</v>
      </c>
      <c r="U5310" s="5">
        <v>0</v>
      </c>
      <c r="V5310" s="42">
        <v>0</v>
      </c>
      <c r="W5310" s="5" t="e">
        <f t="shared" si="4427"/>
        <v>#DIV/0!</v>
      </c>
      <c r="X5310" s="27" t="s">
        <v>1591</v>
      </c>
      <c r="Y5310" s="2" t="s">
        <v>1630</v>
      </c>
    </row>
    <row r="5311" spans="1:25" ht="78.75" hidden="1" customHeight="1" x14ac:dyDescent="0.25">
      <c r="A5311" s="4" t="s">
        <v>336</v>
      </c>
      <c r="B5311" s="4" t="s">
        <v>1766</v>
      </c>
      <c r="C5311" s="4" t="s">
        <v>1003</v>
      </c>
      <c r="D5311" s="4"/>
      <c r="E5311" s="14" t="s">
        <v>1040</v>
      </c>
      <c r="F5311" s="5">
        <f t="shared" ref="F5311:L5312" si="4480">F5312</f>
        <v>1000</v>
      </c>
      <c r="G5311" s="5">
        <f t="shared" si="4480"/>
        <v>0</v>
      </c>
      <c r="H5311" s="5">
        <f t="shared" si="4480"/>
        <v>0</v>
      </c>
      <c r="I5311" s="5">
        <f t="shared" si="4480"/>
        <v>0</v>
      </c>
      <c r="J5311" s="5">
        <f t="shared" si="4480"/>
        <v>0</v>
      </c>
      <c r="K5311" s="5">
        <f t="shared" si="4480"/>
        <v>0</v>
      </c>
      <c r="L5311" s="5">
        <f t="shared" si="4480"/>
        <v>-681.24699999999996</v>
      </c>
      <c r="M5311" s="5">
        <f t="shared" si="4442"/>
        <v>318.75300000000004</v>
      </c>
      <c r="N5311" s="5">
        <f>N5312</f>
        <v>1.6000000000000001E-4</v>
      </c>
      <c r="O5311" s="5">
        <f>O5312</f>
        <v>0</v>
      </c>
      <c r="P5311" s="5">
        <f t="shared" ref="P5311:V5312" si="4481">P5312</f>
        <v>0</v>
      </c>
      <c r="Q5311" s="5">
        <f t="shared" si="4481"/>
        <v>0</v>
      </c>
      <c r="R5311" s="5">
        <f t="shared" si="4481"/>
        <v>0</v>
      </c>
      <c r="S5311" s="5">
        <f t="shared" si="4481"/>
        <v>0</v>
      </c>
      <c r="T5311" s="5">
        <f t="shared" si="4481"/>
        <v>0</v>
      </c>
      <c r="U5311" s="5">
        <f t="shared" si="4481"/>
        <v>0</v>
      </c>
      <c r="V5311" s="42">
        <f t="shared" si="4481"/>
        <v>0</v>
      </c>
      <c r="W5311" s="5">
        <f t="shared" si="4427"/>
        <v>0</v>
      </c>
      <c r="X5311" s="25" t="s">
        <v>1591</v>
      </c>
    </row>
    <row r="5312" spans="1:25" ht="15.75" hidden="1" customHeight="1" x14ac:dyDescent="0.3">
      <c r="A5312" s="4" t="s">
        <v>336</v>
      </c>
      <c r="B5312" s="4" t="s">
        <v>1766</v>
      </c>
      <c r="C5312" s="4" t="s">
        <v>1003</v>
      </c>
      <c r="D5312" s="4" t="s">
        <v>13</v>
      </c>
      <c r="E5312" s="14" t="s">
        <v>547</v>
      </c>
      <c r="F5312" s="5">
        <f t="shared" si="4480"/>
        <v>1000</v>
      </c>
      <c r="G5312" s="5">
        <f t="shared" si="4480"/>
        <v>0</v>
      </c>
      <c r="H5312" s="5">
        <f t="shared" si="4480"/>
        <v>0</v>
      </c>
      <c r="I5312" s="5">
        <f t="shared" si="4480"/>
        <v>0</v>
      </c>
      <c r="J5312" s="5">
        <f t="shared" si="4480"/>
        <v>0</v>
      </c>
      <c r="K5312" s="5">
        <f t="shared" si="4480"/>
        <v>0</v>
      </c>
      <c r="L5312" s="5">
        <f t="shared" si="4480"/>
        <v>-681.24699999999996</v>
      </c>
      <c r="M5312" s="5">
        <f t="shared" si="4442"/>
        <v>318.75300000000004</v>
      </c>
      <c r="N5312" s="5">
        <f>N5313</f>
        <v>1.6000000000000001E-4</v>
      </c>
      <c r="O5312" s="5">
        <f>O5313</f>
        <v>0</v>
      </c>
      <c r="P5312" s="5">
        <f t="shared" si="4481"/>
        <v>0</v>
      </c>
      <c r="Q5312" s="5">
        <f t="shared" si="4481"/>
        <v>0</v>
      </c>
      <c r="R5312" s="5">
        <f t="shared" si="4481"/>
        <v>0</v>
      </c>
      <c r="S5312" s="5">
        <f t="shared" si="4481"/>
        <v>0</v>
      </c>
      <c r="T5312" s="5">
        <f t="shared" si="4481"/>
        <v>0</v>
      </c>
      <c r="U5312" s="5">
        <f t="shared" si="4481"/>
        <v>0</v>
      </c>
      <c r="V5312" s="42">
        <f t="shared" si="4481"/>
        <v>0</v>
      </c>
      <c r="W5312" s="5">
        <f t="shared" si="4427"/>
        <v>0</v>
      </c>
      <c r="X5312" s="25" t="s">
        <v>1591</v>
      </c>
    </row>
    <row r="5313" spans="1:24" ht="63" hidden="1" customHeight="1" x14ac:dyDescent="0.3">
      <c r="A5313" s="4" t="s">
        <v>336</v>
      </c>
      <c r="B5313" s="4" t="s">
        <v>1766</v>
      </c>
      <c r="C5313" s="4" t="s">
        <v>1003</v>
      </c>
      <c r="D5313" s="4" t="s">
        <v>198</v>
      </c>
      <c r="E5313" s="14" t="s">
        <v>548</v>
      </c>
      <c r="F5313" s="5">
        <v>1000</v>
      </c>
      <c r="G5313" s="5"/>
      <c r="H5313" s="5"/>
      <c r="I5313" s="5"/>
      <c r="J5313" s="5"/>
      <c r="K5313" s="5"/>
      <c r="L5313" s="5">
        <f>-680-1.247</f>
        <v>-681.24699999999996</v>
      </c>
      <c r="M5313" s="5">
        <f t="shared" si="4442"/>
        <v>318.75300000000004</v>
      </c>
      <c r="N5313" s="5">
        <v>1.6000000000000001E-4</v>
      </c>
      <c r="O5313" s="5">
        <v>0</v>
      </c>
      <c r="P5313" s="5">
        <v>0</v>
      </c>
      <c r="Q5313" s="5">
        <v>0</v>
      </c>
      <c r="R5313" s="5">
        <v>0</v>
      </c>
      <c r="S5313" s="5">
        <v>0</v>
      </c>
      <c r="T5313" s="5">
        <v>0</v>
      </c>
      <c r="U5313" s="5">
        <v>0</v>
      </c>
      <c r="V5313" s="42">
        <v>0</v>
      </c>
      <c r="W5313" s="5">
        <f t="shared" si="4427"/>
        <v>0</v>
      </c>
      <c r="X5313" s="25" t="s">
        <v>1591</v>
      </c>
    </row>
    <row r="5314" spans="1:24" ht="15.75" customHeight="1" x14ac:dyDescent="0.3">
      <c r="A5314" s="4" t="s">
        <v>336</v>
      </c>
      <c r="B5314" s="4" t="s">
        <v>1766</v>
      </c>
      <c r="C5314" s="4" t="s">
        <v>213</v>
      </c>
      <c r="D5314" s="4"/>
      <c r="E5314" s="14" t="s">
        <v>1144</v>
      </c>
      <c r="F5314" s="5">
        <f t="shared" ref="F5314:L5314" si="4482">F5319+F5315</f>
        <v>14205.9</v>
      </c>
      <c r="G5314" s="5">
        <f t="shared" si="4482"/>
        <v>10900.9</v>
      </c>
      <c r="H5314" s="5">
        <f t="shared" si="4482"/>
        <v>10900.9</v>
      </c>
      <c r="I5314" s="5">
        <f t="shared" si="4482"/>
        <v>0</v>
      </c>
      <c r="J5314" s="5">
        <f t="shared" si="4482"/>
        <v>0</v>
      </c>
      <c r="K5314" s="5">
        <f t="shared" si="4482"/>
        <v>0</v>
      </c>
      <c r="L5314" s="5">
        <f t="shared" si="4482"/>
        <v>2726.3650000000002</v>
      </c>
      <c r="M5314" s="5">
        <f t="shared" si="4442"/>
        <v>16932.264999999999</v>
      </c>
      <c r="N5314" s="5">
        <f>N5319+N5315</f>
        <v>16884.264999999999</v>
      </c>
      <c r="O5314" s="5">
        <f>O5319+O5315</f>
        <v>7259.3882599999997</v>
      </c>
      <c r="P5314" s="5">
        <f t="shared" ref="P5314:V5314" si="4483">P5319+P5315</f>
        <v>0</v>
      </c>
      <c r="Q5314" s="5">
        <f t="shared" si="4483"/>
        <v>0</v>
      </c>
      <c r="R5314" s="5">
        <f t="shared" si="4483"/>
        <v>0</v>
      </c>
      <c r="S5314" s="5">
        <f t="shared" si="4483"/>
        <v>0</v>
      </c>
      <c r="T5314" s="5">
        <f>T5319+T5315</f>
        <v>16884.262220000001</v>
      </c>
      <c r="U5314" s="5">
        <f t="shared" si="4483"/>
        <v>0</v>
      </c>
      <c r="V5314" s="42">
        <f t="shared" si="4483"/>
        <v>0</v>
      </c>
      <c r="W5314" s="5">
        <f t="shared" si="4427"/>
        <v>99.999983534965835</v>
      </c>
      <c r="X5314" s="27"/>
    </row>
    <row r="5315" spans="1:24" ht="47.25" customHeight="1" x14ac:dyDescent="0.3">
      <c r="A5315" s="4" t="s">
        <v>336</v>
      </c>
      <c r="B5315" s="4" t="s">
        <v>1766</v>
      </c>
      <c r="C5315" s="4" t="s">
        <v>212</v>
      </c>
      <c r="D5315" s="4"/>
      <c r="E5315" s="14" t="s">
        <v>1146</v>
      </c>
      <c r="F5315" s="5">
        <f>F5316</f>
        <v>1300</v>
      </c>
      <c r="G5315" s="5">
        <f t="shared" ref="G5315:L5317" si="4484">G5316</f>
        <v>0</v>
      </c>
      <c r="H5315" s="5">
        <f t="shared" si="4484"/>
        <v>0</v>
      </c>
      <c r="I5315" s="5">
        <f t="shared" si="4484"/>
        <v>0</v>
      </c>
      <c r="J5315" s="5">
        <f t="shared" si="4484"/>
        <v>0</v>
      </c>
      <c r="K5315" s="5">
        <f t="shared" si="4484"/>
        <v>0</v>
      </c>
      <c r="L5315" s="5">
        <f t="shared" si="4484"/>
        <v>0</v>
      </c>
      <c r="M5315" s="5">
        <f t="shared" si="4442"/>
        <v>1300</v>
      </c>
      <c r="N5315" s="5">
        <f t="shared" ref="N5315:O5317" si="4485">N5316</f>
        <v>1300</v>
      </c>
      <c r="O5315" s="5">
        <f t="shared" si="4485"/>
        <v>1300</v>
      </c>
      <c r="P5315" s="5">
        <f t="shared" ref="P5315:V5317" si="4486">P5316</f>
        <v>0</v>
      </c>
      <c r="Q5315" s="5">
        <f t="shared" si="4486"/>
        <v>0</v>
      </c>
      <c r="R5315" s="5">
        <f t="shared" si="4486"/>
        <v>0</v>
      </c>
      <c r="S5315" s="5">
        <f t="shared" si="4486"/>
        <v>0</v>
      </c>
      <c r="T5315" s="5">
        <f t="shared" si="4486"/>
        <v>1300</v>
      </c>
      <c r="U5315" s="5">
        <f t="shared" si="4486"/>
        <v>0</v>
      </c>
      <c r="V5315" s="42">
        <f t="shared" si="4486"/>
        <v>0</v>
      </c>
      <c r="W5315" s="5">
        <f t="shared" si="4427"/>
        <v>100</v>
      </c>
      <c r="X5315" s="27"/>
    </row>
    <row r="5316" spans="1:24" ht="31.5" customHeight="1" x14ac:dyDescent="0.3">
      <c r="A5316" s="4" t="s">
        <v>336</v>
      </c>
      <c r="B5316" s="4" t="s">
        <v>1766</v>
      </c>
      <c r="C5316" s="4" t="s">
        <v>399</v>
      </c>
      <c r="D5316" s="4"/>
      <c r="E5316" s="14" t="s">
        <v>606</v>
      </c>
      <c r="F5316" s="5">
        <f>F5317</f>
        <v>1300</v>
      </c>
      <c r="G5316" s="5">
        <f t="shared" si="4484"/>
        <v>0</v>
      </c>
      <c r="H5316" s="5">
        <f t="shared" si="4484"/>
        <v>0</v>
      </c>
      <c r="I5316" s="5">
        <f t="shared" si="4484"/>
        <v>0</v>
      </c>
      <c r="J5316" s="5">
        <f t="shared" si="4484"/>
        <v>0</v>
      </c>
      <c r="K5316" s="5">
        <f t="shared" si="4484"/>
        <v>0</v>
      </c>
      <c r="L5316" s="5">
        <f t="shared" si="4484"/>
        <v>0</v>
      </c>
      <c r="M5316" s="5">
        <f t="shared" si="4442"/>
        <v>1300</v>
      </c>
      <c r="N5316" s="5">
        <f t="shared" si="4485"/>
        <v>1300</v>
      </c>
      <c r="O5316" s="5">
        <f t="shared" si="4485"/>
        <v>1300</v>
      </c>
      <c r="P5316" s="5">
        <f t="shared" si="4486"/>
        <v>0</v>
      </c>
      <c r="Q5316" s="5">
        <f t="shared" si="4486"/>
        <v>0</v>
      </c>
      <c r="R5316" s="5">
        <f t="shared" si="4486"/>
        <v>0</v>
      </c>
      <c r="S5316" s="5">
        <f t="shared" si="4486"/>
        <v>0</v>
      </c>
      <c r="T5316" s="5">
        <f t="shared" si="4486"/>
        <v>1300</v>
      </c>
      <c r="U5316" s="5">
        <f t="shared" si="4486"/>
        <v>0</v>
      </c>
      <c r="V5316" s="42">
        <f t="shared" si="4486"/>
        <v>0</v>
      </c>
      <c r="W5316" s="5">
        <f t="shared" si="4427"/>
        <v>100</v>
      </c>
      <c r="X5316" s="27"/>
    </row>
    <row r="5317" spans="1:24" ht="31.5" customHeight="1" x14ac:dyDescent="0.3">
      <c r="A5317" s="4" t="s">
        <v>336</v>
      </c>
      <c r="B5317" s="4" t="s">
        <v>1766</v>
      </c>
      <c r="C5317" s="4" t="s">
        <v>399</v>
      </c>
      <c r="D5317" s="4" t="s">
        <v>11</v>
      </c>
      <c r="E5317" s="14" t="s">
        <v>531</v>
      </c>
      <c r="F5317" s="5">
        <f>F5318</f>
        <v>1300</v>
      </c>
      <c r="G5317" s="5">
        <f t="shared" si="4484"/>
        <v>0</v>
      </c>
      <c r="H5317" s="5">
        <f t="shared" si="4484"/>
        <v>0</v>
      </c>
      <c r="I5317" s="5">
        <f t="shared" si="4484"/>
        <v>0</v>
      </c>
      <c r="J5317" s="5">
        <f t="shared" si="4484"/>
        <v>0</v>
      </c>
      <c r="K5317" s="5">
        <f t="shared" si="4484"/>
        <v>0</v>
      </c>
      <c r="L5317" s="5">
        <f t="shared" si="4484"/>
        <v>0</v>
      </c>
      <c r="M5317" s="5">
        <f t="shared" si="4442"/>
        <v>1300</v>
      </c>
      <c r="N5317" s="5">
        <f t="shared" si="4485"/>
        <v>1300</v>
      </c>
      <c r="O5317" s="5">
        <f t="shared" si="4485"/>
        <v>1300</v>
      </c>
      <c r="P5317" s="5">
        <f t="shared" si="4486"/>
        <v>0</v>
      </c>
      <c r="Q5317" s="5">
        <f t="shared" si="4486"/>
        <v>0</v>
      </c>
      <c r="R5317" s="5">
        <f t="shared" si="4486"/>
        <v>0</v>
      </c>
      <c r="S5317" s="5">
        <f t="shared" si="4486"/>
        <v>0</v>
      </c>
      <c r="T5317" s="5">
        <f t="shared" si="4486"/>
        <v>1300</v>
      </c>
      <c r="U5317" s="5">
        <f t="shared" si="4486"/>
        <v>0</v>
      </c>
      <c r="V5317" s="42">
        <f t="shared" si="4486"/>
        <v>0</v>
      </c>
      <c r="W5317" s="5">
        <f t="shared" si="4427"/>
        <v>100</v>
      </c>
      <c r="X5317" s="27"/>
    </row>
    <row r="5318" spans="1:24" ht="31.5" customHeight="1" x14ac:dyDescent="0.3">
      <c r="A5318" s="4" t="s">
        <v>336</v>
      </c>
      <c r="B5318" s="4" t="s">
        <v>1766</v>
      </c>
      <c r="C5318" s="4" t="s">
        <v>399</v>
      </c>
      <c r="D5318" s="4" t="s">
        <v>12</v>
      </c>
      <c r="E5318" s="14" t="s">
        <v>532</v>
      </c>
      <c r="F5318" s="5">
        <f>1300</f>
        <v>1300</v>
      </c>
      <c r="G5318" s="5"/>
      <c r="H5318" s="5"/>
      <c r="I5318" s="5"/>
      <c r="J5318" s="5"/>
      <c r="K5318" s="5"/>
      <c r="L5318" s="5"/>
      <c r="M5318" s="5">
        <f t="shared" si="4442"/>
        <v>1300</v>
      </c>
      <c r="N5318" s="5">
        <v>1300</v>
      </c>
      <c r="O5318" s="5">
        <v>1300</v>
      </c>
      <c r="P5318" s="5">
        <v>0</v>
      </c>
      <c r="Q5318" s="5">
        <v>0</v>
      </c>
      <c r="R5318" s="5">
        <v>0</v>
      </c>
      <c r="S5318" s="5">
        <v>0</v>
      </c>
      <c r="T5318" s="5">
        <v>1300</v>
      </c>
      <c r="U5318" s="5">
        <v>0</v>
      </c>
      <c r="V5318" s="42">
        <v>0</v>
      </c>
      <c r="W5318" s="5">
        <f t="shared" si="4427"/>
        <v>100</v>
      </c>
      <c r="X5318" s="27"/>
    </row>
    <row r="5319" spans="1:24" ht="47.25" customHeight="1" x14ac:dyDescent="0.3">
      <c r="A5319" s="4" t="s">
        <v>336</v>
      </c>
      <c r="B5319" s="4" t="s">
        <v>1766</v>
      </c>
      <c r="C5319" s="4" t="s">
        <v>351</v>
      </c>
      <c r="D5319" s="4"/>
      <c r="E5319" s="14" t="s">
        <v>1147</v>
      </c>
      <c r="F5319" s="5">
        <f t="shared" ref="F5319:K5319" si="4487">F5320+F5326</f>
        <v>12905.9</v>
      </c>
      <c r="G5319" s="5">
        <f t="shared" si="4487"/>
        <v>10900.9</v>
      </c>
      <c r="H5319" s="5">
        <f t="shared" si="4487"/>
        <v>10900.9</v>
      </c>
      <c r="I5319" s="5">
        <f t="shared" si="4487"/>
        <v>0</v>
      </c>
      <c r="J5319" s="5">
        <f t="shared" si="4487"/>
        <v>0</v>
      </c>
      <c r="K5319" s="5">
        <f t="shared" si="4487"/>
        <v>0</v>
      </c>
      <c r="L5319" s="5">
        <f>L5320+L5326+L5323</f>
        <v>2726.3650000000002</v>
      </c>
      <c r="M5319" s="5">
        <f t="shared" si="4442"/>
        <v>15632.264999999999</v>
      </c>
      <c r="N5319" s="5">
        <f>N5320+N5326+N5323</f>
        <v>15584.264999999999</v>
      </c>
      <c r="O5319" s="5">
        <f t="shared" ref="O5319:V5319" si="4488">O5320+O5326+O5323</f>
        <v>5959.3882599999997</v>
      </c>
      <c r="P5319" s="5">
        <f t="shared" si="4488"/>
        <v>0</v>
      </c>
      <c r="Q5319" s="5">
        <f t="shared" si="4488"/>
        <v>0</v>
      </c>
      <c r="R5319" s="5">
        <f t="shared" si="4488"/>
        <v>0</v>
      </c>
      <c r="S5319" s="5">
        <f t="shared" si="4488"/>
        <v>0</v>
      </c>
      <c r="T5319" s="5">
        <f t="shared" si="4488"/>
        <v>15584.262220000001</v>
      </c>
      <c r="U5319" s="5">
        <f t="shared" si="4488"/>
        <v>0</v>
      </c>
      <c r="V5319" s="42">
        <f t="shared" si="4488"/>
        <v>0</v>
      </c>
      <c r="W5319" s="5">
        <f t="shared" si="4427"/>
        <v>99.999982161494302</v>
      </c>
      <c r="X5319" s="27"/>
    </row>
    <row r="5320" spans="1:24" ht="31.5" customHeight="1" x14ac:dyDescent="0.3">
      <c r="A5320" s="4" t="s">
        <v>336</v>
      </c>
      <c r="B5320" s="4" t="s">
        <v>1766</v>
      </c>
      <c r="C5320" s="4" t="s">
        <v>344</v>
      </c>
      <c r="D5320" s="4"/>
      <c r="E5320" s="14" t="s">
        <v>607</v>
      </c>
      <c r="F5320" s="5">
        <f t="shared" ref="F5320:L5321" si="4489">F5321</f>
        <v>500</v>
      </c>
      <c r="G5320" s="5">
        <f t="shared" si="4489"/>
        <v>500</v>
      </c>
      <c r="H5320" s="5">
        <f t="shared" si="4489"/>
        <v>500</v>
      </c>
      <c r="I5320" s="5">
        <f t="shared" si="4489"/>
        <v>0</v>
      </c>
      <c r="J5320" s="5">
        <f t="shared" si="4489"/>
        <v>0</v>
      </c>
      <c r="K5320" s="5">
        <f t="shared" si="4489"/>
        <v>0</v>
      </c>
      <c r="L5320" s="5">
        <f t="shared" si="4489"/>
        <v>-70.334000000000003</v>
      </c>
      <c r="M5320" s="5">
        <f t="shared" si="4442"/>
        <v>429.666</v>
      </c>
      <c r="N5320" s="5">
        <f>N5321</f>
        <v>429.666</v>
      </c>
      <c r="O5320" s="5">
        <f>O5321</f>
        <v>0</v>
      </c>
      <c r="P5320" s="5">
        <f t="shared" ref="P5320:V5321" si="4490">P5321</f>
        <v>0</v>
      </c>
      <c r="Q5320" s="5">
        <f t="shared" si="4490"/>
        <v>0</v>
      </c>
      <c r="R5320" s="5">
        <f t="shared" si="4490"/>
        <v>0</v>
      </c>
      <c r="S5320" s="5">
        <f t="shared" si="4490"/>
        <v>0</v>
      </c>
      <c r="T5320" s="5">
        <f t="shared" si="4490"/>
        <v>429.66419999999999</v>
      </c>
      <c r="U5320" s="5">
        <f t="shared" si="4490"/>
        <v>0</v>
      </c>
      <c r="V5320" s="42">
        <f t="shared" si="4490"/>
        <v>0</v>
      </c>
      <c r="W5320" s="5">
        <f t="shared" si="4427"/>
        <v>99.999581069947354</v>
      </c>
      <c r="X5320" s="27"/>
    </row>
    <row r="5321" spans="1:24" ht="31.5" customHeight="1" x14ac:dyDescent="0.3">
      <c r="A5321" s="4" t="s">
        <v>336</v>
      </c>
      <c r="B5321" s="4" t="s">
        <v>1766</v>
      </c>
      <c r="C5321" s="4" t="s">
        <v>344</v>
      </c>
      <c r="D5321" s="4" t="s">
        <v>11</v>
      </c>
      <c r="E5321" s="14" t="s">
        <v>531</v>
      </c>
      <c r="F5321" s="5">
        <f t="shared" si="4489"/>
        <v>500</v>
      </c>
      <c r="G5321" s="5">
        <f t="shared" si="4489"/>
        <v>500</v>
      </c>
      <c r="H5321" s="5">
        <f t="shared" si="4489"/>
        <v>500</v>
      </c>
      <c r="I5321" s="5">
        <f t="shared" si="4489"/>
        <v>0</v>
      </c>
      <c r="J5321" s="5">
        <f t="shared" si="4489"/>
        <v>0</v>
      </c>
      <c r="K5321" s="5">
        <f t="shared" si="4489"/>
        <v>0</v>
      </c>
      <c r="L5321" s="5">
        <f t="shared" si="4489"/>
        <v>-70.334000000000003</v>
      </c>
      <c r="M5321" s="5">
        <f t="shared" si="4442"/>
        <v>429.666</v>
      </c>
      <c r="N5321" s="5">
        <f>N5322</f>
        <v>429.666</v>
      </c>
      <c r="O5321" s="5">
        <f>O5322</f>
        <v>0</v>
      </c>
      <c r="P5321" s="5">
        <f t="shared" si="4490"/>
        <v>0</v>
      </c>
      <c r="Q5321" s="5">
        <f t="shared" si="4490"/>
        <v>0</v>
      </c>
      <c r="R5321" s="5">
        <f t="shared" si="4490"/>
        <v>0</v>
      </c>
      <c r="S5321" s="5">
        <f t="shared" si="4490"/>
        <v>0</v>
      </c>
      <c r="T5321" s="5">
        <f t="shared" si="4490"/>
        <v>429.66419999999999</v>
      </c>
      <c r="U5321" s="5">
        <f t="shared" si="4490"/>
        <v>0</v>
      </c>
      <c r="V5321" s="42">
        <f t="shared" si="4490"/>
        <v>0</v>
      </c>
      <c r="W5321" s="5">
        <f t="shared" si="4427"/>
        <v>99.999581069947354</v>
      </c>
      <c r="X5321" s="27"/>
    </row>
    <row r="5322" spans="1:24" ht="31.5" customHeight="1" x14ac:dyDescent="0.3">
      <c r="A5322" s="4" t="s">
        <v>336</v>
      </c>
      <c r="B5322" s="4" t="s">
        <v>1766</v>
      </c>
      <c r="C5322" s="4" t="s">
        <v>344</v>
      </c>
      <c r="D5322" s="4" t="s">
        <v>12</v>
      </c>
      <c r="E5322" s="14" t="s">
        <v>532</v>
      </c>
      <c r="F5322" s="5">
        <v>500</v>
      </c>
      <c r="G5322" s="5">
        <v>500</v>
      </c>
      <c r="H5322" s="5">
        <v>500</v>
      </c>
      <c r="I5322" s="5"/>
      <c r="J5322" s="5"/>
      <c r="K5322" s="5"/>
      <c r="L5322" s="5">
        <f>-60.245-10.089</f>
        <v>-70.334000000000003</v>
      </c>
      <c r="M5322" s="5">
        <f t="shared" si="4442"/>
        <v>429.666</v>
      </c>
      <c r="N5322" s="5">
        <v>429.666</v>
      </c>
      <c r="O5322" s="5">
        <v>0</v>
      </c>
      <c r="P5322" s="5">
        <v>0</v>
      </c>
      <c r="Q5322" s="5">
        <v>0</v>
      </c>
      <c r="R5322" s="5">
        <v>0</v>
      </c>
      <c r="S5322" s="5">
        <v>0</v>
      </c>
      <c r="T5322" s="5">
        <v>429.66419999999999</v>
      </c>
      <c r="U5322" s="5">
        <v>0</v>
      </c>
      <c r="V5322" s="42">
        <v>0</v>
      </c>
      <c r="W5322" s="5">
        <f t="shared" si="4427"/>
        <v>99.999581069947354</v>
      </c>
      <c r="X5322" s="27"/>
    </row>
    <row r="5323" spans="1:24" ht="31.5" customHeight="1" x14ac:dyDescent="0.3">
      <c r="A5323" s="4" t="s">
        <v>336</v>
      </c>
      <c r="B5323" s="4" t="s">
        <v>1766</v>
      </c>
      <c r="C5323" s="4" t="s">
        <v>1710</v>
      </c>
      <c r="D5323" s="4"/>
      <c r="E5323" s="14" t="s">
        <v>1711</v>
      </c>
      <c r="F5323" s="5"/>
      <c r="G5323" s="5"/>
      <c r="H5323" s="5"/>
      <c r="I5323" s="5"/>
      <c r="J5323" s="5"/>
      <c r="K5323" s="5"/>
      <c r="L5323" s="5">
        <f>L5324</f>
        <v>5230.4160000000002</v>
      </c>
      <c r="M5323" s="5">
        <f>L5323</f>
        <v>5230.4160000000002</v>
      </c>
      <c r="N5323" s="5">
        <f>N5324</f>
        <v>5230.4160000000002</v>
      </c>
      <c r="O5323" s="5">
        <f t="shared" ref="O5323:V5324" si="4491">O5324</f>
        <v>0</v>
      </c>
      <c r="P5323" s="5">
        <f t="shared" si="4491"/>
        <v>0</v>
      </c>
      <c r="Q5323" s="5">
        <f t="shared" si="4491"/>
        <v>0</v>
      </c>
      <c r="R5323" s="5">
        <f t="shared" si="4491"/>
        <v>0</v>
      </c>
      <c r="S5323" s="5">
        <f t="shared" si="4491"/>
        <v>0</v>
      </c>
      <c r="T5323" s="5">
        <f t="shared" si="4491"/>
        <v>5230.4160000000002</v>
      </c>
      <c r="U5323" s="5">
        <f t="shared" si="4491"/>
        <v>0</v>
      </c>
      <c r="V5323" s="42">
        <f t="shared" si="4491"/>
        <v>0</v>
      </c>
      <c r="W5323" s="5">
        <f t="shared" si="4427"/>
        <v>100</v>
      </c>
      <c r="X5323" s="27"/>
    </row>
    <row r="5324" spans="1:24" ht="31.5" customHeight="1" x14ac:dyDescent="0.3">
      <c r="A5324" s="4" t="s">
        <v>336</v>
      </c>
      <c r="B5324" s="4" t="s">
        <v>1766</v>
      </c>
      <c r="C5324" s="4" t="s">
        <v>1710</v>
      </c>
      <c r="D5324" s="4" t="s">
        <v>11</v>
      </c>
      <c r="E5324" s="14" t="s">
        <v>531</v>
      </c>
      <c r="F5324" s="5"/>
      <c r="G5324" s="5"/>
      <c r="H5324" s="5"/>
      <c r="I5324" s="5"/>
      <c r="J5324" s="5"/>
      <c r="K5324" s="5"/>
      <c r="L5324" s="5">
        <f>L5325</f>
        <v>5230.4160000000002</v>
      </c>
      <c r="M5324" s="5">
        <f>L5324</f>
        <v>5230.4160000000002</v>
      </c>
      <c r="N5324" s="5">
        <f>N5325</f>
        <v>5230.4160000000002</v>
      </c>
      <c r="O5324" s="5">
        <f t="shared" si="4491"/>
        <v>0</v>
      </c>
      <c r="P5324" s="5">
        <f t="shared" si="4491"/>
        <v>0</v>
      </c>
      <c r="Q5324" s="5">
        <f t="shared" si="4491"/>
        <v>0</v>
      </c>
      <c r="R5324" s="5">
        <f t="shared" si="4491"/>
        <v>0</v>
      </c>
      <c r="S5324" s="5">
        <f t="shared" si="4491"/>
        <v>0</v>
      </c>
      <c r="T5324" s="5">
        <f t="shared" si="4491"/>
        <v>5230.4160000000002</v>
      </c>
      <c r="U5324" s="5">
        <f t="shared" si="4491"/>
        <v>0</v>
      </c>
      <c r="V5324" s="42">
        <f t="shared" si="4491"/>
        <v>0</v>
      </c>
      <c r="W5324" s="5">
        <f t="shared" si="4427"/>
        <v>100</v>
      </c>
      <c r="X5324" s="27"/>
    </row>
    <row r="5325" spans="1:24" ht="31.5" customHeight="1" x14ac:dyDescent="0.3">
      <c r="A5325" s="4" t="s">
        <v>336</v>
      </c>
      <c r="B5325" s="4" t="s">
        <v>1766</v>
      </c>
      <c r="C5325" s="4" t="s">
        <v>1710</v>
      </c>
      <c r="D5325" s="4" t="s">
        <v>12</v>
      </c>
      <c r="E5325" s="14" t="s">
        <v>532</v>
      </c>
      <c r="F5325" s="5"/>
      <c r="G5325" s="5"/>
      <c r="H5325" s="5"/>
      <c r="I5325" s="5"/>
      <c r="J5325" s="5"/>
      <c r="K5325" s="5"/>
      <c r="L5325" s="5">
        <f>5541.5-311.084</f>
        <v>5230.4160000000002</v>
      </c>
      <c r="M5325" s="5">
        <f>L5325</f>
        <v>5230.4160000000002</v>
      </c>
      <c r="N5325" s="5">
        <v>5230.4160000000002</v>
      </c>
      <c r="O5325" s="5">
        <v>0</v>
      </c>
      <c r="P5325" s="5">
        <v>0</v>
      </c>
      <c r="Q5325" s="5">
        <v>0</v>
      </c>
      <c r="R5325" s="5">
        <v>0</v>
      </c>
      <c r="S5325" s="5">
        <v>0</v>
      </c>
      <c r="T5325" s="5">
        <v>5230.4160000000002</v>
      </c>
      <c r="U5325" s="5">
        <v>0</v>
      </c>
      <c r="V5325" s="42">
        <v>0</v>
      </c>
      <c r="W5325" s="5">
        <f t="shared" ref="W5325:W5388" si="4492">T5325/N5325*100</f>
        <v>100</v>
      </c>
      <c r="X5325" s="27"/>
    </row>
    <row r="5326" spans="1:24" ht="47.25" customHeight="1" x14ac:dyDescent="0.3">
      <c r="A5326" s="4" t="s">
        <v>336</v>
      </c>
      <c r="B5326" s="4" t="s">
        <v>1766</v>
      </c>
      <c r="C5326" s="4" t="s">
        <v>345</v>
      </c>
      <c r="D5326" s="4"/>
      <c r="E5326" s="14" t="s">
        <v>1263</v>
      </c>
      <c r="F5326" s="5">
        <f t="shared" ref="F5326:L5326" si="4493">F5329+F5327</f>
        <v>12405.9</v>
      </c>
      <c r="G5326" s="5">
        <f t="shared" si="4493"/>
        <v>10400.9</v>
      </c>
      <c r="H5326" s="5">
        <f t="shared" si="4493"/>
        <v>10400.9</v>
      </c>
      <c r="I5326" s="5">
        <f t="shared" si="4493"/>
        <v>0</v>
      </c>
      <c r="J5326" s="5">
        <f t="shared" si="4493"/>
        <v>0</v>
      </c>
      <c r="K5326" s="5">
        <f t="shared" si="4493"/>
        <v>0</v>
      </c>
      <c r="L5326" s="5">
        <f t="shared" si="4493"/>
        <v>-2433.7170000000001</v>
      </c>
      <c r="M5326" s="5">
        <f t="shared" si="4442"/>
        <v>9972.1829999999991</v>
      </c>
      <c r="N5326" s="5">
        <f>N5329+N5327</f>
        <v>9924.1830000000009</v>
      </c>
      <c r="O5326" s="5">
        <f>O5329+O5327</f>
        <v>5959.3882599999997</v>
      </c>
      <c r="P5326" s="5">
        <f t="shared" ref="P5326:V5326" si="4494">P5329+P5327</f>
        <v>0</v>
      </c>
      <c r="Q5326" s="5">
        <f t="shared" si="4494"/>
        <v>0</v>
      </c>
      <c r="R5326" s="5">
        <f t="shared" si="4494"/>
        <v>0</v>
      </c>
      <c r="S5326" s="5">
        <f t="shared" si="4494"/>
        <v>0</v>
      </c>
      <c r="T5326" s="5">
        <f t="shared" si="4494"/>
        <v>9924.1820200000002</v>
      </c>
      <c r="U5326" s="5">
        <f t="shared" si="4494"/>
        <v>0</v>
      </c>
      <c r="V5326" s="42">
        <f t="shared" si="4494"/>
        <v>0</v>
      </c>
      <c r="W5326" s="5">
        <f t="shared" si="4492"/>
        <v>99.999990125131703</v>
      </c>
      <c r="X5326" s="27"/>
    </row>
    <row r="5327" spans="1:24" ht="78.75" hidden="1" customHeight="1" x14ac:dyDescent="0.3">
      <c r="A5327" s="4" t="s">
        <v>336</v>
      </c>
      <c r="B5327" s="4" t="s">
        <v>1766</v>
      </c>
      <c r="C5327" s="4" t="s">
        <v>345</v>
      </c>
      <c r="D5327" s="4" t="s">
        <v>18</v>
      </c>
      <c r="E5327" s="14" t="s">
        <v>528</v>
      </c>
      <c r="F5327" s="5">
        <f t="shared" ref="F5327:L5327" si="4495">F5328</f>
        <v>1939.9</v>
      </c>
      <c r="G5327" s="5">
        <f t="shared" si="4495"/>
        <v>1939.9</v>
      </c>
      <c r="H5327" s="5">
        <f t="shared" si="4495"/>
        <v>1939.9</v>
      </c>
      <c r="I5327" s="5">
        <f t="shared" si="4495"/>
        <v>0</v>
      </c>
      <c r="J5327" s="5">
        <f t="shared" si="4495"/>
        <v>0</v>
      </c>
      <c r="K5327" s="5">
        <f t="shared" si="4495"/>
        <v>0</v>
      </c>
      <c r="L5327" s="5">
        <f t="shared" si="4495"/>
        <v>-1939.9</v>
      </c>
      <c r="M5327" s="5">
        <f t="shared" si="4442"/>
        <v>0</v>
      </c>
      <c r="N5327" s="5">
        <f>N5328</f>
        <v>0</v>
      </c>
      <c r="O5327" s="5">
        <f>O5328</f>
        <v>0</v>
      </c>
      <c r="P5327" s="5">
        <f t="shared" ref="P5327:V5327" si="4496">P5328</f>
        <v>0</v>
      </c>
      <c r="Q5327" s="5">
        <f t="shared" si="4496"/>
        <v>0</v>
      </c>
      <c r="R5327" s="5">
        <f t="shared" si="4496"/>
        <v>0</v>
      </c>
      <c r="S5327" s="5">
        <f t="shared" si="4496"/>
        <v>0</v>
      </c>
      <c r="T5327" s="5">
        <f t="shared" si="4496"/>
        <v>0</v>
      </c>
      <c r="U5327" s="5">
        <f t="shared" si="4496"/>
        <v>0</v>
      </c>
      <c r="V5327" s="42">
        <f t="shared" si="4496"/>
        <v>0</v>
      </c>
      <c r="W5327" s="5" t="e">
        <f t="shared" si="4492"/>
        <v>#DIV/0!</v>
      </c>
      <c r="X5327" s="25" t="s">
        <v>1591</v>
      </c>
    </row>
    <row r="5328" spans="1:24" ht="15.75" hidden="1" customHeight="1" x14ac:dyDescent="0.3">
      <c r="A5328" s="4" t="s">
        <v>336</v>
      </c>
      <c r="B5328" s="4" t="s">
        <v>1766</v>
      </c>
      <c r="C5328" s="4" t="s">
        <v>345</v>
      </c>
      <c r="D5328" s="4" t="s">
        <v>19</v>
      </c>
      <c r="E5328" s="14" t="s">
        <v>529</v>
      </c>
      <c r="F5328" s="5">
        <v>1939.9</v>
      </c>
      <c r="G5328" s="5">
        <v>1939.9</v>
      </c>
      <c r="H5328" s="5">
        <v>1939.9</v>
      </c>
      <c r="I5328" s="5"/>
      <c r="J5328" s="5"/>
      <c r="K5328" s="5"/>
      <c r="L5328" s="5">
        <v>-1939.9</v>
      </c>
      <c r="M5328" s="5">
        <f t="shared" si="4442"/>
        <v>0</v>
      </c>
      <c r="N5328" s="5">
        <v>0</v>
      </c>
      <c r="O5328" s="5">
        <v>0</v>
      </c>
      <c r="P5328" s="5">
        <v>0</v>
      </c>
      <c r="Q5328" s="5">
        <v>0</v>
      </c>
      <c r="R5328" s="5">
        <v>0</v>
      </c>
      <c r="S5328" s="5">
        <v>0</v>
      </c>
      <c r="T5328" s="5">
        <v>0</v>
      </c>
      <c r="U5328" s="5">
        <v>0</v>
      </c>
      <c r="V5328" s="42">
        <v>0</v>
      </c>
      <c r="W5328" s="5" t="e">
        <f t="shared" si="4492"/>
        <v>#DIV/0!</v>
      </c>
      <c r="X5328" s="25" t="s">
        <v>1591</v>
      </c>
    </row>
    <row r="5329" spans="1:24" ht="31.5" customHeight="1" x14ac:dyDescent="0.3">
      <c r="A5329" s="4" t="s">
        <v>336</v>
      </c>
      <c r="B5329" s="4" t="s">
        <v>1766</v>
      </c>
      <c r="C5329" s="4" t="s">
        <v>345</v>
      </c>
      <c r="D5329" s="4" t="s">
        <v>11</v>
      </c>
      <c r="E5329" s="14" t="s">
        <v>531</v>
      </c>
      <c r="F5329" s="5">
        <f t="shared" ref="F5329:L5329" si="4497">F5330</f>
        <v>10466</v>
      </c>
      <c r="G5329" s="5">
        <f t="shared" si="4497"/>
        <v>8461</v>
      </c>
      <c r="H5329" s="5">
        <f t="shared" si="4497"/>
        <v>8461</v>
      </c>
      <c r="I5329" s="5">
        <f t="shared" si="4497"/>
        <v>0</v>
      </c>
      <c r="J5329" s="5">
        <f t="shared" si="4497"/>
        <v>0</v>
      </c>
      <c r="K5329" s="5">
        <f t="shared" si="4497"/>
        <v>0</v>
      </c>
      <c r="L5329" s="5">
        <f t="shared" si="4497"/>
        <v>-493.81699999999989</v>
      </c>
      <c r="M5329" s="5">
        <f t="shared" si="4442"/>
        <v>9972.1830000000009</v>
      </c>
      <c r="N5329" s="5">
        <f>N5330</f>
        <v>9924.1830000000009</v>
      </c>
      <c r="O5329" s="5">
        <f>O5330</f>
        <v>5959.3882599999997</v>
      </c>
      <c r="P5329" s="5">
        <f t="shared" ref="P5329:V5329" si="4498">P5330</f>
        <v>0</v>
      </c>
      <c r="Q5329" s="5">
        <f t="shared" si="4498"/>
        <v>0</v>
      </c>
      <c r="R5329" s="5">
        <f t="shared" si="4498"/>
        <v>0</v>
      </c>
      <c r="S5329" s="5">
        <f t="shared" si="4498"/>
        <v>0</v>
      </c>
      <c r="T5329" s="5">
        <f t="shared" si="4498"/>
        <v>9924.1820200000002</v>
      </c>
      <c r="U5329" s="5">
        <f t="shared" si="4498"/>
        <v>0</v>
      </c>
      <c r="V5329" s="42">
        <f t="shared" si="4498"/>
        <v>0</v>
      </c>
      <c r="W5329" s="5">
        <f t="shared" si="4492"/>
        <v>99.999990125131703</v>
      </c>
      <c r="X5329" s="27"/>
    </row>
    <row r="5330" spans="1:24" ht="31.5" customHeight="1" x14ac:dyDescent="0.3">
      <c r="A5330" s="4" t="s">
        <v>336</v>
      </c>
      <c r="B5330" s="4" t="s">
        <v>1766</v>
      </c>
      <c r="C5330" s="4" t="s">
        <v>345</v>
      </c>
      <c r="D5330" s="4" t="s">
        <v>12</v>
      </c>
      <c r="E5330" s="14" t="s">
        <v>532</v>
      </c>
      <c r="F5330" s="5">
        <f>10466</f>
        <v>10466</v>
      </c>
      <c r="G5330" s="5">
        <v>8461</v>
      </c>
      <c r="H5330" s="5">
        <v>8461</v>
      </c>
      <c r="I5330" s="5"/>
      <c r="J5330" s="5"/>
      <c r="K5330" s="5"/>
      <c r="L5330" s="5">
        <f>-1222.945+1220.45-7.346-40.215-443.761</f>
        <v>-493.81699999999989</v>
      </c>
      <c r="M5330" s="5">
        <f t="shared" si="4442"/>
        <v>9972.1830000000009</v>
      </c>
      <c r="N5330" s="5">
        <v>9924.1830000000009</v>
      </c>
      <c r="O5330" s="5">
        <v>5959.3882599999997</v>
      </c>
      <c r="P5330" s="5">
        <v>0</v>
      </c>
      <c r="Q5330" s="5">
        <v>0</v>
      </c>
      <c r="R5330" s="5">
        <v>0</v>
      </c>
      <c r="S5330" s="5">
        <v>0</v>
      </c>
      <c r="T5330" s="5">
        <v>9924.1820200000002</v>
      </c>
      <c r="U5330" s="5">
        <v>0</v>
      </c>
      <c r="V5330" s="42">
        <v>0</v>
      </c>
      <c r="W5330" s="5">
        <f t="shared" si="4492"/>
        <v>99.999990125131703</v>
      </c>
      <c r="X5330" s="27"/>
    </row>
    <row r="5331" spans="1:24" ht="47.25" customHeight="1" x14ac:dyDescent="0.3">
      <c r="A5331" s="4" t="s">
        <v>336</v>
      </c>
      <c r="B5331" s="4" t="s">
        <v>1766</v>
      </c>
      <c r="C5331" s="4" t="s">
        <v>38</v>
      </c>
      <c r="D5331" s="4"/>
      <c r="E5331" s="14" t="s">
        <v>838</v>
      </c>
      <c r="F5331" s="5"/>
      <c r="G5331" s="5"/>
      <c r="H5331" s="5"/>
      <c r="I5331" s="5"/>
      <c r="J5331" s="5"/>
      <c r="K5331" s="5"/>
      <c r="L5331" s="5">
        <f>L5332</f>
        <v>330.404</v>
      </c>
      <c r="M5331" s="5">
        <f t="shared" si="4442"/>
        <v>330.404</v>
      </c>
      <c r="N5331" s="5">
        <f t="shared" ref="N5331:O5334" si="4499">N5332</f>
        <v>1295.6223399999999</v>
      </c>
      <c r="O5331" s="5">
        <f t="shared" si="4499"/>
        <v>976.86851000000001</v>
      </c>
      <c r="P5331" s="5">
        <f t="shared" ref="P5331:R5334" si="4500">P5332</f>
        <v>0</v>
      </c>
      <c r="Q5331" s="5">
        <f t="shared" si="4500"/>
        <v>0</v>
      </c>
      <c r="R5331" s="5">
        <f t="shared" si="4500"/>
        <v>0</v>
      </c>
      <c r="S5331" s="5">
        <f t="shared" ref="S5331:T5334" si="4501">S5332</f>
        <v>0</v>
      </c>
      <c r="T5331" s="5">
        <f t="shared" si="4501"/>
        <v>1295.6213499999999</v>
      </c>
      <c r="U5331" s="5">
        <f t="shared" ref="U5331:V5334" si="4502">U5332</f>
        <v>0</v>
      </c>
      <c r="V5331" s="42">
        <f t="shared" si="4502"/>
        <v>0</v>
      </c>
      <c r="W5331" s="5">
        <f t="shared" si="4492"/>
        <v>99.999923588844581</v>
      </c>
      <c r="X5331" s="27"/>
    </row>
    <row r="5332" spans="1:24" ht="31.5" customHeight="1" x14ac:dyDescent="0.3">
      <c r="A5332" s="4" t="s">
        <v>336</v>
      </c>
      <c r="B5332" s="4" t="s">
        <v>1766</v>
      </c>
      <c r="C5332" s="4" t="s">
        <v>45</v>
      </c>
      <c r="D5332" s="4"/>
      <c r="E5332" s="14" t="s">
        <v>839</v>
      </c>
      <c r="F5332" s="5"/>
      <c r="G5332" s="5"/>
      <c r="H5332" s="5"/>
      <c r="I5332" s="5"/>
      <c r="J5332" s="5"/>
      <c r="K5332" s="5"/>
      <c r="L5332" s="5">
        <f>L5333</f>
        <v>330.404</v>
      </c>
      <c r="M5332" s="5">
        <f t="shared" si="4442"/>
        <v>330.404</v>
      </c>
      <c r="N5332" s="5">
        <f t="shared" si="4499"/>
        <v>1295.6223399999999</v>
      </c>
      <c r="O5332" s="5">
        <f t="shared" si="4499"/>
        <v>976.86851000000001</v>
      </c>
      <c r="P5332" s="5">
        <f t="shared" si="4500"/>
        <v>0</v>
      </c>
      <c r="Q5332" s="5">
        <f t="shared" si="4500"/>
        <v>0</v>
      </c>
      <c r="R5332" s="5">
        <f t="shared" si="4500"/>
        <v>0</v>
      </c>
      <c r="S5332" s="5">
        <f t="shared" si="4501"/>
        <v>0</v>
      </c>
      <c r="T5332" s="5">
        <f t="shared" si="4501"/>
        <v>1295.6213499999999</v>
      </c>
      <c r="U5332" s="5">
        <f t="shared" si="4502"/>
        <v>0</v>
      </c>
      <c r="V5332" s="42">
        <f t="shared" si="4502"/>
        <v>0</v>
      </c>
      <c r="W5332" s="5">
        <f t="shared" si="4492"/>
        <v>99.999923588844581</v>
      </c>
      <c r="X5332" s="27"/>
    </row>
    <row r="5333" spans="1:24" ht="31.5" customHeight="1" x14ac:dyDescent="0.3">
      <c r="A5333" s="4" t="s">
        <v>336</v>
      </c>
      <c r="B5333" s="4" t="s">
        <v>1766</v>
      </c>
      <c r="C5333" s="4" t="s">
        <v>46</v>
      </c>
      <c r="D5333" s="4"/>
      <c r="E5333" s="14" t="s">
        <v>840</v>
      </c>
      <c r="F5333" s="5"/>
      <c r="G5333" s="5"/>
      <c r="H5333" s="5"/>
      <c r="I5333" s="5"/>
      <c r="J5333" s="5"/>
      <c r="K5333" s="5"/>
      <c r="L5333" s="5">
        <f>L5334</f>
        <v>330.404</v>
      </c>
      <c r="M5333" s="5">
        <f t="shared" si="4442"/>
        <v>330.404</v>
      </c>
      <c r="N5333" s="5">
        <f t="shared" si="4499"/>
        <v>1295.6223399999999</v>
      </c>
      <c r="O5333" s="5">
        <f t="shared" si="4499"/>
        <v>976.86851000000001</v>
      </c>
      <c r="P5333" s="5">
        <f t="shared" si="4500"/>
        <v>0</v>
      </c>
      <c r="Q5333" s="5">
        <f t="shared" si="4500"/>
        <v>0</v>
      </c>
      <c r="R5333" s="5">
        <f t="shared" si="4500"/>
        <v>0</v>
      </c>
      <c r="S5333" s="5">
        <f t="shared" si="4501"/>
        <v>0</v>
      </c>
      <c r="T5333" s="5">
        <f t="shared" si="4501"/>
        <v>1295.6213499999999</v>
      </c>
      <c r="U5333" s="5">
        <f t="shared" si="4502"/>
        <v>0</v>
      </c>
      <c r="V5333" s="42">
        <f t="shared" si="4502"/>
        <v>0</v>
      </c>
      <c r="W5333" s="5">
        <f t="shared" si="4492"/>
        <v>99.999923588844581</v>
      </c>
      <c r="X5333" s="27"/>
    </row>
    <row r="5334" spans="1:24" ht="15.75" customHeight="1" x14ac:dyDescent="0.3">
      <c r="A5334" s="4" t="s">
        <v>336</v>
      </c>
      <c r="B5334" s="4" t="s">
        <v>1766</v>
      </c>
      <c r="C5334" s="4" t="s">
        <v>46</v>
      </c>
      <c r="D5334" s="4" t="s">
        <v>13</v>
      </c>
      <c r="E5334" s="14" t="s">
        <v>547</v>
      </c>
      <c r="F5334" s="5"/>
      <c r="G5334" s="5"/>
      <c r="H5334" s="5"/>
      <c r="I5334" s="5"/>
      <c r="J5334" s="5"/>
      <c r="K5334" s="5"/>
      <c r="L5334" s="5">
        <f>L5335</f>
        <v>330.404</v>
      </c>
      <c r="M5334" s="5">
        <f t="shared" si="4442"/>
        <v>330.404</v>
      </c>
      <c r="N5334" s="5">
        <f t="shared" si="4499"/>
        <v>1295.6223399999999</v>
      </c>
      <c r="O5334" s="5">
        <f t="shared" si="4499"/>
        <v>976.86851000000001</v>
      </c>
      <c r="P5334" s="5">
        <f t="shared" si="4500"/>
        <v>0</v>
      </c>
      <c r="Q5334" s="5">
        <f t="shared" si="4500"/>
        <v>0</v>
      </c>
      <c r="R5334" s="5">
        <f t="shared" si="4500"/>
        <v>0</v>
      </c>
      <c r="S5334" s="5">
        <f t="shared" si="4501"/>
        <v>0</v>
      </c>
      <c r="T5334" s="5">
        <f t="shared" si="4501"/>
        <v>1295.6213499999999</v>
      </c>
      <c r="U5334" s="5">
        <f t="shared" si="4502"/>
        <v>0</v>
      </c>
      <c r="V5334" s="42">
        <f t="shared" si="4502"/>
        <v>0</v>
      </c>
      <c r="W5334" s="5">
        <f t="shared" si="4492"/>
        <v>99.999923588844581</v>
      </c>
      <c r="X5334" s="27"/>
    </row>
    <row r="5335" spans="1:24" ht="15.75" customHeight="1" x14ac:dyDescent="0.3">
      <c r="A5335" s="4" t="s">
        <v>336</v>
      </c>
      <c r="B5335" s="4" t="s">
        <v>1766</v>
      </c>
      <c r="C5335" s="4" t="s">
        <v>46</v>
      </c>
      <c r="D5335" s="4" t="s">
        <v>14</v>
      </c>
      <c r="E5335" s="14" t="s">
        <v>549</v>
      </c>
      <c r="F5335" s="5"/>
      <c r="G5335" s="5"/>
      <c r="H5335" s="5"/>
      <c r="I5335" s="5"/>
      <c r="J5335" s="5"/>
      <c r="K5335" s="5"/>
      <c r="L5335" s="5">
        <f>339.951-9.547</f>
        <v>330.404</v>
      </c>
      <c r="M5335" s="5">
        <f t="shared" si="4442"/>
        <v>330.404</v>
      </c>
      <c r="N5335" s="5">
        <v>1295.6223399999999</v>
      </c>
      <c r="O5335" s="5">
        <v>976.86851000000001</v>
      </c>
      <c r="P5335" s="5">
        <v>0</v>
      </c>
      <c r="Q5335" s="5">
        <v>0</v>
      </c>
      <c r="R5335" s="5">
        <v>0</v>
      </c>
      <c r="S5335" s="5">
        <v>0</v>
      </c>
      <c r="T5335" s="5">
        <v>1295.6213499999999</v>
      </c>
      <c r="U5335" s="5">
        <v>0</v>
      </c>
      <c r="V5335" s="42">
        <v>0</v>
      </c>
      <c r="W5335" s="5">
        <f t="shared" si="4492"/>
        <v>99.999923588844581</v>
      </c>
      <c r="X5335" s="27"/>
    </row>
    <row r="5336" spans="1:24" s="3" customFormat="1" ht="31.5" customHeight="1" x14ac:dyDescent="0.3">
      <c r="A5336" s="7" t="s">
        <v>352</v>
      </c>
      <c r="B5336" s="7" t="s">
        <v>1759</v>
      </c>
      <c r="C5336" s="7"/>
      <c r="D5336" s="7"/>
      <c r="E5336" s="18" t="s">
        <v>484</v>
      </c>
      <c r="F5336" s="8">
        <f t="shared" ref="F5336:L5336" si="4503">F5337+F5347+F5374</f>
        <v>472726.1</v>
      </c>
      <c r="G5336" s="8">
        <f t="shared" si="4503"/>
        <v>472726.1</v>
      </c>
      <c r="H5336" s="8">
        <f t="shared" si="4503"/>
        <v>472726.1</v>
      </c>
      <c r="I5336" s="8">
        <f t="shared" si="4503"/>
        <v>30000</v>
      </c>
      <c r="J5336" s="8">
        <f t="shared" si="4503"/>
        <v>0</v>
      </c>
      <c r="K5336" s="8">
        <f t="shared" si="4503"/>
        <v>0</v>
      </c>
      <c r="L5336" s="8">
        <f t="shared" si="4503"/>
        <v>28140.483</v>
      </c>
      <c r="M5336" s="8">
        <f t="shared" si="4442"/>
        <v>530866.58299999998</v>
      </c>
      <c r="N5336" s="8">
        <f>N5337+N5347+N5374</f>
        <v>545848.16599999997</v>
      </c>
      <c r="O5336" s="8">
        <f>O5337+O5347+O5374</f>
        <v>368686.21412999998</v>
      </c>
      <c r="P5336" s="8">
        <f t="shared" ref="P5336:V5336" si="4504">P5337+P5347+P5374</f>
        <v>198003</v>
      </c>
      <c r="Q5336" s="8">
        <f t="shared" si="4504"/>
        <v>130253.84893000001</v>
      </c>
      <c r="R5336" s="8">
        <f t="shared" si="4504"/>
        <v>0</v>
      </c>
      <c r="S5336" s="8">
        <f t="shared" si="4504"/>
        <v>0</v>
      </c>
      <c r="T5336" s="8">
        <f t="shared" si="4504"/>
        <v>516493.0427600001</v>
      </c>
      <c r="U5336" s="8">
        <f t="shared" si="4504"/>
        <v>169068.42272000003</v>
      </c>
      <c r="V5336" s="40">
        <f t="shared" si="4504"/>
        <v>0</v>
      </c>
      <c r="W5336" s="8">
        <f t="shared" si="4492"/>
        <v>94.622108295221437</v>
      </c>
      <c r="X5336" s="22"/>
    </row>
    <row r="5337" spans="1:24" s="3" customFormat="1" ht="15.75" customHeight="1" x14ac:dyDescent="0.3">
      <c r="A5337" s="7" t="s">
        <v>352</v>
      </c>
      <c r="B5337" s="7" t="s">
        <v>5</v>
      </c>
      <c r="C5337" s="7"/>
      <c r="D5337" s="7"/>
      <c r="E5337" s="18" t="s">
        <v>491</v>
      </c>
      <c r="F5337" s="8">
        <f t="shared" ref="F5337:L5341" si="4505">F5338</f>
        <v>574</v>
      </c>
      <c r="G5337" s="8">
        <f t="shared" si="4505"/>
        <v>574</v>
      </c>
      <c r="H5337" s="8">
        <f t="shared" si="4505"/>
        <v>574</v>
      </c>
      <c r="I5337" s="8">
        <f t="shared" si="4505"/>
        <v>0</v>
      </c>
      <c r="J5337" s="8">
        <f t="shared" si="4505"/>
        <v>0</v>
      </c>
      <c r="K5337" s="8">
        <f t="shared" si="4505"/>
        <v>0</v>
      </c>
      <c r="L5337" s="8">
        <f t="shared" si="4505"/>
        <v>0</v>
      </c>
      <c r="M5337" s="8">
        <f t="shared" si="4442"/>
        <v>574</v>
      </c>
      <c r="N5337" s="8">
        <f t="shared" ref="N5337:O5341" si="4506">N5338</f>
        <v>579.6</v>
      </c>
      <c r="O5337" s="8">
        <f t="shared" si="4506"/>
        <v>320.65299999999996</v>
      </c>
      <c r="P5337" s="8">
        <f t="shared" ref="P5337:V5341" si="4507">P5338</f>
        <v>579.6</v>
      </c>
      <c r="Q5337" s="8">
        <f t="shared" si="4507"/>
        <v>320.65299999999996</v>
      </c>
      <c r="R5337" s="8">
        <f t="shared" si="4507"/>
        <v>0</v>
      </c>
      <c r="S5337" s="8">
        <f t="shared" si="4507"/>
        <v>0</v>
      </c>
      <c r="T5337" s="8">
        <f t="shared" si="4507"/>
        <v>577.35571000000004</v>
      </c>
      <c r="U5337" s="8">
        <f t="shared" si="4507"/>
        <v>577.35571000000004</v>
      </c>
      <c r="V5337" s="40">
        <f t="shared" si="4507"/>
        <v>0</v>
      </c>
      <c r="W5337" s="8">
        <f t="shared" si="4492"/>
        <v>99.612786404416838</v>
      </c>
      <c r="X5337" s="22"/>
    </row>
    <row r="5338" spans="1:24" s="10" customFormat="1" ht="63" customHeight="1" x14ac:dyDescent="0.3">
      <c r="A5338" s="9" t="s">
        <v>352</v>
      </c>
      <c r="B5338" s="9" t="s">
        <v>1785</v>
      </c>
      <c r="C5338" s="9"/>
      <c r="D5338" s="9"/>
      <c r="E5338" s="13" t="s">
        <v>502</v>
      </c>
      <c r="F5338" s="11">
        <f t="shared" si="4505"/>
        <v>574</v>
      </c>
      <c r="G5338" s="11">
        <f t="shared" si="4505"/>
        <v>574</v>
      </c>
      <c r="H5338" s="11">
        <f t="shared" si="4505"/>
        <v>574</v>
      </c>
      <c r="I5338" s="11">
        <f t="shared" si="4505"/>
        <v>0</v>
      </c>
      <c r="J5338" s="11">
        <f t="shared" si="4505"/>
        <v>0</v>
      </c>
      <c r="K5338" s="11">
        <f t="shared" si="4505"/>
        <v>0</v>
      </c>
      <c r="L5338" s="11">
        <f t="shared" si="4505"/>
        <v>0</v>
      </c>
      <c r="M5338" s="11">
        <f t="shared" si="4442"/>
        <v>574</v>
      </c>
      <c r="N5338" s="11">
        <f t="shared" si="4506"/>
        <v>579.6</v>
      </c>
      <c r="O5338" s="11">
        <f t="shared" si="4506"/>
        <v>320.65299999999996</v>
      </c>
      <c r="P5338" s="11">
        <f t="shared" si="4507"/>
        <v>579.6</v>
      </c>
      <c r="Q5338" s="11">
        <f t="shared" si="4507"/>
        <v>320.65299999999996</v>
      </c>
      <c r="R5338" s="11">
        <f t="shared" si="4507"/>
        <v>0</v>
      </c>
      <c r="S5338" s="11">
        <f t="shared" si="4507"/>
        <v>0</v>
      </c>
      <c r="T5338" s="11">
        <f t="shared" si="4507"/>
        <v>577.35571000000004</v>
      </c>
      <c r="U5338" s="11">
        <f t="shared" si="4507"/>
        <v>577.35571000000004</v>
      </c>
      <c r="V5338" s="41">
        <f t="shared" si="4507"/>
        <v>0</v>
      </c>
      <c r="W5338" s="11">
        <f t="shared" si="4492"/>
        <v>99.612786404416838</v>
      </c>
      <c r="X5338" s="26"/>
    </row>
    <row r="5339" spans="1:24" ht="47.25" customHeight="1" x14ac:dyDescent="0.3">
      <c r="A5339" s="4" t="s">
        <v>352</v>
      </c>
      <c r="B5339" s="4" t="s">
        <v>1785</v>
      </c>
      <c r="C5339" s="4" t="s">
        <v>110</v>
      </c>
      <c r="D5339" s="4"/>
      <c r="E5339" s="14" t="s">
        <v>1092</v>
      </c>
      <c r="F5339" s="5">
        <f t="shared" si="4505"/>
        <v>574</v>
      </c>
      <c r="G5339" s="5">
        <f t="shared" si="4505"/>
        <v>574</v>
      </c>
      <c r="H5339" s="5">
        <f t="shared" si="4505"/>
        <v>574</v>
      </c>
      <c r="I5339" s="5">
        <f t="shared" si="4505"/>
        <v>0</v>
      </c>
      <c r="J5339" s="5">
        <f t="shared" si="4505"/>
        <v>0</v>
      </c>
      <c r="K5339" s="5">
        <f t="shared" si="4505"/>
        <v>0</v>
      </c>
      <c r="L5339" s="5">
        <f t="shared" si="4505"/>
        <v>0</v>
      </c>
      <c r="M5339" s="5">
        <f t="shared" si="4442"/>
        <v>574</v>
      </c>
      <c r="N5339" s="5">
        <f t="shared" si="4506"/>
        <v>579.6</v>
      </c>
      <c r="O5339" s="5">
        <f t="shared" si="4506"/>
        <v>320.65299999999996</v>
      </c>
      <c r="P5339" s="5">
        <f t="shared" si="4507"/>
        <v>579.6</v>
      </c>
      <c r="Q5339" s="5">
        <f t="shared" si="4507"/>
        <v>320.65299999999996</v>
      </c>
      <c r="R5339" s="5">
        <f t="shared" si="4507"/>
        <v>0</v>
      </c>
      <c r="S5339" s="5">
        <f t="shared" si="4507"/>
        <v>0</v>
      </c>
      <c r="T5339" s="5">
        <f t="shared" si="4507"/>
        <v>577.35571000000004</v>
      </c>
      <c r="U5339" s="5">
        <f t="shared" si="4507"/>
        <v>577.35571000000004</v>
      </c>
      <c r="V5339" s="42">
        <f t="shared" si="4507"/>
        <v>0</v>
      </c>
      <c r="W5339" s="5">
        <f t="shared" si="4492"/>
        <v>99.612786404416838</v>
      </c>
      <c r="X5339" s="27"/>
    </row>
    <row r="5340" spans="1:24" ht="31.5" customHeight="1" x14ac:dyDescent="0.3">
      <c r="A5340" s="4" t="s">
        <v>352</v>
      </c>
      <c r="B5340" s="4" t="s">
        <v>1785</v>
      </c>
      <c r="C5340" s="4" t="s">
        <v>166</v>
      </c>
      <c r="D5340" s="4"/>
      <c r="E5340" s="14" t="s">
        <v>1100</v>
      </c>
      <c r="F5340" s="5">
        <f t="shared" si="4505"/>
        <v>574</v>
      </c>
      <c r="G5340" s="5">
        <f t="shared" si="4505"/>
        <v>574</v>
      </c>
      <c r="H5340" s="5">
        <f t="shared" si="4505"/>
        <v>574</v>
      </c>
      <c r="I5340" s="5">
        <f t="shared" si="4505"/>
        <v>0</v>
      </c>
      <c r="J5340" s="5">
        <f t="shared" si="4505"/>
        <v>0</v>
      </c>
      <c r="K5340" s="5">
        <f t="shared" si="4505"/>
        <v>0</v>
      </c>
      <c r="L5340" s="5">
        <f t="shared" si="4505"/>
        <v>0</v>
      </c>
      <c r="M5340" s="5">
        <f t="shared" si="4442"/>
        <v>574</v>
      </c>
      <c r="N5340" s="5">
        <f t="shared" si="4506"/>
        <v>579.6</v>
      </c>
      <c r="O5340" s="5">
        <f t="shared" si="4506"/>
        <v>320.65299999999996</v>
      </c>
      <c r="P5340" s="5">
        <f t="shared" si="4507"/>
        <v>579.6</v>
      </c>
      <c r="Q5340" s="5">
        <f t="shared" si="4507"/>
        <v>320.65299999999996</v>
      </c>
      <c r="R5340" s="5">
        <f t="shared" si="4507"/>
        <v>0</v>
      </c>
      <c r="S5340" s="5">
        <f t="shared" si="4507"/>
        <v>0</v>
      </c>
      <c r="T5340" s="5">
        <f t="shared" si="4507"/>
        <v>577.35571000000004</v>
      </c>
      <c r="U5340" s="5">
        <f t="shared" si="4507"/>
        <v>577.35571000000004</v>
      </c>
      <c r="V5340" s="42">
        <f t="shared" si="4507"/>
        <v>0</v>
      </c>
      <c r="W5340" s="5">
        <f t="shared" si="4492"/>
        <v>99.612786404416838</v>
      </c>
      <c r="X5340" s="27"/>
    </row>
    <row r="5341" spans="1:24" ht="63" customHeight="1" x14ac:dyDescent="0.3">
      <c r="A5341" s="4" t="s">
        <v>352</v>
      </c>
      <c r="B5341" s="4" t="s">
        <v>1785</v>
      </c>
      <c r="C5341" s="4" t="s">
        <v>175</v>
      </c>
      <c r="D5341" s="4"/>
      <c r="E5341" s="14" t="s">
        <v>959</v>
      </c>
      <c r="F5341" s="5">
        <f t="shared" si="4505"/>
        <v>574</v>
      </c>
      <c r="G5341" s="5">
        <f t="shared" si="4505"/>
        <v>574</v>
      </c>
      <c r="H5341" s="5">
        <f t="shared" si="4505"/>
        <v>574</v>
      </c>
      <c r="I5341" s="5">
        <f t="shared" si="4505"/>
        <v>0</v>
      </c>
      <c r="J5341" s="5">
        <f t="shared" si="4505"/>
        <v>0</v>
      </c>
      <c r="K5341" s="5">
        <f t="shared" si="4505"/>
        <v>0</v>
      </c>
      <c r="L5341" s="5">
        <f t="shared" si="4505"/>
        <v>0</v>
      </c>
      <c r="M5341" s="5">
        <f t="shared" si="4442"/>
        <v>574</v>
      </c>
      <c r="N5341" s="5">
        <f t="shared" si="4506"/>
        <v>579.6</v>
      </c>
      <c r="O5341" s="5">
        <f t="shared" si="4506"/>
        <v>320.65299999999996</v>
      </c>
      <c r="P5341" s="5">
        <f t="shared" si="4507"/>
        <v>579.6</v>
      </c>
      <c r="Q5341" s="5">
        <f t="shared" si="4507"/>
        <v>320.65299999999996</v>
      </c>
      <c r="R5341" s="5">
        <f t="shared" si="4507"/>
        <v>0</v>
      </c>
      <c r="S5341" s="5">
        <f t="shared" si="4507"/>
        <v>0</v>
      </c>
      <c r="T5341" s="5">
        <f t="shared" si="4507"/>
        <v>577.35571000000004</v>
      </c>
      <c r="U5341" s="5">
        <f t="shared" si="4507"/>
        <v>577.35571000000004</v>
      </c>
      <c r="V5341" s="42">
        <f t="shared" si="4507"/>
        <v>0</v>
      </c>
      <c r="W5341" s="5">
        <f t="shared" si="4492"/>
        <v>99.612786404416838</v>
      </c>
      <c r="X5341" s="27"/>
    </row>
    <row r="5342" spans="1:24" ht="31.5" customHeight="1" x14ac:dyDescent="0.3">
      <c r="A5342" s="4" t="s">
        <v>352</v>
      </c>
      <c r="B5342" s="4" t="s">
        <v>1785</v>
      </c>
      <c r="C5342" s="4" t="s">
        <v>172</v>
      </c>
      <c r="D5342" s="4"/>
      <c r="E5342" s="14" t="s">
        <v>598</v>
      </c>
      <c r="F5342" s="5">
        <f t="shared" ref="F5342:L5342" si="4508">F5343+F5345</f>
        <v>574</v>
      </c>
      <c r="G5342" s="5">
        <f t="shared" si="4508"/>
        <v>574</v>
      </c>
      <c r="H5342" s="5">
        <f t="shared" si="4508"/>
        <v>574</v>
      </c>
      <c r="I5342" s="5">
        <f t="shared" si="4508"/>
        <v>0</v>
      </c>
      <c r="J5342" s="5">
        <f t="shared" si="4508"/>
        <v>0</v>
      </c>
      <c r="K5342" s="5">
        <f t="shared" si="4508"/>
        <v>0</v>
      </c>
      <c r="L5342" s="5">
        <f t="shared" si="4508"/>
        <v>0</v>
      </c>
      <c r="M5342" s="5">
        <f t="shared" si="4442"/>
        <v>574</v>
      </c>
      <c r="N5342" s="5">
        <f>N5343+N5345</f>
        <v>579.6</v>
      </c>
      <c r="O5342" s="5">
        <f>O5343+O5345</f>
        <v>320.65299999999996</v>
      </c>
      <c r="P5342" s="5">
        <f t="shared" ref="P5342:V5342" si="4509">P5343+P5345</f>
        <v>579.6</v>
      </c>
      <c r="Q5342" s="5">
        <f t="shared" si="4509"/>
        <v>320.65299999999996</v>
      </c>
      <c r="R5342" s="5">
        <f t="shared" si="4509"/>
        <v>0</v>
      </c>
      <c r="S5342" s="5">
        <f t="shared" si="4509"/>
        <v>0</v>
      </c>
      <c r="T5342" s="5">
        <f t="shared" si="4509"/>
        <v>577.35571000000004</v>
      </c>
      <c r="U5342" s="5">
        <f t="shared" si="4509"/>
        <v>577.35571000000004</v>
      </c>
      <c r="V5342" s="42">
        <f t="shared" si="4509"/>
        <v>0</v>
      </c>
      <c r="W5342" s="5">
        <f t="shared" si="4492"/>
        <v>99.612786404416838</v>
      </c>
      <c r="X5342" s="27"/>
    </row>
    <row r="5343" spans="1:24" ht="78.75" customHeight="1" x14ac:dyDescent="0.3">
      <c r="A5343" s="4" t="s">
        <v>352</v>
      </c>
      <c r="B5343" s="4" t="s">
        <v>1785</v>
      </c>
      <c r="C5343" s="4" t="s">
        <v>172</v>
      </c>
      <c r="D5343" s="4" t="s">
        <v>18</v>
      </c>
      <c r="E5343" s="14" t="s">
        <v>528</v>
      </c>
      <c r="F5343" s="5">
        <f t="shared" ref="F5343:L5343" si="4510">F5344</f>
        <v>531.4</v>
      </c>
      <c r="G5343" s="5">
        <f t="shared" si="4510"/>
        <v>531.4</v>
      </c>
      <c r="H5343" s="5">
        <f t="shared" si="4510"/>
        <v>531.4</v>
      </c>
      <c r="I5343" s="5">
        <f t="shared" si="4510"/>
        <v>0</v>
      </c>
      <c r="J5343" s="5">
        <f t="shared" si="4510"/>
        <v>0</v>
      </c>
      <c r="K5343" s="5">
        <f t="shared" si="4510"/>
        <v>0</v>
      </c>
      <c r="L5343" s="5">
        <f t="shared" si="4510"/>
        <v>0</v>
      </c>
      <c r="M5343" s="5">
        <f t="shared" si="4442"/>
        <v>531.4</v>
      </c>
      <c r="N5343" s="5">
        <f>N5344</f>
        <v>494.53699999999998</v>
      </c>
      <c r="O5343" s="5">
        <f>O5344</f>
        <v>292.97699999999998</v>
      </c>
      <c r="P5343" s="5">
        <f t="shared" ref="P5343:V5343" si="4511">P5344</f>
        <v>494.53699999999998</v>
      </c>
      <c r="Q5343" s="5">
        <f t="shared" si="4511"/>
        <v>292.97699999999998</v>
      </c>
      <c r="R5343" s="5">
        <f t="shared" si="4511"/>
        <v>0</v>
      </c>
      <c r="S5343" s="5">
        <f t="shared" si="4511"/>
        <v>0</v>
      </c>
      <c r="T5343" s="5">
        <f t="shared" si="4511"/>
        <v>492.39222000000001</v>
      </c>
      <c r="U5343" s="5">
        <f t="shared" si="4511"/>
        <v>492.39222000000001</v>
      </c>
      <c r="V5343" s="42">
        <f t="shared" si="4511"/>
        <v>0</v>
      </c>
      <c r="W5343" s="5">
        <f t="shared" si="4492"/>
        <v>99.566305453383677</v>
      </c>
      <c r="X5343" s="27"/>
    </row>
    <row r="5344" spans="1:24" ht="31.5" customHeight="1" x14ac:dyDescent="0.3">
      <c r="A5344" s="4" t="s">
        <v>352</v>
      </c>
      <c r="B5344" s="4" t="s">
        <v>1785</v>
      </c>
      <c r="C5344" s="4" t="s">
        <v>172</v>
      </c>
      <c r="D5344" s="4" t="s">
        <v>28</v>
      </c>
      <c r="E5344" s="14" t="s">
        <v>530</v>
      </c>
      <c r="F5344" s="5">
        <v>531.4</v>
      </c>
      <c r="G5344" s="5">
        <v>531.4</v>
      </c>
      <c r="H5344" s="5">
        <v>531.4</v>
      </c>
      <c r="I5344" s="5"/>
      <c r="J5344" s="5"/>
      <c r="K5344" s="5"/>
      <c r="L5344" s="5"/>
      <c r="M5344" s="5">
        <f t="shared" si="4442"/>
        <v>531.4</v>
      </c>
      <c r="N5344" s="5">
        <v>494.53699999999998</v>
      </c>
      <c r="O5344" s="5">
        <v>292.97699999999998</v>
      </c>
      <c r="P5344" s="5">
        <f>N5344</f>
        <v>494.53699999999998</v>
      </c>
      <c r="Q5344" s="5">
        <f>O5344</f>
        <v>292.97699999999998</v>
      </c>
      <c r="R5344" s="5">
        <v>0</v>
      </c>
      <c r="S5344" s="5">
        <v>0</v>
      </c>
      <c r="T5344" s="5">
        <v>492.39222000000001</v>
      </c>
      <c r="U5344" s="5">
        <f>T5344</f>
        <v>492.39222000000001</v>
      </c>
      <c r="V5344" s="42">
        <v>0</v>
      </c>
      <c r="W5344" s="5">
        <f t="shared" si="4492"/>
        <v>99.566305453383677</v>
      </c>
      <c r="X5344" s="27"/>
    </row>
    <row r="5345" spans="1:24" ht="31.5" customHeight="1" x14ac:dyDescent="0.3">
      <c r="A5345" s="4" t="s">
        <v>352</v>
      </c>
      <c r="B5345" s="4" t="s">
        <v>1785</v>
      </c>
      <c r="C5345" s="4" t="s">
        <v>172</v>
      </c>
      <c r="D5345" s="4" t="s">
        <v>11</v>
      </c>
      <c r="E5345" s="14" t="s">
        <v>531</v>
      </c>
      <c r="F5345" s="5">
        <f t="shared" ref="F5345:L5345" si="4512">F5346</f>
        <v>42.6</v>
      </c>
      <c r="G5345" s="5">
        <f t="shared" si="4512"/>
        <v>42.6</v>
      </c>
      <c r="H5345" s="5">
        <f t="shared" si="4512"/>
        <v>42.6</v>
      </c>
      <c r="I5345" s="5">
        <f t="shared" si="4512"/>
        <v>0</v>
      </c>
      <c r="J5345" s="5">
        <f t="shared" si="4512"/>
        <v>0</v>
      </c>
      <c r="K5345" s="5">
        <f t="shared" si="4512"/>
        <v>0</v>
      </c>
      <c r="L5345" s="5">
        <f t="shared" si="4512"/>
        <v>0</v>
      </c>
      <c r="M5345" s="5">
        <f t="shared" si="4442"/>
        <v>42.6</v>
      </c>
      <c r="N5345" s="5">
        <f>N5346</f>
        <v>85.063000000000002</v>
      </c>
      <c r="O5345" s="5">
        <f>O5346</f>
        <v>27.675999999999998</v>
      </c>
      <c r="P5345" s="5">
        <f t="shared" ref="P5345:V5345" si="4513">P5346</f>
        <v>85.063000000000002</v>
      </c>
      <c r="Q5345" s="5">
        <f t="shared" si="4513"/>
        <v>27.675999999999998</v>
      </c>
      <c r="R5345" s="5">
        <f t="shared" si="4513"/>
        <v>0</v>
      </c>
      <c r="S5345" s="5">
        <f t="shared" si="4513"/>
        <v>0</v>
      </c>
      <c r="T5345" s="5">
        <f t="shared" si="4513"/>
        <v>84.963489999999993</v>
      </c>
      <c r="U5345" s="5">
        <f t="shared" si="4513"/>
        <v>84.963489999999993</v>
      </c>
      <c r="V5345" s="42">
        <f t="shared" si="4513"/>
        <v>0</v>
      </c>
      <c r="W5345" s="5">
        <f t="shared" si="4492"/>
        <v>99.883016117465871</v>
      </c>
      <c r="X5345" s="27"/>
    </row>
    <row r="5346" spans="1:24" ht="31.5" customHeight="1" x14ac:dyDescent="0.3">
      <c r="A5346" s="4" t="s">
        <v>352</v>
      </c>
      <c r="B5346" s="4" t="s">
        <v>1785</v>
      </c>
      <c r="C5346" s="4" t="s">
        <v>172</v>
      </c>
      <c r="D5346" s="4" t="s">
        <v>12</v>
      </c>
      <c r="E5346" s="14" t="s">
        <v>532</v>
      </c>
      <c r="F5346" s="5">
        <v>42.6</v>
      </c>
      <c r="G5346" s="5">
        <v>42.6</v>
      </c>
      <c r="H5346" s="5">
        <v>42.6</v>
      </c>
      <c r="I5346" s="5"/>
      <c r="J5346" s="5"/>
      <c r="K5346" s="5"/>
      <c r="L5346" s="5"/>
      <c r="M5346" s="5">
        <f t="shared" si="4442"/>
        <v>42.6</v>
      </c>
      <c r="N5346" s="5">
        <v>85.063000000000002</v>
      </c>
      <c r="O5346" s="5">
        <v>27.675999999999998</v>
      </c>
      <c r="P5346" s="5">
        <f>N5346</f>
        <v>85.063000000000002</v>
      </c>
      <c r="Q5346" s="5">
        <f>O5346</f>
        <v>27.675999999999998</v>
      </c>
      <c r="R5346" s="5">
        <v>0</v>
      </c>
      <c r="S5346" s="5">
        <v>0</v>
      </c>
      <c r="T5346" s="5">
        <v>84.963489999999993</v>
      </c>
      <c r="U5346" s="5">
        <f>T5346</f>
        <v>84.963489999999993</v>
      </c>
      <c r="V5346" s="42">
        <v>0</v>
      </c>
      <c r="W5346" s="5">
        <f t="shared" si="4492"/>
        <v>99.883016117465871</v>
      </c>
      <c r="X5346" s="27"/>
    </row>
    <row r="5347" spans="1:24" s="3" customFormat="1" ht="15.75" customHeight="1" x14ac:dyDescent="0.3">
      <c r="A5347" s="7" t="s">
        <v>352</v>
      </c>
      <c r="B5347" s="7" t="s">
        <v>69</v>
      </c>
      <c r="C5347" s="7"/>
      <c r="D5347" s="7"/>
      <c r="E5347" s="18" t="s">
        <v>496</v>
      </c>
      <c r="F5347" s="8">
        <f t="shared" ref="F5347:L5349" si="4514">F5348</f>
        <v>207974.39999999999</v>
      </c>
      <c r="G5347" s="8">
        <f t="shared" si="4514"/>
        <v>207974.39999999999</v>
      </c>
      <c r="H5347" s="8">
        <f t="shared" si="4514"/>
        <v>207974.39999999999</v>
      </c>
      <c r="I5347" s="8">
        <f t="shared" si="4514"/>
        <v>0</v>
      </c>
      <c r="J5347" s="8">
        <f t="shared" si="4514"/>
        <v>0</v>
      </c>
      <c r="K5347" s="8">
        <f t="shared" si="4514"/>
        <v>0</v>
      </c>
      <c r="L5347" s="8">
        <f t="shared" si="4514"/>
        <v>3344.9500000000003</v>
      </c>
      <c r="M5347" s="8">
        <f t="shared" ref="M5347:M5411" si="4515">F5347+I5347+L5347</f>
        <v>211319.35</v>
      </c>
      <c r="N5347" s="8">
        <f t="shared" ref="N5347:O5349" si="4516">N5348</f>
        <v>209575.34999999998</v>
      </c>
      <c r="O5347" s="8">
        <f t="shared" si="4516"/>
        <v>139598.02797</v>
      </c>
      <c r="P5347" s="8">
        <f t="shared" ref="P5347:V5349" si="4517">P5348</f>
        <v>193497.4</v>
      </c>
      <c r="Q5347" s="8">
        <f t="shared" si="4517"/>
        <v>127069.26812000001</v>
      </c>
      <c r="R5347" s="8">
        <f t="shared" si="4517"/>
        <v>0</v>
      </c>
      <c r="S5347" s="8">
        <f t="shared" si="4517"/>
        <v>0</v>
      </c>
      <c r="T5347" s="8">
        <f t="shared" si="4517"/>
        <v>180636.33112000005</v>
      </c>
      <c r="U5347" s="8">
        <f t="shared" si="4517"/>
        <v>164565.29687000002</v>
      </c>
      <c r="V5347" s="40">
        <f t="shared" si="4517"/>
        <v>0</v>
      </c>
      <c r="W5347" s="8">
        <f t="shared" si="4492"/>
        <v>86.191592245939262</v>
      </c>
      <c r="X5347" s="22"/>
    </row>
    <row r="5348" spans="1:24" s="10" customFormat="1" ht="15.75" customHeight="1" x14ac:dyDescent="0.3">
      <c r="A5348" s="9" t="s">
        <v>352</v>
      </c>
      <c r="B5348" s="9" t="s">
        <v>1773</v>
      </c>
      <c r="C5348" s="9"/>
      <c r="D5348" s="9"/>
      <c r="E5348" s="13" t="s">
        <v>519</v>
      </c>
      <c r="F5348" s="11">
        <f t="shared" si="4514"/>
        <v>207974.39999999999</v>
      </c>
      <c r="G5348" s="11">
        <f t="shared" si="4514"/>
        <v>207974.39999999999</v>
      </c>
      <c r="H5348" s="11">
        <f t="shared" si="4514"/>
        <v>207974.39999999999</v>
      </c>
      <c r="I5348" s="11">
        <f t="shared" si="4514"/>
        <v>0</v>
      </c>
      <c r="J5348" s="11">
        <f t="shared" si="4514"/>
        <v>0</v>
      </c>
      <c r="K5348" s="11">
        <f t="shared" si="4514"/>
        <v>0</v>
      </c>
      <c r="L5348" s="11">
        <f t="shared" si="4514"/>
        <v>3344.9500000000003</v>
      </c>
      <c r="M5348" s="11">
        <f t="shared" si="4515"/>
        <v>211319.35</v>
      </c>
      <c r="N5348" s="11">
        <f t="shared" si="4516"/>
        <v>209575.34999999998</v>
      </c>
      <c r="O5348" s="11">
        <f t="shared" si="4516"/>
        <v>139598.02797</v>
      </c>
      <c r="P5348" s="11">
        <f t="shared" si="4517"/>
        <v>193497.4</v>
      </c>
      <c r="Q5348" s="11">
        <f t="shared" si="4517"/>
        <v>127069.26812000001</v>
      </c>
      <c r="R5348" s="11">
        <f t="shared" si="4517"/>
        <v>0</v>
      </c>
      <c r="S5348" s="11">
        <f t="shared" si="4517"/>
        <v>0</v>
      </c>
      <c r="T5348" s="11">
        <f t="shared" si="4517"/>
        <v>180636.33112000005</v>
      </c>
      <c r="U5348" s="11">
        <f t="shared" si="4517"/>
        <v>164565.29687000002</v>
      </c>
      <c r="V5348" s="41">
        <f t="shared" si="4517"/>
        <v>0</v>
      </c>
      <c r="W5348" s="11">
        <f t="shared" si="4492"/>
        <v>86.191592245939262</v>
      </c>
      <c r="X5348" s="26"/>
    </row>
    <row r="5349" spans="1:24" ht="47.25" customHeight="1" x14ac:dyDescent="0.3">
      <c r="A5349" s="4" t="s">
        <v>352</v>
      </c>
      <c r="B5349" s="4" t="s">
        <v>1773</v>
      </c>
      <c r="C5349" s="4" t="s">
        <v>110</v>
      </c>
      <c r="D5349" s="4"/>
      <c r="E5349" s="14" t="s">
        <v>1092</v>
      </c>
      <c r="F5349" s="5">
        <f t="shared" si="4514"/>
        <v>207974.39999999999</v>
      </c>
      <c r="G5349" s="5">
        <f t="shared" si="4514"/>
        <v>207974.39999999999</v>
      </c>
      <c r="H5349" s="5">
        <f t="shared" si="4514"/>
        <v>207974.39999999999</v>
      </c>
      <c r="I5349" s="5">
        <f t="shared" si="4514"/>
        <v>0</v>
      </c>
      <c r="J5349" s="5">
        <f t="shared" si="4514"/>
        <v>0</v>
      </c>
      <c r="K5349" s="5">
        <f t="shared" si="4514"/>
        <v>0</v>
      </c>
      <c r="L5349" s="5">
        <f t="shared" si="4514"/>
        <v>3344.9500000000003</v>
      </c>
      <c r="M5349" s="5">
        <f t="shared" si="4515"/>
        <v>211319.35</v>
      </c>
      <c r="N5349" s="5">
        <f t="shared" si="4516"/>
        <v>209575.34999999998</v>
      </c>
      <c r="O5349" s="5">
        <f t="shared" si="4516"/>
        <v>139598.02797</v>
      </c>
      <c r="P5349" s="5">
        <f t="shared" si="4517"/>
        <v>193497.4</v>
      </c>
      <c r="Q5349" s="5">
        <f t="shared" si="4517"/>
        <v>127069.26812000001</v>
      </c>
      <c r="R5349" s="5">
        <f t="shared" si="4517"/>
        <v>0</v>
      </c>
      <c r="S5349" s="5">
        <f t="shared" si="4517"/>
        <v>0</v>
      </c>
      <c r="T5349" s="5">
        <f t="shared" si="4517"/>
        <v>180636.33112000005</v>
      </c>
      <c r="U5349" s="5">
        <f t="shared" si="4517"/>
        <v>164565.29687000002</v>
      </c>
      <c r="V5349" s="42">
        <f t="shared" si="4517"/>
        <v>0</v>
      </c>
      <c r="W5349" s="5">
        <f t="shared" si="4492"/>
        <v>86.191592245939262</v>
      </c>
      <c r="X5349" s="27"/>
    </row>
    <row r="5350" spans="1:24" ht="31.5" customHeight="1" x14ac:dyDescent="0.3">
      <c r="A5350" s="4" t="s">
        <v>352</v>
      </c>
      <c r="B5350" s="4" t="s">
        <v>1773</v>
      </c>
      <c r="C5350" s="4" t="s">
        <v>134</v>
      </c>
      <c r="D5350" s="4"/>
      <c r="E5350" s="14" t="s">
        <v>1102</v>
      </c>
      <c r="F5350" s="5">
        <f t="shared" ref="F5350:L5350" si="4518">F5351+F5359+F5368</f>
        <v>207974.39999999999</v>
      </c>
      <c r="G5350" s="5">
        <f t="shared" si="4518"/>
        <v>207974.39999999999</v>
      </c>
      <c r="H5350" s="5">
        <f t="shared" si="4518"/>
        <v>207974.39999999999</v>
      </c>
      <c r="I5350" s="5">
        <f t="shared" si="4518"/>
        <v>0</v>
      </c>
      <c r="J5350" s="5">
        <f t="shared" si="4518"/>
        <v>0</v>
      </c>
      <c r="K5350" s="5">
        <f t="shared" si="4518"/>
        <v>0</v>
      </c>
      <c r="L5350" s="5">
        <f t="shared" si="4518"/>
        <v>3344.9500000000003</v>
      </c>
      <c r="M5350" s="5">
        <f t="shared" si="4515"/>
        <v>211319.35</v>
      </c>
      <c r="N5350" s="5">
        <f>N5351+N5359+N5368</f>
        <v>209575.34999999998</v>
      </c>
      <c r="O5350" s="5">
        <f>O5351+O5359+O5368</f>
        <v>139598.02797</v>
      </c>
      <c r="P5350" s="5">
        <f t="shared" ref="P5350:V5350" si="4519">P5351+P5359+P5368</f>
        <v>193497.4</v>
      </c>
      <c r="Q5350" s="5">
        <f t="shared" si="4519"/>
        <v>127069.26812000001</v>
      </c>
      <c r="R5350" s="5">
        <f t="shared" si="4519"/>
        <v>0</v>
      </c>
      <c r="S5350" s="5">
        <f t="shared" si="4519"/>
        <v>0</v>
      </c>
      <c r="T5350" s="5">
        <f t="shared" si="4519"/>
        <v>180636.33112000005</v>
      </c>
      <c r="U5350" s="5">
        <f t="shared" si="4519"/>
        <v>164565.29687000002</v>
      </c>
      <c r="V5350" s="42">
        <f t="shared" si="4519"/>
        <v>0</v>
      </c>
      <c r="W5350" s="5">
        <f t="shared" si="4492"/>
        <v>86.191592245939262</v>
      </c>
      <c r="X5350" s="27"/>
    </row>
    <row r="5351" spans="1:24" ht="78.75" customHeight="1" x14ac:dyDescent="0.3">
      <c r="A5351" s="4" t="s">
        <v>352</v>
      </c>
      <c r="B5351" s="4" t="s">
        <v>1773</v>
      </c>
      <c r="C5351" s="4" t="s">
        <v>358</v>
      </c>
      <c r="D5351" s="4"/>
      <c r="E5351" s="14" t="s">
        <v>1384</v>
      </c>
      <c r="F5351" s="5">
        <f t="shared" ref="F5351:L5351" si="4520">F5352</f>
        <v>195241.4</v>
      </c>
      <c r="G5351" s="5">
        <f t="shared" si="4520"/>
        <v>195241.4</v>
      </c>
      <c r="H5351" s="5">
        <f t="shared" si="4520"/>
        <v>195241.4</v>
      </c>
      <c r="I5351" s="5">
        <f t="shared" si="4520"/>
        <v>0</v>
      </c>
      <c r="J5351" s="5">
        <f t="shared" si="4520"/>
        <v>0</v>
      </c>
      <c r="K5351" s="5">
        <f t="shared" si="4520"/>
        <v>0</v>
      </c>
      <c r="L5351" s="5">
        <f t="shared" si="4520"/>
        <v>0</v>
      </c>
      <c r="M5351" s="5">
        <f t="shared" si="4515"/>
        <v>195241.4</v>
      </c>
      <c r="N5351" s="5">
        <f>N5352</f>
        <v>193497.4</v>
      </c>
      <c r="O5351" s="5">
        <f>O5352</f>
        <v>127069.26812000001</v>
      </c>
      <c r="P5351" s="5">
        <f t="shared" ref="P5351:V5351" si="4521">P5352</f>
        <v>193497.4</v>
      </c>
      <c r="Q5351" s="5">
        <f t="shared" si="4521"/>
        <v>127069.26812000001</v>
      </c>
      <c r="R5351" s="5">
        <f t="shared" si="4521"/>
        <v>0</v>
      </c>
      <c r="S5351" s="5">
        <f t="shared" si="4521"/>
        <v>0</v>
      </c>
      <c r="T5351" s="5">
        <f t="shared" si="4521"/>
        <v>164565.29687000002</v>
      </c>
      <c r="U5351" s="5">
        <f t="shared" si="4521"/>
        <v>164565.29687000002</v>
      </c>
      <c r="V5351" s="42">
        <f t="shared" si="4521"/>
        <v>0</v>
      </c>
      <c r="W5351" s="5">
        <f t="shared" si="4492"/>
        <v>85.047807810337517</v>
      </c>
      <c r="X5351" s="27"/>
    </row>
    <row r="5352" spans="1:24" ht="31.5" customHeight="1" x14ac:dyDescent="0.3">
      <c r="A5352" s="4" t="s">
        <v>352</v>
      </c>
      <c r="B5352" s="4" t="s">
        <v>1773</v>
      </c>
      <c r="C5352" s="4" t="s">
        <v>353</v>
      </c>
      <c r="D5352" s="4"/>
      <c r="E5352" s="14" t="s">
        <v>599</v>
      </c>
      <c r="F5352" s="5">
        <f t="shared" ref="F5352:L5352" si="4522">F5353+F5355+F5357</f>
        <v>195241.4</v>
      </c>
      <c r="G5352" s="5">
        <f t="shared" si="4522"/>
        <v>195241.4</v>
      </c>
      <c r="H5352" s="5">
        <f t="shared" si="4522"/>
        <v>195241.4</v>
      </c>
      <c r="I5352" s="5">
        <f t="shared" si="4522"/>
        <v>0</v>
      </c>
      <c r="J5352" s="5">
        <f t="shared" si="4522"/>
        <v>0</v>
      </c>
      <c r="K5352" s="5">
        <f t="shared" si="4522"/>
        <v>0</v>
      </c>
      <c r="L5352" s="5">
        <f t="shared" si="4522"/>
        <v>0</v>
      </c>
      <c r="M5352" s="5">
        <f t="shared" si="4515"/>
        <v>195241.4</v>
      </c>
      <c r="N5352" s="5">
        <f>N5353+N5355+N5357</f>
        <v>193497.4</v>
      </c>
      <c r="O5352" s="5">
        <f>O5353+O5355+O5357</f>
        <v>127069.26812000001</v>
      </c>
      <c r="P5352" s="5">
        <f t="shared" ref="P5352:V5352" si="4523">P5353+P5355+P5357</f>
        <v>193497.4</v>
      </c>
      <c r="Q5352" s="5">
        <f t="shared" si="4523"/>
        <v>127069.26812000001</v>
      </c>
      <c r="R5352" s="5">
        <f t="shared" si="4523"/>
        <v>0</v>
      </c>
      <c r="S5352" s="5">
        <f t="shared" si="4523"/>
        <v>0</v>
      </c>
      <c r="T5352" s="5">
        <f t="shared" si="4523"/>
        <v>164565.29687000002</v>
      </c>
      <c r="U5352" s="5">
        <f t="shared" si="4523"/>
        <v>164565.29687000002</v>
      </c>
      <c r="V5352" s="42">
        <f t="shared" si="4523"/>
        <v>0</v>
      </c>
      <c r="W5352" s="5">
        <f t="shared" si="4492"/>
        <v>85.047807810337517</v>
      </c>
      <c r="X5352" s="27"/>
    </row>
    <row r="5353" spans="1:24" ht="15.75" customHeight="1" x14ac:dyDescent="0.3">
      <c r="A5353" s="4" t="s">
        <v>352</v>
      </c>
      <c r="B5353" s="4" t="s">
        <v>1773</v>
      </c>
      <c r="C5353" s="4" t="s">
        <v>353</v>
      </c>
      <c r="D5353" s="4" t="s">
        <v>131</v>
      </c>
      <c r="E5353" s="14" t="s">
        <v>533</v>
      </c>
      <c r="F5353" s="5">
        <f t="shared" ref="F5353:L5353" si="4524">F5354</f>
        <v>28846.5</v>
      </c>
      <c r="G5353" s="5">
        <f t="shared" si="4524"/>
        <v>28846.5</v>
      </c>
      <c r="H5353" s="5">
        <f t="shared" si="4524"/>
        <v>28846.5</v>
      </c>
      <c r="I5353" s="5">
        <f t="shared" si="4524"/>
        <v>0</v>
      </c>
      <c r="J5353" s="5">
        <f t="shared" si="4524"/>
        <v>0</v>
      </c>
      <c r="K5353" s="5">
        <f t="shared" si="4524"/>
        <v>0</v>
      </c>
      <c r="L5353" s="5">
        <f t="shared" si="4524"/>
        <v>0</v>
      </c>
      <c r="M5353" s="5">
        <f t="shared" si="4515"/>
        <v>28846.5</v>
      </c>
      <c r="N5353" s="5">
        <f>N5354</f>
        <v>27102.5</v>
      </c>
      <c r="O5353" s="5">
        <f>O5354</f>
        <v>9372.6683699999994</v>
      </c>
      <c r="P5353" s="5">
        <f t="shared" ref="P5353:V5353" si="4525">P5354</f>
        <v>27102.5</v>
      </c>
      <c r="Q5353" s="5">
        <f t="shared" si="4525"/>
        <v>9372.6683699999994</v>
      </c>
      <c r="R5353" s="5">
        <f t="shared" si="4525"/>
        <v>0</v>
      </c>
      <c r="S5353" s="5">
        <f t="shared" si="4525"/>
        <v>0</v>
      </c>
      <c r="T5353" s="5">
        <f t="shared" si="4525"/>
        <v>10957.698420000001</v>
      </c>
      <c r="U5353" s="5">
        <f t="shared" si="4525"/>
        <v>10957.698420000001</v>
      </c>
      <c r="V5353" s="42">
        <f t="shared" si="4525"/>
        <v>0</v>
      </c>
      <c r="W5353" s="5">
        <f t="shared" si="4492"/>
        <v>40.430581754450699</v>
      </c>
      <c r="X5353" s="27"/>
    </row>
    <row r="5354" spans="1:24" ht="31.5" customHeight="1" x14ac:dyDescent="0.3">
      <c r="A5354" s="4" t="s">
        <v>352</v>
      </c>
      <c r="B5354" s="4" t="s">
        <v>1773</v>
      </c>
      <c r="C5354" s="4" t="s">
        <v>353</v>
      </c>
      <c r="D5354" s="4" t="s">
        <v>354</v>
      </c>
      <c r="E5354" s="14" t="s">
        <v>535</v>
      </c>
      <c r="F5354" s="5">
        <v>28846.5</v>
      </c>
      <c r="G5354" s="5">
        <v>28846.5</v>
      </c>
      <c r="H5354" s="5">
        <v>28846.5</v>
      </c>
      <c r="I5354" s="5"/>
      <c r="J5354" s="5"/>
      <c r="K5354" s="5"/>
      <c r="L5354" s="5"/>
      <c r="M5354" s="5">
        <f t="shared" si="4515"/>
        <v>28846.5</v>
      </c>
      <c r="N5354" s="5">
        <v>27102.5</v>
      </c>
      <c r="O5354" s="5">
        <v>9372.6683699999994</v>
      </c>
      <c r="P5354" s="5">
        <f>N5354</f>
        <v>27102.5</v>
      </c>
      <c r="Q5354" s="5">
        <f>O5354</f>
        <v>9372.6683699999994</v>
      </c>
      <c r="R5354" s="5">
        <v>0</v>
      </c>
      <c r="S5354" s="5">
        <v>0</v>
      </c>
      <c r="T5354" s="5">
        <v>10957.698420000001</v>
      </c>
      <c r="U5354" s="5">
        <f>T5354</f>
        <v>10957.698420000001</v>
      </c>
      <c r="V5354" s="42">
        <v>0</v>
      </c>
      <c r="W5354" s="5">
        <f t="shared" si="4492"/>
        <v>40.430581754450699</v>
      </c>
      <c r="X5354" s="27"/>
    </row>
    <row r="5355" spans="1:24" ht="31.5" customHeight="1" x14ac:dyDescent="0.3">
      <c r="A5355" s="4" t="s">
        <v>352</v>
      </c>
      <c r="B5355" s="4" t="s">
        <v>1773</v>
      </c>
      <c r="C5355" s="4" t="s">
        <v>353</v>
      </c>
      <c r="D5355" s="4" t="s">
        <v>87</v>
      </c>
      <c r="E5355" s="14" t="s">
        <v>541</v>
      </c>
      <c r="F5355" s="5">
        <f t="shared" ref="F5355:L5355" si="4526">F5356</f>
        <v>27299.4</v>
      </c>
      <c r="G5355" s="5">
        <f t="shared" si="4526"/>
        <v>27299.4</v>
      </c>
      <c r="H5355" s="5">
        <f t="shared" si="4526"/>
        <v>27299.4</v>
      </c>
      <c r="I5355" s="5">
        <f t="shared" si="4526"/>
        <v>0</v>
      </c>
      <c r="J5355" s="5">
        <f t="shared" si="4526"/>
        <v>0</v>
      </c>
      <c r="K5355" s="5">
        <f t="shared" si="4526"/>
        <v>0</v>
      </c>
      <c r="L5355" s="5">
        <f t="shared" si="4526"/>
        <v>0</v>
      </c>
      <c r="M5355" s="5">
        <f t="shared" si="4515"/>
        <v>27299.4</v>
      </c>
      <c r="N5355" s="5">
        <f>N5356</f>
        <v>27299.4</v>
      </c>
      <c r="O5355" s="5">
        <f>O5356</f>
        <v>13234.588170000001</v>
      </c>
      <c r="P5355" s="5">
        <f t="shared" ref="P5355:V5355" si="4527">P5356</f>
        <v>27299.4</v>
      </c>
      <c r="Q5355" s="5">
        <f t="shared" si="4527"/>
        <v>13234.588170000001</v>
      </c>
      <c r="R5355" s="5">
        <f t="shared" si="4527"/>
        <v>0</v>
      </c>
      <c r="S5355" s="5">
        <f t="shared" si="4527"/>
        <v>0</v>
      </c>
      <c r="T5355" s="5">
        <f t="shared" si="4527"/>
        <v>15545.387290000001</v>
      </c>
      <c r="U5355" s="5">
        <f t="shared" si="4527"/>
        <v>15545.387290000001</v>
      </c>
      <c r="V5355" s="42">
        <f t="shared" si="4527"/>
        <v>0</v>
      </c>
      <c r="W5355" s="5">
        <f t="shared" si="4492"/>
        <v>56.944062103929028</v>
      </c>
      <c r="X5355" s="27"/>
    </row>
    <row r="5356" spans="1:24" ht="63" customHeight="1" x14ac:dyDescent="0.3">
      <c r="A5356" s="4" t="s">
        <v>352</v>
      </c>
      <c r="B5356" s="4" t="s">
        <v>1773</v>
      </c>
      <c r="C5356" s="4" t="s">
        <v>353</v>
      </c>
      <c r="D5356" s="4" t="s">
        <v>84</v>
      </c>
      <c r="E5356" s="14" t="s">
        <v>1552</v>
      </c>
      <c r="F5356" s="5">
        <v>27299.4</v>
      </c>
      <c r="G5356" s="5">
        <v>27299.4</v>
      </c>
      <c r="H5356" s="5">
        <v>27299.4</v>
      </c>
      <c r="I5356" s="5"/>
      <c r="J5356" s="5"/>
      <c r="K5356" s="5"/>
      <c r="L5356" s="5"/>
      <c r="M5356" s="5">
        <f t="shared" si="4515"/>
        <v>27299.4</v>
      </c>
      <c r="N5356" s="5">
        <v>27299.4</v>
      </c>
      <c r="O5356" s="5">
        <v>13234.588170000001</v>
      </c>
      <c r="P5356" s="5">
        <f>N5356</f>
        <v>27299.4</v>
      </c>
      <c r="Q5356" s="5">
        <f>O5356</f>
        <v>13234.588170000001</v>
      </c>
      <c r="R5356" s="5">
        <v>0</v>
      </c>
      <c r="S5356" s="5">
        <v>0</v>
      </c>
      <c r="T5356" s="5">
        <v>15545.387290000001</v>
      </c>
      <c r="U5356" s="5">
        <f>T5356</f>
        <v>15545.387290000001</v>
      </c>
      <c r="V5356" s="42">
        <v>0</v>
      </c>
      <c r="W5356" s="5">
        <f t="shared" si="4492"/>
        <v>56.944062103929028</v>
      </c>
      <c r="X5356" s="27"/>
    </row>
    <row r="5357" spans="1:24" ht="15.75" customHeight="1" x14ac:dyDescent="0.3">
      <c r="A5357" s="4" t="s">
        <v>352</v>
      </c>
      <c r="B5357" s="4" t="s">
        <v>1773</v>
      </c>
      <c r="C5357" s="4" t="s">
        <v>353</v>
      </c>
      <c r="D5357" s="4" t="s">
        <v>13</v>
      </c>
      <c r="E5357" s="14" t="s">
        <v>547</v>
      </c>
      <c r="F5357" s="5">
        <f t="shared" ref="F5357:L5357" si="4528">F5358</f>
        <v>139095.5</v>
      </c>
      <c r="G5357" s="5">
        <f t="shared" si="4528"/>
        <v>139095.5</v>
      </c>
      <c r="H5357" s="5">
        <f t="shared" si="4528"/>
        <v>139095.5</v>
      </c>
      <c r="I5357" s="5">
        <f t="shared" si="4528"/>
        <v>0</v>
      </c>
      <c r="J5357" s="5">
        <f t="shared" si="4528"/>
        <v>0</v>
      </c>
      <c r="K5357" s="5">
        <f t="shared" si="4528"/>
        <v>0</v>
      </c>
      <c r="L5357" s="5">
        <f t="shared" si="4528"/>
        <v>0</v>
      </c>
      <c r="M5357" s="5">
        <f t="shared" si="4515"/>
        <v>139095.5</v>
      </c>
      <c r="N5357" s="5">
        <f>N5358</f>
        <v>139095.5</v>
      </c>
      <c r="O5357" s="5">
        <f>O5358</f>
        <v>104462.01158000001</v>
      </c>
      <c r="P5357" s="5">
        <f t="shared" ref="P5357:V5357" si="4529">P5358</f>
        <v>139095.5</v>
      </c>
      <c r="Q5357" s="5">
        <f t="shared" si="4529"/>
        <v>104462.01158000001</v>
      </c>
      <c r="R5357" s="5">
        <f t="shared" si="4529"/>
        <v>0</v>
      </c>
      <c r="S5357" s="5">
        <f t="shared" si="4529"/>
        <v>0</v>
      </c>
      <c r="T5357" s="5">
        <f t="shared" si="4529"/>
        <v>138062.21116000001</v>
      </c>
      <c r="U5357" s="5">
        <f t="shared" si="4529"/>
        <v>138062.21116000001</v>
      </c>
      <c r="V5357" s="42">
        <f t="shared" si="4529"/>
        <v>0</v>
      </c>
      <c r="W5357" s="5">
        <f t="shared" si="4492"/>
        <v>99.257137118023238</v>
      </c>
      <c r="X5357" s="27"/>
    </row>
    <row r="5358" spans="1:24" ht="63" customHeight="1" x14ac:dyDescent="0.3">
      <c r="A5358" s="4" t="s">
        <v>352</v>
      </c>
      <c r="B5358" s="4" t="s">
        <v>1773</v>
      </c>
      <c r="C5358" s="4" t="s">
        <v>353</v>
      </c>
      <c r="D5358" s="4" t="s">
        <v>198</v>
      </c>
      <c r="E5358" s="14" t="s">
        <v>548</v>
      </c>
      <c r="F5358" s="5">
        <v>139095.5</v>
      </c>
      <c r="G5358" s="5">
        <v>139095.5</v>
      </c>
      <c r="H5358" s="5">
        <v>139095.5</v>
      </c>
      <c r="I5358" s="5"/>
      <c r="J5358" s="5"/>
      <c r="K5358" s="5"/>
      <c r="L5358" s="5"/>
      <c r="M5358" s="5">
        <f t="shared" si="4515"/>
        <v>139095.5</v>
      </c>
      <c r="N5358" s="5">
        <v>139095.5</v>
      </c>
      <c r="O5358" s="5">
        <v>104462.01158000001</v>
      </c>
      <c r="P5358" s="5">
        <f>N5358</f>
        <v>139095.5</v>
      </c>
      <c r="Q5358" s="5">
        <f>O5358</f>
        <v>104462.01158000001</v>
      </c>
      <c r="R5358" s="5">
        <v>0</v>
      </c>
      <c r="S5358" s="5">
        <v>0</v>
      </c>
      <c r="T5358" s="5">
        <v>138062.21116000001</v>
      </c>
      <c r="U5358" s="5">
        <f>T5358</f>
        <v>138062.21116000001</v>
      </c>
      <c r="V5358" s="42">
        <v>0</v>
      </c>
      <c r="W5358" s="5">
        <f t="shared" si="4492"/>
        <v>99.257137118023238</v>
      </c>
      <c r="X5358" s="27"/>
    </row>
    <row r="5359" spans="1:24" ht="47.25" customHeight="1" x14ac:dyDescent="0.3">
      <c r="A5359" s="4" t="s">
        <v>352</v>
      </c>
      <c r="B5359" s="4" t="s">
        <v>1773</v>
      </c>
      <c r="C5359" s="4" t="s">
        <v>135</v>
      </c>
      <c r="D5359" s="4"/>
      <c r="E5359" s="14" t="s">
        <v>1681</v>
      </c>
      <c r="F5359" s="5">
        <f t="shared" ref="F5359:L5359" si="4530">F5360+F5363</f>
        <v>3662.2</v>
      </c>
      <c r="G5359" s="5">
        <f t="shared" si="4530"/>
        <v>3662.2</v>
      </c>
      <c r="H5359" s="5">
        <f t="shared" si="4530"/>
        <v>3662.2</v>
      </c>
      <c r="I5359" s="5">
        <f t="shared" si="4530"/>
        <v>0</v>
      </c>
      <c r="J5359" s="5">
        <f t="shared" si="4530"/>
        <v>0</v>
      </c>
      <c r="K5359" s="5">
        <f t="shared" si="4530"/>
        <v>0</v>
      </c>
      <c r="L5359" s="5">
        <f t="shared" si="4530"/>
        <v>-1369.6179999999999</v>
      </c>
      <c r="M5359" s="5">
        <f t="shared" si="4515"/>
        <v>2292.5819999999999</v>
      </c>
      <c r="N5359" s="5">
        <f>N5360+N5363</f>
        <v>2292.5819999999999</v>
      </c>
      <c r="O5359" s="5">
        <f>O5360+O5363</f>
        <v>2280.6360100000002</v>
      </c>
      <c r="P5359" s="5">
        <f t="shared" ref="P5359:V5359" si="4531">P5360+P5363</f>
        <v>0</v>
      </c>
      <c r="Q5359" s="5">
        <f t="shared" si="4531"/>
        <v>0</v>
      </c>
      <c r="R5359" s="5">
        <f t="shared" si="4531"/>
        <v>0</v>
      </c>
      <c r="S5359" s="5">
        <f t="shared" si="4531"/>
        <v>0</v>
      </c>
      <c r="T5359" s="5">
        <f t="shared" si="4531"/>
        <v>2292.5808099999995</v>
      </c>
      <c r="U5359" s="5">
        <f t="shared" si="4531"/>
        <v>0</v>
      </c>
      <c r="V5359" s="42">
        <f t="shared" si="4531"/>
        <v>0</v>
      </c>
      <c r="W5359" s="5">
        <f t="shared" si="4492"/>
        <v>99.999948093459665</v>
      </c>
      <c r="X5359" s="27"/>
    </row>
    <row r="5360" spans="1:24" ht="31.5" customHeight="1" x14ac:dyDescent="0.3">
      <c r="A5360" s="4" t="s">
        <v>352</v>
      </c>
      <c r="B5360" s="4" t="s">
        <v>1773</v>
      </c>
      <c r="C5360" s="4" t="s">
        <v>355</v>
      </c>
      <c r="D5360" s="4"/>
      <c r="E5360" s="14" t="s">
        <v>600</v>
      </c>
      <c r="F5360" s="5">
        <f t="shared" ref="F5360:L5361" si="4532">F5361</f>
        <v>92.5</v>
      </c>
      <c r="G5360" s="5">
        <f t="shared" si="4532"/>
        <v>92.5</v>
      </c>
      <c r="H5360" s="5">
        <f t="shared" si="4532"/>
        <v>92.5</v>
      </c>
      <c r="I5360" s="5">
        <f t="shared" si="4532"/>
        <v>0</v>
      </c>
      <c r="J5360" s="5">
        <f t="shared" si="4532"/>
        <v>0</v>
      </c>
      <c r="K5360" s="5">
        <f t="shared" si="4532"/>
        <v>0</v>
      </c>
      <c r="L5360" s="5">
        <f t="shared" si="4532"/>
        <v>-77.3</v>
      </c>
      <c r="M5360" s="5">
        <f t="shared" si="4515"/>
        <v>15.200000000000003</v>
      </c>
      <c r="N5360" s="5">
        <f>N5361</f>
        <v>15.2</v>
      </c>
      <c r="O5360" s="5">
        <f>O5361</f>
        <v>15.2</v>
      </c>
      <c r="P5360" s="5">
        <f t="shared" ref="P5360:V5361" si="4533">P5361</f>
        <v>0</v>
      </c>
      <c r="Q5360" s="5">
        <f t="shared" si="4533"/>
        <v>0</v>
      </c>
      <c r="R5360" s="5">
        <f t="shared" si="4533"/>
        <v>0</v>
      </c>
      <c r="S5360" s="5">
        <f t="shared" si="4533"/>
        <v>0</v>
      </c>
      <c r="T5360" s="5">
        <f t="shared" si="4533"/>
        <v>15.2</v>
      </c>
      <c r="U5360" s="5">
        <f t="shared" si="4533"/>
        <v>0</v>
      </c>
      <c r="V5360" s="42">
        <f t="shared" si="4533"/>
        <v>0</v>
      </c>
      <c r="W5360" s="5">
        <f t="shared" si="4492"/>
        <v>100</v>
      </c>
      <c r="X5360" s="27"/>
    </row>
    <row r="5361" spans="1:24" ht="31.5" customHeight="1" x14ac:dyDescent="0.3">
      <c r="A5361" s="4" t="s">
        <v>352</v>
      </c>
      <c r="B5361" s="4" t="s">
        <v>1773</v>
      </c>
      <c r="C5361" s="4" t="s">
        <v>355</v>
      </c>
      <c r="D5361" s="4" t="s">
        <v>11</v>
      </c>
      <c r="E5361" s="14" t="s">
        <v>531</v>
      </c>
      <c r="F5361" s="5">
        <f t="shared" si="4532"/>
        <v>92.5</v>
      </c>
      <c r="G5361" s="5">
        <f t="shared" si="4532"/>
        <v>92.5</v>
      </c>
      <c r="H5361" s="5">
        <f t="shared" si="4532"/>
        <v>92.5</v>
      </c>
      <c r="I5361" s="5">
        <f t="shared" si="4532"/>
        <v>0</v>
      </c>
      <c r="J5361" s="5">
        <f t="shared" si="4532"/>
        <v>0</v>
      </c>
      <c r="K5361" s="5">
        <f t="shared" si="4532"/>
        <v>0</v>
      </c>
      <c r="L5361" s="5">
        <f t="shared" si="4532"/>
        <v>-77.3</v>
      </c>
      <c r="M5361" s="5">
        <f t="shared" si="4515"/>
        <v>15.200000000000003</v>
      </c>
      <c r="N5361" s="5">
        <f>N5362</f>
        <v>15.2</v>
      </c>
      <c r="O5361" s="5">
        <f>O5362</f>
        <v>15.2</v>
      </c>
      <c r="P5361" s="5">
        <f t="shared" si="4533"/>
        <v>0</v>
      </c>
      <c r="Q5361" s="5">
        <f t="shared" si="4533"/>
        <v>0</v>
      </c>
      <c r="R5361" s="5">
        <f t="shared" si="4533"/>
        <v>0</v>
      </c>
      <c r="S5361" s="5">
        <f t="shared" si="4533"/>
        <v>0</v>
      </c>
      <c r="T5361" s="5">
        <f t="shared" si="4533"/>
        <v>15.2</v>
      </c>
      <c r="U5361" s="5">
        <f t="shared" si="4533"/>
        <v>0</v>
      </c>
      <c r="V5361" s="42">
        <f t="shared" si="4533"/>
        <v>0</v>
      </c>
      <c r="W5361" s="5">
        <f t="shared" si="4492"/>
        <v>100</v>
      </c>
      <c r="X5361" s="27"/>
    </row>
    <row r="5362" spans="1:24" ht="31.5" customHeight="1" x14ac:dyDescent="0.3">
      <c r="A5362" s="4" t="s">
        <v>352</v>
      </c>
      <c r="B5362" s="4" t="s">
        <v>1773</v>
      </c>
      <c r="C5362" s="4" t="s">
        <v>355</v>
      </c>
      <c r="D5362" s="4" t="s">
        <v>12</v>
      </c>
      <c r="E5362" s="14" t="s">
        <v>532</v>
      </c>
      <c r="F5362" s="5">
        <v>92.5</v>
      </c>
      <c r="G5362" s="5">
        <v>92.5</v>
      </c>
      <c r="H5362" s="5">
        <v>92.5</v>
      </c>
      <c r="I5362" s="5"/>
      <c r="J5362" s="5"/>
      <c r="K5362" s="5"/>
      <c r="L5362" s="5">
        <v>-77.3</v>
      </c>
      <c r="M5362" s="5">
        <f t="shared" si="4515"/>
        <v>15.200000000000003</v>
      </c>
      <c r="N5362" s="5">
        <v>15.2</v>
      </c>
      <c r="O5362" s="5">
        <v>15.2</v>
      </c>
      <c r="P5362" s="5">
        <v>0</v>
      </c>
      <c r="Q5362" s="5">
        <v>0</v>
      </c>
      <c r="R5362" s="5">
        <v>0</v>
      </c>
      <c r="S5362" s="5">
        <v>0</v>
      </c>
      <c r="T5362" s="5">
        <v>15.2</v>
      </c>
      <c r="U5362" s="5">
        <v>0</v>
      </c>
      <c r="V5362" s="42">
        <v>0</v>
      </c>
      <c r="W5362" s="5">
        <f t="shared" si="4492"/>
        <v>100</v>
      </c>
      <c r="X5362" s="27"/>
    </row>
    <row r="5363" spans="1:24" ht="63" customHeight="1" x14ac:dyDescent="0.3">
      <c r="A5363" s="4" t="s">
        <v>352</v>
      </c>
      <c r="B5363" s="4" t="s">
        <v>1773</v>
      </c>
      <c r="C5363" s="4" t="s">
        <v>356</v>
      </c>
      <c r="D5363" s="4"/>
      <c r="E5363" s="14" t="s">
        <v>863</v>
      </c>
      <c r="F5363" s="5">
        <f t="shared" ref="F5363:L5363" si="4534">F5366+F5364</f>
        <v>3569.7</v>
      </c>
      <c r="G5363" s="5">
        <f t="shared" si="4534"/>
        <v>3569.7</v>
      </c>
      <c r="H5363" s="5">
        <f t="shared" si="4534"/>
        <v>3569.7</v>
      </c>
      <c r="I5363" s="5">
        <f t="shared" si="4534"/>
        <v>0</v>
      </c>
      <c r="J5363" s="5">
        <f t="shared" si="4534"/>
        <v>0</v>
      </c>
      <c r="K5363" s="5">
        <f t="shared" si="4534"/>
        <v>0</v>
      </c>
      <c r="L5363" s="5">
        <f t="shared" si="4534"/>
        <v>-1292.318</v>
      </c>
      <c r="M5363" s="5">
        <f t="shared" si="4515"/>
        <v>2277.3819999999996</v>
      </c>
      <c r="N5363" s="5">
        <f>N5366+N5364</f>
        <v>2277.3820000000001</v>
      </c>
      <c r="O5363" s="5">
        <f>O5366+O5364</f>
        <v>2265.4360100000004</v>
      </c>
      <c r="P5363" s="5">
        <f t="shared" ref="P5363:V5363" si="4535">P5366+P5364</f>
        <v>0</v>
      </c>
      <c r="Q5363" s="5">
        <f t="shared" si="4535"/>
        <v>0</v>
      </c>
      <c r="R5363" s="5">
        <f t="shared" si="4535"/>
        <v>0</v>
      </c>
      <c r="S5363" s="5">
        <f t="shared" si="4535"/>
        <v>0</v>
      </c>
      <c r="T5363" s="5">
        <f t="shared" si="4535"/>
        <v>2277.3808099999997</v>
      </c>
      <c r="U5363" s="5">
        <f t="shared" si="4535"/>
        <v>0</v>
      </c>
      <c r="V5363" s="42">
        <f t="shared" si="4535"/>
        <v>0</v>
      </c>
      <c r="W5363" s="5">
        <f t="shared" si="4492"/>
        <v>99.999947747018268</v>
      </c>
      <c r="X5363" s="27"/>
    </row>
    <row r="5364" spans="1:24" ht="31.5" customHeight="1" x14ac:dyDescent="0.3">
      <c r="A5364" s="4" t="s">
        <v>352</v>
      </c>
      <c r="B5364" s="4" t="s">
        <v>1773</v>
      </c>
      <c r="C5364" s="4" t="s">
        <v>356</v>
      </c>
      <c r="D5364" s="4" t="s">
        <v>87</v>
      </c>
      <c r="E5364" s="14" t="s">
        <v>541</v>
      </c>
      <c r="F5364" s="5">
        <f t="shared" ref="F5364:L5364" si="4536">F5365</f>
        <v>1978.2</v>
      </c>
      <c r="G5364" s="5">
        <f t="shared" si="4536"/>
        <v>1978.2</v>
      </c>
      <c r="H5364" s="5">
        <f t="shared" si="4536"/>
        <v>1978.2</v>
      </c>
      <c r="I5364" s="5">
        <f t="shared" si="4536"/>
        <v>0</v>
      </c>
      <c r="J5364" s="5">
        <f t="shared" si="4536"/>
        <v>0</v>
      </c>
      <c r="K5364" s="5">
        <f t="shared" si="4536"/>
        <v>0</v>
      </c>
      <c r="L5364" s="5">
        <f t="shared" si="4536"/>
        <v>-737.79399999999998</v>
      </c>
      <c r="M5364" s="5">
        <f t="shared" si="4515"/>
        <v>1240.4059999999999</v>
      </c>
      <c r="N5364" s="5">
        <f>N5365</f>
        <v>1240.4059999999999</v>
      </c>
      <c r="O5364" s="5">
        <f>O5365</f>
        <v>1236.8217400000001</v>
      </c>
      <c r="P5364" s="5">
        <f t="shared" ref="P5364:V5364" si="4537">P5365</f>
        <v>0</v>
      </c>
      <c r="Q5364" s="5">
        <f t="shared" si="4537"/>
        <v>0</v>
      </c>
      <c r="R5364" s="5">
        <f t="shared" si="4537"/>
        <v>0</v>
      </c>
      <c r="S5364" s="5">
        <f t="shared" si="4537"/>
        <v>0</v>
      </c>
      <c r="T5364" s="5">
        <f t="shared" si="4537"/>
        <v>1240.40518</v>
      </c>
      <c r="U5364" s="5">
        <f t="shared" si="4537"/>
        <v>0</v>
      </c>
      <c r="V5364" s="42">
        <f t="shared" si="4537"/>
        <v>0</v>
      </c>
      <c r="W5364" s="5">
        <f t="shared" si="4492"/>
        <v>99.999933892612574</v>
      </c>
      <c r="X5364" s="27"/>
    </row>
    <row r="5365" spans="1:24" ht="63" customHeight="1" x14ac:dyDescent="0.3">
      <c r="A5365" s="4" t="s">
        <v>352</v>
      </c>
      <c r="B5365" s="4" t="s">
        <v>1773</v>
      </c>
      <c r="C5365" s="4" t="s">
        <v>356</v>
      </c>
      <c r="D5365" s="4" t="s">
        <v>84</v>
      </c>
      <c r="E5365" s="14" t="s">
        <v>1552</v>
      </c>
      <c r="F5365" s="5">
        <v>1978.2</v>
      </c>
      <c r="G5365" s="5">
        <v>1978.2</v>
      </c>
      <c r="H5365" s="5">
        <v>1978.2</v>
      </c>
      <c r="I5365" s="5"/>
      <c r="J5365" s="5"/>
      <c r="K5365" s="5"/>
      <c r="L5365" s="5">
        <f>-796.097+118.199-59.896</f>
        <v>-737.79399999999998</v>
      </c>
      <c r="M5365" s="5">
        <f t="shared" si="4515"/>
        <v>1240.4059999999999</v>
      </c>
      <c r="N5365" s="5">
        <v>1240.4059999999999</v>
      </c>
      <c r="O5365" s="5">
        <v>1236.8217400000001</v>
      </c>
      <c r="P5365" s="5">
        <v>0</v>
      </c>
      <c r="Q5365" s="5">
        <v>0</v>
      </c>
      <c r="R5365" s="5">
        <v>0</v>
      </c>
      <c r="S5365" s="5">
        <v>0</v>
      </c>
      <c r="T5365" s="5">
        <v>1240.40518</v>
      </c>
      <c r="U5365" s="5">
        <v>0</v>
      </c>
      <c r="V5365" s="42">
        <v>0</v>
      </c>
      <c r="W5365" s="5">
        <f t="shared" si="4492"/>
        <v>99.999933892612574</v>
      </c>
      <c r="X5365" s="27"/>
    </row>
    <row r="5366" spans="1:24" ht="15.75" customHeight="1" x14ac:dyDescent="0.3">
      <c r="A5366" s="4" t="s">
        <v>352</v>
      </c>
      <c r="B5366" s="4" t="s">
        <v>1773</v>
      </c>
      <c r="C5366" s="4" t="s">
        <v>356</v>
      </c>
      <c r="D5366" s="4" t="s">
        <v>13</v>
      </c>
      <c r="E5366" s="14" t="s">
        <v>547</v>
      </c>
      <c r="F5366" s="5">
        <f t="shared" ref="F5366:L5366" si="4538">F5367</f>
        <v>1591.5</v>
      </c>
      <c r="G5366" s="5">
        <f t="shared" si="4538"/>
        <v>1591.5</v>
      </c>
      <c r="H5366" s="5">
        <f t="shared" si="4538"/>
        <v>1591.5</v>
      </c>
      <c r="I5366" s="5">
        <f t="shared" si="4538"/>
        <v>0</v>
      </c>
      <c r="J5366" s="5">
        <f t="shared" si="4538"/>
        <v>0</v>
      </c>
      <c r="K5366" s="5">
        <f t="shared" si="4538"/>
        <v>0</v>
      </c>
      <c r="L5366" s="5">
        <f t="shared" si="4538"/>
        <v>-554.524</v>
      </c>
      <c r="M5366" s="5">
        <f t="shared" si="4515"/>
        <v>1036.9760000000001</v>
      </c>
      <c r="N5366" s="5">
        <f>N5367</f>
        <v>1036.9760000000001</v>
      </c>
      <c r="O5366" s="5">
        <f>O5367</f>
        <v>1028.61427</v>
      </c>
      <c r="P5366" s="5">
        <f t="shared" ref="P5366:V5366" si="4539">P5367</f>
        <v>0</v>
      </c>
      <c r="Q5366" s="5">
        <f t="shared" si="4539"/>
        <v>0</v>
      </c>
      <c r="R5366" s="5">
        <f t="shared" si="4539"/>
        <v>0</v>
      </c>
      <c r="S5366" s="5">
        <f t="shared" si="4539"/>
        <v>0</v>
      </c>
      <c r="T5366" s="5">
        <f t="shared" si="4539"/>
        <v>1036.9756299999999</v>
      </c>
      <c r="U5366" s="5">
        <f t="shared" si="4539"/>
        <v>0</v>
      </c>
      <c r="V5366" s="42">
        <f t="shared" si="4539"/>
        <v>0</v>
      </c>
      <c r="W5366" s="5">
        <f t="shared" si="4492"/>
        <v>99.999964319328498</v>
      </c>
      <c r="X5366" s="27"/>
    </row>
    <row r="5367" spans="1:24" ht="63" customHeight="1" x14ac:dyDescent="0.3">
      <c r="A5367" s="4" t="s">
        <v>352</v>
      </c>
      <c r="B5367" s="4" t="s">
        <v>1773</v>
      </c>
      <c r="C5367" s="4" t="s">
        <v>356</v>
      </c>
      <c r="D5367" s="4" t="s">
        <v>198</v>
      </c>
      <c r="E5367" s="14" t="s">
        <v>548</v>
      </c>
      <c r="F5367" s="5">
        <v>1591.5</v>
      </c>
      <c r="G5367" s="5">
        <v>1591.5</v>
      </c>
      <c r="H5367" s="5">
        <v>1591.5</v>
      </c>
      <c r="I5367" s="5"/>
      <c r="J5367" s="5"/>
      <c r="K5367" s="5"/>
      <c r="L5367" s="5">
        <f>-679.182+151.881-27.223</f>
        <v>-554.524</v>
      </c>
      <c r="M5367" s="5">
        <f t="shared" si="4515"/>
        <v>1036.9760000000001</v>
      </c>
      <c r="N5367" s="5">
        <v>1036.9760000000001</v>
      </c>
      <c r="O5367" s="5">
        <v>1028.61427</v>
      </c>
      <c r="P5367" s="5">
        <v>0</v>
      </c>
      <c r="Q5367" s="5">
        <v>0</v>
      </c>
      <c r="R5367" s="5">
        <v>0</v>
      </c>
      <c r="S5367" s="5">
        <v>0</v>
      </c>
      <c r="T5367" s="5">
        <v>1036.9756299999999</v>
      </c>
      <c r="U5367" s="5">
        <v>0</v>
      </c>
      <c r="V5367" s="42">
        <v>0</v>
      </c>
      <c r="W5367" s="5">
        <f t="shared" si="4492"/>
        <v>99.999964319328498</v>
      </c>
      <c r="X5367" s="27"/>
    </row>
    <row r="5368" spans="1:24" ht="47.25" customHeight="1" x14ac:dyDescent="0.3">
      <c r="A5368" s="4" t="s">
        <v>352</v>
      </c>
      <c r="B5368" s="4" t="s">
        <v>1773</v>
      </c>
      <c r="C5368" s="4" t="s">
        <v>359</v>
      </c>
      <c r="D5368" s="4"/>
      <c r="E5368" s="14" t="s">
        <v>1103</v>
      </c>
      <c r="F5368" s="5">
        <f t="shared" ref="F5368:L5368" si="4540">F5369</f>
        <v>9070.7999999999993</v>
      </c>
      <c r="G5368" s="5">
        <f t="shared" si="4540"/>
        <v>9070.7999999999993</v>
      </c>
      <c r="H5368" s="5">
        <f t="shared" si="4540"/>
        <v>9070.7999999999993</v>
      </c>
      <c r="I5368" s="5">
        <f t="shared" si="4540"/>
        <v>0</v>
      </c>
      <c r="J5368" s="5">
        <f t="shared" si="4540"/>
        <v>0</v>
      </c>
      <c r="K5368" s="5">
        <f t="shared" si="4540"/>
        <v>0</v>
      </c>
      <c r="L5368" s="5">
        <f t="shared" si="4540"/>
        <v>4714.5680000000002</v>
      </c>
      <c r="M5368" s="5">
        <f t="shared" si="4515"/>
        <v>13785.367999999999</v>
      </c>
      <c r="N5368" s="5">
        <f>N5369</f>
        <v>13785.368</v>
      </c>
      <c r="O5368" s="5">
        <f>O5369</f>
        <v>10248.12384</v>
      </c>
      <c r="P5368" s="5">
        <f t="shared" ref="P5368:V5368" si="4541">P5369</f>
        <v>0</v>
      </c>
      <c r="Q5368" s="5">
        <f t="shared" si="4541"/>
        <v>0</v>
      </c>
      <c r="R5368" s="5">
        <f t="shared" si="4541"/>
        <v>0</v>
      </c>
      <c r="S5368" s="5">
        <f t="shared" si="4541"/>
        <v>0</v>
      </c>
      <c r="T5368" s="5">
        <f t="shared" si="4541"/>
        <v>13778.453440000001</v>
      </c>
      <c r="U5368" s="5">
        <f t="shared" si="4541"/>
        <v>0</v>
      </c>
      <c r="V5368" s="42">
        <f t="shared" si="4541"/>
        <v>0</v>
      </c>
      <c r="W5368" s="5">
        <f t="shared" si="4492"/>
        <v>99.949841310003478</v>
      </c>
      <c r="X5368" s="27"/>
    </row>
    <row r="5369" spans="1:24" ht="47.25" customHeight="1" x14ac:dyDescent="0.3">
      <c r="A5369" s="4" t="s">
        <v>352</v>
      </c>
      <c r="B5369" s="4" t="s">
        <v>1773</v>
      </c>
      <c r="C5369" s="4" t="s">
        <v>357</v>
      </c>
      <c r="D5369" s="4"/>
      <c r="E5369" s="14" t="s">
        <v>729</v>
      </c>
      <c r="F5369" s="5">
        <f t="shared" ref="F5369:L5369" si="4542">F5370+F5372</f>
        <v>9070.7999999999993</v>
      </c>
      <c r="G5369" s="5">
        <f t="shared" si="4542"/>
        <v>9070.7999999999993</v>
      </c>
      <c r="H5369" s="5">
        <f t="shared" si="4542"/>
        <v>9070.7999999999993</v>
      </c>
      <c r="I5369" s="5">
        <f t="shared" si="4542"/>
        <v>0</v>
      </c>
      <c r="J5369" s="5">
        <f t="shared" si="4542"/>
        <v>0</v>
      </c>
      <c r="K5369" s="5">
        <f t="shared" si="4542"/>
        <v>0</v>
      </c>
      <c r="L5369" s="5">
        <f t="shared" si="4542"/>
        <v>4714.5680000000002</v>
      </c>
      <c r="M5369" s="5">
        <f t="shared" si="4515"/>
        <v>13785.367999999999</v>
      </c>
      <c r="N5369" s="5">
        <f>N5370+N5372</f>
        <v>13785.368</v>
      </c>
      <c r="O5369" s="5">
        <f>O5370+O5372</f>
        <v>10248.12384</v>
      </c>
      <c r="P5369" s="5">
        <f t="shared" ref="P5369:V5369" si="4543">P5370+P5372</f>
        <v>0</v>
      </c>
      <c r="Q5369" s="5">
        <f t="shared" si="4543"/>
        <v>0</v>
      </c>
      <c r="R5369" s="5">
        <f t="shared" si="4543"/>
        <v>0</v>
      </c>
      <c r="S5369" s="5">
        <f t="shared" si="4543"/>
        <v>0</v>
      </c>
      <c r="T5369" s="5">
        <f t="shared" si="4543"/>
        <v>13778.453440000001</v>
      </c>
      <c r="U5369" s="5">
        <f t="shared" si="4543"/>
        <v>0</v>
      </c>
      <c r="V5369" s="42">
        <f t="shared" si="4543"/>
        <v>0</v>
      </c>
      <c r="W5369" s="5">
        <f t="shared" si="4492"/>
        <v>99.949841310003478</v>
      </c>
      <c r="X5369" s="27"/>
    </row>
    <row r="5370" spans="1:24" ht="31.5" customHeight="1" x14ac:dyDescent="0.3">
      <c r="A5370" s="4" t="s">
        <v>352</v>
      </c>
      <c r="B5370" s="4" t="s">
        <v>1773</v>
      </c>
      <c r="C5370" s="4" t="s">
        <v>357</v>
      </c>
      <c r="D5370" s="4" t="s">
        <v>87</v>
      </c>
      <c r="E5370" s="14" t="s">
        <v>541</v>
      </c>
      <c r="F5370" s="5">
        <f t="shared" ref="F5370:L5370" si="4544">F5371</f>
        <v>1366.6</v>
      </c>
      <c r="G5370" s="5">
        <f t="shared" si="4544"/>
        <v>1366.6</v>
      </c>
      <c r="H5370" s="5">
        <f t="shared" si="4544"/>
        <v>1366.6</v>
      </c>
      <c r="I5370" s="5">
        <f t="shared" si="4544"/>
        <v>0</v>
      </c>
      <c r="J5370" s="5">
        <f t="shared" si="4544"/>
        <v>0</v>
      </c>
      <c r="K5370" s="5">
        <f t="shared" si="4544"/>
        <v>0</v>
      </c>
      <c r="L5370" s="5">
        <f t="shared" si="4544"/>
        <v>-51.267000000000003</v>
      </c>
      <c r="M5370" s="5">
        <f t="shared" si="4515"/>
        <v>1315.3329999999999</v>
      </c>
      <c r="N5370" s="5">
        <f>N5371</f>
        <v>1315.3330000000001</v>
      </c>
      <c r="O5370" s="5">
        <f>O5371</f>
        <v>1159.55872</v>
      </c>
      <c r="P5370" s="5">
        <f t="shared" ref="P5370:V5370" si="4545">P5371</f>
        <v>0</v>
      </c>
      <c r="Q5370" s="5">
        <f t="shared" si="4545"/>
        <v>0</v>
      </c>
      <c r="R5370" s="5">
        <f t="shared" si="4545"/>
        <v>0</v>
      </c>
      <c r="S5370" s="5">
        <f t="shared" si="4545"/>
        <v>0</v>
      </c>
      <c r="T5370" s="5">
        <f t="shared" si="4545"/>
        <v>1315.33248</v>
      </c>
      <c r="U5370" s="5">
        <f t="shared" si="4545"/>
        <v>0</v>
      </c>
      <c r="V5370" s="42">
        <f t="shared" si="4545"/>
        <v>0</v>
      </c>
      <c r="W5370" s="5">
        <f t="shared" si="4492"/>
        <v>99.999960466284961</v>
      </c>
      <c r="X5370" s="27"/>
    </row>
    <row r="5371" spans="1:24" ht="63" customHeight="1" x14ac:dyDescent="0.3">
      <c r="A5371" s="4" t="s">
        <v>352</v>
      </c>
      <c r="B5371" s="4" t="s">
        <v>1773</v>
      </c>
      <c r="C5371" s="4" t="s">
        <v>357</v>
      </c>
      <c r="D5371" s="4" t="s">
        <v>84</v>
      </c>
      <c r="E5371" s="14" t="s">
        <v>1552</v>
      </c>
      <c r="F5371" s="5">
        <v>1366.6</v>
      </c>
      <c r="G5371" s="5">
        <v>1366.6</v>
      </c>
      <c r="H5371" s="5">
        <v>1366.6</v>
      </c>
      <c r="I5371" s="5"/>
      <c r="J5371" s="5"/>
      <c r="K5371" s="5"/>
      <c r="L5371" s="5">
        <v>-51.267000000000003</v>
      </c>
      <c r="M5371" s="5">
        <f t="shared" si="4515"/>
        <v>1315.3329999999999</v>
      </c>
      <c r="N5371" s="5">
        <v>1315.3330000000001</v>
      </c>
      <c r="O5371" s="5">
        <v>1159.55872</v>
      </c>
      <c r="P5371" s="5">
        <v>0</v>
      </c>
      <c r="Q5371" s="5">
        <v>0</v>
      </c>
      <c r="R5371" s="5">
        <v>0</v>
      </c>
      <c r="S5371" s="5">
        <v>0</v>
      </c>
      <c r="T5371" s="5">
        <v>1315.33248</v>
      </c>
      <c r="U5371" s="5">
        <v>0</v>
      </c>
      <c r="V5371" s="42">
        <v>0</v>
      </c>
      <c r="W5371" s="5">
        <f t="shared" si="4492"/>
        <v>99.999960466284961</v>
      </c>
      <c r="X5371" s="27"/>
    </row>
    <row r="5372" spans="1:24" ht="15.75" customHeight="1" x14ac:dyDescent="0.3">
      <c r="A5372" s="4" t="s">
        <v>352</v>
      </c>
      <c r="B5372" s="4" t="s">
        <v>1773</v>
      </c>
      <c r="C5372" s="4" t="s">
        <v>357</v>
      </c>
      <c r="D5372" s="4" t="s">
        <v>13</v>
      </c>
      <c r="E5372" s="14" t="s">
        <v>547</v>
      </c>
      <c r="F5372" s="5">
        <f t="shared" ref="F5372:L5372" si="4546">F5373</f>
        <v>7704.2</v>
      </c>
      <c r="G5372" s="5">
        <f t="shared" si="4546"/>
        <v>7704.2</v>
      </c>
      <c r="H5372" s="5">
        <f t="shared" si="4546"/>
        <v>7704.2</v>
      </c>
      <c r="I5372" s="5">
        <f t="shared" si="4546"/>
        <v>0</v>
      </c>
      <c r="J5372" s="5">
        <f t="shared" si="4546"/>
        <v>0</v>
      </c>
      <c r="K5372" s="5">
        <f t="shared" si="4546"/>
        <v>0</v>
      </c>
      <c r="L5372" s="5">
        <f t="shared" si="4546"/>
        <v>4765.835</v>
      </c>
      <c r="M5372" s="5">
        <f t="shared" si="4515"/>
        <v>12470.035</v>
      </c>
      <c r="N5372" s="5">
        <f>N5373</f>
        <v>12470.035</v>
      </c>
      <c r="O5372" s="5">
        <f>O5373</f>
        <v>9088.5651199999993</v>
      </c>
      <c r="P5372" s="5">
        <f t="shared" ref="P5372:V5372" si="4547">P5373</f>
        <v>0</v>
      </c>
      <c r="Q5372" s="5">
        <f t="shared" si="4547"/>
        <v>0</v>
      </c>
      <c r="R5372" s="5">
        <f t="shared" si="4547"/>
        <v>0</v>
      </c>
      <c r="S5372" s="5">
        <f t="shared" si="4547"/>
        <v>0</v>
      </c>
      <c r="T5372" s="5">
        <f t="shared" si="4547"/>
        <v>12463.12096</v>
      </c>
      <c r="U5372" s="5">
        <f t="shared" si="4547"/>
        <v>0</v>
      </c>
      <c r="V5372" s="42">
        <f t="shared" si="4547"/>
        <v>0</v>
      </c>
      <c r="W5372" s="5">
        <f t="shared" si="4492"/>
        <v>99.944554766686693</v>
      </c>
      <c r="X5372" s="27"/>
    </row>
    <row r="5373" spans="1:24" ht="63" customHeight="1" x14ac:dyDescent="0.3">
      <c r="A5373" s="4" t="s">
        <v>352</v>
      </c>
      <c r="B5373" s="4" t="s">
        <v>1773</v>
      </c>
      <c r="C5373" s="4" t="s">
        <v>357</v>
      </c>
      <c r="D5373" s="4" t="s">
        <v>198</v>
      </c>
      <c r="E5373" s="14" t="s">
        <v>548</v>
      </c>
      <c r="F5373" s="5">
        <v>7704.2</v>
      </c>
      <c r="G5373" s="5">
        <v>7704.2</v>
      </c>
      <c r="H5373" s="5">
        <v>7704.2</v>
      </c>
      <c r="I5373" s="5"/>
      <c r="J5373" s="5"/>
      <c r="K5373" s="5"/>
      <c r="L5373" s="5">
        <f>4048.36+717.475</f>
        <v>4765.835</v>
      </c>
      <c r="M5373" s="5">
        <f t="shared" si="4515"/>
        <v>12470.035</v>
      </c>
      <c r="N5373" s="5">
        <v>12470.035</v>
      </c>
      <c r="O5373" s="5">
        <v>9088.5651199999993</v>
      </c>
      <c r="P5373" s="5">
        <v>0</v>
      </c>
      <c r="Q5373" s="5">
        <v>0</v>
      </c>
      <c r="R5373" s="5">
        <v>0</v>
      </c>
      <c r="S5373" s="5">
        <v>0</v>
      </c>
      <c r="T5373" s="5">
        <v>12463.12096</v>
      </c>
      <c r="U5373" s="5">
        <v>0</v>
      </c>
      <c r="V5373" s="42">
        <v>0</v>
      </c>
      <c r="W5373" s="5">
        <f t="shared" si="4492"/>
        <v>99.944554766686693</v>
      </c>
      <c r="X5373" s="27"/>
    </row>
    <row r="5374" spans="1:24" s="3" customFormat="1" ht="15.75" customHeight="1" x14ac:dyDescent="0.3">
      <c r="A5374" s="7" t="s">
        <v>352</v>
      </c>
      <c r="B5374" s="7" t="s">
        <v>160</v>
      </c>
      <c r="C5374" s="7"/>
      <c r="D5374" s="7"/>
      <c r="E5374" s="18" t="s">
        <v>499</v>
      </c>
      <c r="F5374" s="8">
        <f t="shared" ref="F5374:L5374" si="4548">F5375+F5383+F5404</f>
        <v>264177.69999999995</v>
      </c>
      <c r="G5374" s="8">
        <f t="shared" si="4548"/>
        <v>264177.69999999995</v>
      </c>
      <c r="H5374" s="8">
        <f t="shared" si="4548"/>
        <v>264177.69999999995</v>
      </c>
      <c r="I5374" s="8">
        <f t="shared" si="4548"/>
        <v>30000</v>
      </c>
      <c r="J5374" s="8">
        <f t="shared" si="4548"/>
        <v>0</v>
      </c>
      <c r="K5374" s="8">
        <f t="shared" si="4548"/>
        <v>0</v>
      </c>
      <c r="L5374" s="8">
        <f t="shared" si="4548"/>
        <v>24795.532999999999</v>
      </c>
      <c r="M5374" s="8">
        <f t="shared" si="4515"/>
        <v>318973.23299999995</v>
      </c>
      <c r="N5374" s="8">
        <f>N5375+N5383+N5404</f>
        <v>335693.21600000001</v>
      </c>
      <c r="O5374" s="8">
        <f>O5375+O5383+O5404</f>
        <v>228767.53315999999</v>
      </c>
      <c r="P5374" s="8">
        <f t="shared" ref="P5374:V5374" si="4549">P5375+P5383+P5404</f>
        <v>3926</v>
      </c>
      <c r="Q5374" s="8">
        <f t="shared" si="4549"/>
        <v>2863.9278100000001</v>
      </c>
      <c r="R5374" s="8">
        <f t="shared" si="4549"/>
        <v>0</v>
      </c>
      <c r="S5374" s="8">
        <f t="shared" si="4549"/>
        <v>0</v>
      </c>
      <c r="T5374" s="8">
        <f>T5375+T5383+T5404</f>
        <v>335279.35593000002</v>
      </c>
      <c r="U5374" s="8">
        <f t="shared" si="4549"/>
        <v>3925.7701399999996</v>
      </c>
      <c r="V5374" s="40">
        <f t="shared" si="4549"/>
        <v>0</v>
      </c>
      <c r="W5374" s="8">
        <f t="shared" si="4492"/>
        <v>99.876714794856028</v>
      </c>
      <c r="X5374" s="22"/>
    </row>
    <row r="5375" spans="1:24" s="10" customFormat="1" ht="15.75" customHeight="1" x14ac:dyDescent="0.3">
      <c r="A5375" s="9" t="s">
        <v>352</v>
      </c>
      <c r="B5375" s="9" t="s">
        <v>1795</v>
      </c>
      <c r="C5375" s="9"/>
      <c r="D5375" s="9"/>
      <c r="E5375" s="13" t="s">
        <v>524</v>
      </c>
      <c r="F5375" s="11">
        <f t="shared" ref="F5375:L5377" si="4550">F5376</f>
        <v>111085.4</v>
      </c>
      <c r="G5375" s="11">
        <f t="shared" si="4550"/>
        <v>111085.4</v>
      </c>
      <c r="H5375" s="11">
        <f t="shared" si="4550"/>
        <v>111085.4</v>
      </c>
      <c r="I5375" s="11">
        <f t="shared" si="4550"/>
        <v>0</v>
      </c>
      <c r="J5375" s="11">
        <f t="shared" si="4550"/>
        <v>0</v>
      </c>
      <c r="K5375" s="11">
        <f t="shared" si="4550"/>
        <v>0</v>
      </c>
      <c r="L5375" s="11">
        <f t="shared" si="4550"/>
        <v>1505.4929999999997</v>
      </c>
      <c r="M5375" s="11">
        <f t="shared" si="4515"/>
        <v>112590.893</v>
      </c>
      <c r="N5375" s="11">
        <f t="shared" ref="N5375:O5377" si="4551">N5376</f>
        <v>112550.893</v>
      </c>
      <c r="O5375" s="11">
        <f t="shared" si="4551"/>
        <v>83490.002090000009</v>
      </c>
      <c r="P5375" s="11">
        <f t="shared" ref="P5375:V5377" si="4552">P5376</f>
        <v>0</v>
      </c>
      <c r="Q5375" s="11">
        <f t="shared" si="4552"/>
        <v>0</v>
      </c>
      <c r="R5375" s="11">
        <f t="shared" si="4552"/>
        <v>0</v>
      </c>
      <c r="S5375" s="11">
        <f t="shared" si="4552"/>
        <v>0</v>
      </c>
      <c r="T5375" s="11">
        <f t="shared" si="4552"/>
        <v>112485.71854</v>
      </c>
      <c r="U5375" s="11">
        <f t="shared" si="4552"/>
        <v>0</v>
      </c>
      <c r="V5375" s="41">
        <f t="shared" si="4552"/>
        <v>0</v>
      </c>
      <c r="W5375" s="11">
        <f t="shared" si="4492"/>
        <v>99.942093342609027</v>
      </c>
      <c r="X5375" s="26"/>
    </row>
    <row r="5376" spans="1:24" ht="31.5" customHeight="1" x14ac:dyDescent="0.3">
      <c r="A5376" s="4" t="s">
        <v>352</v>
      </c>
      <c r="B5376" s="4" t="s">
        <v>1795</v>
      </c>
      <c r="C5376" s="4" t="s">
        <v>22</v>
      </c>
      <c r="D5376" s="4"/>
      <c r="E5376" s="14" t="s">
        <v>802</v>
      </c>
      <c r="F5376" s="5">
        <f t="shared" si="4550"/>
        <v>111085.4</v>
      </c>
      <c r="G5376" s="5">
        <f t="shared" si="4550"/>
        <v>111085.4</v>
      </c>
      <c r="H5376" s="5">
        <f t="shared" si="4550"/>
        <v>111085.4</v>
      </c>
      <c r="I5376" s="5">
        <f t="shared" si="4550"/>
        <v>0</v>
      </c>
      <c r="J5376" s="5">
        <f t="shared" si="4550"/>
        <v>0</v>
      </c>
      <c r="K5376" s="5">
        <f t="shared" si="4550"/>
        <v>0</v>
      </c>
      <c r="L5376" s="5">
        <f t="shared" si="4550"/>
        <v>1505.4929999999997</v>
      </c>
      <c r="M5376" s="5">
        <f t="shared" si="4515"/>
        <v>112590.893</v>
      </c>
      <c r="N5376" s="5">
        <f t="shared" si="4551"/>
        <v>112550.893</v>
      </c>
      <c r="O5376" s="5">
        <f t="shared" si="4551"/>
        <v>83490.002090000009</v>
      </c>
      <c r="P5376" s="5">
        <f t="shared" si="4552"/>
        <v>0</v>
      </c>
      <c r="Q5376" s="5">
        <f t="shared" si="4552"/>
        <v>0</v>
      </c>
      <c r="R5376" s="5">
        <f t="shared" si="4552"/>
        <v>0</v>
      </c>
      <c r="S5376" s="5">
        <f t="shared" si="4552"/>
        <v>0</v>
      </c>
      <c r="T5376" s="5">
        <f t="shared" si="4552"/>
        <v>112485.71854</v>
      </c>
      <c r="U5376" s="5">
        <f t="shared" si="4552"/>
        <v>0</v>
      </c>
      <c r="V5376" s="42">
        <f t="shared" si="4552"/>
        <v>0</v>
      </c>
      <c r="W5376" s="5">
        <f t="shared" si="4492"/>
        <v>99.942093342609027</v>
      </c>
      <c r="X5376" s="27"/>
    </row>
    <row r="5377" spans="1:24" ht="15.75" customHeight="1" x14ac:dyDescent="0.3">
      <c r="A5377" s="4" t="s">
        <v>352</v>
      </c>
      <c r="B5377" s="4" t="s">
        <v>1795</v>
      </c>
      <c r="C5377" s="4" t="s">
        <v>23</v>
      </c>
      <c r="D5377" s="4"/>
      <c r="E5377" s="14" t="s">
        <v>809</v>
      </c>
      <c r="F5377" s="5">
        <f t="shared" si="4550"/>
        <v>111085.4</v>
      </c>
      <c r="G5377" s="5">
        <f t="shared" si="4550"/>
        <v>111085.4</v>
      </c>
      <c r="H5377" s="5">
        <f t="shared" si="4550"/>
        <v>111085.4</v>
      </c>
      <c r="I5377" s="5">
        <f t="shared" si="4550"/>
        <v>0</v>
      </c>
      <c r="J5377" s="5">
        <f t="shared" si="4550"/>
        <v>0</v>
      </c>
      <c r="K5377" s="5">
        <f t="shared" si="4550"/>
        <v>0</v>
      </c>
      <c r="L5377" s="5">
        <f t="shared" si="4550"/>
        <v>1505.4929999999997</v>
      </c>
      <c r="M5377" s="5">
        <f t="shared" si="4515"/>
        <v>112590.893</v>
      </c>
      <c r="N5377" s="5">
        <f t="shared" si="4551"/>
        <v>112550.893</v>
      </c>
      <c r="O5377" s="5">
        <f t="shared" si="4551"/>
        <v>83490.002090000009</v>
      </c>
      <c r="P5377" s="5">
        <f t="shared" si="4552"/>
        <v>0</v>
      </c>
      <c r="Q5377" s="5">
        <f t="shared" si="4552"/>
        <v>0</v>
      </c>
      <c r="R5377" s="5">
        <f t="shared" si="4552"/>
        <v>0</v>
      </c>
      <c r="S5377" s="5">
        <f t="shared" si="4552"/>
        <v>0</v>
      </c>
      <c r="T5377" s="5">
        <f t="shared" si="4552"/>
        <v>112485.71854</v>
      </c>
      <c r="U5377" s="5">
        <f t="shared" si="4552"/>
        <v>0</v>
      </c>
      <c r="V5377" s="42">
        <f t="shared" si="4552"/>
        <v>0</v>
      </c>
      <c r="W5377" s="5">
        <f t="shared" si="4492"/>
        <v>99.942093342609027</v>
      </c>
      <c r="X5377" s="27"/>
    </row>
    <row r="5378" spans="1:24" ht="47.25" customHeight="1" x14ac:dyDescent="0.3">
      <c r="A5378" s="4" t="s">
        <v>352</v>
      </c>
      <c r="B5378" s="4" t="s">
        <v>1795</v>
      </c>
      <c r="C5378" s="4" t="s">
        <v>360</v>
      </c>
      <c r="D5378" s="4"/>
      <c r="E5378" s="14" t="s">
        <v>825</v>
      </c>
      <c r="F5378" s="5">
        <f t="shared" ref="F5378:L5378" si="4553">F5379+F5381</f>
        <v>111085.4</v>
      </c>
      <c r="G5378" s="5">
        <f t="shared" si="4553"/>
        <v>111085.4</v>
      </c>
      <c r="H5378" s="5">
        <f t="shared" si="4553"/>
        <v>111085.4</v>
      </c>
      <c r="I5378" s="5">
        <f t="shared" si="4553"/>
        <v>0</v>
      </c>
      <c r="J5378" s="5">
        <f t="shared" si="4553"/>
        <v>0</v>
      </c>
      <c r="K5378" s="5">
        <f t="shared" si="4553"/>
        <v>0</v>
      </c>
      <c r="L5378" s="5">
        <f t="shared" si="4553"/>
        <v>1505.4929999999997</v>
      </c>
      <c r="M5378" s="5">
        <f t="shared" si="4515"/>
        <v>112590.893</v>
      </c>
      <c r="N5378" s="5">
        <f>N5379+N5381</f>
        <v>112550.893</v>
      </c>
      <c r="O5378" s="5">
        <f>O5379+O5381</f>
        <v>83490.002090000009</v>
      </c>
      <c r="P5378" s="5">
        <f t="shared" ref="P5378:V5378" si="4554">P5379+P5381</f>
        <v>0</v>
      </c>
      <c r="Q5378" s="5">
        <f t="shared" si="4554"/>
        <v>0</v>
      </c>
      <c r="R5378" s="5">
        <f t="shared" si="4554"/>
        <v>0</v>
      </c>
      <c r="S5378" s="5">
        <f t="shared" si="4554"/>
        <v>0</v>
      </c>
      <c r="T5378" s="5">
        <f t="shared" si="4554"/>
        <v>112485.71854</v>
      </c>
      <c r="U5378" s="5">
        <f t="shared" si="4554"/>
        <v>0</v>
      </c>
      <c r="V5378" s="42">
        <f t="shared" si="4554"/>
        <v>0</v>
      </c>
      <c r="W5378" s="5">
        <f t="shared" si="4492"/>
        <v>99.942093342609027</v>
      </c>
      <c r="X5378" s="27"/>
    </row>
    <row r="5379" spans="1:24" ht="31.5" customHeight="1" x14ac:dyDescent="0.3">
      <c r="A5379" s="4" t="s">
        <v>352</v>
      </c>
      <c r="B5379" s="4" t="s">
        <v>1795</v>
      </c>
      <c r="C5379" s="4" t="s">
        <v>360</v>
      </c>
      <c r="D5379" s="4" t="s">
        <v>11</v>
      </c>
      <c r="E5379" s="14" t="s">
        <v>531</v>
      </c>
      <c r="F5379" s="5">
        <f t="shared" ref="F5379:L5379" si="4555">F5380</f>
        <v>552.70000000000005</v>
      </c>
      <c r="G5379" s="5">
        <f t="shared" si="4555"/>
        <v>552.70000000000005</v>
      </c>
      <c r="H5379" s="5">
        <f t="shared" si="4555"/>
        <v>552.70000000000005</v>
      </c>
      <c r="I5379" s="5">
        <f t="shared" si="4555"/>
        <v>0</v>
      </c>
      <c r="J5379" s="5">
        <f t="shared" si="4555"/>
        <v>0</v>
      </c>
      <c r="K5379" s="5">
        <f t="shared" si="4555"/>
        <v>0</v>
      </c>
      <c r="L5379" s="5">
        <f t="shared" si="4555"/>
        <v>-229.477</v>
      </c>
      <c r="M5379" s="5">
        <f t="shared" si="4515"/>
        <v>323.22300000000007</v>
      </c>
      <c r="N5379" s="5">
        <f>N5380</f>
        <v>323.22300000000001</v>
      </c>
      <c r="O5379" s="5">
        <f>O5380</f>
        <v>244.06040999999999</v>
      </c>
      <c r="P5379" s="5">
        <f t="shared" ref="P5379:V5379" si="4556">P5380</f>
        <v>0</v>
      </c>
      <c r="Q5379" s="5">
        <f t="shared" si="4556"/>
        <v>0</v>
      </c>
      <c r="R5379" s="5">
        <f t="shared" si="4556"/>
        <v>0</v>
      </c>
      <c r="S5379" s="5">
        <f t="shared" si="4556"/>
        <v>0</v>
      </c>
      <c r="T5379" s="5">
        <f t="shared" si="4556"/>
        <v>320.34066999999999</v>
      </c>
      <c r="U5379" s="5">
        <f t="shared" si="4556"/>
        <v>0</v>
      </c>
      <c r="V5379" s="42">
        <f t="shared" si="4556"/>
        <v>0</v>
      </c>
      <c r="W5379" s="5">
        <f t="shared" si="4492"/>
        <v>99.108253434934994</v>
      </c>
      <c r="X5379" s="27"/>
    </row>
    <row r="5380" spans="1:24" ht="31.5" customHeight="1" x14ac:dyDescent="0.3">
      <c r="A5380" s="4" t="s">
        <v>352</v>
      </c>
      <c r="B5380" s="4" t="s">
        <v>1795</v>
      </c>
      <c r="C5380" s="4" t="s">
        <v>360</v>
      </c>
      <c r="D5380" s="4" t="s">
        <v>12</v>
      </c>
      <c r="E5380" s="14" t="s">
        <v>532</v>
      </c>
      <c r="F5380" s="5">
        <v>552.70000000000005</v>
      </c>
      <c r="G5380" s="5">
        <v>552.70000000000005</v>
      </c>
      <c r="H5380" s="5">
        <v>552.70000000000005</v>
      </c>
      <c r="I5380" s="5"/>
      <c r="J5380" s="5"/>
      <c r="K5380" s="5"/>
      <c r="L5380" s="5">
        <v>-229.477</v>
      </c>
      <c r="M5380" s="5">
        <f t="shared" si="4515"/>
        <v>323.22300000000007</v>
      </c>
      <c r="N5380" s="5">
        <v>323.22300000000001</v>
      </c>
      <c r="O5380" s="5">
        <v>244.06040999999999</v>
      </c>
      <c r="P5380" s="5">
        <v>0</v>
      </c>
      <c r="Q5380" s="5">
        <v>0</v>
      </c>
      <c r="R5380" s="5">
        <v>0</v>
      </c>
      <c r="S5380" s="5">
        <v>0</v>
      </c>
      <c r="T5380" s="5">
        <v>320.34066999999999</v>
      </c>
      <c r="U5380" s="5">
        <v>0</v>
      </c>
      <c r="V5380" s="42">
        <v>0</v>
      </c>
      <c r="W5380" s="5">
        <f t="shared" si="4492"/>
        <v>99.108253434934994</v>
      </c>
      <c r="X5380" s="27"/>
    </row>
    <row r="5381" spans="1:24" ht="15.75" customHeight="1" x14ac:dyDescent="0.3">
      <c r="A5381" s="4" t="s">
        <v>352</v>
      </c>
      <c r="B5381" s="4" t="s">
        <v>1795</v>
      </c>
      <c r="C5381" s="4" t="s">
        <v>360</v>
      </c>
      <c r="D5381" s="4" t="s">
        <v>131</v>
      </c>
      <c r="E5381" s="14" t="s">
        <v>533</v>
      </c>
      <c r="F5381" s="5">
        <f t="shared" ref="F5381:L5381" si="4557">F5382</f>
        <v>110532.7</v>
      </c>
      <c r="G5381" s="5">
        <f t="shared" si="4557"/>
        <v>110532.7</v>
      </c>
      <c r="H5381" s="5">
        <f t="shared" si="4557"/>
        <v>110532.7</v>
      </c>
      <c r="I5381" s="5">
        <f t="shared" si="4557"/>
        <v>0</v>
      </c>
      <c r="J5381" s="5">
        <f t="shared" si="4557"/>
        <v>0</v>
      </c>
      <c r="K5381" s="5">
        <f t="shared" si="4557"/>
        <v>0</v>
      </c>
      <c r="L5381" s="5">
        <f t="shared" si="4557"/>
        <v>1734.9699999999998</v>
      </c>
      <c r="M5381" s="5">
        <f t="shared" si="4515"/>
        <v>112267.67</v>
      </c>
      <c r="N5381" s="5">
        <f>N5382</f>
        <v>112227.67</v>
      </c>
      <c r="O5381" s="5">
        <f>O5382</f>
        <v>83245.941680000004</v>
      </c>
      <c r="P5381" s="5">
        <f t="shared" ref="P5381:V5381" si="4558">P5382</f>
        <v>0</v>
      </c>
      <c r="Q5381" s="5">
        <f t="shared" si="4558"/>
        <v>0</v>
      </c>
      <c r="R5381" s="5">
        <f t="shared" si="4558"/>
        <v>0</v>
      </c>
      <c r="S5381" s="5">
        <f t="shared" si="4558"/>
        <v>0</v>
      </c>
      <c r="T5381" s="5">
        <f t="shared" si="4558"/>
        <v>112165.37787</v>
      </c>
      <c r="U5381" s="5">
        <f t="shared" si="4558"/>
        <v>0</v>
      </c>
      <c r="V5381" s="42">
        <f t="shared" si="4558"/>
        <v>0</v>
      </c>
      <c r="W5381" s="5">
        <f t="shared" si="4492"/>
        <v>99.944494855858636</v>
      </c>
      <c r="X5381" s="27"/>
    </row>
    <row r="5382" spans="1:24" ht="31.5" customHeight="1" x14ac:dyDescent="0.3">
      <c r="A5382" s="4" t="s">
        <v>352</v>
      </c>
      <c r="B5382" s="4" t="s">
        <v>1795</v>
      </c>
      <c r="C5382" s="4" t="s">
        <v>360</v>
      </c>
      <c r="D5382" s="4" t="s">
        <v>354</v>
      </c>
      <c r="E5382" s="14" t="s">
        <v>535</v>
      </c>
      <c r="F5382" s="5">
        <v>110532.7</v>
      </c>
      <c r="G5382" s="5">
        <v>110532.7</v>
      </c>
      <c r="H5382" s="5">
        <v>110532.7</v>
      </c>
      <c r="I5382" s="5"/>
      <c r="J5382" s="5"/>
      <c r="K5382" s="5"/>
      <c r="L5382" s="5">
        <f>1160.6+574.37</f>
        <v>1734.9699999999998</v>
      </c>
      <c r="M5382" s="5">
        <f t="shared" si="4515"/>
        <v>112267.67</v>
      </c>
      <c r="N5382" s="5">
        <v>112227.67</v>
      </c>
      <c r="O5382" s="5">
        <v>83245.941680000004</v>
      </c>
      <c r="P5382" s="5">
        <v>0</v>
      </c>
      <c r="Q5382" s="5">
        <v>0</v>
      </c>
      <c r="R5382" s="5">
        <v>0</v>
      </c>
      <c r="S5382" s="5">
        <v>0</v>
      </c>
      <c r="T5382" s="5">
        <v>112165.37787</v>
      </c>
      <c r="U5382" s="5">
        <v>0</v>
      </c>
      <c r="V5382" s="42">
        <v>0</v>
      </c>
      <c r="W5382" s="5">
        <f t="shared" si="4492"/>
        <v>99.944494855858636</v>
      </c>
      <c r="X5382" s="27"/>
    </row>
    <row r="5383" spans="1:24" s="10" customFormat="1" ht="15.75" customHeight="1" x14ac:dyDescent="0.3">
      <c r="A5383" s="9" t="s">
        <v>352</v>
      </c>
      <c r="B5383" s="9" t="s">
        <v>1777</v>
      </c>
      <c r="C5383" s="9"/>
      <c r="D5383" s="9"/>
      <c r="E5383" s="13" t="s">
        <v>525</v>
      </c>
      <c r="F5383" s="11">
        <f t="shared" ref="F5383:L5384" si="4559">F5384</f>
        <v>68458.299999999988</v>
      </c>
      <c r="G5383" s="11">
        <f t="shared" si="4559"/>
        <v>68458.299999999988</v>
      </c>
      <c r="H5383" s="11">
        <f t="shared" si="4559"/>
        <v>68458.299999999988</v>
      </c>
      <c r="I5383" s="11">
        <f t="shared" si="4559"/>
        <v>30000</v>
      </c>
      <c r="J5383" s="11">
        <f t="shared" si="4559"/>
        <v>0</v>
      </c>
      <c r="K5383" s="11">
        <f t="shared" si="4559"/>
        <v>0</v>
      </c>
      <c r="L5383" s="11">
        <f t="shared" si="4559"/>
        <v>-5622.9009999999998</v>
      </c>
      <c r="M5383" s="11">
        <f t="shared" si="4515"/>
        <v>92835.39899999999</v>
      </c>
      <c r="N5383" s="11">
        <f>N5384</f>
        <v>92835.39899999999</v>
      </c>
      <c r="O5383" s="11">
        <f>O5384</f>
        <v>57807.626819999998</v>
      </c>
      <c r="P5383" s="11">
        <f t="shared" ref="P5383:V5384" si="4560">P5384</f>
        <v>0</v>
      </c>
      <c r="Q5383" s="11">
        <f t="shared" si="4560"/>
        <v>0</v>
      </c>
      <c r="R5383" s="11">
        <f t="shared" si="4560"/>
        <v>0</v>
      </c>
      <c r="S5383" s="11">
        <f t="shared" si="4560"/>
        <v>0</v>
      </c>
      <c r="T5383" s="11">
        <f t="shared" si="4560"/>
        <v>92541.819350000005</v>
      </c>
      <c r="U5383" s="11">
        <f t="shared" si="4560"/>
        <v>0</v>
      </c>
      <c r="V5383" s="41">
        <f t="shared" si="4560"/>
        <v>0</v>
      </c>
      <c r="W5383" s="11">
        <f t="shared" si="4492"/>
        <v>99.683763248542746</v>
      </c>
      <c r="X5383" s="26"/>
    </row>
    <row r="5384" spans="1:24" ht="47.25" customHeight="1" x14ac:dyDescent="0.3">
      <c r="A5384" s="4" t="s">
        <v>352</v>
      </c>
      <c r="B5384" s="4" t="s">
        <v>1777</v>
      </c>
      <c r="C5384" s="4" t="s">
        <v>110</v>
      </c>
      <c r="D5384" s="4"/>
      <c r="E5384" s="14" t="s">
        <v>1092</v>
      </c>
      <c r="F5384" s="5">
        <f t="shared" si="4559"/>
        <v>68458.299999999988</v>
      </c>
      <c r="G5384" s="5">
        <f t="shared" si="4559"/>
        <v>68458.299999999988</v>
      </c>
      <c r="H5384" s="5">
        <f t="shared" si="4559"/>
        <v>68458.299999999988</v>
      </c>
      <c r="I5384" s="5">
        <f t="shared" si="4559"/>
        <v>30000</v>
      </c>
      <c r="J5384" s="5">
        <f t="shared" si="4559"/>
        <v>0</v>
      </c>
      <c r="K5384" s="5">
        <f t="shared" si="4559"/>
        <v>0</v>
      </c>
      <c r="L5384" s="5">
        <f t="shared" si="4559"/>
        <v>-5622.9009999999998</v>
      </c>
      <c r="M5384" s="5">
        <f t="shared" si="4515"/>
        <v>92835.39899999999</v>
      </c>
      <c r="N5384" s="5">
        <f>N5385</f>
        <v>92835.39899999999</v>
      </c>
      <c r="O5384" s="5">
        <f>O5385</f>
        <v>57807.626819999998</v>
      </c>
      <c r="P5384" s="5">
        <f t="shared" si="4560"/>
        <v>0</v>
      </c>
      <c r="Q5384" s="5">
        <f t="shared" si="4560"/>
        <v>0</v>
      </c>
      <c r="R5384" s="5">
        <f t="shared" si="4560"/>
        <v>0</v>
      </c>
      <c r="S5384" s="5">
        <f t="shared" si="4560"/>
        <v>0</v>
      </c>
      <c r="T5384" s="5">
        <f t="shared" si="4560"/>
        <v>92541.819350000005</v>
      </c>
      <c r="U5384" s="5">
        <f t="shared" si="4560"/>
        <v>0</v>
      </c>
      <c r="V5384" s="42">
        <f t="shared" si="4560"/>
        <v>0</v>
      </c>
      <c r="W5384" s="5">
        <f t="shared" si="4492"/>
        <v>99.683763248542746</v>
      </c>
      <c r="X5384" s="27"/>
    </row>
    <row r="5385" spans="1:24" ht="63" customHeight="1" x14ac:dyDescent="0.3">
      <c r="A5385" s="4" t="s">
        <v>352</v>
      </c>
      <c r="B5385" s="4" t="s">
        <v>1777</v>
      </c>
      <c r="C5385" s="4" t="s">
        <v>158</v>
      </c>
      <c r="D5385" s="4"/>
      <c r="E5385" s="14" t="s">
        <v>1093</v>
      </c>
      <c r="F5385" s="5">
        <f t="shared" ref="F5385:L5385" si="4561">F5386+F5400</f>
        <v>68458.299999999988</v>
      </c>
      <c r="G5385" s="5">
        <f t="shared" si="4561"/>
        <v>68458.299999999988</v>
      </c>
      <c r="H5385" s="5">
        <f t="shared" si="4561"/>
        <v>68458.299999999988</v>
      </c>
      <c r="I5385" s="5">
        <f t="shared" si="4561"/>
        <v>30000</v>
      </c>
      <c r="J5385" s="5">
        <f t="shared" si="4561"/>
        <v>0</v>
      </c>
      <c r="K5385" s="5">
        <f t="shared" si="4561"/>
        <v>0</v>
      </c>
      <c r="L5385" s="5">
        <f t="shared" si="4561"/>
        <v>-5622.9009999999998</v>
      </c>
      <c r="M5385" s="5">
        <f t="shared" si="4515"/>
        <v>92835.39899999999</v>
      </c>
      <c r="N5385" s="5">
        <f>N5386+N5400</f>
        <v>92835.39899999999</v>
      </c>
      <c r="O5385" s="5">
        <f>O5386+O5400</f>
        <v>57807.626819999998</v>
      </c>
      <c r="P5385" s="5">
        <f t="shared" ref="P5385:V5385" si="4562">P5386+P5400</f>
        <v>0</v>
      </c>
      <c r="Q5385" s="5">
        <f t="shared" si="4562"/>
        <v>0</v>
      </c>
      <c r="R5385" s="5">
        <f t="shared" si="4562"/>
        <v>0</v>
      </c>
      <c r="S5385" s="5">
        <f t="shared" si="4562"/>
        <v>0</v>
      </c>
      <c r="T5385" s="5">
        <f>T5386+T5400</f>
        <v>92541.819350000005</v>
      </c>
      <c r="U5385" s="5">
        <f t="shared" si="4562"/>
        <v>0</v>
      </c>
      <c r="V5385" s="42">
        <f t="shared" si="4562"/>
        <v>0</v>
      </c>
      <c r="W5385" s="5">
        <f t="shared" si="4492"/>
        <v>99.683763248542746</v>
      </c>
      <c r="X5385" s="27"/>
    </row>
    <row r="5386" spans="1:24" ht="47.25" customHeight="1" x14ac:dyDescent="0.3">
      <c r="A5386" s="4" t="s">
        <v>352</v>
      </c>
      <c r="B5386" s="4" t="s">
        <v>1777</v>
      </c>
      <c r="C5386" s="4" t="s">
        <v>162</v>
      </c>
      <c r="D5386" s="4"/>
      <c r="E5386" s="14" t="s">
        <v>1094</v>
      </c>
      <c r="F5386" s="5">
        <f t="shared" ref="F5386:L5386" si="4563">F5387+F5390+F5397+F5393</f>
        <v>68113.399999999994</v>
      </c>
      <c r="G5386" s="5">
        <f t="shared" si="4563"/>
        <v>68113.399999999994</v>
      </c>
      <c r="H5386" s="5">
        <f t="shared" si="4563"/>
        <v>68113.399999999994</v>
      </c>
      <c r="I5386" s="5">
        <f t="shared" si="4563"/>
        <v>30000</v>
      </c>
      <c r="J5386" s="5">
        <f t="shared" si="4563"/>
        <v>0</v>
      </c>
      <c r="K5386" s="5">
        <f t="shared" si="4563"/>
        <v>0</v>
      </c>
      <c r="L5386" s="5">
        <f t="shared" si="4563"/>
        <v>-5622.9009999999998</v>
      </c>
      <c r="M5386" s="5">
        <f t="shared" si="4515"/>
        <v>92490.498999999996</v>
      </c>
      <c r="N5386" s="5">
        <f>N5387+N5390+N5397+N5393</f>
        <v>92490.498999999996</v>
      </c>
      <c r="O5386" s="5">
        <f>O5387+O5390+O5397+O5393</f>
        <v>57807.626819999998</v>
      </c>
      <c r="P5386" s="5">
        <f t="shared" ref="P5386:V5386" si="4564">P5387+P5390+P5397+P5393</f>
        <v>0</v>
      </c>
      <c r="Q5386" s="5">
        <f t="shared" si="4564"/>
        <v>0</v>
      </c>
      <c r="R5386" s="5">
        <f t="shared" si="4564"/>
        <v>0</v>
      </c>
      <c r="S5386" s="5">
        <f t="shared" si="4564"/>
        <v>0</v>
      </c>
      <c r="T5386" s="5">
        <f>T5387+T5390+T5397+T5393</f>
        <v>92196.993350000004</v>
      </c>
      <c r="U5386" s="5">
        <f t="shared" si="4564"/>
        <v>0</v>
      </c>
      <c r="V5386" s="42">
        <f t="shared" si="4564"/>
        <v>0</v>
      </c>
      <c r="W5386" s="5">
        <f t="shared" si="4492"/>
        <v>99.682663999899063</v>
      </c>
      <c r="X5386" s="27"/>
    </row>
    <row r="5387" spans="1:24" ht="94.5" customHeight="1" x14ac:dyDescent="0.3">
      <c r="A5387" s="4" t="s">
        <v>352</v>
      </c>
      <c r="B5387" s="4" t="s">
        <v>1777</v>
      </c>
      <c r="C5387" s="4" t="s">
        <v>361</v>
      </c>
      <c r="D5387" s="4"/>
      <c r="E5387" s="14" t="s">
        <v>591</v>
      </c>
      <c r="F5387" s="5">
        <f t="shared" ref="F5387:L5388" si="4565">F5388</f>
        <v>10838.8</v>
      </c>
      <c r="G5387" s="5">
        <f t="shared" si="4565"/>
        <v>10838.8</v>
      </c>
      <c r="H5387" s="5">
        <f t="shared" si="4565"/>
        <v>10838.8</v>
      </c>
      <c r="I5387" s="5">
        <f t="shared" si="4565"/>
        <v>0</v>
      </c>
      <c r="J5387" s="5">
        <f t="shared" si="4565"/>
        <v>0</v>
      </c>
      <c r="K5387" s="5">
        <f t="shared" si="4565"/>
        <v>0</v>
      </c>
      <c r="L5387" s="5">
        <f t="shared" si="4565"/>
        <v>-1223.422</v>
      </c>
      <c r="M5387" s="5">
        <f t="shared" si="4515"/>
        <v>9615.3779999999988</v>
      </c>
      <c r="N5387" s="5">
        <f>N5388</f>
        <v>9615.3780000000006</v>
      </c>
      <c r="O5387" s="5">
        <f>O5388</f>
        <v>7358.62878</v>
      </c>
      <c r="P5387" s="5">
        <f t="shared" ref="P5387:V5388" si="4566">P5388</f>
        <v>0</v>
      </c>
      <c r="Q5387" s="5">
        <f t="shared" si="4566"/>
        <v>0</v>
      </c>
      <c r="R5387" s="5">
        <f t="shared" si="4566"/>
        <v>0</v>
      </c>
      <c r="S5387" s="5">
        <f t="shared" si="4566"/>
        <v>0</v>
      </c>
      <c r="T5387" s="5">
        <f t="shared" si="4566"/>
        <v>9582.6830000000009</v>
      </c>
      <c r="U5387" s="5">
        <f t="shared" si="4566"/>
        <v>0</v>
      </c>
      <c r="V5387" s="42">
        <f t="shared" si="4566"/>
        <v>0</v>
      </c>
      <c r="W5387" s="5">
        <f t="shared" si="4492"/>
        <v>99.659971766060579</v>
      </c>
      <c r="X5387" s="27"/>
    </row>
    <row r="5388" spans="1:24" ht="15.75" customHeight="1" x14ac:dyDescent="0.3">
      <c r="A5388" s="4" t="s">
        <v>352</v>
      </c>
      <c r="B5388" s="4" t="s">
        <v>1777</v>
      </c>
      <c r="C5388" s="4" t="s">
        <v>361</v>
      </c>
      <c r="D5388" s="4" t="s">
        <v>131</v>
      </c>
      <c r="E5388" s="14" t="s">
        <v>533</v>
      </c>
      <c r="F5388" s="5">
        <f t="shared" si="4565"/>
        <v>10838.8</v>
      </c>
      <c r="G5388" s="5">
        <f t="shared" si="4565"/>
        <v>10838.8</v>
      </c>
      <c r="H5388" s="5">
        <f t="shared" si="4565"/>
        <v>10838.8</v>
      </c>
      <c r="I5388" s="5">
        <f t="shared" si="4565"/>
        <v>0</v>
      </c>
      <c r="J5388" s="5">
        <f t="shared" si="4565"/>
        <v>0</v>
      </c>
      <c r="K5388" s="5">
        <f t="shared" si="4565"/>
        <v>0</v>
      </c>
      <c r="L5388" s="5">
        <f t="shared" si="4565"/>
        <v>-1223.422</v>
      </c>
      <c r="M5388" s="5">
        <f t="shared" si="4515"/>
        <v>9615.3779999999988</v>
      </c>
      <c r="N5388" s="5">
        <f>N5389</f>
        <v>9615.3780000000006</v>
      </c>
      <c r="O5388" s="5">
        <f>O5389</f>
        <v>7358.62878</v>
      </c>
      <c r="P5388" s="5">
        <f t="shared" si="4566"/>
        <v>0</v>
      </c>
      <c r="Q5388" s="5">
        <f t="shared" si="4566"/>
        <v>0</v>
      </c>
      <c r="R5388" s="5">
        <f t="shared" si="4566"/>
        <v>0</v>
      </c>
      <c r="S5388" s="5">
        <f t="shared" si="4566"/>
        <v>0</v>
      </c>
      <c r="T5388" s="5">
        <f t="shared" si="4566"/>
        <v>9582.6830000000009</v>
      </c>
      <c r="U5388" s="5">
        <f t="shared" si="4566"/>
        <v>0</v>
      </c>
      <c r="V5388" s="42">
        <f t="shared" si="4566"/>
        <v>0</v>
      </c>
      <c r="W5388" s="5">
        <f t="shared" si="4492"/>
        <v>99.659971766060579</v>
      </c>
      <c r="X5388" s="27"/>
    </row>
    <row r="5389" spans="1:24" ht="31.5" customHeight="1" x14ac:dyDescent="0.3">
      <c r="A5389" s="4" t="s">
        <v>352</v>
      </c>
      <c r="B5389" s="4" t="s">
        <v>1777</v>
      </c>
      <c r="C5389" s="4" t="s">
        <v>361</v>
      </c>
      <c r="D5389" s="4" t="s">
        <v>362</v>
      </c>
      <c r="E5389" s="14" t="s">
        <v>534</v>
      </c>
      <c r="F5389" s="5">
        <v>10838.8</v>
      </c>
      <c r="G5389" s="5">
        <v>10838.8</v>
      </c>
      <c r="H5389" s="5">
        <v>10838.8</v>
      </c>
      <c r="I5389" s="5"/>
      <c r="J5389" s="5"/>
      <c r="K5389" s="5"/>
      <c r="L5389" s="5">
        <v>-1223.422</v>
      </c>
      <c r="M5389" s="5">
        <f t="shared" si="4515"/>
        <v>9615.3779999999988</v>
      </c>
      <c r="N5389" s="5">
        <v>9615.3780000000006</v>
      </c>
      <c r="O5389" s="5">
        <v>7358.62878</v>
      </c>
      <c r="P5389" s="5">
        <v>0</v>
      </c>
      <c r="Q5389" s="5">
        <v>0</v>
      </c>
      <c r="R5389" s="5">
        <v>0</v>
      </c>
      <c r="S5389" s="5">
        <v>0</v>
      </c>
      <c r="T5389" s="5">
        <v>9582.6830000000009</v>
      </c>
      <c r="U5389" s="5">
        <v>0</v>
      </c>
      <c r="V5389" s="42">
        <v>0</v>
      </c>
      <c r="W5389" s="5">
        <f t="shared" ref="W5389:W5452" si="4567">T5389/N5389*100</f>
        <v>99.659971766060579</v>
      </c>
      <c r="X5389" s="27"/>
    </row>
    <row r="5390" spans="1:24" ht="63" customHeight="1" x14ac:dyDescent="0.3">
      <c r="A5390" s="4" t="s">
        <v>352</v>
      </c>
      <c r="B5390" s="4" t="s">
        <v>1777</v>
      </c>
      <c r="C5390" s="4" t="s">
        <v>363</v>
      </c>
      <c r="D5390" s="4"/>
      <c r="E5390" s="14" t="s">
        <v>592</v>
      </c>
      <c r="F5390" s="5">
        <f t="shared" ref="F5390:L5391" si="4568">F5391</f>
        <v>2676.9</v>
      </c>
      <c r="G5390" s="5">
        <f t="shared" si="4568"/>
        <v>2676.9</v>
      </c>
      <c r="H5390" s="5">
        <f t="shared" si="4568"/>
        <v>2676.9</v>
      </c>
      <c r="I5390" s="5">
        <f t="shared" si="4568"/>
        <v>0</v>
      </c>
      <c r="J5390" s="5">
        <f t="shared" si="4568"/>
        <v>0</v>
      </c>
      <c r="K5390" s="5">
        <f t="shared" si="4568"/>
        <v>0</v>
      </c>
      <c r="L5390" s="5">
        <f t="shared" si="4568"/>
        <v>-842.32</v>
      </c>
      <c r="M5390" s="5">
        <f t="shared" si="4515"/>
        <v>1834.58</v>
      </c>
      <c r="N5390" s="5">
        <f>N5391</f>
        <v>1834.58</v>
      </c>
      <c r="O5390" s="5">
        <f>O5391</f>
        <v>1307.88284</v>
      </c>
      <c r="P5390" s="5">
        <f t="shared" ref="P5390:V5391" si="4569">P5391</f>
        <v>0</v>
      </c>
      <c r="Q5390" s="5">
        <f t="shared" si="4569"/>
        <v>0</v>
      </c>
      <c r="R5390" s="5">
        <f t="shared" si="4569"/>
        <v>0</v>
      </c>
      <c r="S5390" s="5">
        <f t="shared" si="4569"/>
        <v>0</v>
      </c>
      <c r="T5390" s="5">
        <f t="shared" si="4569"/>
        <v>1834.5789600000001</v>
      </c>
      <c r="U5390" s="5">
        <f t="shared" si="4569"/>
        <v>0</v>
      </c>
      <c r="V5390" s="42">
        <f t="shared" si="4569"/>
        <v>0</v>
      </c>
      <c r="W5390" s="5">
        <f t="shared" si="4567"/>
        <v>99.999943311275601</v>
      </c>
      <c r="X5390" s="27"/>
    </row>
    <row r="5391" spans="1:24" ht="15.75" customHeight="1" x14ac:dyDescent="0.3">
      <c r="A5391" s="4" t="s">
        <v>352</v>
      </c>
      <c r="B5391" s="4" t="s">
        <v>1777</v>
      </c>
      <c r="C5391" s="4" t="s">
        <v>363</v>
      </c>
      <c r="D5391" s="4" t="s">
        <v>131</v>
      </c>
      <c r="E5391" s="14" t="s">
        <v>533</v>
      </c>
      <c r="F5391" s="5">
        <f t="shared" si="4568"/>
        <v>2676.9</v>
      </c>
      <c r="G5391" s="5">
        <f t="shared" si="4568"/>
        <v>2676.9</v>
      </c>
      <c r="H5391" s="5">
        <f t="shared" si="4568"/>
        <v>2676.9</v>
      </c>
      <c r="I5391" s="5">
        <f t="shared" si="4568"/>
        <v>0</v>
      </c>
      <c r="J5391" s="5">
        <f t="shared" si="4568"/>
        <v>0</v>
      </c>
      <c r="K5391" s="5">
        <f t="shared" si="4568"/>
        <v>0</v>
      </c>
      <c r="L5391" s="5">
        <f t="shared" si="4568"/>
        <v>-842.32</v>
      </c>
      <c r="M5391" s="5">
        <f t="shared" si="4515"/>
        <v>1834.58</v>
      </c>
      <c r="N5391" s="5">
        <f>N5392</f>
        <v>1834.58</v>
      </c>
      <c r="O5391" s="5">
        <f>O5392</f>
        <v>1307.88284</v>
      </c>
      <c r="P5391" s="5">
        <f t="shared" si="4569"/>
        <v>0</v>
      </c>
      <c r="Q5391" s="5">
        <f t="shared" si="4569"/>
        <v>0</v>
      </c>
      <c r="R5391" s="5">
        <f t="shared" si="4569"/>
        <v>0</v>
      </c>
      <c r="S5391" s="5">
        <f t="shared" si="4569"/>
        <v>0</v>
      </c>
      <c r="T5391" s="5">
        <f t="shared" si="4569"/>
        <v>1834.5789600000001</v>
      </c>
      <c r="U5391" s="5">
        <f t="shared" si="4569"/>
        <v>0</v>
      </c>
      <c r="V5391" s="42">
        <f t="shared" si="4569"/>
        <v>0</v>
      </c>
      <c r="W5391" s="5">
        <f t="shared" si="4567"/>
        <v>99.999943311275601</v>
      </c>
      <c r="X5391" s="27"/>
    </row>
    <row r="5392" spans="1:24" ht="31.5" customHeight="1" x14ac:dyDescent="0.3">
      <c r="A5392" s="4" t="s">
        <v>352</v>
      </c>
      <c r="B5392" s="4" t="s">
        <v>1777</v>
      </c>
      <c r="C5392" s="4" t="s">
        <v>363</v>
      </c>
      <c r="D5392" s="4" t="s">
        <v>362</v>
      </c>
      <c r="E5392" s="14" t="s">
        <v>534</v>
      </c>
      <c r="F5392" s="5">
        <v>2676.9</v>
      </c>
      <c r="G5392" s="5">
        <v>2676.9</v>
      </c>
      <c r="H5392" s="5">
        <v>2676.9</v>
      </c>
      <c r="I5392" s="5"/>
      <c r="J5392" s="5"/>
      <c r="K5392" s="5"/>
      <c r="L5392" s="5">
        <f>-149.524-692.796</f>
        <v>-842.32</v>
      </c>
      <c r="M5392" s="5">
        <f t="shared" si="4515"/>
        <v>1834.58</v>
      </c>
      <c r="N5392" s="5">
        <v>1834.58</v>
      </c>
      <c r="O5392" s="5">
        <v>1307.88284</v>
      </c>
      <c r="P5392" s="5">
        <v>0</v>
      </c>
      <c r="Q5392" s="5">
        <v>0</v>
      </c>
      <c r="R5392" s="5">
        <v>0</v>
      </c>
      <c r="S5392" s="5">
        <v>0</v>
      </c>
      <c r="T5392" s="5">
        <v>1834.5789600000001</v>
      </c>
      <c r="U5392" s="5">
        <v>0</v>
      </c>
      <c r="V5392" s="42">
        <v>0</v>
      </c>
      <c r="W5392" s="5">
        <f t="shared" si="4567"/>
        <v>99.999943311275601</v>
      </c>
      <c r="X5392" s="27"/>
    </row>
    <row r="5393" spans="1:24" ht="47.25" customHeight="1" x14ac:dyDescent="0.3">
      <c r="A5393" s="4" t="s">
        <v>352</v>
      </c>
      <c r="B5393" s="4" t="s">
        <v>1777</v>
      </c>
      <c r="C5393" s="4" t="s">
        <v>927</v>
      </c>
      <c r="D5393" s="4"/>
      <c r="E5393" s="14" t="s">
        <v>958</v>
      </c>
      <c r="F5393" s="5">
        <f t="shared" ref="F5393:L5394" si="4570">F5394</f>
        <v>50000</v>
      </c>
      <c r="G5393" s="5">
        <f t="shared" si="4570"/>
        <v>50000</v>
      </c>
      <c r="H5393" s="5">
        <f t="shared" si="4570"/>
        <v>50000</v>
      </c>
      <c r="I5393" s="5">
        <f t="shared" si="4570"/>
        <v>30000</v>
      </c>
      <c r="J5393" s="5">
        <f t="shared" si="4570"/>
        <v>0</v>
      </c>
      <c r="K5393" s="5">
        <f t="shared" si="4570"/>
        <v>0</v>
      </c>
      <c r="L5393" s="5">
        <f t="shared" si="4570"/>
        <v>-108.884</v>
      </c>
      <c r="M5393" s="5">
        <f t="shared" si="4515"/>
        <v>79891.115999999995</v>
      </c>
      <c r="N5393" s="5">
        <f>N5394</f>
        <v>79891.115999999995</v>
      </c>
      <c r="O5393" s="5">
        <f>O5394</f>
        <v>49141.1152</v>
      </c>
      <c r="P5393" s="5">
        <f t="shared" ref="P5393:V5393" si="4571">P5394</f>
        <v>0</v>
      </c>
      <c r="Q5393" s="5">
        <f t="shared" si="4571"/>
        <v>0</v>
      </c>
      <c r="R5393" s="5">
        <f t="shared" si="4571"/>
        <v>0</v>
      </c>
      <c r="S5393" s="5">
        <f t="shared" si="4571"/>
        <v>0</v>
      </c>
      <c r="T5393" s="5">
        <f t="shared" si="4571"/>
        <v>79630.306389999998</v>
      </c>
      <c r="U5393" s="5">
        <f t="shared" si="4571"/>
        <v>0</v>
      </c>
      <c r="V5393" s="42">
        <f t="shared" si="4571"/>
        <v>0</v>
      </c>
      <c r="W5393" s="5">
        <f t="shared" si="4567"/>
        <v>99.673543664104031</v>
      </c>
      <c r="X5393" s="27"/>
    </row>
    <row r="5394" spans="1:24" ht="15.75" customHeight="1" x14ac:dyDescent="0.3">
      <c r="A5394" s="4" t="s">
        <v>352</v>
      </c>
      <c r="B5394" s="4" t="s">
        <v>1777</v>
      </c>
      <c r="C5394" s="4" t="s">
        <v>927</v>
      </c>
      <c r="D5394" s="4" t="s">
        <v>131</v>
      </c>
      <c r="E5394" s="14" t="s">
        <v>533</v>
      </c>
      <c r="F5394" s="5">
        <f t="shared" si="4570"/>
        <v>50000</v>
      </c>
      <c r="G5394" s="5">
        <f t="shared" si="4570"/>
        <v>50000</v>
      </c>
      <c r="H5394" s="5">
        <f t="shared" si="4570"/>
        <v>50000</v>
      </c>
      <c r="I5394" s="5">
        <f t="shared" si="4570"/>
        <v>30000</v>
      </c>
      <c r="J5394" s="5">
        <f t="shared" si="4570"/>
        <v>0</v>
      </c>
      <c r="K5394" s="5">
        <f t="shared" si="4570"/>
        <v>0</v>
      </c>
      <c r="L5394" s="5">
        <f t="shared" si="4570"/>
        <v>-108.884</v>
      </c>
      <c r="M5394" s="5">
        <f t="shared" si="4515"/>
        <v>79891.115999999995</v>
      </c>
      <c r="N5394" s="5">
        <f>N5395+N5396</f>
        <v>79891.115999999995</v>
      </c>
      <c r="O5394" s="5">
        <f>O5395+O5396</f>
        <v>49141.1152</v>
      </c>
      <c r="P5394" s="5">
        <f t="shared" ref="P5394:V5394" si="4572">P5395+P5396</f>
        <v>0</v>
      </c>
      <c r="Q5394" s="5">
        <f t="shared" si="4572"/>
        <v>0</v>
      </c>
      <c r="R5394" s="5">
        <f t="shared" si="4572"/>
        <v>0</v>
      </c>
      <c r="S5394" s="5">
        <f t="shared" si="4572"/>
        <v>0</v>
      </c>
      <c r="T5394" s="5">
        <f>T5395+T5396</f>
        <v>79630.306389999998</v>
      </c>
      <c r="U5394" s="5">
        <f t="shared" si="4572"/>
        <v>0</v>
      </c>
      <c r="V5394" s="42">
        <f t="shared" si="4572"/>
        <v>0</v>
      </c>
      <c r="W5394" s="5">
        <f t="shared" si="4567"/>
        <v>99.673543664104031</v>
      </c>
      <c r="X5394" s="27"/>
    </row>
    <row r="5395" spans="1:24" ht="31.5" hidden="1" customHeight="1" x14ac:dyDescent="0.3">
      <c r="A5395" s="4" t="s">
        <v>352</v>
      </c>
      <c r="B5395" s="4" t="s">
        <v>1777</v>
      </c>
      <c r="C5395" s="4" t="s">
        <v>927</v>
      </c>
      <c r="D5395" s="4" t="s">
        <v>362</v>
      </c>
      <c r="E5395" s="14" t="s">
        <v>534</v>
      </c>
      <c r="F5395" s="5">
        <v>50000</v>
      </c>
      <c r="G5395" s="5">
        <v>50000</v>
      </c>
      <c r="H5395" s="5">
        <v>50000</v>
      </c>
      <c r="I5395" s="5">
        <v>30000</v>
      </c>
      <c r="J5395" s="5"/>
      <c r="K5395" s="5"/>
      <c r="L5395" s="5">
        <v>-108.884</v>
      </c>
      <c r="M5395" s="5">
        <f t="shared" si="4515"/>
        <v>79891.115999999995</v>
      </c>
      <c r="N5395" s="5">
        <v>0</v>
      </c>
      <c r="O5395" s="5">
        <v>0</v>
      </c>
      <c r="P5395" s="5">
        <v>0</v>
      </c>
      <c r="Q5395" s="5">
        <v>0</v>
      </c>
      <c r="R5395" s="5">
        <v>0</v>
      </c>
      <c r="S5395" s="5">
        <v>0</v>
      </c>
      <c r="T5395" s="5">
        <v>0</v>
      </c>
      <c r="U5395" s="5">
        <v>0</v>
      </c>
      <c r="V5395" s="42">
        <v>0</v>
      </c>
      <c r="W5395" s="5" t="e">
        <f t="shared" si="4567"/>
        <v>#DIV/0!</v>
      </c>
      <c r="X5395" s="25" t="s">
        <v>1591</v>
      </c>
    </row>
    <row r="5396" spans="1:24" ht="15.75" customHeight="1" x14ac:dyDescent="0.3">
      <c r="A5396" s="4" t="s">
        <v>352</v>
      </c>
      <c r="B5396" s="4" t="s">
        <v>1777</v>
      </c>
      <c r="C5396" s="4" t="s">
        <v>927</v>
      </c>
      <c r="D5396" s="4" t="s">
        <v>394</v>
      </c>
      <c r="E5396" s="14" t="s">
        <v>538</v>
      </c>
      <c r="F5396" s="5"/>
      <c r="G5396" s="5"/>
      <c r="H5396" s="5"/>
      <c r="I5396" s="5"/>
      <c r="J5396" s="5"/>
      <c r="K5396" s="5"/>
      <c r="L5396" s="5"/>
      <c r="M5396" s="5">
        <v>0</v>
      </c>
      <c r="N5396" s="5">
        <v>79891.115999999995</v>
      </c>
      <c r="O5396" s="5">
        <v>49141.1152</v>
      </c>
      <c r="P5396" s="5">
        <v>0</v>
      </c>
      <c r="Q5396" s="5">
        <v>0</v>
      </c>
      <c r="R5396" s="5">
        <v>0</v>
      </c>
      <c r="S5396" s="5">
        <v>0</v>
      </c>
      <c r="T5396" s="5">
        <v>79630.306389999998</v>
      </c>
      <c r="U5396" s="5">
        <v>0</v>
      </c>
      <c r="V5396" s="42">
        <v>0</v>
      </c>
      <c r="W5396" s="5">
        <f t="shared" si="4567"/>
        <v>99.673543664104031</v>
      </c>
      <c r="X5396" s="27"/>
    </row>
    <row r="5397" spans="1:24" ht="47.25" customHeight="1" x14ac:dyDescent="0.3">
      <c r="A5397" s="4" t="s">
        <v>352</v>
      </c>
      <c r="B5397" s="4" t="s">
        <v>1777</v>
      </c>
      <c r="C5397" s="4" t="s">
        <v>364</v>
      </c>
      <c r="D5397" s="4"/>
      <c r="E5397" s="14" t="s">
        <v>594</v>
      </c>
      <c r="F5397" s="5">
        <f t="shared" ref="F5397:L5398" si="4573">F5398</f>
        <v>4597.7</v>
      </c>
      <c r="G5397" s="5">
        <f t="shared" si="4573"/>
        <v>4597.7</v>
      </c>
      <c r="H5397" s="5">
        <f t="shared" si="4573"/>
        <v>4597.7</v>
      </c>
      <c r="I5397" s="5">
        <f t="shared" si="4573"/>
        <v>0</v>
      </c>
      <c r="J5397" s="5">
        <f t="shared" si="4573"/>
        <v>0</v>
      </c>
      <c r="K5397" s="5">
        <f t="shared" si="4573"/>
        <v>0</v>
      </c>
      <c r="L5397" s="5">
        <f t="shared" si="4573"/>
        <v>-3448.2750000000001</v>
      </c>
      <c r="M5397" s="5">
        <f t="shared" si="4515"/>
        <v>1149.4249999999997</v>
      </c>
      <c r="N5397" s="5">
        <f>N5398</f>
        <v>1149.425</v>
      </c>
      <c r="O5397" s="5">
        <f>O5398</f>
        <v>0</v>
      </c>
      <c r="P5397" s="5">
        <f t="shared" ref="P5397:V5398" si="4574">P5398</f>
        <v>0</v>
      </c>
      <c r="Q5397" s="5">
        <f t="shared" si="4574"/>
        <v>0</v>
      </c>
      <c r="R5397" s="5">
        <f t="shared" si="4574"/>
        <v>0</v>
      </c>
      <c r="S5397" s="5">
        <f t="shared" si="4574"/>
        <v>0</v>
      </c>
      <c r="T5397" s="5">
        <f t="shared" si="4574"/>
        <v>1149.425</v>
      </c>
      <c r="U5397" s="5">
        <f t="shared" si="4574"/>
        <v>0</v>
      </c>
      <c r="V5397" s="42">
        <f t="shared" si="4574"/>
        <v>0</v>
      </c>
      <c r="W5397" s="5">
        <f t="shared" si="4567"/>
        <v>100</v>
      </c>
      <c r="X5397" s="27"/>
    </row>
    <row r="5398" spans="1:24" ht="15.75" customHeight="1" x14ac:dyDescent="0.3">
      <c r="A5398" s="4" t="s">
        <v>352</v>
      </c>
      <c r="B5398" s="4" t="s">
        <v>1777</v>
      </c>
      <c r="C5398" s="4" t="s">
        <v>364</v>
      </c>
      <c r="D5398" s="4" t="s">
        <v>131</v>
      </c>
      <c r="E5398" s="14" t="s">
        <v>533</v>
      </c>
      <c r="F5398" s="5">
        <f t="shared" si="4573"/>
        <v>4597.7</v>
      </c>
      <c r="G5398" s="5">
        <f t="shared" si="4573"/>
        <v>4597.7</v>
      </c>
      <c r="H5398" s="5">
        <f t="shared" si="4573"/>
        <v>4597.7</v>
      </c>
      <c r="I5398" s="5">
        <f t="shared" si="4573"/>
        <v>0</v>
      </c>
      <c r="J5398" s="5">
        <f t="shared" si="4573"/>
        <v>0</v>
      </c>
      <c r="K5398" s="5">
        <f t="shared" si="4573"/>
        <v>0</v>
      </c>
      <c r="L5398" s="5">
        <f t="shared" si="4573"/>
        <v>-3448.2750000000001</v>
      </c>
      <c r="M5398" s="5">
        <f t="shared" si="4515"/>
        <v>1149.4249999999997</v>
      </c>
      <c r="N5398" s="5">
        <f>N5399</f>
        <v>1149.425</v>
      </c>
      <c r="O5398" s="5">
        <f>O5399</f>
        <v>0</v>
      </c>
      <c r="P5398" s="5">
        <f t="shared" si="4574"/>
        <v>0</v>
      </c>
      <c r="Q5398" s="5">
        <f t="shared" si="4574"/>
        <v>0</v>
      </c>
      <c r="R5398" s="5">
        <f t="shared" si="4574"/>
        <v>0</v>
      </c>
      <c r="S5398" s="5">
        <f t="shared" si="4574"/>
        <v>0</v>
      </c>
      <c r="T5398" s="5">
        <f t="shared" si="4574"/>
        <v>1149.425</v>
      </c>
      <c r="U5398" s="5">
        <f t="shared" si="4574"/>
        <v>0</v>
      </c>
      <c r="V5398" s="42">
        <f t="shared" si="4574"/>
        <v>0</v>
      </c>
      <c r="W5398" s="5">
        <f t="shared" si="4567"/>
        <v>100</v>
      </c>
      <c r="X5398" s="27"/>
    </row>
    <row r="5399" spans="1:24" ht="31.5" customHeight="1" x14ac:dyDescent="0.3">
      <c r="A5399" s="4" t="s">
        <v>352</v>
      </c>
      <c r="B5399" s="4" t="s">
        <v>1777</v>
      </c>
      <c r="C5399" s="4" t="s">
        <v>364</v>
      </c>
      <c r="D5399" s="4" t="s">
        <v>362</v>
      </c>
      <c r="E5399" s="14" t="s">
        <v>534</v>
      </c>
      <c r="F5399" s="5">
        <v>4597.7</v>
      </c>
      <c r="G5399" s="5">
        <v>4597.7</v>
      </c>
      <c r="H5399" s="5">
        <v>4597.7</v>
      </c>
      <c r="I5399" s="5"/>
      <c r="J5399" s="5"/>
      <c r="K5399" s="5"/>
      <c r="L5399" s="5">
        <v>-3448.2750000000001</v>
      </c>
      <c r="M5399" s="5">
        <f t="shared" si="4515"/>
        <v>1149.4249999999997</v>
      </c>
      <c r="N5399" s="5">
        <v>1149.425</v>
      </c>
      <c r="O5399" s="5"/>
      <c r="P5399" s="5">
        <v>0</v>
      </c>
      <c r="Q5399" s="5">
        <v>0</v>
      </c>
      <c r="R5399" s="5">
        <v>0</v>
      </c>
      <c r="S5399" s="5">
        <v>0</v>
      </c>
      <c r="T5399" s="5">
        <v>1149.425</v>
      </c>
      <c r="U5399" s="5">
        <v>0</v>
      </c>
      <c r="V5399" s="42">
        <v>0</v>
      </c>
      <c r="W5399" s="5">
        <f t="shared" si="4567"/>
        <v>100</v>
      </c>
      <c r="X5399" s="27"/>
    </row>
    <row r="5400" spans="1:24" ht="63" customHeight="1" x14ac:dyDescent="0.3">
      <c r="A5400" s="4" t="s">
        <v>352</v>
      </c>
      <c r="B5400" s="4" t="s">
        <v>1777</v>
      </c>
      <c r="C5400" s="4" t="s">
        <v>159</v>
      </c>
      <c r="D5400" s="4"/>
      <c r="E5400" s="14" t="s">
        <v>1096</v>
      </c>
      <c r="F5400" s="5">
        <f t="shared" ref="F5400:L5402" si="4575">F5401</f>
        <v>344.9</v>
      </c>
      <c r="G5400" s="5">
        <f t="shared" si="4575"/>
        <v>344.9</v>
      </c>
      <c r="H5400" s="5">
        <f t="shared" si="4575"/>
        <v>344.9</v>
      </c>
      <c r="I5400" s="5">
        <f t="shared" si="4575"/>
        <v>0</v>
      </c>
      <c r="J5400" s="5">
        <f t="shared" si="4575"/>
        <v>0</v>
      </c>
      <c r="K5400" s="5">
        <f t="shared" si="4575"/>
        <v>0</v>
      </c>
      <c r="L5400" s="5">
        <f t="shared" si="4575"/>
        <v>0</v>
      </c>
      <c r="M5400" s="5">
        <f t="shared" si="4515"/>
        <v>344.9</v>
      </c>
      <c r="N5400" s="5">
        <f t="shared" ref="N5400:O5402" si="4576">N5401</f>
        <v>344.9</v>
      </c>
      <c r="O5400" s="5">
        <f t="shared" si="4576"/>
        <v>0</v>
      </c>
      <c r="P5400" s="5">
        <f t="shared" ref="P5400:V5402" si="4577">P5401</f>
        <v>0</v>
      </c>
      <c r="Q5400" s="5">
        <f t="shared" si="4577"/>
        <v>0</v>
      </c>
      <c r="R5400" s="5">
        <f t="shared" si="4577"/>
        <v>0</v>
      </c>
      <c r="S5400" s="5">
        <f t="shared" si="4577"/>
        <v>0</v>
      </c>
      <c r="T5400" s="5">
        <f t="shared" si="4577"/>
        <v>344.82600000000002</v>
      </c>
      <c r="U5400" s="5">
        <f t="shared" si="4577"/>
        <v>0</v>
      </c>
      <c r="V5400" s="42">
        <f t="shared" si="4577"/>
        <v>0</v>
      </c>
      <c r="W5400" s="5">
        <f t="shared" si="4567"/>
        <v>99.978544505653815</v>
      </c>
      <c r="X5400" s="27"/>
    </row>
    <row r="5401" spans="1:24" ht="15.75" customHeight="1" x14ac:dyDescent="0.3">
      <c r="A5401" s="4" t="s">
        <v>352</v>
      </c>
      <c r="B5401" s="4" t="s">
        <v>1777</v>
      </c>
      <c r="C5401" s="4" t="s">
        <v>365</v>
      </c>
      <c r="D5401" s="4"/>
      <c r="E5401" s="14" t="s">
        <v>1097</v>
      </c>
      <c r="F5401" s="5">
        <f t="shared" si="4575"/>
        <v>344.9</v>
      </c>
      <c r="G5401" s="5">
        <f t="shared" si="4575"/>
        <v>344.9</v>
      </c>
      <c r="H5401" s="5">
        <f t="shared" si="4575"/>
        <v>344.9</v>
      </c>
      <c r="I5401" s="5">
        <f t="shared" si="4575"/>
        <v>0</v>
      </c>
      <c r="J5401" s="5">
        <f t="shared" si="4575"/>
        <v>0</v>
      </c>
      <c r="K5401" s="5">
        <f t="shared" si="4575"/>
        <v>0</v>
      </c>
      <c r="L5401" s="5">
        <f t="shared" si="4575"/>
        <v>0</v>
      </c>
      <c r="M5401" s="5">
        <f t="shared" si="4515"/>
        <v>344.9</v>
      </c>
      <c r="N5401" s="5">
        <f t="shared" si="4576"/>
        <v>344.9</v>
      </c>
      <c r="O5401" s="5">
        <f t="shared" si="4576"/>
        <v>0</v>
      </c>
      <c r="P5401" s="5">
        <f t="shared" si="4577"/>
        <v>0</v>
      </c>
      <c r="Q5401" s="5">
        <f t="shared" si="4577"/>
        <v>0</v>
      </c>
      <c r="R5401" s="5">
        <f t="shared" si="4577"/>
        <v>0</v>
      </c>
      <c r="S5401" s="5">
        <f t="shared" si="4577"/>
        <v>0</v>
      </c>
      <c r="T5401" s="5">
        <f t="shared" si="4577"/>
        <v>344.82600000000002</v>
      </c>
      <c r="U5401" s="5">
        <f t="shared" si="4577"/>
        <v>0</v>
      </c>
      <c r="V5401" s="42">
        <f t="shared" si="4577"/>
        <v>0</v>
      </c>
      <c r="W5401" s="5">
        <f t="shared" si="4567"/>
        <v>99.978544505653815</v>
      </c>
      <c r="X5401" s="27"/>
    </row>
    <row r="5402" spans="1:24" ht="15.75" customHeight="1" x14ac:dyDescent="0.3">
      <c r="A5402" s="4" t="s">
        <v>352</v>
      </c>
      <c r="B5402" s="4" t="s">
        <v>1777</v>
      </c>
      <c r="C5402" s="4" t="s">
        <v>365</v>
      </c>
      <c r="D5402" s="4" t="s">
        <v>131</v>
      </c>
      <c r="E5402" s="14" t="s">
        <v>533</v>
      </c>
      <c r="F5402" s="5">
        <f t="shared" si="4575"/>
        <v>344.9</v>
      </c>
      <c r="G5402" s="5">
        <f t="shared" si="4575"/>
        <v>344.9</v>
      </c>
      <c r="H5402" s="5">
        <f t="shared" si="4575"/>
        <v>344.9</v>
      </c>
      <c r="I5402" s="5">
        <f t="shared" si="4575"/>
        <v>0</v>
      </c>
      <c r="J5402" s="5">
        <f t="shared" si="4575"/>
        <v>0</v>
      </c>
      <c r="K5402" s="5">
        <f t="shared" si="4575"/>
        <v>0</v>
      </c>
      <c r="L5402" s="5">
        <f t="shared" si="4575"/>
        <v>0</v>
      </c>
      <c r="M5402" s="5">
        <f t="shared" si="4515"/>
        <v>344.9</v>
      </c>
      <c r="N5402" s="5">
        <f t="shared" si="4576"/>
        <v>344.9</v>
      </c>
      <c r="O5402" s="5">
        <f t="shared" si="4576"/>
        <v>0</v>
      </c>
      <c r="P5402" s="5">
        <f t="shared" si="4577"/>
        <v>0</v>
      </c>
      <c r="Q5402" s="5">
        <f t="shared" si="4577"/>
        <v>0</v>
      </c>
      <c r="R5402" s="5">
        <f t="shared" si="4577"/>
        <v>0</v>
      </c>
      <c r="S5402" s="5">
        <f t="shared" si="4577"/>
        <v>0</v>
      </c>
      <c r="T5402" s="5">
        <f t="shared" si="4577"/>
        <v>344.82600000000002</v>
      </c>
      <c r="U5402" s="5">
        <f t="shared" si="4577"/>
        <v>0</v>
      </c>
      <c r="V5402" s="42">
        <f t="shared" si="4577"/>
        <v>0</v>
      </c>
      <c r="W5402" s="5">
        <f t="shared" si="4567"/>
        <v>99.978544505653815</v>
      </c>
      <c r="X5402" s="27"/>
    </row>
    <row r="5403" spans="1:24" ht="15.75" customHeight="1" x14ac:dyDescent="0.3">
      <c r="A5403" s="4" t="s">
        <v>352</v>
      </c>
      <c r="B5403" s="4" t="s">
        <v>1777</v>
      </c>
      <c r="C5403" s="4" t="s">
        <v>365</v>
      </c>
      <c r="D5403" s="4" t="s">
        <v>117</v>
      </c>
      <c r="E5403" s="14" t="s">
        <v>537</v>
      </c>
      <c r="F5403" s="5">
        <v>344.9</v>
      </c>
      <c r="G5403" s="5">
        <v>344.9</v>
      </c>
      <c r="H5403" s="5">
        <v>344.9</v>
      </c>
      <c r="I5403" s="5"/>
      <c r="J5403" s="5"/>
      <c r="K5403" s="5"/>
      <c r="L5403" s="5"/>
      <c r="M5403" s="5">
        <f t="shared" si="4515"/>
        <v>344.9</v>
      </c>
      <c r="N5403" s="5">
        <v>344.9</v>
      </c>
      <c r="O5403" s="5">
        <v>0</v>
      </c>
      <c r="P5403" s="5">
        <v>0</v>
      </c>
      <c r="Q5403" s="5">
        <v>0</v>
      </c>
      <c r="R5403" s="5">
        <v>0</v>
      </c>
      <c r="S5403" s="5">
        <v>0</v>
      </c>
      <c r="T5403" s="5">
        <v>344.82600000000002</v>
      </c>
      <c r="U5403" s="5">
        <v>0</v>
      </c>
      <c r="V5403" s="42">
        <v>0</v>
      </c>
      <c r="W5403" s="5">
        <f t="shared" si="4567"/>
        <v>99.978544505653815</v>
      </c>
      <c r="X5403" s="27"/>
    </row>
    <row r="5404" spans="1:24" s="10" customFormat="1" ht="15.75" customHeight="1" x14ac:dyDescent="0.3">
      <c r="A5404" s="9" t="s">
        <v>352</v>
      </c>
      <c r="B5404" s="9" t="s">
        <v>1782</v>
      </c>
      <c r="C5404" s="9"/>
      <c r="D5404" s="9"/>
      <c r="E5404" s="13" t="s">
        <v>527</v>
      </c>
      <c r="F5404" s="11">
        <f t="shared" ref="F5404:L5404" si="4578">F5405+F5446+F5455</f>
        <v>84634</v>
      </c>
      <c r="G5404" s="11">
        <f t="shared" si="4578"/>
        <v>84634</v>
      </c>
      <c r="H5404" s="11">
        <f t="shared" si="4578"/>
        <v>84634</v>
      </c>
      <c r="I5404" s="11">
        <f t="shared" si="4578"/>
        <v>0</v>
      </c>
      <c r="J5404" s="11">
        <f t="shared" si="4578"/>
        <v>0</v>
      </c>
      <c r="K5404" s="11">
        <f t="shared" si="4578"/>
        <v>0</v>
      </c>
      <c r="L5404" s="11">
        <f t="shared" si="4578"/>
        <v>28912.940999999999</v>
      </c>
      <c r="M5404" s="11">
        <f t="shared" si="4515"/>
        <v>113546.94099999999</v>
      </c>
      <c r="N5404" s="11">
        <f>N5405+N5446+N5455+N5465</f>
        <v>130306.924</v>
      </c>
      <c r="O5404" s="11">
        <f>O5405+O5446+O5455+O5465</f>
        <v>87469.904250000007</v>
      </c>
      <c r="P5404" s="11">
        <f t="shared" ref="P5404:V5404" si="4579">P5405+P5446+P5455+P5465</f>
        <v>3926</v>
      </c>
      <c r="Q5404" s="11">
        <f t="shared" si="4579"/>
        <v>2863.9278100000001</v>
      </c>
      <c r="R5404" s="11">
        <f t="shared" si="4579"/>
        <v>0</v>
      </c>
      <c r="S5404" s="11">
        <f t="shared" si="4579"/>
        <v>0</v>
      </c>
      <c r="T5404" s="11">
        <f>T5405+T5446+T5455+T5465</f>
        <v>130251.81804</v>
      </c>
      <c r="U5404" s="11">
        <f t="shared" si="4579"/>
        <v>3925.7701399999996</v>
      </c>
      <c r="V5404" s="41">
        <f t="shared" si="4579"/>
        <v>0</v>
      </c>
      <c r="W5404" s="11">
        <f t="shared" si="4567"/>
        <v>99.957710643219542</v>
      </c>
      <c r="X5404" s="26"/>
    </row>
    <row r="5405" spans="1:24" ht="47.25" customHeight="1" x14ac:dyDescent="0.3">
      <c r="A5405" s="4" t="s">
        <v>352</v>
      </c>
      <c r="B5405" s="4" t="s">
        <v>1782</v>
      </c>
      <c r="C5405" s="4" t="s">
        <v>110</v>
      </c>
      <c r="D5405" s="4"/>
      <c r="E5405" s="14" t="s">
        <v>1092</v>
      </c>
      <c r="F5405" s="5">
        <f t="shared" ref="F5405:L5405" si="4580">F5406+F5427+F5432+F5439</f>
        <v>19281.5</v>
      </c>
      <c r="G5405" s="5">
        <f t="shared" si="4580"/>
        <v>19281.5</v>
      </c>
      <c r="H5405" s="5">
        <f t="shared" si="4580"/>
        <v>19281.5</v>
      </c>
      <c r="I5405" s="5">
        <f t="shared" si="4580"/>
        <v>0</v>
      </c>
      <c r="J5405" s="5">
        <f t="shared" si="4580"/>
        <v>0</v>
      </c>
      <c r="K5405" s="5">
        <f t="shared" si="4580"/>
        <v>0</v>
      </c>
      <c r="L5405" s="5">
        <f t="shared" si="4580"/>
        <v>423.69499999999994</v>
      </c>
      <c r="M5405" s="5">
        <f t="shared" si="4515"/>
        <v>19705.195</v>
      </c>
      <c r="N5405" s="5">
        <f>N5406+N5427+N5432+N5439</f>
        <v>17726.522000000001</v>
      </c>
      <c r="O5405" s="5">
        <f>O5406+O5427+O5432+O5439</f>
        <v>11149.786240000001</v>
      </c>
      <c r="P5405" s="5">
        <f t="shared" ref="P5405:V5405" si="4581">P5406+P5427+P5432+P5439</f>
        <v>3926</v>
      </c>
      <c r="Q5405" s="5">
        <f t="shared" si="4581"/>
        <v>2863.9278100000001</v>
      </c>
      <c r="R5405" s="5">
        <f t="shared" si="4581"/>
        <v>0</v>
      </c>
      <c r="S5405" s="5">
        <f t="shared" si="4581"/>
        <v>0</v>
      </c>
      <c r="T5405" s="5">
        <f t="shared" si="4581"/>
        <v>17686.952119999998</v>
      </c>
      <c r="U5405" s="5">
        <f t="shared" si="4581"/>
        <v>3925.7701399999996</v>
      </c>
      <c r="V5405" s="42">
        <f t="shared" si="4581"/>
        <v>0</v>
      </c>
      <c r="W5405" s="5">
        <f t="shared" si="4567"/>
        <v>99.776775839050643</v>
      </c>
      <c r="X5405" s="27"/>
    </row>
    <row r="5406" spans="1:24" ht="63" customHeight="1" x14ac:dyDescent="0.3">
      <c r="A5406" s="4" t="s">
        <v>352</v>
      </c>
      <c r="B5406" s="4" t="s">
        <v>1782</v>
      </c>
      <c r="C5406" s="4" t="s">
        <v>158</v>
      </c>
      <c r="D5406" s="4"/>
      <c r="E5406" s="14" t="s">
        <v>1093</v>
      </c>
      <c r="F5406" s="5">
        <f t="shared" ref="F5406:L5406" si="4582">F5407+F5420</f>
        <v>11509.300000000001</v>
      </c>
      <c r="G5406" s="5">
        <f t="shared" si="4582"/>
        <v>11509.300000000001</v>
      </c>
      <c r="H5406" s="5">
        <f t="shared" si="4582"/>
        <v>11509.300000000001</v>
      </c>
      <c r="I5406" s="5">
        <f t="shared" si="4582"/>
        <v>0</v>
      </c>
      <c r="J5406" s="5">
        <f t="shared" si="4582"/>
        <v>0</v>
      </c>
      <c r="K5406" s="5">
        <f t="shared" si="4582"/>
        <v>0</v>
      </c>
      <c r="L5406" s="5">
        <f t="shared" si="4582"/>
        <v>440.29499999999996</v>
      </c>
      <c r="M5406" s="5">
        <f t="shared" si="4515"/>
        <v>11949.595000000001</v>
      </c>
      <c r="N5406" s="5">
        <f>N5407+N5420</f>
        <v>11916.276000000002</v>
      </c>
      <c r="O5406" s="5">
        <f>O5407+O5420</f>
        <v>7540.9134300000005</v>
      </c>
      <c r="P5406" s="5">
        <f t="shared" ref="P5406:V5406" si="4583">P5407+P5420</f>
        <v>0</v>
      </c>
      <c r="Q5406" s="5">
        <f t="shared" si="4583"/>
        <v>0</v>
      </c>
      <c r="R5406" s="5">
        <f t="shared" si="4583"/>
        <v>0</v>
      </c>
      <c r="S5406" s="5">
        <f t="shared" si="4583"/>
        <v>0</v>
      </c>
      <c r="T5406" s="5">
        <f t="shared" si="4583"/>
        <v>11879.73731</v>
      </c>
      <c r="U5406" s="5">
        <f t="shared" si="4583"/>
        <v>0</v>
      </c>
      <c r="V5406" s="42">
        <f t="shared" si="4583"/>
        <v>0</v>
      </c>
      <c r="W5406" s="5">
        <f t="shared" si="4567"/>
        <v>99.693371570111324</v>
      </c>
      <c r="X5406" s="27"/>
    </row>
    <row r="5407" spans="1:24" ht="47.25" customHeight="1" x14ac:dyDescent="0.3">
      <c r="A5407" s="4" t="s">
        <v>352</v>
      </c>
      <c r="B5407" s="4" t="s">
        <v>1782</v>
      </c>
      <c r="C5407" s="4" t="s">
        <v>162</v>
      </c>
      <c r="D5407" s="4"/>
      <c r="E5407" s="14" t="s">
        <v>1094</v>
      </c>
      <c r="F5407" s="5">
        <f t="shared" ref="F5407:L5407" si="4584">F5408+F5411+F5414+F5417</f>
        <v>9175.6</v>
      </c>
      <c r="G5407" s="5">
        <f t="shared" si="4584"/>
        <v>9175.6</v>
      </c>
      <c r="H5407" s="5">
        <f t="shared" si="4584"/>
        <v>9175.6</v>
      </c>
      <c r="I5407" s="5">
        <f t="shared" si="4584"/>
        <v>0</v>
      </c>
      <c r="J5407" s="5">
        <f t="shared" si="4584"/>
        <v>0</v>
      </c>
      <c r="K5407" s="5">
        <f t="shared" si="4584"/>
        <v>0</v>
      </c>
      <c r="L5407" s="5">
        <f t="shared" si="4584"/>
        <v>337.553</v>
      </c>
      <c r="M5407" s="5">
        <f t="shared" si="4515"/>
        <v>9513.1530000000002</v>
      </c>
      <c r="N5407" s="5">
        <f>N5408+N5411+N5414+N5417</f>
        <v>9512.4860000000008</v>
      </c>
      <c r="O5407" s="5">
        <f>O5408+O5411+O5414+O5417</f>
        <v>7376.4134300000005</v>
      </c>
      <c r="P5407" s="5">
        <f t="shared" ref="P5407:V5407" si="4585">P5408+P5411+P5414+P5417</f>
        <v>0</v>
      </c>
      <c r="Q5407" s="5">
        <f t="shared" si="4585"/>
        <v>0</v>
      </c>
      <c r="R5407" s="5">
        <f t="shared" si="4585"/>
        <v>0</v>
      </c>
      <c r="S5407" s="5">
        <f t="shared" si="4585"/>
        <v>0</v>
      </c>
      <c r="T5407" s="5">
        <f t="shared" si="4585"/>
        <v>9475.9473099999996</v>
      </c>
      <c r="U5407" s="5">
        <f t="shared" si="4585"/>
        <v>0</v>
      </c>
      <c r="V5407" s="42">
        <f t="shared" si="4585"/>
        <v>0</v>
      </c>
      <c r="W5407" s="5">
        <f t="shared" si="4567"/>
        <v>99.615887056233234</v>
      </c>
      <c r="X5407" s="27"/>
    </row>
    <row r="5408" spans="1:24" ht="47.25" customHeight="1" x14ac:dyDescent="0.3">
      <c r="A5408" s="4" t="s">
        <v>352</v>
      </c>
      <c r="B5408" s="4" t="s">
        <v>1782</v>
      </c>
      <c r="C5408" s="4" t="s">
        <v>366</v>
      </c>
      <c r="D5408" s="4"/>
      <c r="E5408" s="14" t="s">
        <v>1095</v>
      </c>
      <c r="F5408" s="5">
        <f t="shared" ref="F5408:L5409" si="4586">F5409</f>
        <v>1068.2</v>
      </c>
      <c r="G5408" s="5">
        <f t="shared" si="4586"/>
        <v>1068.2</v>
      </c>
      <c r="H5408" s="5">
        <f t="shared" si="4586"/>
        <v>1068.2</v>
      </c>
      <c r="I5408" s="5">
        <f t="shared" si="4586"/>
        <v>0</v>
      </c>
      <c r="J5408" s="5">
        <f t="shared" si="4586"/>
        <v>0</v>
      </c>
      <c r="K5408" s="5">
        <f t="shared" si="4586"/>
        <v>0</v>
      </c>
      <c r="L5408" s="5">
        <f t="shared" si="4586"/>
        <v>-130.53299999999999</v>
      </c>
      <c r="M5408" s="5">
        <f t="shared" si="4515"/>
        <v>937.66700000000003</v>
      </c>
      <c r="N5408" s="5">
        <f>N5409</f>
        <v>937</v>
      </c>
      <c r="O5408" s="5">
        <f>O5409</f>
        <v>678.35</v>
      </c>
      <c r="P5408" s="5">
        <f t="shared" ref="P5408:V5409" si="4587">P5409</f>
        <v>0</v>
      </c>
      <c r="Q5408" s="5">
        <f t="shared" si="4587"/>
        <v>0</v>
      </c>
      <c r="R5408" s="5">
        <f t="shared" si="4587"/>
        <v>0</v>
      </c>
      <c r="S5408" s="5">
        <f t="shared" si="4587"/>
        <v>0</v>
      </c>
      <c r="T5408" s="5">
        <f t="shared" si="4587"/>
        <v>937</v>
      </c>
      <c r="U5408" s="5">
        <f t="shared" si="4587"/>
        <v>0</v>
      </c>
      <c r="V5408" s="42">
        <f t="shared" si="4587"/>
        <v>0</v>
      </c>
      <c r="W5408" s="5">
        <f t="shared" si="4567"/>
        <v>100</v>
      </c>
      <c r="X5408" s="27"/>
    </row>
    <row r="5409" spans="1:24" ht="31.5" customHeight="1" x14ac:dyDescent="0.3">
      <c r="A5409" s="4" t="s">
        <v>352</v>
      </c>
      <c r="B5409" s="4" t="s">
        <v>1782</v>
      </c>
      <c r="C5409" s="4" t="s">
        <v>366</v>
      </c>
      <c r="D5409" s="4" t="s">
        <v>11</v>
      </c>
      <c r="E5409" s="14" t="s">
        <v>531</v>
      </c>
      <c r="F5409" s="5">
        <f t="shared" si="4586"/>
        <v>1068.2</v>
      </c>
      <c r="G5409" s="5">
        <f t="shared" si="4586"/>
        <v>1068.2</v>
      </c>
      <c r="H5409" s="5">
        <f t="shared" si="4586"/>
        <v>1068.2</v>
      </c>
      <c r="I5409" s="5">
        <f t="shared" si="4586"/>
        <v>0</v>
      </c>
      <c r="J5409" s="5">
        <f t="shared" si="4586"/>
        <v>0</v>
      </c>
      <c r="K5409" s="5">
        <f t="shared" si="4586"/>
        <v>0</v>
      </c>
      <c r="L5409" s="5">
        <f t="shared" si="4586"/>
        <v>-130.53299999999999</v>
      </c>
      <c r="M5409" s="5">
        <f t="shared" si="4515"/>
        <v>937.66700000000003</v>
      </c>
      <c r="N5409" s="5">
        <f>N5410</f>
        <v>937</v>
      </c>
      <c r="O5409" s="5">
        <f>O5410</f>
        <v>678.35</v>
      </c>
      <c r="P5409" s="5">
        <f t="shared" si="4587"/>
        <v>0</v>
      </c>
      <c r="Q5409" s="5">
        <f t="shared" si="4587"/>
        <v>0</v>
      </c>
      <c r="R5409" s="5">
        <f t="shared" si="4587"/>
        <v>0</v>
      </c>
      <c r="S5409" s="5">
        <f t="shared" si="4587"/>
        <v>0</v>
      </c>
      <c r="T5409" s="5">
        <f t="shared" si="4587"/>
        <v>937</v>
      </c>
      <c r="U5409" s="5">
        <f t="shared" si="4587"/>
        <v>0</v>
      </c>
      <c r="V5409" s="42">
        <f t="shared" si="4587"/>
        <v>0</v>
      </c>
      <c r="W5409" s="5">
        <f t="shared" si="4567"/>
        <v>100</v>
      </c>
      <c r="X5409" s="27"/>
    </row>
    <row r="5410" spans="1:24" ht="31.5" customHeight="1" x14ac:dyDescent="0.3">
      <c r="A5410" s="4" t="s">
        <v>352</v>
      </c>
      <c r="B5410" s="4" t="s">
        <v>1782</v>
      </c>
      <c r="C5410" s="4" t="s">
        <v>366</v>
      </c>
      <c r="D5410" s="4" t="s">
        <v>12</v>
      </c>
      <c r="E5410" s="14" t="s">
        <v>532</v>
      </c>
      <c r="F5410" s="5">
        <v>1068.2</v>
      </c>
      <c r="G5410" s="5">
        <v>1068.2</v>
      </c>
      <c r="H5410" s="5">
        <v>1068.2</v>
      </c>
      <c r="I5410" s="5"/>
      <c r="J5410" s="5"/>
      <c r="K5410" s="5"/>
      <c r="L5410" s="5">
        <v>-130.53299999999999</v>
      </c>
      <c r="M5410" s="5">
        <f t="shared" si="4515"/>
        <v>937.66700000000003</v>
      </c>
      <c r="N5410" s="5">
        <v>937</v>
      </c>
      <c r="O5410" s="5">
        <v>678.35</v>
      </c>
      <c r="P5410" s="5">
        <v>0</v>
      </c>
      <c r="Q5410" s="5">
        <v>0</v>
      </c>
      <c r="R5410" s="5">
        <v>0</v>
      </c>
      <c r="S5410" s="5">
        <v>0</v>
      </c>
      <c r="T5410" s="5">
        <v>937</v>
      </c>
      <c r="U5410" s="5">
        <v>0</v>
      </c>
      <c r="V5410" s="42">
        <v>0</v>
      </c>
      <c r="W5410" s="5">
        <f t="shared" si="4567"/>
        <v>100</v>
      </c>
      <c r="X5410" s="27"/>
    </row>
    <row r="5411" spans="1:24" ht="94.5" customHeight="1" x14ac:dyDescent="0.3">
      <c r="A5411" s="4" t="s">
        <v>352</v>
      </c>
      <c r="B5411" s="4" t="s">
        <v>1782</v>
      </c>
      <c r="C5411" s="4" t="s">
        <v>361</v>
      </c>
      <c r="D5411" s="4"/>
      <c r="E5411" s="14" t="s">
        <v>591</v>
      </c>
      <c r="F5411" s="5">
        <f t="shared" ref="F5411:L5412" si="4588">F5412</f>
        <v>47.2</v>
      </c>
      <c r="G5411" s="5">
        <f t="shared" si="4588"/>
        <v>47.2</v>
      </c>
      <c r="H5411" s="5">
        <f t="shared" si="4588"/>
        <v>47.2</v>
      </c>
      <c r="I5411" s="5">
        <f t="shared" si="4588"/>
        <v>0</v>
      </c>
      <c r="J5411" s="5">
        <f t="shared" si="4588"/>
        <v>0</v>
      </c>
      <c r="K5411" s="5">
        <f t="shared" si="4588"/>
        <v>0</v>
      </c>
      <c r="L5411" s="5">
        <f t="shared" si="4588"/>
        <v>-23.324999999999999</v>
      </c>
      <c r="M5411" s="5">
        <f t="shared" si="4515"/>
        <v>23.875000000000004</v>
      </c>
      <c r="N5411" s="5">
        <f>N5412</f>
        <v>23.875</v>
      </c>
      <c r="O5411" s="5">
        <f>O5412</f>
        <v>17.7</v>
      </c>
      <c r="P5411" s="5">
        <f t="shared" ref="P5411:V5412" si="4589">P5412</f>
        <v>0</v>
      </c>
      <c r="Q5411" s="5">
        <f t="shared" si="4589"/>
        <v>0</v>
      </c>
      <c r="R5411" s="5">
        <f t="shared" si="4589"/>
        <v>0</v>
      </c>
      <c r="S5411" s="5">
        <f t="shared" si="4589"/>
        <v>0</v>
      </c>
      <c r="T5411" s="5">
        <f t="shared" si="4589"/>
        <v>23.51127</v>
      </c>
      <c r="U5411" s="5">
        <f t="shared" si="4589"/>
        <v>0</v>
      </c>
      <c r="V5411" s="42">
        <f t="shared" si="4589"/>
        <v>0</v>
      </c>
      <c r="W5411" s="5">
        <f t="shared" si="4567"/>
        <v>98.476523560209429</v>
      </c>
      <c r="X5411" s="27"/>
    </row>
    <row r="5412" spans="1:24" ht="31.5" customHeight="1" x14ac:dyDescent="0.3">
      <c r="A5412" s="4" t="s">
        <v>352</v>
      </c>
      <c r="B5412" s="4" t="s">
        <v>1782</v>
      </c>
      <c r="C5412" s="4" t="s">
        <v>361</v>
      </c>
      <c r="D5412" s="4" t="s">
        <v>11</v>
      </c>
      <c r="E5412" s="14" t="s">
        <v>531</v>
      </c>
      <c r="F5412" s="5">
        <f t="shared" si="4588"/>
        <v>47.2</v>
      </c>
      <c r="G5412" s="5">
        <f t="shared" si="4588"/>
        <v>47.2</v>
      </c>
      <c r="H5412" s="5">
        <f t="shared" si="4588"/>
        <v>47.2</v>
      </c>
      <c r="I5412" s="5">
        <f t="shared" si="4588"/>
        <v>0</v>
      </c>
      <c r="J5412" s="5">
        <f t="shared" si="4588"/>
        <v>0</v>
      </c>
      <c r="K5412" s="5">
        <f t="shared" si="4588"/>
        <v>0</v>
      </c>
      <c r="L5412" s="5">
        <f t="shared" si="4588"/>
        <v>-23.324999999999999</v>
      </c>
      <c r="M5412" s="5">
        <f t="shared" ref="M5412:M5479" si="4590">F5412+I5412+L5412</f>
        <v>23.875000000000004</v>
      </c>
      <c r="N5412" s="5">
        <f>N5413</f>
        <v>23.875</v>
      </c>
      <c r="O5412" s="5">
        <f>O5413</f>
        <v>17.7</v>
      </c>
      <c r="P5412" s="5">
        <f t="shared" si="4589"/>
        <v>0</v>
      </c>
      <c r="Q5412" s="5">
        <f t="shared" si="4589"/>
        <v>0</v>
      </c>
      <c r="R5412" s="5">
        <f t="shared" si="4589"/>
        <v>0</v>
      </c>
      <c r="S5412" s="5">
        <f t="shared" si="4589"/>
        <v>0</v>
      </c>
      <c r="T5412" s="5">
        <f t="shared" si="4589"/>
        <v>23.51127</v>
      </c>
      <c r="U5412" s="5">
        <f t="shared" si="4589"/>
        <v>0</v>
      </c>
      <c r="V5412" s="42">
        <f t="shared" si="4589"/>
        <v>0</v>
      </c>
      <c r="W5412" s="5">
        <f t="shared" si="4567"/>
        <v>98.476523560209429</v>
      </c>
      <c r="X5412" s="27"/>
    </row>
    <row r="5413" spans="1:24" ht="31.5" customHeight="1" x14ac:dyDescent="0.3">
      <c r="A5413" s="4" t="s">
        <v>352</v>
      </c>
      <c r="B5413" s="4" t="s">
        <v>1782</v>
      </c>
      <c r="C5413" s="4" t="s">
        <v>361</v>
      </c>
      <c r="D5413" s="4" t="s">
        <v>12</v>
      </c>
      <c r="E5413" s="14" t="s">
        <v>532</v>
      </c>
      <c r="F5413" s="5">
        <v>47.2</v>
      </c>
      <c r="G5413" s="5">
        <v>47.2</v>
      </c>
      <c r="H5413" s="5">
        <v>47.2</v>
      </c>
      <c r="I5413" s="5"/>
      <c r="J5413" s="5"/>
      <c r="K5413" s="5"/>
      <c r="L5413" s="5">
        <v>-23.324999999999999</v>
      </c>
      <c r="M5413" s="5">
        <f t="shared" si="4590"/>
        <v>23.875000000000004</v>
      </c>
      <c r="N5413" s="5">
        <v>23.875</v>
      </c>
      <c r="O5413" s="5">
        <v>17.7</v>
      </c>
      <c r="P5413" s="5">
        <v>0</v>
      </c>
      <c r="Q5413" s="5">
        <v>0</v>
      </c>
      <c r="R5413" s="5">
        <v>0</v>
      </c>
      <c r="S5413" s="5">
        <v>0</v>
      </c>
      <c r="T5413" s="5">
        <v>23.51127</v>
      </c>
      <c r="U5413" s="5">
        <v>0</v>
      </c>
      <c r="V5413" s="42">
        <v>0</v>
      </c>
      <c r="W5413" s="5">
        <f t="shared" si="4567"/>
        <v>98.476523560209429</v>
      </c>
      <c r="X5413" s="27"/>
    </row>
    <row r="5414" spans="1:24" ht="63" customHeight="1" x14ac:dyDescent="0.3">
      <c r="A5414" s="4" t="s">
        <v>352</v>
      </c>
      <c r="B5414" s="4" t="s">
        <v>1782</v>
      </c>
      <c r="C5414" s="4" t="s">
        <v>363</v>
      </c>
      <c r="D5414" s="4"/>
      <c r="E5414" s="14" t="s">
        <v>592</v>
      </c>
      <c r="F5414" s="5">
        <f t="shared" ref="F5414:L5415" si="4591">F5415</f>
        <v>11.6</v>
      </c>
      <c r="G5414" s="5">
        <f t="shared" si="4591"/>
        <v>11.6</v>
      </c>
      <c r="H5414" s="5">
        <f t="shared" si="4591"/>
        <v>11.6</v>
      </c>
      <c r="I5414" s="5">
        <f t="shared" si="4591"/>
        <v>0</v>
      </c>
      <c r="J5414" s="5">
        <f t="shared" si="4591"/>
        <v>0</v>
      </c>
      <c r="K5414" s="5">
        <f t="shared" si="4591"/>
        <v>0</v>
      </c>
      <c r="L5414" s="5">
        <f t="shared" si="4591"/>
        <v>-7.4539999999999997</v>
      </c>
      <c r="M5414" s="5">
        <f t="shared" si="4590"/>
        <v>4.1459999999999999</v>
      </c>
      <c r="N5414" s="5">
        <f>N5415</f>
        <v>4.1459999999999999</v>
      </c>
      <c r="O5414" s="5">
        <f>O5415</f>
        <v>2.59</v>
      </c>
      <c r="P5414" s="5">
        <f t="shared" ref="P5414:V5415" si="4592">P5415</f>
        <v>0</v>
      </c>
      <c r="Q5414" s="5">
        <f t="shared" si="4592"/>
        <v>0</v>
      </c>
      <c r="R5414" s="5">
        <f t="shared" si="4592"/>
        <v>0</v>
      </c>
      <c r="S5414" s="5">
        <f t="shared" si="4592"/>
        <v>0</v>
      </c>
      <c r="T5414" s="5">
        <f t="shared" si="4592"/>
        <v>3.9624700000000002</v>
      </c>
      <c r="U5414" s="5">
        <f t="shared" si="4592"/>
        <v>0</v>
      </c>
      <c r="V5414" s="42">
        <f t="shared" si="4592"/>
        <v>0</v>
      </c>
      <c r="W5414" s="5">
        <f t="shared" si="4567"/>
        <v>95.573323685479977</v>
      </c>
      <c r="X5414" s="27"/>
    </row>
    <row r="5415" spans="1:24" ht="31.5" customHeight="1" x14ac:dyDescent="0.3">
      <c r="A5415" s="4" t="s">
        <v>352</v>
      </c>
      <c r="B5415" s="4" t="s">
        <v>1782</v>
      </c>
      <c r="C5415" s="4" t="s">
        <v>363</v>
      </c>
      <c r="D5415" s="4" t="s">
        <v>11</v>
      </c>
      <c r="E5415" s="14" t="s">
        <v>531</v>
      </c>
      <c r="F5415" s="5">
        <f t="shared" si="4591"/>
        <v>11.6</v>
      </c>
      <c r="G5415" s="5">
        <f t="shared" si="4591"/>
        <v>11.6</v>
      </c>
      <c r="H5415" s="5">
        <f t="shared" si="4591"/>
        <v>11.6</v>
      </c>
      <c r="I5415" s="5">
        <f t="shared" si="4591"/>
        <v>0</v>
      </c>
      <c r="J5415" s="5">
        <f t="shared" si="4591"/>
        <v>0</v>
      </c>
      <c r="K5415" s="5">
        <f t="shared" si="4591"/>
        <v>0</v>
      </c>
      <c r="L5415" s="5">
        <f t="shared" si="4591"/>
        <v>-7.4539999999999997</v>
      </c>
      <c r="M5415" s="5">
        <f t="shared" si="4590"/>
        <v>4.1459999999999999</v>
      </c>
      <c r="N5415" s="5">
        <f>N5416</f>
        <v>4.1459999999999999</v>
      </c>
      <c r="O5415" s="5">
        <f>O5416</f>
        <v>2.59</v>
      </c>
      <c r="P5415" s="5">
        <f t="shared" si="4592"/>
        <v>0</v>
      </c>
      <c r="Q5415" s="5">
        <f t="shared" si="4592"/>
        <v>0</v>
      </c>
      <c r="R5415" s="5">
        <f t="shared" si="4592"/>
        <v>0</v>
      </c>
      <c r="S5415" s="5">
        <f t="shared" si="4592"/>
        <v>0</v>
      </c>
      <c r="T5415" s="5">
        <f t="shared" si="4592"/>
        <v>3.9624700000000002</v>
      </c>
      <c r="U5415" s="5">
        <f t="shared" si="4592"/>
        <v>0</v>
      </c>
      <c r="V5415" s="42">
        <f t="shared" si="4592"/>
        <v>0</v>
      </c>
      <c r="W5415" s="5">
        <f t="shared" si="4567"/>
        <v>95.573323685479977</v>
      </c>
      <c r="X5415" s="27"/>
    </row>
    <row r="5416" spans="1:24" ht="31.5" customHeight="1" x14ac:dyDescent="0.3">
      <c r="A5416" s="4" t="s">
        <v>352</v>
      </c>
      <c r="B5416" s="4" t="s">
        <v>1782</v>
      </c>
      <c r="C5416" s="4" t="s">
        <v>363</v>
      </c>
      <c r="D5416" s="4" t="s">
        <v>12</v>
      </c>
      <c r="E5416" s="14" t="s">
        <v>532</v>
      </c>
      <c r="F5416" s="5">
        <v>11.6</v>
      </c>
      <c r="G5416" s="5">
        <v>11.6</v>
      </c>
      <c r="H5416" s="5">
        <v>11.6</v>
      </c>
      <c r="I5416" s="5"/>
      <c r="J5416" s="5"/>
      <c r="K5416" s="5"/>
      <c r="L5416" s="5">
        <v>-7.4539999999999997</v>
      </c>
      <c r="M5416" s="5">
        <f t="shared" si="4590"/>
        <v>4.1459999999999999</v>
      </c>
      <c r="N5416" s="5">
        <v>4.1459999999999999</v>
      </c>
      <c r="O5416" s="5">
        <v>2.59</v>
      </c>
      <c r="P5416" s="5">
        <v>0</v>
      </c>
      <c r="Q5416" s="5">
        <v>0</v>
      </c>
      <c r="R5416" s="5">
        <v>0</v>
      </c>
      <c r="S5416" s="5">
        <v>0</v>
      </c>
      <c r="T5416" s="5">
        <v>3.9624700000000002</v>
      </c>
      <c r="U5416" s="5">
        <v>0</v>
      </c>
      <c r="V5416" s="42">
        <v>0</v>
      </c>
      <c r="W5416" s="5">
        <f t="shared" si="4567"/>
        <v>95.573323685479977</v>
      </c>
      <c r="X5416" s="27"/>
    </row>
    <row r="5417" spans="1:24" ht="15.75" customHeight="1" x14ac:dyDescent="0.3">
      <c r="A5417" s="4" t="s">
        <v>352</v>
      </c>
      <c r="B5417" s="4" t="s">
        <v>1782</v>
      </c>
      <c r="C5417" s="4" t="s">
        <v>367</v>
      </c>
      <c r="D5417" s="4"/>
      <c r="E5417" s="14" t="s">
        <v>593</v>
      </c>
      <c r="F5417" s="5">
        <f t="shared" ref="F5417:L5418" si="4593">F5418</f>
        <v>8048.6</v>
      </c>
      <c r="G5417" s="5">
        <f t="shared" si="4593"/>
        <v>8048.6</v>
      </c>
      <c r="H5417" s="5">
        <f t="shared" si="4593"/>
        <v>8048.6</v>
      </c>
      <c r="I5417" s="5">
        <f t="shared" si="4593"/>
        <v>0</v>
      </c>
      <c r="J5417" s="5">
        <f t="shared" si="4593"/>
        <v>0</v>
      </c>
      <c r="K5417" s="5">
        <f t="shared" si="4593"/>
        <v>0</v>
      </c>
      <c r="L5417" s="5">
        <f t="shared" si="4593"/>
        <v>498.86500000000001</v>
      </c>
      <c r="M5417" s="5">
        <f t="shared" si="4590"/>
        <v>8547.4650000000001</v>
      </c>
      <c r="N5417" s="5">
        <f>N5418</f>
        <v>8547.4650000000001</v>
      </c>
      <c r="O5417" s="5">
        <f>O5418</f>
        <v>6677.7734300000002</v>
      </c>
      <c r="P5417" s="5">
        <f t="shared" ref="P5417:V5418" si="4594">P5418</f>
        <v>0</v>
      </c>
      <c r="Q5417" s="5">
        <f t="shared" si="4594"/>
        <v>0</v>
      </c>
      <c r="R5417" s="5">
        <f t="shared" si="4594"/>
        <v>0</v>
      </c>
      <c r="S5417" s="5">
        <f t="shared" si="4594"/>
        <v>0</v>
      </c>
      <c r="T5417" s="5">
        <f t="shared" si="4594"/>
        <v>8511.4735700000001</v>
      </c>
      <c r="U5417" s="5">
        <f t="shared" si="4594"/>
        <v>0</v>
      </c>
      <c r="V5417" s="42">
        <f t="shared" si="4594"/>
        <v>0</v>
      </c>
      <c r="W5417" s="5">
        <f t="shared" si="4567"/>
        <v>99.578922756630178</v>
      </c>
      <c r="X5417" s="27"/>
    </row>
    <row r="5418" spans="1:24" ht="15.75" customHeight="1" x14ac:dyDescent="0.3">
      <c r="A5418" s="4" t="s">
        <v>352</v>
      </c>
      <c r="B5418" s="4" t="s">
        <v>1782</v>
      </c>
      <c r="C5418" s="4" t="s">
        <v>367</v>
      </c>
      <c r="D5418" s="4" t="s">
        <v>131</v>
      </c>
      <c r="E5418" s="14" t="s">
        <v>533</v>
      </c>
      <c r="F5418" s="5">
        <f t="shared" si="4593"/>
        <v>8048.6</v>
      </c>
      <c r="G5418" s="5">
        <f t="shared" si="4593"/>
        <v>8048.6</v>
      </c>
      <c r="H5418" s="5">
        <f t="shared" si="4593"/>
        <v>8048.6</v>
      </c>
      <c r="I5418" s="5">
        <f t="shared" si="4593"/>
        <v>0</v>
      </c>
      <c r="J5418" s="5">
        <f t="shared" si="4593"/>
        <v>0</v>
      </c>
      <c r="K5418" s="5">
        <f t="shared" si="4593"/>
        <v>0</v>
      </c>
      <c r="L5418" s="5">
        <f t="shared" si="4593"/>
        <v>498.86500000000001</v>
      </c>
      <c r="M5418" s="5">
        <f t="shared" si="4590"/>
        <v>8547.4650000000001</v>
      </c>
      <c r="N5418" s="5">
        <f>N5419</f>
        <v>8547.4650000000001</v>
      </c>
      <c r="O5418" s="5">
        <f>O5419</f>
        <v>6677.7734300000002</v>
      </c>
      <c r="P5418" s="5">
        <f t="shared" si="4594"/>
        <v>0</v>
      </c>
      <c r="Q5418" s="5">
        <f t="shared" si="4594"/>
        <v>0</v>
      </c>
      <c r="R5418" s="5">
        <f t="shared" si="4594"/>
        <v>0</v>
      </c>
      <c r="S5418" s="5">
        <f t="shared" si="4594"/>
        <v>0</v>
      </c>
      <c r="T5418" s="5">
        <f t="shared" si="4594"/>
        <v>8511.4735700000001</v>
      </c>
      <c r="U5418" s="5">
        <f t="shared" si="4594"/>
        <v>0</v>
      </c>
      <c r="V5418" s="42">
        <f t="shared" si="4594"/>
        <v>0</v>
      </c>
      <c r="W5418" s="5">
        <f t="shared" si="4567"/>
        <v>99.578922756630178</v>
      </c>
      <c r="X5418" s="27"/>
    </row>
    <row r="5419" spans="1:24" ht="31.5" customHeight="1" x14ac:dyDescent="0.3">
      <c r="A5419" s="4" t="s">
        <v>352</v>
      </c>
      <c r="B5419" s="4" t="s">
        <v>1782</v>
      </c>
      <c r="C5419" s="4" t="s">
        <v>367</v>
      </c>
      <c r="D5419" s="4" t="s">
        <v>354</v>
      </c>
      <c r="E5419" s="14" t="s">
        <v>535</v>
      </c>
      <c r="F5419" s="5">
        <v>8048.6</v>
      </c>
      <c r="G5419" s="5">
        <v>8048.6</v>
      </c>
      <c r="H5419" s="5">
        <v>8048.6</v>
      </c>
      <c r="I5419" s="5"/>
      <c r="J5419" s="5"/>
      <c r="K5419" s="5"/>
      <c r="L5419" s="5">
        <f>-2.543-1.077+502.485</f>
        <v>498.86500000000001</v>
      </c>
      <c r="M5419" s="5">
        <f t="shared" si="4590"/>
        <v>8547.4650000000001</v>
      </c>
      <c r="N5419" s="5">
        <v>8547.4650000000001</v>
      </c>
      <c r="O5419" s="5">
        <v>6677.7734300000002</v>
      </c>
      <c r="P5419" s="5">
        <v>0</v>
      </c>
      <c r="Q5419" s="5">
        <v>0</v>
      </c>
      <c r="R5419" s="5">
        <v>0</v>
      </c>
      <c r="S5419" s="5">
        <v>0</v>
      </c>
      <c r="T5419" s="5">
        <v>8511.4735700000001</v>
      </c>
      <c r="U5419" s="5">
        <v>0</v>
      </c>
      <c r="V5419" s="42">
        <v>0</v>
      </c>
      <c r="W5419" s="5">
        <f t="shared" si="4567"/>
        <v>99.578922756630178</v>
      </c>
      <c r="X5419" s="27"/>
    </row>
    <row r="5420" spans="1:24" ht="63" customHeight="1" x14ac:dyDescent="0.3">
      <c r="A5420" s="4" t="s">
        <v>352</v>
      </c>
      <c r="B5420" s="4" t="s">
        <v>1782</v>
      </c>
      <c r="C5420" s="4" t="s">
        <v>159</v>
      </c>
      <c r="D5420" s="4"/>
      <c r="E5420" s="14" t="s">
        <v>1096</v>
      </c>
      <c r="F5420" s="5">
        <f t="shared" ref="F5420:L5420" si="4595">F5421+F5424</f>
        <v>2333.7000000000003</v>
      </c>
      <c r="G5420" s="5">
        <f t="shared" si="4595"/>
        <v>2333.7000000000003</v>
      </c>
      <c r="H5420" s="5">
        <f t="shared" si="4595"/>
        <v>2333.7000000000003</v>
      </c>
      <c r="I5420" s="5">
        <f t="shared" si="4595"/>
        <v>0</v>
      </c>
      <c r="J5420" s="5">
        <f t="shared" si="4595"/>
        <v>0</v>
      </c>
      <c r="K5420" s="5">
        <f t="shared" si="4595"/>
        <v>0</v>
      </c>
      <c r="L5420" s="5">
        <f t="shared" si="4595"/>
        <v>102.74199999999999</v>
      </c>
      <c r="M5420" s="5">
        <f t="shared" si="4590"/>
        <v>2436.4420000000005</v>
      </c>
      <c r="N5420" s="5">
        <f>N5421+N5424</f>
        <v>2403.79</v>
      </c>
      <c r="O5420" s="5">
        <f>O5421+O5424</f>
        <v>164.5</v>
      </c>
      <c r="P5420" s="5">
        <f t="shared" ref="P5420:V5420" si="4596">P5421+P5424</f>
        <v>0</v>
      </c>
      <c r="Q5420" s="5">
        <f t="shared" si="4596"/>
        <v>0</v>
      </c>
      <c r="R5420" s="5">
        <f t="shared" si="4596"/>
        <v>0</v>
      </c>
      <c r="S5420" s="5">
        <f t="shared" si="4596"/>
        <v>0</v>
      </c>
      <c r="T5420" s="5">
        <f t="shared" si="4596"/>
        <v>2403.79</v>
      </c>
      <c r="U5420" s="5">
        <f t="shared" si="4596"/>
        <v>0</v>
      </c>
      <c r="V5420" s="42">
        <f t="shared" si="4596"/>
        <v>0</v>
      </c>
      <c r="W5420" s="5">
        <f t="shared" si="4567"/>
        <v>100</v>
      </c>
      <c r="X5420" s="27"/>
    </row>
    <row r="5421" spans="1:24" ht="31.5" customHeight="1" x14ac:dyDescent="0.3">
      <c r="A5421" s="4" t="s">
        <v>352</v>
      </c>
      <c r="B5421" s="4" t="s">
        <v>1782</v>
      </c>
      <c r="C5421" s="4" t="s">
        <v>150</v>
      </c>
      <c r="D5421" s="4"/>
      <c r="E5421" s="14" t="s">
        <v>596</v>
      </c>
      <c r="F5421" s="5">
        <f t="shared" ref="F5421:L5422" si="4597">F5422</f>
        <v>2151.8000000000002</v>
      </c>
      <c r="G5421" s="5">
        <f t="shared" si="4597"/>
        <v>2151.8000000000002</v>
      </c>
      <c r="H5421" s="5">
        <f t="shared" si="4597"/>
        <v>2151.8000000000002</v>
      </c>
      <c r="I5421" s="5">
        <f t="shared" si="4597"/>
        <v>0</v>
      </c>
      <c r="J5421" s="5">
        <f t="shared" si="4597"/>
        <v>0</v>
      </c>
      <c r="K5421" s="5">
        <f t="shared" si="4597"/>
        <v>0</v>
      </c>
      <c r="L5421" s="5">
        <f t="shared" si="4597"/>
        <v>127.452</v>
      </c>
      <c r="M5421" s="5">
        <f t="shared" si="4590"/>
        <v>2279.2520000000004</v>
      </c>
      <c r="N5421" s="5">
        <f>N5422</f>
        <v>2279.252</v>
      </c>
      <c r="O5421" s="5">
        <f>O5422</f>
        <v>45.9</v>
      </c>
      <c r="P5421" s="5">
        <f t="shared" ref="P5421:V5422" si="4598">P5422</f>
        <v>0</v>
      </c>
      <c r="Q5421" s="5">
        <f t="shared" si="4598"/>
        <v>0</v>
      </c>
      <c r="R5421" s="5">
        <f t="shared" si="4598"/>
        <v>0</v>
      </c>
      <c r="S5421" s="5">
        <f t="shared" si="4598"/>
        <v>0</v>
      </c>
      <c r="T5421" s="5">
        <f t="shared" si="4598"/>
        <v>2279.252</v>
      </c>
      <c r="U5421" s="5">
        <f t="shared" si="4598"/>
        <v>0</v>
      </c>
      <c r="V5421" s="42">
        <f t="shared" si="4598"/>
        <v>0</v>
      </c>
      <c r="W5421" s="5">
        <f t="shared" si="4567"/>
        <v>100</v>
      </c>
      <c r="X5421" s="27"/>
    </row>
    <row r="5422" spans="1:24" ht="31.5" customHeight="1" x14ac:dyDescent="0.3">
      <c r="A5422" s="4" t="s">
        <v>352</v>
      </c>
      <c r="B5422" s="4" t="s">
        <v>1782</v>
      </c>
      <c r="C5422" s="4" t="s">
        <v>150</v>
      </c>
      <c r="D5422" s="4" t="s">
        <v>11</v>
      </c>
      <c r="E5422" s="14" t="s">
        <v>531</v>
      </c>
      <c r="F5422" s="5">
        <f t="shared" si="4597"/>
        <v>2151.8000000000002</v>
      </c>
      <c r="G5422" s="5">
        <f t="shared" si="4597"/>
        <v>2151.8000000000002</v>
      </c>
      <c r="H5422" s="5">
        <f t="shared" si="4597"/>
        <v>2151.8000000000002</v>
      </c>
      <c r="I5422" s="5">
        <f t="shared" si="4597"/>
        <v>0</v>
      </c>
      <c r="J5422" s="5">
        <f t="shared" si="4597"/>
        <v>0</v>
      </c>
      <c r="K5422" s="5">
        <f t="shared" si="4597"/>
        <v>0</v>
      </c>
      <c r="L5422" s="5">
        <f t="shared" si="4597"/>
        <v>127.452</v>
      </c>
      <c r="M5422" s="5">
        <f t="shared" si="4590"/>
        <v>2279.2520000000004</v>
      </c>
      <c r="N5422" s="5">
        <f>N5423</f>
        <v>2279.252</v>
      </c>
      <c r="O5422" s="5">
        <f>O5423</f>
        <v>45.9</v>
      </c>
      <c r="P5422" s="5">
        <f t="shared" si="4598"/>
        <v>0</v>
      </c>
      <c r="Q5422" s="5">
        <f t="shared" si="4598"/>
        <v>0</v>
      </c>
      <c r="R5422" s="5">
        <f t="shared" si="4598"/>
        <v>0</v>
      </c>
      <c r="S5422" s="5">
        <f t="shared" si="4598"/>
        <v>0</v>
      </c>
      <c r="T5422" s="5">
        <f t="shared" si="4598"/>
        <v>2279.252</v>
      </c>
      <c r="U5422" s="5">
        <f t="shared" si="4598"/>
        <v>0</v>
      </c>
      <c r="V5422" s="42">
        <f t="shared" si="4598"/>
        <v>0</v>
      </c>
      <c r="W5422" s="5">
        <f t="shared" si="4567"/>
        <v>100</v>
      </c>
      <c r="X5422" s="27"/>
    </row>
    <row r="5423" spans="1:24" ht="31.5" customHeight="1" x14ac:dyDescent="0.3">
      <c r="A5423" s="4" t="s">
        <v>352</v>
      </c>
      <c r="B5423" s="4" t="s">
        <v>1782</v>
      </c>
      <c r="C5423" s="4" t="s">
        <v>150</v>
      </c>
      <c r="D5423" s="4" t="s">
        <v>12</v>
      </c>
      <c r="E5423" s="14" t="s">
        <v>532</v>
      </c>
      <c r="F5423" s="5">
        <v>2151.8000000000002</v>
      </c>
      <c r="G5423" s="5">
        <v>2151.8000000000002</v>
      </c>
      <c r="H5423" s="5">
        <v>2151.8000000000002</v>
      </c>
      <c r="I5423" s="5"/>
      <c r="J5423" s="5"/>
      <c r="K5423" s="5"/>
      <c r="L5423" s="5">
        <v>127.452</v>
      </c>
      <c r="M5423" s="5">
        <f t="shared" si="4590"/>
        <v>2279.2520000000004</v>
      </c>
      <c r="N5423" s="5">
        <v>2279.252</v>
      </c>
      <c r="O5423" s="5">
        <v>45.9</v>
      </c>
      <c r="P5423" s="5">
        <v>0</v>
      </c>
      <c r="Q5423" s="5">
        <v>0</v>
      </c>
      <c r="R5423" s="5">
        <v>0</v>
      </c>
      <c r="S5423" s="5">
        <v>0</v>
      </c>
      <c r="T5423" s="5">
        <v>2279.252</v>
      </c>
      <c r="U5423" s="5">
        <v>0</v>
      </c>
      <c r="V5423" s="42">
        <v>0</v>
      </c>
      <c r="W5423" s="5">
        <f t="shared" si="4567"/>
        <v>100</v>
      </c>
      <c r="X5423" s="27"/>
    </row>
    <row r="5424" spans="1:24" ht="47.25" customHeight="1" x14ac:dyDescent="0.3">
      <c r="A5424" s="4" t="s">
        <v>352</v>
      </c>
      <c r="B5424" s="4" t="s">
        <v>1782</v>
      </c>
      <c r="C5424" s="4" t="s">
        <v>368</v>
      </c>
      <c r="D5424" s="4"/>
      <c r="E5424" s="14" t="s">
        <v>597</v>
      </c>
      <c r="F5424" s="5">
        <f t="shared" ref="F5424:L5425" si="4599">F5425</f>
        <v>181.9</v>
      </c>
      <c r="G5424" s="5">
        <f t="shared" si="4599"/>
        <v>181.9</v>
      </c>
      <c r="H5424" s="5">
        <f t="shared" si="4599"/>
        <v>181.9</v>
      </c>
      <c r="I5424" s="5">
        <f t="shared" si="4599"/>
        <v>0</v>
      </c>
      <c r="J5424" s="5">
        <f t="shared" si="4599"/>
        <v>0</v>
      </c>
      <c r="K5424" s="5">
        <f t="shared" si="4599"/>
        <v>0</v>
      </c>
      <c r="L5424" s="5">
        <f t="shared" si="4599"/>
        <v>-24.71</v>
      </c>
      <c r="M5424" s="5">
        <f t="shared" si="4590"/>
        <v>157.19</v>
      </c>
      <c r="N5424" s="5">
        <f>N5425</f>
        <v>124.538</v>
      </c>
      <c r="O5424" s="5">
        <f>O5425</f>
        <v>118.6</v>
      </c>
      <c r="P5424" s="5">
        <f t="shared" ref="P5424:V5425" si="4600">P5425</f>
        <v>0</v>
      </c>
      <c r="Q5424" s="5">
        <f t="shared" si="4600"/>
        <v>0</v>
      </c>
      <c r="R5424" s="5">
        <f t="shared" si="4600"/>
        <v>0</v>
      </c>
      <c r="S5424" s="5">
        <f t="shared" si="4600"/>
        <v>0</v>
      </c>
      <c r="T5424" s="5">
        <f t="shared" si="4600"/>
        <v>124.538</v>
      </c>
      <c r="U5424" s="5">
        <f t="shared" si="4600"/>
        <v>0</v>
      </c>
      <c r="V5424" s="42">
        <f t="shared" si="4600"/>
        <v>0</v>
      </c>
      <c r="W5424" s="5">
        <f t="shared" si="4567"/>
        <v>100</v>
      </c>
      <c r="X5424" s="27"/>
    </row>
    <row r="5425" spans="1:24" ht="31.5" customHeight="1" x14ac:dyDescent="0.3">
      <c r="A5425" s="4" t="s">
        <v>352</v>
      </c>
      <c r="B5425" s="4" t="s">
        <v>1782</v>
      </c>
      <c r="C5425" s="4" t="s">
        <v>368</v>
      </c>
      <c r="D5425" s="4" t="s">
        <v>87</v>
      </c>
      <c r="E5425" s="14" t="s">
        <v>541</v>
      </c>
      <c r="F5425" s="5">
        <f t="shared" si="4599"/>
        <v>181.9</v>
      </c>
      <c r="G5425" s="5">
        <f t="shared" si="4599"/>
        <v>181.9</v>
      </c>
      <c r="H5425" s="5">
        <f t="shared" si="4599"/>
        <v>181.9</v>
      </c>
      <c r="I5425" s="5">
        <f t="shared" si="4599"/>
        <v>0</v>
      </c>
      <c r="J5425" s="5">
        <f t="shared" si="4599"/>
        <v>0</v>
      </c>
      <c r="K5425" s="5">
        <f t="shared" si="4599"/>
        <v>0</v>
      </c>
      <c r="L5425" s="5">
        <f t="shared" si="4599"/>
        <v>-24.71</v>
      </c>
      <c r="M5425" s="5">
        <f t="shared" si="4590"/>
        <v>157.19</v>
      </c>
      <c r="N5425" s="5">
        <f>N5426</f>
        <v>124.538</v>
      </c>
      <c r="O5425" s="5">
        <f>O5426</f>
        <v>118.6</v>
      </c>
      <c r="P5425" s="5">
        <f t="shared" si="4600"/>
        <v>0</v>
      </c>
      <c r="Q5425" s="5">
        <f t="shared" si="4600"/>
        <v>0</v>
      </c>
      <c r="R5425" s="5">
        <f t="shared" si="4600"/>
        <v>0</v>
      </c>
      <c r="S5425" s="5">
        <f t="shared" si="4600"/>
        <v>0</v>
      </c>
      <c r="T5425" s="5">
        <f t="shared" si="4600"/>
        <v>124.538</v>
      </c>
      <c r="U5425" s="5">
        <f t="shared" si="4600"/>
        <v>0</v>
      </c>
      <c r="V5425" s="42">
        <f t="shared" si="4600"/>
        <v>0</v>
      </c>
      <c r="W5425" s="5">
        <f t="shared" si="4567"/>
        <v>100</v>
      </c>
      <c r="X5425" s="27"/>
    </row>
    <row r="5426" spans="1:24" ht="63" customHeight="1" x14ac:dyDescent="0.3">
      <c r="A5426" s="4" t="s">
        <v>352</v>
      </c>
      <c r="B5426" s="4" t="s">
        <v>1782</v>
      </c>
      <c r="C5426" s="4" t="s">
        <v>368</v>
      </c>
      <c r="D5426" s="4" t="s">
        <v>84</v>
      </c>
      <c r="E5426" s="14" t="s">
        <v>1552</v>
      </c>
      <c r="F5426" s="5">
        <v>181.9</v>
      </c>
      <c r="G5426" s="5">
        <v>181.9</v>
      </c>
      <c r="H5426" s="5">
        <v>181.9</v>
      </c>
      <c r="I5426" s="5"/>
      <c r="J5426" s="5"/>
      <c r="K5426" s="5"/>
      <c r="L5426" s="5">
        <v>-24.71</v>
      </c>
      <c r="M5426" s="5">
        <f t="shared" si="4590"/>
        <v>157.19</v>
      </c>
      <c r="N5426" s="5">
        <v>124.538</v>
      </c>
      <c r="O5426" s="5">
        <v>118.6</v>
      </c>
      <c r="P5426" s="5">
        <v>0</v>
      </c>
      <c r="Q5426" s="5">
        <v>0</v>
      </c>
      <c r="R5426" s="5">
        <v>0</v>
      </c>
      <c r="S5426" s="5">
        <v>0</v>
      </c>
      <c r="T5426" s="5">
        <v>124.538</v>
      </c>
      <c r="U5426" s="5">
        <v>0</v>
      </c>
      <c r="V5426" s="42">
        <v>0</v>
      </c>
      <c r="W5426" s="5">
        <f t="shared" si="4567"/>
        <v>100</v>
      </c>
      <c r="X5426" s="27"/>
    </row>
    <row r="5427" spans="1:24" ht="31.5" customHeight="1" x14ac:dyDescent="0.3">
      <c r="A5427" s="4" t="s">
        <v>352</v>
      </c>
      <c r="B5427" s="4" t="s">
        <v>1782</v>
      </c>
      <c r="C5427" s="4" t="s">
        <v>111</v>
      </c>
      <c r="D5427" s="4"/>
      <c r="E5427" s="14" t="s">
        <v>1098</v>
      </c>
      <c r="F5427" s="5">
        <f t="shared" ref="F5427:L5430" si="4601">F5428</f>
        <v>336.8</v>
      </c>
      <c r="G5427" s="5">
        <f t="shared" si="4601"/>
        <v>336.8</v>
      </c>
      <c r="H5427" s="5">
        <f t="shared" si="4601"/>
        <v>336.8</v>
      </c>
      <c r="I5427" s="5">
        <f t="shared" si="4601"/>
        <v>0</v>
      </c>
      <c r="J5427" s="5">
        <f t="shared" si="4601"/>
        <v>0</v>
      </c>
      <c r="K5427" s="5">
        <f t="shared" si="4601"/>
        <v>0</v>
      </c>
      <c r="L5427" s="5">
        <f t="shared" si="4601"/>
        <v>0</v>
      </c>
      <c r="M5427" s="5">
        <f t="shared" si="4590"/>
        <v>336.8</v>
      </c>
      <c r="N5427" s="5">
        <f t="shared" ref="N5427:O5430" si="4602">N5428</f>
        <v>336.8</v>
      </c>
      <c r="O5427" s="5">
        <f t="shared" si="4602"/>
        <v>0</v>
      </c>
      <c r="P5427" s="5">
        <f t="shared" ref="P5427:V5430" si="4603">P5428</f>
        <v>0</v>
      </c>
      <c r="Q5427" s="5">
        <f t="shared" si="4603"/>
        <v>0</v>
      </c>
      <c r="R5427" s="5">
        <f t="shared" si="4603"/>
        <v>0</v>
      </c>
      <c r="S5427" s="5">
        <f t="shared" si="4603"/>
        <v>0</v>
      </c>
      <c r="T5427" s="5">
        <f t="shared" si="4603"/>
        <v>336.8</v>
      </c>
      <c r="U5427" s="5">
        <f t="shared" si="4603"/>
        <v>0</v>
      </c>
      <c r="V5427" s="42">
        <f t="shared" si="4603"/>
        <v>0</v>
      </c>
      <c r="W5427" s="5">
        <f t="shared" si="4567"/>
        <v>100</v>
      </c>
      <c r="X5427" s="27"/>
    </row>
    <row r="5428" spans="1:24" ht="78.75" customHeight="1" x14ac:dyDescent="0.3">
      <c r="A5428" s="4" t="s">
        <v>352</v>
      </c>
      <c r="B5428" s="4" t="s">
        <v>1782</v>
      </c>
      <c r="C5428" s="4" t="s">
        <v>112</v>
      </c>
      <c r="D5428" s="4"/>
      <c r="E5428" s="14" t="s">
        <v>1099</v>
      </c>
      <c r="F5428" s="5">
        <f t="shared" si="4601"/>
        <v>336.8</v>
      </c>
      <c r="G5428" s="5">
        <f t="shared" si="4601"/>
        <v>336.8</v>
      </c>
      <c r="H5428" s="5">
        <f t="shared" si="4601"/>
        <v>336.8</v>
      </c>
      <c r="I5428" s="5">
        <f t="shared" si="4601"/>
        <v>0</v>
      </c>
      <c r="J5428" s="5">
        <f t="shared" si="4601"/>
        <v>0</v>
      </c>
      <c r="K5428" s="5">
        <f t="shared" si="4601"/>
        <v>0</v>
      </c>
      <c r="L5428" s="5">
        <f t="shared" si="4601"/>
        <v>0</v>
      </c>
      <c r="M5428" s="5">
        <f t="shared" si="4590"/>
        <v>336.8</v>
      </c>
      <c r="N5428" s="5">
        <f t="shared" si="4602"/>
        <v>336.8</v>
      </c>
      <c r="O5428" s="5">
        <f t="shared" si="4602"/>
        <v>0</v>
      </c>
      <c r="P5428" s="5">
        <f t="shared" si="4603"/>
        <v>0</v>
      </c>
      <c r="Q5428" s="5">
        <f t="shared" si="4603"/>
        <v>0</v>
      </c>
      <c r="R5428" s="5">
        <f t="shared" si="4603"/>
        <v>0</v>
      </c>
      <c r="S5428" s="5">
        <f t="shared" si="4603"/>
        <v>0</v>
      </c>
      <c r="T5428" s="5">
        <f t="shared" si="4603"/>
        <v>336.8</v>
      </c>
      <c r="U5428" s="5">
        <f t="shared" si="4603"/>
        <v>0</v>
      </c>
      <c r="V5428" s="42">
        <f t="shared" si="4603"/>
        <v>0</v>
      </c>
      <c r="W5428" s="5">
        <f t="shared" si="4567"/>
        <v>100</v>
      </c>
      <c r="X5428" s="27"/>
    </row>
    <row r="5429" spans="1:24" ht="15.75" customHeight="1" x14ac:dyDescent="0.3">
      <c r="A5429" s="4" t="s">
        <v>352</v>
      </c>
      <c r="B5429" s="4" t="s">
        <v>1782</v>
      </c>
      <c r="C5429" s="4" t="s">
        <v>369</v>
      </c>
      <c r="D5429" s="4"/>
      <c r="E5429" s="14" t="s">
        <v>850</v>
      </c>
      <c r="F5429" s="5">
        <f t="shared" si="4601"/>
        <v>336.8</v>
      </c>
      <c r="G5429" s="5">
        <f t="shared" si="4601"/>
        <v>336.8</v>
      </c>
      <c r="H5429" s="5">
        <f t="shared" si="4601"/>
        <v>336.8</v>
      </c>
      <c r="I5429" s="5">
        <f t="shared" si="4601"/>
        <v>0</v>
      </c>
      <c r="J5429" s="5">
        <f t="shared" si="4601"/>
        <v>0</v>
      </c>
      <c r="K5429" s="5">
        <f t="shared" si="4601"/>
        <v>0</v>
      </c>
      <c r="L5429" s="5">
        <f t="shared" si="4601"/>
        <v>0</v>
      </c>
      <c r="M5429" s="5">
        <f t="shared" si="4590"/>
        <v>336.8</v>
      </c>
      <c r="N5429" s="5">
        <f t="shared" si="4602"/>
        <v>336.8</v>
      </c>
      <c r="O5429" s="5">
        <f t="shared" si="4602"/>
        <v>0</v>
      </c>
      <c r="P5429" s="5">
        <f t="shared" si="4603"/>
        <v>0</v>
      </c>
      <c r="Q5429" s="5">
        <f t="shared" si="4603"/>
        <v>0</v>
      </c>
      <c r="R5429" s="5">
        <f t="shared" si="4603"/>
        <v>0</v>
      </c>
      <c r="S5429" s="5">
        <f t="shared" si="4603"/>
        <v>0</v>
      </c>
      <c r="T5429" s="5">
        <f t="shared" si="4603"/>
        <v>336.8</v>
      </c>
      <c r="U5429" s="5">
        <f t="shared" si="4603"/>
        <v>0</v>
      </c>
      <c r="V5429" s="42">
        <f t="shared" si="4603"/>
        <v>0</v>
      </c>
      <c r="W5429" s="5">
        <f t="shared" si="4567"/>
        <v>100</v>
      </c>
      <c r="X5429" s="27"/>
    </row>
    <row r="5430" spans="1:24" ht="31.5" customHeight="1" x14ac:dyDescent="0.3">
      <c r="A5430" s="4" t="s">
        <v>352</v>
      </c>
      <c r="B5430" s="4" t="s">
        <v>1782</v>
      </c>
      <c r="C5430" s="4" t="s">
        <v>369</v>
      </c>
      <c r="D5430" s="4" t="s">
        <v>11</v>
      </c>
      <c r="E5430" s="14" t="s">
        <v>531</v>
      </c>
      <c r="F5430" s="5">
        <f t="shared" si="4601"/>
        <v>336.8</v>
      </c>
      <c r="G5430" s="5">
        <f t="shared" si="4601"/>
        <v>336.8</v>
      </c>
      <c r="H5430" s="5">
        <f t="shared" si="4601"/>
        <v>336.8</v>
      </c>
      <c r="I5430" s="5">
        <f t="shared" si="4601"/>
        <v>0</v>
      </c>
      <c r="J5430" s="5">
        <f t="shared" si="4601"/>
        <v>0</v>
      </c>
      <c r="K5430" s="5">
        <f t="shared" si="4601"/>
        <v>0</v>
      </c>
      <c r="L5430" s="5">
        <f t="shared" si="4601"/>
        <v>0</v>
      </c>
      <c r="M5430" s="5">
        <f t="shared" si="4590"/>
        <v>336.8</v>
      </c>
      <c r="N5430" s="5">
        <f t="shared" si="4602"/>
        <v>336.8</v>
      </c>
      <c r="O5430" s="5">
        <f t="shared" si="4602"/>
        <v>0</v>
      </c>
      <c r="P5430" s="5">
        <f t="shared" si="4603"/>
        <v>0</v>
      </c>
      <c r="Q5430" s="5">
        <f t="shared" si="4603"/>
        <v>0</v>
      </c>
      <c r="R5430" s="5">
        <f t="shared" si="4603"/>
        <v>0</v>
      </c>
      <c r="S5430" s="5">
        <f t="shared" si="4603"/>
        <v>0</v>
      </c>
      <c r="T5430" s="5">
        <f t="shared" si="4603"/>
        <v>336.8</v>
      </c>
      <c r="U5430" s="5">
        <f t="shared" si="4603"/>
        <v>0</v>
      </c>
      <c r="V5430" s="42">
        <f t="shared" si="4603"/>
        <v>0</v>
      </c>
      <c r="W5430" s="5">
        <f t="shared" si="4567"/>
        <v>100</v>
      </c>
      <c r="X5430" s="27"/>
    </row>
    <row r="5431" spans="1:24" ht="31.5" customHeight="1" x14ac:dyDescent="0.3">
      <c r="A5431" s="4" t="s">
        <v>352</v>
      </c>
      <c r="B5431" s="4" t="s">
        <v>1782</v>
      </c>
      <c r="C5431" s="4" t="s">
        <v>369</v>
      </c>
      <c r="D5431" s="4" t="s">
        <v>12</v>
      </c>
      <c r="E5431" s="14" t="s">
        <v>532</v>
      </c>
      <c r="F5431" s="5">
        <v>336.8</v>
      </c>
      <c r="G5431" s="5">
        <v>336.8</v>
      </c>
      <c r="H5431" s="5">
        <v>336.8</v>
      </c>
      <c r="I5431" s="5"/>
      <c r="J5431" s="5"/>
      <c r="K5431" s="5"/>
      <c r="L5431" s="5"/>
      <c r="M5431" s="5">
        <f t="shared" si="4590"/>
        <v>336.8</v>
      </c>
      <c r="N5431" s="5">
        <v>336.8</v>
      </c>
      <c r="O5431" s="5">
        <v>0</v>
      </c>
      <c r="P5431" s="5">
        <v>0</v>
      </c>
      <c r="Q5431" s="5">
        <v>0</v>
      </c>
      <c r="R5431" s="5">
        <v>0</v>
      </c>
      <c r="S5431" s="5">
        <v>0</v>
      </c>
      <c r="T5431" s="5">
        <v>336.8</v>
      </c>
      <c r="U5431" s="5">
        <v>0</v>
      </c>
      <c r="V5431" s="42">
        <v>0</v>
      </c>
      <c r="W5431" s="5">
        <f t="shared" si="4567"/>
        <v>100</v>
      </c>
      <c r="X5431" s="27"/>
    </row>
    <row r="5432" spans="1:24" ht="31.5" customHeight="1" x14ac:dyDescent="0.3">
      <c r="A5432" s="4" t="s">
        <v>352</v>
      </c>
      <c r="B5432" s="4" t="s">
        <v>1782</v>
      </c>
      <c r="C5432" s="4" t="s">
        <v>166</v>
      </c>
      <c r="D5432" s="4"/>
      <c r="E5432" s="14" t="s">
        <v>1100</v>
      </c>
      <c r="F5432" s="5">
        <f t="shared" ref="F5432:L5433" si="4604">F5433</f>
        <v>1578.3999999999999</v>
      </c>
      <c r="G5432" s="5">
        <f t="shared" si="4604"/>
        <v>1578.3999999999999</v>
      </c>
      <c r="H5432" s="5">
        <f t="shared" si="4604"/>
        <v>1578.3999999999999</v>
      </c>
      <c r="I5432" s="5">
        <f t="shared" si="4604"/>
        <v>0</v>
      </c>
      <c r="J5432" s="5">
        <f t="shared" si="4604"/>
        <v>0</v>
      </c>
      <c r="K5432" s="5">
        <f t="shared" si="4604"/>
        <v>0</v>
      </c>
      <c r="L5432" s="5">
        <f t="shared" si="4604"/>
        <v>-16.600000000000001</v>
      </c>
      <c r="M5432" s="5">
        <f t="shared" si="4590"/>
        <v>1561.8</v>
      </c>
      <c r="N5432" s="5">
        <f>N5433</f>
        <v>1547.4459999999999</v>
      </c>
      <c r="O5432" s="5">
        <f>O5433</f>
        <v>744.94500000000005</v>
      </c>
      <c r="P5432" s="5">
        <f t="shared" ref="P5432:V5433" si="4605">P5433</f>
        <v>0</v>
      </c>
      <c r="Q5432" s="5">
        <f t="shared" si="4605"/>
        <v>0</v>
      </c>
      <c r="R5432" s="5">
        <f t="shared" si="4605"/>
        <v>0</v>
      </c>
      <c r="S5432" s="5">
        <f t="shared" si="4605"/>
        <v>0</v>
      </c>
      <c r="T5432" s="5">
        <f t="shared" si="4605"/>
        <v>1544.6446700000001</v>
      </c>
      <c r="U5432" s="5">
        <f t="shared" si="4605"/>
        <v>0</v>
      </c>
      <c r="V5432" s="42">
        <f t="shared" si="4605"/>
        <v>0</v>
      </c>
      <c r="W5432" s="5">
        <f t="shared" si="4567"/>
        <v>99.818970742759376</v>
      </c>
      <c r="X5432" s="27"/>
    </row>
    <row r="5433" spans="1:24" ht="47.25" customHeight="1" x14ac:dyDescent="0.3">
      <c r="A5433" s="4" t="s">
        <v>352</v>
      </c>
      <c r="B5433" s="4" t="s">
        <v>1782</v>
      </c>
      <c r="C5433" s="4" t="s">
        <v>372</v>
      </c>
      <c r="D5433" s="4"/>
      <c r="E5433" s="14" t="s">
        <v>1101</v>
      </c>
      <c r="F5433" s="5">
        <f t="shared" si="4604"/>
        <v>1578.3999999999999</v>
      </c>
      <c r="G5433" s="5">
        <f t="shared" si="4604"/>
        <v>1578.3999999999999</v>
      </c>
      <c r="H5433" s="5">
        <f t="shared" si="4604"/>
        <v>1578.3999999999999</v>
      </c>
      <c r="I5433" s="5">
        <f t="shared" si="4604"/>
        <v>0</v>
      </c>
      <c r="J5433" s="5">
        <f t="shared" si="4604"/>
        <v>0</v>
      </c>
      <c r="K5433" s="5">
        <f t="shared" si="4604"/>
        <v>0</v>
      </c>
      <c r="L5433" s="5">
        <f t="shared" si="4604"/>
        <v>-16.600000000000001</v>
      </c>
      <c r="M5433" s="5">
        <f t="shared" si="4590"/>
        <v>1561.8</v>
      </c>
      <c r="N5433" s="5">
        <f>N5434</f>
        <v>1547.4459999999999</v>
      </c>
      <c r="O5433" s="5">
        <f>O5434</f>
        <v>744.94500000000005</v>
      </c>
      <c r="P5433" s="5">
        <f t="shared" si="4605"/>
        <v>0</v>
      </c>
      <c r="Q5433" s="5">
        <f t="shared" si="4605"/>
        <v>0</v>
      </c>
      <c r="R5433" s="5">
        <f t="shared" si="4605"/>
        <v>0</v>
      </c>
      <c r="S5433" s="5">
        <f t="shared" si="4605"/>
        <v>0</v>
      </c>
      <c r="T5433" s="5">
        <f t="shared" si="4605"/>
        <v>1544.6446700000001</v>
      </c>
      <c r="U5433" s="5">
        <f t="shared" si="4605"/>
        <v>0</v>
      </c>
      <c r="V5433" s="42">
        <f t="shared" si="4605"/>
        <v>0</v>
      </c>
      <c r="W5433" s="5">
        <f t="shared" si="4567"/>
        <v>99.818970742759376</v>
      </c>
      <c r="X5433" s="27"/>
    </row>
    <row r="5434" spans="1:24" ht="31.5" customHeight="1" x14ac:dyDescent="0.3">
      <c r="A5434" s="4" t="s">
        <v>352</v>
      </c>
      <c r="B5434" s="4" t="s">
        <v>1782</v>
      </c>
      <c r="C5434" s="4" t="s">
        <v>370</v>
      </c>
      <c r="D5434" s="4"/>
      <c r="E5434" s="14" t="s">
        <v>855</v>
      </c>
      <c r="F5434" s="5">
        <f t="shared" ref="F5434:L5434" si="4606">F5435+F5437</f>
        <v>1578.3999999999999</v>
      </c>
      <c r="G5434" s="5">
        <f t="shared" si="4606"/>
        <v>1578.3999999999999</v>
      </c>
      <c r="H5434" s="5">
        <f t="shared" si="4606"/>
        <v>1578.3999999999999</v>
      </c>
      <c r="I5434" s="5">
        <f t="shared" si="4606"/>
        <v>0</v>
      </c>
      <c r="J5434" s="5">
        <f t="shared" si="4606"/>
        <v>0</v>
      </c>
      <c r="K5434" s="5">
        <f t="shared" si="4606"/>
        <v>0</v>
      </c>
      <c r="L5434" s="5">
        <f t="shared" si="4606"/>
        <v>-16.600000000000001</v>
      </c>
      <c r="M5434" s="5">
        <f t="shared" si="4590"/>
        <v>1561.8</v>
      </c>
      <c r="N5434" s="5">
        <f>N5435+N5437</f>
        <v>1547.4459999999999</v>
      </c>
      <c r="O5434" s="5">
        <f>O5435+O5437</f>
        <v>744.94500000000005</v>
      </c>
      <c r="P5434" s="5">
        <f t="shared" ref="P5434:V5434" si="4607">P5435+P5437</f>
        <v>0</v>
      </c>
      <c r="Q5434" s="5">
        <f t="shared" si="4607"/>
        <v>0</v>
      </c>
      <c r="R5434" s="5">
        <f t="shared" si="4607"/>
        <v>0</v>
      </c>
      <c r="S5434" s="5">
        <f t="shared" si="4607"/>
        <v>0</v>
      </c>
      <c r="T5434" s="5">
        <f t="shared" si="4607"/>
        <v>1544.6446700000001</v>
      </c>
      <c r="U5434" s="5">
        <f t="shared" si="4607"/>
        <v>0</v>
      </c>
      <c r="V5434" s="42">
        <f t="shared" si="4607"/>
        <v>0</v>
      </c>
      <c r="W5434" s="5">
        <f t="shared" si="4567"/>
        <v>99.818970742759376</v>
      </c>
      <c r="X5434" s="27"/>
    </row>
    <row r="5435" spans="1:24" ht="31.5" customHeight="1" x14ac:dyDescent="0.3">
      <c r="A5435" s="4" t="s">
        <v>352</v>
      </c>
      <c r="B5435" s="4" t="s">
        <v>1782</v>
      </c>
      <c r="C5435" s="4" t="s">
        <v>370</v>
      </c>
      <c r="D5435" s="4" t="s">
        <v>11</v>
      </c>
      <c r="E5435" s="14" t="s">
        <v>531</v>
      </c>
      <c r="F5435" s="5">
        <f t="shared" ref="F5435:L5435" si="4608">F5436</f>
        <v>159.80000000000001</v>
      </c>
      <c r="G5435" s="5">
        <f t="shared" si="4608"/>
        <v>159.80000000000001</v>
      </c>
      <c r="H5435" s="5">
        <f t="shared" si="4608"/>
        <v>159.80000000000001</v>
      </c>
      <c r="I5435" s="5">
        <f t="shared" si="4608"/>
        <v>0</v>
      </c>
      <c r="J5435" s="5">
        <f t="shared" si="4608"/>
        <v>0</v>
      </c>
      <c r="K5435" s="5">
        <f t="shared" si="4608"/>
        <v>0</v>
      </c>
      <c r="L5435" s="5">
        <f t="shared" si="4608"/>
        <v>-16.600000000000001</v>
      </c>
      <c r="M5435" s="5">
        <f t="shared" si="4590"/>
        <v>143.20000000000002</v>
      </c>
      <c r="N5435" s="5">
        <f>N5436</f>
        <v>145.446</v>
      </c>
      <c r="O5435" s="5">
        <f>O5436</f>
        <v>0</v>
      </c>
      <c r="P5435" s="5">
        <f t="shared" ref="P5435:V5435" si="4609">P5436</f>
        <v>0</v>
      </c>
      <c r="Q5435" s="5">
        <f t="shared" si="4609"/>
        <v>0</v>
      </c>
      <c r="R5435" s="5">
        <f t="shared" si="4609"/>
        <v>0</v>
      </c>
      <c r="S5435" s="5">
        <f t="shared" si="4609"/>
        <v>0</v>
      </c>
      <c r="T5435" s="5">
        <f t="shared" si="4609"/>
        <v>145.44529</v>
      </c>
      <c r="U5435" s="5">
        <f t="shared" si="4609"/>
        <v>0</v>
      </c>
      <c r="V5435" s="42">
        <f t="shared" si="4609"/>
        <v>0</v>
      </c>
      <c r="W5435" s="5">
        <f t="shared" si="4567"/>
        <v>99.999511846320971</v>
      </c>
      <c r="X5435" s="27"/>
    </row>
    <row r="5436" spans="1:24" ht="31.5" customHeight="1" x14ac:dyDescent="0.3">
      <c r="A5436" s="4" t="s">
        <v>352</v>
      </c>
      <c r="B5436" s="4" t="s">
        <v>1782</v>
      </c>
      <c r="C5436" s="4" t="s">
        <v>370</v>
      </c>
      <c r="D5436" s="4" t="s">
        <v>12</v>
      </c>
      <c r="E5436" s="14" t="s">
        <v>532</v>
      </c>
      <c r="F5436" s="5">
        <v>159.80000000000001</v>
      </c>
      <c r="G5436" s="5">
        <v>159.80000000000001</v>
      </c>
      <c r="H5436" s="5">
        <v>159.80000000000001</v>
      </c>
      <c r="I5436" s="5"/>
      <c r="J5436" s="5"/>
      <c r="K5436" s="5"/>
      <c r="L5436" s="5">
        <v>-16.600000000000001</v>
      </c>
      <c r="M5436" s="5">
        <f t="shared" si="4590"/>
        <v>143.20000000000002</v>
      </c>
      <c r="N5436" s="5">
        <v>145.446</v>
      </c>
      <c r="O5436" s="5">
        <v>0</v>
      </c>
      <c r="P5436" s="5">
        <v>0</v>
      </c>
      <c r="Q5436" s="5">
        <v>0</v>
      </c>
      <c r="R5436" s="5">
        <v>0</v>
      </c>
      <c r="S5436" s="5">
        <v>0</v>
      </c>
      <c r="T5436" s="5">
        <v>145.44529</v>
      </c>
      <c r="U5436" s="5">
        <v>0</v>
      </c>
      <c r="V5436" s="42">
        <v>0</v>
      </c>
      <c r="W5436" s="5">
        <f t="shared" si="4567"/>
        <v>99.999511846320971</v>
      </c>
      <c r="X5436" s="27"/>
    </row>
    <row r="5437" spans="1:24" ht="31.5" customHeight="1" x14ac:dyDescent="0.3">
      <c r="A5437" s="4" t="s">
        <v>352</v>
      </c>
      <c r="B5437" s="4" t="s">
        <v>1782</v>
      </c>
      <c r="C5437" s="4" t="s">
        <v>370</v>
      </c>
      <c r="D5437" s="4" t="s">
        <v>87</v>
      </c>
      <c r="E5437" s="14" t="s">
        <v>541</v>
      </c>
      <c r="F5437" s="5">
        <f t="shared" ref="F5437:L5437" si="4610">F5438</f>
        <v>1418.6</v>
      </c>
      <c r="G5437" s="5">
        <f t="shared" si="4610"/>
        <v>1418.6</v>
      </c>
      <c r="H5437" s="5">
        <f t="shared" si="4610"/>
        <v>1418.6</v>
      </c>
      <c r="I5437" s="5">
        <f t="shared" si="4610"/>
        <v>0</v>
      </c>
      <c r="J5437" s="5">
        <f t="shared" si="4610"/>
        <v>0</v>
      </c>
      <c r="K5437" s="5">
        <f t="shared" si="4610"/>
        <v>0</v>
      </c>
      <c r="L5437" s="5">
        <f t="shared" si="4610"/>
        <v>0</v>
      </c>
      <c r="M5437" s="5">
        <f t="shared" si="4590"/>
        <v>1418.6</v>
      </c>
      <c r="N5437" s="5">
        <f>N5438</f>
        <v>1402</v>
      </c>
      <c r="O5437" s="5">
        <f>O5438</f>
        <v>744.94500000000005</v>
      </c>
      <c r="P5437" s="5">
        <f t="shared" ref="P5437:V5437" si="4611">P5438</f>
        <v>0</v>
      </c>
      <c r="Q5437" s="5">
        <f t="shared" si="4611"/>
        <v>0</v>
      </c>
      <c r="R5437" s="5">
        <f t="shared" si="4611"/>
        <v>0</v>
      </c>
      <c r="S5437" s="5">
        <f t="shared" si="4611"/>
        <v>0</v>
      </c>
      <c r="T5437" s="5">
        <f t="shared" si="4611"/>
        <v>1399.19938</v>
      </c>
      <c r="U5437" s="5">
        <f t="shared" si="4611"/>
        <v>0</v>
      </c>
      <c r="V5437" s="42">
        <f t="shared" si="4611"/>
        <v>0</v>
      </c>
      <c r="W5437" s="5">
        <f t="shared" si="4567"/>
        <v>99.800241084165478</v>
      </c>
      <c r="X5437" s="27"/>
    </row>
    <row r="5438" spans="1:24" ht="63" customHeight="1" x14ac:dyDescent="0.3">
      <c r="A5438" s="4" t="s">
        <v>352</v>
      </c>
      <c r="B5438" s="4" t="s">
        <v>1782</v>
      </c>
      <c r="C5438" s="4" t="s">
        <v>370</v>
      </c>
      <c r="D5438" s="4" t="s">
        <v>84</v>
      </c>
      <c r="E5438" s="14" t="s">
        <v>1552</v>
      </c>
      <c r="F5438" s="5">
        <v>1418.6</v>
      </c>
      <c r="G5438" s="5">
        <v>1418.6</v>
      </c>
      <c r="H5438" s="5">
        <v>1418.6</v>
      </c>
      <c r="I5438" s="5"/>
      <c r="J5438" s="5"/>
      <c r="K5438" s="5"/>
      <c r="L5438" s="5"/>
      <c r="M5438" s="5">
        <f t="shared" si="4590"/>
        <v>1418.6</v>
      </c>
      <c r="N5438" s="5">
        <v>1402</v>
      </c>
      <c r="O5438" s="5">
        <v>744.94500000000005</v>
      </c>
      <c r="P5438" s="5">
        <v>0</v>
      </c>
      <c r="Q5438" s="5">
        <v>0</v>
      </c>
      <c r="R5438" s="5">
        <v>0</v>
      </c>
      <c r="S5438" s="5">
        <v>0</v>
      </c>
      <c r="T5438" s="5">
        <v>1399.19938</v>
      </c>
      <c r="U5438" s="5">
        <v>0</v>
      </c>
      <c r="V5438" s="42">
        <v>0</v>
      </c>
      <c r="W5438" s="5">
        <f t="shared" si="4567"/>
        <v>99.800241084165478</v>
      </c>
      <c r="X5438" s="27"/>
    </row>
    <row r="5439" spans="1:24" ht="31.5" customHeight="1" x14ac:dyDescent="0.3">
      <c r="A5439" s="4" t="s">
        <v>352</v>
      </c>
      <c r="B5439" s="4" t="s">
        <v>1782</v>
      </c>
      <c r="C5439" s="4" t="s">
        <v>134</v>
      </c>
      <c r="D5439" s="4"/>
      <c r="E5439" s="14" t="s">
        <v>1102</v>
      </c>
      <c r="F5439" s="5">
        <f t="shared" ref="F5439:L5440" si="4612">F5440</f>
        <v>5857</v>
      </c>
      <c r="G5439" s="5">
        <f t="shared" si="4612"/>
        <v>5857</v>
      </c>
      <c r="H5439" s="5">
        <f t="shared" si="4612"/>
        <v>5857</v>
      </c>
      <c r="I5439" s="5">
        <f t="shared" si="4612"/>
        <v>0</v>
      </c>
      <c r="J5439" s="5">
        <f t="shared" si="4612"/>
        <v>0</v>
      </c>
      <c r="K5439" s="5">
        <f t="shared" si="4612"/>
        <v>0</v>
      </c>
      <c r="L5439" s="5">
        <f t="shared" si="4612"/>
        <v>0</v>
      </c>
      <c r="M5439" s="5">
        <f t="shared" si="4590"/>
        <v>5857</v>
      </c>
      <c r="N5439" s="5">
        <f>N5440</f>
        <v>3926</v>
      </c>
      <c r="O5439" s="5">
        <f>O5440</f>
        <v>2863.9278100000001</v>
      </c>
      <c r="P5439" s="5">
        <f t="shared" ref="P5439:V5440" si="4613">P5440</f>
        <v>3926</v>
      </c>
      <c r="Q5439" s="5">
        <f t="shared" si="4613"/>
        <v>2863.9278100000001</v>
      </c>
      <c r="R5439" s="5">
        <f t="shared" si="4613"/>
        <v>0</v>
      </c>
      <c r="S5439" s="5">
        <f t="shared" si="4613"/>
        <v>0</v>
      </c>
      <c r="T5439" s="5">
        <f t="shared" si="4613"/>
        <v>3925.7701399999996</v>
      </c>
      <c r="U5439" s="5">
        <f t="shared" si="4613"/>
        <v>3925.7701399999996</v>
      </c>
      <c r="V5439" s="42">
        <f t="shared" si="4613"/>
        <v>0</v>
      </c>
      <c r="W5439" s="5">
        <f t="shared" si="4567"/>
        <v>99.994145185939871</v>
      </c>
      <c r="X5439" s="27"/>
    </row>
    <row r="5440" spans="1:24" ht="78.75" customHeight="1" x14ac:dyDescent="0.3">
      <c r="A5440" s="4" t="s">
        <v>352</v>
      </c>
      <c r="B5440" s="4" t="s">
        <v>1782</v>
      </c>
      <c r="C5440" s="4" t="s">
        <v>358</v>
      </c>
      <c r="D5440" s="4"/>
      <c r="E5440" s="14" t="s">
        <v>1384</v>
      </c>
      <c r="F5440" s="5">
        <f t="shared" si="4612"/>
        <v>5857</v>
      </c>
      <c r="G5440" s="5">
        <f t="shared" si="4612"/>
        <v>5857</v>
      </c>
      <c r="H5440" s="5">
        <f t="shared" si="4612"/>
        <v>5857</v>
      </c>
      <c r="I5440" s="5">
        <f t="shared" si="4612"/>
        <v>0</v>
      </c>
      <c r="J5440" s="5">
        <f t="shared" si="4612"/>
        <v>0</v>
      </c>
      <c r="K5440" s="5">
        <f t="shared" si="4612"/>
        <v>0</v>
      </c>
      <c r="L5440" s="5">
        <f t="shared" si="4612"/>
        <v>0</v>
      </c>
      <c r="M5440" s="5">
        <f t="shared" si="4590"/>
        <v>5857</v>
      </c>
      <c r="N5440" s="5">
        <f>N5441</f>
        <v>3926</v>
      </c>
      <c r="O5440" s="5">
        <f>O5441</f>
        <v>2863.9278100000001</v>
      </c>
      <c r="P5440" s="5">
        <f t="shared" si="4613"/>
        <v>3926</v>
      </c>
      <c r="Q5440" s="5">
        <f t="shared" si="4613"/>
        <v>2863.9278100000001</v>
      </c>
      <c r="R5440" s="5">
        <f t="shared" si="4613"/>
        <v>0</v>
      </c>
      <c r="S5440" s="5">
        <f t="shared" si="4613"/>
        <v>0</v>
      </c>
      <c r="T5440" s="5">
        <f t="shared" si="4613"/>
        <v>3925.7701399999996</v>
      </c>
      <c r="U5440" s="5">
        <f t="shared" si="4613"/>
        <v>3925.7701399999996</v>
      </c>
      <c r="V5440" s="42">
        <f t="shared" si="4613"/>
        <v>0</v>
      </c>
      <c r="W5440" s="5">
        <f t="shared" si="4567"/>
        <v>99.994145185939871</v>
      </c>
      <c r="X5440" s="27"/>
    </row>
    <row r="5441" spans="1:24" ht="31.5" customHeight="1" x14ac:dyDescent="0.3">
      <c r="A5441" s="4" t="s">
        <v>352</v>
      </c>
      <c r="B5441" s="4" t="s">
        <v>1782</v>
      </c>
      <c r="C5441" s="4" t="s">
        <v>353</v>
      </c>
      <c r="D5441" s="4"/>
      <c r="E5441" s="14" t="s">
        <v>599</v>
      </c>
      <c r="F5441" s="5">
        <f t="shared" ref="F5441:L5441" si="4614">F5442+F5444</f>
        <v>5857</v>
      </c>
      <c r="G5441" s="5">
        <f t="shared" si="4614"/>
        <v>5857</v>
      </c>
      <c r="H5441" s="5">
        <f t="shared" si="4614"/>
        <v>5857</v>
      </c>
      <c r="I5441" s="5">
        <f t="shared" si="4614"/>
        <v>0</v>
      </c>
      <c r="J5441" s="5">
        <f t="shared" si="4614"/>
        <v>0</v>
      </c>
      <c r="K5441" s="5">
        <f t="shared" si="4614"/>
        <v>0</v>
      </c>
      <c r="L5441" s="5">
        <f t="shared" si="4614"/>
        <v>0</v>
      </c>
      <c r="M5441" s="5">
        <f t="shared" si="4590"/>
        <v>5857</v>
      </c>
      <c r="N5441" s="5">
        <f>N5442+N5444</f>
        <v>3926</v>
      </c>
      <c r="O5441" s="5">
        <f>O5442+O5444</f>
        <v>2863.9278100000001</v>
      </c>
      <c r="P5441" s="5">
        <f t="shared" ref="P5441:V5441" si="4615">P5442+P5444</f>
        <v>3926</v>
      </c>
      <c r="Q5441" s="5">
        <f t="shared" si="4615"/>
        <v>2863.9278100000001</v>
      </c>
      <c r="R5441" s="5">
        <f t="shared" si="4615"/>
        <v>0</v>
      </c>
      <c r="S5441" s="5">
        <f t="shared" si="4615"/>
        <v>0</v>
      </c>
      <c r="T5441" s="5">
        <f t="shared" si="4615"/>
        <v>3925.7701399999996</v>
      </c>
      <c r="U5441" s="5">
        <f t="shared" si="4615"/>
        <v>3925.7701399999996</v>
      </c>
      <c r="V5441" s="42">
        <f t="shared" si="4615"/>
        <v>0</v>
      </c>
      <c r="W5441" s="5">
        <f t="shared" si="4567"/>
        <v>99.994145185939871</v>
      </c>
      <c r="X5441" s="27"/>
    </row>
    <row r="5442" spans="1:24" ht="78.75" customHeight="1" x14ac:dyDescent="0.3">
      <c r="A5442" s="4" t="s">
        <v>352</v>
      </c>
      <c r="B5442" s="4" t="s">
        <v>1782</v>
      </c>
      <c r="C5442" s="4" t="s">
        <v>353</v>
      </c>
      <c r="D5442" s="4" t="s">
        <v>18</v>
      </c>
      <c r="E5442" s="14" t="s">
        <v>528</v>
      </c>
      <c r="F5442" s="5">
        <f t="shared" ref="F5442:L5442" si="4616">F5443</f>
        <v>3936.3999999999996</v>
      </c>
      <c r="G5442" s="5">
        <f t="shared" si="4616"/>
        <v>3936.3999999999996</v>
      </c>
      <c r="H5442" s="5">
        <f t="shared" si="4616"/>
        <v>3936.3999999999996</v>
      </c>
      <c r="I5442" s="5">
        <f t="shared" si="4616"/>
        <v>0</v>
      </c>
      <c r="J5442" s="5">
        <f t="shared" si="4616"/>
        <v>0</v>
      </c>
      <c r="K5442" s="5">
        <f t="shared" si="4616"/>
        <v>0</v>
      </c>
      <c r="L5442" s="5">
        <f t="shared" si="4616"/>
        <v>0</v>
      </c>
      <c r="M5442" s="5">
        <f t="shared" si="4590"/>
        <v>3936.3999999999996</v>
      </c>
      <c r="N5442" s="5">
        <f>N5443</f>
        <v>2935.73</v>
      </c>
      <c r="O5442" s="5">
        <f>O5443</f>
        <v>2020.3038100000001</v>
      </c>
      <c r="P5442" s="5">
        <f t="shared" ref="P5442:V5442" si="4617">P5443</f>
        <v>2935.73</v>
      </c>
      <c r="Q5442" s="5">
        <f t="shared" si="4617"/>
        <v>2020.3038100000001</v>
      </c>
      <c r="R5442" s="5">
        <f t="shared" si="4617"/>
        <v>0</v>
      </c>
      <c r="S5442" s="5">
        <f t="shared" si="4617"/>
        <v>0</v>
      </c>
      <c r="T5442" s="5">
        <f t="shared" si="4617"/>
        <v>2935.6609199999998</v>
      </c>
      <c r="U5442" s="5">
        <f t="shared" si="4617"/>
        <v>2935.6609199999998</v>
      </c>
      <c r="V5442" s="42">
        <f t="shared" si="4617"/>
        <v>0</v>
      </c>
      <c r="W5442" s="5">
        <f t="shared" si="4567"/>
        <v>99.997646922571221</v>
      </c>
      <c r="X5442" s="27"/>
    </row>
    <row r="5443" spans="1:24" ht="31.5" customHeight="1" x14ac:dyDescent="0.3">
      <c r="A5443" s="4" t="s">
        <v>352</v>
      </c>
      <c r="B5443" s="4" t="s">
        <v>1782</v>
      </c>
      <c r="C5443" s="4" t="s">
        <v>353</v>
      </c>
      <c r="D5443" s="4" t="s">
        <v>28</v>
      </c>
      <c r="E5443" s="14" t="s">
        <v>530</v>
      </c>
      <c r="F5443" s="5">
        <v>3936.3999999999996</v>
      </c>
      <c r="G5443" s="5">
        <v>3936.3999999999996</v>
      </c>
      <c r="H5443" s="5">
        <v>3936.3999999999996</v>
      </c>
      <c r="I5443" s="5"/>
      <c r="J5443" s="5"/>
      <c r="K5443" s="5"/>
      <c r="L5443" s="5"/>
      <c r="M5443" s="5">
        <f t="shared" si="4590"/>
        <v>3936.3999999999996</v>
      </c>
      <c r="N5443" s="5">
        <v>2935.73</v>
      </c>
      <c r="O5443" s="5">
        <v>2020.3038100000001</v>
      </c>
      <c r="P5443" s="5">
        <f>N5443</f>
        <v>2935.73</v>
      </c>
      <c r="Q5443" s="5">
        <f>O5443</f>
        <v>2020.3038100000001</v>
      </c>
      <c r="R5443" s="5">
        <v>0</v>
      </c>
      <c r="S5443" s="5">
        <v>0</v>
      </c>
      <c r="T5443" s="5">
        <v>2935.6609199999998</v>
      </c>
      <c r="U5443" s="5">
        <f>T5443</f>
        <v>2935.6609199999998</v>
      </c>
      <c r="V5443" s="42">
        <v>0</v>
      </c>
      <c r="W5443" s="5">
        <f t="shared" si="4567"/>
        <v>99.997646922571221</v>
      </c>
      <c r="X5443" s="27"/>
    </row>
    <row r="5444" spans="1:24" ht="31.5" customHeight="1" x14ac:dyDescent="0.3">
      <c r="A5444" s="4" t="s">
        <v>352</v>
      </c>
      <c r="B5444" s="4" t="s">
        <v>1782</v>
      </c>
      <c r="C5444" s="4" t="s">
        <v>353</v>
      </c>
      <c r="D5444" s="4" t="s">
        <v>11</v>
      </c>
      <c r="E5444" s="14" t="s">
        <v>531</v>
      </c>
      <c r="F5444" s="5">
        <f t="shared" ref="F5444:L5444" si="4618">F5445</f>
        <v>1920.6</v>
      </c>
      <c r="G5444" s="5">
        <f t="shared" si="4618"/>
        <v>1920.6</v>
      </c>
      <c r="H5444" s="5">
        <f t="shared" si="4618"/>
        <v>1920.6</v>
      </c>
      <c r="I5444" s="5">
        <f t="shared" si="4618"/>
        <v>0</v>
      </c>
      <c r="J5444" s="5">
        <f t="shared" si="4618"/>
        <v>0</v>
      </c>
      <c r="K5444" s="5">
        <f t="shared" si="4618"/>
        <v>0</v>
      </c>
      <c r="L5444" s="5">
        <f t="shared" si="4618"/>
        <v>0</v>
      </c>
      <c r="M5444" s="5">
        <f t="shared" si="4590"/>
        <v>1920.6</v>
      </c>
      <c r="N5444" s="5">
        <f>N5445</f>
        <v>990.27</v>
      </c>
      <c r="O5444" s="5">
        <f>O5445</f>
        <v>843.62400000000002</v>
      </c>
      <c r="P5444" s="5">
        <f t="shared" ref="P5444:V5444" si="4619">P5445</f>
        <v>990.27</v>
      </c>
      <c r="Q5444" s="5">
        <f t="shared" si="4619"/>
        <v>843.62400000000002</v>
      </c>
      <c r="R5444" s="5">
        <f t="shared" si="4619"/>
        <v>0</v>
      </c>
      <c r="S5444" s="5">
        <f t="shared" si="4619"/>
        <v>0</v>
      </c>
      <c r="T5444" s="5">
        <f t="shared" si="4619"/>
        <v>990.10922000000005</v>
      </c>
      <c r="U5444" s="5">
        <f t="shared" si="4619"/>
        <v>990.10922000000005</v>
      </c>
      <c r="V5444" s="42">
        <f t="shared" si="4619"/>
        <v>0</v>
      </c>
      <c r="W5444" s="5">
        <f t="shared" si="4567"/>
        <v>99.983764023953071</v>
      </c>
      <c r="X5444" s="27"/>
    </row>
    <row r="5445" spans="1:24" ht="31.5" customHeight="1" x14ac:dyDescent="0.3">
      <c r="A5445" s="4" t="s">
        <v>352</v>
      </c>
      <c r="B5445" s="4" t="s">
        <v>1782</v>
      </c>
      <c r="C5445" s="4" t="s">
        <v>353</v>
      </c>
      <c r="D5445" s="4" t="s">
        <v>12</v>
      </c>
      <c r="E5445" s="14" t="s">
        <v>532</v>
      </c>
      <c r="F5445" s="5">
        <v>1920.6</v>
      </c>
      <c r="G5445" s="5">
        <v>1920.6</v>
      </c>
      <c r="H5445" s="5">
        <v>1920.6</v>
      </c>
      <c r="I5445" s="5"/>
      <c r="J5445" s="5"/>
      <c r="K5445" s="5"/>
      <c r="L5445" s="5"/>
      <c r="M5445" s="5">
        <f t="shared" si="4590"/>
        <v>1920.6</v>
      </c>
      <c r="N5445" s="5">
        <v>990.27</v>
      </c>
      <c r="O5445" s="5">
        <v>843.62400000000002</v>
      </c>
      <c r="P5445" s="5">
        <f>N5445</f>
        <v>990.27</v>
      </c>
      <c r="Q5445" s="5">
        <f>O5445</f>
        <v>843.62400000000002</v>
      </c>
      <c r="R5445" s="5">
        <v>0</v>
      </c>
      <c r="S5445" s="5">
        <v>0</v>
      </c>
      <c r="T5445" s="5">
        <v>990.10922000000005</v>
      </c>
      <c r="U5445" s="5">
        <f>T5445</f>
        <v>990.10922000000005</v>
      </c>
      <c r="V5445" s="42">
        <v>0</v>
      </c>
      <c r="W5445" s="5">
        <f t="shared" si="4567"/>
        <v>99.983764023953071</v>
      </c>
      <c r="X5445" s="27"/>
    </row>
    <row r="5446" spans="1:24" ht="31.5" customHeight="1" x14ac:dyDescent="0.3">
      <c r="A5446" s="4" t="s">
        <v>352</v>
      </c>
      <c r="B5446" s="4" t="s">
        <v>1782</v>
      </c>
      <c r="C5446" s="4" t="s">
        <v>205</v>
      </c>
      <c r="D5446" s="4"/>
      <c r="E5446" s="14" t="s">
        <v>1210</v>
      </c>
      <c r="F5446" s="5">
        <f t="shared" ref="F5446:L5452" si="4620">F5447</f>
        <v>38810.6</v>
      </c>
      <c r="G5446" s="5">
        <f t="shared" si="4620"/>
        <v>38810.6</v>
      </c>
      <c r="H5446" s="5">
        <f t="shared" si="4620"/>
        <v>38810.6</v>
      </c>
      <c r="I5446" s="5">
        <f t="shared" si="4620"/>
        <v>0</v>
      </c>
      <c r="J5446" s="5">
        <f t="shared" si="4620"/>
        <v>0</v>
      </c>
      <c r="K5446" s="5">
        <f t="shared" si="4620"/>
        <v>0</v>
      </c>
      <c r="L5446" s="5">
        <f t="shared" si="4620"/>
        <v>28220.845999999998</v>
      </c>
      <c r="M5446" s="5">
        <f t="shared" si="4590"/>
        <v>67031.445999999996</v>
      </c>
      <c r="N5446" s="5">
        <f t="shared" ref="N5446:O5448" si="4621">N5447</f>
        <v>66781.445999999996</v>
      </c>
      <c r="O5446" s="5">
        <f t="shared" si="4621"/>
        <v>41419.495859999995</v>
      </c>
      <c r="P5446" s="5">
        <f t="shared" ref="P5446:V5452" si="4622">P5447</f>
        <v>0</v>
      </c>
      <c r="Q5446" s="5">
        <f t="shared" si="4622"/>
        <v>0</v>
      </c>
      <c r="R5446" s="5">
        <f t="shared" si="4622"/>
        <v>0</v>
      </c>
      <c r="S5446" s="5">
        <f t="shared" si="4622"/>
        <v>0</v>
      </c>
      <c r="T5446" s="5">
        <f t="shared" si="4622"/>
        <v>66770.143419999993</v>
      </c>
      <c r="U5446" s="5">
        <f t="shared" si="4622"/>
        <v>0</v>
      </c>
      <c r="V5446" s="42">
        <f t="shared" si="4622"/>
        <v>0</v>
      </c>
      <c r="W5446" s="5">
        <f t="shared" si="4567"/>
        <v>99.98307526913986</v>
      </c>
      <c r="X5446" s="27"/>
    </row>
    <row r="5447" spans="1:24" ht="47.25" customHeight="1" x14ac:dyDescent="0.3">
      <c r="A5447" s="4" t="s">
        <v>352</v>
      </c>
      <c r="B5447" s="4" t="s">
        <v>1782</v>
      </c>
      <c r="C5447" s="4" t="s">
        <v>206</v>
      </c>
      <c r="D5447" s="4"/>
      <c r="E5447" s="14" t="s">
        <v>1224</v>
      </c>
      <c r="F5447" s="5">
        <f t="shared" si="4620"/>
        <v>38810.6</v>
      </c>
      <c r="G5447" s="5">
        <f t="shared" si="4620"/>
        <v>38810.6</v>
      </c>
      <c r="H5447" s="5">
        <f t="shared" si="4620"/>
        <v>38810.6</v>
      </c>
      <c r="I5447" s="5">
        <f t="shared" si="4620"/>
        <v>0</v>
      </c>
      <c r="J5447" s="5">
        <f t="shared" si="4620"/>
        <v>0</v>
      </c>
      <c r="K5447" s="5">
        <f t="shared" si="4620"/>
        <v>0</v>
      </c>
      <c r="L5447" s="5">
        <f t="shared" si="4620"/>
        <v>28220.845999999998</v>
      </c>
      <c r="M5447" s="5">
        <f t="shared" si="4590"/>
        <v>67031.445999999996</v>
      </c>
      <c r="N5447" s="5">
        <f t="shared" si="4621"/>
        <v>66781.445999999996</v>
      </c>
      <c r="O5447" s="5">
        <f t="shared" si="4621"/>
        <v>41419.495859999995</v>
      </c>
      <c r="P5447" s="5">
        <f t="shared" si="4622"/>
        <v>0</v>
      </c>
      <c r="Q5447" s="5">
        <f t="shared" si="4622"/>
        <v>0</v>
      </c>
      <c r="R5447" s="5">
        <f t="shared" si="4622"/>
        <v>0</v>
      </c>
      <c r="S5447" s="5">
        <f t="shared" si="4622"/>
        <v>0</v>
      </c>
      <c r="T5447" s="5">
        <f t="shared" si="4622"/>
        <v>66770.143419999993</v>
      </c>
      <c r="U5447" s="5">
        <f t="shared" si="4622"/>
        <v>0</v>
      </c>
      <c r="V5447" s="42">
        <f t="shared" si="4622"/>
        <v>0</v>
      </c>
      <c r="W5447" s="5">
        <f t="shared" si="4567"/>
        <v>99.98307526913986</v>
      </c>
      <c r="X5447" s="27"/>
    </row>
    <row r="5448" spans="1:24" ht="47.25" customHeight="1" x14ac:dyDescent="0.3">
      <c r="A5448" s="4" t="s">
        <v>352</v>
      </c>
      <c r="B5448" s="4" t="s">
        <v>1782</v>
      </c>
      <c r="C5448" s="4" t="s">
        <v>373</v>
      </c>
      <c r="D5448" s="4"/>
      <c r="E5448" s="14" t="s">
        <v>1226</v>
      </c>
      <c r="F5448" s="5">
        <f t="shared" si="4620"/>
        <v>38810.6</v>
      </c>
      <c r="G5448" s="5">
        <f t="shared" si="4620"/>
        <v>38810.6</v>
      </c>
      <c r="H5448" s="5">
        <f t="shared" si="4620"/>
        <v>38810.6</v>
      </c>
      <c r="I5448" s="5">
        <f t="shared" si="4620"/>
        <v>0</v>
      </c>
      <c r="J5448" s="5">
        <f t="shared" si="4620"/>
        <v>0</v>
      </c>
      <c r="K5448" s="5">
        <f t="shared" si="4620"/>
        <v>0</v>
      </c>
      <c r="L5448" s="5">
        <f t="shared" si="4620"/>
        <v>28220.845999999998</v>
      </c>
      <c r="M5448" s="5">
        <f t="shared" si="4590"/>
        <v>67031.445999999996</v>
      </c>
      <c r="N5448" s="5">
        <f t="shared" si="4621"/>
        <v>66781.445999999996</v>
      </c>
      <c r="O5448" s="5">
        <f t="shared" si="4621"/>
        <v>41419.495859999995</v>
      </c>
      <c r="P5448" s="5">
        <f t="shared" si="4622"/>
        <v>0</v>
      </c>
      <c r="Q5448" s="5">
        <f t="shared" si="4622"/>
        <v>0</v>
      </c>
      <c r="R5448" s="5">
        <f t="shared" si="4622"/>
        <v>0</v>
      </c>
      <c r="S5448" s="5">
        <f t="shared" si="4622"/>
        <v>0</v>
      </c>
      <c r="T5448" s="5">
        <f t="shared" si="4622"/>
        <v>66770.143419999993</v>
      </c>
      <c r="U5448" s="5">
        <f t="shared" si="4622"/>
        <v>0</v>
      </c>
      <c r="V5448" s="42">
        <f t="shared" si="4622"/>
        <v>0</v>
      </c>
      <c r="W5448" s="5">
        <f t="shared" si="4567"/>
        <v>99.98307526913986</v>
      </c>
      <c r="X5448" s="27"/>
    </row>
    <row r="5449" spans="1:24" ht="47.25" customHeight="1" x14ac:dyDescent="0.3">
      <c r="A5449" s="4" t="s">
        <v>352</v>
      </c>
      <c r="B5449" s="4" t="s">
        <v>1782</v>
      </c>
      <c r="C5449" s="4" t="s">
        <v>371</v>
      </c>
      <c r="D5449" s="4"/>
      <c r="E5449" s="14" t="s">
        <v>789</v>
      </c>
      <c r="F5449" s="5">
        <f t="shared" ref="F5449:K5449" si="4623">F5452</f>
        <v>38810.6</v>
      </c>
      <c r="G5449" s="5">
        <f t="shared" si="4623"/>
        <v>38810.6</v>
      </c>
      <c r="H5449" s="5">
        <f t="shared" si="4623"/>
        <v>38810.6</v>
      </c>
      <c r="I5449" s="5">
        <f t="shared" si="4623"/>
        <v>0</v>
      </c>
      <c r="J5449" s="5">
        <f t="shared" si="4623"/>
        <v>0</v>
      </c>
      <c r="K5449" s="5">
        <f t="shared" si="4623"/>
        <v>0</v>
      </c>
      <c r="L5449" s="5">
        <f>L5452</f>
        <v>28220.845999999998</v>
      </c>
      <c r="M5449" s="5">
        <f t="shared" si="4590"/>
        <v>67031.445999999996</v>
      </c>
      <c r="N5449" s="5">
        <f>N5452+N5450</f>
        <v>66781.445999999996</v>
      </c>
      <c r="O5449" s="5">
        <f>O5452+O5450</f>
        <v>41419.495859999995</v>
      </c>
      <c r="P5449" s="5">
        <f t="shared" ref="P5449:V5449" si="4624">P5452+P5450</f>
        <v>0</v>
      </c>
      <c r="Q5449" s="5">
        <f t="shared" si="4624"/>
        <v>0</v>
      </c>
      <c r="R5449" s="5">
        <f t="shared" si="4624"/>
        <v>0</v>
      </c>
      <c r="S5449" s="5">
        <f t="shared" si="4624"/>
        <v>0</v>
      </c>
      <c r="T5449" s="5">
        <f>T5452+T5450</f>
        <v>66770.143419999993</v>
      </c>
      <c r="U5449" s="5">
        <f t="shared" si="4624"/>
        <v>0</v>
      </c>
      <c r="V5449" s="42">
        <f t="shared" si="4624"/>
        <v>0</v>
      </c>
      <c r="W5449" s="5">
        <f t="shared" si="4567"/>
        <v>99.98307526913986</v>
      </c>
      <c r="X5449" s="27"/>
    </row>
    <row r="5450" spans="1:24" ht="31.5" customHeight="1" x14ac:dyDescent="0.3">
      <c r="A5450" s="4" t="s">
        <v>352</v>
      </c>
      <c r="B5450" s="4" t="s">
        <v>1782</v>
      </c>
      <c r="C5450" s="4" t="s">
        <v>371</v>
      </c>
      <c r="D5450" s="4" t="s">
        <v>87</v>
      </c>
      <c r="E5450" s="14" t="s">
        <v>541</v>
      </c>
      <c r="F5450" s="5"/>
      <c r="G5450" s="5"/>
      <c r="H5450" s="5"/>
      <c r="I5450" s="5"/>
      <c r="J5450" s="5"/>
      <c r="K5450" s="5"/>
      <c r="L5450" s="5"/>
      <c r="M5450" s="5">
        <f t="shared" si="4590"/>
        <v>0</v>
      </c>
      <c r="N5450" s="5">
        <f>N5451</f>
        <v>813.76549999999997</v>
      </c>
      <c r="O5450" s="5">
        <f>O5451</f>
        <v>550.00082999999995</v>
      </c>
      <c r="P5450" s="5">
        <f t="shared" ref="P5450:V5450" si="4625">P5451</f>
        <v>0</v>
      </c>
      <c r="Q5450" s="5">
        <f t="shared" si="4625"/>
        <v>0</v>
      </c>
      <c r="R5450" s="5">
        <f t="shared" si="4625"/>
        <v>0</v>
      </c>
      <c r="S5450" s="5">
        <f t="shared" si="4625"/>
        <v>0</v>
      </c>
      <c r="T5450" s="5">
        <f>T5451</f>
        <v>813.76549999999997</v>
      </c>
      <c r="U5450" s="5">
        <f t="shared" si="4625"/>
        <v>0</v>
      </c>
      <c r="V5450" s="42">
        <f t="shared" si="4625"/>
        <v>0</v>
      </c>
      <c r="W5450" s="5">
        <f t="shared" si="4567"/>
        <v>100</v>
      </c>
      <c r="X5450" s="27"/>
    </row>
    <row r="5451" spans="1:24" ht="63" customHeight="1" x14ac:dyDescent="0.3">
      <c r="A5451" s="4" t="s">
        <v>352</v>
      </c>
      <c r="B5451" s="4" t="s">
        <v>1782</v>
      </c>
      <c r="C5451" s="4" t="s">
        <v>371</v>
      </c>
      <c r="D5451" s="4" t="s">
        <v>84</v>
      </c>
      <c r="E5451" s="14" t="s">
        <v>1552</v>
      </c>
      <c r="F5451" s="5"/>
      <c r="G5451" s="5"/>
      <c r="H5451" s="5"/>
      <c r="I5451" s="5"/>
      <c r="J5451" s="5"/>
      <c r="K5451" s="5"/>
      <c r="L5451" s="5"/>
      <c r="M5451" s="5">
        <f t="shared" si="4590"/>
        <v>0</v>
      </c>
      <c r="N5451" s="5">
        <v>813.76549999999997</v>
      </c>
      <c r="O5451" s="5">
        <v>550.00082999999995</v>
      </c>
      <c r="P5451" s="5">
        <v>0</v>
      </c>
      <c r="Q5451" s="5">
        <v>0</v>
      </c>
      <c r="R5451" s="5">
        <v>0</v>
      </c>
      <c r="S5451" s="5">
        <v>0</v>
      </c>
      <c r="T5451" s="5">
        <v>813.76549999999997</v>
      </c>
      <c r="U5451" s="5">
        <v>0</v>
      </c>
      <c r="V5451" s="42">
        <v>0</v>
      </c>
      <c r="W5451" s="5">
        <f t="shared" si="4567"/>
        <v>100</v>
      </c>
      <c r="X5451" s="27"/>
    </row>
    <row r="5452" spans="1:24" ht="15.75" customHeight="1" x14ac:dyDescent="0.3">
      <c r="A5452" s="4" t="s">
        <v>352</v>
      </c>
      <c r="B5452" s="4" t="s">
        <v>1782</v>
      </c>
      <c r="C5452" s="4" t="s">
        <v>371</v>
      </c>
      <c r="D5452" s="4" t="s">
        <v>13</v>
      </c>
      <c r="E5452" s="14" t="s">
        <v>547</v>
      </c>
      <c r="F5452" s="5">
        <f t="shared" si="4620"/>
        <v>38810.6</v>
      </c>
      <c r="G5452" s="5">
        <f t="shared" si="4620"/>
        <v>38810.6</v>
      </c>
      <c r="H5452" s="5">
        <f t="shared" si="4620"/>
        <v>38810.6</v>
      </c>
      <c r="I5452" s="5">
        <f t="shared" si="4620"/>
        <v>0</v>
      </c>
      <c r="J5452" s="5">
        <f t="shared" si="4620"/>
        <v>0</v>
      </c>
      <c r="K5452" s="5">
        <f t="shared" si="4620"/>
        <v>0</v>
      </c>
      <c r="L5452" s="5">
        <f t="shared" si="4620"/>
        <v>28220.845999999998</v>
      </c>
      <c r="M5452" s="5">
        <f t="shared" si="4590"/>
        <v>67031.445999999996</v>
      </c>
      <c r="N5452" s="5">
        <f>N5453+N5454</f>
        <v>65967.680500000002</v>
      </c>
      <c r="O5452" s="5">
        <f>O5453+O5454</f>
        <v>40869.495029999998</v>
      </c>
      <c r="P5452" s="5">
        <f t="shared" si="4622"/>
        <v>0</v>
      </c>
      <c r="Q5452" s="5">
        <f t="shared" si="4622"/>
        <v>0</v>
      </c>
      <c r="R5452" s="5">
        <f t="shared" si="4622"/>
        <v>0</v>
      </c>
      <c r="S5452" s="5">
        <f t="shared" si="4622"/>
        <v>0</v>
      </c>
      <c r="T5452" s="5">
        <f>T5453+T5454</f>
        <v>65956.377919999999</v>
      </c>
      <c r="U5452" s="5">
        <f t="shared" si="4622"/>
        <v>0</v>
      </c>
      <c r="V5452" s="42">
        <f t="shared" si="4622"/>
        <v>0</v>
      </c>
      <c r="W5452" s="5">
        <f t="shared" si="4567"/>
        <v>99.982866488689098</v>
      </c>
      <c r="X5452" s="27"/>
    </row>
    <row r="5453" spans="1:24" ht="63" customHeight="1" x14ac:dyDescent="0.3">
      <c r="A5453" s="4" t="s">
        <v>352</v>
      </c>
      <c r="B5453" s="4" t="s">
        <v>1782</v>
      </c>
      <c r="C5453" s="4" t="s">
        <v>371</v>
      </c>
      <c r="D5453" s="4" t="s">
        <v>198</v>
      </c>
      <c r="E5453" s="14" t="s">
        <v>548</v>
      </c>
      <c r="F5453" s="5">
        <v>38810.6</v>
      </c>
      <c r="G5453" s="5">
        <v>38810.6</v>
      </c>
      <c r="H5453" s="5">
        <v>38810.6</v>
      </c>
      <c r="I5453" s="5"/>
      <c r="J5453" s="5"/>
      <c r="K5453" s="5"/>
      <c r="L5453" s="5">
        <f>10000+10000+8220.846</f>
        <v>28220.845999999998</v>
      </c>
      <c r="M5453" s="5">
        <f t="shared" si="4590"/>
        <v>67031.445999999996</v>
      </c>
      <c r="N5453" s="5">
        <v>55268.022190000003</v>
      </c>
      <c r="O5453" s="5">
        <v>34706.03254</v>
      </c>
      <c r="P5453" s="5">
        <v>0</v>
      </c>
      <c r="Q5453" s="5">
        <v>0</v>
      </c>
      <c r="R5453" s="5">
        <v>0</v>
      </c>
      <c r="S5453" s="5">
        <v>0</v>
      </c>
      <c r="T5453" s="5">
        <v>55256.71961</v>
      </c>
      <c r="U5453" s="5">
        <v>0</v>
      </c>
      <c r="V5453" s="42">
        <v>0</v>
      </c>
      <c r="W5453" s="5">
        <f t="shared" ref="W5453:W5516" si="4626">T5453/N5453*100</f>
        <v>99.979549512444748</v>
      </c>
      <c r="X5453" s="27"/>
    </row>
    <row r="5454" spans="1:24" ht="15.75" customHeight="1" x14ac:dyDescent="0.3">
      <c r="A5454" s="4" t="s">
        <v>352</v>
      </c>
      <c r="B5454" s="4" t="s">
        <v>1782</v>
      </c>
      <c r="C5454" s="4" t="s">
        <v>371</v>
      </c>
      <c r="D5454" s="4" t="s">
        <v>14</v>
      </c>
      <c r="E5454" s="14" t="s">
        <v>549</v>
      </c>
      <c r="F5454" s="5"/>
      <c r="G5454" s="5"/>
      <c r="H5454" s="5"/>
      <c r="I5454" s="5"/>
      <c r="J5454" s="5"/>
      <c r="K5454" s="5"/>
      <c r="L5454" s="5"/>
      <c r="M5454" s="5">
        <f t="shared" si="4590"/>
        <v>0</v>
      </c>
      <c r="N5454" s="5">
        <v>10699.658310000001</v>
      </c>
      <c r="O5454" s="5">
        <v>6163.4624899999999</v>
      </c>
      <c r="P5454" s="5">
        <v>0</v>
      </c>
      <c r="Q5454" s="5">
        <v>0</v>
      </c>
      <c r="R5454" s="5">
        <v>0</v>
      </c>
      <c r="S5454" s="5">
        <v>0</v>
      </c>
      <c r="T5454" s="5">
        <v>10699.658310000001</v>
      </c>
      <c r="U5454" s="5">
        <v>0</v>
      </c>
      <c r="V5454" s="42">
        <v>0</v>
      </c>
      <c r="W5454" s="5">
        <f t="shared" si="4626"/>
        <v>100</v>
      </c>
      <c r="X5454" s="27"/>
    </row>
    <row r="5455" spans="1:24" ht="31.5" customHeight="1" x14ac:dyDescent="0.3">
      <c r="A5455" s="4" t="s">
        <v>352</v>
      </c>
      <c r="B5455" s="4" t="s">
        <v>1782</v>
      </c>
      <c r="C5455" s="4" t="s">
        <v>25</v>
      </c>
      <c r="D5455" s="4"/>
      <c r="E5455" s="14" t="s">
        <v>834</v>
      </c>
      <c r="F5455" s="5">
        <f t="shared" ref="F5455:L5455" si="4627">F5456</f>
        <v>26541.9</v>
      </c>
      <c r="G5455" s="5">
        <f t="shared" si="4627"/>
        <v>26541.9</v>
      </c>
      <c r="H5455" s="5">
        <f t="shared" si="4627"/>
        <v>26541.9</v>
      </c>
      <c r="I5455" s="5">
        <f t="shared" si="4627"/>
        <v>0</v>
      </c>
      <c r="J5455" s="5">
        <f t="shared" si="4627"/>
        <v>0</v>
      </c>
      <c r="K5455" s="5">
        <f t="shared" si="4627"/>
        <v>0</v>
      </c>
      <c r="L5455" s="5">
        <f t="shared" si="4627"/>
        <v>268.39999999999998</v>
      </c>
      <c r="M5455" s="5">
        <f t="shared" si="4590"/>
        <v>26810.300000000003</v>
      </c>
      <c r="N5455" s="5">
        <f>N5456</f>
        <v>27321.1</v>
      </c>
      <c r="O5455" s="5">
        <f>O5456</f>
        <v>16860.439149999998</v>
      </c>
      <c r="P5455" s="5">
        <f t="shared" ref="P5455:V5455" si="4628">P5456</f>
        <v>0</v>
      </c>
      <c r="Q5455" s="5">
        <f t="shared" si="4628"/>
        <v>0</v>
      </c>
      <c r="R5455" s="5">
        <f t="shared" si="4628"/>
        <v>0</v>
      </c>
      <c r="S5455" s="5">
        <f t="shared" si="4628"/>
        <v>0</v>
      </c>
      <c r="T5455" s="5">
        <f t="shared" si="4628"/>
        <v>27316.8665</v>
      </c>
      <c r="U5455" s="5">
        <f t="shared" si="4628"/>
        <v>0</v>
      </c>
      <c r="V5455" s="42">
        <f t="shared" si="4628"/>
        <v>0</v>
      </c>
      <c r="W5455" s="5">
        <f t="shared" si="4626"/>
        <v>99.984504650252006</v>
      </c>
      <c r="X5455" s="27"/>
    </row>
    <row r="5456" spans="1:24" ht="31.5" customHeight="1" x14ac:dyDescent="0.3">
      <c r="A5456" s="4" t="s">
        <v>352</v>
      </c>
      <c r="B5456" s="4" t="s">
        <v>1782</v>
      </c>
      <c r="C5456" s="4" t="s">
        <v>26</v>
      </c>
      <c r="D5456" s="4"/>
      <c r="E5456" s="14" t="s">
        <v>837</v>
      </c>
      <c r="F5456" s="5">
        <f t="shared" ref="F5456:L5456" si="4629">F5457+F5460</f>
        <v>26541.9</v>
      </c>
      <c r="G5456" s="5">
        <f t="shared" si="4629"/>
        <v>26541.9</v>
      </c>
      <c r="H5456" s="5">
        <f t="shared" si="4629"/>
        <v>26541.9</v>
      </c>
      <c r="I5456" s="5">
        <f t="shared" si="4629"/>
        <v>0</v>
      </c>
      <c r="J5456" s="5">
        <f t="shared" si="4629"/>
        <v>0</v>
      </c>
      <c r="K5456" s="5">
        <f t="shared" si="4629"/>
        <v>0</v>
      </c>
      <c r="L5456" s="5">
        <f t="shared" si="4629"/>
        <v>268.39999999999998</v>
      </c>
      <c r="M5456" s="5">
        <f t="shared" si="4590"/>
        <v>26810.300000000003</v>
      </c>
      <c r="N5456" s="5">
        <f>N5457+N5460</f>
        <v>27321.1</v>
      </c>
      <c r="O5456" s="5">
        <f>O5457+O5460</f>
        <v>16860.439149999998</v>
      </c>
      <c r="P5456" s="5">
        <f t="shared" ref="P5456:V5456" si="4630">P5457+P5460</f>
        <v>0</v>
      </c>
      <c r="Q5456" s="5">
        <f t="shared" si="4630"/>
        <v>0</v>
      </c>
      <c r="R5456" s="5">
        <f t="shared" si="4630"/>
        <v>0</v>
      </c>
      <c r="S5456" s="5">
        <f t="shared" si="4630"/>
        <v>0</v>
      </c>
      <c r="T5456" s="5">
        <f t="shared" si="4630"/>
        <v>27316.8665</v>
      </c>
      <c r="U5456" s="5">
        <f t="shared" si="4630"/>
        <v>0</v>
      </c>
      <c r="V5456" s="42">
        <f t="shared" si="4630"/>
        <v>0</v>
      </c>
      <c r="W5456" s="5">
        <f t="shared" si="4626"/>
        <v>99.984504650252006</v>
      </c>
      <c r="X5456" s="27"/>
    </row>
    <row r="5457" spans="1:24" ht="31.5" customHeight="1" x14ac:dyDescent="0.3">
      <c r="A5457" s="4" t="s">
        <v>352</v>
      </c>
      <c r="B5457" s="4" t="s">
        <v>1782</v>
      </c>
      <c r="C5457" s="4" t="s">
        <v>27</v>
      </c>
      <c r="D5457" s="4"/>
      <c r="E5457" s="14" t="s">
        <v>827</v>
      </c>
      <c r="F5457" s="5">
        <f t="shared" ref="F5457:L5458" si="4631">F5458</f>
        <v>24847.9</v>
      </c>
      <c r="G5457" s="5">
        <f t="shared" si="4631"/>
        <v>24847.9</v>
      </c>
      <c r="H5457" s="5">
        <f t="shared" si="4631"/>
        <v>24847.9</v>
      </c>
      <c r="I5457" s="5">
        <f t="shared" si="4631"/>
        <v>0</v>
      </c>
      <c r="J5457" s="5">
        <f t="shared" si="4631"/>
        <v>0</v>
      </c>
      <c r="K5457" s="5">
        <f t="shared" si="4631"/>
        <v>0</v>
      </c>
      <c r="L5457" s="5">
        <f t="shared" si="4631"/>
        <v>268.39999999999998</v>
      </c>
      <c r="M5457" s="5">
        <f t="shared" si="4590"/>
        <v>25116.300000000003</v>
      </c>
      <c r="N5457" s="5">
        <f>N5458</f>
        <v>25609.852879999999</v>
      </c>
      <c r="O5457" s="5">
        <f>O5458</f>
        <v>15607.92715</v>
      </c>
      <c r="P5457" s="5">
        <f t="shared" ref="P5457:V5458" si="4632">P5458</f>
        <v>0</v>
      </c>
      <c r="Q5457" s="5">
        <f t="shared" si="4632"/>
        <v>0</v>
      </c>
      <c r="R5457" s="5">
        <f t="shared" si="4632"/>
        <v>0</v>
      </c>
      <c r="S5457" s="5">
        <f t="shared" si="4632"/>
        <v>0</v>
      </c>
      <c r="T5457" s="5">
        <f t="shared" si="4632"/>
        <v>25605.61938</v>
      </c>
      <c r="U5457" s="5">
        <f t="shared" si="4632"/>
        <v>0</v>
      </c>
      <c r="V5457" s="42">
        <f t="shared" si="4632"/>
        <v>0</v>
      </c>
      <c r="W5457" s="5">
        <f t="shared" si="4626"/>
        <v>99.983469252947927</v>
      </c>
      <c r="X5457" s="27"/>
    </row>
    <row r="5458" spans="1:24" ht="78.75" customHeight="1" x14ac:dyDescent="0.3">
      <c r="A5458" s="4" t="s">
        <v>352</v>
      </c>
      <c r="B5458" s="4" t="s">
        <v>1782</v>
      </c>
      <c r="C5458" s="4" t="s">
        <v>27</v>
      </c>
      <c r="D5458" s="4" t="s">
        <v>18</v>
      </c>
      <c r="E5458" s="14" t="s">
        <v>528</v>
      </c>
      <c r="F5458" s="5">
        <f t="shared" si="4631"/>
        <v>24847.9</v>
      </c>
      <c r="G5458" s="5">
        <f t="shared" si="4631"/>
        <v>24847.9</v>
      </c>
      <c r="H5458" s="5">
        <f t="shared" si="4631"/>
        <v>24847.9</v>
      </c>
      <c r="I5458" s="5">
        <f t="shared" si="4631"/>
        <v>0</v>
      </c>
      <c r="J5458" s="5">
        <f t="shared" si="4631"/>
        <v>0</v>
      </c>
      <c r="K5458" s="5">
        <f t="shared" si="4631"/>
        <v>0</v>
      </c>
      <c r="L5458" s="5">
        <f t="shared" si="4631"/>
        <v>268.39999999999998</v>
      </c>
      <c r="M5458" s="5">
        <f t="shared" si="4590"/>
        <v>25116.300000000003</v>
      </c>
      <c r="N5458" s="5">
        <f>N5459</f>
        <v>25609.852879999999</v>
      </c>
      <c r="O5458" s="5">
        <f>O5459</f>
        <v>15607.92715</v>
      </c>
      <c r="P5458" s="5">
        <f t="shared" si="4632"/>
        <v>0</v>
      </c>
      <c r="Q5458" s="5">
        <f t="shared" si="4632"/>
        <v>0</v>
      </c>
      <c r="R5458" s="5">
        <f t="shared" si="4632"/>
        <v>0</v>
      </c>
      <c r="S5458" s="5">
        <f t="shared" si="4632"/>
        <v>0</v>
      </c>
      <c r="T5458" s="5">
        <f t="shared" si="4632"/>
        <v>25605.61938</v>
      </c>
      <c r="U5458" s="5">
        <f t="shared" si="4632"/>
        <v>0</v>
      </c>
      <c r="V5458" s="42">
        <f t="shared" si="4632"/>
        <v>0</v>
      </c>
      <c r="W5458" s="5">
        <f t="shared" si="4626"/>
        <v>99.983469252947927</v>
      </c>
      <c r="X5458" s="27"/>
    </row>
    <row r="5459" spans="1:24" ht="31.5" customHeight="1" x14ac:dyDescent="0.3">
      <c r="A5459" s="4" t="s">
        <v>352</v>
      </c>
      <c r="B5459" s="4" t="s">
        <v>1782</v>
      </c>
      <c r="C5459" s="4" t="s">
        <v>27</v>
      </c>
      <c r="D5459" s="4" t="s">
        <v>28</v>
      </c>
      <c r="E5459" s="14" t="s">
        <v>530</v>
      </c>
      <c r="F5459" s="5">
        <v>24847.9</v>
      </c>
      <c r="G5459" s="5">
        <v>24847.9</v>
      </c>
      <c r="H5459" s="5">
        <v>24847.9</v>
      </c>
      <c r="I5459" s="5"/>
      <c r="J5459" s="5"/>
      <c r="K5459" s="5"/>
      <c r="L5459" s="5">
        <v>268.39999999999998</v>
      </c>
      <c r="M5459" s="5">
        <f t="shared" si="4590"/>
        <v>25116.300000000003</v>
      </c>
      <c r="N5459" s="5">
        <v>25609.852879999999</v>
      </c>
      <c r="O5459" s="5">
        <v>15607.92715</v>
      </c>
      <c r="P5459" s="5">
        <v>0</v>
      </c>
      <c r="Q5459" s="5">
        <v>0</v>
      </c>
      <c r="R5459" s="5">
        <v>0</v>
      </c>
      <c r="S5459" s="5">
        <v>0</v>
      </c>
      <c r="T5459" s="5">
        <v>25605.61938</v>
      </c>
      <c r="U5459" s="5">
        <v>0</v>
      </c>
      <c r="V5459" s="42">
        <v>0</v>
      </c>
      <c r="W5459" s="5">
        <f t="shared" si="4626"/>
        <v>99.983469252947927</v>
      </c>
      <c r="X5459" s="27"/>
    </row>
    <row r="5460" spans="1:24" ht="31.5" customHeight="1" x14ac:dyDescent="0.3">
      <c r="A5460" s="4" t="s">
        <v>352</v>
      </c>
      <c r="B5460" s="4" t="s">
        <v>1782</v>
      </c>
      <c r="C5460" s="4" t="s">
        <v>29</v>
      </c>
      <c r="D5460" s="4"/>
      <c r="E5460" s="14" t="s">
        <v>828</v>
      </c>
      <c r="F5460" s="5">
        <f t="shared" ref="F5460:L5460" si="4633">F5461+F5463</f>
        <v>1694</v>
      </c>
      <c r="G5460" s="5">
        <f t="shared" si="4633"/>
        <v>1694</v>
      </c>
      <c r="H5460" s="5">
        <f t="shared" si="4633"/>
        <v>1694</v>
      </c>
      <c r="I5460" s="5">
        <f t="shared" si="4633"/>
        <v>0</v>
      </c>
      <c r="J5460" s="5">
        <f t="shared" si="4633"/>
        <v>0</v>
      </c>
      <c r="K5460" s="5">
        <f t="shared" si="4633"/>
        <v>0</v>
      </c>
      <c r="L5460" s="5">
        <f t="shared" si="4633"/>
        <v>0</v>
      </c>
      <c r="M5460" s="5">
        <f t="shared" si="4590"/>
        <v>1694</v>
      </c>
      <c r="N5460" s="5">
        <f>N5461+N5463</f>
        <v>1711.24712</v>
      </c>
      <c r="O5460" s="5">
        <f>O5461+O5463</f>
        <v>1252.5120000000002</v>
      </c>
      <c r="P5460" s="5">
        <f t="shared" ref="P5460:V5460" si="4634">P5461+P5463</f>
        <v>0</v>
      </c>
      <c r="Q5460" s="5">
        <f t="shared" si="4634"/>
        <v>0</v>
      </c>
      <c r="R5460" s="5">
        <f t="shared" si="4634"/>
        <v>0</v>
      </c>
      <c r="S5460" s="5">
        <f t="shared" si="4634"/>
        <v>0</v>
      </c>
      <c r="T5460" s="5">
        <f t="shared" si="4634"/>
        <v>1711.24712</v>
      </c>
      <c r="U5460" s="5">
        <f t="shared" si="4634"/>
        <v>0</v>
      </c>
      <c r="V5460" s="42">
        <f t="shared" si="4634"/>
        <v>0</v>
      </c>
      <c r="W5460" s="5">
        <f t="shared" si="4626"/>
        <v>100</v>
      </c>
      <c r="X5460" s="27"/>
    </row>
    <row r="5461" spans="1:24" ht="78.75" customHeight="1" x14ac:dyDescent="0.3">
      <c r="A5461" s="4" t="s">
        <v>352</v>
      </c>
      <c r="B5461" s="4" t="s">
        <v>1782</v>
      </c>
      <c r="C5461" s="4" t="s">
        <v>29</v>
      </c>
      <c r="D5461" s="4" t="s">
        <v>18</v>
      </c>
      <c r="E5461" s="14" t="s">
        <v>528</v>
      </c>
      <c r="F5461" s="5">
        <f t="shared" ref="F5461:L5461" si="4635">F5462</f>
        <v>1.4</v>
      </c>
      <c r="G5461" s="5">
        <f t="shared" si="4635"/>
        <v>0.7</v>
      </c>
      <c r="H5461" s="5">
        <f t="shared" si="4635"/>
        <v>0</v>
      </c>
      <c r="I5461" s="5">
        <f t="shared" si="4635"/>
        <v>0</v>
      </c>
      <c r="J5461" s="5">
        <f t="shared" si="4635"/>
        <v>0</v>
      </c>
      <c r="K5461" s="5">
        <f t="shared" si="4635"/>
        <v>0</v>
      </c>
      <c r="L5461" s="5">
        <f t="shared" si="4635"/>
        <v>0</v>
      </c>
      <c r="M5461" s="5">
        <f t="shared" si="4590"/>
        <v>1.4</v>
      </c>
      <c r="N5461" s="5">
        <f>N5462</f>
        <v>0.28749999999999998</v>
      </c>
      <c r="O5461" s="5">
        <f>O5462</f>
        <v>0.80500000000000005</v>
      </c>
      <c r="P5461" s="5">
        <f t="shared" ref="P5461:V5461" si="4636">P5462</f>
        <v>0</v>
      </c>
      <c r="Q5461" s="5">
        <f t="shared" si="4636"/>
        <v>0</v>
      </c>
      <c r="R5461" s="5">
        <f t="shared" si="4636"/>
        <v>0</v>
      </c>
      <c r="S5461" s="5">
        <f t="shared" si="4636"/>
        <v>0</v>
      </c>
      <c r="T5461" s="5">
        <f t="shared" si="4636"/>
        <v>0.28749999999999998</v>
      </c>
      <c r="U5461" s="5">
        <f t="shared" si="4636"/>
        <v>0</v>
      </c>
      <c r="V5461" s="42">
        <f t="shared" si="4636"/>
        <v>0</v>
      </c>
      <c r="W5461" s="5">
        <f t="shared" si="4626"/>
        <v>100</v>
      </c>
      <c r="X5461" s="27"/>
    </row>
    <row r="5462" spans="1:24" ht="31.5" customHeight="1" x14ac:dyDescent="0.3">
      <c r="A5462" s="4" t="s">
        <v>352</v>
      </c>
      <c r="B5462" s="4" t="s">
        <v>1782</v>
      </c>
      <c r="C5462" s="4" t="s">
        <v>29</v>
      </c>
      <c r="D5462" s="4" t="s">
        <v>28</v>
      </c>
      <c r="E5462" s="14" t="s">
        <v>530</v>
      </c>
      <c r="F5462" s="5">
        <v>1.4</v>
      </c>
      <c r="G5462" s="5">
        <v>0.7</v>
      </c>
      <c r="H5462" s="5"/>
      <c r="I5462" s="5"/>
      <c r="J5462" s="5"/>
      <c r="K5462" s="5"/>
      <c r="L5462" s="5"/>
      <c r="M5462" s="5">
        <f t="shared" si="4590"/>
        <v>1.4</v>
      </c>
      <c r="N5462" s="5">
        <v>0.28749999999999998</v>
      </c>
      <c r="O5462" s="5">
        <v>0.80500000000000005</v>
      </c>
      <c r="P5462" s="5">
        <v>0</v>
      </c>
      <c r="Q5462" s="5">
        <v>0</v>
      </c>
      <c r="R5462" s="5">
        <v>0</v>
      </c>
      <c r="S5462" s="5">
        <v>0</v>
      </c>
      <c r="T5462" s="5">
        <v>0.28749999999999998</v>
      </c>
      <c r="U5462" s="5">
        <v>0</v>
      </c>
      <c r="V5462" s="42">
        <v>0</v>
      </c>
      <c r="W5462" s="5">
        <f t="shared" si="4626"/>
        <v>100</v>
      </c>
      <c r="X5462" s="27"/>
    </row>
    <row r="5463" spans="1:24" ht="31.5" customHeight="1" x14ac:dyDescent="0.3">
      <c r="A5463" s="4" t="s">
        <v>352</v>
      </c>
      <c r="B5463" s="4" t="s">
        <v>1782</v>
      </c>
      <c r="C5463" s="4" t="s">
        <v>29</v>
      </c>
      <c r="D5463" s="4" t="s">
        <v>11</v>
      </c>
      <c r="E5463" s="14" t="s">
        <v>531</v>
      </c>
      <c r="F5463" s="5">
        <f t="shared" ref="F5463:L5463" si="4637">F5464</f>
        <v>1692.6</v>
      </c>
      <c r="G5463" s="5">
        <f t="shared" si="4637"/>
        <v>1693.3</v>
      </c>
      <c r="H5463" s="5">
        <f t="shared" si="4637"/>
        <v>1694</v>
      </c>
      <c r="I5463" s="5">
        <f t="shared" si="4637"/>
        <v>0</v>
      </c>
      <c r="J5463" s="5">
        <f t="shared" si="4637"/>
        <v>0</v>
      </c>
      <c r="K5463" s="5">
        <f t="shared" si="4637"/>
        <v>0</v>
      </c>
      <c r="L5463" s="5">
        <f t="shared" si="4637"/>
        <v>0</v>
      </c>
      <c r="M5463" s="5">
        <f t="shared" si="4590"/>
        <v>1692.6</v>
      </c>
      <c r="N5463" s="5">
        <f>N5464</f>
        <v>1710.9596200000001</v>
      </c>
      <c r="O5463" s="5">
        <f>O5464</f>
        <v>1251.7070000000001</v>
      </c>
      <c r="P5463" s="5">
        <f t="shared" ref="P5463:V5463" si="4638">P5464</f>
        <v>0</v>
      </c>
      <c r="Q5463" s="5">
        <f t="shared" si="4638"/>
        <v>0</v>
      </c>
      <c r="R5463" s="5">
        <f t="shared" si="4638"/>
        <v>0</v>
      </c>
      <c r="S5463" s="5">
        <f t="shared" si="4638"/>
        <v>0</v>
      </c>
      <c r="T5463" s="5">
        <f t="shared" si="4638"/>
        <v>1710.9596200000001</v>
      </c>
      <c r="U5463" s="5">
        <f t="shared" si="4638"/>
        <v>0</v>
      </c>
      <c r="V5463" s="42">
        <f t="shared" si="4638"/>
        <v>0</v>
      </c>
      <c r="W5463" s="5">
        <f t="shared" si="4626"/>
        <v>100</v>
      </c>
      <c r="X5463" s="27"/>
    </row>
    <row r="5464" spans="1:24" ht="31.5" customHeight="1" x14ac:dyDescent="0.3">
      <c r="A5464" s="4" t="s">
        <v>352</v>
      </c>
      <c r="B5464" s="4" t="s">
        <v>1782</v>
      </c>
      <c r="C5464" s="4" t="s">
        <v>29</v>
      </c>
      <c r="D5464" s="4" t="s">
        <v>12</v>
      </c>
      <c r="E5464" s="14" t="s">
        <v>532</v>
      </c>
      <c r="F5464" s="5">
        <v>1692.6</v>
      </c>
      <c r="G5464" s="5">
        <v>1693.3</v>
      </c>
      <c r="H5464" s="5">
        <v>1694</v>
      </c>
      <c r="I5464" s="5"/>
      <c r="J5464" s="5"/>
      <c r="K5464" s="5"/>
      <c r="L5464" s="5"/>
      <c r="M5464" s="5">
        <f t="shared" si="4590"/>
        <v>1692.6</v>
      </c>
      <c r="N5464" s="5">
        <v>1710.9596200000001</v>
      </c>
      <c r="O5464" s="5">
        <v>1251.7070000000001</v>
      </c>
      <c r="P5464" s="5">
        <v>0</v>
      </c>
      <c r="Q5464" s="5">
        <v>0</v>
      </c>
      <c r="R5464" s="5">
        <v>0</v>
      </c>
      <c r="S5464" s="5">
        <v>0</v>
      </c>
      <c r="T5464" s="5">
        <v>1710.9596200000001</v>
      </c>
      <c r="U5464" s="5">
        <v>0</v>
      </c>
      <c r="V5464" s="42">
        <v>0</v>
      </c>
      <c r="W5464" s="5">
        <f t="shared" si="4626"/>
        <v>100</v>
      </c>
      <c r="X5464" s="27"/>
    </row>
    <row r="5465" spans="1:24" ht="47.25" customHeight="1" x14ac:dyDescent="0.3">
      <c r="A5465" s="4" t="s">
        <v>352</v>
      </c>
      <c r="B5465" s="4" t="s">
        <v>1782</v>
      </c>
      <c r="C5465" s="4" t="s">
        <v>38</v>
      </c>
      <c r="D5465" s="4"/>
      <c r="E5465" s="14" t="s">
        <v>838</v>
      </c>
      <c r="F5465" s="5"/>
      <c r="G5465" s="5"/>
      <c r="H5465" s="5"/>
      <c r="I5465" s="5"/>
      <c r="J5465" s="5"/>
      <c r="K5465" s="5"/>
      <c r="L5465" s="5"/>
      <c r="M5465" s="5">
        <f>M5470</f>
        <v>0</v>
      </c>
      <c r="N5465" s="5">
        <f>N5470+N5466</f>
        <v>18477.856</v>
      </c>
      <c r="O5465" s="5">
        <f t="shared" ref="O5465:V5465" si="4639">O5470+O5466</f>
        <v>18040.183000000001</v>
      </c>
      <c r="P5465" s="5">
        <f t="shared" si="4639"/>
        <v>0</v>
      </c>
      <c r="Q5465" s="5">
        <f t="shared" si="4639"/>
        <v>0</v>
      </c>
      <c r="R5465" s="5">
        <f t="shared" si="4639"/>
        <v>0</v>
      </c>
      <c r="S5465" s="5">
        <f t="shared" si="4639"/>
        <v>0</v>
      </c>
      <c r="T5465" s="5">
        <f t="shared" si="4639"/>
        <v>18477.856</v>
      </c>
      <c r="U5465" s="5">
        <f t="shared" si="4639"/>
        <v>0</v>
      </c>
      <c r="V5465" s="42">
        <f t="shared" si="4639"/>
        <v>0</v>
      </c>
      <c r="W5465" s="5">
        <f t="shared" si="4626"/>
        <v>100</v>
      </c>
      <c r="X5465" s="27"/>
    </row>
    <row r="5466" spans="1:24" ht="31.5" customHeight="1" x14ac:dyDescent="0.3">
      <c r="A5466" s="4" t="s">
        <v>352</v>
      </c>
      <c r="B5466" s="4" t="s">
        <v>1782</v>
      </c>
      <c r="C5466" s="4" t="s">
        <v>45</v>
      </c>
      <c r="D5466" s="4"/>
      <c r="E5466" s="14" t="s">
        <v>839</v>
      </c>
      <c r="F5466" s="5"/>
      <c r="G5466" s="5"/>
      <c r="H5466" s="5"/>
      <c r="I5466" s="5"/>
      <c r="J5466" s="5"/>
      <c r="K5466" s="5"/>
      <c r="L5466" s="5"/>
      <c r="M5466" s="5">
        <f>M5467</f>
        <v>0</v>
      </c>
      <c r="N5466" s="5">
        <f t="shared" ref="N5466:V5468" si="4640">N5467</f>
        <v>345.673</v>
      </c>
      <c r="O5466" s="5">
        <f t="shared" si="4640"/>
        <v>8</v>
      </c>
      <c r="P5466" s="5">
        <f t="shared" si="4640"/>
        <v>0</v>
      </c>
      <c r="Q5466" s="5">
        <f t="shared" si="4640"/>
        <v>0</v>
      </c>
      <c r="R5466" s="5">
        <f t="shared" si="4640"/>
        <v>0</v>
      </c>
      <c r="S5466" s="5">
        <f t="shared" si="4640"/>
        <v>0</v>
      </c>
      <c r="T5466" s="5">
        <f t="shared" si="4640"/>
        <v>345.673</v>
      </c>
      <c r="U5466" s="5">
        <f t="shared" si="4640"/>
        <v>0</v>
      </c>
      <c r="V5466" s="42">
        <f t="shared" si="4640"/>
        <v>0</v>
      </c>
      <c r="W5466" s="5">
        <f t="shared" si="4626"/>
        <v>100</v>
      </c>
      <c r="X5466" s="27"/>
    </row>
    <row r="5467" spans="1:24" ht="31.5" customHeight="1" x14ac:dyDescent="0.3">
      <c r="A5467" s="4" t="s">
        <v>352</v>
      </c>
      <c r="B5467" s="4" t="s">
        <v>1782</v>
      </c>
      <c r="C5467" s="4" t="s">
        <v>46</v>
      </c>
      <c r="D5467" s="4"/>
      <c r="E5467" s="14" t="s">
        <v>840</v>
      </c>
      <c r="F5467" s="5"/>
      <c r="G5467" s="5"/>
      <c r="H5467" s="5"/>
      <c r="I5467" s="5"/>
      <c r="J5467" s="5"/>
      <c r="K5467" s="5"/>
      <c r="L5467" s="5"/>
      <c r="M5467" s="5">
        <f>M5468</f>
        <v>0</v>
      </c>
      <c r="N5467" s="5">
        <f t="shared" si="4640"/>
        <v>345.673</v>
      </c>
      <c r="O5467" s="5">
        <f t="shared" si="4640"/>
        <v>8</v>
      </c>
      <c r="P5467" s="5">
        <f t="shared" si="4640"/>
        <v>0</v>
      </c>
      <c r="Q5467" s="5">
        <f t="shared" si="4640"/>
        <v>0</v>
      </c>
      <c r="R5467" s="5">
        <f t="shared" si="4640"/>
        <v>0</v>
      </c>
      <c r="S5467" s="5">
        <f t="shared" si="4640"/>
        <v>0</v>
      </c>
      <c r="T5467" s="5">
        <f t="shared" si="4640"/>
        <v>345.673</v>
      </c>
      <c r="U5467" s="5">
        <f t="shared" si="4640"/>
        <v>0</v>
      </c>
      <c r="V5467" s="42">
        <f t="shared" si="4640"/>
        <v>0</v>
      </c>
      <c r="W5467" s="5">
        <f t="shared" si="4626"/>
        <v>100</v>
      </c>
      <c r="X5467" s="27"/>
    </row>
    <row r="5468" spans="1:24" ht="15.75" customHeight="1" x14ac:dyDescent="0.3">
      <c r="A5468" s="4" t="s">
        <v>352</v>
      </c>
      <c r="B5468" s="4" t="s">
        <v>1782</v>
      </c>
      <c r="C5468" s="4" t="s">
        <v>46</v>
      </c>
      <c r="D5468" s="4" t="s">
        <v>13</v>
      </c>
      <c r="E5468" s="14" t="s">
        <v>547</v>
      </c>
      <c r="F5468" s="5"/>
      <c r="G5468" s="5"/>
      <c r="H5468" s="5"/>
      <c r="I5468" s="5"/>
      <c r="J5468" s="5"/>
      <c r="K5468" s="5"/>
      <c r="L5468" s="5"/>
      <c r="M5468" s="5">
        <f>M5469</f>
        <v>0</v>
      </c>
      <c r="N5468" s="5">
        <f t="shared" si="4640"/>
        <v>345.673</v>
      </c>
      <c r="O5468" s="5">
        <f t="shared" si="4640"/>
        <v>8</v>
      </c>
      <c r="P5468" s="5">
        <f t="shared" si="4640"/>
        <v>0</v>
      </c>
      <c r="Q5468" s="5">
        <f t="shared" si="4640"/>
        <v>0</v>
      </c>
      <c r="R5468" s="5">
        <f t="shared" si="4640"/>
        <v>0</v>
      </c>
      <c r="S5468" s="5">
        <f t="shared" si="4640"/>
        <v>0</v>
      </c>
      <c r="T5468" s="5">
        <f t="shared" si="4640"/>
        <v>345.673</v>
      </c>
      <c r="U5468" s="5">
        <f t="shared" si="4640"/>
        <v>0</v>
      </c>
      <c r="V5468" s="42">
        <f t="shared" si="4640"/>
        <v>0</v>
      </c>
      <c r="W5468" s="5">
        <f t="shared" si="4626"/>
        <v>100</v>
      </c>
      <c r="X5468" s="27"/>
    </row>
    <row r="5469" spans="1:24" ht="15.75" customHeight="1" x14ac:dyDescent="0.3">
      <c r="A5469" s="4" t="s">
        <v>352</v>
      </c>
      <c r="B5469" s="4" t="s">
        <v>1782</v>
      </c>
      <c r="C5469" s="4" t="s">
        <v>46</v>
      </c>
      <c r="D5469" s="4" t="s">
        <v>14</v>
      </c>
      <c r="E5469" s="14" t="s">
        <v>549</v>
      </c>
      <c r="F5469" s="5"/>
      <c r="G5469" s="5"/>
      <c r="H5469" s="5"/>
      <c r="I5469" s="5"/>
      <c r="J5469" s="5"/>
      <c r="K5469" s="5"/>
      <c r="L5469" s="5"/>
      <c r="M5469" s="5">
        <v>0</v>
      </c>
      <c r="N5469" s="5">
        <v>345.673</v>
      </c>
      <c r="O5469" s="5">
        <v>8</v>
      </c>
      <c r="P5469" s="5">
        <v>0</v>
      </c>
      <c r="Q5469" s="5">
        <v>0</v>
      </c>
      <c r="R5469" s="5">
        <v>0</v>
      </c>
      <c r="S5469" s="5">
        <v>0</v>
      </c>
      <c r="T5469" s="5">
        <v>345.673</v>
      </c>
      <c r="U5469" s="5">
        <v>0</v>
      </c>
      <c r="V5469" s="42">
        <v>0</v>
      </c>
      <c r="W5469" s="5">
        <f t="shared" si="4626"/>
        <v>100</v>
      </c>
      <c r="X5469" s="27"/>
    </row>
    <row r="5470" spans="1:24" ht="15.75" customHeight="1" x14ac:dyDescent="0.3">
      <c r="A5470" s="4" t="s">
        <v>352</v>
      </c>
      <c r="B5470" s="4" t="s">
        <v>1782</v>
      </c>
      <c r="C5470" s="4" t="s">
        <v>39</v>
      </c>
      <c r="D5470" s="4"/>
      <c r="E5470" s="14" t="s">
        <v>841</v>
      </c>
      <c r="F5470" s="5"/>
      <c r="G5470" s="5"/>
      <c r="H5470" s="5"/>
      <c r="I5470" s="5"/>
      <c r="J5470" s="5"/>
      <c r="K5470" s="5"/>
      <c r="L5470" s="5"/>
      <c r="M5470" s="5">
        <f>M5471</f>
        <v>0</v>
      </c>
      <c r="N5470" s="5">
        <f t="shared" ref="N5470:O5472" si="4641">N5471</f>
        <v>18132.183000000001</v>
      </c>
      <c r="O5470" s="5">
        <f t="shared" si="4641"/>
        <v>18032.183000000001</v>
      </c>
      <c r="P5470" s="5">
        <f t="shared" ref="P5470:V5472" si="4642">P5471</f>
        <v>0</v>
      </c>
      <c r="Q5470" s="5">
        <f t="shared" si="4642"/>
        <v>0</v>
      </c>
      <c r="R5470" s="5">
        <f t="shared" si="4642"/>
        <v>0</v>
      </c>
      <c r="S5470" s="5">
        <f t="shared" si="4642"/>
        <v>0</v>
      </c>
      <c r="T5470" s="5">
        <f t="shared" si="4642"/>
        <v>18132.183000000001</v>
      </c>
      <c r="U5470" s="5">
        <f t="shared" si="4642"/>
        <v>0</v>
      </c>
      <c r="V5470" s="42">
        <f t="shared" si="4642"/>
        <v>0</v>
      </c>
      <c r="W5470" s="5">
        <f t="shared" si="4626"/>
        <v>100</v>
      </c>
      <c r="X5470" s="27"/>
    </row>
    <row r="5471" spans="1:24" ht="15.75" customHeight="1" x14ac:dyDescent="0.3">
      <c r="A5471" s="4" t="s">
        <v>352</v>
      </c>
      <c r="B5471" s="4" t="s">
        <v>1782</v>
      </c>
      <c r="C5471" s="4" t="s">
        <v>40</v>
      </c>
      <c r="D5471" s="4"/>
      <c r="E5471" s="14" t="s">
        <v>842</v>
      </c>
      <c r="F5471" s="5"/>
      <c r="G5471" s="5"/>
      <c r="H5471" s="5"/>
      <c r="I5471" s="5"/>
      <c r="J5471" s="5"/>
      <c r="K5471" s="5"/>
      <c r="L5471" s="5"/>
      <c r="M5471" s="5">
        <f>M5472</f>
        <v>0</v>
      </c>
      <c r="N5471" s="5">
        <f t="shared" si="4641"/>
        <v>18132.183000000001</v>
      </c>
      <c r="O5471" s="5">
        <f t="shared" si="4641"/>
        <v>18032.183000000001</v>
      </c>
      <c r="P5471" s="5">
        <f t="shared" si="4642"/>
        <v>0</v>
      </c>
      <c r="Q5471" s="5">
        <f t="shared" si="4642"/>
        <v>0</v>
      </c>
      <c r="R5471" s="5">
        <f t="shared" si="4642"/>
        <v>0</v>
      </c>
      <c r="S5471" s="5">
        <f t="shared" si="4642"/>
        <v>0</v>
      </c>
      <c r="T5471" s="5">
        <f t="shared" si="4642"/>
        <v>18132.183000000001</v>
      </c>
      <c r="U5471" s="5">
        <f t="shared" si="4642"/>
        <v>0</v>
      </c>
      <c r="V5471" s="42">
        <f t="shared" si="4642"/>
        <v>0</v>
      </c>
      <c r="W5471" s="5">
        <f t="shared" si="4626"/>
        <v>100</v>
      </c>
      <c r="X5471" s="27"/>
    </row>
    <row r="5472" spans="1:24" ht="15.75" customHeight="1" x14ac:dyDescent="0.3">
      <c r="A5472" s="4" t="s">
        <v>352</v>
      </c>
      <c r="B5472" s="4" t="s">
        <v>1782</v>
      </c>
      <c r="C5472" s="4" t="s">
        <v>40</v>
      </c>
      <c r="D5472" s="4" t="s">
        <v>131</v>
      </c>
      <c r="E5472" s="14" t="s">
        <v>533</v>
      </c>
      <c r="F5472" s="5"/>
      <c r="G5472" s="5"/>
      <c r="H5472" s="5"/>
      <c r="I5472" s="5"/>
      <c r="J5472" s="5"/>
      <c r="K5472" s="5"/>
      <c r="L5472" s="5"/>
      <c r="M5472" s="5">
        <f>M5473</f>
        <v>0</v>
      </c>
      <c r="N5472" s="5">
        <f t="shared" si="4641"/>
        <v>18132.183000000001</v>
      </c>
      <c r="O5472" s="5">
        <f t="shared" si="4641"/>
        <v>18032.183000000001</v>
      </c>
      <c r="P5472" s="5">
        <f t="shared" si="4642"/>
        <v>0</v>
      </c>
      <c r="Q5472" s="5">
        <f t="shared" si="4642"/>
        <v>0</v>
      </c>
      <c r="R5472" s="5">
        <f t="shared" si="4642"/>
        <v>0</v>
      </c>
      <c r="S5472" s="5">
        <f t="shared" si="4642"/>
        <v>0</v>
      </c>
      <c r="T5472" s="5">
        <f t="shared" si="4642"/>
        <v>18132.183000000001</v>
      </c>
      <c r="U5472" s="5">
        <f t="shared" si="4642"/>
        <v>0</v>
      </c>
      <c r="V5472" s="42">
        <f t="shared" si="4642"/>
        <v>0</v>
      </c>
      <c r="W5472" s="5">
        <f t="shared" si="4626"/>
        <v>100</v>
      </c>
      <c r="X5472" s="27"/>
    </row>
    <row r="5473" spans="1:24" ht="31.5" customHeight="1" x14ac:dyDescent="0.3">
      <c r="A5473" s="4" t="s">
        <v>352</v>
      </c>
      <c r="B5473" s="4" t="s">
        <v>1782</v>
      </c>
      <c r="C5473" s="4" t="s">
        <v>40</v>
      </c>
      <c r="D5473" s="4" t="s">
        <v>354</v>
      </c>
      <c r="E5473" s="14" t="s">
        <v>535</v>
      </c>
      <c r="F5473" s="5"/>
      <c r="G5473" s="5"/>
      <c r="H5473" s="5"/>
      <c r="I5473" s="5"/>
      <c r="J5473" s="5"/>
      <c r="K5473" s="5"/>
      <c r="L5473" s="5"/>
      <c r="M5473" s="5">
        <v>0</v>
      </c>
      <c r="N5473" s="5">
        <v>18132.183000000001</v>
      </c>
      <c r="O5473" s="5">
        <v>18032.183000000001</v>
      </c>
      <c r="P5473" s="5">
        <v>0</v>
      </c>
      <c r="Q5473" s="5">
        <v>0</v>
      </c>
      <c r="R5473" s="5">
        <v>0</v>
      </c>
      <c r="S5473" s="5">
        <v>0</v>
      </c>
      <c r="T5473" s="5">
        <v>18132.183000000001</v>
      </c>
      <c r="U5473" s="5">
        <v>0</v>
      </c>
      <c r="V5473" s="42">
        <v>0</v>
      </c>
      <c r="W5473" s="5">
        <f t="shared" si="4626"/>
        <v>100</v>
      </c>
      <c r="X5473" s="27"/>
    </row>
    <row r="5474" spans="1:24" s="3" customFormat="1" ht="31.5" customHeight="1" x14ac:dyDescent="0.3">
      <c r="A5474" s="7" t="s">
        <v>374</v>
      </c>
      <c r="B5474" s="7" t="s">
        <v>1759</v>
      </c>
      <c r="C5474" s="7"/>
      <c r="D5474" s="7"/>
      <c r="E5474" s="18" t="s">
        <v>485</v>
      </c>
      <c r="F5474" s="8">
        <f t="shared" ref="F5474:L5474" si="4643">F5482+F5475</f>
        <v>182898.29999999996</v>
      </c>
      <c r="G5474" s="8">
        <f t="shared" si="4643"/>
        <v>184713.19999999998</v>
      </c>
      <c r="H5474" s="8">
        <f t="shared" si="4643"/>
        <v>184413.19999999998</v>
      </c>
      <c r="I5474" s="8">
        <f t="shared" si="4643"/>
        <v>11709.7</v>
      </c>
      <c r="J5474" s="8">
        <f t="shared" si="4643"/>
        <v>0</v>
      </c>
      <c r="K5474" s="8">
        <f t="shared" si="4643"/>
        <v>0</v>
      </c>
      <c r="L5474" s="8">
        <f t="shared" si="4643"/>
        <v>312.13999999999947</v>
      </c>
      <c r="M5474" s="8">
        <f t="shared" si="4590"/>
        <v>194920.13999999998</v>
      </c>
      <c r="N5474" s="8">
        <f>N5482+N5475</f>
        <v>194916.10200000001</v>
      </c>
      <c r="O5474" s="8">
        <f>O5482+O5475</f>
        <v>130186.12553999999</v>
      </c>
      <c r="P5474" s="8">
        <f t="shared" ref="P5474:V5474" si="4644">P5482+P5475</f>
        <v>1907.5</v>
      </c>
      <c r="Q5474" s="8">
        <f t="shared" si="4644"/>
        <v>1326.99622</v>
      </c>
      <c r="R5474" s="8">
        <f t="shared" si="4644"/>
        <v>10415.888999999999</v>
      </c>
      <c r="S5474" s="8">
        <f t="shared" si="4644"/>
        <v>1657.98687</v>
      </c>
      <c r="T5474" s="8">
        <f t="shared" si="4644"/>
        <v>194645.14707000001</v>
      </c>
      <c r="U5474" s="8">
        <f t="shared" si="4644"/>
        <v>1660.6235199999999</v>
      </c>
      <c r="V5474" s="40">
        <f t="shared" si="4644"/>
        <v>10415.88825</v>
      </c>
      <c r="W5474" s="8">
        <f t="shared" si="4626"/>
        <v>99.860988944874336</v>
      </c>
      <c r="X5474" s="22"/>
    </row>
    <row r="5475" spans="1:24" s="3" customFormat="1" ht="15.75" customHeight="1" x14ac:dyDescent="0.3">
      <c r="A5475" s="7" t="s">
        <v>374</v>
      </c>
      <c r="B5475" s="7" t="s">
        <v>5</v>
      </c>
      <c r="C5475" s="7"/>
      <c r="D5475" s="7"/>
      <c r="E5475" s="18" t="s">
        <v>491</v>
      </c>
      <c r="F5475" s="8">
        <f t="shared" ref="F5475:L5480" si="4645">F5476</f>
        <v>575.9</v>
      </c>
      <c r="G5475" s="8">
        <f t="shared" si="4645"/>
        <v>4690.3999999999996</v>
      </c>
      <c r="H5475" s="8">
        <f t="shared" si="4645"/>
        <v>4690.3999999999996</v>
      </c>
      <c r="I5475" s="8">
        <f t="shared" si="4645"/>
        <v>0</v>
      </c>
      <c r="J5475" s="8">
        <f t="shared" si="4645"/>
        <v>0</v>
      </c>
      <c r="K5475" s="8">
        <f t="shared" si="4645"/>
        <v>0</v>
      </c>
      <c r="L5475" s="8">
        <f t="shared" si="4645"/>
        <v>-125.2</v>
      </c>
      <c r="M5475" s="8">
        <f t="shared" si="4590"/>
        <v>450.7</v>
      </c>
      <c r="N5475" s="8">
        <f t="shared" ref="N5475:O5480" si="4646">N5476</f>
        <v>450.7</v>
      </c>
      <c r="O5475" s="8">
        <f t="shared" si="4646"/>
        <v>435.99621999999999</v>
      </c>
      <c r="P5475" s="8">
        <f t="shared" ref="P5475:V5480" si="4647">P5476</f>
        <v>450.7</v>
      </c>
      <c r="Q5475" s="8">
        <f t="shared" si="4647"/>
        <v>435.99621999999999</v>
      </c>
      <c r="R5475" s="8">
        <f t="shared" si="4647"/>
        <v>0</v>
      </c>
      <c r="S5475" s="8">
        <f t="shared" si="4647"/>
        <v>0</v>
      </c>
      <c r="T5475" s="8">
        <f t="shared" si="4647"/>
        <v>203.82352</v>
      </c>
      <c r="U5475" s="8">
        <f t="shared" si="4647"/>
        <v>203.82352</v>
      </c>
      <c r="V5475" s="40">
        <f t="shared" si="4647"/>
        <v>0</v>
      </c>
      <c r="W5475" s="8">
        <f t="shared" si="4626"/>
        <v>45.223767472820057</v>
      </c>
      <c r="X5475" s="22"/>
    </row>
    <row r="5476" spans="1:24" s="10" customFormat="1" ht="15.75" customHeight="1" x14ac:dyDescent="0.3">
      <c r="A5476" s="9" t="s">
        <v>374</v>
      </c>
      <c r="B5476" s="9" t="s">
        <v>1796</v>
      </c>
      <c r="C5476" s="9"/>
      <c r="D5476" s="9"/>
      <c r="E5476" s="13" t="s">
        <v>884</v>
      </c>
      <c r="F5476" s="11">
        <f t="shared" si="4645"/>
        <v>575.9</v>
      </c>
      <c r="G5476" s="11">
        <f t="shared" si="4645"/>
        <v>4690.3999999999996</v>
      </c>
      <c r="H5476" s="11">
        <f t="shared" si="4645"/>
        <v>4690.3999999999996</v>
      </c>
      <c r="I5476" s="11">
        <f t="shared" si="4645"/>
        <v>0</v>
      </c>
      <c r="J5476" s="11">
        <f t="shared" si="4645"/>
        <v>0</v>
      </c>
      <c r="K5476" s="11">
        <f t="shared" si="4645"/>
        <v>0</v>
      </c>
      <c r="L5476" s="11">
        <f t="shared" si="4645"/>
        <v>-125.2</v>
      </c>
      <c r="M5476" s="11">
        <f t="shared" si="4590"/>
        <v>450.7</v>
      </c>
      <c r="N5476" s="11">
        <f t="shared" si="4646"/>
        <v>450.7</v>
      </c>
      <c r="O5476" s="11">
        <f t="shared" si="4646"/>
        <v>435.99621999999999</v>
      </c>
      <c r="P5476" s="11">
        <f t="shared" si="4647"/>
        <v>450.7</v>
      </c>
      <c r="Q5476" s="11">
        <f t="shared" si="4647"/>
        <v>435.99621999999999</v>
      </c>
      <c r="R5476" s="11">
        <f t="shared" si="4647"/>
        <v>0</v>
      </c>
      <c r="S5476" s="11">
        <f t="shared" si="4647"/>
        <v>0</v>
      </c>
      <c r="T5476" s="11">
        <f t="shared" si="4647"/>
        <v>203.82352</v>
      </c>
      <c r="U5476" s="11">
        <f t="shared" si="4647"/>
        <v>203.82352</v>
      </c>
      <c r="V5476" s="41">
        <f t="shared" si="4647"/>
        <v>0</v>
      </c>
      <c r="W5476" s="11">
        <f t="shared" si="4626"/>
        <v>45.223767472820057</v>
      </c>
      <c r="X5476" s="26"/>
    </row>
    <row r="5477" spans="1:24" ht="31.5" customHeight="1" x14ac:dyDescent="0.3">
      <c r="A5477" s="4" t="s">
        <v>374</v>
      </c>
      <c r="B5477" s="4" t="s">
        <v>1796</v>
      </c>
      <c r="C5477" s="4" t="s">
        <v>22</v>
      </c>
      <c r="D5477" s="4"/>
      <c r="E5477" s="14" t="s">
        <v>802</v>
      </c>
      <c r="F5477" s="5">
        <f t="shared" si="4645"/>
        <v>575.9</v>
      </c>
      <c r="G5477" s="5">
        <f t="shared" si="4645"/>
        <v>4690.3999999999996</v>
      </c>
      <c r="H5477" s="5">
        <f t="shared" si="4645"/>
        <v>4690.3999999999996</v>
      </c>
      <c r="I5477" s="5">
        <f t="shared" si="4645"/>
        <v>0</v>
      </c>
      <c r="J5477" s="5">
        <f t="shared" si="4645"/>
        <v>0</v>
      </c>
      <c r="K5477" s="5">
        <f t="shared" si="4645"/>
        <v>0</v>
      </c>
      <c r="L5477" s="5">
        <f t="shared" si="4645"/>
        <v>-125.2</v>
      </c>
      <c r="M5477" s="5">
        <f t="shared" si="4590"/>
        <v>450.7</v>
      </c>
      <c r="N5477" s="5">
        <f t="shared" si="4646"/>
        <v>450.7</v>
      </c>
      <c r="O5477" s="5">
        <f t="shared" si="4646"/>
        <v>435.99621999999999</v>
      </c>
      <c r="P5477" s="5">
        <f t="shared" si="4647"/>
        <v>450.7</v>
      </c>
      <c r="Q5477" s="5">
        <f t="shared" si="4647"/>
        <v>435.99621999999999</v>
      </c>
      <c r="R5477" s="5">
        <f t="shared" si="4647"/>
        <v>0</v>
      </c>
      <c r="S5477" s="5">
        <f t="shared" si="4647"/>
        <v>0</v>
      </c>
      <c r="T5477" s="5">
        <f t="shared" si="4647"/>
        <v>203.82352</v>
      </c>
      <c r="U5477" s="5">
        <f t="shared" si="4647"/>
        <v>203.82352</v>
      </c>
      <c r="V5477" s="42">
        <f t="shared" si="4647"/>
        <v>0</v>
      </c>
      <c r="W5477" s="5">
        <f t="shared" si="4626"/>
        <v>45.223767472820057</v>
      </c>
      <c r="X5477" s="27"/>
    </row>
    <row r="5478" spans="1:24" ht="15.75" customHeight="1" x14ac:dyDescent="0.3">
      <c r="A5478" s="4" t="s">
        <v>374</v>
      </c>
      <c r="B5478" s="4" t="s">
        <v>1796</v>
      </c>
      <c r="C5478" s="4" t="s">
        <v>23</v>
      </c>
      <c r="D5478" s="4"/>
      <c r="E5478" s="14" t="s">
        <v>809</v>
      </c>
      <c r="F5478" s="5">
        <f t="shared" si="4645"/>
        <v>575.9</v>
      </c>
      <c r="G5478" s="5">
        <f t="shared" si="4645"/>
        <v>4690.3999999999996</v>
      </c>
      <c r="H5478" s="5">
        <f t="shared" si="4645"/>
        <v>4690.3999999999996</v>
      </c>
      <c r="I5478" s="5">
        <f t="shared" si="4645"/>
        <v>0</v>
      </c>
      <c r="J5478" s="5">
        <f t="shared" si="4645"/>
        <v>0</v>
      </c>
      <c r="K5478" s="5">
        <f t="shared" si="4645"/>
        <v>0</v>
      </c>
      <c r="L5478" s="5">
        <f t="shared" si="4645"/>
        <v>-125.2</v>
      </c>
      <c r="M5478" s="5">
        <f t="shared" si="4590"/>
        <v>450.7</v>
      </c>
      <c r="N5478" s="5">
        <f t="shared" si="4646"/>
        <v>450.7</v>
      </c>
      <c r="O5478" s="5">
        <f t="shared" si="4646"/>
        <v>435.99621999999999</v>
      </c>
      <c r="P5478" s="5">
        <f t="shared" si="4647"/>
        <v>450.7</v>
      </c>
      <c r="Q5478" s="5">
        <f t="shared" si="4647"/>
        <v>435.99621999999999</v>
      </c>
      <c r="R5478" s="5">
        <f t="shared" si="4647"/>
        <v>0</v>
      </c>
      <c r="S5478" s="5">
        <f t="shared" si="4647"/>
        <v>0</v>
      </c>
      <c r="T5478" s="5">
        <f t="shared" si="4647"/>
        <v>203.82352</v>
      </c>
      <c r="U5478" s="5">
        <f t="shared" si="4647"/>
        <v>203.82352</v>
      </c>
      <c r="V5478" s="42">
        <f t="shared" si="4647"/>
        <v>0</v>
      </c>
      <c r="W5478" s="5">
        <f t="shared" si="4626"/>
        <v>45.223767472820057</v>
      </c>
      <c r="X5478" s="27"/>
    </row>
    <row r="5479" spans="1:24" ht="63" customHeight="1" x14ac:dyDescent="0.3">
      <c r="A5479" s="4" t="s">
        <v>374</v>
      </c>
      <c r="B5479" s="4" t="s">
        <v>1796</v>
      </c>
      <c r="C5479" s="4" t="s">
        <v>883</v>
      </c>
      <c r="D5479" s="4"/>
      <c r="E5479" s="14" t="s">
        <v>895</v>
      </c>
      <c r="F5479" s="5">
        <f t="shared" si="4645"/>
        <v>575.9</v>
      </c>
      <c r="G5479" s="5">
        <f t="shared" si="4645"/>
        <v>4690.3999999999996</v>
      </c>
      <c r="H5479" s="5">
        <f t="shared" si="4645"/>
        <v>4690.3999999999996</v>
      </c>
      <c r="I5479" s="5">
        <f t="shared" si="4645"/>
        <v>0</v>
      </c>
      <c r="J5479" s="5">
        <f t="shared" si="4645"/>
        <v>0</v>
      </c>
      <c r="K5479" s="5">
        <f t="shared" si="4645"/>
        <v>0</v>
      </c>
      <c r="L5479" s="5">
        <f t="shared" si="4645"/>
        <v>-125.2</v>
      </c>
      <c r="M5479" s="5">
        <f t="shared" si="4590"/>
        <v>450.7</v>
      </c>
      <c r="N5479" s="5">
        <f t="shared" si="4646"/>
        <v>450.7</v>
      </c>
      <c r="O5479" s="5">
        <f t="shared" si="4646"/>
        <v>435.99621999999999</v>
      </c>
      <c r="P5479" s="5">
        <f t="shared" si="4647"/>
        <v>450.7</v>
      </c>
      <c r="Q5479" s="5">
        <f t="shared" si="4647"/>
        <v>435.99621999999999</v>
      </c>
      <c r="R5479" s="5">
        <f t="shared" si="4647"/>
        <v>0</v>
      </c>
      <c r="S5479" s="5">
        <f t="shared" si="4647"/>
        <v>0</v>
      </c>
      <c r="T5479" s="5">
        <f t="shared" si="4647"/>
        <v>203.82352</v>
      </c>
      <c r="U5479" s="5">
        <f t="shared" si="4647"/>
        <v>203.82352</v>
      </c>
      <c r="V5479" s="42">
        <f t="shared" si="4647"/>
        <v>0</v>
      </c>
      <c r="W5479" s="5">
        <f t="shared" si="4626"/>
        <v>45.223767472820057</v>
      </c>
      <c r="X5479" s="27"/>
    </row>
    <row r="5480" spans="1:24" ht="31.5" customHeight="1" x14ac:dyDescent="0.3">
      <c r="A5480" s="4" t="s">
        <v>374</v>
      </c>
      <c r="B5480" s="4" t="s">
        <v>1796</v>
      </c>
      <c r="C5480" s="4" t="s">
        <v>883</v>
      </c>
      <c r="D5480" s="4" t="s">
        <v>11</v>
      </c>
      <c r="E5480" s="14" t="s">
        <v>531</v>
      </c>
      <c r="F5480" s="5">
        <f t="shared" si="4645"/>
        <v>575.9</v>
      </c>
      <c r="G5480" s="5">
        <f t="shared" si="4645"/>
        <v>4690.3999999999996</v>
      </c>
      <c r="H5480" s="5">
        <f t="shared" si="4645"/>
        <v>4690.3999999999996</v>
      </c>
      <c r="I5480" s="5">
        <f t="shared" si="4645"/>
        <v>0</v>
      </c>
      <c r="J5480" s="5">
        <f t="shared" si="4645"/>
        <v>0</v>
      </c>
      <c r="K5480" s="5">
        <f t="shared" si="4645"/>
        <v>0</v>
      </c>
      <c r="L5480" s="5">
        <f t="shared" si="4645"/>
        <v>-125.2</v>
      </c>
      <c r="M5480" s="5">
        <f t="shared" ref="M5480:M5572" si="4648">F5480+I5480+L5480</f>
        <v>450.7</v>
      </c>
      <c r="N5480" s="5">
        <f t="shared" si="4646"/>
        <v>450.7</v>
      </c>
      <c r="O5480" s="5">
        <f t="shared" si="4646"/>
        <v>435.99621999999999</v>
      </c>
      <c r="P5480" s="5">
        <f t="shared" si="4647"/>
        <v>450.7</v>
      </c>
      <c r="Q5480" s="5">
        <f t="shared" si="4647"/>
        <v>435.99621999999999</v>
      </c>
      <c r="R5480" s="5">
        <f t="shared" si="4647"/>
        <v>0</v>
      </c>
      <c r="S5480" s="5">
        <f t="shared" si="4647"/>
        <v>0</v>
      </c>
      <c r="T5480" s="5">
        <f t="shared" si="4647"/>
        <v>203.82352</v>
      </c>
      <c r="U5480" s="5">
        <f t="shared" si="4647"/>
        <v>203.82352</v>
      </c>
      <c r="V5480" s="42">
        <f t="shared" si="4647"/>
        <v>0</v>
      </c>
      <c r="W5480" s="5">
        <f t="shared" si="4626"/>
        <v>45.223767472820057</v>
      </c>
      <c r="X5480" s="27"/>
    </row>
    <row r="5481" spans="1:24" ht="31.5" customHeight="1" x14ac:dyDescent="0.3">
      <c r="A5481" s="4" t="s">
        <v>374</v>
      </c>
      <c r="B5481" s="4" t="s">
        <v>1796</v>
      </c>
      <c r="C5481" s="4" t="s">
        <v>883</v>
      </c>
      <c r="D5481" s="4" t="s">
        <v>12</v>
      </c>
      <c r="E5481" s="14" t="s">
        <v>532</v>
      </c>
      <c r="F5481" s="5">
        <v>575.9</v>
      </c>
      <c r="G5481" s="5">
        <v>4690.3999999999996</v>
      </c>
      <c r="H5481" s="5">
        <v>4690.3999999999996</v>
      </c>
      <c r="I5481" s="5"/>
      <c r="J5481" s="5"/>
      <c r="K5481" s="5"/>
      <c r="L5481" s="5">
        <v>-125.2</v>
      </c>
      <c r="M5481" s="5">
        <f t="shared" si="4648"/>
        <v>450.7</v>
      </c>
      <c r="N5481" s="5">
        <v>450.7</v>
      </c>
      <c r="O5481" s="5">
        <v>435.99621999999999</v>
      </c>
      <c r="P5481" s="5">
        <f>N5481</f>
        <v>450.7</v>
      </c>
      <c r="Q5481" s="5">
        <f>O5481</f>
        <v>435.99621999999999</v>
      </c>
      <c r="R5481" s="5">
        <v>0</v>
      </c>
      <c r="S5481" s="5">
        <v>0</v>
      </c>
      <c r="T5481" s="5">
        <v>203.82352</v>
      </c>
      <c r="U5481" s="5">
        <f>T5481</f>
        <v>203.82352</v>
      </c>
      <c r="V5481" s="42">
        <v>0</v>
      </c>
      <c r="W5481" s="5">
        <f t="shared" si="4626"/>
        <v>45.223767472820057</v>
      </c>
      <c r="X5481" s="27"/>
    </row>
    <row r="5482" spans="1:24" s="3" customFormat="1" ht="31.5" customHeight="1" x14ac:dyDescent="0.3">
      <c r="A5482" s="7" t="s">
        <v>374</v>
      </c>
      <c r="B5482" s="7" t="s">
        <v>76</v>
      </c>
      <c r="C5482" s="7"/>
      <c r="D5482" s="7"/>
      <c r="E5482" s="18" t="s">
        <v>492</v>
      </c>
      <c r="F5482" s="8">
        <f t="shared" ref="F5482:L5482" si="4649">F5483+F5535+F5571</f>
        <v>182322.39999999997</v>
      </c>
      <c r="G5482" s="8">
        <f t="shared" si="4649"/>
        <v>180022.8</v>
      </c>
      <c r="H5482" s="8">
        <f t="shared" si="4649"/>
        <v>179722.8</v>
      </c>
      <c r="I5482" s="8">
        <f t="shared" si="4649"/>
        <v>11709.7</v>
      </c>
      <c r="J5482" s="8">
        <f t="shared" si="4649"/>
        <v>0</v>
      </c>
      <c r="K5482" s="8">
        <f t="shared" si="4649"/>
        <v>0</v>
      </c>
      <c r="L5482" s="8">
        <f t="shared" si="4649"/>
        <v>437.33999999999946</v>
      </c>
      <c r="M5482" s="8">
        <f t="shared" si="4648"/>
        <v>194469.43999999997</v>
      </c>
      <c r="N5482" s="8">
        <f t="shared" ref="N5482:V5482" si="4650">N5483+N5535+N5571</f>
        <v>194465.402</v>
      </c>
      <c r="O5482" s="8">
        <f t="shared" si="4650"/>
        <v>129750.12931999999</v>
      </c>
      <c r="P5482" s="8">
        <f t="shared" si="4650"/>
        <v>1456.8</v>
      </c>
      <c r="Q5482" s="8">
        <f t="shared" si="4650"/>
        <v>891</v>
      </c>
      <c r="R5482" s="8">
        <f t="shared" si="4650"/>
        <v>10415.888999999999</v>
      </c>
      <c r="S5482" s="8">
        <f t="shared" si="4650"/>
        <v>1657.98687</v>
      </c>
      <c r="T5482" s="8">
        <f t="shared" si="4650"/>
        <v>194441.32355</v>
      </c>
      <c r="U5482" s="8">
        <f t="shared" si="4650"/>
        <v>1456.8</v>
      </c>
      <c r="V5482" s="40">
        <f t="shared" si="4650"/>
        <v>10415.88825</v>
      </c>
      <c r="W5482" s="8">
        <f t="shared" si="4626"/>
        <v>99.987618131681856</v>
      </c>
      <c r="X5482" s="22"/>
    </row>
    <row r="5483" spans="1:24" s="10" customFormat="1" ht="15.75" customHeight="1" x14ac:dyDescent="0.3">
      <c r="A5483" s="9" t="s">
        <v>374</v>
      </c>
      <c r="B5483" s="9" t="s">
        <v>1761</v>
      </c>
      <c r="C5483" s="9"/>
      <c r="D5483" s="9"/>
      <c r="E5483" s="13" t="s">
        <v>1550</v>
      </c>
      <c r="F5483" s="11">
        <f t="shared" ref="F5483:L5483" si="4651">F5484+F5521+F5530</f>
        <v>161722.69999999998</v>
      </c>
      <c r="G5483" s="11">
        <f t="shared" si="4651"/>
        <v>159423.1</v>
      </c>
      <c r="H5483" s="11">
        <f t="shared" si="4651"/>
        <v>159123.1</v>
      </c>
      <c r="I5483" s="11">
        <f t="shared" si="4651"/>
        <v>11709.7</v>
      </c>
      <c r="J5483" s="11">
        <f t="shared" si="4651"/>
        <v>0</v>
      </c>
      <c r="K5483" s="11">
        <f t="shared" si="4651"/>
        <v>0</v>
      </c>
      <c r="L5483" s="11">
        <f t="shared" si="4651"/>
        <v>306.69799999999947</v>
      </c>
      <c r="M5483" s="11">
        <f t="shared" si="4648"/>
        <v>173739.098</v>
      </c>
      <c r="N5483" s="11">
        <f>N5484+N5521+N5530</f>
        <v>52650.95</v>
      </c>
      <c r="O5483" s="11">
        <f>O5484+O5521+O5530</f>
        <v>115463.00532</v>
      </c>
      <c r="P5483" s="11">
        <f t="shared" ref="P5483:V5483" si="4652">P5484+P5521+P5530</f>
        <v>0</v>
      </c>
      <c r="Q5483" s="11">
        <f t="shared" si="4652"/>
        <v>0</v>
      </c>
      <c r="R5483" s="11">
        <f t="shared" si="4652"/>
        <v>0</v>
      </c>
      <c r="S5483" s="11">
        <f t="shared" si="4652"/>
        <v>1657.98687</v>
      </c>
      <c r="T5483" s="11">
        <f t="shared" si="4652"/>
        <v>52626.87610999999</v>
      </c>
      <c r="U5483" s="11">
        <f t="shared" si="4652"/>
        <v>0</v>
      </c>
      <c r="V5483" s="41">
        <f t="shared" si="4652"/>
        <v>0</v>
      </c>
      <c r="W5483" s="11">
        <f t="shared" si="4626"/>
        <v>99.954276437557141</v>
      </c>
      <c r="X5483" s="26"/>
    </row>
    <row r="5484" spans="1:24" ht="15.75" customHeight="1" x14ac:dyDescent="0.3">
      <c r="A5484" s="4" t="s">
        <v>374</v>
      </c>
      <c r="B5484" s="4" t="s">
        <v>1761</v>
      </c>
      <c r="C5484" s="4" t="s">
        <v>125</v>
      </c>
      <c r="D5484" s="4"/>
      <c r="E5484" s="14" t="s">
        <v>1049</v>
      </c>
      <c r="F5484" s="5">
        <f t="shared" ref="F5484:L5484" si="4653">F5485</f>
        <v>159824.4</v>
      </c>
      <c r="G5484" s="5">
        <f t="shared" si="4653"/>
        <v>157617.60000000001</v>
      </c>
      <c r="H5484" s="5">
        <f t="shared" si="4653"/>
        <v>157617.60000000001</v>
      </c>
      <c r="I5484" s="5">
        <f t="shared" si="4653"/>
        <v>11709.7</v>
      </c>
      <c r="J5484" s="5">
        <f t="shared" si="4653"/>
        <v>0</v>
      </c>
      <c r="K5484" s="5">
        <f t="shared" si="4653"/>
        <v>0</v>
      </c>
      <c r="L5484" s="5">
        <f t="shared" si="4653"/>
        <v>300.71599999999944</v>
      </c>
      <c r="M5484" s="5">
        <f t="shared" si="4648"/>
        <v>171834.81599999999</v>
      </c>
      <c r="N5484" s="5">
        <f>N5485</f>
        <v>50746.667999999998</v>
      </c>
      <c r="O5484" s="5">
        <f>O5485</f>
        <v>113972.43002</v>
      </c>
      <c r="P5484" s="5">
        <f t="shared" ref="P5484:V5484" si="4654">P5485</f>
        <v>0</v>
      </c>
      <c r="Q5484" s="5">
        <f t="shared" si="4654"/>
        <v>0</v>
      </c>
      <c r="R5484" s="5">
        <f t="shared" si="4654"/>
        <v>0</v>
      </c>
      <c r="S5484" s="5">
        <f t="shared" si="4654"/>
        <v>1657.98687</v>
      </c>
      <c r="T5484" s="5">
        <f t="shared" si="4654"/>
        <v>50728.862529999991</v>
      </c>
      <c r="U5484" s="5">
        <f t="shared" si="4654"/>
        <v>0</v>
      </c>
      <c r="V5484" s="42">
        <f t="shared" si="4654"/>
        <v>0</v>
      </c>
      <c r="W5484" s="5">
        <f t="shared" si="4626"/>
        <v>99.964913026407942</v>
      </c>
      <c r="X5484" s="27"/>
    </row>
    <row r="5485" spans="1:24" ht="63" customHeight="1" x14ac:dyDescent="0.3">
      <c r="A5485" s="4" t="s">
        <v>374</v>
      </c>
      <c r="B5485" s="4" t="s">
        <v>1761</v>
      </c>
      <c r="C5485" s="4" t="s">
        <v>188</v>
      </c>
      <c r="D5485" s="4"/>
      <c r="E5485" s="14" t="s">
        <v>1054</v>
      </c>
      <c r="F5485" s="5">
        <f>F5486+F5499+F5503</f>
        <v>159824.4</v>
      </c>
      <c r="G5485" s="5">
        <f>G5486+G5499+G5503</f>
        <v>157617.60000000001</v>
      </c>
      <c r="H5485" s="5">
        <f>H5486+H5499+H5503</f>
        <v>157617.60000000001</v>
      </c>
      <c r="I5485" s="5">
        <f>I5486+I5499+I5503+I5517</f>
        <v>11709.7</v>
      </c>
      <c r="J5485" s="5">
        <f>J5486+J5499+J5503+J5517</f>
        <v>0</v>
      </c>
      <c r="K5485" s="5">
        <f>K5486+K5499+K5503+K5517</f>
        <v>0</v>
      </c>
      <c r="L5485" s="5">
        <f>L5486+L5499+L5503+L5517</f>
        <v>300.71599999999944</v>
      </c>
      <c r="M5485" s="5">
        <f t="shared" si="4648"/>
        <v>171834.81599999999</v>
      </c>
      <c r="N5485" s="5">
        <f>N5486+N5499+N5503+N5517</f>
        <v>50746.667999999998</v>
      </c>
      <c r="O5485" s="5">
        <f>O5486+O5499+O5503+O5517</f>
        <v>113972.43002</v>
      </c>
      <c r="P5485" s="5">
        <f t="shared" ref="P5485:U5485" si="4655">P5486+P5499+P5503</f>
        <v>0</v>
      </c>
      <c r="Q5485" s="5">
        <f t="shared" si="4655"/>
        <v>0</v>
      </c>
      <c r="R5485" s="5">
        <f>R5486+R5499+R5503+R5517</f>
        <v>0</v>
      </c>
      <c r="S5485" s="5">
        <f>S5486+S5499+S5503+S5517</f>
        <v>1657.98687</v>
      </c>
      <c r="T5485" s="5">
        <f>T5486+T5499+T5503+T5517</f>
        <v>50728.862529999991</v>
      </c>
      <c r="U5485" s="5">
        <f t="shared" si="4655"/>
        <v>0</v>
      </c>
      <c r="V5485" s="42">
        <f>V5486+V5499+V5503+V5517</f>
        <v>0</v>
      </c>
      <c r="W5485" s="5">
        <f t="shared" si="4626"/>
        <v>99.964913026407942</v>
      </c>
      <c r="X5485" s="27"/>
    </row>
    <row r="5486" spans="1:24" ht="63" customHeight="1" x14ac:dyDescent="0.3">
      <c r="A5486" s="4" t="s">
        <v>374</v>
      </c>
      <c r="B5486" s="4" t="s">
        <v>1761</v>
      </c>
      <c r="C5486" s="4" t="s">
        <v>339</v>
      </c>
      <c r="D5486" s="4"/>
      <c r="E5486" s="14" t="s">
        <v>1055</v>
      </c>
      <c r="F5486" s="5">
        <f t="shared" ref="F5486:L5486" si="4656">F5487+F5494</f>
        <v>51509.80000000001</v>
      </c>
      <c r="G5486" s="5">
        <f t="shared" si="4656"/>
        <v>51509.80000000001</v>
      </c>
      <c r="H5486" s="5">
        <f t="shared" si="4656"/>
        <v>51509.80000000001</v>
      </c>
      <c r="I5486" s="5">
        <f t="shared" si="4656"/>
        <v>0</v>
      </c>
      <c r="J5486" s="5">
        <f t="shared" si="4656"/>
        <v>0</v>
      </c>
      <c r="K5486" s="5">
        <f t="shared" si="4656"/>
        <v>0</v>
      </c>
      <c r="L5486" s="5">
        <f t="shared" si="4656"/>
        <v>-761.09400000000005</v>
      </c>
      <c r="M5486" s="5">
        <f t="shared" si="4648"/>
        <v>50748.706000000013</v>
      </c>
      <c r="N5486" s="5">
        <f>N5487+N5494</f>
        <v>50746.667999999998</v>
      </c>
      <c r="O5486" s="5">
        <f>O5487+O5494</f>
        <v>37100.891150000003</v>
      </c>
      <c r="P5486" s="5">
        <f t="shared" ref="P5486:V5486" si="4657">P5487+P5494</f>
        <v>0</v>
      </c>
      <c r="Q5486" s="5">
        <f t="shared" si="4657"/>
        <v>0</v>
      </c>
      <c r="R5486" s="5">
        <f t="shared" si="4657"/>
        <v>0</v>
      </c>
      <c r="S5486" s="5">
        <f t="shared" si="4657"/>
        <v>0</v>
      </c>
      <c r="T5486" s="5">
        <f t="shared" si="4657"/>
        <v>50728.862529999991</v>
      </c>
      <c r="U5486" s="5">
        <f t="shared" si="4657"/>
        <v>0</v>
      </c>
      <c r="V5486" s="42">
        <f t="shared" si="4657"/>
        <v>0</v>
      </c>
      <c r="W5486" s="5">
        <f t="shared" si="4626"/>
        <v>99.964913026407942</v>
      </c>
      <c r="X5486" s="27"/>
    </row>
    <row r="5487" spans="1:24" ht="47.25" customHeight="1" x14ac:dyDescent="0.3">
      <c r="A5487" s="4" t="s">
        <v>374</v>
      </c>
      <c r="B5487" s="4" t="s">
        <v>1761</v>
      </c>
      <c r="C5487" s="4" t="s">
        <v>375</v>
      </c>
      <c r="D5487" s="4"/>
      <c r="E5487" s="14" t="s">
        <v>565</v>
      </c>
      <c r="F5487" s="5">
        <f t="shared" ref="F5487:L5487" si="4658">F5488+F5490+F5492</f>
        <v>48599.80000000001</v>
      </c>
      <c r="G5487" s="5">
        <f t="shared" si="4658"/>
        <v>48599.80000000001</v>
      </c>
      <c r="H5487" s="5">
        <f t="shared" si="4658"/>
        <v>48599.80000000001</v>
      </c>
      <c r="I5487" s="5">
        <f t="shared" si="4658"/>
        <v>0</v>
      </c>
      <c r="J5487" s="5">
        <f t="shared" si="4658"/>
        <v>0</v>
      </c>
      <c r="K5487" s="5">
        <f t="shared" si="4658"/>
        <v>0</v>
      </c>
      <c r="L5487" s="5">
        <f t="shared" si="4658"/>
        <v>442.20000000000005</v>
      </c>
      <c r="M5487" s="5">
        <f t="shared" si="4648"/>
        <v>49042.000000000007</v>
      </c>
      <c r="N5487" s="5">
        <f>N5488+N5490+N5492</f>
        <v>49044</v>
      </c>
      <c r="O5487" s="5">
        <f>O5488+O5490+O5492</f>
        <v>36100.701240000002</v>
      </c>
      <c r="P5487" s="5">
        <f t="shared" ref="P5487:V5487" si="4659">P5488+P5490+P5492</f>
        <v>0</v>
      </c>
      <c r="Q5487" s="5">
        <f t="shared" si="4659"/>
        <v>0</v>
      </c>
      <c r="R5487" s="5">
        <f t="shared" si="4659"/>
        <v>0</v>
      </c>
      <c r="S5487" s="5">
        <f t="shared" si="4659"/>
        <v>0</v>
      </c>
      <c r="T5487" s="5">
        <f t="shared" si="4659"/>
        <v>49026.203429999994</v>
      </c>
      <c r="U5487" s="5">
        <f t="shared" si="4659"/>
        <v>0</v>
      </c>
      <c r="V5487" s="42">
        <f t="shared" si="4659"/>
        <v>0</v>
      </c>
      <c r="W5487" s="5">
        <f t="shared" si="4626"/>
        <v>99.963713053584527</v>
      </c>
      <c r="X5487" s="27"/>
    </row>
    <row r="5488" spans="1:24" ht="78.75" customHeight="1" x14ac:dyDescent="0.3">
      <c r="A5488" s="4" t="s">
        <v>374</v>
      </c>
      <c r="B5488" s="4" t="s">
        <v>1761</v>
      </c>
      <c r="C5488" s="4" t="s">
        <v>375</v>
      </c>
      <c r="D5488" s="4" t="s">
        <v>18</v>
      </c>
      <c r="E5488" s="14" t="s">
        <v>528</v>
      </c>
      <c r="F5488" s="5">
        <f t="shared" ref="F5488:L5488" si="4660">F5489</f>
        <v>42154.100000000006</v>
      </c>
      <c r="G5488" s="5">
        <f t="shared" si="4660"/>
        <v>42154.100000000006</v>
      </c>
      <c r="H5488" s="5">
        <f t="shared" si="4660"/>
        <v>42154.100000000006</v>
      </c>
      <c r="I5488" s="5">
        <f t="shared" si="4660"/>
        <v>0</v>
      </c>
      <c r="J5488" s="5">
        <f t="shared" si="4660"/>
        <v>0</v>
      </c>
      <c r="K5488" s="5">
        <f t="shared" si="4660"/>
        <v>0</v>
      </c>
      <c r="L5488" s="5">
        <f t="shared" si="4660"/>
        <v>442.61799999999999</v>
      </c>
      <c r="M5488" s="5">
        <f t="shared" si="4648"/>
        <v>42596.718000000008</v>
      </c>
      <c r="N5488" s="5">
        <f>N5489</f>
        <v>42822.213790000002</v>
      </c>
      <c r="O5488" s="5">
        <f>O5489</f>
        <v>32306.796999999999</v>
      </c>
      <c r="P5488" s="5">
        <f t="shared" ref="P5488:V5488" si="4661">P5489</f>
        <v>0</v>
      </c>
      <c r="Q5488" s="5">
        <f t="shared" si="4661"/>
        <v>0</v>
      </c>
      <c r="R5488" s="5">
        <f t="shared" si="4661"/>
        <v>0</v>
      </c>
      <c r="S5488" s="5">
        <f t="shared" si="4661"/>
        <v>0</v>
      </c>
      <c r="T5488" s="5">
        <f t="shared" si="4661"/>
        <v>42822.21026</v>
      </c>
      <c r="U5488" s="5">
        <f t="shared" si="4661"/>
        <v>0</v>
      </c>
      <c r="V5488" s="42">
        <f t="shared" si="4661"/>
        <v>0</v>
      </c>
      <c r="W5488" s="5">
        <f t="shared" si="4626"/>
        <v>99.999991756614875</v>
      </c>
      <c r="X5488" s="27"/>
    </row>
    <row r="5489" spans="1:25" ht="15.75" customHeight="1" x14ac:dyDescent="0.3">
      <c r="A5489" s="4" t="s">
        <v>374</v>
      </c>
      <c r="B5489" s="4" t="s">
        <v>1761</v>
      </c>
      <c r="C5489" s="4" t="s">
        <v>375</v>
      </c>
      <c r="D5489" s="4" t="s">
        <v>19</v>
      </c>
      <c r="E5489" s="14" t="s">
        <v>529</v>
      </c>
      <c r="F5489" s="5">
        <v>42154.100000000006</v>
      </c>
      <c r="G5489" s="5">
        <v>42154.100000000006</v>
      </c>
      <c r="H5489" s="5">
        <v>42154.100000000006</v>
      </c>
      <c r="I5489" s="5"/>
      <c r="J5489" s="5"/>
      <c r="K5489" s="5"/>
      <c r="L5489" s="5">
        <v>442.61799999999999</v>
      </c>
      <c r="M5489" s="5">
        <f t="shared" si="4648"/>
        <v>42596.718000000008</v>
      </c>
      <c r="N5489" s="5">
        <v>42822.213790000002</v>
      </c>
      <c r="O5489" s="5">
        <v>32306.796999999999</v>
      </c>
      <c r="P5489" s="5">
        <v>0</v>
      </c>
      <c r="Q5489" s="5">
        <v>0</v>
      </c>
      <c r="R5489" s="5">
        <v>0</v>
      </c>
      <c r="S5489" s="5">
        <v>0</v>
      </c>
      <c r="T5489" s="5">
        <v>42822.21026</v>
      </c>
      <c r="U5489" s="5">
        <v>0</v>
      </c>
      <c r="V5489" s="42">
        <v>0</v>
      </c>
      <c r="W5489" s="5">
        <f t="shared" si="4626"/>
        <v>99.999991756614875</v>
      </c>
      <c r="X5489" s="27"/>
    </row>
    <row r="5490" spans="1:25" ht="31.5" customHeight="1" x14ac:dyDescent="0.3">
      <c r="A5490" s="4" t="s">
        <v>374</v>
      </c>
      <c r="B5490" s="4" t="s">
        <v>1761</v>
      </c>
      <c r="C5490" s="4" t="s">
        <v>375</v>
      </c>
      <c r="D5490" s="4" t="s">
        <v>11</v>
      </c>
      <c r="E5490" s="14" t="s">
        <v>531</v>
      </c>
      <c r="F5490" s="5">
        <f t="shared" ref="F5490:L5490" si="4662">F5491</f>
        <v>6416.9</v>
      </c>
      <c r="G5490" s="5">
        <f t="shared" si="4662"/>
        <v>6416.9</v>
      </c>
      <c r="H5490" s="5">
        <f t="shared" si="4662"/>
        <v>6416.9</v>
      </c>
      <c r="I5490" s="5">
        <f t="shared" si="4662"/>
        <v>0</v>
      </c>
      <c r="J5490" s="5">
        <f t="shared" si="4662"/>
        <v>0</v>
      </c>
      <c r="K5490" s="5">
        <f t="shared" si="4662"/>
        <v>0</v>
      </c>
      <c r="L5490" s="5">
        <f t="shared" si="4662"/>
        <v>-3.2680000000000007</v>
      </c>
      <c r="M5490" s="5">
        <f t="shared" si="4648"/>
        <v>6413.6319999999996</v>
      </c>
      <c r="N5490" s="5">
        <f>N5491</f>
        <v>6190.1835700000001</v>
      </c>
      <c r="O5490" s="5">
        <f>O5491</f>
        <v>3781.7665999999999</v>
      </c>
      <c r="P5490" s="5">
        <f t="shared" ref="P5490:V5490" si="4663">P5491</f>
        <v>0</v>
      </c>
      <c r="Q5490" s="5">
        <f t="shared" si="4663"/>
        <v>0</v>
      </c>
      <c r="R5490" s="5">
        <f t="shared" si="4663"/>
        <v>0</v>
      </c>
      <c r="S5490" s="5">
        <f t="shared" si="4663"/>
        <v>0</v>
      </c>
      <c r="T5490" s="5">
        <f t="shared" si="4663"/>
        <v>6175.8035300000001</v>
      </c>
      <c r="U5490" s="5">
        <f t="shared" si="4663"/>
        <v>0</v>
      </c>
      <c r="V5490" s="42">
        <f t="shared" si="4663"/>
        <v>0</v>
      </c>
      <c r="W5490" s="5">
        <f t="shared" si="4626"/>
        <v>99.767696065271934</v>
      </c>
      <c r="X5490" s="27"/>
    </row>
    <row r="5491" spans="1:25" ht="31.5" customHeight="1" x14ac:dyDescent="0.3">
      <c r="A5491" s="4" t="s">
        <v>374</v>
      </c>
      <c r="B5491" s="4" t="s">
        <v>1761</v>
      </c>
      <c r="C5491" s="4" t="s">
        <v>375</v>
      </c>
      <c r="D5491" s="4" t="s">
        <v>12</v>
      </c>
      <c r="E5491" s="14" t="s">
        <v>532</v>
      </c>
      <c r="F5491" s="5">
        <v>6416.9</v>
      </c>
      <c r="G5491" s="5">
        <v>6416.9</v>
      </c>
      <c r="H5491" s="5">
        <v>6416.9</v>
      </c>
      <c r="I5491" s="5"/>
      <c r="J5491" s="5"/>
      <c r="K5491" s="5"/>
      <c r="L5491" s="5">
        <f>64.855+29.88-32.509-65.494</f>
        <v>-3.2680000000000007</v>
      </c>
      <c r="M5491" s="5">
        <f t="shared" si="4648"/>
        <v>6413.6319999999996</v>
      </c>
      <c r="N5491" s="5">
        <v>6190.1835700000001</v>
      </c>
      <c r="O5491" s="5">
        <v>3781.7665999999999</v>
      </c>
      <c r="P5491" s="5">
        <v>0</v>
      </c>
      <c r="Q5491" s="5">
        <v>0</v>
      </c>
      <c r="R5491" s="5">
        <v>0</v>
      </c>
      <c r="S5491" s="5">
        <v>0</v>
      </c>
      <c r="T5491" s="5">
        <v>6175.8035300000001</v>
      </c>
      <c r="U5491" s="5">
        <v>0</v>
      </c>
      <c r="V5491" s="42">
        <v>0</v>
      </c>
      <c r="W5491" s="5">
        <f t="shared" si="4626"/>
        <v>99.767696065271934</v>
      </c>
      <c r="X5491" s="27"/>
    </row>
    <row r="5492" spans="1:25" ht="15.75" customHeight="1" x14ac:dyDescent="0.3">
      <c r="A5492" s="4" t="s">
        <v>374</v>
      </c>
      <c r="B5492" s="4" t="s">
        <v>1761</v>
      </c>
      <c r="C5492" s="4" t="s">
        <v>375</v>
      </c>
      <c r="D5492" s="4" t="s">
        <v>13</v>
      </c>
      <c r="E5492" s="14" t="s">
        <v>547</v>
      </c>
      <c r="F5492" s="5">
        <f t="shared" ref="F5492:L5492" si="4664">F5493</f>
        <v>28.8</v>
      </c>
      <c r="G5492" s="5">
        <f t="shared" si="4664"/>
        <v>28.8</v>
      </c>
      <c r="H5492" s="5">
        <f t="shared" si="4664"/>
        <v>28.8</v>
      </c>
      <c r="I5492" s="5">
        <f t="shared" si="4664"/>
        <v>0</v>
      </c>
      <c r="J5492" s="5">
        <f t="shared" si="4664"/>
        <v>0</v>
      </c>
      <c r="K5492" s="5">
        <f t="shared" si="4664"/>
        <v>0</v>
      </c>
      <c r="L5492" s="5">
        <f t="shared" si="4664"/>
        <v>2.85</v>
      </c>
      <c r="M5492" s="5">
        <f t="shared" si="4648"/>
        <v>31.650000000000002</v>
      </c>
      <c r="N5492" s="5">
        <f>N5493</f>
        <v>31.602640000000001</v>
      </c>
      <c r="O5492" s="5">
        <f>O5493</f>
        <v>12.137639999999999</v>
      </c>
      <c r="P5492" s="5">
        <f t="shared" ref="P5492:V5492" si="4665">P5493</f>
        <v>0</v>
      </c>
      <c r="Q5492" s="5">
        <f t="shared" si="4665"/>
        <v>0</v>
      </c>
      <c r="R5492" s="5">
        <f t="shared" si="4665"/>
        <v>0</v>
      </c>
      <c r="S5492" s="5">
        <f t="shared" si="4665"/>
        <v>0</v>
      </c>
      <c r="T5492" s="5">
        <f t="shared" si="4665"/>
        <v>28.189640000000001</v>
      </c>
      <c r="U5492" s="5">
        <f t="shared" si="4665"/>
        <v>0</v>
      </c>
      <c r="V5492" s="42">
        <f t="shared" si="4665"/>
        <v>0</v>
      </c>
      <c r="W5492" s="5">
        <f t="shared" si="4626"/>
        <v>89.200269344586403</v>
      </c>
      <c r="X5492" s="27"/>
    </row>
    <row r="5493" spans="1:25" ht="15.75" customHeight="1" x14ac:dyDescent="0.3">
      <c r="A5493" s="4" t="s">
        <v>374</v>
      </c>
      <c r="B5493" s="4" t="s">
        <v>1761</v>
      </c>
      <c r="C5493" s="4" t="s">
        <v>375</v>
      </c>
      <c r="D5493" s="4" t="s">
        <v>20</v>
      </c>
      <c r="E5493" s="14" t="s">
        <v>550</v>
      </c>
      <c r="F5493" s="5">
        <v>28.8</v>
      </c>
      <c r="G5493" s="5">
        <v>28.8</v>
      </c>
      <c r="H5493" s="5">
        <v>28.8</v>
      </c>
      <c r="I5493" s="5"/>
      <c r="J5493" s="5"/>
      <c r="K5493" s="5"/>
      <c r="L5493" s="5">
        <v>2.85</v>
      </c>
      <c r="M5493" s="5">
        <f t="shared" si="4648"/>
        <v>31.650000000000002</v>
      </c>
      <c r="N5493" s="5">
        <v>31.602640000000001</v>
      </c>
      <c r="O5493" s="5">
        <v>12.137639999999999</v>
      </c>
      <c r="P5493" s="5">
        <v>0</v>
      </c>
      <c r="Q5493" s="5">
        <v>0</v>
      </c>
      <c r="R5493" s="5">
        <v>0</v>
      </c>
      <c r="S5493" s="5">
        <v>0</v>
      </c>
      <c r="T5493" s="5">
        <v>28.189640000000001</v>
      </c>
      <c r="U5493" s="5">
        <v>0</v>
      </c>
      <c r="V5493" s="42">
        <v>0</v>
      </c>
      <c r="W5493" s="5">
        <f t="shared" si="4626"/>
        <v>89.200269344586403</v>
      </c>
      <c r="X5493" s="27"/>
    </row>
    <row r="5494" spans="1:25" ht="63" customHeight="1" x14ac:dyDescent="0.3">
      <c r="A5494" s="4" t="s">
        <v>374</v>
      </c>
      <c r="B5494" s="4" t="s">
        <v>1761</v>
      </c>
      <c r="C5494" s="4" t="s">
        <v>376</v>
      </c>
      <c r="D5494" s="4"/>
      <c r="E5494" s="14" t="s">
        <v>566</v>
      </c>
      <c r="F5494" s="5">
        <f t="shared" ref="F5494:L5494" si="4666">F5495+F5497</f>
        <v>2910</v>
      </c>
      <c r="G5494" s="5">
        <f t="shared" si="4666"/>
        <v>2910</v>
      </c>
      <c r="H5494" s="5">
        <f t="shared" si="4666"/>
        <v>2910</v>
      </c>
      <c r="I5494" s="5">
        <f t="shared" si="4666"/>
        <v>0</v>
      </c>
      <c r="J5494" s="5">
        <f t="shared" si="4666"/>
        <v>0</v>
      </c>
      <c r="K5494" s="5">
        <f t="shared" si="4666"/>
        <v>0</v>
      </c>
      <c r="L5494" s="5">
        <f t="shared" si="4666"/>
        <v>-1203.2940000000001</v>
      </c>
      <c r="M5494" s="5">
        <f t="shared" si="4648"/>
        <v>1706.7059999999999</v>
      </c>
      <c r="N5494" s="5">
        <f>N5495+N5497</f>
        <v>1702.6679999999999</v>
      </c>
      <c r="O5494" s="5">
        <f>O5495+O5497</f>
        <v>1000.1899100000001</v>
      </c>
      <c r="P5494" s="5">
        <f t="shared" ref="P5494:V5494" si="4667">P5495+P5497</f>
        <v>0</v>
      </c>
      <c r="Q5494" s="5">
        <f t="shared" si="4667"/>
        <v>0</v>
      </c>
      <c r="R5494" s="5">
        <f t="shared" si="4667"/>
        <v>0</v>
      </c>
      <c r="S5494" s="5">
        <f t="shared" si="4667"/>
        <v>0</v>
      </c>
      <c r="T5494" s="5">
        <f t="shared" si="4667"/>
        <v>1702.6591000000001</v>
      </c>
      <c r="U5494" s="5">
        <f t="shared" si="4667"/>
        <v>0</v>
      </c>
      <c r="V5494" s="42">
        <f t="shared" si="4667"/>
        <v>0</v>
      </c>
      <c r="W5494" s="5">
        <f t="shared" si="4626"/>
        <v>99.999477290933996</v>
      </c>
      <c r="X5494" s="27"/>
    </row>
    <row r="5495" spans="1:25" ht="78.75" hidden="1" customHeight="1" x14ac:dyDescent="0.3">
      <c r="A5495" s="4" t="s">
        <v>374</v>
      </c>
      <c r="B5495" s="4" t="s">
        <v>1761</v>
      </c>
      <c r="C5495" s="4" t="s">
        <v>376</v>
      </c>
      <c r="D5495" s="4" t="s">
        <v>18</v>
      </c>
      <c r="E5495" s="14" t="s">
        <v>528</v>
      </c>
      <c r="F5495" s="5">
        <f t="shared" ref="F5495:L5495" si="4668">F5496</f>
        <v>0</v>
      </c>
      <c r="G5495" s="5">
        <f t="shared" si="4668"/>
        <v>0</v>
      </c>
      <c r="H5495" s="5">
        <f t="shared" si="4668"/>
        <v>0</v>
      </c>
      <c r="I5495" s="5">
        <f t="shared" si="4668"/>
        <v>0</v>
      </c>
      <c r="J5495" s="5">
        <f t="shared" si="4668"/>
        <v>0</v>
      </c>
      <c r="K5495" s="5">
        <f t="shared" si="4668"/>
        <v>0</v>
      </c>
      <c r="L5495" s="5">
        <f t="shared" si="4668"/>
        <v>0</v>
      </c>
      <c r="M5495" s="5">
        <f t="shared" si="4648"/>
        <v>0</v>
      </c>
      <c r="N5495" s="5">
        <f>N5496</f>
        <v>0</v>
      </c>
      <c r="O5495" s="5">
        <f>O5496</f>
        <v>0</v>
      </c>
      <c r="P5495" s="5">
        <f t="shared" ref="P5495:V5495" si="4669">P5496</f>
        <v>0</v>
      </c>
      <c r="Q5495" s="5">
        <f t="shared" si="4669"/>
        <v>0</v>
      </c>
      <c r="R5495" s="5">
        <f t="shared" si="4669"/>
        <v>0</v>
      </c>
      <c r="S5495" s="5">
        <f t="shared" si="4669"/>
        <v>0</v>
      </c>
      <c r="T5495" s="5">
        <f t="shared" si="4669"/>
        <v>0</v>
      </c>
      <c r="U5495" s="5">
        <f t="shared" si="4669"/>
        <v>0</v>
      </c>
      <c r="V5495" s="42">
        <f t="shared" si="4669"/>
        <v>0</v>
      </c>
      <c r="W5495" s="5" t="e">
        <f t="shared" si="4626"/>
        <v>#DIV/0!</v>
      </c>
      <c r="X5495" s="27" t="s">
        <v>1591</v>
      </c>
      <c r="Y5495" s="2" t="s">
        <v>1630</v>
      </c>
    </row>
    <row r="5496" spans="1:25" ht="15.75" hidden="1" customHeight="1" x14ac:dyDescent="0.3">
      <c r="A5496" s="4" t="s">
        <v>374</v>
      </c>
      <c r="B5496" s="4" t="s">
        <v>1761</v>
      </c>
      <c r="C5496" s="4" t="s">
        <v>376</v>
      </c>
      <c r="D5496" s="4" t="s">
        <v>19</v>
      </c>
      <c r="E5496" s="14" t="s">
        <v>529</v>
      </c>
      <c r="F5496" s="5"/>
      <c r="G5496" s="5"/>
      <c r="H5496" s="5"/>
      <c r="I5496" s="5"/>
      <c r="J5496" s="5"/>
      <c r="K5496" s="5"/>
      <c r="L5496" s="5"/>
      <c r="M5496" s="5">
        <f t="shared" si="4648"/>
        <v>0</v>
      </c>
      <c r="N5496" s="5">
        <v>0</v>
      </c>
      <c r="O5496" s="5">
        <v>0</v>
      </c>
      <c r="P5496" s="5">
        <v>0</v>
      </c>
      <c r="Q5496" s="5">
        <v>0</v>
      </c>
      <c r="R5496" s="5">
        <v>0</v>
      </c>
      <c r="S5496" s="5">
        <v>0</v>
      </c>
      <c r="T5496" s="5">
        <v>0</v>
      </c>
      <c r="U5496" s="5">
        <v>0</v>
      </c>
      <c r="V5496" s="42">
        <v>0</v>
      </c>
      <c r="W5496" s="5" t="e">
        <f t="shared" si="4626"/>
        <v>#DIV/0!</v>
      </c>
      <c r="X5496" s="27" t="s">
        <v>1591</v>
      </c>
      <c r="Y5496" s="2" t="s">
        <v>1630</v>
      </c>
    </row>
    <row r="5497" spans="1:25" ht="31.5" customHeight="1" x14ac:dyDescent="0.3">
      <c r="A5497" s="4" t="s">
        <v>374</v>
      </c>
      <c r="B5497" s="4" t="s">
        <v>1761</v>
      </c>
      <c r="C5497" s="4" t="s">
        <v>376</v>
      </c>
      <c r="D5497" s="4" t="s">
        <v>11</v>
      </c>
      <c r="E5497" s="14" t="s">
        <v>531</v>
      </c>
      <c r="F5497" s="5">
        <f t="shared" ref="F5497:L5497" si="4670">F5498</f>
        <v>2910</v>
      </c>
      <c r="G5497" s="5">
        <f t="shared" si="4670"/>
        <v>2910</v>
      </c>
      <c r="H5497" s="5">
        <f t="shared" si="4670"/>
        <v>2910</v>
      </c>
      <c r="I5497" s="5">
        <f t="shared" si="4670"/>
        <v>0</v>
      </c>
      <c r="J5497" s="5">
        <f t="shared" si="4670"/>
        <v>0</v>
      </c>
      <c r="K5497" s="5">
        <f t="shared" si="4670"/>
        <v>0</v>
      </c>
      <c r="L5497" s="5">
        <f t="shared" si="4670"/>
        <v>-1203.2940000000001</v>
      </c>
      <c r="M5497" s="5">
        <f t="shared" si="4648"/>
        <v>1706.7059999999999</v>
      </c>
      <c r="N5497" s="5">
        <f>N5498</f>
        <v>1702.6679999999999</v>
      </c>
      <c r="O5497" s="5">
        <f>O5498</f>
        <v>1000.1899100000001</v>
      </c>
      <c r="P5497" s="5">
        <f t="shared" ref="P5497:V5497" si="4671">P5498</f>
        <v>0</v>
      </c>
      <c r="Q5497" s="5">
        <f t="shared" si="4671"/>
        <v>0</v>
      </c>
      <c r="R5497" s="5">
        <f t="shared" si="4671"/>
        <v>0</v>
      </c>
      <c r="S5497" s="5">
        <f t="shared" si="4671"/>
        <v>0</v>
      </c>
      <c r="T5497" s="5">
        <f t="shared" si="4671"/>
        <v>1702.6591000000001</v>
      </c>
      <c r="U5497" s="5">
        <f t="shared" si="4671"/>
        <v>0</v>
      </c>
      <c r="V5497" s="42">
        <f t="shared" si="4671"/>
        <v>0</v>
      </c>
      <c r="W5497" s="5">
        <f t="shared" si="4626"/>
        <v>99.999477290933996</v>
      </c>
      <c r="X5497" s="27"/>
    </row>
    <row r="5498" spans="1:25" ht="31.5" customHeight="1" x14ac:dyDescent="0.3">
      <c r="A5498" s="4" t="s">
        <v>374</v>
      </c>
      <c r="B5498" s="4" t="s">
        <v>1761</v>
      </c>
      <c r="C5498" s="4" t="s">
        <v>376</v>
      </c>
      <c r="D5498" s="4" t="s">
        <v>12</v>
      </c>
      <c r="E5498" s="14" t="s">
        <v>532</v>
      </c>
      <c r="F5498" s="5">
        <v>2910</v>
      </c>
      <c r="G5498" s="5">
        <v>2910</v>
      </c>
      <c r="H5498" s="5">
        <v>2910</v>
      </c>
      <c r="I5498" s="5"/>
      <c r="J5498" s="5"/>
      <c r="K5498" s="5"/>
      <c r="L5498" s="5">
        <f>-166.921-88.202-948.171</f>
        <v>-1203.2940000000001</v>
      </c>
      <c r="M5498" s="5">
        <f t="shared" si="4648"/>
        <v>1706.7059999999999</v>
      </c>
      <c r="N5498" s="5">
        <v>1702.6679999999999</v>
      </c>
      <c r="O5498" s="5">
        <v>1000.1899100000001</v>
      </c>
      <c r="P5498" s="5">
        <v>0</v>
      </c>
      <c r="Q5498" s="5">
        <v>0</v>
      </c>
      <c r="R5498" s="5">
        <v>0</v>
      </c>
      <c r="S5498" s="5">
        <v>0</v>
      </c>
      <c r="T5498" s="5">
        <v>1702.6591000000001</v>
      </c>
      <c r="U5498" s="5">
        <v>0</v>
      </c>
      <c r="V5498" s="42">
        <v>0</v>
      </c>
      <c r="W5498" s="5">
        <f t="shared" si="4626"/>
        <v>99.999477290933996</v>
      </c>
      <c r="X5498" s="27"/>
    </row>
    <row r="5499" spans="1:25" ht="31.5" hidden="1" customHeight="1" x14ac:dyDescent="0.25">
      <c r="A5499" s="4" t="s">
        <v>374</v>
      </c>
      <c r="B5499" s="4" t="s">
        <v>1761</v>
      </c>
      <c r="C5499" s="4" t="s">
        <v>272</v>
      </c>
      <c r="D5499" s="4"/>
      <c r="E5499" s="14" t="s">
        <v>1056</v>
      </c>
      <c r="F5499" s="5">
        <f t="shared" ref="F5499:L5501" si="4672">F5500</f>
        <v>0</v>
      </c>
      <c r="G5499" s="5">
        <f t="shared" si="4672"/>
        <v>0</v>
      </c>
      <c r="H5499" s="5">
        <f t="shared" si="4672"/>
        <v>0</v>
      </c>
      <c r="I5499" s="5">
        <f t="shared" si="4672"/>
        <v>0</v>
      </c>
      <c r="J5499" s="5">
        <f t="shared" si="4672"/>
        <v>0</v>
      </c>
      <c r="K5499" s="5">
        <f t="shared" si="4672"/>
        <v>0</v>
      </c>
      <c r="L5499" s="5">
        <f t="shared" si="4672"/>
        <v>295.31</v>
      </c>
      <c r="M5499" s="5">
        <f t="shared" si="4648"/>
        <v>295.31</v>
      </c>
      <c r="N5499" s="5">
        <f t="shared" ref="N5499:O5501" si="4673">N5500</f>
        <v>0</v>
      </c>
      <c r="O5499" s="5">
        <f t="shared" si="4673"/>
        <v>147.65600000000001</v>
      </c>
      <c r="P5499" s="5">
        <f t="shared" ref="P5499:V5501" si="4674">P5500</f>
        <v>0</v>
      </c>
      <c r="Q5499" s="5">
        <f t="shared" si="4674"/>
        <v>0</v>
      </c>
      <c r="R5499" s="5">
        <f t="shared" si="4674"/>
        <v>0</v>
      </c>
      <c r="S5499" s="5">
        <f t="shared" si="4674"/>
        <v>0</v>
      </c>
      <c r="T5499" s="5">
        <f t="shared" si="4674"/>
        <v>0</v>
      </c>
      <c r="U5499" s="5">
        <f t="shared" si="4674"/>
        <v>0</v>
      </c>
      <c r="V5499" s="42">
        <f t="shared" si="4674"/>
        <v>0</v>
      </c>
      <c r="W5499" s="5" t="e">
        <f t="shared" si="4626"/>
        <v>#DIV/0!</v>
      </c>
      <c r="X5499" s="25" t="s">
        <v>1591</v>
      </c>
    </row>
    <row r="5500" spans="1:25" ht="15.75" hidden="1" customHeight="1" x14ac:dyDescent="0.25">
      <c r="A5500" s="4" t="s">
        <v>374</v>
      </c>
      <c r="B5500" s="4" t="s">
        <v>1761</v>
      </c>
      <c r="C5500" s="4" t="s">
        <v>377</v>
      </c>
      <c r="D5500" s="4"/>
      <c r="E5500" s="14" t="s">
        <v>568</v>
      </c>
      <c r="F5500" s="5">
        <f t="shared" si="4672"/>
        <v>0</v>
      </c>
      <c r="G5500" s="5">
        <f t="shared" si="4672"/>
        <v>0</v>
      </c>
      <c r="H5500" s="5">
        <f t="shared" si="4672"/>
        <v>0</v>
      </c>
      <c r="I5500" s="5">
        <f t="shared" si="4672"/>
        <v>0</v>
      </c>
      <c r="J5500" s="5">
        <f t="shared" si="4672"/>
        <v>0</v>
      </c>
      <c r="K5500" s="5">
        <f t="shared" si="4672"/>
        <v>0</v>
      </c>
      <c r="L5500" s="5">
        <f t="shared" si="4672"/>
        <v>295.31</v>
      </c>
      <c r="M5500" s="5">
        <f t="shared" si="4648"/>
        <v>295.31</v>
      </c>
      <c r="N5500" s="5">
        <f t="shared" si="4673"/>
        <v>0</v>
      </c>
      <c r="O5500" s="5">
        <f t="shared" si="4673"/>
        <v>147.65600000000001</v>
      </c>
      <c r="P5500" s="5">
        <f t="shared" si="4674"/>
        <v>0</v>
      </c>
      <c r="Q5500" s="5">
        <f t="shared" si="4674"/>
        <v>0</v>
      </c>
      <c r="R5500" s="5">
        <f t="shared" si="4674"/>
        <v>0</v>
      </c>
      <c r="S5500" s="5">
        <f t="shared" si="4674"/>
        <v>0</v>
      </c>
      <c r="T5500" s="5">
        <f t="shared" si="4674"/>
        <v>0</v>
      </c>
      <c r="U5500" s="5">
        <f t="shared" si="4674"/>
        <v>0</v>
      </c>
      <c r="V5500" s="42">
        <f t="shared" si="4674"/>
        <v>0</v>
      </c>
      <c r="W5500" s="5" t="e">
        <f t="shared" si="4626"/>
        <v>#DIV/0!</v>
      </c>
      <c r="X5500" s="25" t="s">
        <v>1591</v>
      </c>
    </row>
    <row r="5501" spans="1:25" ht="15.75" hidden="1" customHeight="1" x14ac:dyDescent="0.25">
      <c r="A5501" s="4" t="s">
        <v>374</v>
      </c>
      <c r="B5501" s="4" t="s">
        <v>1761</v>
      </c>
      <c r="C5501" s="4" t="s">
        <v>377</v>
      </c>
      <c r="D5501" s="4" t="s">
        <v>13</v>
      </c>
      <c r="E5501" s="14" t="s">
        <v>547</v>
      </c>
      <c r="F5501" s="5">
        <f t="shared" si="4672"/>
        <v>0</v>
      </c>
      <c r="G5501" s="5">
        <f t="shared" si="4672"/>
        <v>0</v>
      </c>
      <c r="H5501" s="5">
        <f t="shared" si="4672"/>
        <v>0</v>
      </c>
      <c r="I5501" s="5">
        <f t="shared" si="4672"/>
        <v>0</v>
      </c>
      <c r="J5501" s="5">
        <f t="shared" si="4672"/>
        <v>0</v>
      </c>
      <c r="K5501" s="5">
        <f t="shared" si="4672"/>
        <v>0</v>
      </c>
      <c r="L5501" s="5">
        <f t="shared" si="4672"/>
        <v>295.31</v>
      </c>
      <c r="M5501" s="5">
        <f t="shared" si="4648"/>
        <v>295.31</v>
      </c>
      <c r="N5501" s="5">
        <f t="shared" si="4673"/>
        <v>0</v>
      </c>
      <c r="O5501" s="5">
        <f t="shared" si="4673"/>
        <v>147.65600000000001</v>
      </c>
      <c r="P5501" s="5">
        <f t="shared" si="4674"/>
        <v>0</v>
      </c>
      <c r="Q5501" s="5">
        <f t="shared" si="4674"/>
        <v>0</v>
      </c>
      <c r="R5501" s="5">
        <f t="shared" si="4674"/>
        <v>0</v>
      </c>
      <c r="S5501" s="5">
        <f t="shared" si="4674"/>
        <v>0</v>
      </c>
      <c r="T5501" s="5">
        <f t="shared" si="4674"/>
        <v>0</v>
      </c>
      <c r="U5501" s="5">
        <f t="shared" si="4674"/>
        <v>0</v>
      </c>
      <c r="V5501" s="42">
        <f t="shared" si="4674"/>
        <v>0</v>
      </c>
      <c r="W5501" s="5" t="e">
        <f t="shared" si="4626"/>
        <v>#DIV/0!</v>
      </c>
      <c r="X5501" s="25" t="s">
        <v>1591</v>
      </c>
    </row>
    <row r="5502" spans="1:25" ht="15.75" hidden="1" customHeight="1" x14ac:dyDescent="0.25">
      <c r="A5502" s="4" t="s">
        <v>374</v>
      </c>
      <c r="B5502" s="4" t="s">
        <v>1761</v>
      </c>
      <c r="C5502" s="4" t="s">
        <v>377</v>
      </c>
      <c r="D5502" s="4" t="s">
        <v>20</v>
      </c>
      <c r="E5502" s="14" t="s">
        <v>550</v>
      </c>
      <c r="F5502" s="5"/>
      <c r="G5502" s="5"/>
      <c r="H5502" s="5"/>
      <c r="I5502" s="5"/>
      <c r="J5502" s="5"/>
      <c r="K5502" s="5"/>
      <c r="L5502" s="5">
        <v>295.31</v>
      </c>
      <c r="M5502" s="5">
        <f t="shared" si="4648"/>
        <v>295.31</v>
      </c>
      <c r="N5502" s="5">
        <v>0</v>
      </c>
      <c r="O5502" s="5">
        <v>147.65600000000001</v>
      </c>
      <c r="P5502" s="5">
        <v>0</v>
      </c>
      <c r="Q5502" s="5">
        <v>0</v>
      </c>
      <c r="R5502" s="5">
        <v>0</v>
      </c>
      <c r="S5502" s="5">
        <v>0</v>
      </c>
      <c r="T5502" s="5">
        <v>0</v>
      </c>
      <c r="U5502" s="5">
        <v>0</v>
      </c>
      <c r="V5502" s="42">
        <v>0</v>
      </c>
      <c r="W5502" s="5" t="e">
        <f t="shared" si="4626"/>
        <v>#DIV/0!</v>
      </c>
      <c r="X5502" s="25" t="s">
        <v>1591</v>
      </c>
    </row>
    <row r="5503" spans="1:25" ht="47.25" hidden="1" customHeight="1" x14ac:dyDescent="0.25">
      <c r="A5503" s="4" t="s">
        <v>374</v>
      </c>
      <c r="B5503" s="4" t="s">
        <v>1761</v>
      </c>
      <c r="C5503" s="4" t="s">
        <v>189</v>
      </c>
      <c r="D5503" s="4"/>
      <c r="E5503" s="14" t="s">
        <v>1057</v>
      </c>
      <c r="F5503" s="5">
        <f t="shared" ref="F5503:L5503" si="4675">F5504+F5512</f>
        <v>108314.59999999999</v>
      </c>
      <c r="G5503" s="5">
        <f t="shared" si="4675"/>
        <v>106107.8</v>
      </c>
      <c r="H5503" s="5">
        <f t="shared" si="4675"/>
        <v>106107.8</v>
      </c>
      <c r="I5503" s="5">
        <f t="shared" si="4675"/>
        <v>0</v>
      </c>
      <c r="J5503" s="5">
        <f t="shared" si="4675"/>
        <v>0</v>
      </c>
      <c r="K5503" s="5">
        <f t="shared" si="4675"/>
        <v>0</v>
      </c>
      <c r="L5503" s="5">
        <f t="shared" si="4675"/>
        <v>2060.3109999999997</v>
      </c>
      <c r="M5503" s="5">
        <f t="shared" si="4648"/>
        <v>110374.91099999999</v>
      </c>
      <c r="N5503" s="5">
        <f>N5504+N5512</f>
        <v>0</v>
      </c>
      <c r="O5503" s="5">
        <f>O5504+O5512</f>
        <v>75065.896000000008</v>
      </c>
      <c r="P5503" s="5">
        <f t="shared" ref="P5503:V5503" si="4676">P5504+P5512</f>
        <v>0</v>
      </c>
      <c r="Q5503" s="5">
        <f t="shared" si="4676"/>
        <v>0</v>
      </c>
      <c r="R5503" s="5">
        <f t="shared" si="4676"/>
        <v>0</v>
      </c>
      <c r="S5503" s="5">
        <f t="shared" si="4676"/>
        <v>0</v>
      </c>
      <c r="T5503" s="5">
        <f t="shared" si="4676"/>
        <v>0</v>
      </c>
      <c r="U5503" s="5">
        <f t="shared" si="4676"/>
        <v>0</v>
      </c>
      <c r="V5503" s="42">
        <f t="shared" si="4676"/>
        <v>0</v>
      </c>
      <c r="W5503" s="5" t="e">
        <f t="shared" si="4626"/>
        <v>#DIV/0!</v>
      </c>
      <c r="X5503" s="25" t="s">
        <v>1591</v>
      </c>
    </row>
    <row r="5504" spans="1:25" ht="47.25" hidden="1" customHeight="1" x14ac:dyDescent="0.25">
      <c r="A5504" s="4" t="s">
        <v>374</v>
      </c>
      <c r="B5504" s="4" t="s">
        <v>1761</v>
      </c>
      <c r="C5504" s="4" t="s">
        <v>378</v>
      </c>
      <c r="D5504" s="4"/>
      <c r="E5504" s="14" t="s">
        <v>565</v>
      </c>
      <c r="F5504" s="5">
        <f t="shared" ref="F5504:L5504" si="4677">F5505+F5507+F5509</f>
        <v>102364.79999999999</v>
      </c>
      <c r="G5504" s="5">
        <f t="shared" si="4677"/>
        <v>100158</v>
      </c>
      <c r="H5504" s="5">
        <f t="shared" si="4677"/>
        <v>100158</v>
      </c>
      <c r="I5504" s="5">
        <f t="shared" si="4677"/>
        <v>0</v>
      </c>
      <c r="J5504" s="5">
        <f t="shared" si="4677"/>
        <v>0</v>
      </c>
      <c r="K5504" s="5">
        <f t="shared" si="4677"/>
        <v>0</v>
      </c>
      <c r="L5504" s="5">
        <f t="shared" si="4677"/>
        <v>2105.8309999999997</v>
      </c>
      <c r="M5504" s="5">
        <f t="shared" si="4648"/>
        <v>104470.63099999999</v>
      </c>
      <c r="N5504" s="5">
        <f>N5505+N5507+N5509</f>
        <v>0</v>
      </c>
      <c r="O5504" s="5">
        <f>O5505+O5507+O5509</f>
        <v>69116.096000000005</v>
      </c>
      <c r="P5504" s="5">
        <f t="shared" ref="P5504:V5504" si="4678">P5505+P5507+P5509</f>
        <v>0</v>
      </c>
      <c r="Q5504" s="5">
        <f t="shared" si="4678"/>
        <v>0</v>
      </c>
      <c r="R5504" s="5">
        <f t="shared" si="4678"/>
        <v>0</v>
      </c>
      <c r="S5504" s="5">
        <f t="shared" si="4678"/>
        <v>0</v>
      </c>
      <c r="T5504" s="5">
        <f t="shared" si="4678"/>
        <v>0</v>
      </c>
      <c r="U5504" s="5">
        <f t="shared" si="4678"/>
        <v>0</v>
      </c>
      <c r="V5504" s="42">
        <f t="shared" si="4678"/>
        <v>0</v>
      </c>
      <c r="W5504" s="5" t="e">
        <f t="shared" si="4626"/>
        <v>#DIV/0!</v>
      </c>
      <c r="X5504" s="25" t="s">
        <v>1591</v>
      </c>
    </row>
    <row r="5505" spans="1:24" ht="78.75" hidden="1" customHeight="1" x14ac:dyDescent="0.25">
      <c r="A5505" s="4" t="s">
        <v>374</v>
      </c>
      <c r="B5505" s="4" t="s">
        <v>1761</v>
      </c>
      <c r="C5505" s="4" t="s">
        <v>378</v>
      </c>
      <c r="D5505" s="4" t="s">
        <v>18</v>
      </c>
      <c r="E5505" s="14" t="s">
        <v>528</v>
      </c>
      <c r="F5505" s="5">
        <f t="shared" ref="F5505:L5505" si="4679">F5506</f>
        <v>87309.2</v>
      </c>
      <c r="G5505" s="5">
        <f t="shared" si="4679"/>
        <v>87309.2</v>
      </c>
      <c r="H5505" s="5">
        <f t="shared" si="4679"/>
        <v>87309.2</v>
      </c>
      <c r="I5505" s="5">
        <f t="shared" si="4679"/>
        <v>0</v>
      </c>
      <c r="J5505" s="5">
        <f t="shared" si="4679"/>
        <v>0</v>
      </c>
      <c r="K5505" s="5">
        <f t="shared" si="4679"/>
        <v>0</v>
      </c>
      <c r="L5505" s="5">
        <f t="shared" si="4679"/>
        <v>911.98400000000004</v>
      </c>
      <c r="M5505" s="5">
        <f t="shared" si="4648"/>
        <v>88221.183999999994</v>
      </c>
      <c r="N5505" s="5">
        <f>N5506</f>
        <v>0</v>
      </c>
      <c r="O5505" s="5">
        <f>O5506</f>
        <v>57296.3243</v>
      </c>
      <c r="P5505" s="5">
        <f t="shared" ref="P5505:V5505" si="4680">P5506</f>
        <v>0</v>
      </c>
      <c r="Q5505" s="5">
        <f t="shared" si="4680"/>
        <v>0</v>
      </c>
      <c r="R5505" s="5">
        <f t="shared" si="4680"/>
        <v>0</v>
      </c>
      <c r="S5505" s="5">
        <f t="shared" si="4680"/>
        <v>0</v>
      </c>
      <c r="T5505" s="5">
        <f t="shared" si="4680"/>
        <v>0</v>
      </c>
      <c r="U5505" s="5">
        <f t="shared" si="4680"/>
        <v>0</v>
      </c>
      <c r="V5505" s="42">
        <f t="shared" si="4680"/>
        <v>0</v>
      </c>
      <c r="W5505" s="5" t="e">
        <f t="shared" si="4626"/>
        <v>#DIV/0!</v>
      </c>
      <c r="X5505" s="25" t="s">
        <v>1591</v>
      </c>
    </row>
    <row r="5506" spans="1:24" ht="15.75" hidden="1" customHeight="1" x14ac:dyDescent="0.25">
      <c r="A5506" s="4" t="s">
        <v>374</v>
      </c>
      <c r="B5506" s="4" t="s">
        <v>1761</v>
      </c>
      <c r="C5506" s="4" t="s">
        <v>378</v>
      </c>
      <c r="D5506" s="4" t="s">
        <v>19</v>
      </c>
      <c r="E5506" s="14" t="s">
        <v>529</v>
      </c>
      <c r="F5506" s="5">
        <v>87309.2</v>
      </c>
      <c r="G5506" s="5">
        <v>87309.2</v>
      </c>
      <c r="H5506" s="5">
        <v>87309.2</v>
      </c>
      <c r="I5506" s="5"/>
      <c r="J5506" s="5"/>
      <c r="K5506" s="5"/>
      <c r="L5506" s="5">
        <v>911.98400000000004</v>
      </c>
      <c r="M5506" s="5">
        <f t="shared" si="4648"/>
        <v>88221.183999999994</v>
      </c>
      <c r="N5506" s="5">
        <v>0</v>
      </c>
      <c r="O5506" s="5">
        <v>57296.3243</v>
      </c>
      <c r="P5506" s="5">
        <v>0</v>
      </c>
      <c r="Q5506" s="5">
        <v>0</v>
      </c>
      <c r="R5506" s="5">
        <v>0</v>
      </c>
      <c r="S5506" s="5">
        <v>0</v>
      </c>
      <c r="T5506" s="5">
        <v>0</v>
      </c>
      <c r="U5506" s="5">
        <v>0</v>
      </c>
      <c r="V5506" s="42">
        <v>0</v>
      </c>
      <c r="W5506" s="5" t="e">
        <f t="shared" si="4626"/>
        <v>#DIV/0!</v>
      </c>
      <c r="X5506" s="25" t="s">
        <v>1591</v>
      </c>
    </row>
    <row r="5507" spans="1:24" ht="31.5" hidden="1" customHeight="1" x14ac:dyDescent="0.25">
      <c r="A5507" s="4" t="s">
        <v>374</v>
      </c>
      <c r="B5507" s="4" t="s">
        <v>1761</v>
      </c>
      <c r="C5507" s="4" t="s">
        <v>378</v>
      </c>
      <c r="D5507" s="4" t="s">
        <v>11</v>
      </c>
      <c r="E5507" s="14" t="s">
        <v>531</v>
      </c>
      <c r="F5507" s="5">
        <f t="shared" ref="F5507:L5507" si="4681">F5508</f>
        <v>14971.9</v>
      </c>
      <c r="G5507" s="5">
        <f t="shared" si="4681"/>
        <v>12765.1</v>
      </c>
      <c r="H5507" s="5">
        <f t="shared" si="4681"/>
        <v>12765.1</v>
      </c>
      <c r="I5507" s="5">
        <f t="shared" si="4681"/>
        <v>0</v>
      </c>
      <c r="J5507" s="5">
        <f t="shared" si="4681"/>
        <v>0</v>
      </c>
      <c r="K5507" s="5">
        <f t="shared" si="4681"/>
        <v>0</v>
      </c>
      <c r="L5507" s="5">
        <f t="shared" si="4681"/>
        <v>1193.8469999999998</v>
      </c>
      <c r="M5507" s="5">
        <f t="shared" si="4648"/>
        <v>16165.746999999999</v>
      </c>
      <c r="N5507" s="5">
        <f>N5508</f>
        <v>0</v>
      </c>
      <c r="O5507" s="5">
        <f>O5508</f>
        <v>11768.9527</v>
      </c>
      <c r="P5507" s="5">
        <f t="shared" ref="P5507:V5507" si="4682">P5508</f>
        <v>0</v>
      </c>
      <c r="Q5507" s="5">
        <f t="shared" si="4682"/>
        <v>0</v>
      </c>
      <c r="R5507" s="5">
        <f t="shared" si="4682"/>
        <v>0</v>
      </c>
      <c r="S5507" s="5">
        <f t="shared" si="4682"/>
        <v>0</v>
      </c>
      <c r="T5507" s="5">
        <f t="shared" si="4682"/>
        <v>0</v>
      </c>
      <c r="U5507" s="5">
        <f t="shared" si="4682"/>
        <v>0</v>
      </c>
      <c r="V5507" s="42">
        <f t="shared" si="4682"/>
        <v>0</v>
      </c>
      <c r="W5507" s="5" t="e">
        <f t="shared" si="4626"/>
        <v>#DIV/0!</v>
      </c>
      <c r="X5507" s="25" t="s">
        <v>1591</v>
      </c>
    </row>
    <row r="5508" spans="1:24" ht="31.5" hidden="1" customHeight="1" x14ac:dyDescent="0.25">
      <c r="A5508" s="4" t="s">
        <v>374</v>
      </c>
      <c r="B5508" s="4" t="s">
        <v>1761</v>
      </c>
      <c r="C5508" s="4" t="s">
        <v>378</v>
      </c>
      <c r="D5508" s="4" t="s">
        <v>12</v>
      </c>
      <c r="E5508" s="14" t="s">
        <v>532</v>
      </c>
      <c r="F5508" s="5">
        <v>14971.9</v>
      </c>
      <c r="G5508" s="5">
        <v>12765.1</v>
      </c>
      <c r="H5508" s="5">
        <v>12765.1</v>
      </c>
      <c r="I5508" s="5"/>
      <c r="J5508" s="5"/>
      <c r="K5508" s="5"/>
      <c r="L5508" s="5">
        <f>-380.08+1643.031-31.181-7.901-1.842-28.18</f>
        <v>1193.8469999999998</v>
      </c>
      <c r="M5508" s="5">
        <f t="shared" si="4648"/>
        <v>16165.746999999999</v>
      </c>
      <c r="N5508" s="5">
        <v>0</v>
      </c>
      <c r="O5508" s="5">
        <v>11768.9527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42">
        <v>0</v>
      </c>
      <c r="W5508" s="5" t="e">
        <f t="shared" si="4626"/>
        <v>#DIV/0!</v>
      </c>
      <c r="X5508" s="25" t="s">
        <v>1591</v>
      </c>
    </row>
    <row r="5509" spans="1:24" ht="15.75" hidden="1" customHeight="1" x14ac:dyDescent="0.25">
      <c r="A5509" s="4" t="s">
        <v>374</v>
      </c>
      <c r="B5509" s="4" t="s">
        <v>1761</v>
      </c>
      <c r="C5509" s="4" t="s">
        <v>378</v>
      </c>
      <c r="D5509" s="4" t="s">
        <v>13</v>
      </c>
      <c r="E5509" s="14" t="s">
        <v>547</v>
      </c>
      <c r="F5509" s="5">
        <f t="shared" ref="F5509:L5509" si="4683">F5511</f>
        <v>83.7</v>
      </c>
      <c r="G5509" s="5">
        <f t="shared" si="4683"/>
        <v>83.7</v>
      </c>
      <c r="H5509" s="5">
        <f t="shared" si="4683"/>
        <v>83.7</v>
      </c>
      <c r="I5509" s="5">
        <f t="shared" si="4683"/>
        <v>0</v>
      </c>
      <c r="J5509" s="5">
        <f t="shared" si="4683"/>
        <v>0</v>
      </c>
      <c r="K5509" s="5">
        <f t="shared" si="4683"/>
        <v>0</v>
      </c>
      <c r="L5509" s="5">
        <f t="shared" si="4683"/>
        <v>0</v>
      </c>
      <c r="M5509" s="5">
        <f t="shared" si="4648"/>
        <v>83.7</v>
      </c>
      <c r="N5509" s="5">
        <f>N5511+N5510</f>
        <v>0</v>
      </c>
      <c r="O5509" s="5">
        <f>O5511+O5510</f>
        <v>50.819000000000003</v>
      </c>
      <c r="P5509" s="5">
        <f t="shared" ref="P5509:V5509" si="4684">P5511+P5510</f>
        <v>0</v>
      </c>
      <c r="Q5509" s="5">
        <f t="shared" si="4684"/>
        <v>0</v>
      </c>
      <c r="R5509" s="5">
        <f t="shared" si="4684"/>
        <v>0</v>
      </c>
      <c r="S5509" s="5">
        <f t="shared" si="4684"/>
        <v>0</v>
      </c>
      <c r="T5509" s="5">
        <f>T5511+T5510</f>
        <v>0</v>
      </c>
      <c r="U5509" s="5">
        <f t="shared" si="4684"/>
        <v>0</v>
      </c>
      <c r="V5509" s="42">
        <f t="shared" si="4684"/>
        <v>0</v>
      </c>
      <c r="W5509" s="5" t="e">
        <f t="shared" si="4626"/>
        <v>#DIV/0!</v>
      </c>
      <c r="X5509" s="25" t="s">
        <v>1591</v>
      </c>
    </row>
    <row r="5510" spans="1:24" ht="15.75" hidden="1" customHeight="1" x14ac:dyDescent="0.25">
      <c r="A5510" s="4" t="s">
        <v>374</v>
      </c>
      <c r="B5510" s="4" t="s">
        <v>1761</v>
      </c>
      <c r="C5510" s="4" t="s">
        <v>378</v>
      </c>
      <c r="D5510" s="4" t="s">
        <v>14</v>
      </c>
      <c r="E5510" s="14" t="s">
        <v>549</v>
      </c>
      <c r="F5510" s="5"/>
      <c r="G5510" s="5"/>
      <c r="H5510" s="5"/>
      <c r="I5510" s="5"/>
      <c r="J5510" s="5"/>
      <c r="K5510" s="5"/>
      <c r="L5510" s="5"/>
      <c r="M5510" s="5">
        <v>0</v>
      </c>
      <c r="N5510" s="5">
        <v>0</v>
      </c>
      <c r="O5510" s="5">
        <v>1.5089999999999999</v>
      </c>
      <c r="P5510" s="5">
        <v>0</v>
      </c>
      <c r="Q5510" s="5">
        <v>0</v>
      </c>
      <c r="R5510" s="5">
        <v>0</v>
      </c>
      <c r="S5510" s="5">
        <v>0</v>
      </c>
      <c r="T5510" s="5">
        <v>0</v>
      </c>
      <c r="U5510" s="5">
        <v>0</v>
      </c>
      <c r="V5510" s="42">
        <v>0</v>
      </c>
      <c r="W5510" s="5" t="e">
        <f t="shared" si="4626"/>
        <v>#DIV/0!</v>
      </c>
      <c r="X5510" s="25" t="s">
        <v>1591</v>
      </c>
    </row>
    <row r="5511" spans="1:24" ht="15.75" hidden="1" customHeight="1" x14ac:dyDescent="0.25">
      <c r="A5511" s="4" t="s">
        <v>374</v>
      </c>
      <c r="B5511" s="4" t="s">
        <v>1761</v>
      </c>
      <c r="C5511" s="4" t="s">
        <v>378</v>
      </c>
      <c r="D5511" s="4" t="s">
        <v>20</v>
      </c>
      <c r="E5511" s="14" t="s">
        <v>550</v>
      </c>
      <c r="F5511" s="5">
        <v>83.7</v>
      </c>
      <c r="G5511" s="5">
        <v>83.7</v>
      </c>
      <c r="H5511" s="5">
        <v>83.7</v>
      </c>
      <c r="I5511" s="5"/>
      <c r="J5511" s="5"/>
      <c r="K5511" s="5"/>
      <c r="L5511" s="5"/>
      <c r="M5511" s="5">
        <f t="shared" si="4648"/>
        <v>83.7</v>
      </c>
      <c r="N5511" s="5">
        <v>0</v>
      </c>
      <c r="O5511" s="5">
        <v>49.31</v>
      </c>
      <c r="P5511" s="5">
        <v>0</v>
      </c>
      <c r="Q5511" s="5">
        <v>0</v>
      </c>
      <c r="R5511" s="5">
        <v>0</v>
      </c>
      <c r="S5511" s="5">
        <v>0</v>
      </c>
      <c r="T5511" s="5">
        <v>0</v>
      </c>
      <c r="U5511" s="5">
        <v>0</v>
      </c>
      <c r="V5511" s="42">
        <v>0</v>
      </c>
      <c r="W5511" s="5" t="e">
        <f t="shared" si="4626"/>
        <v>#DIV/0!</v>
      </c>
      <c r="X5511" s="25" t="s">
        <v>1591</v>
      </c>
    </row>
    <row r="5512" spans="1:24" ht="31.5" hidden="1" customHeight="1" x14ac:dyDescent="0.25">
      <c r="A5512" s="4" t="s">
        <v>374</v>
      </c>
      <c r="B5512" s="4" t="s">
        <v>1761</v>
      </c>
      <c r="C5512" s="4" t="s">
        <v>187</v>
      </c>
      <c r="D5512" s="4"/>
      <c r="E5512" s="14" t="s">
        <v>570</v>
      </c>
      <c r="F5512" s="5">
        <f t="shared" ref="F5512:L5512" si="4685">F5513+F5515</f>
        <v>5949.8</v>
      </c>
      <c r="G5512" s="5">
        <f t="shared" si="4685"/>
        <v>5949.8</v>
      </c>
      <c r="H5512" s="5">
        <f t="shared" si="4685"/>
        <v>5949.8</v>
      </c>
      <c r="I5512" s="5">
        <f t="shared" si="4685"/>
        <v>0</v>
      </c>
      <c r="J5512" s="5">
        <f t="shared" si="4685"/>
        <v>0</v>
      </c>
      <c r="K5512" s="5">
        <f t="shared" si="4685"/>
        <v>0</v>
      </c>
      <c r="L5512" s="5">
        <f t="shared" si="4685"/>
        <v>-45.519999999999996</v>
      </c>
      <c r="M5512" s="5">
        <f t="shared" si="4648"/>
        <v>5904.28</v>
      </c>
      <c r="N5512" s="5">
        <f>N5513+N5515</f>
        <v>0</v>
      </c>
      <c r="O5512" s="5">
        <f>O5513+O5515</f>
        <v>5949.8</v>
      </c>
      <c r="P5512" s="5">
        <f t="shared" ref="P5512:V5512" si="4686">P5513+P5515</f>
        <v>0</v>
      </c>
      <c r="Q5512" s="5">
        <f t="shared" si="4686"/>
        <v>0</v>
      </c>
      <c r="R5512" s="5">
        <f t="shared" si="4686"/>
        <v>0</v>
      </c>
      <c r="S5512" s="5">
        <f t="shared" si="4686"/>
        <v>0</v>
      </c>
      <c r="T5512" s="5">
        <f t="shared" si="4686"/>
        <v>0</v>
      </c>
      <c r="U5512" s="5">
        <f t="shared" si="4686"/>
        <v>0</v>
      </c>
      <c r="V5512" s="42">
        <f t="shared" si="4686"/>
        <v>0</v>
      </c>
      <c r="W5512" s="5" t="e">
        <f t="shared" si="4626"/>
        <v>#DIV/0!</v>
      </c>
      <c r="X5512" s="25" t="s">
        <v>1591</v>
      </c>
    </row>
    <row r="5513" spans="1:24" ht="78.75" hidden="1" customHeight="1" x14ac:dyDescent="0.25">
      <c r="A5513" s="4" t="s">
        <v>374</v>
      </c>
      <c r="B5513" s="4" t="s">
        <v>1761</v>
      </c>
      <c r="C5513" s="4" t="s">
        <v>187</v>
      </c>
      <c r="D5513" s="4" t="s">
        <v>18</v>
      </c>
      <c r="E5513" s="14" t="s">
        <v>528</v>
      </c>
      <c r="F5513" s="5">
        <f t="shared" ref="F5513:L5513" si="4687">F5514</f>
        <v>5067.3</v>
      </c>
      <c r="G5513" s="5">
        <f t="shared" si="4687"/>
        <v>5067.3</v>
      </c>
      <c r="H5513" s="5">
        <f t="shared" si="4687"/>
        <v>5067.3</v>
      </c>
      <c r="I5513" s="5">
        <f t="shared" si="4687"/>
        <v>0</v>
      </c>
      <c r="J5513" s="5">
        <f t="shared" si="4687"/>
        <v>0</v>
      </c>
      <c r="K5513" s="5">
        <f t="shared" si="4687"/>
        <v>0</v>
      </c>
      <c r="L5513" s="5">
        <f t="shared" si="4687"/>
        <v>0</v>
      </c>
      <c r="M5513" s="5">
        <f t="shared" si="4648"/>
        <v>5067.3</v>
      </c>
      <c r="N5513" s="5">
        <f>N5514</f>
        <v>0</v>
      </c>
      <c r="O5513" s="5">
        <f>O5514</f>
        <v>5064.2442700000001</v>
      </c>
      <c r="P5513" s="5">
        <f t="shared" ref="P5513:V5513" si="4688">P5514</f>
        <v>0</v>
      </c>
      <c r="Q5513" s="5">
        <f t="shared" si="4688"/>
        <v>0</v>
      </c>
      <c r="R5513" s="5">
        <f t="shared" si="4688"/>
        <v>0</v>
      </c>
      <c r="S5513" s="5">
        <f t="shared" si="4688"/>
        <v>0</v>
      </c>
      <c r="T5513" s="5">
        <f t="shared" si="4688"/>
        <v>0</v>
      </c>
      <c r="U5513" s="5">
        <f t="shared" si="4688"/>
        <v>0</v>
      </c>
      <c r="V5513" s="42">
        <f t="shared" si="4688"/>
        <v>0</v>
      </c>
      <c r="W5513" s="5" t="e">
        <f t="shared" si="4626"/>
        <v>#DIV/0!</v>
      </c>
      <c r="X5513" s="25" t="s">
        <v>1591</v>
      </c>
    </row>
    <row r="5514" spans="1:24" ht="15.75" hidden="1" customHeight="1" x14ac:dyDescent="0.25">
      <c r="A5514" s="4" t="s">
        <v>374</v>
      </c>
      <c r="B5514" s="4" t="s">
        <v>1761</v>
      </c>
      <c r="C5514" s="4" t="s">
        <v>187</v>
      </c>
      <c r="D5514" s="4" t="s">
        <v>19</v>
      </c>
      <c r="E5514" s="14" t="s">
        <v>529</v>
      </c>
      <c r="F5514" s="5">
        <v>5067.3</v>
      </c>
      <c r="G5514" s="5">
        <v>5067.3</v>
      </c>
      <c r="H5514" s="5">
        <v>5067.3</v>
      </c>
      <c r="I5514" s="5"/>
      <c r="J5514" s="5"/>
      <c r="K5514" s="5"/>
      <c r="L5514" s="5"/>
      <c r="M5514" s="5">
        <f t="shared" si="4648"/>
        <v>5067.3</v>
      </c>
      <c r="N5514" s="5">
        <v>0</v>
      </c>
      <c r="O5514" s="5">
        <v>5064.2442700000001</v>
      </c>
      <c r="P5514" s="5">
        <v>0</v>
      </c>
      <c r="Q5514" s="5">
        <v>0</v>
      </c>
      <c r="R5514" s="5">
        <v>0</v>
      </c>
      <c r="S5514" s="5">
        <v>0</v>
      </c>
      <c r="T5514" s="5">
        <v>0</v>
      </c>
      <c r="U5514" s="5">
        <v>0</v>
      </c>
      <c r="V5514" s="42">
        <v>0</v>
      </c>
      <c r="W5514" s="5" t="e">
        <f t="shared" si="4626"/>
        <v>#DIV/0!</v>
      </c>
      <c r="X5514" s="25" t="s">
        <v>1591</v>
      </c>
    </row>
    <row r="5515" spans="1:24" ht="31.5" hidden="1" customHeight="1" x14ac:dyDescent="0.25">
      <c r="A5515" s="4" t="s">
        <v>374</v>
      </c>
      <c r="B5515" s="4" t="s">
        <v>1761</v>
      </c>
      <c r="C5515" s="4" t="s">
        <v>187</v>
      </c>
      <c r="D5515" s="4" t="s">
        <v>11</v>
      </c>
      <c r="E5515" s="14" t="s">
        <v>531</v>
      </c>
      <c r="F5515" s="5">
        <f t="shared" ref="F5515:L5515" si="4689">F5516</f>
        <v>882.5</v>
      </c>
      <c r="G5515" s="5">
        <f t="shared" si="4689"/>
        <v>882.5</v>
      </c>
      <c r="H5515" s="5">
        <f t="shared" si="4689"/>
        <v>882.5</v>
      </c>
      <c r="I5515" s="5">
        <f t="shared" si="4689"/>
        <v>0</v>
      </c>
      <c r="J5515" s="5">
        <f t="shared" si="4689"/>
        <v>0</v>
      </c>
      <c r="K5515" s="5">
        <f t="shared" si="4689"/>
        <v>0</v>
      </c>
      <c r="L5515" s="5">
        <f t="shared" si="4689"/>
        <v>-45.519999999999996</v>
      </c>
      <c r="M5515" s="5">
        <f t="shared" si="4648"/>
        <v>836.98</v>
      </c>
      <c r="N5515" s="5">
        <f>N5516</f>
        <v>0</v>
      </c>
      <c r="O5515" s="5">
        <f>O5516</f>
        <v>885.55573000000004</v>
      </c>
      <c r="P5515" s="5">
        <f t="shared" ref="P5515:V5515" si="4690">P5516</f>
        <v>0</v>
      </c>
      <c r="Q5515" s="5">
        <f t="shared" si="4690"/>
        <v>0</v>
      </c>
      <c r="R5515" s="5">
        <f t="shared" si="4690"/>
        <v>0</v>
      </c>
      <c r="S5515" s="5">
        <f t="shared" si="4690"/>
        <v>0</v>
      </c>
      <c r="T5515" s="5">
        <f t="shared" si="4690"/>
        <v>0</v>
      </c>
      <c r="U5515" s="5">
        <f t="shared" si="4690"/>
        <v>0</v>
      </c>
      <c r="V5515" s="42">
        <f t="shared" si="4690"/>
        <v>0</v>
      </c>
      <c r="W5515" s="5" t="e">
        <f t="shared" si="4626"/>
        <v>#DIV/0!</v>
      </c>
      <c r="X5515" s="25" t="s">
        <v>1591</v>
      </c>
    </row>
    <row r="5516" spans="1:24" ht="31.5" hidden="1" customHeight="1" x14ac:dyDescent="0.25">
      <c r="A5516" s="4" t="s">
        <v>374</v>
      </c>
      <c r="B5516" s="4" t="s">
        <v>1761</v>
      </c>
      <c r="C5516" s="4" t="s">
        <v>187</v>
      </c>
      <c r="D5516" s="4" t="s">
        <v>12</v>
      </c>
      <c r="E5516" s="14" t="s">
        <v>532</v>
      </c>
      <c r="F5516" s="5">
        <v>882.5</v>
      </c>
      <c r="G5516" s="5">
        <v>882.5</v>
      </c>
      <c r="H5516" s="5">
        <v>882.5</v>
      </c>
      <c r="I5516" s="5"/>
      <c r="J5516" s="5"/>
      <c r="K5516" s="5"/>
      <c r="L5516" s="5">
        <f>-7.013-38.507</f>
        <v>-45.519999999999996</v>
      </c>
      <c r="M5516" s="5">
        <f t="shared" si="4648"/>
        <v>836.98</v>
      </c>
      <c r="N5516" s="5">
        <v>0</v>
      </c>
      <c r="O5516" s="5">
        <v>885.55573000000004</v>
      </c>
      <c r="P5516" s="5">
        <v>0</v>
      </c>
      <c r="Q5516" s="5">
        <v>0</v>
      </c>
      <c r="R5516" s="5">
        <v>0</v>
      </c>
      <c r="S5516" s="5">
        <v>0</v>
      </c>
      <c r="T5516" s="5">
        <v>0</v>
      </c>
      <c r="U5516" s="5">
        <v>0</v>
      </c>
      <c r="V5516" s="42">
        <v>0</v>
      </c>
      <c r="W5516" s="5" t="e">
        <f t="shared" si="4626"/>
        <v>#DIV/0!</v>
      </c>
      <c r="X5516" s="25" t="s">
        <v>1591</v>
      </c>
    </row>
    <row r="5517" spans="1:24" ht="63" hidden="1" customHeight="1" x14ac:dyDescent="0.25">
      <c r="A5517" s="4" t="s">
        <v>374</v>
      </c>
      <c r="B5517" s="4" t="s">
        <v>1761</v>
      </c>
      <c r="C5517" s="4" t="s">
        <v>904</v>
      </c>
      <c r="D5517" s="4"/>
      <c r="E5517" s="14" t="s">
        <v>1058</v>
      </c>
      <c r="F5517" s="5"/>
      <c r="G5517" s="5"/>
      <c r="H5517" s="5"/>
      <c r="I5517" s="5">
        <f>I5518</f>
        <v>11709.7</v>
      </c>
      <c r="J5517" s="5">
        <f t="shared" ref="J5517:K5519" si="4691">J5518</f>
        <v>0</v>
      </c>
      <c r="K5517" s="5">
        <f t="shared" si="4691"/>
        <v>0</v>
      </c>
      <c r="L5517" s="5">
        <f>L5518</f>
        <v>-1293.8110000000001</v>
      </c>
      <c r="M5517" s="5">
        <f t="shared" si="4648"/>
        <v>10415.889000000001</v>
      </c>
      <c r="N5517" s="5">
        <f t="shared" ref="N5517:O5519" si="4692">N5518</f>
        <v>0</v>
      </c>
      <c r="O5517" s="5">
        <f t="shared" si="4692"/>
        <v>1657.98687</v>
      </c>
      <c r="P5517" s="5">
        <f t="shared" ref="P5517:V5519" si="4693">P5518</f>
        <v>0</v>
      </c>
      <c r="Q5517" s="5">
        <f t="shared" si="4693"/>
        <v>0</v>
      </c>
      <c r="R5517" s="5">
        <f t="shared" si="4693"/>
        <v>0</v>
      </c>
      <c r="S5517" s="5">
        <f t="shared" si="4693"/>
        <v>1657.98687</v>
      </c>
      <c r="T5517" s="5">
        <f t="shared" si="4693"/>
        <v>0</v>
      </c>
      <c r="U5517" s="5">
        <f t="shared" si="4693"/>
        <v>0</v>
      </c>
      <c r="V5517" s="42">
        <f t="shared" si="4693"/>
        <v>0</v>
      </c>
      <c r="W5517" s="5" t="e">
        <f t="shared" ref="W5517:W5580" si="4694">T5517/N5517*100</f>
        <v>#DIV/0!</v>
      </c>
      <c r="X5517" s="25" t="s">
        <v>1591</v>
      </c>
    </row>
    <row r="5518" spans="1:24" ht="15.75" hidden="1" customHeight="1" x14ac:dyDescent="0.25">
      <c r="A5518" s="4" t="s">
        <v>374</v>
      </c>
      <c r="B5518" s="4" t="s">
        <v>1761</v>
      </c>
      <c r="C5518" s="4" t="s">
        <v>905</v>
      </c>
      <c r="D5518" s="4"/>
      <c r="E5518" s="14" t="s">
        <v>1280</v>
      </c>
      <c r="F5518" s="5"/>
      <c r="G5518" s="5"/>
      <c r="H5518" s="5"/>
      <c r="I5518" s="5">
        <f>I5519</f>
        <v>11709.7</v>
      </c>
      <c r="J5518" s="5">
        <f t="shared" si="4691"/>
        <v>0</v>
      </c>
      <c r="K5518" s="5">
        <f t="shared" si="4691"/>
        <v>0</v>
      </c>
      <c r="L5518" s="5">
        <f>L5519</f>
        <v>-1293.8110000000001</v>
      </c>
      <c r="M5518" s="5">
        <f t="shared" si="4648"/>
        <v>10415.889000000001</v>
      </c>
      <c r="N5518" s="5">
        <f t="shared" si="4692"/>
        <v>0</v>
      </c>
      <c r="O5518" s="5">
        <f t="shared" si="4692"/>
        <v>1657.98687</v>
      </c>
      <c r="P5518" s="5">
        <f t="shared" si="4693"/>
        <v>0</v>
      </c>
      <c r="Q5518" s="5">
        <f t="shared" si="4693"/>
        <v>0</v>
      </c>
      <c r="R5518" s="5">
        <f t="shared" si="4693"/>
        <v>0</v>
      </c>
      <c r="S5518" s="5">
        <f t="shared" si="4693"/>
        <v>1657.98687</v>
      </c>
      <c r="T5518" s="5">
        <f t="shared" si="4693"/>
        <v>0</v>
      </c>
      <c r="U5518" s="5">
        <f t="shared" si="4693"/>
        <v>0</v>
      </c>
      <c r="V5518" s="42">
        <f t="shared" si="4693"/>
        <v>0</v>
      </c>
      <c r="W5518" s="5" t="e">
        <f t="shared" si="4694"/>
        <v>#DIV/0!</v>
      </c>
      <c r="X5518" s="25" t="s">
        <v>1591</v>
      </c>
    </row>
    <row r="5519" spans="1:24" ht="31.5" hidden="1" customHeight="1" x14ac:dyDescent="0.3">
      <c r="A5519" s="4" t="s">
        <v>374</v>
      </c>
      <c r="B5519" s="4" t="s">
        <v>1761</v>
      </c>
      <c r="C5519" s="4" t="s">
        <v>905</v>
      </c>
      <c r="D5519" s="4" t="s">
        <v>271</v>
      </c>
      <c r="E5519" s="14" t="s">
        <v>539</v>
      </c>
      <c r="F5519" s="5"/>
      <c r="G5519" s="5"/>
      <c r="H5519" s="5"/>
      <c r="I5519" s="5">
        <f>I5520</f>
        <v>11709.7</v>
      </c>
      <c r="J5519" s="5">
        <f t="shared" si="4691"/>
        <v>0</v>
      </c>
      <c r="K5519" s="5">
        <f t="shared" si="4691"/>
        <v>0</v>
      </c>
      <c r="L5519" s="5">
        <f>L5520</f>
        <v>-1293.8110000000001</v>
      </c>
      <c r="M5519" s="5">
        <f t="shared" si="4648"/>
        <v>10415.889000000001</v>
      </c>
      <c r="N5519" s="5">
        <f t="shared" si="4692"/>
        <v>0</v>
      </c>
      <c r="O5519" s="5">
        <f t="shared" si="4692"/>
        <v>1657.98687</v>
      </c>
      <c r="P5519" s="5">
        <f t="shared" si="4693"/>
        <v>0</v>
      </c>
      <c r="Q5519" s="5">
        <f t="shared" si="4693"/>
        <v>0</v>
      </c>
      <c r="R5519" s="5">
        <f t="shared" si="4693"/>
        <v>0</v>
      </c>
      <c r="S5519" s="5">
        <f t="shared" si="4693"/>
        <v>1657.98687</v>
      </c>
      <c r="T5519" s="5">
        <f t="shared" si="4693"/>
        <v>0</v>
      </c>
      <c r="U5519" s="5">
        <f t="shared" si="4693"/>
        <v>0</v>
      </c>
      <c r="V5519" s="42">
        <f t="shared" si="4693"/>
        <v>0</v>
      </c>
      <c r="W5519" s="5" t="e">
        <f t="shared" si="4694"/>
        <v>#DIV/0!</v>
      </c>
      <c r="X5519" s="25" t="s">
        <v>1591</v>
      </c>
    </row>
    <row r="5520" spans="1:24" ht="15.75" hidden="1" customHeight="1" x14ac:dyDescent="0.3">
      <c r="A5520" s="4" t="s">
        <v>374</v>
      </c>
      <c r="B5520" s="4" t="s">
        <v>1761</v>
      </c>
      <c r="C5520" s="4" t="s">
        <v>905</v>
      </c>
      <c r="D5520" s="4" t="s">
        <v>270</v>
      </c>
      <c r="E5520" s="14" t="s">
        <v>540</v>
      </c>
      <c r="F5520" s="5"/>
      <c r="G5520" s="5"/>
      <c r="H5520" s="5"/>
      <c r="I5520" s="5">
        <v>11709.7</v>
      </c>
      <c r="J5520" s="5"/>
      <c r="K5520" s="5"/>
      <c r="L5520" s="5">
        <f>-24.943-466.943-0.17-131.54-670.215</f>
        <v>-1293.8110000000001</v>
      </c>
      <c r="M5520" s="5">
        <f t="shared" si="4648"/>
        <v>10415.889000000001</v>
      </c>
      <c r="N5520" s="5">
        <v>0</v>
      </c>
      <c r="O5520" s="5">
        <v>1657.98687</v>
      </c>
      <c r="P5520" s="5">
        <v>0</v>
      </c>
      <c r="Q5520" s="5">
        <v>0</v>
      </c>
      <c r="R5520" s="5">
        <f>N5520</f>
        <v>0</v>
      </c>
      <c r="S5520" s="5">
        <f>O5520</f>
        <v>1657.98687</v>
      </c>
      <c r="T5520" s="5">
        <v>0</v>
      </c>
      <c r="U5520" s="5">
        <v>0</v>
      </c>
      <c r="V5520" s="42">
        <f>T5520</f>
        <v>0</v>
      </c>
      <c r="W5520" s="5" t="e">
        <f t="shared" si="4694"/>
        <v>#DIV/0!</v>
      </c>
      <c r="X5520" s="25" t="s">
        <v>1591</v>
      </c>
    </row>
    <row r="5521" spans="1:25" ht="31.5" customHeight="1" x14ac:dyDescent="0.3">
      <c r="A5521" s="4" t="s">
        <v>374</v>
      </c>
      <c r="B5521" s="4" t="s">
        <v>1761</v>
      </c>
      <c r="C5521" s="4" t="s">
        <v>22</v>
      </c>
      <c r="D5521" s="4"/>
      <c r="E5521" s="14" t="s">
        <v>802</v>
      </c>
      <c r="F5521" s="5">
        <f t="shared" ref="F5521:L5522" si="4695">F5522</f>
        <v>1898.3</v>
      </c>
      <c r="G5521" s="5">
        <f t="shared" si="4695"/>
        <v>1805.5</v>
      </c>
      <c r="H5521" s="5">
        <f t="shared" si="4695"/>
        <v>1505.5</v>
      </c>
      <c r="I5521" s="5">
        <f t="shared" si="4695"/>
        <v>0</v>
      </c>
      <c r="J5521" s="5">
        <f t="shared" si="4695"/>
        <v>0</v>
      </c>
      <c r="K5521" s="5">
        <f t="shared" si="4695"/>
        <v>0</v>
      </c>
      <c r="L5521" s="5">
        <f t="shared" si="4695"/>
        <v>5.9820000000000002</v>
      </c>
      <c r="M5521" s="5">
        <f t="shared" si="4648"/>
        <v>1904.2819999999999</v>
      </c>
      <c r="N5521" s="5">
        <f>N5522</f>
        <v>1904.2819999999999</v>
      </c>
      <c r="O5521" s="5">
        <f>O5522</f>
        <v>1490.5752999999997</v>
      </c>
      <c r="P5521" s="5">
        <f t="shared" ref="P5521:V5522" si="4696">P5522</f>
        <v>0</v>
      </c>
      <c r="Q5521" s="5">
        <f t="shared" si="4696"/>
        <v>0</v>
      </c>
      <c r="R5521" s="5">
        <f t="shared" si="4696"/>
        <v>0</v>
      </c>
      <c r="S5521" s="5">
        <f t="shared" si="4696"/>
        <v>0</v>
      </c>
      <c r="T5521" s="5">
        <f t="shared" si="4696"/>
        <v>1898.01358</v>
      </c>
      <c r="U5521" s="5">
        <f t="shared" si="4696"/>
        <v>0</v>
      </c>
      <c r="V5521" s="42">
        <f t="shared" si="4696"/>
        <v>0</v>
      </c>
      <c r="W5521" s="5">
        <f t="shared" si="4694"/>
        <v>99.670825014362379</v>
      </c>
      <c r="X5521" s="27"/>
    </row>
    <row r="5522" spans="1:25" ht="15.75" customHeight="1" x14ac:dyDescent="0.3">
      <c r="A5522" s="4" t="s">
        <v>374</v>
      </c>
      <c r="B5522" s="4" t="s">
        <v>1761</v>
      </c>
      <c r="C5522" s="4" t="s">
        <v>23</v>
      </c>
      <c r="D5522" s="4"/>
      <c r="E5522" s="14" t="s">
        <v>809</v>
      </c>
      <c r="F5522" s="5">
        <f t="shared" si="4695"/>
        <v>1898.3</v>
      </c>
      <c r="G5522" s="5">
        <f t="shared" si="4695"/>
        <v>1805.5</v>
      </c>
      <c r="H5522" s="5">
        <f t="shared" si="4695"/>
        <v>1505.5</v>
      </c>
      <c r="I5522" s="5">
        <f t="shared" si="4695"/>
        <v>0</v>
      </c>
      <c r="J5522" s="5">
        <f t="shared" si="4695"/>
        <v>0</v>
      </c>
      <c r="K5522" s="5">
        <f t="shared" si="4695"/>
        <v>0</v>
      </c>
      <c r="L5522" s="5">
        <f t="shared" si="4695"/>
        <v>5.9820000000000002</v>
      </c>
      <c r="M5522" s="5">
        <f t="shared" si="4648"/>
        <v>1904.2819999999999</v>
      </c>
      <c r="N5522" s="5">
        <f>N5523</f>
        <v>1904.2819999999999</v>
      </c>
      <c r="O5522" s="5">
        <f>O5523</f>
        <v>1490.5752999999997</v>
      </c>
      <c r="P5522" s="5">
        <f t="shared" si="4696"/>
        <v>0</v>
      </c>
      <c r="Q5522" s="5">
        <f t="shared" si="4696"/>
        <v>0</v>
      </c>
      <c r="R5522" s="5">
        <f t="shared" si="4696"/>
        <v>0</v>
      </c>
      <c r="S5522" s="5">
        <f t="shared" si="4696"/>
        <v>0</v>
      </c>
      <c r="T5522" s="5">
        <f t="shared" si="4696"/>
        <v>1898.01358</v>
      </c>
      <c r="U5522" s="5">
        <f t="shared" si="4696"/>
        <v>0</v>
      </c>
      <c r="V5522" s="42">
        <f t="shared" si="4696"/>
        <v>0</v>
      </c>
      <c r="W5522" s="5">
        <f t="shared" si="4694"/>
        <v>99.670825014362379</v>
      </c>
      <c r="X5522" s="27"/>
    </row>
    <row r="5523" spans="1:25" ht="47.25" customHeight="1" x14ac:dyDescent="0.3">
      <c r="A5523" s="4" t="s">
        <v>374</v>
      </c>
      <c r="B5523" s="4" t="s">
        <v>1761</v>
      </c>
      <c r="C5523" s="4" t="s">
        <v>237</v>
      </c>
      <c r="D5523" s="4"/>
      <c r="E5523" s="14" t="s">
        <v>812</v>
      </c>
      <c r="F5523" s="5">
        <f t="shared" ref="F5523:L5523" si="4697">F5524+F5526+F5528</f>
        <v>1898.3</v>
      </c>
      <c r="G5523" s="5">
        <f t="shared" si="4697"/>
        <v>1805.5</v>
      </c>
      <c r="H5523" s="5">
        <f t="shared" si="4697"/>
        <v>1505.5</v>
      </c>
      <c r="I5523" s="5">
        <f t="shared" si="4697"/>
        <v>0</v>
      </c>
      <c r="J5523" s="5">
        <f t="shared" si="4697"/>
        <v>0</v>
      </c>
      <c r="K5523" s="5">
        <f t="shared" si="4697"/>
        <v>0</v>
      </c>
      <c r="L5523" s="5">
        <f t="shared" si="4697"/>
        <v>5.9820000000000002</v>
      </c>
      <c r="M5523" s="5">
        <f t="shared" si="4648"/>
        <v>1904.2819999999999</v>
      </c>
      <c r="N5523" s="5">
        <f>N5524+N5526+N5528</f>
        <v>1904.2819999999999</v>
      </c>
      <c r="O5523" s="5">
        <f>O5524+O5526+O5528</f>
        <v>1490.5752999999997</v>
      </c>
      <c r="P5523" s="5">
        <f t="shared" ref="P5523:V5523" si="4698">P5524+P5526+P5528</f>
        <v>0</v>
      </c>
      <c r="Q5523" s="5">
        <f t="shared" si="4698"/>
        <v>0</v>
      </c>
      <c r="R5523" s="5">
        <f t="shared" si="4698"/>
        <v>0</v>
      </c>
      <c r="S5523" s="5">
        <f t="shared" si="4698"/>
        <v>0</v>
      </c>
      <c r="T5523" s="5">
        <f t="shared" si="4698"/>
        <v>1898.01358</v>
      </c>
      <c r="U5523" s="5">
        <f t="shared" si="4698"/>
        <v>0</v>
      </c>
      <c r="V5523" s="42">
        <f t="shared" si="4698"/>
        <v>0</v>
      </c>
      <c r="W5523" s="5">
        <f t="shared" si="4694"/>
        <v>99.670825014362379</v>
      </c>
      <c r="X5523" s="27"/>
    </row>
    <row r="5524" spans="1:25" ht="78.75" customHeight="1" x14ac:dyDescent="0.3">
      <c r="A5524" s="4" t="s">
        <v>374</v>
      </c>
      <c r="B5524" s="4" t="s">
        <v>1761</v>
      </c>
      <c r="C5524" s="4" t="s">
        <v>237</v>
      </c>
      <c r="D5524" s="4" t="s">
        <v>18</v>
      </c>
      <c r="E5524" s="14" t="s">
        <v>528</v>
      </c>
      <c r="F5524" s="5">
        <f t="shared" ref="F5524:L5524" si="4699">F5525</f>
        <v>569.70000000000005</v>
      </c>
      <c r="G5524" s="5">
        <f t="shared" si="4699"/>
        <v>569.70000000000005</v>
      </c>
      <c r="H5524" s="5">
        <f t="shared" si="4699"/>
        <v>569.70000000000005</v>
      </c>
      <c r="I5524" s="5">
        <f t="shared" si="4699"/>
        <v>0</v>
      </c>
      <c r="J5524" s="5">
        <f t="shared" si="4699"/>
        <v>0</v>
      </c>
      <c r="K5524" s="5">
        <f t="shared" si="4699"/>
        <v>0</v>
      </c>
      <c r="L5524" s="5">
        <f t="shared" si="4699"/>
        <v>5.9820000000000002</v>
      </c>
      <c r="M5524" s="5">
        <f t="shared" si="4648"/>
        <v>575.68200000000002</v>
      </c>
      <c r="N5524" s="5">
        <f>N5525</f>
        <v>611.39518999999996</v>
      </c>
      <c r="O5524" s="5">
        <f>O5525</f>
        <v>436.77345000000003</v>
      </c>
      <c r="P5524" s="5">
        <f t="shared" ref="P5524:V5524" si="4700">P5525</f>
        <v>0</v>
      </c>
      <c r="Q5524" s="5">
        <f t="shared" si="4700"/>
        <v>0</v>
      </c>
      <c r="R5524" s="5">
        <f t="shared" si="4700"/>
        <v>0</v>
      </c>
      <c r="S5524" s="5">
        <f t="shared" si="4700"/>
        <v>0</v>
      </c>
      <c r="T5524" s="5">
        <f t="shared" si="4700"/>
        <v>611.37184999999999</v>
      </c>
      <c r="U5524" s="5">
        <f t="shared" si="4700"/>
        <v>0</v>
      </c>
      <c r="V5524" s="42">
        <f t="shared" si="4700"/>
        <v>0</v>
      </c>
      <c r="W5524" s="5">
        <f t="shared" si="4694"/>
        <v>99.996182501861043</v>
      </c>
      <c r="X5524" s="27"/>
    </row>
    <row r="5525" spans="1:25" ht="15.75" customHeight="1" x14ac:dyDescent="0.3">
      <c r="A5525" s="4" t="s">
        <v>374</v>
      </c>
      <c r="B5525" s="4" t="s">
        <v>1761</v>
      </c>
      <c r="C5525" s="4" t="s">
        <v>237</v>
      </c>
      <c r="D5525" s="4" t="s">
        <v>19</v>
      </c>
      <c r="E5525" s="14" t="s">
        <v>529</v>
      </c>
      <c r="F5525" s="5">
        <v>569.70000000000005</v>
      </c>
      <c r="G5525" s="5">
        <v>569.70000000000005</v>
      </c>
      <c r="H5525" s="5">
        <v>569.70000000000005</v>
      </c>
      <c r="I5525" s="5"/>
      <c r="J5525" s="5"/>
      <c r="K5525" s="5"/>
      <c r="L5525" s="5">
        <v>5.9820000000000002</v>
      </c>
      <c r="M5525" s="5">
        <f t="shared" si="4648"/>
        <v>575.68200000000002</v>
      </c>
      <c r="N5525" s="5">
        <v>611.39518999999996</v>
      </c>
      <c r="O5525" s="5">
        <v>436.77345000000003</v>
      </c>
      <c r="P5525" s="5">
        <v>0</v>
      </c>
      <c r="Q5525" s="5">
        <v>0</v>
      </c>
      <c r="R5525" s="5">
        <v>0</v>
      </c>
      <c r="S5525" s="5">
        <v>0</v>
      </c>
      <c r="T5525" s="5">
        <v>611.37184999999999</v>
      </c>
      <c r="U5525" s="5">
        <v>0</v>
      </c>
      <c r="V5525" s="42">
        <v>0</v>
      </c>
      <c r="W5525" s="5">
        <f t="shared" si="4694"/>
        <v>99.996182501861043</v>
      </c>
      <c r="X5525" s="27"/>
    </row>
    <row r="5526" spans="1:25" ht="31.5" customHeight="1" x14ac:dyDescent="0.3">
      <c r="A5526" s="4" t="s">
        <v>374</v>
      </c>
      <c r="B5526" s="4" t="s">
        <v>1761</v>
      </c>
      <c r="C5526" s="4" t="s">
        <v>237</v>
      </c>
      <c r="D5526" s="4" t="s">
        <v>11</v>
      </c>
      <c r="E5526" s="14" t="s">
        <v>531</v>
      </c>
      <c r="F5526" s="5">
        <f t="shared" ref="F5526:L5526" si="4701">F5527</f>
        <v>1299.5999999999999</v>
      </c>
      <c r="G5526" s="5">
        <f t="shared" si="4701"/>
        <v>1206.8</v>
      </c>
      <c r="H5526" s="5">
        <f t="shared" si="4701"/>
        <v>906.8</v>
      </c>
      <c r="I5526" s="5">
        <f t="shared" si="4701"/>
        <v>0</v>
      </c>
      <c r="J5526" s="5">
        <f t="shared" si="4701"/>
        <v>0</v>
      </c>
      <c r="K5526" s="5">
        <f t="shared" si="4701"/>
        <v>0</v>
      </c>
      <c r="L5526" s="5">
        <f t="shared" si="4701"/>
        <v>0</v>
      </c>
      <c r="M5526" s="5">
        <f t="shared" si="4648"/>
        <v>1299.5999999999999</v>
      </c>
      <c r="N5526" s="5">
        <f>N5527</f>
        <v>1263.88681</v>
      </c>
      <c r="O5526" s="5">
        <f>O5527</f>
        <v>1033.8548499999999</v>
      </c>
      <c r="P5526" s="5">
        <f t="shared" ref="P5526:V5526" si="4702">P5527</f>
        <v>0</v>
      </c>
      <c r="Q5526" s="5">
        <f t="shared" si="4702"/>
        <v>0</v>
      </c>
      <c r="R5526" s="5">
        <f t="shared" si="4702"/>
        <v>0</v>
      </c>
      <c r="S5526" s="5">
        <f t="shared" si="4702"/>
        <v>0</v>
      </c>
      <c r="T5526" s="5">
        <f t="shared" si="4702"/>
        <v>1257.6417300000001</v>
      </c>
      <c r="U5526" s="5">
        <f t="shared" si="4702"/>
        <v>0</v>
      </c>
      <c r="V5526" s="42">
        <f t="shared" si="4702"/>
        <v>0</v>
      </c>
      <c r="W5526" s="5">
        <f t="shared" si="4694"/>
        <v>99.505882967478726</v>
      </c>
      <c r="X5526" s="27"/>
    </row>
    <row r="5527" spans="1:25" ht="31.5" customHeight="1" x14ac:dyDescent="0.3">
      <c r="A5527" s="4" t="s">
        <v>374</v>
      </c>
      <c r="B5527" s="4" t="s">
        <v>1761</v>
      </c>
      <c r="C5527" s="4" t="s">
        <v>237</v>
      </c>
      <c r="D5527" s="4" t="s">
        <v>12</v>
      </c>
      <c r="E5527" s="14" t="s">
        <v>532</v>
      </c>
      <c r="F5527" s="5">
        <v>1299.5999999999999</v>
      </c>
      <c r="G5527" s="5">
        <v>1206.8</v>
      </c>
      <c r="H5527" s="5">
        <v>906.8</v>
      </c>
      <c r="I5527" s="5"/>
      <c r="J5527" s="5"/>
      <c r="K5527" s="5"/>
      <c r="L5527" s="5"/>
      <c r="M5527" s="5">
        <f t="shared" si="4648"/>
        <v>1299.5999999999999</v>
      </c>
      <c r="N5527" s="5">
        <v>1263.88681</v>
      </c>
      <c r="O5527" s="5">
        <v>1033.8548499999999</v>
      </c>
      <c r="P5527" s="5">
        <v>0</v>
      </c>
      <c r="Q5527" s="5">
        <v>0</v>
      </c>
      <c r="R5527" s="5">
        <v>0</v>
      </c>
      <c r="S5527" s="5">
        <v>0</v>
      </c>
      <c r="T5527" s="5">
        <v>1257.6417300000001</v>
      </c>
      <c r="U5527" s="5">
        <v>0</v>
      </c>
      <c r="V5527" s="42">
        <v>0</v>
      </c>
      <c r="W5527" s="5">
        <f t="shared" si="4694"/>
        <v>99.505882967478726</v>
      </c>
      <c r="X5527" s="27"/>
    </row>
    <row r="5528" spans="1:25" ht="15.75" customHeight="1" x14ac:dyDescent="0.3">
      <c r="A5528" s="4" t="s">
        <v>374</v>
      </c>
      <c r="B5528" s="4" t="s">
        <v>1761</v>
      </c>
      <c r="C5528" s="4" t="s">
        <v>237</v>
      </c>
      <c r="D5528" s="4" t="s">
        <v>13</v>
      </c>
      <c r="E5528" s="14" t="s">
        <v>547</v>
      </c>
      <c r="F5528" s="5">
        <f t="shared" ref="F5528:L5528" si="4703">F5529</f>
        <v>29</v>
      </c>
      <c r="G5528" s="5">
        <f t="shared" si="4703"/>
        <v>29</v>
      </c>
      <c r="H5528" s="5">
        <f t="shared" si="4703"/>
        <v>29</v>
      </c>
      <c r="I5528" s="5">
        <f t="shared" si="4703"/>
        <v>0</v>
      </c>
      <c r="J5528" s="5">
        <f t="shared" si="4703"/>
        <v>0</v>
      </c>
      <c r="K5528" s="5">
        <f t="shared" si="4703"/>
        <v>0</v>
      </c>
      <c r="L5528" s="5">
        <f t="shared" si="4703"/>
        <v>0</v>
      </c>
      <c r="M5528" s="5">
        <f t="shared" si="4648"/>
        <v>29</v>
      </c>
      <c r="N5528" s="5">
        <f>N5529</f>
        <v>29</v>
      </c>
      <c r="O5528" s="5">
        <f>O5529</f>
        <v>19.946999999999999</v>
      </c>
      <c r="P5528" s="5">
        <f t="shared" ref="P5528:V5528" si="4704">P5529</f>
        <v>0</v>
      </c>
      <c r="Q5528" s="5">
        <f t="shared" si="4704"/>
        <v>0</v>
      </c>
      <c r="R5528" s="5">
        <f t="shared" si="4704"/>
        <v>0</v>
      </c>
      <c r="S5528" s="5">
        <f t="shared" si="4704"/>
        <v>0</v>
      </c>
      <c r="T5528" s="5">
        <f t="shared" si="4704"/>
        <v>29</v>
      </c>
      <c r="U5528" s="5">
        <f t="shared" si="4704"/>
        <v>0</v>
      </c>
      <c r="V5528" s="42">
        <f t="shared" si="4704"/>
        <v>0</v>
      </c>
      <c r="W5528" s="5">
        <f t="shared" si="4694"/>
        <v>100</v>
      </c>
      <c r="X5528" s="27"/>
    </row>
    <row r="5529" spans="1:25" ht="15.75" customHeight="1" x14ac:dyDescent="0.3">
      <c r="A5529" s="4" t="s">
        <v>374</v>
      </c>
      <c r="B5529" s="4" t="s">
        <v>1761</v>
      </c>
      <c r="C5529" s="4" t="s">
        <v>237</v>
      </c>
      <c r="D5529" s="4" t="s">
        <v>20</v>
      </c>
      <c r="E5529" s="14" t="s">
        <v>550</v>
      </c>
      <c r="F5529" s="5">
        <v>29</v>
      </c>
      <c r="G5529" s="5">
        <v>29</v>
      </c>
      <c r="H5529" s="5">
        <v>29</v>
      </c>
      <c r="I5529" s="5"/>
      <c r="J5529" s="5"/>
      <c r="K5529" s="5"/>
      <c r="L5529" s="5"/>
      <c r="M5529" s="5">
        <f t="shared" si="4648"/>
        <v>29</v>
      </c>
      <c r="N5529" s="5">
        <v>29</v>
      </c>
      <c r="O5529" s="5">
        <v>19.946999999999999</v>
      </c>
      <c r="P5529" s="5">
        <v>0</v>
      </c>
      <c r="Q5529" s="5">
        <v>0</v>
      </c>
      <c r="R5529" s="5">
        <v>0</v>
      </c>
      <c r="S5529" s="5">
        <v>0</v>
      </c>
      <c r="T5529" s="5">
        <v>29</v>
      </c>
      <c r="U5529" s="5">
        <v>0</v>
      </c>
      <c r="V5529" s="42">
        <v>0</v>
      </c>
      <c r="W5529" s="5">
        <f t="shared" si="4694"/>
        <v>100</v>
      </c>
      <c r="X5529" s="27"/>
    </row>
    <row r="5530" spans="1:25" ht="47.25" hidden="1" customHeight="1" x14ac:dyDescent="0.25">
      <c r="A5530" s="4" t="s">
        <v>374</v>
      </c>
      <c r="B5530" s="4" t="s">
        <v>1761</v>
      </c>
      <c r="C5530" s="4" t="s">
        <v>38</v>
      </c>
      <c r="D5530" s="4"/>
      <c r="E5530" s="14" t="s">
        <v>838</v>
      </c>
      <c r="F5530" s="5">
        <f t="shared" ref="F5530:L5533" si="4705">F5531</f>
        <v>0</v>
      </c>
      <c r="G5530" s="5">
        <f t="shared" si="4705"/>
        <v>0</v>
      </c>
      <c r="H5530" s="5">
        <f t="shared" si="4705"/>
        <v>0</v>
      </c>
      <c r="I5530" s="5">
        <f t="shared" si="4705"/>
        <v>0</v>
      </c>
      <c r="J5530" s="5">
        <f t="shared" si="4705"/>
        <v>0</v>
      </c>
      <c r="K5530" s="5">
        <f t="shared" si="4705"/>
        <v>0</v>
      </c>
      <c r="L5530" s="5">
        <f t="shared" si="4705"/>
        <v>0</v>
      </c>
      <c r="M5530" s="5">
        <f t="shared" si="4648"/>
        <v>0</v>
      </c>
      <c r="N5530" s="5">
        <f t="shared" ref="N5530:O5533" si="4706">N5531</f>
        <v>0</v>
      </c>
      <c r="O5530" s="5">
        <f t="shared" si="4706"/>
        <v>0</v>
      </c>
      <c r="P5530" s="5">
        <f t="shared" ref="P5530:V5533" si="4707">P5531</f>
        <v>0</v>
      </c>
      <c r="Q5530" s="5">
        <f t="shared" si="4707"/>
        <v>0</v>
      </c>
      <c r="R5530" s="5">
        <f t="shared" si="4707"/>
        <v>0</v>
      </c>
      <c r="S5530" s="5">
        <f t="shared" si="4707"/>
        <v>0</v>
      </c>
      <c r="T5530" s="5">
        <f t="shared" si="4707"/>
        <v>0</v>
      </c>
      <c r="U5530" s="5">
        <f t="shared" si="4707"/>
        <v>0</v>
      </c>
      <c r="V5530" s="42">
        <f t="shared" si="4707"/>
        <v>0</v>
      </c>
      <c r="W5530" s="5" t="e">
        <f t="shared" si="4694"/>
        <v>#DIV/0!</v>
      </c>
      <c r="X5530" s="27" t="s">
        <v>1591</v>
      </c>
      <c r="Y5530" s="2" t="s">
        <v>1630</v>
      </c>
    </row>
    <row r="5531" spans="1:25" ht="47.25" hidden="1" customHeight="1" x14ac:dyDescent="0.25">
      <c r="A5531" s="4" t="s">
        <v>374</v>
      </c>
      <c r="B5531" s="4" t="s">
        <v>1761</v>
      </c>
      <c r="C5531" s="4" t="s">
        <v>1355</v>
      </c>
      <c r="D5531" s="4"/>
      <c r="E5531" s="14" t="s">
        <v>1357</v>
      </c>
      <c r="F5531" s="5">
        <f t="shared" si="4705"/>
        <v>0</v>
      </c>
      <c r="G5531" s="5">
        <f t="shared" si="4705"/>
        <v>0</v>
      </c>
      <c r="H5531" s="5">
        <f t="shared" si="4705"/>
        <v>0</v>
      </c>
      <c r="I5531" s="5">
        <f t="shared" si="4705"/>
        <v>0</v>
      </c>
      <c r="J5531" s="5">
        <f t="shared" si="4705"/>
        <v>0</v>
      </c>
      <c r="K5531" s="5">
        <f t="shared" si="4705"/>
        <v>0</v>
      </c>
      <c r="L5531" s="5">
        <f t="shared" si="4705"/>
        <v>0</v>
      </c>
      <c r="M5531" s="5">
        <f t="shared" si="4648"/>
        <v>0</v>
      </c>
      <c r="N5531" s="5">
        <f t="shared" si="4706"/>
        <v>0</v>
      </c>
      <c r="O5531" s="5">
        <f t="shared" si="4706"/>
        <v>0</v>
      </c>
      <c r="P5531" s="5">
        <f t="shared" si="4707"/>
        <v>0</v>
      </c>
      <c r="Q5531" s="5">
        <f t="shared" si="4707"/>
        <v>0</v>
      </c>
      <c r="R5531" s="5">
        <f t="shared" si="4707"/>
        <v>0</v>
      </c>
      <c r="S5531" s="5">
        <f t="shared" si="4707"/>
        <v>0</v>
      </c>
      <c r="T5531" s="5">
        <f t="shared" si="4707"/>
        <v>0</v>
      </c>
      <c r="U5531" s="5">
        <f t="shared" si="4707"/>
        <v>0</v>
      </c>
      <c r="V5531" s="42">
        <f t="shared" si="4707"/>
        <v>0</v>
      </c>
      <c r="W5531" s="5" t="e">
        <f t="shared" si="4694"/>
        <v>#DIV/0!</v>
      </c>
      <c r="X5531" s="27" t="s">
        <v>1591</v>
      </c>
      <c r="Y5531" s="2" t="s">
        <v>1630</v>
      </c>
    </row>
    <row r="5532" spans="1:25" ht="31.5" hidden="1" customHeight="1" x14ac:dyDescent="0.25">
      <c r="A5532" s="4" t="s">
        <v>374</v>
      </c>
      <c r="B5532" s="4" t="s">
        <v>1761</v>
      </c>
      <c r="C5532" s="4" t="s">
        <v>1356</v>
      </c>
      <c r="D5532" s="4"/>
      <c r="E5532" s="14" t="s">
        <v>1358</v>
      </c>
      <c r="F5532" s="5">
        <f t="shared" si="4705"/>
        <v>0</v>
      </c>
      <c r="G5532" s="5">
        <f t="shared" si="4705"/>
        <v>0</v>
      </c>
      <c r="H5532" s="5">
        <f t="shared" si="4705"/>
        <v>0</v>
      </c>
      <c r="I5532" s="5">
        <f t="shared" si="4705"/>
        <v>0</v>
      </c>
      <c r="J5532" s="5">
        <f t="shared" si="4705"/>
        <v>0</v>
      </c>
      <c r="K5532" s="5">
        <f t="shared" si="4705"/>
        <v>0</v>
      </c>
      <c r="L5532" s="5">
        <f t="shared" si="4705"/>
        <v>0</v>
      </c>
      <c r="M5532" s="5">
        <f t="shared" si="4648"/>
        <v>0</v>
      </c>
      <c r="N5532" s="5">
        <f t="shared" si="4706"/>
        <v>0</v>
      </c>
      <c r="O5532" s="5">
        <f t="shared" si="4706"/>
        <v>0</v>
      </c>
      <c r="P5532" s="5">
        <f t="shared" si="4707"/>
        <v>0</v>
      </c>
      <c r="Q5532" s="5">
        <f t="shared" si="4707"/>
        <v>0</v>
      </c>
      <c r="R5532" s="5">
        <f t="shared" si="4707"/>
        <v>0</v>
      </c>
      <c r="S5532" s="5">
        <f t="shared" si="4707"/>
        <v>0</v>
      </c>
      <c r="T5532" s="5">
        <f t="shared" si="4707"/>
        <v>0</v>
      </c>
      <c r="U5532" s="5">
        <f t="shared" si="4707"/>
        <v>0</v>
      </c>
      <c r="V5532" s="42">
        <f t="shared" si="4707"/>
        <v>0</v>
      </c>
      <c r="W5532" s="5" t="e">
        <f t="shared" si="4694"/>
        <v>#DIV/0!</v>
      </c>
      <c r="X5532" s="27" t="s">
        <v>1591</v>
      </c>
      <c r="Y5532" s="2" t="s">
        <v>1630</v>
      </c>
    </row>
    <row r="5533" spans="1:25" ht="31.5" hidden="1" customHeight="1" x14ac:dyDescent="0.3">
      <c r="A5533" s="4" t="s">
        <v>374</v>
      </c>
      <c r="B5533" s="4" t="s">
        <v>1761</v>
      </c>
      <c r="C5533" s="4" t="s">
        <v>1356</v>
      </c>
      <c r="D5533" s="4" t="s">
        <v>11</v>
      </c>
      <c r="E5533" s="14" t="s">
        <v>531</v>
      </c>
      <c r="F5533" s="5">
        <f t="shared" si="4705"/>
        <v>0</v>
      </c>
      <c r="G5533" s="5">
        <f t="shared" si="4705"/>
        <v>0</v>
      </c>
      <c r="H5533" s="5">
        <f t="shared" si="4705"/>
        <v>0</v>
      </c>
      <c r="I5533" s="5">
        <f t="shared" si="4705"/>
        <v>0</v>
      </c>
      <c r="J5533" s="5">
        <f t="shared" si="4705"/>
        <v>0</v>
      </c>
      <c r="K5533" s="5">
        <f t="shared" si="4705"/>
        <v>0</v>
      </c>
      <c r="L5533" s="5">
        <f t="shared" si="4705"/>
        <v>0</v>
      </c>
      <c r="M5533" s="5">
        <f t="shared" si="4648"/>
        <v>0</v>
      </c>
      <c r="N5533" s="5">
        <f t="shared" si="4706"/>
        <v>0</v>
      </c>
      <c r="O5533" s="5">
        <f t="shared" si="4706"/>
        <v>0</v>
      </c>
      <c r="P5533" s="5">
        <f t="shared" si="4707"/>
        <v>0</v>
      </c>
      <c r="Q5533" s="5">
        <f t="shared" si="4707"/>
        <v>0</v>
      </c>
      <c r="R5533" s="5">
        <f t="shared" si="4707"/>
        <v>0</v>
      </c>
      <c r="S5533" s="5">
        <f t="shared" si="4707"/>
        <v>0</v>
      </c>
      <c r="T5533" s="5">
        <f t="shared" si="4707"/>
        <v>0</v>
      </c>
      <c r="U5533" s="5">
        <f t="shared" si="4707"/>
        <v>0</v>
      </c>
      <c r="V5533" s="42">
        <f t="shared" si="4707"/>
        <v>0</v>
      </c>
      <c r="W5533" s="5" t="e">
        <f t="shared" si="4694"/>
        <v>#DIV/0!</v>
      </c>
      <c r="X5533" s="27" t="s">
        <v>1591</v>
      </c>
      <c r="Y5533" s="2" t="s">
        <v>1630</v>
      </c>
    </row>
    <row r="5534" spans="1:25" ht="31.5" hidden="1" customHeight="1" x14ac:dyDescent="0.3">
      <c r="A5534" s="4" t="s">
        <v>374</v>
      </c>
      <c r="B5534" s="4" t="s">
        <v>1761</v>
      </c>
      <c r="C5534" s="4" t="s">
        <v>1356</v>
      </c>
      <c r="D5534" s="4" t="s">
        <v>12</v>
      </c>
      <c r="E5534" s="14" t="s">
        <v>532</v>
      </c>
      <c r="F5534" s="5"/>
      <c r="G5534" s="5"/>
      <c r="H5534" s="5"/>
      <c r="I5534" s="5"/>
      <c r="J5534" s="5"/>
      <c r="K5534" s="5"/>
      <c r="L5534" s="5"/>
      <c r="M5534" s="5">
        <f t="shared" si="4648"/>
        <v>0</v>
      </c>
      <c r="N5534" s="5">
        <v>0</v>
      </c>
      <c r="O5534" s="5">
        <v>0</v>
      </c>
      <c r="P5534" s="5">
        <v>0</v>
      </c>
      <c r="Q5534" s="5">
        <v>0</v>
      </c>
      <c r="R5534" s="5">
        <v>0</v>
      </c>
      <c r="S5534" s="5">
        <v>0</v>
      </c>
      <c r="T5534" s="5">
        <v>0</v>
      </c>
      <c r="U5534" s="5">
        <v>0</v>
      </c>
      <c r="V5534" s="42">
        <v>0</v>
      </c>
      <c r="W5534" s="5" t="e">
        <f t="shared" si="4694"/>
        <v>#DIV/0!</v>
      </c>
      <c r="X5534" s="27" t="s">
        <v>1591</v>
      </c>
      <c r="Y5534" s="2" t="s">
        <v>1630</v>
      </c>
    </row>
    <row r="5535" spans="1:25" s="10" customFormat="1" ht="47.25" customHeight="1" x14ac:dyDescent="0.3">
      <c r="A5535" s="9" t="s">
        <v>374</v>
      </c>
      <c r="B5535" s="9" t="s">
        <v>1786</v>
      </c>
      <c r="C5535" s="9"/>
      <c r="D5535" s="9"/>
      <c r="E5535" s="13" t="s">
        <v>1551</v>
      </c>
      <c r="F5535" s="11">
        <f t="shared" ref="F5535:L5560" si="4708">F5536</f>
        <v>524.29999999999995</v>
      </c>
      <c r="G5535" s="11">
        <f t="shared" si="4708"/>
        <v>524.29999999999995</v>
      </c>
      <c r="H5535" s="11">
        <f t="shared" si="4708"/>
        <v>524.29999999999995</v>
      </c>
      <c r="I5535" s="11">
        <f t="shared" si="4708"/>
        <v>0</v>
      </c>
      <c r="J5535" s="11">
        <f t="shared" si="4708"/>
        <v>0</v>
      </c>
      <c r="K5535" s="11">
        <f t="shared" si="4708"/>
        <v>0</v>
      </c>
      <c r="L5535" s="11">
        <f t="shared" si="4708"/>
        <v>-174.79599999999999</v>
      </c>
      <c r="M5535" s="11">
        <f t="shared" si="4648"/>
        <v>349.50399999999996</v>
      </c>
      <c r="N5535" s="11">
        <f t="shared" ref="N5535:O5560" si="4709">N5536</f>
        <v>121433.61399999999</v>
      </c>
      <c r="O5535" s="11">
        <f t="shared" si="4709"/>
        <v>174.76400000000001</v>
      </c>
      <c r="P5535" s="11">
        <f t="shared" ref="P5535:V5560" si="4710">P5536</f>
        <v>0</v>
      </c>
      <c r="Q5535" s="11">
        <f t="shared" si="4710"/>
        <v>0</v>
      </c>
      <c r="R5535" s="11">
        <f t="shared" si="4710"/>
        <v>10415.888999999999</v>
      </c>
      <c r="S5535" s="11">
        <f t="shared" si="4710"/>
        <v>0</v>
      </c>
      <c r="T5535" s="11">
        <f t="shared" si="4710"/>
        <v>121433.61174000001</v>
      </c>
      <c r="U5535" s="11">
        <f t="shared" si="4710"/>
        <v>0</v>
      </c>
      <c r="V5535" s="41">
        <f t="shared" si="4710"/>
        <v>10415.88825</v>
      </c>
      <c r="W5535" s="11">
        <f t="shared" si="4694"/>
        <v>99.999998138900835</v>
      </c>
      <c r="X5535" s="26"/>
    </row>
    <row r="5536" spans="1:25" ht="15.75" customHeight="1" x14ac:dyDescent="0.3">
      <c r="A5536" s="4" t="s">
        <v>374</v>
      </c>
      <c r="B5536" s="4" t="s">
        <v>1786</v>
      </c>
      <c r="C5536" s="4" t="s">
        <v>125</v>
      </c>
      <c r="D5536" s="4"/>
      <c r="E5536" s="14" t="s">
        <v>1049</v>
      </c>
      <c r="F5536" s="5">
        <f t="shared" ref="F5536:L5536" si="4711">F5560</f>
        <v>524.29999999999995</v>
      </c>
      <c r="G5536" s="5">
        <f t="shared" si="4711"/>
        <v>524.29999999999995</v>
      </c>
      <c r="H5536" s="5">
        <f t="shared" si="4711"/>
        <v>524.29999999999995</v>
      </c>
      <c r="I5536" s="5">
        <f t="shared" si="4711"/>
        <v>0</v>
      </c>
      <c r="J5536" s="5">
        <f t="shared" si="4711"/>
        <v>0</v>
      </c>
      <c r="K5536" s="5">
        <f t="shared" si="4711"/>
        <v>0</v>
      </c>
      <c r="L5536" s="5">
        <f t="shared" si="4711"/>
        <v>-174.79599999999999</v>
      </c>
      <c r="M5536" s="5">
        <f t="shared" si="4648"/>
        <v>349.50399999999996</v>
      </c>
      <c r="N5536" s="5">
        <f>N5560+N5537</f>
        <v>121433.61399999999</v>
      </c>
      <c r="O5536" s="5">
        <f t="shared" ref="O5536:V5536" si="4712">O5560+O5537</f>
        <v>174.76400000000001</v>
      </c>
      <c r="P5536" s="5">
        <f t="shared" si="4712"/>
        <v>0</v>
      </c>
      <c r="Q5536" s="5">
        <f t="shared" si="4712"/>
        <v>0</v>
      </c>
      <c r="R5536" s="5">
        <f t="shared" si="4712"/>
        <v>10415.888999999999</v>
      </c>
      <c r="S5536" s="5">
        <f t="shared" si="4712"/>
        <v>0</v>
      </c>
      <c r="T5536" s="5">
        <f t="shared" si="4712"/>
        <v>121433.61174000001</v>
      </c>
      <c r="U5536" s="5">
        <f t="shared" si="4712"/>
        <v>0</v>
      </c>
      <c r="V5536" s="5">
        <f t="shared" si="4712"/>
        <v>10415.88825</v>
      </c>
      <c r="W5536" s="5">
        <f t="shared" si="4694"/>
        <v>99.999998138900835</v>
      </c>
      <c r="X5536" s="27"/>
    </row>
    <row r="5537" spans="1:24" ht="62.4" x14ac:dyDescent="0.3">
      <c r="A5537" s="4" t="s">
        <v>374</v>
      </c>
      <c r="B5537" s="4" t="s">
        <v>1786</v>
      </c>
      <c r="C5537" s="4" t="s">
        <v>188</v>
      </c>
      <c r="D5537" s="4"/>
      <c r="E5537" s="14" t="s">
        <v>1054</v>
      </c>
      <c r="F5537" s="5"/>
      <c r="G5537" s="5"/>
      <c r="H5537" s="5"/>
      <c r="I5537" s="5"/>
      <c r="J5537" s="5"/>
      <c r="K5537" s="5"/>
      <c r="L5537" s="5"/>
      <c r="M5537" s="5">
        <f>M5538+M5542+M5556</f>
        <v>0</v>
      </c>
      <c r="N5537" s="5">
        <f t="shared" ref="N5537:V5537" si="4713">N5538+N5542+N5556</f>
        <v>121084.10999999999</v>
      </c>
      <c r="O5537" s="5">
        <f t="shared" si="4713"/>
        <v>0</v>
      </c>
      <c r="P5537" s="5">
        <f t="shared" si="4713"/>
        <v>0</v>
      </c>
      <c r="Q5537" s="5">
        <f t="shared" si="4713"/>
        <v>0</v>
      </c>
      <c r="R5537" s="5">
        <f t="shared" si="4713"/>
        <v>10415.888999999999</v>
      </c>
      <c r="S5537" s="5">
        <f t="shared" si="4713"/>
        <v>0</v>
      </c>
      <c r="T5537" s="5">
        <f t="shared" si="4713"/>
        <v>121084.10774000001</v>
      </c>
      <c r="U5537" s="5">
        <f t="shared" si="4713"/>
        <v>0</v>
      </c>
      <c r="V5537" s="5">
        <f t="shared" si="4713"/>
        <v>10415.88825</v>
      </c>
      <c r="W5537" s="5">
        <f t="shared" si="4694"/>
        <v>99.999998133528862</v>
      </c>
      <c r="X5537" s="27"/>
    </row>
    <row r="5538" spans="1:24" ht="31.2" x14ac:dyDescent="0.3">
      <c r="A5538" s="4" t="s">
        <v>374</v>
      </c>
      <c r="B5538" s="4" t="s">
        <v>1786</v>
      </c>
      <c r="C5538" s="4" t="s">
        <v>272</v>
      </c>
      <c r="D5538" s="4"/>
      <c r="E5538" s="14" t="s">
        <v>1056</v>
      </c>
      <c r="F5538" s="5"/>
      <c r="G5538" s="5"/>
      <c r="H5538" s="5"/>
      <c r="I5538" s="5"/>
      <c r="J5538" s="5"/>
      <c r="K5538" s="5"/>
      <c r="L5538" s="5"/>
      <c r="M5538" s="5">
        <f>M5539</f>
        <v>0</v>
      </c>
      <c r="N5538" s="5">
        <f t="shared" ref="N5538:V5540" si="4714">N5539</f>
        <v>295.31</v>
      </c>
      <c r="O5538" s="5">
        <f t="shared" si="4714"/>
        <v>0</v>
      </c>
      <c r="P5538" s="5">
        <f t="shared" si="4714"/>
        <v>0</v>
      </c>
      <c r="Q5538" s="5">
        <f t="shared" si="4714"/>
        <v>0</v>
      </c>
      <c r="R5538" s="5">
        <f t="shared" si="4714"/>
        <v>0</v>
      </c>
      <c r="S5538" s="5">
        <f t="shared" si="4714"/>
        <v>0</v>
      </c>
      <c r="T5538" s="5">
        <f t="shared" si="4714"/>
        <v>295.31</v>
      </c>
      <c r="U5538" s="5">
        <f t="shared" si="4714"/>
        <v>0</v>
      </c>
      <c r="V5538" s="5">
        <f t="shared" si="4714"/>
        <v>0</v>
      </c>
      <c r="W5538" s="5">
        <f t="shared" si="4694"/>
        <v>100</v>
      </c>
      <c r="X5538" s="27"/>
    </row>
    <row r="5539" spans="1:24" x14ac:dyDescent="0.3">
      <c r="A5539" s="4" t="s">
        <v>374</v>
      </c>
      <c r="B5539" s="4" t="s">
        <v>1786</v>
      </c>
      <c r="C5539" s="4" t="s">
        <v>377</v>
      </c>
      <c r="D5539" s="4"/>
      <c r="E5539" s="14" t="s">
        <v>568</v>
      </c>
      <c r="F5539" s="5"/>
      <c r="G5539" s="5"/>
      <c r="H5539" s="5"/>
      <c r="I5539" s="5"/>
      <c r="J5539" s="5"/>
      <c r="K5539" s="5"/>
      <c r="L5539" s="5"/>
      <c r="M5539" s="5">
        <f>M5540</f>
        <v>0</v>
      </c>
      <c r="N5539" s="5">
        <f t="shared" si="4714"/>
        <v>295.31</v>
      </c>
      <c r="O5539" s="5">
        <f t="shared" si="4714"/>
        <v>0</v>
      </c>
      <c r="P5539" s="5">
        <f t="shared" si="4714"/>
        <v>0</v>
      </c>
      <c r="Q5539" s="5">
        <f t="shared" si="4714"/>
        <v>0</v>
      </c>
      <c r="R5539" s="5">
        <f t="shared" si="4714"/>
        <v>0</v>
      </c>
      <c r="S5539" s="5">
        <f t="shared" si="4714"/>
        <v>0</v>
      </c>
      <c r="T5539" s="5">
        <f t="shared" si="4714"/>
        <v>295.31</v>
      </c>
      <c r="U5539" s="5">
        <f t="shared" si="4714"/>
        <v>0</v>
      </c>
      <c r="V5539" s="5">
        <f t="shared" si="4714"/>
        <v>0</v>
      </c>
      <c r="W5539" s="5">
        <f t="shared" si="4694"/>
        <v>100</v>
      </c>
      <c r="X5539" s="27"/>
    </row>
    <row r="5540" spans="1:24" ht="15.75" customHeight="1" x14ac:dyDescent="0.3">
      <c r="A5540" s="4" t="s">
        <v>374</v>
      </c>
      <c r="B5540" s="4" t="s">
        <v>1786</v>
      </c>
      <c r="C5540" s="4" t="s">
        <v>377</v>
      </c>
      <c r="D5540" s="4" t="s">
        <v>13</v>
      </c>
      <c r="E5540" s="14" t="s">
        <v>547</v>
      </c>
      <c r="F5540" s="5"/>
      <c r="G5540" s="5"/>
      <c r="H5540" s="5"/>
      <c r="I5540" s="5"/>
      <c r="J5540" s="5"/>
      <c r="K5540" s="5"/>
      <c r="L5540" s="5"/>
      <c r="M5540" s="5">
        <f>M5541</f>
        <v>0</v>
      </c>
      <c r="N5540" s="5">
        <f t="shared" si="4714"/>
        <v>295.31</v>
      </c>
      <c r="O5540" s="5">
        <f t="shared" si="4714"/>
        <v>0</v>
      </c>
      <c r="P5540" s="5">
        <f t="shared" si="4714"/>
        <v>0</v>
      </c>
      <c r="Q5540" s="5">
        <f t="shared" si="4714"/>
        <v>0</v>
      </c>
      <c r="R5540" s="5">
        <f t="shared" si="4714"/>
        <v>0</v>
      </c>
      <c r="S5540" s="5">
        <f t="shared" si="4714"/>
        <v>0</v>
      </c>
      <c r="T5540" s="5">
        <f t="shared" si="4714"/>
        <v>295.31</v>
      </c>
      <c r="U5540" s="5">
        <f t="shared" si="4714"/>
        <v>0</v>
      </c>
      <c r="V5540" s="5">
        <f t="shared" si="4714"/>
        <v>0</v>
      </c>
      <c r="W5540" s="5">
        <f t="shared" si="4694"/>
        <v>100</v>
      </c>
      <c r="X5540" s="27"/>
    </row>
    <row r="5541" spans="1:24" ht="15.75" customHeight="1" x14ac:dyDescent="0.3">
      <c r="A5541" s="4" t="s">
        <v>374</v>
      </c>
      <c r="B5541" s="4" t="s">
        <v>1786</v>
      </c>
      <c r="C5541" s="4" t="s">
        <v>377</v>
      </c>
      <c r="D5541" s="4" t="s">
        <v>20</v>
      </c>
      <c r="E5541" s="14" t="s">
        <v>550</v>
      </c>
      <c r="F5541" s="5"/>
      <c r="G5541" s="5"/>
      <c r="H5541" s="5"/>
      <c r="I5541" s="5"/>
      <c r="J5541" s="5"/>
      <c r="K5541" s="5"/>
      <c r="L5541" s="5"/>
      <c r="M5541" s="5">
        <v>0</v>
      </c>
      <c r="N5541" s="5">
        <v>295.31</v>
      </c>
      <c r="O5541" s="5">
        <v>0</v>
      </c>
      <c r="P5541" s="5">
        <v>0</v>
      </c>
      <c r="Q5541" s="5">
        <v>0</v>
      </c>
      <c r="R5541" s="5">
        <v>0</v>
      </c>
      <c r="S5541" s="5">
        <v>0</v>
      </c>
      <c r="T5541" s="5">
        <v>295.31</v>
      </c>
      <c r="U5541" s="5">
        <v>0</v>
      </c>
      <c r="V5541" s="5">
        <v>0</v>
      </c>
      <c r="W5541" s="5">
        <f t="shared" si="4694"/>
        <v>100</v>
      </c>
      <c r="X5541" s="27"/>
    </row>
    <row r="5542" spans="1:24" ht="46.8" x14ac:dyDescent="0.3">
      <c r="A5542" s="4" t="s">
        <v>374</v>
      </c>
      <c r="B5542" s="4" t="s">
        <v>1786</v>
      </c>
      <c r="C5542" s="4" t="s">
        <v>189</v>
      </c>
      <c r="D5542" s="4"/>
      <c r="E5542" s="14" t="s">
        <v>1057</v>
      </c>
      <c r="F5542" s="5"/>
      <c r="G5542" s="5"/>
      <c r="H5542" s="5"/>
      <c r="I5542" s="5"/>
      <c r="J5542" s="5"/>
      <c r="K5542" s="5"/>
      <c r="L5542" s="5"/>
      <c r="M5542" s="5">
        <f>M5543+M5551</f>
        <v>0</v>
      </c>
      <c r="N5542" s="5">
        <f t="shared" ref="N5542:V5542" si="4715">N5543+N5551</f>
        <v>110372.91099999999</v>
      </c>
      <c r="O5542" s="5">
        <f t="shared" si="4715"/>
        <v>0</v>
      </c>
      <c r="P5542" s="5">
        <f t="shared" si="4715"/>
        <v>0</v>
      </c>
      <c r="Q5542" s="5">
        <f t="shared" si="4715"/>
        <v>0</v>
      </c>
      <c r="R5542" s="5">
        <f t="shared" si="4715"/>
        <v>0</v>
      </c>
      <c r="S5542" s="5">
        <f t="shared" si="4715"/>
        <v>0</v>
      </c>
      <c r="T5542" s="5">
        <f t="shared" si="4715"/>
        <v>110372.90949000001</v>
      </c>
      <c r="U5542" s="5">
        <f t="shared" si="4715"/>
        <v>0</v>
      </c>
      <c r="V5542" s="5">
        <f t="shared" si="4715"/>
        <v>0</v>
      </c>
      <c r="W5542" s="5">
        <f t="shared" si="4694"/>
        <v>99.999998631910699</v>
      </c>
      <c r="X5542" s="27"/>
    </row>
    <row r="5543" spans="1:24" ht="46.8" x14ac:dyDescent="0.3">
      <c r="A5543" s="4" t="s">
        <v>374</v>
      </c>
      <c r="B5543" s="4" t="s">
        <v>1786</v>
      </c>
      <c r="C5543" s="4" t="s">
        <v>378</v>
      </c>
      <c r="D5543" s="4"/>
      <c r="E5543" s="14" t="s">
        <v>565</v>
      </c>
      <c r="F5543" s="5"/>
      <c r="G5543" s="5"/>
      <c r="H5543" s="5"/>
      <c r="I5543" s="5"/>
      <c r="J5543" s="5"/>
      <c r="K5543" s="5"/>
      <c r="L5543" s="5"/>
      <c r="M5543" s="5">
        <f>M5544+M5546+M5548</f>
        <v>0</v>
      </c>
      <c r="N5543" s="5">
        <f t="shared" ref="N5543:V5543" si="4716">N5544+N5546+N5548</f>
        <v>104468.63099999999</v>
      </c>
      <c r="O5543" s="5">
        <f t="shared" si="4716"/>
        <v>0</v>
      </c>
      <c r="P5543" s="5">
        <f t="shared" si="4716"/>
        <v>0</v>
      </c>
      <c r="Q5543" s="5">
        <f t="shared" si="4716"/>
        <v>0</v>
      </c>
      <c r="R5543" s="5">
        <f t="shared" si="4716"/>
        <v>0</v>
      </c>
      <c r="S5543" s="5">
        <f t="shared" si="4716"/>
        <v>0</v>
      </c>
      <c r="T5543" s="5">
        <f t="shared" si="4716"/>
        <v>104468.63098</v>
      </c>
      <c r="U5543" s="5">
        <f t="shared" si="4716"/>
        <v>0</v>
      </c>
      <c r="V5543" s="5">
        <f t="shared" si="4716"/>
        <v>0</v>
      </c>
      <c r="W5543" s="5">
        <f t="shared" si="4694"/>
        <v>99.999999980855506</v>
      </c>
      <c r="X5543" s="27"/>
    </row>
    <row r="5544" spans="1:24" ht="78" x14ac:dyDescent="0.3">
      <c r="A5544" s="4" t="s">
        <v>374</v>
      </c>
      <c r="B5544" s="4" t="s">
        <v>1786</v>
      </c>
      <c r="C5544" s="4" t="s">
        <v>378</v>
      </c>
      <c r="D5544" s="4" t="s">
        <v>18</v>
      </c>
      <c r="E5544" s="14" t="s">
        <v>528</v>
      </c>
      <c r="F5544" s="5"/>
      <c r="G5544" s="5"/>
      <c r="H5544" s="5"/>
      <c r="I5544" s="5"/>
      <c r="J5544" s="5"/>
      <c r="K5544" s="5"/>
      <c r="L5544" s="5"/>
      <c r="M5544" s="5">
        <f>M5545</f>
        <v>0</v>
      </c>
      <c r="N5544" s="5">
        <f t="shared" ref="N5544:V5544" si="4717">N5545</f>
        <v>88869.549759999994</v>
      </c>
      <c r="O5544" s="5">
        <f t="shared" si="4717"/>
        <v>0</v>
      </c>
      <c r="P5544" s="5">
        <f t="shared" si="4717"/>
        <v>0</v>
      </c>
      <c r="Q5544" s="5">
        <f t="shared" si="4717"/>
        <v>0</v>
      </c>
      <c r="R5544" s="5">
        <f t="shared" si="4717"/>
        <v>0</v>
      </c>
      <c r="S5544" s="5">
        <f t="shared" si="4717"/>
        <v>0</v>
      </c>
      <c r="T5544" s="5">
        <f t="shared" si="4717"/>
        <v>88869.549759999994</v>
      </c>
      <c r="U5544" s="5">
        <f t="shared" si="4717"/>
        <v>0</v>
      </c>
      <c r="V5544" s="5">
        <f t="shared" si="4717"/>
        <v>0</v>
      </c>
      <c r="W5544" s="5">
        <f t="shared" si="4694"/>
        <v>100</v>
      </c>
      <c r="X5544" s="27"/>
    </row>
    <row r="5545" spans="1:24" x14ac:dyDescent="0.3">
      <c r="A5545" s="4" t="s">
        <v>374</v>
      </c>
      <c r="B5545" s="4" t="s">
        <v>1786</v>
      </c>
      <c r="C5545" s="4" t="s">
        <v>378</v>
      </c>
      <c r="D5545" s="4" t="s">
        <v>19</v>
      </c>
      <c r="E5545" s="14" t="s">
        <v>529</v>
      </c>
      <c r="F5545" s="5"/>
      <c r="G5545" s="5"/>
      <c r="H5545" s="5"/>
      <c r="I5545" s="5"/>
      <c r="J5545" s="5"/>
      <c r="K5545" s="5"/>
      <c r="L5545" s="5"/>
      <c r="M5545" s="5">
        <v>0</v>
      </c>
      <c r="N5545" s="5">
        <v>88869.549759999994</v>
      </c>
      <c r="O5545" s="5">
        <v>0</v>
      </c>
      <c r="P5545" s="5">
        <v>0</v>
      </c>
      <c r="Q5545" s="5">
        <v>0</v>
      </c>
      <c r="R5545" s="5">
        <v>0</v>
      </c>
      <c r="S5545" s="5">
        <v>0</v>
      </c>
      <c r="T5545" s="5">
        <v>88869.549759999994</v>
      </c>
      <c r="U5545" s="5">
        <v>0</v>
      </c>
      <c r="V5545" s="5">
        <v>0</v>
      </c>
      <c r="W5545" s="5">
        <f t="shared" si="4694"/>
        <v>100</v>
      </c>
      <c r="X5545" s="27"/>
    </row>
    <row r="5546" spans="1:24" ht="31.2" x14ac:dyDescent="0.3">
      <c r="A5546" s="4" t="s">
        <v>374</v>
      </c>
      <c r="B5546" s="4" t="s">
        <v>1786</v>
      </c>
      <c r="C5546" s="4" t="s">
        <v>378</v>
      </c>
      <c r="D5546" s="4" t="s">
        <v>11</v>
      </c>
      <c r="E5546" s="14" t="s">
        <v>531</v>
      </c>
      <c r="F5546" s="5"/>
      <c r="G5546" s="5"/>
      <c r="H5546" s="5"/>
      <c r="I5546" s="5"/>
      <c r="J5546" s="5"/>
      <c r="K5546" s="5"/>
      <c r="L5546" s="5"/>
      <c r="M5546" s="5">
        <f>M5547</f>
        <v>0</v>
      </c>
      <c r="N5546" s="5">
        <f t="shared" ref="N5546:V5546" si="4718">N5547</f>
        <v>15498.15293</v>
      </c>
      <c r="O5546" s="5">
        <f t="shared" si="4718"/>
        <v>0</v>
      </c>
      <c r="P5546" s="5">
        <f t="shared" si="4718"/>
        <v>0</v>
      </c>
      <c r="Q5546" s="5">
        <f t="shared" si="4718"/>
        <v>0</v>
      </c>
      <c r="R5546" s="5">
        <f t="shared" si="4718"/>
        <v>0</v>
      </c>
      <c r="S5546" s="5">
        <f t="shared" si="4718"/>
        <v>0</v>
      </c>
      <c r="T5546" s="5">
        <f t="shared" si="4718"/>
        <v>15498.152910000001</v>
      </c>
      <c r="U5546" s="5">
        <f t="shared" si="4718"/>
        <v>0</v>
      </c>
      <c r="V5546" s="5">
        <f t="shared" si="4718"/>
        <v>0</v>
      </c>
      <c r="W5546" s="5">
        <f t="shared" si="4694"/>
        <v>99.999999870952365</v>
      </c>
      <c r="X5546" s="27"/>
    </row>
    <row r="5547" spans="1:24" ht="31.2" x14ac:dyDescent="0.3">
      <c r="A5547" s="4" t="s">
        <v>374</v>
      </c>
      <c r="B5547" s="4" t="s">
        <v>1786</v>
      </c>
      <c r="C5547" s="4" t="s">
        <v>378</v>
      </c>
      <c r="D5547" s="4" t="s">
        <v>12</v>
      </c>
      <c r="E5547" s="14" t="s">
        <v>532</v>
      </c>
      <c r="F5547" s="5"/>
      <c r="G5547" s="5"/>
      <c r="H5547" s="5"/>
      <c r="I5547" s="5"/>
      <c r="J5547" s="5"/>
      <c r="K5547" s="5"/>
      <c r="L5547" s="5"/>
      <c r="M5547" s="5">
        <v>0</v>
      </c>
      <c r="N5547" s="5">
        <v>15498.15293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15498.152910000001</v>
      </c>
      <c r="U5547" s="5">
        <v>0</v>
      </c>
      <c r="V5547" s="5">
        <v>0</v>
      </c>
      <c r="W5547" s="5">
        <f t="shared" si="4694"/>
        <v>99.999999870952365</v>
      </c>
      <c r="X5547" s="27"/>
    </row>
    <row r="5548" spans="1:24" x14ac:dyDescent="0.3">
      <c r="A5548" s="4" t="s">
        <v>374</v>
      </c>
      <c r="B5548" s="4" t="s">
        <v>1786</v>
      </c>
      <c r="C5548" s="4" t="s">
        <v>378</v>
      </c>
      <c r="D5548" s="4" t="s">
        <v>13</v>
      </c>
      <c r="E5548" s="14" t="s">
        <v>547</v>
      </c>
      <c r="F5548" s="5"/>
      <c r="G5548" s="5"/>
      <c r="H5548" s="5"/>
      <c r="I5548" s="5"/>
      <c r="J5548" s="5"/>
      <c r="K5548" s="5"/>
      <c r="L5548" s="5"/>
      <c r="M5548" s="5">
        <f>M5549+M5550</f>
        <v>0</v>
      </c>
      <c r="N5548" s="5">
        <f t="shared" ref="N5548:V5548" si="4719">N5549+N5550</f>
        <v>100.92831</v>
      </c>
      <c r="O5548" s="5">
        <f t="shared" si="4719"/>
        <v>0</v>
      </c>
      <c r="P5548" s="5">
        <f t="shared" si="4719"/>
        <v>0</v>
      </c>
      <c r="Q5548" s="5">
        <f t="shared" si="4719"/>
        <v>0</v>
      </c>
      <c r="R5548" s="5">
        <f t="shared" si="4719"/>
        <v>0</v>
      </c>
      <c r="S5548" s="5">
        <f t="shared" si="4719"/>
        <v>0</v>
      </c>
      <c r="T5548" s="5">
        <f t="shared" si="4719"/>
        <v>100.92831</v>
      </c>
      <c r="U5548" s="5">
        <f t="shared" si="4719"/>
        <v>0</v>
      </c>
      <c r="V5548" s="5">
        <f t="shared" si="4719"/>
        <v>0</v>
      </c>
      <c r="W5548" s="5">
        <f t="shared" si="4694"/>
        <v>100</v>
      </c>
      <c r="X5548" s="27"/>
    </row>
    <row r="5549" spans="1:24" x14ac:dyDescent="0.3">
      <c r="A5549" s="4" t="s">
        <v>374</v>
      </c>
      <c r="B5549" s="4" t="s">
        <v>1786</v>
      </c>
      <c r="C5549" s="4" t="s">
        <v>378</v>
      </c>
      <c r="D5549" s="4" t="s">
        <v>14</v>
      </c>
      <c r="E5549" s="14" t="s">
        <v>549</v>
      </c>
      <c r="F5549" s="5"/>
      <c r="G5549" s="5"/>
      <c r="H5549" s="5"/>
      <c r="I5549" s="5"/>
      <c r="J5549" s="5"/>
      <c r="K5549" s="5"/>
      <c r="L5549" s="5"/>
      <c r="M5549" s="5">
        <v>0</v>
      </c>
      <c r="N5549" s="5">
        <v>1.5089999999999999</v>
      </c>
      <c r="O5549" s="5">
        <v>0</v>
      </c>
      <c r="P5549" s="5">
        <v>0</v>
      </c>
      <c r="Q5549" s="5">
        <v>0</v>
      </c>
      <c r="R5549" s="5">
        <v>0</v>
      </c>
      <c r="S5549" s="5">
        <v>0</v>
      </c>
      <c r="T5549" s="5">
        <v>1.5089999999999999</v>
      </c>
      <c r="U5549" s="5">
        <v>0</v>
      </c>
      <c r="V5549" s="5">
        <v>0</v>
      </c>
      <c r="W5549" s="5">
        <f t="shared" si="4694"/>
        <v>100</v>
      </c>
      <c r="X5549" s="27"/>
    </row>
    <row r="5550" spans="1:24" x14ac:dyDescent="0.3">
      <c r="A5550" s="4" t="s">
        <v>374</v>
      </c>
      <c r="B5550" s="4" t="s">
        <v>1786</v>
      </c>
      <c r="C5550" s="4" t="s">
        <v>378</v>
      </c>
      <c r="D5550" s="4" t="s">
        <v>20</v>
      </c>
      <c r="E5550" s="14" t="s">
        <v>550</v>
      </c>
      <c r="F5550" s="5"/>
      <c r="G5550" s="5"/>
      <c r="H5550" s="5"/>
      <c r="I5550" s="5"/>
      <c r="J5550" s="5"/>
      <c r="K5550" s="5"/>
      <c r="L5550" s="5"/>
      <c r="M5550" s="5">
        <v>0</v>
      </c>
      <c r="N5550" s="5">
        <v>99.419309999999996</v>
      </c>
      <c r="O5550" s="5">
        <v>0</v>
      </c>
      <c r="P5550" s="5">
        <v>0</v>
      </c>
      <c r="Q5550" s="5">
        <v>0</v>
      </c>
      <c r="R5550" s="5">
        <v>0</v>
      </c>
      <c r="S5550" s="5">
        <v>0</v>
      </c>
      <c r="T5550" s="5">
        <v>99.419309999999996</v>
      </c>
      <c r="U5550" s="5">
        <v>0</v>
      </c>
      <c r="V5550" s="5">
        <v>0</v>
      </c>
      <c r="W5550" s="5">
        <f t="shared" si="4694"/>
        <v>100</v>
      </c>
      <c r="X5550" s="27"/>
    </row>
    <row r="5551" spans="1:24" ht="31.2" x14ac:dyDescent="0.3">
      <c r="A5551" s="4" t="s">
        <v>374</v>
      </c>
      <c r="B5551" s="4" t="s">
        <v>1786</v>
      </c>
      <c r="C5551" s="4" t="s">
        <v>187</v>
      </c>
      <c r="D5551" s="4"/>
      <c r="E5551" s="14" t="s">
        <v>570</v>
      </c>
      <c r="F5551" s="5"/>
      <c r="G5551" s="5"/>
      <c r="H5551" s="5"/>
      <c r="I5551" s="5"/>
      <c r="J5551" s="5"/>
      <c r="K5551" s="5"/>
      <c r="L5551" s="5"/>
      <c r="M5551" s="5">
        <f>M5552+M5554</f>
        <v>0</v>
      </c>
      <c r="N5551" s="5">
        <f t="shared" ref="N5551:V5551" si="4720">N5552+N5554</f>
        <v>5904.28</v>
      </c>
      <c r="O5551" s="5">
        <f t="shared" si="4720"/>
        <v>0</v>
      </c>
      <c r="P5551" s="5">
        <f t="shared" si="4720"/>
        <v>0</v>
      </c>
      <c r="Q5551" s="5">
        <f t="shared" si="4720"/>
        <v>0</v>
      </c>
      <c r="R5551" s="5">
        <f t="shared" si="4720"/>
        <v>0</v>
      </c>
      <c r="S5551" s="5">
        <f t="shared" si="4720"/>
        <v>0</v>
      </c>
      <c r="T5551" s="5">
        <f t="shared" si="4720"/>
        <v>5904.2785100000001</v>
      </c>
      <c r="U5551" s="5">
        <f t="shared" si="4720"/>
        <v>0</v>
      </c>
      <c r="V5551" s="5">
        <f t="shared" si="4720"/>
        <v>0</v>
      </c>
      <c r="W5551" s="5">
        <f t="shared" si="4694"/>
        <v>99.999974764069464</v>
      </c>
      <c r="X5551" s="27"/>
    </row>
    <row r="5552" spans="1:24" ht="78" x14ac:dyDescent="0.3">
      <c r="A5552" s="4" t="s">
        <v>374</v>
      </c>
      <c r="B5552" s="4" t="s">
        <v>1786</v>
      </c>
      <c r="C5552" s="4" t="s">
        <v>187</v>
      </c>
      <c r="D5552" s="4" t="s">
        <v>18</v>
      </c>
      <c r="E5552" s="14" t="s">
        <v>528</v>
      </c>
      <c r="F5552" s="5"/>
      <c r="G5552" s="5"/>
      <c r="H5552" s="5"/>
      <c r="I5552" s="5"/>
      <c r="J5552" s="5"/>
      <c r="K5552" s="5"/>
      <c r="L5552" s="5"/>
      <c r="M5552" s="5">
        <f>M5553</f>
        <v>0</v>
      </c>
      <c r="N5552" s="5">
        <f t="shared" ref="N5552:V5552" si="4721">N5553</f>
        <v>5064.2442700000001</v>
      </c>
      <c r="O5552" s="5">
        <f t="shared" si="4721"/>
        <v>0</v>
      </c>
      <c r="P5552" s="5">
        <f t="shared" si="4721"/>
        <v>0</v>
      </c>
      <c r="Q5552" s="5">
        <f t="shared" si="4721"/>
        <v>0</v>
      </c>
      <c r="R5552" s="5">
        <f t="shared" si="4721"/>
        <v>0</v>
      </c>
      <c r="S5552" s="5">
        <f t="shared" si="4721"/>
        <v>0</v>
      </c>
      <c r="T5552" s="5">
        <f t="shared" si="4721"/>
        <v>5064.2442700000001</v>
      </c>
      <c r="U5552" s="5">
        <f t="shared" si="4721"/>
        <v>0</v>
      </c>
      <c r="V5552" s="5">
        <f t="shared" si="4721"/>
        <v>0</v>
      </c>
      <c r="W5552" s="5">
        <f t="shared" si="4694"/>
        <v>100</v>
      </c>
      <c r="X5552" s="27"/>
    </row>
    <row r="5553" spans="1:25" x14ac:dyDescent="0.3">
      <c r="A5553" s="4" t="s">
        <v>374</v>
      </c>
      <c r="B5553" s="4" t="s">
        <v>1786</v>
      </c>
      <c r="C5553" s="4" t="s">
        <v>187</v>
      </c>
      <c r="D5553" s="4" t="s">
        <v>19</v>
      </c>
      <c r="E5553" s="14" t="s">
        <v>529</v>
      </c>
      <c r="F5553" s="5"/>
      <c r="G5553" s="5"/>
      <c r="H5553" s="5"/>
      <c r="I5553" s="5"/>
      <c r="J5553" s="5"/>
      <c r="K5553" s="5"/>
      <c r="L5553" s="5"/>
      <c r="M5553" s="5">
        <v>0</v>
      </c>
      <c r="N5553" s="5">
        <v>5064.2442700000001</v>
      </c>
      <c r="O5553" s="5">
        <v>0</v>
      </c>
      <c r="P5553" s="5">
        <v>0</v>
      </c>
      <c r="Q5553" s="5">
        <v>0</v>
      </c>
      <c r="R5553" s="5">
        <v>0</v>
      </c>
      <c r="S5553" s="5">
        <v>0</v>
      </c>
      <c r="T5553" s="5">
        <v>5064.2442700000001</v>
      </c>
      <c r="U5553" s="5">
        <v>0</v>
      </c>
      <c r="V5553" s="5">
        <v>0</v>
      </c>
      <c r="W5553" s="5">
        <f t="shared" si="4694"/>
        <v>100</v>
      </c>
      <c r="X5553" s="27"/>
    </row>
    <row r="5554" spans="1:25" ht="31.2" x14ac:dyDescent="0.3">
      <c r="A5554" s="4" t="s">
        <v>374</v>
      </c>
      <c r="B5554" s="4" t="s">
        <v>1786</v>
      </c>
      <c r="C5554" s="4" t="s">
        <v>187</v>
      </c>
      <c r="D5554" s="4" t="s">
        <v>11</v>
      </c>
      <c r="E5554" s="14" t="s">
        <v>531</v>
      </c>
      <c r="F5554" s="5"/>
      <c r="G5554" s="5"/>
      <c r="H5554" s="5"/>
      <c r="I5554" s="5"/>
      <c r="J5554" s="5"/>
      <c r="K5554" s="5"/>
      <c r="L5554" s="5"/>
      <c r="M5554" s="5">
        <f>M5555</f>
        <v>0</v>
      </c>
      <c r="N5554" s="5">
        <f t="shared" ref="N5554:V5554" si="4722">N5555</f>
        <v>840.03572999999994</v>
      </c>
      <c r="O5554" s="5">
        <f t="shared" si="4722"/>
        <v>0</v>
      </c>
      <c r="P5554" s="5">
        <f t="shared" si="4722"/>
        <v>0</v>
      </c>
      <c r="Q5554" s="5">
        <f t="shared" si="4722"/>
        <v>0</v>
      </c>
      <c r="R5554" s="5">
        <f t="shared" si="4722"/>
        <v>0</v>
      </c>
      <c r="S5554" s="5">
        <f t="shared" si="4722"/>
        <v>0</v>
      </c>
      <c r="T5554" s="5">
        <f t="shared" si="4722"/>
        <v>840.03423999999995</v>
      </c>
      <c r="U5554" s="5">
        <f t="shared" si="4722"/>
        <v>0</v>
      </c>
      <c r="V5554" s="5">
        <f t="shared" si="4722"/>
        <v>0</v>
      </c>
      <c r="W5554" s="5">
        <f t="shared" si="4694"/>
        <v>99.999822626592334</v>
      </c>
      <c r="X5554" s="27"/>
    </row>
    <row r="5555" spans="1:25" ht="31.2" x14ac:dyDescent="0.3">
      <c r="A5555" s="4" t="s">
        <v>374</v>
      </c>
      <c r="B5555" s="4" t="s">
        <v>1786</v>
      </c>
      <c r="C5555" s="4" t="s">
        <v>187</v>
      </c>
      <c r="D5555" s="4" t="s">
        <v>12</v>
      </c>
      <c r="E5555" s="14" t="s">
        <v>532</v>
      </c>
      <c r="F5555" s="5"/>
      <c r="G5555" s="5"/>
      <c r="H5555" s="5"/>
      <c r="I5555" s="5"/>
      <c r="J5555" s="5"/>
      <c r="K5555" s="5"/>
      <c r="L5555" s="5"/>
      <c r="M5555" s="5">
        <v>0</v>
      </c>
      <c r="N5555" s="5">
        <v>840.03572999999994</v>
      </c>
      <c r="O5555" s="5">
        <v>0</v>
      </c>
      <c r="P5555" s="5">
        <v>0</v>
      </c>
      <c r="Q5555" s="5">
        <v>0</v>
      </c>
      <c r="R5555" s="5">
        <v>0</v>
      </c>
      <c r="S5555" s="5">
        <v>0</v>
      </c>
      <c r="T5555" s="5">
        <v>840.03423999999995</v>
      </c>
      <c r="U5555" s="5">
        <v>0</v>
      </c>
      <c r="V5555" s="5">
        <v>0</v>
      </c>
      <c r="W5555" s="5">
        <f t="shared" si="4694"/>
        <v>99.999822626592334</v>
      </c>
      <c r="X5555" s="27"/>
    </row>
    <row r="5556" spans="1:25" ht="46.8" x14ac:dyDescent="0.3">
      <c r="A5556" s="4" t="s">
        <v>374</v>
      </c>
      <c r="B5556" s="4" t="s">
        <v>1786</v>
      </c>
      <c r="C5556" s="4" t="s">
        <v>904</v>
      </c>
      <c r="D5556" s="4"/>
      <c r="E5556" s="14" t="s">
        <v>1058</v>
      </c>
      <c r="F5556" s="5"/>
      <c r="G5556" s="5"/>
      <c r="H5556" s="5"/>
      <c r="I5556" s="5"/>
      <c r="J5556" s="5"/>
      <c r="K5556" s="5"/>
      <c r="L5556" s="5"/>
      <c r="M5556" s="5">
        <f>M5557</f>
        <v>0</v>
      </c>
      <c r="N5556" s="5">
        <f t="shared" ref="N5556:V5558" si="4723">N5557</f>
        <v>10415.888999999999</v>
      </c>
      <c r="O5556" s="5">
        <f t="shared" si="4723"/>
        <v>0</v>
      </c>
      <c r="P5556" s="5">
        <f t="shared" si="4723"/>
        <v>0</v>
      </c>
      <c r="Q5556" s="5">
        <f t="shared" si="4723"/>
        <v>0</v>
      </c>
      <c r="R5556" s="5">
        <f t="shared" si="4723"/>
        <v>10415.888999999999</v>
      </c>
      <c r="S5556" s="5">
        <f t="shared" si="4723"/>
        <v>0</v>
      </c>
      <c r="T5556" s="5">
        <f t="shared" si="4723"/>
        <v>10415.88825</v>
      </c>
      <c r="U5556" s="5">
        <f t="shared" si="4723"/>
        <v>0</v>
      </c>
      <c r="V5556" s="5">
        <f t="shared" si="4723"/>
        <v>10415.88825</v>
      </c>
      <c r="W5556" s="5">
        <f t="shared" si="4694"/>
        <v>99.999992799462447</v>
      </c>
      <c r="X5556" s="27"/>
    </row>
    <row r="5557" spans="1:25" x14ac:dyDescent="0.3">
      <c r="A5557" s="4" t="s">
        <v>374</v>
      </c>
      <c r="B5557" s="4" t="s">
        <v>1786</v>
      </c>
      <c r="C5557" s="4" t="s">
        <v>905</v>
      </c>
      <c r="D5557" s="4"/>
      <c r="E5557" s="14" t="s">
        <v>1280</v>
      </c>
      <c r="F5557" s="5"/>
      <c r="G5557" s="5"/>
      <c r="H5557" s="5"/>
      <c r="I5557" s="5"/>
      <c r="J5557" s="5"/>
      <c r="K5557" s="5"/>
      <c r="L5557" s="5"/>
      <c r="M5557" s="5">
        <f>M5558</f>
        <v>0</v>
      </c>
      <c r="N5557" s="5">
        <f t="shared" si="4723"/>
        <v>10415.888999999999</v>
      </c>
      <c r="O5557" s="5">
        <f t="shared" si="4723"/>
        <v>0</v>
      </c>
      <c r="P5557" s="5">
        <f t="shared" si="4723"/>
        <v>0</v>
      </c>
      <c r="Q5557" s="5">
        <f t="shared" si="4723"/>
        <v>0</v>
      </c>
      <c r="R5557" s="5">
        <f t="shared" si="4723"/>
        <v>10415.888999999999</v>
      </c>
      <c r="S5557" s="5">
        <f t="shared" si="4723"/>
        <v>0</v>
      </c>
      <c r="T5557" s="5">
        <f t="shared" si="4723"/>
        <v>10415.88825</v>
      </c>
      <c r="U5557" s="5">
        <f t="shared" si="4723"/>
        <v>0</v>
      </c>
      <c r="V5557" s="5">
        <f t="shared" si="4723"/>
        <v>10415.88825</v>
      </c>
      <c r="W5557" s="5">
        <f t="shared" si="4694"/>
        <v>99.999992799462447</v>
      </c>
      <c r="X5557" s="27"/>
    </row>
    <row r="5558" spans="1:25" ht="31.2" x14ac:dyDescent="0.3">
      <c r="A5558" s="4" t="s">
        <v>374</v>
      </c>
      <c r="B5558" s="4" t="s">
        <v>1786</v>
      </c>
      <c r="C5558" s="4" t="s">
        <v>905</v>
      </c>
      <c r="D5558" s="4" t="s">
        <v>271</v>
      </c>
      <c r="E5558" s="14" t="s">
        <v>539</v>
      </c>
      <c r="F5558" s="5"/>
      <c r="G5558" s="5"/>
      <c r="H5558" s="5"/>
      <c r="I5558" s="5"/>
      <c r="J5558" s="5"/>
      <c r="K5558" s="5"/>
      <c r="L5558" s="5"/>
      <c r="M5558" s="5">
        <f>M5559</f>
        <v>0</v>
      </c>
      <c r="N5558" s="5">
        <f t="shared" si="4723"/>
        <v>10415.888999999999</v>
      </c>
      <c r="O5558" s="5">
        <f t="shared" si="4723"/>
        <v>0</v>
      </c>
      <c r="P5558" s="5">
        <f t="shared" si="4723"/>
        <v>0</v>
      </c>
      <c r="Q5558" s="5">
        <f t="shared" si="4723"/>
        <v>0</v>
      </c>
      <c r="R5558" s="5">
        <f t="shared" si="4723"/>
        <v>10415.888999999999</v>
      </c>
      <c r="S5558" s="5">
        <f t="shared" si="4723"/>
        <v>0</v>
      </c>
      <c r="T5558" s="5">
        <f t="shared" si="4723"/>
        <v>10415.88825</v>
      </c>
      <c r="U5558" s="5">
        <f t="shared" si="4723"/>
        <v>0</v>
      </c>
      <c r="V5558" s="5">
        <f t="shared" si="4723"/>
        <v>10415.88825</v>
      </c>
      <c r="W5558" s="5">
        <f t="shared" si="4694"/>
        <v>99.999992799462447</v>
      </c>
      <c r="X5558" s="27"/>
    </row>
    <row r="5559" spans="1:25" x14ac:dyDescent="0.3">
      <c r="A5559" s="4" t="s">
        <v>374</v>
      </c>
      <c r="B5559" s="4" t="s">
        <v>1786</v>
      </c>
      <c r="C5559" s="4" t="s">
        <v>905</v>
      </c>
      <c r="D5559" s="4" t="s">
        <v>270</v>
      </c>
      <c r="E5559" s="14" t="s">
        <v>540</v>
      </c>
      <c r="F5559" s="5"/>
      <c r="G5559" s="5"/>
      <c r="H5559" s="5"/>
      <c r="I5559" s="5"/>
      <c r="J5559" s="5"/>
      <c r="K5559" s="5"/>
      <c r="L5559" s="5"/>
      <c r="M5559" s="5">
        <v>0</v>
      </c>
      <c r="N5559" s="5">
        <v>10415.888999999999</v>
      </c>
      <c r="O5559" s="5">
        <v>0</v>
      </c>
      <c r="P5559" s="5">
        <v>0</v>
      </c>
      <c r="Q5559" s="5">
        <v>0</v>
      </c>
      <c r="R5559" s="5">
        <f>N5559</f>
        <v>10415.888999999999</v>
      </c>
      <c r="S5559" s="5">
        <v>0</v>
      </c>
      <c r="T5559" s="5">
        <v>10415.88825</v>
      </c>
      <c r="U5559" s="5">
        <v>0</v>
      </c>
      <c r="V5559" s="5">
        <f>T5559</f>
        <v>10415.88825</v>
      </c>
      <c r="W5559" s="5">
        <f t="shared" si="4694"/>
        <v>99.999992799462447</v>
      </c>
      <c r="X5559" s="27"/>
    </row>
    <row r="5560" spans="1:25" ht="31.5" customHeight="1" x14ac:dyDescent="0.3">
      <c r="A5560" s="4" t="s">
        <v>374</v>
      </c>
      <c r="B5560" s="4" t="s">
        <v>1786</v>
      </c>
      <c r="C5560" s="4" t="s">
        <v>191</v>
      </c>
      <c r="D5560" s="4"/>
      <c r="E5560" s="14" t="s">
        <v>1059</v>
      </c>
      <c r="F5560" s="5">
        <f t="shared" si="4708"/>
        <v>524.29999999999995</v>
      </c>
      <c r="G5560" s="5">
        <f t="shared" si="4708"/>
        <v>524.29999999999995</v>
      </c>
      <c r="H5560" s="5">
        <f t="shared" si="4708"/>
        <v>524.29999999999995</v>
      </c>
      <c r="I5560" s="5">
        <f t="shared" si="4708"/>
        <v>0</v>
      </c>
      <c r="J5560" s="5">
        <f t="shared" si="4708"/>
        <v>0</v>
      </c>
      <c r="K5560" s="5">
        <f t="shared" si="4708"/>
        <v>0</v>
      </c>
      <c r="L5560" s="5">
        <f t="shared" si="4708"/>
        <v>-174.79599999999999</v>
      </c>
      <c r="M5560" s="5">
        <f t="shared" si="4648"/>
        <v>349.50399999999996</v>
      </c>
      <c r="N5560" s="5">
        <f t="shared" si="4709"/>
        <v>349.50400000000002</v>
      </c>
      <c r="O5560" s="5">
        <f t="shared" si="4709"/>
        <v>174.76400000000001</v>
      </c>
      <c r="P5560" s="5">
        <f t="shared" si="4710"/>
        <v>0</v>
      </c>
      <c r="Q5560" s="5">
        <f t="shared" si="4710"/>
        <v>0</v>
      </c>
      <c r="R5560" s="5">
        <f t="shared" si="4710"/>
        <v>0</v>
      </c>
      <c r="S5560" s="5">
        <f t="shared" si="4710"/>
        <v>0</v>
      </c>
      <c r="T5560" s="5">
        <f t="shared" si="4710"/>
        <v>349.50400000000002</v>
      </c>
      <c r="U5560" s="5">
        <f t="shared" si="4710"/>
        <v>0</v>
      </c>
      <c r="V5560" s="42">
        <f t="shared" si="4710"/>
        <v>0</v>
      </c>
      <c r="W5560" s="5">
        <f t="shared" si="4694"/>
        <v>100</v>
      </c>
      <c r="X5560" s="27"/>
    </row>
    <row r="5561" spans="1:25" ht="78.75" customHeight="1" x14ac:dyDescent="0.3">
      <c r="A5561" s="4" t="s">
        <v>374</v>
      </c>
      <c r="B5561" s="4" t="s">
        <v>1786</v>
      </c>
      <c r="C5561" s="4" t="s">
        <v>382</v>
      </c>
      <c r="D5561" s="4"/>
      <c r="E5561" s="14" t="s">
        <v>1062</v>
      </c>
      <c r="F5561" s="5">
        <f t="shared" ref="F5561:L5561" si="4724">F5562+F5565+F5568</f>
        <v>524.29999999999995</v>
      </c>
      <c r="G5561" s="5">
        <f t="shared" si="4724"/>
        <v>524.29999999999995</v>
      </c>
      <c r="H5561" s="5">
        <f t="shared" si="4724"/>
        <v>524.29999999999995</v>
      </c>
      <c r="I5561" s="5">
        <f t="shared" si="4724"/>
        <v>0</v>
      </c>
      <c r="J5561" s="5">
        <f t="shared" si="4724"/>
        <v>0</v>
      </c>
      <c r="K5561" s="5">
        <f t="shared" si="4724"/>
        <v>0</v>
      </c>
      <c r="L5561" s="5">
        <f t="shared" si="4724"/>
        <v>-174.79599999999999</v>
      </c>
      <c r="M5561" s="5">
        <f t="shared" si="4648"/>
        <v>349.50399999999996</v>
      </c>
      <c r="N5561" s="5">
        <f>N5562+N5565+N5568</f>
        <v>349.50400000000002</v>
      </c>
      <c r="O5561" s="5">
        <f>O5562+O5565+O5568</f>
        <v>174.76400000000001</v>
      </c>
      <c r="P5561" s="5">
        <f t="shared" ref="P5561:V5561" si="4725">P5562+P5565+P5568</f>
        <v>0</v>
      </c>
      <c r="Q5561" s="5">
        <f t="shared" si="4725"/>
        <v>0</v>
      </c>
      <c r="R5561" s="5">
        <f t="shared" si="4725"/>
        <v>0</v>
      </c>
      <c r="S5561" s="5">
        <f t="shared" si="4725"/>
        <v>0</v>
      </c>
      <c r="T5561" s="5">
        <f t="shared" si="4725"/>
        <v>349.50400000000002</v>
      </c>
      <c r="U5561" s="5">
        <f t="shared" si="4725"/>
        <v>0</v>
      </c>
      <c r="V5561" s="42">
        <f t="shared" si="4725"/>
        <v>0</v>
      </c>
      <c r="W5561" s="5">
        <f t="shared" si="4694"/>
        <v>100</v>
      </c>
      <c r="X5561" s="27"/>
    </row>
    <row r="5562" spans="1:25" ht="78.75" hidden="1" customHeight="1" x14ac:dyDescent="0.25">
      <c r="A5562" s="4" t="s">
        <v>374</v>
      </c>
      <c r="B5562" s="4" t="s">
        <v>1786</v>
      </c>
      <c r="C5562" s="4" t="s">
        <v>379</v>
      </c>
      <c r="D5562" s="4"/>
      <c r="E5562" s="14" t="s">
        <v>575</v>
      </c>
      <c r="F5562" s="5">
        <f t="shared" ref="F5562:L5563" si="4726">F5563</f>
        <v>0</v>
      </c>
      <c r="G5562" s="5">
        <f t="shared" si="4726"/>
        <v>0</v>
      </c>
      <c r="H5562" s="5">
        <f t="shared" si="4726"/>
        <v>0</v>
      </c>
      <c r="I5562" s="5">
        <f t="shared" si="4726"/>
        <v>0</v>
      </c>
      <c r="J5562" s="5">
        <f t="shared" si="4726"/>
        <v>0</v>
      </c>
      <c r="K5562" s="5">
        <f t="shared" si="4726"/>
        <v>0</v>
      </c>
      <c r="L5562" s="5">
        <f t="shared" si="4726"/>
        <v>0</v>
      </c>
      <c r="M5562" s="5">
        <f t="shared" si="4648"/>
        <v>0</v>
      </c>
      <c r="N5562" s="5">
        <f>N5563</f>
        <v>0</v>
      </c>
      <c r="O5562" s="5">
        <f>O5563</f>
        <v>0</v>
      </c>
      <c r="P5562" s="5">
        <f t="shared" ref="P5562:V5563" si="4727">P5563</f>
        <v>0</v>
      </c>
      <c r="Q5562" s="5">
        <f t="shared" si="4727"/>
        <v>0</v>
      </c>
      <c r="R5562" s="5">
        <f t="shared" si="4727"/>
        <v>0</v>
      </c>
      <c r="S5562" s="5">
        <f t="shared" si="4727"/>
        <v>0</v>
      </c>
      <c r="T5562" s="5">
        <f t="shared" si="4727"/>
        <v>0</v>
      </c>
      <c r="U5562" s="5">
        <f t="shared" si="4727"/>
        <v>0</v>
      </c>
      <c r="V5562" s="42">
        <f t="shared" si="4727"/>
        <v>0</v>
      </c>
      <c r="W5562" s="5" t="e">
        <f t="shared" si="4694"/>
        <v>#DIV/0!</v>
      </c>
      <c r="X5562" s="27" t="s">
        <v>1591</v>
      </c>
      <c r="Y5562" s="2" t="s">
        <v>1630</v>
      </c>
    </row>
    <row r="5563" spans="1:25" ht="31.5" hidden="1" customHeight="1" x14ac:dyDescent="0.3">
      <c r="A5563" s="4" t="s">
        <v>374</v>
      </c>
      <c r="B5563" s="4" t="s">
        <v>1786</v>
      </c>
      <c r="C5563" s="4" t="s">
        <v>379</v>
      </c>
      <c r="D5563" s="4" t="s">
        <v>11</v>
      </c>
      <c r="E5563" s="14" t="s">
        <v>531</v>
      </c>
      <c r="F5563" s="5">
        <f t="shared" si="4726"/>
        <v>0</v>
      </c>
      <c r="G5563" s="5">
        <f t="shared" si="4726"/>
        <v>0</v>
      </c>
      <c r="H5563" s="5">
        <f t="shared" si="4726"/>
        <v>0</v>
      </c>
      <c r="I5563" s="5">
        <f t="shared" si="4726"/>
        <v>0</v>
      </c>
      <c r="J5563" s="5">
        <f t="shared" si="4726"/>
        <v>0</v>
      </c>
      <c r="K5563" s="5">
        <f t="shared" si="4726"/>
        <v>0</v>
      </c>
      <c r="L5563" s="5">
        <f t="shared" si="4726"/>
        <v>0</v>
      </c>
      <c r="M5563" s="5">
        <f t="shared" si="4648"/>
        <v>0</v>
      </c>
      <c r="N5563" s="5">
        <f>N5564</f>
        <v>0</v>
      </c>
      <c r="O5563" s="5">
        <f>O5564</f>
        <v>0</v>
      </c>
      <c r="P5563" s="5">
        <f t="shared" si="4727"/>
        <v>0</v>
      </c>
      <c r="Q5563" s="5">
        <f t="shared" si="4727"/>
        <v>0</v>
      </c>
      <c r="R5563" s="5">
        <f t="shared" si="4727"/>
        <v>0</v>
      </c>
      <c r="S5563" s="5">
        <f t="shared" si="4727"/>
        <v>0</v>
      </c>
      <c r="T5563" s="5">
        <f t="shared" si="4727"/>
        <v>0</v>
      </c>
      <c r="U5563" s="5">
        <f t="shared" si="4727"/>
        <v>0</v>
      </c>
      <c r="V5563" s="42">
        <f t="shared" si="4727"/>
        <v>0</v>
      </c>
      <c r="W5563" s="5" t="e">
        <f t="shared" si="4694"/>
        <v>#DIV/0!</v>
      </c>
      <c r="X5563" s="27" t="s">
        <v>1591</v>
      </c>
      <c r="Y5563" s="2" t="s">
        <v>1630</v>
      </c>
    </row>
    <row r="5564" spans="1:25" ht="31.5" hidden="1" customHeight="1" x14ac:dyDescent="0.3">
      <c r="A5564" s="4" t="s">
        <v>374</v>
      </c>
      <c r="B5564" s="4" t="s">
        <v>1786</v>
      </c>
      <c r="C5564" s="4" t="s">
        <v>379</v>
      </c>
      <c r="D5564" s="4" t="s">
        <v>12</v>
      </c>
      <c r="E5564" s="14" t="s">
        <v>532</v>
      </c>
      <c r="F5564" s="5"/>
      <c r="G5564" s="5"/>
      <c r="H5564" s="5"/>
      <c r="I5564" s="5"/>
      <c r="J5564" s="5"/>
      <c r="K5564" s="5"/>
      <c r="L5564" s="5"/>
      <c r="M5564" s="5">
        <f t="shared" si="4648"/>
        <v>0</v>
      </c>
      <c r="N5564" s="5">
        <v>0</v>
      </c>
      <c r="O5564" s="5">
        <v>0</v>
      </c>
      <c r="P5564" s="5">
        <v>0</v>
      </c>
      <c r="Q5564" s="5">
        <v>0</v>
      </c>
      <c r="R5564" s="5">
        <v>0</v>
      </c>
      <c r="S5564" s="5">
        <v>0</v>
      </c>
      <c r="T5564" s="5">
        <v>0</v>
      </c>
      <c r="U5564" s="5">
        <v>0</v>
      </c>
      <c r="V5564" s="42">
        <v>0</v>
      </c>
      <c r="W5564" s="5" t="e">
        <f t="shared" si="4694"/>
        <v>#DIV/0!</v>
      </c>
      <c r="X5564" s="27" t="s">
        <v>1591</v>
      </c>
      <c r="Y5564" s="2" t="s">
        <v>1630</v>
      </c>
    </row>
    <row r="5565" spans="1:25" ht="63" customHeight="1" x14ac:dyDescent="0.3">
      <c r="A5565" s="4" t="s">
        <v>374</v>
      </c>
      <c r="B5565" s="4" t="s">
        <v>1786</v>
      </c>
      <c r="C5565" s="4" t="s">
        <v>380</v>
      </c>
      <c r="D5565" s="4"/>
      <c r="E5565" s="14" t="s">
        <v>1262</v>
      </c>
      <c r="F5565" s="5">
        <f t="shared" ref="F5565:L5566" si="4728">F5566</f>
        <v>524.29999999999995</v>
      </c>
      <c r="G5565" s="5">
        <f t="shared" si="4728"/>
        <v>524.29999999999995</v>
      </c>
      <c r="H5565" s="5">
        <f t="shared" si="4728"/>
        <v>524.29999999999995</v>
      </c>
      <c r="I5565" s="5">
        <f t="shared" si="4728"/>
        <v>0</v>
      </c>
      <c r="J5565" s="5">
        <f t="shared" si="4728"/>
        <v>0</v>
      </c>
      <c r="K5565" s="5">
        <f t="shared" si="4728"/>
        <v>0</v>
      </c>
      <c r="L5565" s="5">
        <f t="shared" si="4728"/>
        <v>-174.79599999999999</v>
      </c>
      <c r="M5565" s="5">
        <f t="shared" si="4648"/>
        <v>349.50399999999996</v>
      </c>
      <c r="N5565" s="5">
        <f>N5566</f>
        <v>349.50400000000002</v>
      </c>
      <c r="O5565" s="5">
        <f>O5566</f>
        <v>174.76400000000001</v>
      </c>
      <c r="P5565" s="5">
        <f t="shared" ref="P5565:V5566" si="4729">P5566</f>
        <v>0</v>
      </c>
      <c r="Q5565" s="5">
        <f t="shared" si="4729"/>
        <v>0</v>
      </c>
      <c r="R5565" s="5">
        <f t="shared" si="4729"/>
        <v>0</v>
      </c>
      <c r="S5565" s="5">
        <f t="shared" si="4729"/>
        <v>0</v>
      </c>
      <c r="T5565" s="5">
        <f t="shared" si="4729"/>
        <v>349.50400000000002</v>
      </c>
      <c r="U5565" s="5">
        <f t="shared" si="4729"/>
        <v>0</v>
      </c>
      <c r="V5565" s="42">
        <f t="shared" si="4729"/>
        <v>0</v>
      </c>
      <c r="W5565" s="5">
        <f t="shared" si="4694"/>
        <v>100</v>
      </c>
      <c r="X5565" s="27"/>
    </row>
    <row r="5566" spans="1:25" ht="31.5" customHeight="1" x14ac:dyDescent="0.3">
      <c r="A5566" s="4" t="s">
        <v>374</v>
      </c>
      <c r="B5566" s="4" t="s">
        <v>1786</v>
      </c>
      <c r="C5566" s="4" t="s">
        <v>380</v>
      </c>
      <c r="D5566" s="4" t="s">
        <v>87</v>
      </c>
      <c r="E5566" s="14" t="s">
        <v>541</v>
      </c>
      <c r="F5566" s="5">
        <f t="shared" si="4728"/>
        <v>524.29999999999995</v>
      </c>
      <c r="G5566" s="5">
        <f t="shared" si="4728"/>
        <v>524.29999999999995</v>
      </c>
      <c r="H5566" s="5">
        <f t="shared" si="4728"/>
        <v>524.29999999999995</v>
      </c>
      <c r="I5566" s="5">
        <f t="shared" si="4728"/>
        <v>0</v>
      </c>
      <c r="J5566" s="5">
        <f t="shared" si="4728"/>
        <v>0</v>
      </c>
      <c r="K5566" s="5">
        <f t="shared" si="4728"/>
        <v>0</v>
      </c>
      <c r="L5566" s="5">
        <f t="shared" si="4728"/>
        <v>-174.79599999999999</v>
      </c>
      <c r="M5566" s="5">
        <f t="shared" si="4648"/>
        <v>349.50399999999996</v>
      </c>
      <c r="N5566" s="5">
        <f>N5567</f>
        <v>349.50400000000002</v>
      </c>
      <c r="O5566" s="5">
        <f>O5567</f>
        <v>174.76400000000001</v>
      </c>
      <c r="P5566" s="5">
        <f t="shared" si="4729"/>
        <v>0</v>
      </c>
      <c r="Q5566" s="5">
        <f t="shared" si="4729"/>
        <v>0</v>
      </c>
      <c r="R5566" s="5">
        <f t="shared" si="4729"/>
        <v>0</v>
      </c>
      <c r="S5566" s="5">
        <f t="shared" si="4729"/>
        <v>0</v>
      </c>
      <c r="T5566" s="5">
        <f t="shared" si="4729"/>
        <v>349.50400000000002</v>
      </c>
      <c r="U5566" s="5">
        <f t="shared" si="4729"/>
        <v>0</v>
      </c>
      <c r="V5566" s="42">
        <f t="shared" si="4729"/>
        <v>0</v>
      </c>
      <c r="W5566" s="5">
        <f t="shared" si="4694"/>
        <v>100</v>
      </c>
      <c r="X5566" s="27"/>
    </row>
    <row r="5567" spans="1:25" ht="63" customHeight="1" x14ac:dyDescent="0.3">
      <c r="A5567" s="4" t="s">
        <v>374</v>
      </c>
      <c r="B5567" s="4" t="s">
        <v>1786</v>
      </c>
      <c r="C5567" s="4" t="s">
        <v>380</v>
      </c>
      <c r="D5567" s="4" t="s">
        <v>84</v>
      </c>
      <c r="E5567" s="14" t="s">
        <v>1552</v>
      </c>
      <c r="F5567" s="20">
        <v>524.29999999999995</v>
      </c>
      <c r="G5567" s="20">
        <v>524.29999999999995</v>
      </c>
      <c r="H5567" s="20">
        <v>524.29999999999995</v>
      </c>
      <c r="I5567" s="5"/>
      <c r="J5567" s="5"/>
      <c r="K5567" s="5"/>
      <c r="L5567" s="5">
        <v>-174.79599999999999</v>
      </c>
      <c r="M5567" s="5">
        <f t="shared" si="4648"/>
        <v>349.50399999999996</v>
      </c>
      <c r="N5567" s="5">
        <v>349.50400000000002</v>
      </c>
      <c r="O5567" s="5">
        <v>174.76400000000001</v>
      </c>
      <c r="P5567" s="5">
        <v>0</v>
      </c>
      <c r="Q5567" s="5">
        <v>0</v>
      </c>
      <c r="R5567" s="5">
        <v>0</v>
      </c>
      <c r="S5567" s="5">
        <v>0</v>
      </c>
      <c r="T5567" s="5">
        <v>349.50400000000002</v>
      </c>
      <c r="U5567" s="5">
        <v>0</v>
      </c>
      <c r="V5567" s="42">
        <v>0</v>
      </c>
      <c r="W5567" s="5">
        <f t="shared" si="4694"/>
        <v>100</v>
      </c>
      <c r="X5567" s="27"/>
    </row>
    <row r="5568" spans="1:25" ht="78.75" hidden="1" customHeight="1" x14ac:dyDescent="0.25">
      <c r="A5568" s="4" t="s">
        <v>374</v>
      </c>
      <c r="B5568" s="4" t="s">
        <v>1786</v>
      </c>
      <c r="C5568" s="4" t="s">
        <v>381</v>
      </c>
      <c r="D5568" s="4"/>
      <c r="E5568" s="14" t="s">
        <v>576</v>
      </c>
      <c r="F5568" s="5">
        <f t="shared" ref="F5568:L5569" si="4730">F5569</f>
        <v>0</v>
      </c>
      <c r="G5568" s="5">
        <f t="shared" si="4730"/>
        <v>0</v>
      </c>
      <c r="H5568" s="5">
        <f t="shared" si="4730"/>
        <v>0</v>
      </c>
      <c r="I5568" s="5">
        <f t="shared" si="4730"/>
        <v>0</v>
      </c>
      <c r="J5568" s="5">
        <f t="shared" si="4730"/>
        <v>0</v>
      </c>
      <c r="K5568" s="5">
        <f t="shared" si="4730"/>
        <v>0</v>
      </c>
      <c r="L5568" s="5">
        <f t="shared" si="4730"/>
        <v>0</v>
      </c>
      <c r="M5568" s="5">
        <f t="shared" si="4648"/>
        <v>0</v>
      </c>
      <c r="N5568" s="5">
        <f>N5569</f>
        <v>0</v>
      </c>
      <c r="O5568" s="5">
        <f>O5569</f>
        <v>0</v>
      </c>
      <c r="P5568" s="5">
        <f t="shared" ref="P5568:V5569" si="4731">P5569</f>
        <v>0</v>
      </c>
      <c r="Q5568" s="5">
        <f t="shared" si="4731"/>
        <v>0</v>
      </c>
      <c r="R5568" s="5">
        <f t="shared" si="4731"/>
        <v>0</v>
      </c>
      <c r="S5568" s="5">
        <f t="shared" si="4731"/>
        <v>0</v>
      </c>
      <c r="T5568" s="5">
        <f t="shared" si="4731"/>
        <v>0</v>
      </c>
      <c r="U5568" s="5">
        <f t="shared" si="4731"/>
        <v>0</v>
      </c>
      <c r="V5568" s="42">
        <f t="shared" si="4731"/>
        <v>0</v>
      </c>
      <c r="W5568" s="5" t="e">
        <f t="shared" si="4694"/>
        <v>#DIV/0!</v>
      </c>
      <c r="X5568" s="27" t="s">
        <v>1591</v>
      </c>
    </row>
    <row r="5569" spans="1:24" ht="15.75" hidden="1" customHeight="1" x14ac:dyDescent="0.3">
      <c r="A5569" s="4" t="s">
        <v>374</v>
      </c>
      <c r="B5569" s="4" t="s">
        <v>1786</v>
      </c>
      <c r="C5569" s="4" t="s">
        <v>381</v>
      </c>
      <c r="D5569" s="4" t="s">
        <v>131</v>
      </c>
      <c r="E5569" s="14" t="s">
        <v>533</v>
      </c>
      <c r="F5569" s="5">
        <f t="shared" si="4730"/>
        <v>0</v>
      </c>
      <c r="G5569" s="5">
        <f t="shared" si="4730"/>
        <v>0</v>
      </c>
      <c r="H5569" s="5">
        <f t="shared" si="4730"/>
        <v>0</v>
      </c>
      <c r="I5569" s="5">
        <f t="shared" si="4730"/>
        <v>0</v>
      </c>
      <c r="J5569" s="5">
        <f t="shared" si="4730"/>
        <v>0</v>
      </c>
      <c r="K5569" s="5">
        <f t="shared" si="4730"/>
        <v>0</v>
      </c>
      <c r="L5569" s="5">
        <f t="shared" si="4730"/>
        <v>0</v>
      </c>
      <c r="M5569" s="5">
        <f t="shared" si="4648"/>
        <v>0</v>
      </c>
      <c r="N5569" s="5">
        <f>N5570</f>
        <v>0</v>
      </c>
      <c r="O5569" s="5">
        <f>O5570</f>
        <v>0</v>
      </c>
      <c r="P5569" s="5">
        <f t="shared" si="4731"/>
        <v>0</v>
      </c>
      <c r="Q5569" s="5">
        <f t="shared" si="4731"/>
        <v>0</v>
      </c>
      <c r="R5569" s="5">
        <f t="shared" si="4731"/>
        <v>0</v>
      </c>
      <c r="S5569" s="5">
        <f t="shared" si="4731"/>
        <v>0</v>
      </c>
      <c r="T5569" s="5">
        <f t="shared" si="4731"/>
        <v>0</v>
      </c>
      <c r="U5569" s="5">
        <f t="shared" si="4731"/>
        <v>0</v>
      </c>
      <c r="V5569" s="42">
        <f t="shared" si="4731"/>
        <v>0</v>
      </c>
      <c r="W5569" s="5" t="e">
        <f t="shared" si="4694"/>
        <v>#DIV/0!</v>
      </c>
      <c r="X5569" s="27" t="s">
        <v>1591</v>
      </c>
    </row>
    <row r="5570" spans="1:24" ht="31.5" hidden="1" customHeight="1" x14ac:dyDescent="0.3">
      <c r="A5570" s="4" t="s">
        <v>374</v>
      </c>
      <c r="B5570" s="4" t="s">
        <v>1786</v>
      </c>
      <c r="C5570" s="4" t="s">
        <v>381</v>
      </c>
      <c r="D5570" s="4" t="s">
        <v>354</v>
      </c>
      <c r="E5570" s="14" t="s">
        <v>535</v>
      </c>
      <c r="F5570" s="5"/>
      <c r="G5570" s="5"/>
      <c r="H5570" s="5"/>
      <c r="I5570" s="5"/>
      <c r="J5570" s="5"/>
      <c r="K5570" s="5"/>
      <c r="L5570" s="5"/>
      <c r="M5570" s="5">
        <f t="shared" si="4648"/>
        <v>0</v>
      </c>
      <c r="N5570" s="5">
        <v>0</v>
      </c>
      <c r="O5570" s="5">
        <v>0</v>
      </c>
      <c r="P5570" s="5">
        <v>0</v>
      </c>
      <c r="Q5570" s="5">
        <v>0</v>
      </c>
      <c r="R5570" s="5">
        <v>0</v>
      </c>
      <c r="S5570" s="5">
        <v>0</v>
      </c>
      <c r="T5570" s="5">
        <v>0</v>
      </c>
      <c r="U5570" s="5">
        <v>0</v>
      </c>
      <c r="V5570" s="42">
        <v>0</v>
      </c>
      <c r="W5570" s="5" t="e">
        <f t="shared" si="4694"/>
        <v>#DIV/0!</v>
      </c>
      <c r="X5570" s="27" t="s">
        <v>1591</v>
      </c>
    </row>
    <row r="5571" spans="1:24" s="10" customFormat="1" ht="31.5" customHeight="1" x14ac:dyDescent="0.3">
      <c r="A5571" s="9" t="s">
        <v>374</v>
      </c>
      <c r="B5571" s="9" t="s">
        <v>1762</v>
      </c>
      <c r="C5571" s="9"/>
      <c r="D5571" s="9"/>
      <c r="E5571" s="13" t="s">
        <v>507</v>
      </c>
      <c r="F5571" s="11">
        <f t="shared" ref="F5571:L5571" si="4732">F5572+F5591+F5603</f>
        <v>20075.400000000001</v>
      </c>
      <c r="G5571" s="11">
        <f t="shared" si="4732"/>
        <v>20075.400000000001</v>
      </c>
      <c r="H5571" s="11">
        <f t="shared" si="4732"/>
        <v>20075.400000000001</v>
      </c>
      <c r="I5571" s="11">
        <f t="shared" si="4732"/>
        <v>0</v>
      </c>
      <c r="J5571" s="11">
        <f t="shared" si="4732"/>
        <v>0</v>
      </c>
      <c r="K5571" s="11">
        <f t="shared" si="4732"/>
        <v>0</v>
      </c>
      <c r="L5571" s="11">
        <f t="shared" si="4732"/>
        <v>305.43799999999999</v>
      </c>
      <c r="M5571" s="11">
        <f t="shared" si="4648"/>
        <v>20380.838</v>
      </c>
      <c r="N5571" s="11">
        <f>N5572+N5591+N5603</f>
        <v>20380.838000000003</v>
      </c>
      <c r="O5571" s="11">
        <f>O5572+O5591+O5603</f>
        <v>14112.36</v>
      </c>
      <c r="P5571" s="11">
        <f t="shared" ref="P5571:V5571" si="4733">P5572+P5591+P5603</f>
        <v>1456.8</v>
      </c>
      <c r="Q5571" s="11">
        <f t="shared" si="4733"/>
        <v>891</v>
      </c>
      <c r="R5571" s="11">
        <f t="shared" si="4733"/>
        <v>0</v>
      </c>
      <c r="S5571" s="11">
        <f t="shared" si="4733"/>
        <v>0</v>
      </c>
      <c r="T5571" s="11">
        <f t="shared" si="4733"/>
        <v>20380.835700000003</v>
      </c>
      <c r="U5571" s="11">
        <f t="shared" si="4733"/>
        <v>1456.8</v>
      </c>
      <c r="V5571" s="41">
        <f t="shared" si="4733"/>
        <v>0</v>
      </c>
      <c r="W5571" s="11">
        <f t="shared" si="4694"/>
        <v>99.999988714889938</v>
      </c>
      <c r="X5571" s="26"/>
    </row>
    <row r="5572" spans="1:24" ht="15.75" customHeight="1" x14ac:dyDescent="0.3">
      <c r="A5572" s="4" t="s">
        <v>374</v>
      </c>
      <c r="B5572" s="4" t="s">
        <v>1762</v>
      </c>
      <c r="C5572" s="4" t="s">
        <v>125</v>
      </c>
      <c r="D5572" s="4"/>
      <c r="E5572" s="14" t="s">
        <v>1049</v>
      </c>
      <c r="F5572" s="5">
        <f t="shared" ref="F5572:L5572" si="4734">F5573+F5582</f>
        <v>7310.1</v>
      </c>
      <c r="G5572" s="5">
        <f t="shared" si="4734"/>
        <v>7310.1</v>
      </c>
      <c r="H5572" s="5">
        <f t="shared" si="4734"/>
        <v>7310.1</v>
      </c>
      <c r="I5572" s="5">
        <f t="shared" si="4734"/>
        <v>0</v>
      </c>
      <c r="J5572" s="5">
        <f t="shared" si="4734"/>
        <v>0</v>
      </c>
      <c r="K5572" s="5">
        <f t="shared" si="4734"/>
        <v>0</v>
      </c>
      <c r="L5572" s="5">
        <f t="shared" si="4734"/>
        <v>181.43799999999999</v>
      </c>
      <c r="M5572" s="5">
        <f t="shared" si="4648"/>
        <v>7491.5380000000005</v>
      </c>
      <c r="N5572" s="5">
        <f>N5573+N5582</f>
        <v>7491.5380000000005</v>
      </c>
      <c r="O5572" s="5">
        <f>O5573+O5582</f>
        <v>5129.3</v>
      </c>
      <c r="P5572" s="5">
        <f t="shared" ref="P5572:V5572" si="4735">P5573+P5582</f>
        <v>1456.8</v>
      </c>
      <c r="Q5572" s="5">
        <f t="shared" si="4735"/>
        <v>891</v>
      </c>
      <c r="R5572" s="5">
        <f t="shared" si="4735"/>
        <v>0</v>
      </c>
      <c r="S5572" s="5">
        <f t="shared" si="4735"/>
        <v>0</v>
      </c>
      <c r="T5572" s="5">
        <f t="shared" si="4735"/>
        <v>7491.5367100000003</v>
      </c>
      <c r="U5572" s="5">
        <f t="shared" si="4735"/>
        <v>1456.8</v>
      </c>
      <c r="V5572" s="42">
        <f t="shared" si="4735"/>
        <v>0</v>
      </c>
      <c r="W5572" s="5">
        <f t="shared" si="4694"/>
        <v>99.999982780571898</v>
      </c>
      <c r="X5572" s="27"/>
    </row>
    <row r="5573" spans="1:24" ht="15.75" customHeight="1" x14ac:dyDescent="0.3">
      <c r="A5573" s="4" t="s">
        <v>374</v>
      </c>
      <c r="B5573" s="4" t="s">
        <v>1762</v>
      </c>
      <c r="C5573" s="4" t="s">
        <v>126</v>
      </c>
      <c r="D5573" s="4"/>
      <c r="E5573" s="14" t="s">
        <v>1050</v>
      </c>
      <c r="F5573" s="5">
        <f t="shared" ref="F5573:L5573" si="4736">F5574+F5578</f>
        <v>5998.5</v>
      </c>
      <c r="G5573" s="5">
        <f t="shared" si="4736"/>
        <v>5998.5</v>
      </c>
      <c r="H5573" s="5">
        <f t="shared" si="4736"/>
        <v>5998.5</v>
      </c>
      <c r="I5573" s="5">
        <f t="shared" si="4736"/>
        <v>0</v>
      </c>
      <c r="J5573" s="5">
        <f t="shared" si="4736"/>
        <v>0</v>
      </c>
      <c r="K5573" s="5">
        <f t="shared" si="4736"/>
        <v>0</v>
      </c>
      <c r="L5573" s="5">
        <f t="shared" si="4736"/>
        <v>0</v>
      </c>
      <c r="M5573" s="5">
        <f t="shared" ref="M5573:M5638" si="4737">F5573+I5573+L5573</f>
        <v>5998.5</v>
      </c>
      <c r="N5573" s="5">
        <f>N5574+N5578</f>
        <v>5998.5</v>
      </c>
      <c r="O5573" s="5">
        <f>O5574+O5578</f>
        <v>4028.569</v>
      </c>
      <c r="P5573" s="5">
        <f t="shared" ref="P5573:V5573" si="4738">P5574+P5578</f>
        <v>1456.8</v>
      </c>
      <c r="Q5573" s="5">
        <f t="shared" si="4738"/>
        <v>891</v>
      </c>
      <c r="R5573" s="5">
        <f t="shared" si="4738"/>
        <v>0</v>
      </c>
      <c r="S5573" s="5">
        <f t="shared" si="4738"/>
        <v>0</v>
      </c>
      <c r="T5573" s="5">
        <f t="shared" si="4738"/>
        <v>5998.5</v>
      </c>
      <c r="U5573" s="5">
        <f t="shared" si="4738"/>
        <v>1456.8</v>
      </c>
      <c r="V5573" s="42">
        <f t="shared" si="4738"/>
        <v>0</v>
      </c>
      <c r="W5573" s="5">
        <f t="shared" si="4694"/>
        <v>100</v>
      </c>
      <c r="X5573" s="27"/>
    </row>
    <row r="5574" spans="1:24" ht="47.25" customHeight="1" x14ac:dyDescent="0.3">
      <c r="A5574" s="4" t="s">
        <v>374</v>
      </c>
      <c r="B5574" s="4" t="s">
        <v>1762</v>
      </c>
      <c r="C5574" s="4" t="s">
        <v>387</v>
      </c>
      <c r="D5574" s="4"/>
      <c r="E5574" s="14" t="s">
        <v>1051</v>
      </c>
      <c r="F5574" s="5">
        <f t="shared" ref="F5574:L5576" si="4739">F5575</f>
        <v>5898.5</v>
      </c>
      <c r="G5574" s="5">
        <f t="shared" si="4739"/>
        <v>5898.5</v>
      </c>
      <c r="H5574" s="5">
        <f t="shared" si="4739"/>
        <v>5898.5</v>
      </c>
      <c r="I5574" s="5">
        <f t="shared" si="4739"/>
        <v>0</v>
      </c>
      <c r="J5574" s="5">
        <f t="shared" si="4739"/>
        <v>0</v>
      </c>
      <c r="K5574" s="5">
        <f t="shared" si="4739"/>
        <v>0</v>
      </c>
      <c r="L5574" s="5">
        <f t="shared" si="4739"/>
        <v>0</v>
      </c>
      <c r="M5574" s="5">
        <f t="shared" si="4737"/>
        <v>5898.5</v>
      </c>
      <c r="N5574" s="5">
        <f t="shared" ref="N5574:O5576" si="4740">N5575</f>
        <v>5898.5</v>
      </c>
      <c r="O5574" s="5">
        <f t="shared" si="4740"/>
        <v>4028.569</v>
      </c>
      <c r="P5574" s="5">
        <f t="shared" ref="P5574:V5576" si="4741">P5575</f>
        <v>1456.8</v>
      </c>
      <c r="Q5574" s="5">
        <f t="shared" si="4741"/>
        <v>891</v>
      </c>
      <c r="R5574" s="5">
        <f t="shared" si="4741"/>
        <v>0</v>
      </c>
      <c r="S5574" s="5">
        <f t="shared" si="4741"/>
        <v>0</v>
      </c>
      <c r="T5574" s="5">
        <f t="shared" si="4741"/>
        <v>5898.5</v>
      </c>
      <c r="U5574" s="5">
        <f t="shared" si="4741"/>
        <v>1456.8</v>
      </c>
      <c r="V5574" s="42">
        <f t="shared" si="4741"/>
        <v>0</v>
      </c>
      <c r="W5574" s="5">
        <f t="shared" si="4694"/>
        <v>100</v>
      </c>
      <c r="X5574" s="27"/>
    </row>
    <row r="5575" spans="1:24" ht="47.25" customHeight="1" x14ac:dyDescent="0.3">
      <c r="A5575" s="4" t="s">
        <v>374</v>
      </c>
      <c r="B5575" s="4" t="s">
        <v>1762</v>
      </c>
      <c r="C5575" s="4" t="s">
        <v>383</v>
      </c>
      <c r="D5575" s="4"/>
      <c r="E5575" s="14" t="s">
        <v>562</v>
      </c>
      <c r="F5575" s="5">
        <f t="shared" si="4739"/>
        <v>5898.5</v>
      </c>
      <c r="G5575" s="5">
        <f t="shared" si="4739"/>
        <v>5898.5</v>
      </c>
      <c r="H5575" s="5">
        <f t="shared" si="4739"/>
        <v>5898.5</v>
      </c>
      <c r="I5575" s="5">
        <f t="shared" si="4739"/>
        <v>0</v>
      </c>
      <c r="J5575" s="5">
        <f t="shared" si="4739"/>
        <v>0</v>
      </c>
      <c r="K5575" s="5">
        <f t="shared" si="4739"/>
        <v>0</v>
      </c>
      <c r="L5575" s="5">
        <f t="shared" si="4739"/>
        <v>0</v>
      </c>
      <c r="M5575" s="5">
        <f t="shared" si="4737"/>
        <v>5898.5</v>
      </c>
      <c r="N5575" s="5">
        <f t="shared" si="4740"/>
        <v>5898.5</v>
      </c>
      <c r="O5575" s="5">
        <f t="shared" si="4740"/>
        <v>4028.569</v>
      </c>
      <c r="P5575" s="5">
        <f t="shared" si="4741"/>
        <v>1456.8</v>
      </c>
      <c r="Q5575" s="5">
        <f t="shared" si="4741"/>
        <v>891</v>
      </c>
      <c r="R5575" s="5">
        <f t="shared" si="4741"/>
        <v>0</v>
      </c>
      <c r="S5575" s="5">
        <f t="shared" si="4741"/>
        <v>0</v>
      </c>
      <c r="T5575" s="5">
        <f t="shared" si="4741"/>
        <v>5898.5</v>
      </c>
      <c r="U5575" s="5">
        <f t="shared" si="4741"/>
        <v>1456.8</v>
      </c>
      <c r="V5575" s="42">
        <f t="shared" si="4741"/>
        <v>0</v>
      </c>
      <c r="W5575" s="5">
        <f t="shared" si="4694"/>
        <v>100</v>
      </c>
      <c r="X5575" s="27"/>
    </row>
    <row r="5576" spans="1:24" ht="31.5" customHeight="1" x14ac:dyDescent="0.3">
      <c r="A5576" s="4" t="s">
        <v>374</v>
      </c>
      <c r="B5576" s="4" t="s">
        <v>1762</v>
      </c>
      <c r="C5576" s="4" t="s">
        <v>383</v>
      </c>
      <c r="D5576" s="4" t="s">
        <v>87</v>
      </c>
      <c r="E5576" s="14" t="s">
        <v>541</v>
      </c>
      <c r="F5576" s="5">
        <f t="shared" si="4739"/>
        <v>5898.5</v>
      </c>
      <c r="G5576" s="5">
        <f t="shared" si="4739"/>
        <v>5898.5</v>
      </c>
      <c r="H5576" s="5">
        <f t="shared" si="4739"/>
        <v>5898.5</v>
      </c>
      <c r="I5576" s="5">
        <f t="shared" si="4739"/>
        <v>0</v>
      </c>
      <c r="J5576" s="5">
        <f t="shared" si="4739"/>
        <v>0</v>
      </c>
      <c r="K5576" s="5">
        <f t="shared" si="4739"/>
        <v>0</v>
      </c>
      <c r="L5576" s="5">
        <f t="shared" si="4739"/>
        <v>0</v>
      </c>
      <c r="M5576" s="5">
        <f t="shared" si="4737"/>
        <v>5898.5</v>
      </c>
      <c r="N5576" s="5">
        <f t="shared" si="4740"/>
        <v>5898.5</v>
      </c>
      <c r="O5576" s="5">
        <f t="shared" si="4740"/>
        <v>4028.569</v>
      </c>
      <c r="P5576" s="5">
        <f t="shared" si="4741"/>
        <v>1456.8</v>
      </c>
      <c r="Q5576" s="5">
        <f t="shared" si="4741"/>
        <v>891</v>
      </c>
      <c r="R5576" s="5">
        <f t="shared" si="4741"/>
        <v>0</v>
      </c>
      <c r="S5576" s="5">
        <f t="shared" si="4741"/>
        <v>0</v>
      </c>
      <c r="T5576" s="5">
        <f t="shared" si="4741"/>
        <v>5898.5</v>
      </c>
      <c r="U5576" s="5">
        <f t="shared" si="4741"/>
        <v>1456.8</v>
      </c>
      <c r="V5576" s="42">
        <f t="shared" si="4741"/>
        <v>0</v>
      </c>
      <c r="W5576" s="5">
        <f t="shared" si="4694"/>
        <v>100</v>
      </c>
      <c r="X5576" s="27"/>
    </row>
    <row r="5577" spans="1:24" ht="63" customHeight="1" x14ac:dyDescent="0.3">
      <c r="A5577" s="4" t="s">
        <v>374</v>
      </c>
      <c r="B5577" s="4" t="s">
        <v>1762</v>
      </c>
      <c r="C5577" s="4" t="s">
        <v>383</v>
      </c>
      <c r="D5577" s="4" t="s">
        <v>84</v>
      </c>
      <c r="E5577" s="14" t="s">
        <v>1552</v>
      </c>
      <c r="F5577" s="5">
        <v>5898.5</v>
      </c>
      <c r="G5577" s="5">
        <v>5898.5</v>
      </c>
      <c r="H5577" s="5">
        <v>5898.5</v>
      </c>
      <c r="I5577" s="5"/>
      <c r="J5577" s="5"/>
      <c r="K5577" s="5"/>
      <c r="L5577" s="5"/>
      <c r="M5577" s="5">
        <f t="shared" si="4737"/>
        <v>5898.5</v>
      </c>
      <c r="N5577" s="5">
        <v>5898.5</v>
      </c>
      <c r="O5577" s="5">
        <f>3137.569+891</f>
        <v>4028.569</v>
      </c>
      <c r="P5577" s="5">
        <v>1456.8</v>
      </c>
      <c r="Q5577" s="5">
        <v>891</v>
      </c>
      <c r="R5577" s="5">
        <v>0</v>
      </c>
      <c r="S5577" s="5">
        <v>0</v>
      </c>
      <c r="T5577" s="5">
        <v>5898.5</v>
      </c>
      <c r="U5577" s="5">
        <v>1456.8</v>
      </c>
      <c r="V5577" s="42">
        <v>0</v>
      </c>
      <c r="W5577" s="5">
        <f t="shared" si="4694"/>
        <v>100</v>
      </c>
      <c r="X5577" s="27"/>
    </row>
    <row r="5578" spans="1:24" ht="63" customHeight="1" x14ac:dyDescent="0.3">
      <c r="A5578" s="4" t="s">
        <v>374</v>
      </c>
      <c r="B5578" s="4" t="s">
        <v>1762</v>
      </c>
      <c r="C5578" s="4" t="s">
        <v>388</v>
      </c>
      <c r="D5578" s="4"/>
      <c r="E5578" s="14" t="s">
        <v>1052</v>
      </c>
      <c r="F5578" s="5">
        <f t="shared" ref="F5578:L5580" si="4742">F5579</f>
        <v>100</v>
      </c>
      <c r="G5578" s="5">
        <f t="shared" si="4742"/>
        <v>100</v>
      </c>
      <c r="H5578" s="5">
        <f t="shared" si="4742"/>
        <v>100</v>
      </c>
      <c r="I5578" s="5">
        <f t="shared" si="4742"/>
        <v>0</v>
      </c>
      <c r="J5578" s="5">
        <f t="shared" si="4742"/>
        <v>0</v>
      </c>
      <c r="K5578" s="5">
        <f t="shared" si="4742"/>
        <v>0</v>
      </c>
      <c r="L5578" s="5">
        <f t="shared" si="4742"/>
        <v>0</v>
      </c>
      <c r="M5578" s="5">
        <f t="shared" si="4737"/>
        <v>100</v>
      </c>
      <c r="N5578" s="5">
        <f t="shared" ref="N5578:O5580" si="4743">N5579</f>
        <v>100</v>
      </c>
      <c r="O5578" s="5">
        <f t="shared" si="4743"/>
        <v>0</v>
      </c>
      <c r="P5578" s="5">
        <f t="shared" ref="P5578:V5580" si="4744">P5579</f>
        <v>0</v>
      </c>
      <c r="Q5578" s="5">
        <f t="shared" si="4744"/>
        <v>0</v>
      </c>
      <c r="R5578" s="5">
        <f t="shared" si="4744"/>
        <v>0</v>
      </c>
      <c r="S5578" s="5">
        <f t="shared" si="4744"/>
        <v>0</v>
      </c>
      <c r="T5578" s="5">
        <f t="shared" si="4744"/>
        <v>100</v>
      </c>
      <c r="U5578" s="5">
        <f t="shared" si="4744"/>
        <v>0</v>
      </c>
      <c r="V5578" s="42">
        <f t="shared" si="4744"/>
        <v>0</v>
      </c>
      <c r="W5578" s="5">
        <f t="shared" si="4694"/>
        <v>100</v>
      </c>
      <c r="X5578" s="27"/>
    </row>
    <row r="5579" spans="1:24" ht="31.5" customHeight="1" x14ac:dyDescent="0.3">
      <c r="A5579" s="4" t="s">
        <v>374</v>
      </c>
      <c r="B5579" s="4" t="s">
        <v>1762</v>
      </c>
      <c r="C5579" s="4" t="s">
        <v>384</v>
      </c>
      <c r="D5579" s="4"/>
      <c r="E5579" s="14" t="s">
        <v>563</v>
      </c>
      <c r="F5579" s="5">
        <f t="shared" si="4742"/>
        <v>100</v>
      </c>
      <c r="G5579" s="5">
        <f t="shared" si="4742"/>
        <v>100</v>
      </c>
      <c r="H5579" s="5">
        <f t="shared" si="4742"/>
        <v>100</v>
      </c>
      <c r="I5579" s="5">
        <f t="shared" si="4742"/>
        <v>0</v>
      </c>
      <c r="J5579" s="5">
        <f t="shared" si="4742"/>
        <v>0</v>
      </c>
      <c r="K5579" s="5">
        <f t="shared" si="4742"/>
        <v>0</v>
      </c>
      <c r="L5579" s="5">
        <f t="shared" si="4742"/>
        <v>0</v>
      </c>
      <c r="M5579" s="5">
        <f t="shared" si="4737"/>
        <v>100</v>
      </c>
      <c r="N5579" s="5">
        <f t="shared" si="4743"/>
        <v>100</v>
      </c>
      <c r="O5579" s="5">
        <f t="shared" si="4743"/>
        <v>0</v>
      </c>
      <c r="P5579" s="5">
        <f t="shared" si="4744"/>
        <v>0</v>
      </c>
      <c r="Q5579" s="5">
        <f t="shared" si="4744"/>
        <v>0</v>
      </c>
      <c r="R5579" s="5">
        <f t="shared" si="4744"/>
        <v>0</v>
      </c>
      <c r="S5579" s="5">
        <f t="shared" si="4744"/>
        <v>0</v>
      </c>
      <c r="T5579" s="5">
        <f t="shared" si="4744"/>
        <v>100</v>
      </c>
      <c r="U5579" s="5">
        <f t="shared" si="4744"/>
        <v>0</v>
      </c>
      <c r="V5579" s="42">
        <f t="shared" si="4744"/>
        <v>0</v>
      </c>
      <c r="W5579" s="5">
        <f t="shared" si="4694"/>
        <v>100</v>
      </c>
      <c r="X5579" s="27"/>
    </row>
    <row r="5580" spans="1:24" ht="31.5" customHeight="1" x14ac:dyDescent="0.3">
      <c r="A5580" s="4" t="s">
        <v>374</v>
      </c>
      <c r="B5580" s="4" t="s">
        <v>1762</v>
      </c>
      <c r="C5580" s="4" t="s">
        <v>384</v>
      </c>
      <c r="D5580" s="4" t="s">
        <v>11</v>
      </c>
      <c r="E5580" s="14" t="s">
        <v>531</v>
      </c>
      <c r="F5580" s="5">
        <f t="shared" si="4742"/>
        <v>100</v>
      </c>
      <c r="G5580" s="5">
        <f t="shared" si="4742"/>
        <v>100</v>
      </c>
      <c r="H5580" s="5">
        <f t="shared" si="4742"/>
        <v>100</v>
      </c>
      <c r="I5580" s="5">
        <f t="shared" si="4742"/>
        <v>0</v>
      </c>
      <c r="J5580" s="5">
        <f t="shared" si="4742"/>
        <v>0</v>
      </c>
      <c r="K5580" s="5">
        <f t="shared" si="4742"/>
        <v>0</v>
      </c>
      <c r="L5580" s="5">
        <f t="shared" si="4742"/>
        <v>0</v>
      </c>
      <c r="M5580" s="5">
        <f t="shared" si="4737"/>
        <v>100</v>
      </c>
      <c r="N5580" s="5">
        <f t="shared" si="4743"/>
        <v>100</v>
      </c>
      <c r="O5580" s="5">
        <f t="shared" si="4743"/>
        <v>0</v>
      </c>
      <c r="P5580" s="5">
        <f t="shared" si="4744"/>
        <v>0</v>
      </c>
      <c r="Q5580" s="5">
        <f t="shared" si="4744"/>
        <v>0</v>
      </c>
      <c r="R5580" s="5">
        <f t="shared" si="4744"/>
        <v>0</v>
      </c>
      <c r="S5580" s="5">
        <f t="shared" si="4744"/>
        <v>0</v>
      </c>
      <c r="T5580" s="5">
        <f t="shared" si="4744"/>
        <v>100</v>
      </c>
      <c r="U5580" s="5">
        <f t="shared" si="4744"/>
        <v>0</v>
      </c>
      <c r="V5580" s="42">
        <f t="shared" si="4744"/>
        <v>0</v>
      </c>
      <c r="W5580" s="5">
        <f t="shared" si="4694"/>
        <v>100</v>
      </c>
      <c r="X5580" s="27"/>
    </row>
    <row r="5581" spans="1:24" ht="31.5" customHeight="1" x14ac:dyDescent="0.3">
      <c r="A5581" s="4" t="s">
        <v>374</v>
      </c>
      <c r="B5581" s="4" t="s">
        <v>1762</v>
      </c>
      <c r="C5581" s="4" t="s">
        <v>384</v>
      </c>
      <c r="D5581" s="4" t="s">
        <v>12</v>
      </c>
      <c r="E5581" s="14" t="s">
        <v>532</v>
      </c>
      <c r="F5581" s="5">
        <v>100</v>
      </c>
      <c r="G5581" s="5">
        <v>100</v>
      </c>
      <c r="H5581" s="5">
        <v>100</v>
      </c>
      <c r="I5581" s="5"/>
      <c r="J5581" s="5"/>
      <c r="K5581" s="5"/>
      <c r="L5581" s="5"/>
      <c r="M5581" s="5">
        <f t="shared" si="4737"/>
        <v>100</v>
      </c>
      <c r="N5581" s="5">
        <v>100</v>
      </c>
      <c r="O5581" s="5">
        <v>0</v>
      </c>
      <c r="P5581" s="5">
        <v>0</v>
      </c>
      <c r="Q5581" s="5">
        <v>0</v>
      </c>
      <c r="R5581" s="5">
        <v>0</v>
      </c>
      <c r="S5581" s="5">
        <v>0</v>
      </c>
      <c r="T5581" s="5">
        <v>100</v>
      </c>
      <c r="U5581" s="5">
        <v>0</v>
      </c>
      <c r="V5581" s="42">
        <v>0</v>
      </c>
      <c r="W5581" s="5">
        <f t="shared" ref="W5581:W5644" si="4745">T5581/N5581*100</f>
        <v>100</v>
      </c>
      <c r="X5581" s="27"/>
    </row>
    <row r="5582" spans="1:24" ht="31.5" customHeight="1" x14ac:dyDescent="0.3">
      <c r="A5582" s="4" t="s">
        <v>374</v>
      </c>
      <c r="B5582" s="4" t="s">
        <v>1762</v>
      </c>
      <c r="C5582" s="4" t="s">
        <v>191</v>
      </c>
      <c r="D5582" s="4"/>
      <c r="E5582" s="14" t="s">
        <v>1059</v>
      </c>
      <c r="F5582" s="5">
        <f t="shared" ref="F5582:L5582" si="4746">F5583+F5587</f>
        <v>1311.6</v>
      </c>
      <c r="G5582" s="5">
        <f t="shared" si="4746"/>
        <v>1311.6</v>
      </c>
      <c r="H5582" s="5">
        <f t="shared" si="4746"/>
        <v>1311.6</v>
      </c>
      <c r="I5582" s="5">
        <f t="shared" si="4746"/>
        <v>0</v>
      </c>
      <c r="J5582" s="5">
        <f t="shared" si="4746"/>
        <v>0</v>
      </c>
      <c r="K5582" s="5">
        <f t="shared" si="4746"/>
        <v>0</v>
      </c>
      <c r="L5582" s="5">
        <f t="shared" si="4746"/>
        <v>181.43799999999999</v>
      </c>
      <c r="M5582" s="5">
        <f t="shared" si="4737"/>
        <v>1493.038</v>
      </c>
      <c r="N5582" s="5">
        <f>N5583+N5587</f>
        <v>1493.038</v>
      </c>
      <c r="O5582" s="5">
        <f>O5583+O5587</f>
        <v>1100.731</v>
      </c>
      <c r="P5582" s="5">
        <f t="shared" ref="P5582:V5582" si="4747">P5583+P5587</f>
        <v>0</v>
      </c>
      <c r="Q5582" s="5">
        <f t="shared" si="4747"/>
        <v>0</v>
      </c>
      <c r="R5582" s="5">
        <f t="shared" si="4747"/>
        <v>0</v>
      </c>
      <c r="S5582" s="5">
        <f t="shared" si="4747"/>
        <v>0</v>
      </c>
      <c r="T5582" s="5">
        <f t="shared" si="4747"/>
        <v>1493.0367100000001</v>
      </c>
      <c r="U5582" s="5">
        <f t="shared" si="4747"/>
        <v>0</v>
      </c>
      <c r="V5582" s="42">
        <f t="shared" si="4747"/>
        <v>0</v>
      </c>
      <c r="W5582" s="5">
        <f t="shared" si="4745"/>
        <v>99.999913598984094</v>
      </c>
      <c r="X5582" s="27"/>
    </row>
    <row r="5583" spans="1:24" ht="31.5" customHeight="1" x14ac:dyDescent="0.3">
      <c r="A5583" s="4" t="s">
        <v>374</v>
      </c>
      <c r="B5583" s="4" t="s">
        <v>1762</v>
      </c>
      <c r="C5583" s="4" t="s">
        <v>192</v>
      </c>
      <c r="D5583" s="4"/>
      <c r="E5583" s="14" t="s">
        <v>1060</v>
      </c>
      <c r="F5583" s="5">
        <f t="shared" ref="F5583:L5585" si="4748">F5584</f>
        <v>1249.0999999999999</v>
      </c>
      <c r="G5583" s="5">
        <f t="shared" si="4748"/>
        <v>1249.0999999999999</v>
      </c>
      <c r="H5583" s="5">
        <f t="shared" si="4748"/>
        <v>1249.0999999999999</v>
      </c>
      <c r="I5583" s="5">
        <f t="shared" si="4748"/>
        <v>0</v>
      </c>
      <c r="J5583" s="5">
        <f t="shared" si="4748"/>
        <v>0</v>
      </c>
      <c r="K5583" s="5">
        <f t="shared" si="4748"/>
        <v>0</v>
      </c>
      <c r="L5583" s="5">
        <f t="shared" si="4748"/>
        <v>193.2</v>
      </c>
      <c r="M5583" s="5">
        <f t="shared" si="4737"/>
        <v>1442.3</v>
      </c>
      <c r="N5583" s="5">
        <f t="shared" ref="N5583:O5585" si="4749">N5584</f>
        <v>1442.3</v>
      </c>
      <c r="O5583" s="5">
        <f t="shared" si="4749"/>
        <v>1070.9349999999999</v>
      </c>
      <c r="P5583" s="5">
        <f t="shared" ref="P5583:V5585" si="4750">P5584</f>
        <v>0</v>
      </c>
      <c r="Q5583" s="5">
        <f t="shared" si="4750"/>
        <v>0</v>
      </c>
      <c r="R5583" s="5">
        <f t="shared" si="4750"/>
        <v>0</v>
      </c>
      <c r="S5583" s="5">
        <f t="shared" si="4750"/>
        <v>0</v>
      </c>
      <c r="T5583" s="5">
        <f t="shared" si="4750"/>
        <v>1442.29971</v>
      </c>
      <c r="U5583" s="5">
        <f t="shared" si="4750"/>
        <v>0</v>
      </c>
      <c r="V5583" s="42">
        <f t="shared" si="4750"/>
        <v>0</v>
      </c>
      <c r="W5583" s="5">
        <f t="shared" si="4745"/>
        <v>99.999979893226097</v>
      </c>
      <c r="X5583" s="27"/>
    </row>
    <row r="5584" spans="1:24" ht="31.5" customHeight="1" x14ac:dyDescent="0.3">
      <c r="A5584" s="4" t="s">
        <v>374</v>
      </c>
      <c r="B5584" s="4" t="s">
        <v>1762</v>
      </c>
      <c r="C5584" s="4" t="s">
        <v>385</v>
      </c>
      <c r="D5584" s="4"/>
      <c r="E5584" s="14" t="s">
        <v>571</v>
      </c>
      <c r="F5584" s="5">
        <f t="shared" si="4748"/>
        <v>1249.0999999999999</v>
      </c>
      <c r="G5584" s="5">
        <f t="shared" si="4748"/>
        <v>1249.0999999999999</v>
      </c>
      <c r="H5584" s="5">
        <f t="shared" si="4748"/>
        <v>1249.0999999999999</v>
      </c>
      <c r="I5584" s="5">
        <f t="shared" si="4748"/>
        <v>0</v>
      </c>
      <c r="J5584" s="5">
        <f t="shared" si="4748"/>
        <v>0</v>
      </c>
      <c r="K5584" s="5">
        <f t="shared" si="4748"/>
        <v>0</v>
      </c>
      <c r="L5584" s="5">
        <f t="shared" si="4748"/>
        <v>193.2</v>
      </c>
      <c r="M5584" s="5">
        <f t="shared" si="4737"/>
        <v>1442.3</v>
      </c>
      <c r="N5584" s="5">
        <f t="shared" si="4749"/>
        <v>1442.3</v>
      </c>
      <c r="O5584" s="5">
        <f t="shared" si="4749"/>
        <v>1070.9349999999999</v>
      </c>
      <c r="P5584" s="5">
        <f t="shared" si="4750"/>
        <v>0</v>
      </c>
      <c r="Q5584" s="5">
        <f t="shared" si="4750"/>
        <v>0</v>
      </c>
      <c r="R5584" s="5">
        <f t="shared" si="4750"/>
        <v>0</v>
      </c>
      <c r="S5584" s="5">
        <f t="shared" si="4750"/>
        <v>0</v>
      </c>
      <c r="T5584" s="5">
        <f t="shared" si="4750"/>
        <v>1442.29971</v>
      </c>
      <c r="U5584" s="5">
        <f t="shared" si="4750"/>
        <v>0</v>
      </c>
      <c r="V5584" s="42">
        <f t="shared" si="4750"/>
        <v>0</v>
      </c>
      <c r="W5584" s="5">
        <f t="shared" si="4745"/>
        <v>99.999979893226097</v>
      </c>
      <c r="X5584" s="27"/>
    </row>
    <row r="5585" spans="1:24" ht="31.5" customHeight="1" x14ac:dyDescent="0.3">
      <c r="A5585" s="4" t="s">
        <v>374</v>
      </c>
      <c r="B5585" s="4" t="s">
        <v>1762</v>
      </c>
      <c r="C5585" s="4" t="s">
        <v>385</v>
      </c>
      <c r="D5585" s="4" t="s">
        <v>11</v>
      </c>
      <c r="E5585" s="14" t="s">
        <v>531</v>
      </c>
      <c r="F5585" s="5">
        <f t="shared" si="4748"/>
        <v>1249.0999999999999</v>
      </c>
      <c r="G5585" s="5">
        <f t="shared" si="4748"/>
        <v>1249.0999999999999</v>
      </c>
      <c r="H5585" s="5">
        <f t="shared" si="4748"/>
        <v>1249.0999999999999</v>
      </c>
      <c r="I5585" s="5">
        <f t="shared" si="4748"/>
        <v>0</v>
      </c>
      <c r="J5585" s="5">
        <f t="shared" si="4748"/>
        <v>0</v>
      </c>
      <c r="K5585" s="5">
        <f t="shared" si="4748"/>
        <v>0</v>
      </c>
      <c r="L5585" s="5">
        <f t="shared" si="4748"/>
        <v>193.2</v>
      </c>
      <c r="M5585" s="5">
        <f t="shared" si="4737"/>
        <v>1442.3</v>
      </c>
      <c r="N5585" s="5">
        <f t="shared" si="4749"/>
        <v>1442.3</v>
      </c>
      <c r="O5585" s="5">
        <f t="shared" si="4749"/>
        <v>1070.9349999999999</v>
      </c>
      <c r="P5585" s="5">
        <f t="shared" si="4750"/>
        <v>0</v>
      </c>
      <c r="Q5585" s="5">
        <f t="shared" si="4750"/>
        <v>0</v>
      </c>
      <c r="R5585" s="5">
        <f t="shared" si="4750"/>
        <v>0</v>
      </c>
      <c r="S5585" s="5">
        <f t="shared" si="4750"/>
        <v>0</v>
      </c>
      <c r="T5585" s="5">
        <f t="shared" si="4750"/>
        <v>1442.29971</v>
      </c>
      <c r="U5585" s="5">
        <f t="shared" si="4750"/>
        <v>0</v>
      </c>
      <c r="V5585" s="42">
        <f t="shared" si="4750"/>
        <v>0</v>
      </c>
      <c r="W5585" s="5">
        <f t="shared" si="4745"/>
        <v>99.999979893226097</v>
      </c>
      <c r="X5585" s="27"/>
    </row>
    <row r="5586" spans="1:24" ht="31.5" customHeight="1" x14ac:dyDescent="0.3">
      <c r="A5586" s="4" t="s">
        <v>374</v>
      </c>
      <c r="B5586" s="4" t="s">
        <v>1762</v>
      </c>
      <c r="C5586" s="4" t="s">
        <v>385</v>
      </c>
      <c r="D5586" s="4" t="s">
        <v>12</v>
      </c>
      <c r="E5586" s="14" t="s">
        <v>532</v>
      </c>
      <c r="F5586" s="5">
        <v>1249.0999999999999</v>
      </c>
      <c r="G5586" s="5">
        <v>1249.0999999999999</v>
      </c>
      <c r="H5586" s="5">
        <v>1249.0999999999999</v>
      </c>
      <c r="I5586" s="5"/>
      <c r="J5586" s="5"/>
      <c r="K5586" s="5"/>
      <c r="L5586" s="5">
        <v>193.2</v>
      </c>
      <c r="M5586" s="5">
        <f t="shared" si="4737"/>
        <v>1442.3</v>
      </c>
      <c r="N5586" s="5">
        <v>1442.3</v>
      </c>
      <c r="O5586" s="5">
        <v>1070.9349999999999</v>
      </c>
      <c r="P5586" s="5">
        <v>0</v>
      </c>
      <c r="Q5586" s="5">
        <v>0</v>
      </c>
      <c r="R5586" s="5">
        <v>0</v>
      </c>
      <c r="S5586" s="5">
        <v>0</v>
      </c>
      <c r="T5586" s="5">
        <v>1442.29971</v>
      </c>
      <c r="U5586" s="5">
        <v>0</v>
      </c>
      <c r="V5586" s="42">
        <v>0</v>
      </c>
      <c r="W5586" s="5">
        <f t="shared" si="4745"/>
        <v>99.999979893226097</v>
      </c>
      <c r="X5586" s="27"/>
    </row>
    <row r="5587" spans="1:24" ht="47.25" customHeight="1" x14ac:dyDescent="0.3">
      <c r="A5587" s="4" t="s">
        <v>374</v>
      </c>
      <c r="B5587" s="4" t="s">
        <v>1762</v>
      </c>
      <c r="C5587" s="4" t="s">
        <v>274</v>
      </c>
      <c r="D5587" s="4"/>
      <c r="E5587" s="14" t="s">
        <v>1061</v>
      </c>
      <c r="F5587" s="5">
        <f t="shared" ref="F5587:L5589" si="4751">F5588</f>
        <v>62.5</v>
      </c>
      <c r="G5587" s="5">
        <f t="shared" si="4751"/>
        <v>62.5</v>
      </c>
      <c r="H5587" s="5">
        <f t="shared" si="4751"/>
        <v>62.5</v>
      </c>
      <c r="I5587" s="5">
        <f t="shared" si="4751"/>
        <v>0</v>
      </c>
      <c r="J5587" s="5">
        <f t="shared" si="4751"/>
        <v>0</v>
      </c>
      <c r="K5587" s="5">
        <f t="shared" si="4751"/>
        <v>0</v>
      </c>
      <c r="L5587" s="5">
        <f t="shared" si="4751"/>
        <v>-11.762</v>
      </c>
      <c r="M5587" s="5">
        <f t="shared" si="4737"/>
        <v>50.738</v>
      </c>
      <c r="N5587" s="5">
        <f t="shared" ref="N5587:O5589" si="4752">N5588</f>
        <v>50.738</v>
      </c>
      <c r="O5587" s="5">
        <f t="shared" si="4752"/>
        <v>29.795999999999999</v>
      </c>
      <c r="P5587" s="5">
        <f t="shared" ref="P5587:V5589" si="4753">P5588</f>
        <v>0</v>
      </c>
      <c r="Q5587" s="5">
        <f t="shared" si="4753"/>
        <v>0</v>
      </c>
      <c r="R5587" s="5">
        <f t="shared" si="4753"/>
        <v>0</v>
      </c>
      <c r="S5587" s="5">
        <f t="shared" si="4753"/>
        <v>0</v>
      </c>
      <c r="T5587" s="5">
        <f t="shared" si="4753"/>
        <v>50.737000000000002</v>
      </c>
      <c r="U5587" s="5">
        <f t="shared" si="4753"/>
        <v>0</v>
      </c>
      <c r="V5587" s="42">
        <f t="shared" si="4753"/>
        <v>0</v>
      </c>
      <c r="W5587" s="5">
        <f t="shared" si="4745"/>
        <v>99.998029090622424</v>
      </c>
      <c r="X5587" s="27"/>
    </row>
    <row r="5588" spans="1:24" ht="31.5" customHeight="1" x14ac:dyDescent="0.3">
      <c r="A5588" s="4" t="s">
        <v>374</v>
      </c>
      <c r="B5588" s="4" t="s">
        <v>1762</v>
      </c>
      <c r="C5588" s="4" t="s">
        <v>386</v>
      </c>
      <c r="D5588" s="4"/>
      <c r="E5588" s="14" t="s">
        <v>573</v>
      </c>
      <c r="F5588" s="5">
        <f t="shared" si="4751"/>
        <v>62.5</v>
      </c>
      <c r="G5588" s="5">
        <f t="shared" si="4751"/>
        <v>62.5</v>
      </c>
      <c r="H5588" s="5">
        <f t="shared" si="4751"/>
        <v>62.5</v>
      </c>
      <c r="I5588" s="5">
        <f t="shared" si="4751"/>
        <v>0</v>
      </c>
      <c r="J5588" s="5">
        <f t="shared" si="4751"/>
        <v>0</v>
      </c>
      <c r="K5588" s="5">
        <f t="shared" si="4751"/>
        <v>0</v>
      </c>
      <c r="L5588" s="5">
        <f t="shared" si="4751"/>
        <v>-11.762</v>
      </c>
      <c r="M5588" s="5">
        <f t="shared" si="4737"/>
        <v>50.738</v>
      </c>
      <c r="N5588" s="5">
        <f t="shared" si="4752"/>
        <v>50.738</v>
      </c>
      <c r="O5588" s="5">
        <f t="shared" si="4752"/>
        <v>29.795999999999999</v>
      </c>
      <c r="P5588" s="5">
        <f t="shared" si="4753"/>
        <v>0</v>
      </c>
      <c r="Q5588" s="5">
        <f t="shared" si="4753"/>
        <v>0</v>
      </c>
      <c r="R5588" s="5">
        <f t="shared" si="4753"/>
        <v>0</v>
      </c>
      <c r="S5588" s="5">
        <f t="shared" si="4753"/>
        <v>0</v>
      </c>
      <c r="T5588" s="5">
        <f t="shared" si="4753"/>
        <v>50.737000000000002</v>
      </c>
      <c r="U5588" s="5">
        <f t="shared" si="4753"/>
        <v>0</v>
      </c>
      <c r="V5588" s="42">
        <f t="shared" si="4753"/>
        <v>0</v>
      </c>
      <c r="W5588" s="5">
        <f t="shared" si="4745"/>
        <v>99.998029090622424</v>
      </c>
      <c r="X5588" s="27"/>
    </row>
    <row r="5589" spans="1:24" ht="15.75" customHeight="1" x14ac:dyDescent="0.3">
      <c r="A5589" s="4" t="s">
        <v>374</v>
      </c>
      <c r="B5589" s="4" t="s">
        <v>1762</v>
      </c>
      <c r="C5589" s="4" t="s">
        <v>386</v>
      </c>
      <c r="D5589" s="4" t="s">
        <v>13</v>
      </c>
      <c r="E5589" s="14" t="s">
        <v>547</v>
      </c>
      <c r="F5589" s="5">
        <f t="shared" si="4751"/>
        <v>62.5</v>
      </c>
      <c r="G5589" s="5">
        <f t="shared" si="4751"/>
        <v>62.5</v>
      </c>
      <c r="H5589" s="5">
        <f t="shared" si="4751"/>
        <v>62.5</v>
      </c>
      <c r="I5589" s="5">
        <f t="shared" si="4751"/>
        <v>0</v>
      </c>
      <c r="J5589" s="5">
        <f t="shared" si="4751"/>
        <v>0</v>
      </c>
      <c r="K5589" s="5">
        <f t="shared" si="4751"/>
        <v>0</v>
      </c>
      <c r="L5589" s="5">
        <f t="shared" si="4751"/>
        <v>-11.762</v>
      </c>
      <c r="M5589" s="5">
        <f t="shared" si="4737"/>
        <v>50.738</v>
      </c>
      <c r="N5589" s="5">
        <f t="shared" si="4752"/>
        <v>50.738</v>
      </c>
      <c r="O5589" s="5">
        <f t="shared" si="4752"/>
        <v>29.795999999999999</v>
      </c>
      <c r="P5589" s="5">
        <f t="shared" si="4753"/>
        <v>0</v>
      </c>
      <c r="Q5589" s="5">
        <f t="shared" si="4753"/>
        <v>0</v>
      </c>
      <c r="R5589" s="5">
        <f t="shared" si="4753"/>
        <v>0</v>
      </c>
      <c r="S5589" s="5">
        <f t="shared" si="4753"/>
        <v>0</v>
      </c>
      <c r="T5589" s="5">
        <f t="shared" si="4753"/>
        <v>50.737000000000002</v>
      </c>
      <c r="U5589" s="5">
        <f t="shared" si="4753"/>
        <v>0</v>
      </c>
      <c r="V5589" s="42">
        <f t="shared" si="4753"/>
        <v>0</v>
      </c>
      <c r="W5589" s="5">
        <f t="shared" si="4745"/>
        <v>99.998029090622424</v>
      </c>
      <c r="X5589" s="27"/>
    </row>
    <row r="5590" spans="1:24" ht="15.75" customHeight="1" x14ac:dyDescent="0.3">
      <c r="A5590" s="4" t="s">
        <v>374</v>
      </c>
      <c r="B5590" s="4" t="s">
        <v>1762</v>
      </c>
      <c r="C5590" s="4" t="s">
        <v>386</v>
      </c>
      <c r="D5590" s="4" t="s">
        <v>20</v>
      </c>
      <c r="E5590" s="14" t="s">
        <v>550</v>
      </c>
      <c r="F5590" s="5">
        <v>62.5</v>
      </c>
      <c r="G5590" s="5">
        <v>62.5</v>
      </c>
      <c r="H5590" s="5">
        <v>62.5</v>
      </c>
      <c r="I5590" s="5"/>
      <c r="J5590" s="5"/>
      <c r="K5590" s="5"/>
      <c r="L5590" s="5">
        <f>-20.617+8.855</f>
        <v>-11.762</v>
      </c>
      <c r="M5590" s="5">
        <f t="shared" si="4737"/>
        <v>50.738</v>
      </c>
      <c r="N5590" s="5">
        <v>50.738</v>
      </c>
      <c r="O5590" s="5">
        <v>29.795999999999999</v>
      </c>
      <c r="P5590" s="5">
        <v>0</v>
      </c>
      <c r="Q5590" s="5">
        <v>0</v>
      </c>
      <c r="R5590" s="5">
        <v>0</v>
      </c>
      <c r="S5590" s="5">
        <v>0</v>
      </c>
      <c r="T5590" s="5">
        <v>50.737000000000002</v>
      </c>
      <c r="U5590" s="5">
        <v>0</v>
      </c>
      <c r="V5590" s="42">
        <v>0</v>
      </c>
      <c r="W5590" s="5">
        <f t="shared" si="4745"/>
        <v>99.998029090622424</v>
      </c>
      <c r="X5590" s="27"/>
    </row>
    <row r="5591" spans="1:24" ht="31.5" customHeight="1" x14ac:dyDescent="0.3">
      <c r="A5591" s="4" t="s">
        <v>374</v>
      </c>
      <c r="B5591" s="4" t="s">
        <v>1762</v>
      </c>
      <c r="C5591" s="4" t="s">
        <v>25</v>
      </c>
      <c r="D5591" s="4"/>
      <c r="E5591" s="14" t="s">
        <v>834</v>
      </c>
      <c r="F5591" s="5">
        <f t="shared" ref="F5591:L5591" si="4754">F5592</f>
        <v>12765.3</v>
      </c>
      <c r="G5591" s="5">
        <f t="shared" si="4754"/>
        <v>12765.3</v>
      </c>
      <c r="H5591" s="5">
        <f t="shared" si="4754"/>
        <v>12765.3</v>
      </c>
      <c r="I5591" s="5">
        <f t="shared" si="4754"/>
        <v>0</v>
      </c>
      <c r="J5591" s="5">
        <f t="shared" si="4754"/>
        <v>0</v>
      </c>
      <c r="K5591" s="5">
        <f t="shared" si="4754"/>
        <v>0</v>
      </c>
      <c r="L5591" s="5">
        <f t="shared" si="4754"/>
        <v>124</v>
      </c>
      <c r="M5591" s="5">
        <f t="shared" si="4737"/>
        <v>12889.3</v>
      </c>
      <c r="N5591" s="5">
        <f>N5592</f>
        <v>12889.300000000001</v>
      </c>
      <c r="O5591" s="5">
        <f>O5592</f>
        <v>8983.06</v>
      </c>
      <c r="P5591" s="5">
        <f t="shared" ref="P5591:V5591" si="4755">P5592</f>
        <v>0</v>
      </c>
      <c r="Q5591" s="5">
        <f t="shared" si="4755"/>
        <v>0</v>
      </c>
      <c r="R5591" s="5">
        <f t="shared" si="4755"/>
        <v>0</v>
      </c>
      <c r="S5591" s="5">
        <f t="shared" si="4755"/>
        <v>0</v>
      </c>
      <c r="T5591" s="5">
        <f t="shared" si="4755"/>
        <v>12889.298990000001</v>
      </c>
      <c r="U5591" s="5">
        <f t="shared" si="4755"/>
        <v>0</v>
      </c>
      <c r="V5591" s="42">
        <f t="shared" si="4755"/>
        <v>0</v>
      </c>
      <c r="W5591" s="5">
        <f t="shared" si="4745"/>
        <v>99.999992164043036</v>
      </c>
      <c r="X5591" s="27"/>
    </row>
    <row r="5592" spans="1:24" ht="31.5" customHeight="1" x14ac:dyDescent="0.3">
      <c r="A5592" s="4" t="s">
        <v>374</v>
      </c>
      <c r="B5592" s="4" t="s">
        <v>1762</v>
      </c>
      <c r="C5592" s="4" t="s">
        <v>26</v>
      </c>
      <c r="D5592" s="4"/>
      <c r="E5592" s="14" t="s">
        <v>837</v>
      </c>
      <c r="F5592" s="5">
        <f t="shared" ref="F5592:L5592" si="4756">F5593+F5596</f>
        <v>12765.3</v>
      </c>
      <c r="G5592" s="5">
        <f t="shared" si="4756"/>
        <v>12765.3</v>
      </c>
      <c r="H5592" s="5">
        <f t="shared" si="4756"/>
        <v>12765.3</v>
      </c>
      <c r="I5592" s="5">
        <f t="shared" si="4756"/>
        <v>0</v>
      </c>
      <c r="J5592" s="5">
        <f t="shared" si="4756"/>
        <v>0</v>
      </c>
      <c r="K5592" s="5">
        <f t="shared" si="4756"/>
        <v>0</v>
      </c>
      <c r="L5592" s="5">
        <f t="shared" si="4756"/>
        <v>124</v>
      </c>
      <c r="M5592" s="5">
        <f t="shared" si="4737"/>
        <v>12889.3</v>
      </c>
      <c r="N5592" s="5">
        <f>N5593+N5596</f>
        <v>12889.300000000001</v>
      </c>
      <c r="O5592" s="5">
        <f>O5593+O5596</f>
        <v>8983.06</v>
      </c>
      <c r="P5592" s="5">
        <f t="shared" ref="P5592:V5592" si="4757">P5593+P5596</f>
        <v>0</v>
      </c>
      <c r="Q5592" s="5">
        <f t="shared" si="4757"/>
        <v>0</v>
      </c>
      <c r="R5592" s="5">
        <f t="shared" si="4757"/>
        <v>0</v>
      </c>
      <c r="S5592" s="5">
        <f t="shared" si="4757"/>
        <v>0</v>
      </c>
      <c r="T5592" s="5">
        <f t="shared" si="4757"/>
        <v>12889.298990000001</v>
      </c>
      <c r="U5592" s="5">
        <f t="shared" si="4757"/>
        <v>0</v>
      </c>
      <c r="V5592" s="42">
        <f t="shared" si="4757"/>
        <v>0</v>
      </c>
      <c r="W5592" s="5">
        <f t="shared" si="4745"/>
        <v>99.999992164043036</v>
      </c>
      <c r="X5592" s="27"/>
    </row>
    <row r="5593" spans="1:24" ht="31.5" customHeight="1" x14ac:dyDescent="0.3">
      <c r="A5593" s="4" t="s">
        <v>374</v>
      </c>
      <c r="B5593" s="4" t="s">
        <v>1762</v>
      </c>
      <c r="C5593" s="4" t="s">
        <v>27</v>
      </c>
      <c r="D5593" s="4"/>
      <c r="E5593" s="14" t="s">
        <v>827</v>
      </c>
      <c r="F5593" s="5">
        <f t="shared" ref="F5593:L5594" si="4758">F5594</f>
        <v>11809.3</v>
      </c>
      <c r="G5593" s="5">
        <f t="shared" si="4758"/>
        <v>11809.3</v>
      </c>
      <c r="H5593" s="5">
        <f t="shared" si="4758"/>
        <v>11809.3</v>
      </c>
      <c r="I5593" s="5">
        <f t="shared" si="4758"/>
        <v>0</v>
      </c>
      <c r="J5593" s="5">
        <f t="shared" si="4758"/>
        <v>0</v>
      </c>
      <c r="K5593" s="5">
        <f t="shared" si="4758"/>
        <v>0</v>
      </c>
      <c r="L5593" s="5">
        <f t="shared" si="4758"/>
        <v>124</v>
      </c>
      <c r="M5593" s="5">
        <f t="shared" si="4737"/>
        <v>11933.3</v>
      </c>
      <c r="N5593" s="5">
        <f>N5594</f>
        <v>12073.328390000001</v>
      </c>
      <c r="O5593" s="5">
        <f>O5594</f>
        <v>8280.7199999999993</v>
      </c>
      <c r="P5593" s="5">
        <f t="shared" ref="P5593:V5594" si="4759">P5594</f>
        <v>0</v>
      </c>
      <c r="Q5593" s="5">
        <f t="shared" si="4759"/>
        <v>0</v>
      </c>
      <c r="R5593" s="5">
        <f t="shared" si="4759"/>
        <v>0</v>
      </c>
      <c r="S5593" s="5">
        <f t="shared" si="4759"/>
        <v>0</v>
      </c>
      <c r="T5593" s="5">
        <f t="shared" si="4759"/>
        <v>12073.328390000001</v>
      </c>
      <c r="U5593" s="5">
        <f t="shared" si="4759"/>
        <v>0</v>
      </c>
      <c r="V5593" s="42">
        <f t="shared" si="4759"/>
        <v>0</v>
      </c>
      <c r="W5593" s="5">
        <f t="shared" si="4745"/>
        <v>100</v>
      </c>
      <c r="X5593" s="27"/>
    </row>
    <row r="5594" spans="1:24" ht="78.75" customHeight="1" x14ac:dyDescent="0.3">
      <c r="A5594" s="4" t="s">
        <v>374</v>
      </c>
      <c r="B5594" s="4" t="s">
        <v>1762</v>
      </c>
      <c r="C5594" s="4" t="s">
        <v>27</v>
      </c>
      <c r="D5594" s="4" t="s">
        <v>18</v>
      </c>
      <c r="E5594" s="14" t="s">
        <v>528</v>
      </c>
      <c r="F5594" s="5">
        <f t="shared" si="4758"/>
        <v>11809.3</v>
      </c>
      <c r="G5594" s="5">
        <f t="shared" si="4758"/>
        <v>11809.3</v>
      </c>
      <c r="H5594" s="5">
        <f t="shared" si="4758"/>
        <v>11809.3</v>
      </c>
      <c r="I5594" s="5">
        <f t="shared" si="4758"/>
        <v>0</v>
      </c>
      <c r="J5594" s="5">
        <f t="shared" si="4758"/>
        <v>0</v>
      </c>
      <c r="K5594" s="5">
        <f t="shared" si="4758"/>
        <v>0</v>
      </c>
      <c r="L5594" s="5">
        <f t="shared" si="4758"/>
        <v>124</v>
      </c>
      <c r="M5594" s="5">
        <f t="shared" si="4737"/>
        <v>11933.3</v>
      </c>
      <c r="N5594" s="5">
        <f>N5595</f>
        <v>12073.328390000001</v>
      </c>
      <c r="O5594" s="5">
        <f>O5595</f>
        <v>8280.7199999999993</v>
      </c>
      <c r="P5594" s="5">
        <f t="shared" si="4759"/>
        <v>0</v>
      </c>
      <c r="Q5594" s="5">
        <f t="shared" si="4759"/>
        <v>0</v>
      </c>
      <c r="R5594" s="5">
        <f t="shared" si="4759"/>
        <v>0</v>
      </c>
      <c r="S5594" s="5">
        <f t="shared" si="4759"/>
        <v>0</v>
      </c>
      <c r="T5594" s="5">
        <f t="shared" si="4759"/>
        <v>12073.328390000001</v>
      </c>
      <c r="U5594" s="5">
        <f t="shared" si="4759"/>
        <v>0</v>
      </c>
      <c r="V5594" s="42">
        <f t="shared" si="4759"/>
        <v>0</v>
      </c>
      <c r="W5594" s="5">
        <f t="shared" si="4745"/>
        <v>100</v>
      </c>
      <c r="X5594" s="27"/>
    </row>
    <row r="5595" spans="1:24" ht="31.5" customHeight="1" x14ac:dyDescent="0.3">
      <c r="A5595" s="4" t="s">
        <v>374</v>
      </c>
      <c r="B5595" s="4" t="s">
        <v>1762</v>
      </c>
      <c r="C5595" s="4" t="s">
        <v>27</v>
      </c>
      <c r="D5595" s="4" t="s">
        <v>28</v>
      </c>
      <c r="E5595" s="14" t="s">
        <v>530</v>
      </c>
      <c r="F5595" s="5">
        <v>11809.3</v>
      </c>
      <c r="G5595" s="5">
        <v>11809.3</v>
      </c>
      <c r="H5595" s="5">
        <v>11809.3</v>
      </c>
      <c r="I5595" s="5"/>
      <c r="J5595" s="5"/>
      <c r="K5595" s="5"/>
      <c r="L5595" s="5">
        <v>124</v>
      </c>
      <c r="M5595" s="5">
        <f t="shared" si="4737"/>
        <v>11933.3</v>
      </c>
      <c r="N5595" s="5">
        <v>12073.328390000001</v>
      </c>
      <c r="O5595" s="5">
        <v>8280.7199999999993</v>
      </c>
      <c r="P5595" s="5">
        <v>0</v>
      </c>
      <c r="Q5595" s="5">
        <v>0</v>
      </c>
      <c r="R5595" s="5">
        <v>0</v>
      </c>
      <c r="S5595" s="5">
        <v>0</v>
      </c>
      <c r="T5595" s="5">
        <v>12073.328390000001</v>
      </c>
      <c r="U5595" s="5">
        <v>0</v>
      </c>
      <c r="V5595" s="42">
        <v>0</v>
      </c>
      <c r="W5595" s="5">
        <f t="shared" si="4745"/>
        <v>100</v>
      </c>
      <c r="X5595" s="27"/>
    </row>
    <row r="5596" spans="1:24" ht="31.5" customHeight="1" x14ac:dyDescent="0.3">
      <c r="A5596" s="4" t="s">
        <v>374</v>
      </c>
      <c r="B5596" s="4" t="s">
        <v>1762</v>
      </c>
      <c r="C5596" s="4" t="s">
        <v>29</v>
      </c>
      <c r="D5596" s="4"/>
      <c r="E5596" s="14" t="s">
        <v>828</v>
      </c>
      <c r="F5596" s="5">
        <f t="shared" ref="F5596:K5596" si="4760">F5597+F5599</f>
        <v>956</v>
      </c>
      <c r="G5596" s="5">
        <f t="shared" si="4760"/>
        <v>956</v>
      </c>
      <c r="H5596" s="5">
        <f t="shared" si="4760"/>
        <v>956</v>
      </c>
      <c r="I5596" s="5">
        <f t="shared" si="4760"/>
        <v>0</v>
      </c>
      <c r="J5596" s="5">
        <f t="shared" si="4760"/>
        <v>0</v>
      </c>
      <c r="K5596" s="5">
        <f t="shared" si="4760"/>
        <v>0</v>
      </c>
      <c r="L5596" s="5">
        <f>L5597+L5599+L5601</f>
        <v>0</v>
      </c>
      <c r="M5596" s="5">
        <f t="shared" si="4737"/>
        <v>956</v>
      </c>
      <c r="N5596" s="5">
        <f>N5597+N5599</f>
        <v>815.97161000000006</v>
      </c>
      <c r="O5596" s="5">
        <f>O5597+O5599</f>
        <v>702.34</v>
      </c>
      <c r="P5596" s="5">
        <f t="shared" ref="P5596:V5596" si="4761">P5597+P5599</f>
        <v>0</v>
      </c>
      <c r="Q5596" s="5">
        <f t="shared" si="4761"/>
        <v>0</v>
      </c>
      <c r="R5596" s="5">
        <f t="shared" si="4761"/>
        <v>0</v>
      </c>
      <c r="S5596" s="5">
        <f t="shared" si="4761"/>
        <v>0</v>
      </c>
      <c r="T5596" s="5">
        <f t="shared" si="4761"/>
        <v>815.97059999999999</v>
      </c>
      <c r="U5596" s="5">
        <f t="shared" si="4761"/>
        <v>0</v>
      </c>
      <c r="V5596" s="42">
        <f t="shared" si="4761"/>
        <v>0</v>
      </c>
      <c r="W5596" s="5">
        <f t="shared" si="4745"/>
        <v>99.999876221183712</v>
      </c>
      <c r="X5596" s="27"/>
    </row>
    <row r="5597" spans="1:24" ht="78.75" customHeight="1" x14ac:dyDescent="0.3">
      <c r="A5597" s="4" t="s">
        <v>374</v>
      </c>
      <c r="B5597" s="4" t="s">
        <v>1762</v>
      </c>
      <c r="C5597" s="4" t="s">
        <v>29</v>
      </c>
      <c r="D5597" s="4" t="s">
        <v>18</v>
      </c>
      <c r="E5597" s="14" t="s">
        <v>528</v>
      </c>
      <c r="F5597" s="5">
        <f t="shared" ref="F5597:L5597" si="4762">F5598</f>
        <v>0</v>
      </c>
      <c r="G5597" s="5">
        <f t="shared" si="4762"/>
        <v>0</v>
      </c>
      <c r="H5597" s="5">
        <f t="shared" si="4762"/>
        <v>0</v>
      </c>
      <c r="I5597" s="5">
        <f t="shared" si="4762"/>
        <v>0</v>
      </c>
      <c r="J5597" s="5">
        <f t="shared" si="4762"/>
        <v>0</v>
      </c>
      <c r="K5597" s="5">
        <f t="shared" si="4762"/>
        <v>0</v>
      </c>
      <c r="L5597" s="5">
        <f t="shared" si="4762"/>
        <v>0</v>
      </c>
      <c r="M5597" s="5">
        <f t="shared" si="4737"/>
        <v>0</v>
      </c>
      <c r="N5597" s="5">
        <f>N5598</f>
        <v>4.2228000000000003</v>
      </c>
      <c r="O5597" s="5">
        <f>O5598</f>
        <v>4.2228000000000003</v>
      </c>
      <c r="P5597" s="5">
        <f t="shared" ref="P5597:V5597" si="4763">P5598</f>
        <v>0</v>
      </c>
      <c r="Q5597" s="5">
        <f t="shared" si="4763"/>
        <v>0</v>
      </c>
      <c r="R5597" s="5">
        <f t="shared" si="4763"/>
        <v>0</v>
      </c>
      <c r="S5597" s="5">
        <f t="shared" si="4763"/>
        <v>0</v>
      </c>
      <c r="T5597" s="5">
        <f t="shared" si="4763"/>
        <v>4.2228000000000003</v>
      </c>
      <c r="U5597" s="5">
        <f t="shared" si="4763"/>
        <v>0</v>
      </c>
      <c r="V5597" s="42">
        <f t="shared" si="4763"/>
        <v>0</v>
      </c>
      <c r="W5597" s="5">
        <f t="shared" si="4745"/>
        <v>100</v>
      </c>
      <c r="X5597" s="27"/>
    </row>
    <row r="5598" spans="1:24" ht="31.5" customHeight="1" x14ac:dyDescent="0.3">
      <c r="A5598" s="4" t="s">
        <v>374</v>
      </c>
      <c r="B5598" s="4" t="s">
        <v>1762</v>
      </c>
      <c r="C5598" s="4" t="s">
        <v>29</v>
      </c>
      <c r="D5598" s="4" t="s">
        <v>28</v>
      </c>
      <c r="E5598" s="14" t="s">
        <v>530</v>
      </c>
      <c r="F5598" s="5"/>
      <c r="G5598" s="5"/>
      <c r="H5598" s="5"/>
      <c r="I5598" s="5"/>
      <c r="J5598" s="5"/>
      <c r="K5598" s="5"/>
      <c r="L5598" s="5"/>
      <c r="M5598" s="5">
        <f t="shared" si="4737"/>
        <v>0</v>
      </c>
      <c r="N5598" s="5">
        <v>4.2228000000000003</v>
      </c>
      <c r="O5598" s="5">
        <v>4.2228000000000003</v>
      </c>
      <c r="P5598" s="5">
        <v>0</v>
      </c>
      <c r="Q5598" s="5">
        <v>0</v>
      </c>
      <c r="R5598" s="5">
        <v>0</v>
      </c>
      <c r="S5598" s="5">
        <v>0</v>
      </c>
      <c r="T5598" s="5">
        <v>4.2228000000000003</v>
      </c>
      <c r="U5598" s="5">
        <v>0</v>
      </c>
      <c r="V5598" s="42">
        <v>0</v>
      </c>
      <c r="W5598" s="5">
        <f t="shared" si="4745"/>
        <v>100</v>
      </c>
      <c r="X5598" s="27"/>
    </row>
    <row r="5599" spans="1:24" ht="31.5" customHeight="1" x14ac:dyDescent="0.3">
      <c r="A5599" s="4" t="s">
        <v>374</v>
      </c>
      <c r="B5599" s="4" t="s">
        <v>1762</v>
      </c>
      <c r="C5599" s="4" t="s">
        <v>29</v>
      </c>
      <c r="D5599" s="4" t="s">
        <v>11</v>
      </c>
      <c r="E5599" s="14" t="s">
        <v>531</v>
      </c>
      <c r="F5599" s="5">
        <f t="shared" ref="F5599:L5599" si="4764">F5600</f>
        <v>956</v>
      </c>
      <c r="G5599" s="5">
        <f t="shared" si="4764"/>
        <v>956</v>
      </c>
      <c r="H5599" s="5">
        <f t="shared" si="4764"/>
        <v>956</v>
      </c>
      <c r="I5599" s="5">
        <f t="shared" si="4764"/>
        <v>0</v>
      </c>
      <c r="J5599" s="5">
        <f t="shared" si="4764"/>
        <v>0</v>
      </c>
      <c r="K5599" s="5">
        <f t="shared" si="4764"/>
        <v>0</v>
      </c>
      <c r="L5599" s="5">
        <f t="shared" si="4764"/>
        <v>0</v>
      </c>
      <c r="M5599" s="5">
        <f t="shared" si="4737"/>
        <v>956</v>
      </c>
      <c r="N5599" s="5">
        <f>N5600</f>
        <v>811.74881000000005</v>
      </c>
      <c r="O5599" s="5">
        <f>O5600</f>
        <v>698.11720000000003</v>
      </c>
      <c r="P5599" s="5">
        <f t="shared" ref="P5599:V5599" si="4765">P5600</f>
        <v>0</v>
      </c>
      <c r="Q5599" s="5">
        <f t="shared" si="4765"/>
        <v>0</v>
      </c>
      <c r="R5599" s="5">
        <f t="shared" si="4765"/>
        <v>0</v>
      </c>
      <c r="S5599" s="5">
        <f t="shared" si="4765"/>
        <v>0</v>
      </c>
      <c r="T5599" s="5">
        <f t="shared" si="4765"/>
        <v>811.74779999999998</v>
      </c>
      <c r="U5599" s="5">
        <f t="shared" si="4765"/>
        <v>0</v>
      </c>
      <c r="V5599" s="42">
        <f t="shared" si="4765"/>
        <v>0</v>
      </c>
      <c r="W5599" s="5">
        <f t="shared" si="4745"/>
        <v>99.999875577273698</v>
      </c>
      <c r="X5599" s="27"/>
    </row>
    <row r="5600" spans="1:24" ht="31.5" customHeight="1" x14ac:dyDescent="0.3">
      <c r="A5600" s="4" t="s">
        <v>374</v>
      </c>
      <c r="B5600" s="4" t="s">
        <v>1762</v>
      </c>
      <c r="C5600" s="4" t="s">
        <v>29</v>
      </c>
      <c r="D5600" s="4" t="s">
        <v>12</v>
      </c>
      <c r="E5600" s="14" t="s">
        <v>532</v>
      </c>
      <c r="F5600" s="5">
        <v>956</v>
      </c>
      <c r="G5600" s="5">
        <v>956</v>
      </c>
      <c r="H5600" s="5">
        <v>956</v>
      </c>
      <c r="I5600" s="5"/>
      <c r="J5600" s="5"/>
      <c r="K5600" s="5"/>
      <c r="L5600" s="5"/>
      <c r="M5600" s="5">
        <f t="shared" si="4737"/>
        <v>956</v>
      </c>
      <c r="N5600" s="5">
        <v>811.74881000000005</v>
      </c>
      <c r="O5600" s="5">
        <v>698.11720000000003</v>
      </c>
      <c r="P5600" s="5">
        <v>0</v>
      </c>
      <c r="Q5600" s="5">
        <v>0</v>
      </c>
      <c r="R5600" s="5">
        <v>0</v>
      </c>
      <c r="S5600" s="5">
        <v>0</v>
      </c>
      <c r="T5600" s="5">
        <v>811.74779999999998</v>
      </c>
      <c r="U5600" s="5">
        <v>0</v>
      </c>
      <c r="V5600" s="42">
        <v>0</v>
      </c>
      <c r="W5600" s="5">
        <f t="shared" si="4745"/>
        <v>99.999875577273698</v>
      </c>
      <c r="X5600" s="27"/>
    </row>
    <row r="5601" spans="1:25" ht="15.75" hidden="1" customHeight="1" x14ac:dyDescent="0.25">
      <c r="A5601" s="4" t="s">
        <v>374</v>
      </c>
      <c r="B5601" s="4" t="s">
        <v>1762</v>
      </c>
      <c r="C5601" s="4" t="s">
        <v>29</v>
      </c>
      <c r="D5601" s="4" t="s">
        <v>13</v>
      </c>
      <c r="E5601" s="14" t="s">
        <v>547</v>
      </c>
      <c r="F5601" s="5"/>
      <c r="G5601" s="5"/>
      <c r="H5601" s="5"/>
      <c r="I5601" s="5"/>
      <c r="J5601" s="5"/>
      <c r="K5601" s="5"/>
      <c r="L5601" s="5">
        <f>L5602</f>
        <v>0</v>
      </c>
      <c r="M5601" s="5">
        <f t="shared" si="4737"/>
        <v>0</v>
      </c>
      <c r="N5601" s="5">
        <f>N5602</f>
        <v>0</v>
      </c>
      <c r="O5601" s="5">
        <f>O5602</f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f>T5602</f>
        <v>0</v>
      </c>
      <c r="U5601" s="5">
        <v>0</v>
      </c>
      <c r="V5601" s="42">
        <v>0</v>
      </c>
      <c r="W5601" s="5" t="e">
        <f t="shared" si="4745"/>
        <v>#DIV/0!</v>
      </c>
      <c r="X5601" s="27" t="s">
        <v>1591</v>
      </c>
      <c r="Y5601" s="2" t="s">
        <v>1630</v>
      </c>
    </row>
    <row r="5602" spans="1:25" ht="15.75" hidden="1" customHeight="1" x14ac:dyDescent="0.25">
      <c r="A5602" s="4" t="s">
        <v>374</v>
      </c>
      <c r="B5602" s="4" t="s">
        <v>1762</v>
      </c>
      <c r="C5602" s="4" t="s">
        <v>29</v>
      </c>
      <c r="D5602" s="4" t="s">
        <v>20</v>
      </c>
      <c r="E5602" s="14" t="s">
        <v>550</v>
      </c>
      <c r="F5602" s="5"/>
      <c r="G5602" s="5"/>
      <c r="H5602" s="5"/>
      <c r="I5602" s="5"/>
      <c r="J5602" s="5"/>
      <c r="K5602" s="5"/>
      <c r="L5602" s="5">
        <f>935-935</f>
        <v>0</v>
      </c>
      <c r="M5602" s="5">
        <f t="shared" si="4737"/>
        <v>0</v>
      </c>
      <c r="N5602" s="5">
        <v>0</v>
      </c>
      <c r="O5602" s="5">
        <v>0</v>
      </c>
      <c r="P5602" s="5">
        <v>0</v>
      </c>
      <c r="Q5602" s="5">
        <v>0</v>
      </c>
      <c r="R5602" s="5">
        <v>0</v>
      </c>
      <c r="S5602" s="5">
        <v>0</v>
      </c>
      <c r="T5602" s="5">
        <v>0</v>
      </c>
      <c r="U5602" s="5">
        <v>0</v>
      </c>
      <c r="V5602" s="42">
        <v>0</v>
      </c>
      <c r="W5602" s="5" t="e">
        <f t="shared" si="4745"/>
        <v>#DIV/0!</v>
      </c>
      <c r="X5602" s="27" t="s">
        <v>1591</v>
      </c>
      <c r="Y5602" s="2" t="s">
        <v>1630</v>
      </c>
    </row>
    <row r="5603" spans="1:25" ht="47.25" hidden="1" customHeight="1" x14ac:dyDescent="0.25">
      <c r="A5603" s="4" t="s">
        <v>374</v>
      </c>
      <c r="B5603" s="4" t="s">
        <v>1762</v>
      </c>
      <c r="C5603" s="4" t="s">
        <v>38</v>
      </c>
      <c r="D5603" s="4"/>
      <c r="E5603" s="14" t="s">
        <v>838</v>
      </c>
      <c r="F5603" s="5">
        <f t="shared" ref="F5603:L5606" si="4766">F5604</f>
        <v>0</v>
      </c>
      <c r="G5603" s="5">
        <f t="shared" si="4766"/>
        <v>0</v>
      </c>
      <c r="H5603" s="5">
        <f t="shared" si="4766"/>
        <v>0</v>
      </c>
      <c r="I5603" s="5">
        <f t="shared" si="4766"/>
        <v>0</v>
      </c>
      <c r="J5603" s="5">
        <f t="shared" si="4766"/>
        <v>0</v>
      </c>
      <c r="K5603" s="5">
        <f t="shared" si="4766"/>
        <v>0</v>
      </c>
      <c r="L5603" s="5">
        <f t="shared" si="4766"/>
        <v>0</v>
      </c>
      <c r="M5603" s="5">
        <f t="shared" si="4737"/>
        <v>0</v>
      </c>
      <c r="N5603" s="5">
        <f t="shared" ref="N5603:O5606" si="4767">N5604</f>
        <v>0</v>
      </c>
      <c r="O5603" s="5">
        <f t="shared" si="4767"/>
        <v>0</v>
      </c>
      <c r="P5603" s="5">
        <f t="shared" ref="P5603:V5606" si="4768">P5604</f>
        <v>0</v>
      </c>
      <c r="Q5603" s="5">
        <f t="shared" si="4768"/>
        <v>0</v>
      </c>
      <c r="R5603" s="5">
        <f t="shared" si="4768"/>
        <v>0</v>
      </c>
      <c r="S5603" s="5">
        <f t="shared" si="4768"/>
        <v>0</v>
      </c>
      <c r="T5603" s="5">
        <f t="shared" si="4768"/>
        <v>0</v>
      </c>
      <c r="U5603" s="5">
        <f t="shared" si="4768"/>
        <v>0</v>
      </c>
      <c r="V5603" s="42">
        <f t="shared" si="4768"/>
        <v>0</v>
      </c>
      <c r="W5603" s="5" t="e">
        <f t="shared" si="4745"/>
        <v>#DIV/0!</v>
      </c>
      <c r="X5603" s="27" t="s">
        <v>1591</v>
      </c>
      <c r="Y5603" s="2" t="s">
        <v>1630</v>
      </c>
    </row>
    <row r="5604" spans="1:25" ht="47.25" hidden="1" customHeight="1" x14ac:dyDescent="0.25">
      <c r="A5604" s="4" t="s">
        <v>374</v>
      </c>
      <c r="B5604" s="4" t="s">
        <v>1762</v>
      </c>
      <c r="C5604" s="4" t="s">
        <v>1355</v>
      </c>
      <c r="D5604" s="4"/>
      <c r="E5604" s="14" t="s">
        <v>1357</v>
      </c>
      <c r="F5604" s="5">
        <f t="shared" si="4766"/>
        <v>0</v>
      </c>
      <c r="G5604" s="5">
        <f t="shared" si="4766"/>
        <v>0</v>
      </c>
      <c r="H5604" s="5">
        <f t="shared" si="4766"/>
        <v>0</v>
      </c>
      <c r="I5604" s="5">
        <f t="shared" si="4766"/>
        <v>0</v>
      </c>
      <c r="J5604" s="5">
        <f t="shared" si="4766"/>
        <v>0</v>
      </c>
      <c r="K5604" s="5">
        <f t="shared" si="4766"/>
        <v>0</v>
      </c>
      <c r="L5604" s="5">
        <f t="shared" si="4766"/>
        <v>0</v>
      </c>
      <c r="M5604" s="5">
        <f t="shared" si="4737"/>
        <v>0</v>
      </c>
      <c r="N5604" s="5">
        <f t="shared" si="4767"/>
        <v>0</v>
      </c>
      <c r="O5604" s="5">
        <f t="shared" si="4767"/>
        <v>0</v>
      </c>
      <c r="P5604" s="5">
        <f t="shared" si="4768"/>
        <v>0</v>
      </c>
      <c r="Q5604" s="5">
        <f t="shared" si="4768"/>
        <v>0</v>
      </c>
      <c r="R5604" s="5">
        <f t="shared" si="4768"/>
        <v>0</v>
      </c>
      <c r="S5604" s="5">
        <f t="shared" si="4768"/>
        <v>0</v>
      </c>
      <c r="T5604" s="5">
        <f t="shared" si="4768"/>
        <v>0</v>
      </c>
      <c r="U5604" s="5">
        <f t="shared" si="4768"/>
        <v>0</v>
      </c>
      <c r="V5604" s="42">
        <f t="shared" si="4768"/>
        <v>0</v>
      </c>
      <c r="W5604" s="5" t="e">
        <f t="shared" si="4745"/>
        <v>#DIV/0!</v>
      </c>
      <c r="X5604" s="27" t="s">
        <v>1591</v>
      </c>
      <c r="Y5604" s="2" t="s">
        <v>1630</v>
      </c>
    </row>
    <row r="5605" spans="1:25" ht="31.5" hidden="1" customHeight="1" x14ac:dyDescent="0.25">
      <c r="A5605" s="4" t="s">
        <v>374</v>
      </c>
      <c r="B5605" s="4" t="s">
        <v>1762</v>
      </c>
      <c r="C5605" s="4" t="s">
        <v>1356</v>
      </c>
      <c r="D5605" s="4"/>
      <c r="E5605" s="14" t="s">
        <v>1358</v>
      </c>
      <c r="F5605" s="5">
        <f t="shared" si="4766"/>
        <v>0</v>
      </c>
      <c r="G5605" s="5">
        <f t="shared" si="4766"/>
        <v>0</v>
      </c>
      <c r="H5605" s="5">
        <f t="shared" si="4766"/>
        <v>0</v>
      </c>
      <c r="I5605" s="5">
        <f t="shared" si="4766"/>
        <v>0</v>
      </c>
      <c r="J5605" s="5">
        <f t="shared" si="4766"/>
        <v>0</v>
      </c>
      <c r="K5605" s="5">
        <f t="shared" si="4766"/>
        <v>0</v>
      </c>
      <c r="L5605" s="5">
        <f t="shared" si="4766"/>
        <v>0</v>
      </c>
      <c r="M5605" s="5">
        <f t="shared" si="4737"/>
        <v>0</v>
      </c>
      <c r="N5605" s="5">
        <f t="shared" si="4767"/>
        <v>0</v>
      </c>
      <c r="O5605" s="5">
        <f t="shared" si="4767"/>
        <v>0</v>
      </c>
      <c r="P5605" s="5">
        <f t="shared" si="4768"/>
        <v>0</v>
      </c>
      <c r="Q5605" s="5">
        <f t="shared" si="4768"/>
        <v>0</v>
      </c>
      <c r="R5605" s="5">
        <f t="shared" si="4768"/>
        <v>0</v>
      </c>
      <c r="S5605" s="5">
        <f t="shared" si="4768"/>
        <v>0</v>
      </c>
      <c r="T5605" s="5">
        <f t="shared" si="4768"/>
        <v>0</v>
      </c>
      <c r="U5605" s="5">
        <f t="shared" si="4768"/>
        <v>0</v>
      </c>
      <c r="V5605" s="42">
        <f t="shared" si="4768"/>
        <v>0</v>
      </c>
      <c r="W5605" s="5" t="e">
        <f t="shared" si="4745"/>
        <v>#DIV/0!</v>
      </c>
      <c r="X5605" s="27" t="s">
        <v>1591</v>
      </c>
      <c r="Y5605" s="2" t="s">
        <v>1630</v>
      </c>
    </row>
    <row r="5606" spans="1:25" ht="31.5" hidden="1" customHeight="1" x14ac:dyDescent="0.3">
      <c r="A5606" s="4" t="s">
        <v>374</v>
      </c>
      <c r="B5606" s="4" t="s">
        <v>1762</v>
      </c>
      <c r="C5606" s="4" t="s">
        <v>1356</v>
      </c>
      <c r="D5606" s="4" t="s">
        <v>11</v>
      </c>
      <c r="E5606" s="14" t="s">
        <v>531</v>
      </c>
      <c r="F5606" s="5">
        <f t="shared" si="4766"/>
        <v>0</v>
      </c>
      <c r="G5606" s="5">
        <f t="shared" si="4766"/>
        <v>0</v>
      </c>
      <c r="H5606" s="5">
        <f t="shared" si="4766"/>
        <v>0</v>
      </c>
      <c r="I5606" s="5">
        <f t="shared" si="4766"/>
        <v>0</v>
      </c>
      <c r="J5606" s="5">
        <f t="shared" si="4766"/>
        <v>0</v>
      </c>
      <c r="K5606" s="5">
        <f t="shared" si="4766"/>
        <v>0</v>
      </c>
      <c r="L5606" s="5">
        <f t="shared" si="4766"/>
        <v>0</v>
      </c>
      <c r="M5606" s="5">
        <f t="shared" si="4737"/>
        <v>0</v>
      </c>
      <c r="N5606" s="5">
        <f t="shared" si="4767"/>
        <v>0</v>
      </c>
      <c r="O5606" s="5">
        <f t="shared" si="4767"/>
        <v>0</v>
      </c>
      <c r="P5606" s="5">
        <f t="shared" si="4768"/>
        <v>0</v>
      </c>
      <c r="Q5606" s="5">
        <f t="shared" si="4768"/>
        <v>0</v>
      </c>
      <c r="R5606" s="5">
        <f t="shared" si="4768"/>
        <v>0</v>
      </c>
      <c r="S5606" s="5">
        <f t="shared" si="4768"/>
        <v>0</v>
      </c>
      <c r="T5606" s="5">
        <f t="shared" si="4768"/>
        <v>0</v>
      </c>
      <c r="U5606" s="5">
        <f t="shared" si="4768"/>
        <v>0</v>
      </c>
      <c r="V5606" s="42">
        <f t="shared" si="4768"/>
        <v>0</v>
      </c>
      <c r="W5606" s="5" t="e">
        <f t="shared" si="4745"/>
        <v>#DIV/0!</v>
      </c>
      <c r="X5606" s="27" t="s">
        <v>1591</v>
      </c>
      <c r="Y5606" s="2" t="s">
        <v>1630</v>
      </c>
    </row>
    <row r="5607" spans="1:25" ht="31.5" hidden="1" customHeight="1" x14ac:dyDescent="0.3">
      <c r="A5607" s="4" t="s">
        <v>374</v>
      </c>
      <c r="B5607" s="4" t="s">
        <v>1762</v>
      </c>
      <c r="C5607" s="4" t="s">
        <v>1356</v>
      </c>
      <c r="D5607" s="4" t="s">
        <v>12</v>
      </c>
      <c r="E5607" s="14" t="s">
        <v>532</v>
      </c>
      <c r="F5607" s="5"/>
      <c r="G5607" s="5"/>
      <c r="H5607" s="5"/>
      <c r="I5607" s="5"/>
      <c r="J5607" s="5"/>
      <c r="K5607" s="5"/>
      <c r="L5607" s="5"/>
      <c r="M5607" s="5">
        <f t="shared" si="4737"/>
        <v>0</v>
      </c>
      <c r="N5607" s="5">
        <v>0</v>
      </c>
      <c r="O5607" s="5">
        <v>0</v>
      </c>
      <c r="P5607" s="5">
        <v>0</v>
      </c>
      <c r="Q5607" s="5">
        <v>0</v>
      </c>
      <c r="R5607" s="5">
        <v>0</v>
      </c>
      <c r="S5607" s="5">
        <v>0</v>
      </c>
      <c r="T5607" s="5">
        <v>0</v>
      </c>
      <c r="U5607" s="5">
        <v>0</v>
      </c>
      <c r="V5607" s="42">
        <v>0</v>
      </c>
      <c r="W5607" s="5" t="e">
        <f t="shared" si="4745"/>
        <v>#DIV/0!</v>
      </c>
      <c r="X5607" s="27" t="s">
        <v>1591</v>
      </c>
      <c r="Y5607" s="2" t="s">
        <v>1630</v>
      </c>
    </row>
    <row r="5608" spans="1:25" s="3" customFormat="1" ht="18.75" customHeight="1" x14ac:dyDescent="0.3">
      <c r="A5608" s="7" t="s">
        <v>389</v>
      </c>
      <c r="B5608" s="7" t="s">
        <v>1759</v>
      </c>
      <c r="C5608" s="7"/>
      <c r="D5608" s="7"/>
      <c r="E5608" s="18" t="s">
        <v>1718</v>
      </c>
      <c r="F5608" s="8">
        <f t="shared" ref="F5608:L5608" si="4769">F5609+F5770+F5783</f>
        <v>803505.1</v>
      </c>
      <c r="G5608" s="8">
        <f t="shared" si="4769"/>
        <v>786957.10000000009</v>
      </c>
      <c r="H5608" s="8">
        <f t="shared" si="4769"/>
        <v>778479.5</v>
      </c>
      <c r="I5608" s="8">
        <f t="shared" si="4769"/>
        <v>0</v>
      </c>
      <c r="J5608" s="8">
        <f t="shared" si="4769"/>
        <v>0</v>
      </c>
      <c r="K5608" s="8">
        <f t="shared" si="4769"/>
        <v>0</v>
      </c>
      <c r="L5608" s="8">
        <f t="shared" si="4769"/>
        <v>20128.007000000001</v>
      </c>
      <c r="M5608" s="8">
        <f t="shared" si="4737"/>
        <v>823633.10699999996</v>
      </c>
      <c r="N5608" s="8">
        <f t="shared" ref="N5608:V5608" si="4770">N5609+N5770+N5783</f>
        <v>685759.80888999987</v>
      </c>
      <c r="O5608" s="8">
        <f t="shared" si="4770"/>
        <v>450164.73764000001</v>
      </c>
      <c r="P5608" s="8">
        <f t="shared" si="4770"/>
        <v>2033.3025</v>
      </c>
      <c r="Q5608" s="8">
        <f t="shared" si="4770"/>
        <v>120</v>
      </c>
      <c r="R5608" s="8">
        <f t="shared" si="4770"/>
        <v>0</v>
      </c>
      <c r="S5608" s="8">
        <f t="shared" si="4770"/>
        <v>0</v>
      </c>
      <c r="T5608" s="8">
        <f t="shared" si="4770"/>
        <v>677489.57362999988</v>
      </c>
      <c r="U5608" s="8">
        <f t="shared" si="4770"/>
        <v>2033.3025</v>
      </c>
      <c r="V5608" s="40">
        <f t="shared" si="4770"/>
        <v>0</v>
      </c>
      <c r="W5608" s="8">
        <f t="shared" si="4745"/>
        <v>98.794004088197212</v>
      </c>
      <c r="X5608" s="22"/>
    </row>
    <row r="5609" spans="1:25" s="3" customFormat="1" ht="18" customHeight="1" x14ac:dyDescent="0.3">
      <c r="A5609" s="7" t="s">
        <v>389</v>
      </c>
      <c r="B5609" s="7" t="s">
        <v>5</v>
      </c>
      <c r="C5609" s="7"/>
      <c r="D5609" s="7"/>
      <c r="E5609" s="18" t="s">
        <v>491</v>
      </c>
      <c r="F5609" s="8">
        <f t="shared" ref="F5609:L5609" si="4771">F5610+F5616+F5638</f>
        <v>794380.5</v>
      </c>
      <c r="G5609" s="8">
        <f t="shared" si="4771"/>
        <v>777257.8</v>
      </c>
      <c r="H5609" s="8">
        <f t="shared" si="4771"/>
        <v>768027.8</v>
      </c>
      <c r="I5609" s="8">
        <f t="shared" si="4771"/>
        <v>0</v>
      </c>
      <c r="J5609" s="8">
        <f t="shared" si="4771"/>
        <v>0</v>
      </c>
      <c r="K5609" s="8">
        <f t="shared" si="4771"/>
        <v>0</v>
      </c>
      <c r="L5609" s="8">
        <f t="shared" si="4771"/>
        <v>20702.831000000002</v>
      </c>
      <c r="M5609" s="8">
        <f t="shared" si="4737"/>
        <v>815083.33100000001</v>
      </c>
      <c r="N5609" s="8">
        <f>N5610+N5616+N5638</f>
        <v>677210.03288999991</v>
      </c>
      <c r="O5609" s="8">
        <f>O5610+O5616+O5638</f>
        <v>442119.96564000001</v>
      </c>
      <c r="P5609" s="8">
        <f t="shared" ref="P5609:V5609" si="4772">P5610+P5616+P5638</f>
        <v>2033.3025</v>
      </c>
      <c r="Q5609" s="8">
        <f t="shared" si="4772"/>
        <v>120</v>
      </c>
      <c r="R5609" s="8">
        <f t="shared" si="4772"/>
        <v>0</v>
      </c>
      <c r="S5609" s="8">
        <f t="shared" si="4772"/>
        <v>0</v>
      </c>
      <c r="T5609" s="8">
        <f>T5610+T5616+T5638</f>
        <v>668939.79762999993</v>
      </c>
      <c r="U5609" s="8">
        <f t="shared" si="4772"/>
        <v>2033.3025</v>
      </c>
      <c r="V5609" s="40">
        <f t="shared" si="4772"/>
        <v>0</v>
      </c>
      <c r="W5609" s="8">
        <f t="shared" si="4745"/>
        <v>98.778778390995384</v>
      </c>
      <c r="X5609" s="22"/>
    </row>
    <row r="5610" spans="1:25" s="10" customFormat="1" ht="47.25" customHeight="1" x14ac:dyDescent="0.3">
      <c r="A5610" s="9" t="s">
        <v>389</v>
      </c>
      <c r="B5610" s="9" t="s">
        <v>1797</v>
      </c>
      <c r="C5610" s="9"/>
      <c r="D5610" s="9"/>
      <c r="E5610" s="13" t="s">
        <v>500</v>
      </c>
      <c r="F5610" s="11">
        <f t="shared" ref="F5610:L5614" si="4773">F5611</f>
        <v>4977.3</v>
      </c>
      <c r="G5610" s="11">
        <f t="shared" si="4773"/>
        <v>4977.3</v>
      </c>
      <c r="H5610" s="11">
        <f t="shared" si="4773"/>
        <v>4977.3</v>
      </c>
      <c r="I5610" s="11">
        <f t="shared" si="4773"/>
        <v>0</v>
      </c>
      <c r="J5610" s="11">
        <f t="shared" si="4773"/>
        <v>0</v>
      </c>
      <c r="K5610" s="11">
        <f t="shared" si="4773"/>
        <v>0</v>
      </c>
      <c r="L5610" s="11">
        <f t="shared" si="4773"/>
        <v>52.3</v>
      </c>
      <c r="M5610" s="11">
        <f t="shared" si="4737"/>
        <v>5029.6000000000004</v>
      </c>
      <c r="N5610" s="11">
        <f t="shared" ref="N5610:O5614" si="4774">N5611</f>
        <v>5029.6000000000004</v>
      </c>
      <c r="O5610" s="11">
        <f t="shared" si="4774"/>
        <v>2800.3189000000002</v>
      </c>
      <c r="P5610" s="11">
        <f t="shared" ref="P5610:V5614" si="4775">P5611</f>
        <v>0</v>
      </c>
      <c r="Q5610" s="11">
        <f t="shared" si="4775"/>
        <v>0</v>
      </c>
      <c r="R5610" s="11">
        <f t="shared" si="4775"/>
        <v>0</v>
      </c>
      <c r="S5610" s="11">
        <f t="shared" si="4775"/>
        <v>0</v>
      </c>
      <c r="T5610" s="11">
        <f t="shared" si="4775"/>
        <v>5029.6000000000004</v>
      </c>
      <c r="U5610" s="11">
        <f t="shared" si="4775"/>
        <v>0</v>
      </c>
      <c r="V5610" s="41">
        <f t="shared" si="4775"/>
        <v>0</v>
      </c>
      <c r="W5610" s="11">
        <f t="shared" si="4745"/>
        <v>100</v>
      </c>
      <c r="X5610" s="26"/>
    </row>
    <row r="5611" spans="1:25" ht="31.5" customHeight="1" x14ac:dyDescent="0.3">
      <c r="A5611" s="4" t="s">
        <v>389</v>
      </c>
      <c r="B5611" s="4" t="s">
        <v>1797</v>
      </c>
      <c r="C5611" s="4" t="s">
        <v>25</v>
      </c>
      <c r="D5611" s="4"/>
      <c r="E5611" s="14" t="s">
        <v>834</v>
      </c>
      <c r="F5611" s="5">
        <f t="shared" si="4773"/>
        <v>4977.3</v>
      </c>
      <c r="G5611" s="5">
        <f t="shared" si="4773"/>
        <v>4977.3</v>
      </c>
      <c r="H5611" s="5">
        <f t="shared" si="4773"/>
        <v>4977.3</v>
      </c>
      <c r="I5611" s="5">
        <f t="shared" si="4773"/>
        <v>0</v>
      </c>
      <c r="J5611" s="5">
        <f t="shared" si="4773"/>
        <v>0</v>
      </c>
      <c r="K5611" s="5">
        <f t="shared" si="4773"/>
        <v>0</v>
      </c>
      <c r="L5611" s="5">
        <f t="shared" si="4773"/>
        <v>52.3</v>
      </c>
      <c r="M5611" s="5">
        <f t="shared" si="4737"/>
        <v>5029.6000000000004</v>
      </c>
      <c r="N5611" s="5">
        <f t="shared" si="4774"/>
        <v>5029.6000000000004</v>
      </c>
      <c r="O5611" s="5">
        <f t="shared" si="4774"/>
        <v>2800.3189000000002</v>
      </c>
      <c r="P5611" s="5">
        <f t="shared" si="4775"/>
        <v>0</v>
      </c>
      <c r="Q5611" s="5">
        <f t="shared" si="4775"/>
        <v>0</v>
      </c>
      <c r="R5611" s="5">
        <f t="shared" si="4775"/>
        <v>0</v>
      </c>
      <c r="S5611" s="5">
        <f t="shared" si="4775"/>
        <v>0</v>
      </c>
      <c r="T5611" s="5">
        <f t="shared" si="4775"/>
        <v>5029.6000000000004</v>
      </c>
      <c r="U5611" s="5">
        <f t="shared" si="4775"/>
        <v>0</v>
      </c>
      <c r="V5611" s="42">
        <f t="shared" si="4775"/>
        <v>0</v>
      </c>
      <c r="W5611" s="5">
        <f t="shared" si="4745"/>
        <v>100</v>
      </c>
      <c r="X5611" s="27"/>
    </row>
    <row r="5612" spans="1:25" ht="15.75" customHeight="1" x14ac:dyDescent="0.3">
      <c r="A5612" s="4" t="s">
        <v>389</v>
      </c>
      <c r="B5612" s="4" t="s">
        <v>1797</v>
      </c>
      <c r="C5612" s="4" t="s">
        <v>391</v>
      </c>
      <c r="D5612" s="4"/>
      <c r="E5612" s="14" t="s">
        <v>835</v>
      </c>
      <c r="F5612" s="5">
        <f t="shared" si="4773"/>
        <v>4977.3</v>
      </c>
      <c r="G5612" s="5">
        <f t="shared" si="4773"/>
        <v>4977.3</v>
      </c>
      <c r="H5612" s="5">
        <f t="shared" si="4773"/>
        <v>4977.3</v>
      </c>
      <c r="I5612" s="5">
        <f t="shared" si="4773"/>
        <v>0</v>
      </c>
      <c r="J5612" s="5">
        <f t="shared" si="4773"/>
        <v>0</v>
      </c>
      <c r="K5612" s="5">
        <f t="shared" si="4773"/>
        <v>0</v>
      </c>
      <c r="L5612" s="5">
        <f t="shared" si="4773"/>
        <v>52.3</v>
      </c>
      <c r="M5612" s="5">
        <f t="shared" si="4737"/>
        <v>5029.6000000000004</v>
      </c>
      <c r="N5612" s="5">
        <f t="shared" si="4774"/>
        <v>5029.6000000000004</v>
      </c>
      <c r="O5612" s="5">
        <f t="shared" si="4774"/>
        <v>2800.3189000000002</v>
      </c>
      <c r="P5612" s="5">
        <f t="shared" si="4775"/>
        <v>0</v>
      </c>
      <c r="Q5612" s="5">
        <f t="shared" si="4775"/>
        <v>0</v>
      </c>
      <c r="R5612" s="5">
        <f t="shared" si="4775"/>
        <v>0</v>
      </c>
      <c r="S5612" s="5">
        <f t="shared" si="4775"/>
        <v>0</v>
      </c>
      <c r="T5612" s="5">
        <f t="shared" si="4775"/>
        <v>5029.6000000000004</v>
      </c>
      <c r="U5612" s="5">
        <f t="shared" si="4775"/>
        <v>0</v>
      </c>
      <c r="V5612" s="42">
        <f t="shared" si="4775"/>
        <v>0</v>
      </c>
      <c r="W5612" s="5">
        <f t="shared" si="4745"/>
        <v>100</v>
      </c>
      <c r="X5612" s="27"/>
    </row>
    <row r="5613" spans="1:25" ht="31.5" customHeight="1" x14ac:dyDescent="0.3">
      <c r="A5613" s="4" t="s">
        <v>389</v>
      </c>
      <c r="B5613" s="4" t="s">
        <v>1797</v>
      </c>
      <c r="C5613" s="4" t="s">
        <v>390</v>
      </c>
      <c r="D5613" s="4"/>
      <c r="E5613" s="14" t="s">
        <v>827</v>
      </c>
      <c r="F5613" s="5">
        <f t="shared" si="4773"/>
        <v>4977.3</v>
      </c>
      <c r="G5613" s="5">
        <f t="shared" si="4773"/>
        <v>4977.3</v>
      </c>
      <c r="H5613" s="5">
        <f t="shared" si="4773"/>
        <v>4977.3</v>
      </c>
      <c r="I5613" s="5">
        <f t="shared" si="4773"/>
        <v>0</v>
      </c>
      <c r="J5613" s="5">
        <f t="shared" si="4773"/>
        <v>0</v>
      </c>
      <c r="K5613" s="5">
        <f t="shared" si="4773"/>
        <v>0</v>
      </c>
      <c r="L5613" s="5">
        <f t="shared" si="4773"/>
        <v>52.3</v>
      </c>
      <c r="M5613" s="5">
        <f t="shared" si="4737"/>
        <v>5029.6000000000004</v>
      </c>
      <c r="N5613" s="5">
        <f t="shared" si="4774"/>
        <v>5029.6000000000004</v>
      </c>
      <c r="O5613" s="5">
        <f t="shared" si="4774"/>
        <v>2800.3189000000002</v>
      </c>
      <c r="P5613" s="5">
        <f t="shared" si="4775"/>
        <v>0</v>
      </c>
      <c r="Q5613" s="5">
        <f t="shared" si="4775"/>
        <v>0</v>
      </c>
      <c r="R5613" s="5">
        <f t="shared" si="4775"/>
        <v>0</v>
      </c>
      <c r="S5613" s="5">
        <f t="shared" si="4775"/>
        <v>0</v>
      </c>
      <c r="T5613" s="5">
        <f t="shared" si="4775"/>
        <v>5029.6000000000004</v>
      </c>
      <c r="U5613" s="5">
        <f t="shared" si="4775"/>
        <v>0</v>
      </c>
      <c r="V5613" s="42">
        <f t="shared" si="4775"/>
        <v>0</v>
      </c>
      <c r="W5613" s="5">
        <f t="shared" si="4745"/>
        <v>100</v>
      </c>
      <c r="X5613" s="27"/>
    </row>
    <row r="5614" spans="1:25" ht="78.75" customHeight="1" x14ac:dyDescent="0.3">
      <c r="A5614" s="4" t="s">
        <v>389</v>
      </c>
      <c r="B5614" s="4" t="s">
        <v>1797</v>
      </c>
      <c r="C5614" s="4" t="s">
        <v>390</v>
      </c>
      <c r="D5614" s="4" t="s">
        <v>18</v>
      </c>
      <c r="E5614" s="14" t="s">
        <v>528</v>
      </c>
      <c r="F5614" s="5">
        <f t="shared" si="4773"/>
        <v>4977.3</v>
      </c>
      <c r="G5614" s="5">
        <f t="shared" si="4773"/>
        <v>4977.3</v>
      </c>
      <c r="H5614" s="5">
        <f t="shared" si="4773"/>
        <v>4977.3</v>
      </c>
      <c r="I5614" s="5">
        <f t="shared" si="4773"/>
        <v>0</v>
      </c>
      <c r="J5614" s="5">
        <f t="shared" si="4773"/>
        <v>0</v>
      </c>
      <c r="K5614" s="5">
        <f t="shared" si="4773"/>
        <v>0</v>
      </c>
      <c r="L5614" s="5">
        <f t="shared" si="4773"/>
        <v>52.3</v>
      </c>
      <c r="M5614" s="5">
        <f t="shared" si="4737"/>
        <v>5029.6000000000004</v>
      </c>
      <c r="N5614" s="5">
        <f t="shared" si="4774"/>
        <v>5029.6000000000004</v>
      </c>
      <c r="O5614" s="5">
        <f t="shared" si="4774"/>
        <v>2800.3189000000002</v>
      </c>
      <c r="P5614" s="5">
        <f t="shared" si="4775"/>
        <v>0</v>
      </c>
      <c r="Q5614" s="5">
        <f t="shared" si="4775"/>
        <v>0</v>
      </c>
      <c r="R5614" s="5">
        <f t="shared" si="4775"/>
        <v>0</v>
      </c>
      <c r="S5614" s="5">
        <f t="shared" si="4775"/>
        <v>0</v>
      </c>
      <c r="T5614" s="5">
        <f t="shared" si="4775"/>
        <v>5029.6000000000004</v>
      </c>
      <c r="U5614" s="5">
        <f t="shared" si="4775"/>
        <v>0</v>
      </c>
      <c r="V5614" s="42">
        <f t="shared" si="4775"/>
        <v>0</v>
      </c>
      <c r="W5614" s="5">
        <f t="shared" si="4745"/>
        <v>100</v>
      </c>
      <c r="X5614" s="27"/>
    </row>
    <row r="5615" spans="1:25" ht="31.5" customHeight="1" x14ac:dyDescent="0.3">
      <c r="A5615" s="4" t="s">
        <v>389</v>
      </c>
      <c r="B5615" s="4" t="s">
        <v>1797</v>
      </c>
      <c r="C5615" s="4" t="s">
        <v>390</v>
      </c>
      <c r="D5615" s="4" t="s">
        <v>28</v>
      </c>
      <c r="E5615" s="14" t="s">
        <v>530</v>
      </c>
      <c r="F5615" s="5">
        <v>4977.3</v>
      </c>
      <c r="G5615" s="5">
        <v>4977.3</v>
      </c>
      <c r="H5615" s="5">
        <v>4977.3</v>
      </c>
      <c r="I5615" s="5"/>
      <c r="J5615" s="5"/>
      <c r="K5615" s="5"/>
      <c r="L5615" s="5">
        <v>52.3</v>
      </c>
      <c r="M5615" s="5">
        <f t="shared" si="4737"/>
        <v>5029.6000000000004</v>
      </c>
      <c r="N5615" s="5">
        <v>5029.6000000000004</v>
      </c>
      <c r="O5615" s="5">
        <v>2800.3189000000002</v>
      </c>
      <c r="P5615" s="5">
        <v>0</v>
      </c>
      <c r="Q5615" s="5">
        <v>0</v>
      </c>
      <c r="R5615" s="5">
        <v>0</v>
      </c>
      <c r="S5615" s="5">
        <v>0</v>
      </c>
      <c r="T5615" s="5">
        <v>5029.6000000000004</v>
      </c>
      <c r="U5615" s="5">
        <v>0</v>
      </c>
      <c r="V5615" s="42">
        <v>0</v>
      </c>
      <c r="W5615" s="5">
        <f t="shared" si="4745"/>
        <v>100</v>
      </c>
      <c r="X5615" s="27"/>
    </row>
    <row r="5616" spans="1:25" s="10" customFormat="1" ht="63" customHeight="1" x14ac:dyDescent="0.3">
      <c r="A5616" s="9" t="s">
        <v>389</v>
      </c>
      <c r="B5616" s="9" t="s">
        <v>1785</v>
      </c>
      <c r="C5616" s="9"/>
      <c r="D5616" s="9"/>
      <c r="E5616" s="13" t="s">
        <v>502</v>
      </c>
      <c r="F5616" s="11">
        <f t="shared" ref="F5616:L5616" si="4776">F5617+F5633</f>
        <v>293760</v>
      </c>
      <c r="G5616" s="11">
        <f t="shared" si="4776"/>
        <v>293760</v>
      </c>
      <c r="H5616" s="11">
        <f t="shared" si="4776"/>
        <v>293760</v>
      </c>
      <c r="I5616" s="11">
        <f t="shared" si="4776"/>
        <v>0</v>
      </c>
      <c r="J5616" s="11">
        <f t="shared" si="4776"/>
        <v>0</v>
      </c>
      <c r="K5616" s="11">
        <f t="shared" si="4776"/>
        <v>0</v>
      </c>
      <c r="L5616" s="11">
        <f t="shared" si="4776"/>
        <v>6227.4000000000005</v>
      </c>
      <c r="M5616" s="11">
        <f t="shared" si="4737"/>
        <v>299987.40000000002</v>
      </c>
      <c r="N5616" s="11">
        <f>N5617+N5633</f>
        <v>301091.89999999997</v>
      </c>
      <c r="O5616" s="11">
        <f>O5617+O5633</f>
        <v>187948.10115999999</v>
      </c>
      <c r="P5616" s="11">
        <f t="shared" ref="P5616:V5616" si="4777">P5617+P5633</f>
        <v>0</v>
      </c>
      <c r="Q5616" s="11">
        <f t="shared" si="4777"/>
        <v>0</v>
      </c>
      <c r="R5616" s="11">
        <f t="shared" si="4777"/>
        <v>0</v>
      </c>
      <c r="S5616" s="11">
        <f t="shared" si="4777"/>
        <v>0</v>
      </c>
      <c r="T5616" s="11">
        <f>T5617+T5633</f>
        <v>301026.16206</v>
      </c>
      <c r="U5616" s="11">
        <f t="shared" si="4777"/>
        <v>0</v>
      </c>
      <c r="V5616" s="41">
        <f t="shared" si="4777"/>
        <v>0</v>
      </c>
      <c r="W5616" s="11">
        <f t="shared" si="4745"/>
        <v>99.978166818835064</v>
      </c>
      <c r="X5616" s="26"/>
    </row>
    <row r="5617" spans="1:24" ht="31.5" customHeight="1" x14ac:dyDescent="0.3">
      <c r="A5617" s="4" t="s">
        <v>389</v>
      </c>
      <c r="B5617" s="4" t="s">
        <v>1785</v>
      </c>
      <c r="C5617" s="4" t="s">
        <v>25</v>
      </c>
      <c r="D5617" s="4"/>
      <c r="E5617" s="14" t="s">
        <v>834</v>
      </c>
      <c r="F5617" s="5">
        <f t="shared" ref="F5617:L5617" si="4778">F5618</f>
        <v>293760</v>
      </c>
      <c r="G5617" s="5">
        <f t="shared" si="4778"/>
        <v>293760</v>
      </c>
      <c r="H5617" s="5">
        <f t="shared" si="4778"/>
        <v>293760</v>
      </c>
      <c r="I5617" s="5">
        <f t="shared" si="4778"/>
        <v>0</v>
      </c>
      <c r="J5617" s="5">
        <f t="shared" si="4778"/>
        <v>0</v>
      </c>
      <c r="K5617" s="5">
        <f t="shared" si="4778"/>
        <v>0</v>
      </c>
      <c r="L5617" s="5">
        <f t="shared" si="4778"/>
        <v>6227.4000000000005</v>
      </c>
      <c r="M5617" s="5">
        <f t="shared" si="4737"/>
        <v>299987.40000000002</v>
      </c>
      <c r="N5617" s="5">
        <f>N5618</f>
        <v>301091.89999999997</v>
      </c>
      <c r="O5617" s="5">
        <f>O5618</f>
        <v>187948.10115999999</v>
      </c>
      <c r="P5617" s="5">
        <f t="shared" ref="P5617:V5617" si="4779">P5618</f>
        <v>0</v>
      </c>
      <c r="Q5617" s="5">
        <f t="shared" si="4779"/>
        <v>0</v>
      </c>
      <c r="R5617" s="5">
        <f t="shared" si="4779"/>
        <v>0</v>
      </c>
      <c r="S5617" s="5">
        <f t="shared" si="4779"/>
        <v>0</v>
      </c>
      <c r="T5617" s="5">
        <f t="shared" si="4779"/>
        <v>301026.16206</v>
      </c>
      <c r="U5617" s="5">
        <f t="shared" si="4779"/>
        <v>0</v>
      </c>
      <c r="V5617" s="42">
        <f t="shared" si="4779"/>
        <v>0</v>
      </c>
      <c r="W5617" s="5">
        <f t="shared" si="4745"/>
        <v>99.978166818835064</v>
      </c>
      <c r="X5617" s="27"/>
    </row>
    <row r="5618" spans="1:24" ht="15.75" customHeight="1" x14ac:dyDescent="0.3">
      <c r="A5618" s="4" t="s">
        <v>389</v>
      </c>
      <c r="B5618" s="4" t="s">
        <v>1785</v>
      </c>
      <c r="C5618" s="4" t="s">
        <v>395</v>
      </c>
      <c r="D5618" s="4"/>
      <c r="E5618" s="14" t="s">
        <v>829</v>
      </c>
      <c r="F5618" s="5">
        <f t="shared" ref="F5618:L5618" si="4780">F5619+F5624</f>
        <v>293760</v>
      </c>
      <c r="G5618" s="5">
        <f t="shared" si="4780"/>
        <v>293760</v>
      </c>
      <c r="H5618" s="5">
        <f t="shared" si="4780"/>
        <v>293760</v>
      </c>
      <c r="I5618" s="5">
        <f t="shared" si="4780"/>
        <v>0</v>
      </c>
      <c r="J5618" s="5">
        <f t="shared" si="4780"/>
        <v>0</v>
      </c>
      <c r="K5618" s="5">
        <f t="shared" si="4780"/>
        <v>0</v>
      </c>
      <c r="L5618" s="5">
        <f t="shared" si="4780"/>
        <v>6227.4000000000005</v>
      </c>
      <c r="M5618" s="5">
        <f t="shared" si="4737"/>
        <v>299987.40000000002</v>
      </c>
      <c r="N5618" s="5">
        <f>N5619+N5624</f>
        <v>301091.89999999997</v>
      </c>
      <c r="O5618" s="5">
        <f>O5619+O5624</f>
        <v>187948.10115999999</v>
      </c>
      <c r="P5618" s="5">
        <f t="shared" ref="P5618:V5618" si="4781">P5619+P5624</f>
        <v>0</v>
      </c>
      <c r="Q5618" s="5">
        <f t="shared" si="4781"/>
        <v>0</v>
      </c>
      <c r="R5618" s="5">
        <f t="shared" si="4781"/>
        <v>0</v>
      </c>
      <c r="S5618" s="5">
        <f t="shared" si="4781"/>
        <v>0</v>
      </c>
      <c r="T5618" s="5">
        <f t="shared" si="4781"/>
        <v>301026.16206</v>
      </c>
      <c r="U5618" s="5">
        <f t="shared" si="4781"/>
        <v>0</v>
      </c>
      <c r="V5618" s="42">
        <f t="shared" si="4781"/>
        <v>0</v>
      </c>
      <c r="W5618" s="5">
        <f t="shared" si="4745"/>
        <v>99.978166818835064</v>
      </c>
      <c r="X5618" s="27"/>
    </row>
    <row r="5619" spans="1:24" ht="31.5" customHeight="1" x14ac:dyDescent="0.3">
      <c r="A5619" s="4" t="s">
        <v>389</v>
      </c>
      <c r="B5619" s="4" t="s">
        <v>1785</v>
      </c>
      <c r="C5619" s="4" t="s">
        <v>392</v>
      </c>
      <c r="D5619" s="4"/>
      <c r="E5619" s="14" t="s">
        <v>827</v>
      </c>
      <c r="F5619" s="5">
        <f t="shared" ref="F5619:L5620" si="4782">F5620</f>
        <v>265560.59999999998</v>
      </c>
      <c r="G5619" s="5">
        <f t="shared" si="4782"/>
        <v>265560.59999999998</v>
      </c>
      <c r="H5619" s="5">
        <f t="shared" si="4782"/>
        <v>265560.59999999998</v>
      </c>
      <c r="I5619" s="5">
        <f t="shared" si="4782"/>
        <v>0</v>
      </c>
      <c r="J5619" s="5">
        <f t="shared" si="4782"/>
        <v>0</v>
      </c>
      <c r="K5619" s="5">
        <f t="shared" si="4782"/>
        <v>0</v>
      </c>
      <c r="L5619" s="5">
        <f t="shared" si="4782"/>
        <v>5113.1000000000004</v>
      </c>
      <c r="M5619" s="5">
        <f t="shared" si="4737"/>
        <v>270673.69999999995</v>
      </c>
      <c r="N5619" s="5">
        <f>N5620+N5622</f>
        <v>282479.43677999999</v>
      </c>
      <c r="O5619" s="5">
        <f t="shared" ref="O5619:V5619" si="4783">O5620+O5622</f>
        <v>175018.58116999999</v>
      </c>
      <c r="P5619" s="5">
        <f t="shared" si="4783"/>
        <v>0</v>
      </c>
      <c r="Q5619" s="5">
        <f t="shared" si="4783"/>
        <v>0</v>
      </c>
      <c r="R5619" s="5">
        <f t="shared" si="4783"/>
        <v>0</v>
      </c>
      <c r="S5619" s="5">
        <f t="shared" si="4783"/>
        <v>0</v>
      </c>
      <c r="T5619" s="5">
        <f t="shared" si="4783"/>
        <v>282479.33104999998</v>
      </c>
      <c r="U5619" s="5">
        <f t="shared" si="4783"/>
        <v>0</v>
      </c>
      <c r="V5619" s="5">
        <f t="shared" si="4783"/>
        <v>0</v>
      </c>
      <c r="W5619" s="5">
        <f t="shared" si="4745"/>
        <v>99.999962570726836</v>
      </c>
      <c r="X5619" s="27"/>
    </row>
    <row r="5620" spans="1:24" ht="78.75" customHeight="1" x14ac:dyDescent="0.3">
      <c r="A5620" s="4" t="s">
        <v>389</v>
      </c>
      <c r="B5620" s="4" t="s">
        <v>1785</v>
      </c>
      <c r="C5620" s="4" t="s">
        <v>392</v>
      </c>
      <c r="D5620" s="4" t="s">
        <v>18</v>
      </c>
      <c r="E5620" s="14" t="s">
        <v>528</v>
      </c>
      <c r="F5620" s="5">
        <f t="shared" si="4782"/>
        <v>265560.59999999998</v>
      </c>
      <c r="G5620" s="5">
        <f t="shared" si="4782"/>
        <v>265560.59999999998</v>
      </c>
      <c r="H5620" s="5">
        <f t="shared" si="4782"/>
        <v>265560.59999999998</v>
      </c>
      <c r="I5620" s="5">
        <f t="shared" si="4782"/>
        <v>0</v>
      </c>
      <c r="J5620" s="5">
        <f t="shared" si="4782"/>
        <v>0</v>
      </c>
      <c r="K5620" s="5">
        <f t="shared" si="4782"/>
        <v>0</v>
      </c>
      <c r="L5620" s="5">
        <f t="shared" si="4782"/>
        <v>5113.1000000000004</v>
      </c>
      <c r="M5620" s="5">
        <f t="shared" si="4737"/>
        <v>270673.69999999995</v>
      </c>
      <c r="N5620" s="5">
        <f>N5621</f>
        <v>282477.9657</v>
      </c>
      <c r="O5620" s="5">
        <f>O5621</f>
        <v>175018.58116999999</v>
      </c>
      <c r="P5620" s="5">
        <f t="shared" ref="P5620:V5620" si="4784">P5621</f>
        <v>0</v>
      </c>
      <c r="Q5620" s="5">
        <f t="shared" si="4784"/>
        <v>0</v>
      </c>
      <c r="R5620" s="5">
        <f t="shared" si="4784"/>
        <v>0</v>
      </c>
      <c r="S5620" s="5">
        <f t="shared" si="4784"/>
        <v>0</v>
      </c>
      <c r="T5620" s="5">
        <f t="shared" si="4784"/>
        <v>282477.85996999999</v>
      </c>
      <c r="U5620" s="5">
        <f t="shared" si="4784"/>
        <v>0</v>
      </c>
      <c r="V5620" s="42">
        <f t="shared" si="4784"/>
        <v>0</v>
      </c>
      <c r="W5620" s="5">
        <f t="shared" si="4745"/>
        <v>99.99996257053192</v>
      </c>
      <c r="X5620" s="27"/>
    </row>
    <row r="5621" spans="1:24" ht="31.5" customHeight="1" x14ac:dyDescent="0.3">
      <c r="A5621" s="4" t="s">
        <v>389</v>
      </c>
      <c r="B5621" s="4" t="s">
        <v>1785</v>
      </c>
      <c r="C5621" s="4" t="s">
        <v>392</v>
      </c>
      <c r="D5621" s="4" t="s">
        <v>28</v>
      </c>
      <c r="E5621" s="14" t="s">
        <v>530</v>
      </c>
      <c r="F5621" s="5">
        <v>265560.59999999998</v>
      </c>
      <c r="G5621" s="5">
        <v>265560.59999999998</v>
      </c>
      <c r="H5621" s="5">
        <v>265560.59999999998</v>
      </c>
      <c r="I5621" s="5"/>
      <c r="J5621" s="5"/>
      <c r="K5621" s="5"/>
      <c r="L5621" s="5">
        <f>2284.5+3667.1-838.5</f>
        <v>5113.1000000000004</v>
      </c>
      <c r="M5621" s="5">
        <f t="shared" si="4737"/>
        <v>270673.69999999995</v>
      </c>
      <c r="N5621" s="5">
        <v>282477.9657</v>
      </c>
      <c r="O5621" s="5">
        <v>175018.58116999999</v>
      </c>
      <c r="P5621" s="5">
        <v>0</v>
      </c>
      <c r="Q5621" s="5">
        <v>0</v>
      </c>
      <c r="R5621" s="5">
        <v>0</v>
      </c>
      <c r="S5621" s="5">
        <v>0</v>
      </c>
      <c r="T5621" s="5">
        <v>282477.85996999999</v>
      </c>
      <c r="U5621" s="5">
        <v>0</v>
      </c>
      <c r="V5621" s="42">
        <v>0</v>
      </c>
      <c r="W5621" s="5">
        <f t="shared" si="4745"/>
        <v>99.99996257053192</v>
      </c>
      <c r="X5621" s="27"/>
    </row>
    <row r="5622" spans="1:24" x14ac:dyDescent="0.3">
      <c r="A5622" s="4" t="s">
        <v>389</v>
      </c>
      <c r="B5622" s="4" t="s">
        <v>1785</v>
      </c>
      <c r="C5622" s="4" t="s">
        <v>392</v>
      </c>
      <c r="D5622" s="4" t="s">
        <v>131</v>
      </c>
      <c r="E5622" s="14" t="s">
        <v>533</v>
      </c>
      <c r="F5622" s="5"/>
      <c r="G5622" s="5"/>
      <c r="H5622" s="5"/>
      <c r="I5622" s="5"/>
      <c r="J5622" s="5"/>
      <c r="K5622" s="5"/>
      <c r="L5622" s="5"/>
      <c r="M5622" s="5">
        <f>M5623</f>
        <v>0</v>
      </c>
      <c r="N5622" s="5">
        <f t="shared" ref="N5622:V5622" si="4785">N5623</f>
        <v>1.4710799999999999</v>
      </c>
      <c r="O5622" s="5">
        <f t="shared" si="4785"/>
        <v>0</v>
      </c>
      <c r="P5622" s="5">
        <f t="shared" si="4785"/>
        <v>0</v>
      </c>
      <c r="Q5622" s="5">
        <f t="shared" si="4785"/>
        <v>0</v>
      </c>
      <c r="R5622" s="5">
        <f t="shared" si="4785"/>
        <v>0</v>
      </c>
      <c r="S5622" s="5">
        <f t="shared" si="4785"/>
        <v>0</v>
      </c>
      <c r="T5622" s="5">
        <f t="shared" si="4785"/>
        <v>1.4710799999999999</v>
      </c>
      <c r="U5622" s="5">
        <f t="shared" si="4785"/>
        <v>0</v>
      </c>
      <c r="V5622" s="5">
        <f t="shared" si="4785"/>
        <v>0</v>
      </c>
      <c r="W5622" s="5">
        <f t="shared" si="4745"/>
        <v>100</v>
      </c>
      <c r="X5622" s="27"/>
    </row>
    <row r="5623" spans="1:24" ht="31.5" customHeight="1" x14ac:dyDescent="0.3">
      <c r="A5623" s="4" t="s">
        <v>389</v>
      </c>
      <c r="B5623" s="4" t="s">
        <v>1785</v>
      </c>
      <c r="C5623" s="4" t="s">
        <v>392</v>
      </c>
      <c r="D5623" s="4" t="s">
        <v>354</v>
      </c>
      <c r="E5623" s="14" t="s">
        <v>535</v>
      </c>
      <c r="F5623" s="5"/>
      <c r="G5623" s="5"/>
      <c r="H5623" s="5"/>
      <c r="I5623" s="5"/>
      <c r="J5623" s="5"/>
      <c r="K5623" s="5"/>
      <c r="L5623" s="5"/>
      <c r="M5623" s="5">
        <v>0</v>
      </c>
      <c r="N5623" s="5">
        <v>1.4710799999999999</v>
      </c>
      <c r="O5623" s="5">
        <v>0</v>
      </c>
      <c r="P5623" s="5">
        <v>0</v>
      </c>
      <c r="Q5623" s="5">
        <v>0</v>
      </c>
      <c r="R5623" s="5">
        <v>0</v>
      </c>
      <c r="S5623" s="5">
        <v>0</v>
      </c>
      <c r="T5623" s="5">
        <v>1.4710799999999999</v>
      </c>
      <c r="U5623" s="5">
        <v>0</v>
      </c>
      <c r="V5623" s="5">
        <v>0</v>
      </c>
      <c r="W5623" s="5">
        <f t="shared" si="4745"/>
        <v>100</v>
      </c>
      <c r="X5623" s="27"/>
    </row>
    <row r="5624" spans="1:24" ht="31.5" customHeight="1" x14ac:dyDescent="0.3">
      <c r="A5624" s="4" t="s">
        <v>389</v>
      </c>
      <c r="B5624" s="4" t="s">
        <v>1785</v>
      </c>
      <c r="C5624" s="4" t="s">
        <v>393</v>
      </c>
      <c r="D5624" s="4"/>
      <c r="E5624" s="14" t="s">
        <v>828</v>
      </c>
      <c r="F5624" s="5">
        <f t="shared" ref="F5624:K5624" si="4786">F5625+F5627+F5629</f>
        <v>28199.4</v>
      </c>
      <c r="G5624" s="5">
        <f t="shared" si="4786"/>
        <v>28199.4</v>
      </c>
      <c r="H5624" s="5">
        <f t="shared" si="4786"/>
        <v>28199.4</v>
      </c>
      <c r="I5624" s="5">
        <f t="shared" si="4786"/>
        <v>0</v>
      </c>
      <c r="J5624" s="5">
        <f t="shared" si="4786"/>
        <v>0</v>
      </c>
      <c r="K5624" s="5">
        <f t="shared" si="4786"/>
        <v>0</v>
      </c>
      <c r="L5624" s="5">
        <f>L5625+L5627+L5629+L5631</f>
        <v>1114.3</v>
      </c>
      <c r="M5624" s="5">
        <f t="shared" si="4737"/>
        <v>29313.7</v>
      </c>
      <c r="N5624" s="5">
        <f>N5625+N5627+N5629+N5631</f>
        <v>18612.463219999998</v>
      </c>
      <c r="O5624" s="5">
        <f>O5625+O5627+O5629+O5631</f>
        <v>12929.519989999999</v>
      </c>
      <c r="P5624" s="5">
        <f t="shared" ref="P5624:V5624" si="4787">P5625+P5627+P5629+P5631</f>
        <v>0</v>
      </c>
      <c r="Q5624" s="5">
        <f t="shared" si="4787"/>
        <v>0</v>
      </c>
      <c r="R5624" s="5">
        <f t="shared" si="4787"/>
        <v>0</v>
      </c>
      <c r="S5624" s="5">
        <f t="shared" si="4787"/>
        <v>0</v>
      </c>
      <c r="T5624" s="5">
        <f>T5625+T5627+T5629+T5631</f>
        <v>18546.831009999998</v>
      </c>
      <c r="U5624" s="5">
        <f t="shared" si="4787"/>
        <v>0</v>
      </c>
      <c r="V5624" s="42">
        <f t="shared" si="4787"/>
        <v>0</v>
      </c>
      <c r="W5624" s="5">
        <f t="shared" si="4745"/>
        <v>99.647374937834797</v>
      </c>
      <c r="X5624" s="27"/>
    </row>
    <row r="5625" spans="1:24" ht="78.75" customHeight="1" x14ac:dyDescent="0.3">
      <c r="A5625" s="4" t="s">
        <v>389</v>
      </c>
      <c r="B5625" s="4" t="s">
        <v>1785</v>
      </c>
      <c r="C5625" s="4" t="s">
        <v>393</v>
      </c>
      <c r="D5625" s="4" t="s">
        <v>18</v>
      </c>
      <c r="E5625" s="14" t="s">
        <v>528</v>
      </c>
      <c r="F5625" s="5">
        <f t="shared" ref="F5625:L5625" si="4788">F5626</f>
        <v>1720</v>
      </c>
      <c r="G5625" s="5">
        <f t="shared" si="4788"/>
        <v>1720</v>
      </c>
      <c r="H5625" s="5">
        <f t="shared" si="4788"/>
        <v>1720</v>
      </c>
      <c r="I5625" s="5">
        <f t="shared" si="4788"/>
        <v>0</v>
      </c>
      <c r="J5625" s="5">
        <f t="shared" si="4788"/>
        <v>0</v>
      </c>
      <c r="K5625" s="5">
        <f t="shared" si="4788"/>
        <v>0</v>
      </c>
      <c r="L5625" s="5">
        <f t="shared" si="4788"/>
        <v>0</v>
      </c>
      <c r="M5625" s="5">
        <f t="shared" si="4737"/>
        <v>1720</v>
      </c>
      <c r="N5625" s="5">
        <f>N5626</f>
        <v>2139.3458900000001</v>
      </c>
      <c r="O5625" s="5">
        <f>O5626</f>
        <v>1627.2865999999999</v>
      </c>
      <c r="P5625" s="5">
        <f t="shared" ref="P5625:V5625" si="4789">P5626</f>
        <v>0</v>
      </c>
      <c r="Q5625" s="5">
        <f t="shared" si="4789"/>
        <v>0</v>
      </c>
      <c r="R5625" s="5">
        <f t="shared" si="4789"/>
        <v>0</v>
      </c>
      <c r="S5625" s="5">
        <f t="shared" si="4789"/>
        <v>0</v>
      </c>
      <c r="T5625" s="5">
        <f t="shared" si="4789"/>
        <v>2076.2075799999998</v>
      </c>
      <c r="U5625" s="5">
        <f t="shared" si="4789"/>
        <v>0</v>
      </c>
      <c r="V5625" s="42">
        <f t="shared" si="4789"/>
        <v>0</v>
      </c>
      <c r="W5625" s="5">
        <f t="shared" si="4745"/>
        <v>97.048709594127374</v>
      </c>
      <c r="X5625" s="27"/>
    </row>
    <row r="5626" spans="1:24" ht="31.5" customHeight="1" x14ac:dyDescent="0.3">
      <c r="A5626" s="4" t="s">
        <v>389</v>
      </c>
      <c r="B5626" s="4" t="s">
        <v>1785</v>
      </c>
      <c r="C5626" s="4" t="s">
        <v>393</v>
      </c>
      <c r="D5626" s="4" t="s">
        <v>28</v>
      </c>
      <c r="E5626" s="14" t="s">
        <v>530</v>
      </c>
      <c r="F5626" s="5">
        <v>1720</v>
      </c>
      <c r="G5626" s="5">
        <v>1720</v>
      </c>
      <c r="H5626" s="5">
        <v>1720</v>
      </c>
      <c r="I5626" s="5"/>
      <c r="J5626" s="5"/>
      <c r="K5626" s="5"/>
      <c r="L5626" s="5"/>
      <c r="M5626" s="5">
        <f t="shared" si="4737"/>
        <v>1720</v>
      </c>
      <c r="N5626" s="5">
        <v>2139.3458900000001</v>
      </c>
      <c r="O5626" s="5">
        <v>1627.2865999999999</v>
      </c>
      <c r="P5626" s="5">
        <v>0</v>
      </c>
      <c r="Q5626" s="5">
        <v>0</v>
      </c>
      <c r="R5626" s="5">
        <v>0</v>
      </c>
      <c r="S5626" s="5">
        <v>0</v>
      </c>
      <c r="T5626" s="5">
        <v>2076.2075799999998</v>
      </c>
      <c r="U5626" s="5">
        <v>0</v>
      </c>
      <c r="V5626" s="42">
        <v>0</v>
      </c>
      <c r="W5626" s="5">
        <f t="shared" si="4745"/>
        <v>97.048709594127374</v>
      </c>
      <c r="X5626" s="27"/>
    </row>
    <row r="5627" spans="1:24" ht="31.5" customHeight="1" x14ac:dyDescent="0.3">
      <c r="A5627" s="4" t="s">
        <v>389</v>
      </c>
      <c r="B5627" s="4" t="s">
        <v>1785</v>
      </c>
      <c r="C5627" s="4" t="s">
        <v>393</v>
      </c>
      <c r="D5627" s="4" t="s">
        <v>11</v>
      </c>
      <c r="E5627" s="14" t="s">
        <v>531</v>
      </c>
      <c r="F5627" s="5">
        <f t="shared" ref="F5627:L5627" si="4790">F5628</f>
        <v>26029.4</v>
      </c>
      <c r="G5627" s="5">
        <f t="shared" si="4790"/>
        <v>26029.4</v>
      </c>
      <c r="H5627" s="5">
        <f t="shared" si="4790"/>
        <v>26029.4</v>
      </c>
      <c r="I5627" s="5">
        <f t="shared" si="4790"/>
        <v>0</v>
      </c>
      <c r="J5627" s="5">
        <f t="shared" si="4790"/>
        <v>0</v>
      </c>
      <c r="K5627" s="5">
        <f t="shared" si="4790"/>
        <v>0</v>
      </c>
      <c r="L5627" s="5">
        <f t="shared" si="4790"/>
        <v>179.3</v>
      </c>
      <c r="M5627" s="5">
        <f t="shared" si="4737"/>
        <v>26208.7</v>
      </c>
      <c r="N5627" s="5">
        <f>N5628</f>
        <v>14397.117329999999</v>
      </c>
      <c r="O5627" s="5">
        <f>O5628</f>
        <v>9696.2333899999994</v>
      </c>
      <c r="P5627" s="5">
        <f t="shared" ref="P5627:V5627" si="4791">P5628</f>
        <v>0</v>
      </c>
      <c r="Q5627" s="5">
        <f t="shared" si="4791"/>
        <v>0</v>
      </c>
      <c r="R5627" s="5">
        <f t="shared" si="4791"/>
        <v>0</v>
      </c>
      <c r="S5627" s="5">
        <f t="shared" si="4791"/>
        <v>0</v>
      </c>
      <c r="T5627" s="5">
        <f t="shared" si="4791"/>
        <v>14394.62343</v>
      </c>
      <c r="U5627" s="5">
        <f t="shared" si="4791"/>
        <v>0</v>
      </c>
      <c r="V5627" s="42">
        <f t="shared" si="4791"/>
        <v>0</v>
      </c>
      <c r="W5627" s="5">
        <f t="shared" si="4745"/>
        <v>99.982677782344638</v>
      </c>
      <c r="X5627" s="27"/>
    </row>
    <row r="5628" spans="1:24" ht="31.5" customHeight="1" x14ac:dyDescent="0.3">
      <c r="A5628" s="4" t="s">
        <v>389</v>
      </c>
      <c r="B5628" s="4" t="s">
        <v>1785</v>
      </c>
      <c r="C5628" s="4" t="s">
        <v>393</v>
      </c>
      <c r="D5628" s="4" t="s">
        <v>12</v>
      </c>
      <c r="E5628" s="14" t="s">
        <v>532</v>
      </c>
      <c r="F5628" s="5">
        <v>26029.4</v>
      </c>
      <c r="G5628" s="5">
        <v>26029.4</v>
      </c>
      <c r="H5628" s="5">
        <v>26029.4</v>
      </c>
      <c r="I5628" s="5"/>
      <c r="J5628" s="5"/>
      <c r="K5628" s="5"/>
      <c r="L5628" s="5">
        <v>179.3</v>
      </c>
      <c r="M5628" s="5">
        <f t="shared" si="4737"/>
        <v>26208.7</v>
      </c>
      <c r="N5628" s="5">
        <v>14397.117329999999</v>
      </c>
      <c r="O5628" s="5">
        <v>9696.2333899999994</v>
      </c>
      <c r="P5628" s="5">
        <v>0</v>
      </c>
      <c r="Q5628" s="5">
        <v>0</v>
      </c>
      <c r="R5628" s="5">
        <v>0</v>
      </c>
      <c r="S5628" s="5">
        <v>0</v>
      </c>
      <c r="T5628" s="5">
        <v>14394.62343</v>
      </c>
      <c r="U5628" s="5">
        <v>0</v>
      </c>
      <c r="V5628" s="42">
        <v>0</v>
      </c>
      <c r="W5628" s="5">
        <f t="shared" si="4745"/>
        <v>99.982677782344638</v>
      </c>
      <c r="X5628" s="27"/>
    </row>
    <row r="5629" spans="1:24" ht="15.75" hidden="1" customHeight="1" x14ac:dyDescent="0.3">
      <c r="A5629" s="4" t="s">
        <v>389</v>
      </c>
      <c r="B5629" s="4" t="s">
        <v>1785</v>
      </c>
      <c r="C5629" s="4" t="s">
        <v>393</v>
      </c>
      <c r="D5629" s="4" t="s">
        <v>131</v>
      </c>
      <c r="E5629" s="14" t="s">
        <v>533</v>
      </c>
      <c r="F5629" s="5">
        <f t="shared" ref="F5629:L5629" si="4792">F5630</f>
        <v>450</v>
      </c>
      <c r="G5629" s="5">
        <f t="shared" si="4792"/>
        <v>450</v>
      </c>
      <c r="H5629" s="5">
        <f t="shared" si="4792"/>
        <v>450</v>
      </c>
      <c r="I5629" s="5">
        <f t="shared" si="4792"/>
        <v>0</v>
      </c>
      <c r="J5629" s="5">
        <f t="shared" si="4792"/>
        <v>0</v>
      </c>
      <c r="K5629" s="5">
        <f t="shared" si="4792"/>
        <v>0</v>
      </c>
      <c r="L5629" s="5">
        <f t="shared" si="4792"/>
        <v>0</v>
      </c>
      <c r="M5629" s="5">
        <f t="shared" si="4737"/>
        <v>450</v>
      </c>
      <c r="N5629" s="5">
        <f>N5630</f>
        <v>0</v>
      </c>
      <c r="O5629" s="5">
        <f>O5630</f>
        <v>0</v>
      </c>
      <c r="P5629" s="5">
        <f t="shared" ref="P5629:V5629" si="4793">P5630</f>
        <v>0</v>
      </c>
      <c r="Q5629" s="5">
        <f t="shared" si="4793"/>
        <v>0</v>
      </c>
      <c r="R5629" s="5">
        <f t="shared" si="4793"/>
        <v>0</v>
      </c>
      <c r="S5629" s="5">
        <f t="shared" si="4793"/>
        <v>0</v>
      </c>
      <c r="T5629" s="5">
        <f t="shared" si="4793"/>
        <v>0</v>
      </c>
      <c r="U5629" s="5">
        <f t="shared" si="4793"/>
        <v>0</v>
      </c>
      <c r="V5629" s="42">
        <f t="shared" si="4793"/>
        <v>0</v>
      </c>
      <c r="W5629" s="5" t="e">
        <f t="shared" si="4745"/>
        <v>#DIV/0!</v>
      </c>
      <c r="X5629" s="25" t="s">
        <v>1591</v>
      </c>
    </row>
    <row r="5630" spans="1:24" ht="15.75" hidden="1" customHeight="1" x14ac:dyDescent="0.3">
      <c r="A5630" s="4" t="s">
        <v>389</v>
      </c>
      <c r="B5630" s="4" t="s">
        <v>1785</v>
      </c>
      <c r="C5630" s="4" t="s">
        <v>393</v>
      </c>
      <c r="D5630" s="4" t="s">
        <v>394</v>
      </c>
      <c r="E5630" s="14" t="s">
        <v>538</v>
      </c>
      <c r="F5630" s="5">
        <v>450</v>
      </c>
      <c r="G5630" s="5">
        <v>450</v>
      </c>
      <c r="H5630" s="5">
        <v>450</v>
      </c>
      <c r="I5630" s="5"/>
      <c r="J5630" s="5"/>
      <c r="K5630" s="5"/>
      <c r="L5630" s="5"/>
      <c r="M5630" s="5">
        <f t="shared" si="4737"/>
        <v>450</v>
      </c>
      <c r="N5630" s="5">
        <v>0</v>
      </c>
      <c r="O5630" s="5">
        <v>0</v>
      </c>
      <c r="P5630" s="5">
        <v>0</v>
      </c>
      <c r="Q5630" s="5">
        <v>0</v>
      </c>
      <c r="R5630" s="5">
        <v>0</v>
      </c>
      <c r="S5630" s="5">
        <v>0</v>
      </c>
      <c r="T5630" s="5">
        <v>0</v>
      </c>
      <c r="U5630" s="5">
        <v>0</v>
      </c>
      <c r="V5630" s="42">
        <v>0</v>
      </c>
      <c r="W5630" s="5" t="e">
        <f t="shared" si="4745"/>
        <v>#DIV/0!</v>
      </c>
      <c r="X5630" s="25" t="s">
        <v>1591</v>
      </c>
    </row>
    <row r="5631" spans="1:24" ht="15.75" customHeight="1" x14ac:dyDescent="0.3">
      <c r="A5631" s="4" t="s">
        <v>389</v>
      </c>
      <c r="B5631" s="4" t="s">
        <v>1785</v>
      </c>
      <c r="C5631" s="4" t="s">
        <v>393</v>
      </c>
      <c r="D5631" s="4" t="s">
        <v>13</v>
      </c>
      <c r="E5631" s="14" t="s">
        <v>547</v>
      </c>
      <c r="F5631" s="5"/>
      <c r="G5631" s="5"/>
      <c r="H5631" s="5"/>
      <c r="I5631" s="5"/>
      <c r="J5631" s="5"/>
      <c r="K5631" s="5"/>
      <c r="L5631" s="5">
        <f>L5632</f>
        <v>935</v>
      </c>
      <c r="M5631" s="5">
        <f t="shared" si="4737"/>
        <v>935</v>
      </c>
      <c r="N5631" s="5">
        <f>N5632</f>
        <v>2076</v>
      </c>
      <c r="O5631" s="5">
        <f>O5632</f>
        <v>1606</v>
      </c>
      <c r="P5631" s="5">
        <f t="shared" ref="P5631:V5631" si="4794">P5632</f>
        <v>0</v>
      </c>
      <c r="Q5631" s="5">
        <f t="shared" si="4794"/>
        <v>0</v>
      </c>
      <c r="R5631" s="5">
        <f t="shared" si="4794"/>
        <v>0</v>
      </c>
      <c r="S5631" s="5">
        <f t="shared" si="4794"/>
        <v>0</v>
      </c>
      <c r="T5631" s="5">
        <f t="shared" si="4794"/>
        <v>2076</v>
      </c>
      <c r="U5631" s="5">
        <f t="shared" si="4794"/>
        <v>0</v>
      </c>
      <c r="V5631" s="42">
        <f t="shared" si="4794"/>
        <v>0</v>
      </c>
      <c r="W5631" s="5">
        <f t="shared" si="4745"/>
        <v>100</v>
      </c>
      <c r="X5631" s="27"/>
    </row>
    <row r="5632" spans="1:24" ht="15.75" customHeight="1" x14ac:dyDescent="0.3">
      <c r="A5632" s="4" t="s">
        <v>389</v>
      </c>
      <c r="B5632" s="4" t="s">
        <v>1785</v>
      </c>
      <c r="C5632" s="4" t="s">
        <v>393</v>
      </c>
      <c r="D5632" s="4" t="s">
        <v>20</v>
      </c>
      <c r="E5632" s="14" t="s">
        <v>550</v>
      </c>
      <c r="F5632" s="5"/>
      <c r="G5632" s="5"/>
      <c r="H5632" s="5"/>
      <c r="I5632" s="5"/>
      <c r="J5632" s="5"/>
      <c r="K5632" s="5"/>
      <c r="L5632" s="5">
        <v>935</v>
      </c>
      <c r="M5632" s="5">
        <f t="shared" si="4737"/>
        <v>935</v>
      </c>
      <c r="N5632" s="5">
        <v>2076</v>
      </c>
      <c r="O5632" s="5">
        <v>1606</v>
      </c>
      <c r="P5632" s="5">
        <v>0</v>
      </c>
      <c r="Q5632" s="5">
        <v>0</v>
      </c>
      <c r="R5632" s="5">
        <v>0</v>
      </c>
      <c r="S5632" s="5">
        <v>0</v>
      </c>
      <c r="T5632" s="5">
        <v>2076</v>
      </c>
      <c r="U5632" s="5">
        <v>0</v>
      </c>
      <c r="V5632" s="42">
        <v>0</v>
      </c>
      <c r="W5632" s="5">
        <f t="shared" si="4745"/>
        <v>100</v>
      </c>
      <c r="X5632" s="27"/>
    </row>
    <row r="5633" spans="1:24" ht="47.25" hidden="1" customHeight="1" x14ac:dyDescent="0.25">
      <c r="A5633" s="4" t="s">
        <v>389</v>
      </c>
      <c r="B5633" s="4" t="s">
        <v>1785</v>
      </c>
      <c r="C5633" s="4" t="s">
        <v>38</v>
      </c>
      <c r="D5633" s="4"/>
      <c r="E5633" s="14" t="s">
        <v>838</v>
      </c>
      <c r="F5633" s="5">
        <f t="shared" ref="F5633:L5636" si="4795">F5634</f>
        <v>0</v>
      </c>
      <c r="G5633" s="5">
        <f t="shared" si="4795"/>
        <v>0</v>
      </c>
      <c r="H5633" s="5">
        <f t="shared" si="4795"/>
        <v>0</v>
      </c>
      <c r="I5633" s="5">
        <f t="shared" si="4795"/>
        <v>0</v>
      </c>
      <c r="J5633" s="5">
        <f t="shared" si="4795"/>
        <v>0</v>
      </c>
      <c r="K5633" s="5">
        <f t="shared" si="4795"/>
        <v>0</v>
      </c>
      <c r="L5633" s="5">
        <f t="shared" si="4795"/>
        <v>0</v>
      </c>
      <c r="M5633" s="5">
        <f t="shared" si="4737"/>
        <v>0</v>
      </c>
      <c r="N5633" s="5">
        <f t="shared" ref="N5633:O5636" si="4796">N5634</f>
        <v>0</v>
      </c>
      <c r="O5633" s="5">
        <f t="shared" si="4796"/>
        <v>0</v>
      </c>
      <c r="P5633" s="5">
        <f t="shared" ref="P5633:V5636" si="4797">P5634</f>
        <v>0</v>
      </c>
      <c r="Q5633" s="5">
        <f t="shared" si="4797"/>
        <v>0</v>
      </c>
      <c r="R5633" s="5">
        <f t="shared" si="4797"/>
        <v>0</v>
      </c>
      <c r="S5633" s="5">
        <f t="shared" si="4797"/>
        <v>0</v>
      </c>
      <c r="T5633" s="5">
        <f t="shared" si="4797"/>
        <v>0</v>
      </c>
      <c r="U5633" s="5">
        <f t="shared" si="4797"/>
        <v>0</v>
      </c>
      <c r="V5633" s="42">
        <f t="shared" si="4797"/>
        <v>0</v>
      </c>
      <c r="W5633" s="5" t="e">
        <f t="shared" si="4745"/>
        <v>#DIV/0!</v>
      </c>
      <c r="X5633" s="27" t="s">
        <v>1591</v>
      </c>
    </row>
    <row r="5634" spans="1:24" ht="47.25" hidden="1" customHeight="1" x14ac:dyDescent="0.25">
      <c r="A5634" s="4" t="s">
        <v>389</v>
      </c>
      <c r="B5634" s="4" t="s">
        <v>1785</v>
      </c>
      <c r="C5634" s="4" t="s">
        <v>1355</v>
      </c>
      <c r="D5634" s="4"/>
      <c r="E5634" s="14" t="s">
        <v>1357</v>
      </c>
      <c r="F5634" s="5">
        <f t="shared" si="4795"/>
        <v>0</v>
      </c>
      <c r="G5634" s="5">
        <f t="shared" si="4795"/>
        <v>0</v>
      </c>
      <c r="H5634" s="5">
        <f t="shared" si="4795"/>
        <v>0</v>
      </c>
      <c r="I5634" s="5">
        <f t="shared" si="4795"/>
        <v>0</v>
      </c>
      <c r="J5634" s="5">
        <f t="shared" si="4795"/>
        <v>0</v>
      </c>
      <c r="K5634" s="5">
        <f t="shared" si="4795"/>
        <v>0</v>
      </c>
      <c r="L5634" s="5">
        <f t="shared" si="4795"/>
        <v>0</v>
      </c>
      <c r="M5634" s="5">
        <f t="shared" si="4737"/>
        <v>0</v>
      </c>
      <c r="N5634" s="5">
        <f t="shared" si="4796"/>
        <v>0</v>
      </c>
      <c r="O5634" s="5">
        <f t="shared" si="4796"/>
        <v>0</v>
      </c>
      <c r="P5634" s="5">
        <f t="shared" si="4797"/>
        <v>0</v>
      </c>
      <c r="Q5634" s="5">
        <f t="shared" si="4797"/>
        <v>0</v>
      </c>
      <c r="R5634" s="5">
        <f t="shared" si="4797"/>
        <v>0</v>
      </c>
      <c r="S5634" s="5">
        <f t="shared" si="4797"/>
        <v>0</v>
      </c>
      <c r="T5634" s="5">
        <f t="shared" si="4797"/>
        <v>0</v>
      </c>
      <c r="U5634" s="5">
        <f t="shared" si="4797"/>
        <v>0</v>
      </c>
      <c r="V5634" s="42">
        <f t="shared" si="4797"/>
        <v>0</v>
      </c>
      <c r="W5634" s="5" t="e">
        <f t="shared" si="4745"/>
        <v>#DIV/0!</v>
      </c>
      <c r="X5634" s="27" t="s">
        <v>1591</v>
      </c>
    </row>
    <row r="5635" spans="1:24" ht="31.5" hidden="1" customHeight="1" x14ac:dyDescent="0.25">
      <c r="A5635" s="4" t="s">
        <v>389</v>
      </c>
      <c r="B5635" s="4" t="s">
        <v>1785</v>
      </c>
      <c r="C5635" s="4" t="s">
        <v>1356</v>
      </c>
      <c r="D5635" s="4"/>
      <c r="E5635" s="14" t="s">
        <v>1358</v>
      </c>
      <c r="F5635" s="5">
        <f t="shared" si="4795"/>
        <v>0</v>
      </c>
      <c r="G5635" s="5">
        <f t="shared" si="4795"/>
        <v>0</v>
      </c>
      <c r="H5635" s="5">
        <f t="shared" si="4795"/>
        <v>0</v>
      </c>
      <c r="I5635" s="5">
        <f t="shared" si="4795"/>
        <v>0</v>
      </c>
      <c r="J5635" s="5">
        <f t="shared" si="4795"/>
        <v>0</v>
      </c>
      <c r="K5635" s="5">
        <f t="shared" si="4795"/>
        <v>0</v>
      </c>
      <c r="L5635" s="5">
        <f t="shared" si="4795"/>
        <v>0</v>
      </c>
      <c r="M5635" s="5">
        <f t="shared" si="4737"/>
        <v>0</v>
      </c>
      <c r="N5635" s="5">
        <f t="shared" si="4796"/>
        <v>0</v>
      </c>
      <c r="O5635" s="5">
        <f t="shared" si="4796"/>
        <v>0</v>
      </c>
      <c r="P5635" s="5">
        <f t="shared" si="4797"/>
        <v>0</v>
      </c>
      <c r="Q5635" s="5">
        <f t="shared" si="4797"/>
        <v>0</v>
      </c>
      <c r="R5635" s="5">
        <f t="shared" si="4797"/>
        <v>0</v>
      </c>
      <c r="S5635" s="5">
        <f t="shared" si="4797"/>
        <v>0</v>
      </c>
      <c r="T5635" s="5">
        <f t="shared" si="4797"/>
        <v>0</v>
      </c>
      <c r="U5635" s="5">
        <f t="shared" si="4797"/>
        <v>0</v>
      </c>
      <c r="V5635" s="42">
        <f t="shared" si="4797"/>
        <v>0</v>
      </c>
      <c r="W5635" s="5" t="e">
        <f t="shared" si="4745"/>
        <v>#DIV/0!</v>
      </c>
      <c r="X5635" s="27" t="s">
        <v>1591</v>
      </c>
    </row>
    <row r="5636" spans="1:24" ht="31.5" hidden="1" customHeight="1" x14ac:dyDescent="0.3">
      <c r="A5636" s="4" t="s">
        <v>389</v>
      </c>
      <c r="B5636" s="4" t="s">
        <v>1785</v>
      </c>
      <c r="C5636" s="4" t="s">
        <v>1356</v>
      </c>
      <c r="D5636" s="4" t="s">
        <v>11</v>
      </c>
      <c r="E5636" s="14" t="s">
        <v>531</v>
      </c>
      <c r="F5636" s="5">
        <f t="shared" si="4795"/>
        <v>0</v>
      </c>
      <c r="G5636" s="5">
        <f t="shared" si="4795"/>
        <v>0</v>
      </c>
      <c r="H5636" s="5">
        <f t="shared" si="4795"/>
        <v>0</v>
      </c>
      <c r="I5636" s="5">
        <f t="shared" si="4795"/>
        <v>0</v>
      </c>
      <c r="J5636" s="5">
        <f t="shared" si="4795"/>
        <v>0</v>
      </c>
      <c r="K5636" s="5">
        <f t="shared" si="4795"/>
        <v>0</v>
      </c>
      <c r="L5636" s="5">
        <f t="shared" si="4795"/>
        <v>0</v>
      </c>
      <c r="M5636" s="5">
        <f t="shared" si="4737"/>
        <v>0</v>
      </c>
      <c r="N5636" s="5">
        <f t="shared" si="4796"/>
        <v>0</v>
      </c>
      <c r="O5636" s="5">
        <f t="shared" si="4796"/>
        <v>0</v>
      </c>
      <c r="P5636" s="5">
        <f t="shared" si="4797"/>
        <v>0</v>
      </c>
      <c r="Q5636" s="5">
        <f t="shared" si="4797"/>
        <v>0</v>
      </c>
      <c r="R5636" s="5">
        <f t="shared" si="4797"/>
        <v>0</v>
      </c>
      <c r="S5636" s="5">
        <f t="shared" si="4797"/>
        <v>0</v>
      </c>
      <c r="T5636" s="5">
        <f t="shared" si="4797"/>
        <v>0</v>
      </c>
      <c r="U5636" s="5">
        <f t="shared" si="4797"/>
        <v>0</v>
      </c>
      <c r="V5636" s="42">
        <f t="shared" si="4797"/>
        <v>0</v>
      </c>
      <c r="W5636" s="5" t="e">
        <f t="shared" si="4745"/>
        <v>#DIV/0!</v>
      </c>
      <c r="X5636" s="27" t="s">
        <v>1591</v>
      </c>
    </row>
    <row r="5637" spans="1:24" ht="31.5" hidden="1" customHeight="1" x14ac:dyDescent="0.3">
      <c r="A5637" s="4" t="s">
        <v>389</v>
      </c>
      <c r="B5637" s="4" t="s">
        <v>1785</v>
      </c>
      <c r="C5637" s="4" t="s">
        <v>1356</v>
      </c>
      <c r="D5637" s="4" t="s">
        <v>12</v>
      </c>
      <c r="E5637" s="14" t="s">
        <v>532</v>
      </c>
      <c r="F5637" s="5"/>
      <c r="G5637" s="5"/>
      <c r="H5637" s="5"/>
      <c r="I5637" s="5"/>
      <c r="J5637" s="5"/>
      <c r="K5637" s="5"/>
      <c r="L5637" s="5"/>
      <c r="M5637" s="5">
        <f t="shared" si="4737"/>
        <v>0</v>
      </c>
      <c r="N5637" s="5">
        <v>0</v>
      </c>
      <c r="O5637" s="5">
        <v>0</v>
      </c>
      <c r="P5637" s="5">
        <v>0</v>
      </c>
      <c r="Q5637" s="5">
        <v>0</v>
      </c>
      <c r="R5637" s="5">
        <v>0</v>
      </c>
      <c r="S5637" s="5">
        <v>0</v>
      </c>
      <c r="T5637" s="5">
        <v>0</v>
      </c>
      <c r="U5637" s="5">
        <v>0</v>
      </c>
      <c r="V5637" s="42">
        <v>0</v>
      </c>
      <c r="W5637" s="5" t="e">
        <f t="shared" si="4745"/>
        <v>#DIV/0!</v>
      </c>
      <c r="X5637" s="27" t="s">
        <v>1591</v>
      </c>
    </row>
    <row r="5638" spans="1:24" s="10" customFormat="1" ht="15.75" customHeight="1" x14ac:dyDescent="0.3">
      <c r="A5638" s="9" t="s">
        <v>389</v>
      </c>
      <c r="B5638" s="9" t="s">
        <v>1760</v>
      </c>
      <c r="C5638" s="9"/>
      <c r="D5638" s="9"/>
      <c r="E5638" s="13" t="s">
        <v>506</v>
      </c>
      <c r="F5638" s="11">
        <f t="shared" ref="F5638:L5638" si="4798">F5639+F5682+F5688+F5676+F5765</f>
        <v>495643.2</v>
      </c>
      <c r="G5638" s="11">
        <f t="shared" si="4798"/>
        <v>478520.5</v>
      </c>
      <c r="H5638" s="11">
        <f t="shared" si="4798"/>
        <v>469290.5</v>
      </c>
      <c r="I5638" s="11">
        <f t="shared" si="4798"/>
        <v>0</v>
      </c>
      <c r="J5638" s="11">
        <f t="shared" si="4798"/>
        <v>0</v>
      </c>
      <c r="K5638" s="11">
        <f t="shared" si="4798"/>
        <v>0</v>
      </c>
      <c r="L5638" s="11">
        <f t="shared" si="4798"/>
        <v>14423.131000000001</v>
      </c>
      <c r="M5638" s="11">
        <f t="shared" si="4737"/>
        <v>510066.33100000001</v>
      </c>
      <c r="N5638" s="11">
        <f t="shared" ref="N5638:V5638" si="4799">N5639+N5682+N5688+N5676+N5765</f>
        <v>371088.53289000003</v>
      </c>
      <c r="O5638" s="11">
        <f t="shared" si="4799"/>
        <v>251371.54558000001</v>
      </c>
      <c r="P5638" s="11">
        <f t="shared" si="4799"/>
        <v>2033.3025</v>
      </c>
      <c r="Q5638" s="11">
        <f t="shared" si="4799"/>
        <v>120</v>
      </c>
      <c r="R5638" s="11">
        <f t="shared" si="4799"/>
        <v>0</v>
      </c>
      <c r="S5638" s="11">
        <f t="shared" si="4799"/>
        <v>0</v>
      </c>
      <c r="T5638" s="11">
        <f t="shared" si="4799"/>
        <v>362884.03557000001</v>
      </c>
      <c r="U5638" s="11">
        <f t="shared" si="4799"/>
        <v>2033.3025</v>
      </c>
      <c r="V5638" s="41">
        <f t="shared" si="4799"/>
        <v>0</v>
      </c>
      <c r="W5638" s="11">
        <f t="shared" si="4745"/>
        <v>97.78907279723677</v>
      </c>
      <c r="X5638" s="26"/>
    </row>
    <row r="5639" spans="1:24" ht="15.75" customHeight="1" x14ac:dyDescent="0.3">
      <c r="A5639" s="4" t="s">
        <v>389</v>
      </c>
      <c r="B5639" s="4" t="s">
        <v>1760</v>
      </c>
      <c r="C5639" s="4" t="s">
        <v>122</v>
      </c>
      <c r="D5639" s="4"/>
      <c r="E5639" s="14" t="s">
        <v>1042</v>
      </c>
      <c r="F5639" s="5">
        <f t="shared" ref="F5639:L5639" si="4800">F5640+F5661</f>
        <v>40452</v>
      </c>
      <c r="G5639" s="5">
        <f t="shared" si="4800"/>
        <v>40452</v>
      </c>
      <c r="H5639" s="5">
        <f t="shared" si="4800"/>
        <v>40452</v>
      </c>
      <c r="I5639" s="5">
        <f t="shared" si="4800"/>
        <v>0</v>
      </c>
      <c r="J5639" s="5">
        <f t="shared" si="4800"/>
        <v>0</v>
      </c>
      <c r="K5639" s="5">
        <f t="shared" si="4800"/>
        <v>0</v>
      </c>
      <c r="L5639" s="5">
        <f t="shared" si="4800"/>
        <v>-7672.7340000000004</v>
      </c>
      <c r="M5639" s="5">
        <f t="shared" ref="M5639:M5704" si="4801">F5639+I5639+L5639</f>
        <v>32779.266000000003</v>
      </c>
      <c r="N5639" s="5">
        <f>N5640+N5661</f>
        <v>32768.165999999997</v>
      </c>
      <c r="O5639" s="5">
        <f>O5640+O5661</f>
        <v>30369.36764</v>
      </c>
      <c r="P5639" s="5">
        <f t="shared" ref="P5639:V5639" si="4802">P5640+P5661</f>
        <v>0</v>
      </c>
      <c r="Q5639" s="5">
        <f t="shared" si="4802"/>
        <v>0</v>
      </c>
      <c r="R5639" s="5">
        <f t="shared" si="4802"/>
        <v>0</v>
      </c>
      <c r="S5639" s="5">
        <f t="shared" si="4802"/>
        <v>0</v>
      </c>
      <c r="T5639" s="5">
        <f t="shared" si="4802"/>
        <v>32768.134379999996</v>
      </c>
      <c r="U5639" s="5">
        <f t="shared" si="4802"/>
        <v>0</v>
      </c>
      <c r="V5639" s="42">
        <f t="shared" si="4802"/>
        <v>0</v>
      </c>
      <c r="W5639" s="5">
        <f t="shared" si="4745"/>
        <v>99.999903503906808</v>
      </c>
      <c r="X5639" s="27"/>
    </row>
    <row r="5640" spans="1:24" ht="31.5" customHeight="1" x14ac:dyDescent="0.3">
      <c r="A5640" s="4" t="s">
        <v>389</v>
      </c>
      <c r="B5640" s="4" t="s">
        <v>1760</v>
      </c>
      <c r="C5640" s="4" t="s">
        <v>183</v>
      </c>
      <c r="D5640" s="4"/>
      <c r="E5640" s="14" t="s">
        <v>1043</v>
      </c>
      <c r="F5640" s="5">
        <f t="shared" ref="F5640:L5640" si="4803">F5641+F5657</f>
        <v>34836.300000000003</v>
      </c>
      <c r="G5640" s="5">
        <f t="shared" si="4803"/>
        <v>34836.300000000003</v>
      </c>
      <c r="H5640" s="5">
        <f t="shared" si="4803"/>
        <v>34836.300000000003</v>
      </c>
      <c r="I5640" s="5">
        <f t="shared" si="4803"/>
        <v>0</v>
      </c>
      <c r="J5640" s="5">
        <f t="shared" si="4803"/>
        <v>0</v>
      </c>
      <c r="K5640" s="5">
        <f t="shared" si="4803"/>
        <v>0</v>
      </c>
      <c r="L5640" s="5">
        <f t="shared" si="4803"/>
        <v>-7651.2640000000001</v>
      </c>
      <c r="M5640" s="5">
        <f t="shared" si="4801"/>
        <v>27185.036000000004</v>
      </c>
      <c r="N5640" s="5">
        <f>N5641+N5657</f>
        <v>27173.935999999994</v>
      </c>
      <c r="O5640" s="5">
        <f>O5641+O5657</f>
        <v>28363.36764</v>
      </c>
      <c r="P5640" s="5">
        <f t="shared" ref="P5640:V5640" si="4804">P5641+P5657</f>
        <v>0</v>
      </c>
      <c r="Q5640" s="5">
        <f t="shared" si="4804"/>
        <v>0</v>
      </c>
      <c r="R5640" s="5">
        <f t="shared" si="4804"/>
        <v>0</v>
      </c>
      <c r="S5640" s="5">
        <f t="shared" si="4804"/>
        <v>0</v>
      </c>
      <c r="T5640" s="5">
        <f t="shared" si="4804"/>
        <v>27173.934379999999</v>
      </c>
      <c r="U5640" s="5">
        <f t="shared" si="4804"/>
        <v>0</v>
      </c>
      <c r="V5640" s="42">
        <f t="shared" si="4804"/>
        <v>0</v>
      </c>
      <c r="W5640" s="5">
        <f t="shared" si="4745"/>
        <v>99.999994038405049</v>
      </c>
      <c r="X5640" s="27"/>
    </row>
    <row r="5641" spans="1:24" ht="63" customHeight="1" x14ac:dyDescent="0.3">
      <c r="A5641" s="4" t="s">
        <v>389</v>
      </c>
      <c r="B5641" s="4" t="s">
        <v>1760</v>
      </c>
      <c r="C5641" s="4" t="s">
        <v>184</v>
      </c>
      <c r="D5641" s="4"/>
      <c r="E5641" s="14" t="s">
        <v>1044</v>
      </c>
      <c r="F5641" s="5">
        <f t="shared" ref="F5641:L5641" si="4805">F5642+F5647+F5650+F5653</f>
        <v>33921.300000000003</v>
      </c>
      <c r="G5641" s="5">
        <f t="shared" si="4805"/>
        <v>33921.300000000003</v>
      </c>
      <c r="H5641" s="5">
        <f t="shared" si="4805"/>
        <v>33921.300000000003</v>
      </c>
      <c r="I5641" s="5">
        <f t="shared" si="4805"/>
        <v>0</v>
      </c>
      <c r="J5641" s="5">
        <f t="shared" si="4805"/>
        <v>0</v>
      </c>
      <c r="K5641" s="5">
        <f t="shared" si="4805"/>
        <v>0</v>
      </c>
      <c r="L5641" s="5">
        <f t="shared" si="4805"/>
        <v>-7498.3620000000001</v>
      </c>
      <c r="M5641" s="5">
        <f t="shared" si="4801"/>
        <v>26422.938000000002</v>
      </c>
      <c r="N5641" s="5">
        <f>N5642+N5647+N5650+N5653</f>
        <v>26411.837999999996</v>
      </c>
      <c r="O5641" s="5">
        <f>O5642+O5647+O5650+O5653</f>
        <v>27871.494839999999</v>
      </c>
      <c r="P5641" s="5">
        <f t="shared" ref="P5641:V5641" si="4806">P5642+P5647+P5650+P5653</f>
        <v>0</v>
      </c>
      <c r="Q5641" s="5">
        <f t="shared" si="4806"/>
        <v>0</v>
      </c>
      <c r="R5641" s="5">
        <f t="shared" si="4806"/>
        <v>0</v>
      </c>
      <c r="S5641" s="5">
        <f t="shared" si="4806"/>
        <v>0</v>
      </c>
      <c r="T5641" s="5">
        <f t="shared" si="4806"/>
        <v>26411.837289999999</v>
      </c>
      <c r="U5641" s="5">
        <f t="shared" si="4806"/>
        <v>0</v>
      </c>
      <c r="V5641" s="42">
        <f t="shared" si="4806"/>
        <v>0</v>
      </c>
      <c r="W5641" s="5">
        <f t="shared" si="4745"/>
        <v>99.999997311811484</v>
      </c>
      <c r="X5641" s="27"/>
    </row>
    <row r="5642" spans="1:24" ht="63" customHeight="1" x14ac:dyDescent="0.3">
      <c r="A5642" s="4" t="s">
        <v>389</v>
      </c>
      <c r="B5642" s="4" t="s">
        <v>1760</v>
      </c>
      <c r="C5642" s="4" t="s">
        <v>177</v>
      </c>
      <c r="D5642" s="4"/>
      <c r="E5642" s="14" t="s">
        <v>866</v>
      </c>
      <c r="F5642" s="5">
        <f t="shared" ref="F5642:L5642" si="4807">F5643+F5645</f>
        <v>1783.9</v>
      </c>
      <c r="G5642" s="5">
        <f t="shared" si="4807"/>
        <v>1783.9</v>
      </c>
      <c r="H5642" s="5">
        <f t="shared" si="4807"/>
        <v>1783.9</v>
      </c>
      <c r="I5642" s="5">
        <f t="shared" si="4807"/>
        <v>0</v>
      </c>
      <c r="J5642" s="5">
        <f t="shared" si="4807"/>
        <v>0</v>
      </c>
      <c r="K5642" s="5">
        <f t="shared" si="4807"/>
        <v>0</v>
      </c>
      <c r="L5642" s="5">
        <f t="shared" si="4807"/>
        <v>-540.75699999999995</v>
      </c>
      <c r="M5642" s="5">
        <f t="shared" si="4801"/>
        <v>1243.143</v>
      </c>
      <c r="N5642" s="5">
        <f>N5643+N5645</f>
        <v>1243.143</v>
      </c>
      <c r="O5642" s="5">
        <f>O5643+O5645</f>
        <v>75</v>
      </c>
      <c r="P5642" s="5">
        <f t="shared" ref="P5642:V5642" si="4808">P5643+P5645</f>
        <v>0</v>
      </c>
      <c r="Q5642" s="5">
        <f t="shared" si="4808"/>
        <v>0</v>
      </c>
      <c r="R5642" s="5">
        <f t="shared" si="4808"/>
        <v>0</v>
      </c>
      <c r="S5642" s="5">
        <f t="shared" si="4808"/>
        <v>0</v>
      </c>
      <c r="T5642" s="5">
        <f t="shared" si="4808"/>
        <v>1243.143</v>
      </c>
      <c r="U5642" s="5">
        <f t="shared" si="4808"/>
        <v>0</v>
      </c>
      <c r="V5642" s="42">
        <f t="shared" si="4808"/>
        <v>0</v>
      </c>
      <c r="W5642" s="5">
        <f t="shared" si="4745"/>
        <v>100</v>
      </c>
      <c r="X5642" s="27"/>
    </row>
    <row r="5643" spans="1:24" ht="31.5" customHeight="1" x14ac:dyDescent="0.3">
      <c r="A5643" s="4" t="s">
        <v>389</v>
      </c>
      <c r="B5643" s="4" t="s">
        <v>1760</v>
      </c>
      <c r="C5643" s="4" t="s">
        <v>177</v>
      </c>
      <c r="D5643" s="4" t="s">
        <v>11</v>
      </c>
      <c r="E5643" s="14" t="s">
        <v>531</v>
      </c>
      <c r="F5643" s="5">
        <f t="shared" ref="F5643:L5643" si="4809">F5644</f>
        <v>948</v>
      </c>
      <c r="G5643" s="5">
        <f t="shared" si="4809"/>
        <v>948</v>
      </c>
      <c r="H5643" s="5">
        <f t="shared" si="4809"/>
        <v>948</v>
      </c>
      <c r="I5643" s="5">
        <f t="shared" si="4809"/>
        <v>0</v>
      </c>
      <c r="J5643" s="5">
        <f t="shared" si="4809"/>
        <v>0</v>
      </c>
      <c r="K5643" s="5">
        <f t="shared" si="4809"/>
        <v>0</v>
      </c>
      <c r="L5643" s="5">
        <f t="shared" si="4809"/>
        <v>-214.857</v>
      </c>
      <c r="M5643" s="5">
        <f t="shared" si="4801"/>
        <v>733.14300000000003</v>
      </c>
      <c r="N5643" s="5">
        <f>N5644</f>
        <v>733.14300000000003</v>
      </c>
      <c r="O5643" s="5">
        <f>O5644</f>
        <v>75</v>
      </c>
      <c r="P5643" s="5">
        <f t="shared" ref="P5643:V5643" si="4810">P5644</f>
        <v>0</v>
      </c>
      <c r="Q5643" s="5">
        <f t="shared" si="4810"/>
        <v>0</v>
      </c>
      <c r="R5643" s="5">
        <f t="shared" si="4810"/>
        <v>0</v>
      </c>
      <c r="S5643" s="5">
        <f t="shared" si="4810"/>
        <v>0</v>
      </c>
      <c r="T5643" s="5">
        <f t="shared" si="4810"/>
        <v>733.14300000000003</v>
      </c>
      <c r="U5643" s="5">
        <f t="shared" si="4810"/>
        <v>0</v>
      </c>
      <c r="V5643" s="42">
        <f t="shared" si="4810"/>
        <v>0</v>
      </c>
      <c r="W5643" s="5">
        <f t="shared" si="4745"/>
        <v>100</v>
      </c>
      <c r="X5643" s="27"/>
    </row>
    <row r="5644" spans="1:24" ht="31.5" customHeight="1" x14ac:dyDescent="0.3">
      <c r="A5644" s="4" t="s">
        <v>389</v>
      </c>
      <c r="B5644" s="4" t="s">
        <v>1760</v>
      </c>
      <c r="C5644" s="4" t="s">
        <v>177</v>
      </c>
      <c r="D5644" s="4" t="s">
        <v>12</v>
      </c>
      <c r="E5644" s="14" t="s">
        <v>532</v>
      </c>
      <c r="F5644" s="5">
        <v>948</v>
      </c>
      <c r="G5644" s="5">
        <v>948</v>
      </c>
      <c r="H5644" s="5">
        <v>948</v>
      </c>
      <c r="I5644" s="5"/>
      <c r="J5644" s="5"/>
      <c r="K5644" s="5"/>
      <c r="L5644" s="5">
        <f>-0.007-99-115.85</f>
        <v>-214.857</v>
      </c>
      <c r="M5644" s="5">
        <f t="shared" si="4801"/>
        <v>733.14300000000003</v>
      </c>
      <c r="N5644" s="5">
        <v>733.14300000000003</v>
      </c>
      <c r="O5644" s="5">
        <v>75</v>
      </c>
      <c r="P5644" s="5">
        <v>0</v>
      </c>
      <c r="Q5644" s="5">
        <v>0</v>
      </c>
      <c r="R5644" s="5">
        <v>0</v>
      </c>
      <c r="S5644" s="5">
        <v>0</v>
      </c>
      <c r="T5644" s="5">
        <v>733.14300000000003</v>
      </c>
      <c r="U5644" s="5">
        <v>0</v>
      </c>
      <c r="V5644" s="42">
        <v>0</v>
      </c>
      <c r="W5644" s="5">
        <f t="shared" si="4745"/>
        <v>100</v>
      </c>
      <c r="X5644" s="27"/>
    </row>
    <row r="5645" spans="1:24" ht="31.5" customHeight="1" x14ac:dyDescent="0.3">
      <c r="A5645" s="4" t="s">
        <v>389</v>
      </c>
      <c r="B5645" s="4" t="s">
        <v>1760</v>
      </c>
      <c r="C5645" s="4" t="s">
        <v>177</v>
      </c>
      <c r="D5645" s="4" t="s">
        <v>87</v>
      </c>
      <c r="E5645" s="14" t="s">
        <v>541</v>
      </c>
      <c r="F5645" s="5">
        <f t="shared" ref="F5645:L5645" si="4811">F5646</f>
        <v>835.9</v>
      </c>
      <c r="G5645" s="5">
        <f t="shared" si="4811"/>
        <v>835.9</v>
      </c>
      <c r="H5645" s="5">
        <f t="shared" si="4811"/>
        <v>835.9</v>
      </c>
      <c r="I5645" s="5">
        <f t="shared" si="4811"/>
        <v>0</v>
      </c>
      <c r="J5645" s="5">
        <f t="shared" si="4811"/>
        <v>0</v>
      </c>
      <c r="K5645" s="5">
        <f t="shared" si="4811"/>
        <v>0</v>
      </c>
      <c r="L5645" s="5">
        <f t="shared" si="4811"/>
        <v>-325.89999999999998</v>
      </c>
      <c r="M5645" s="5">
        <f t="shared" si="4801"/>
        <v>510</v>
      </c>
      <c r="N5645" s="5">
        <f>N5646</f>
        <v>510</v>
      </c>
      <c r="O5645" s="5">
        <f>O5646</f>
        <v>0</v>
      </c>
      <c r="P5645" s="5">
        <f t="shared" ref="P5645:V5645" si="4812">P5646</f>
        <v>0</v>
      </c>
      <c r="Q5645" s="5">
        <f t="shared" si="4812"/>
        <v>0</v>
      </c>
      <c r="R5645" s="5">
        <f t="shared" si="4812"/>
        <v>0</v>
      </c>
      <c r="S5645" s="5">
        <f t="shared" si="4812"/>
        <v>0</v>
      </c>
      <c r="T5645" s="5">
        <f t="shared" si="4812"/>
        <v>510</v>
      </c>
      <c r="U5645" s="5">
        <f t="shared" si="4812"/>
        <v>0</v>
      </c>
      <c r="V5645" s="42">
        <f t="shared" si="4812"/>
        <v>0</v>
      </c>
      <c r="W5645" s="5">
        <f t="shared" ref="W5645:W5708" si="4813">T5645/N5645*100</f>
        <v>100</v>
      </c>
      <c r="X5645" s="27"/>
    </row>
    <row r="5646" spans="1:24" ht="63" customHeight="1" x14ac:dyDescent="0.3">
      <c r="A5646" s="4" t="s">
        <v>389</v>
      </c>
      <c r="B5646" s="4" t="s">
        <v>1760</v>
      </c>
      <c r="C5646" s="4" t="s">
        <v>177</v>
      </c>
      <c r="D5646" s="4" t="s">
        <v>84</v>
      </c>
      <c r="E5646" s="14" t="s">
        <v>1552</v>
      </c>
      <c r="F5646" s="5">
        <v>835.9</v>
      </c>
      <c r="G5646" s="5">
        <v>835.9</v>
      </c>
      <c r="H5646" s="5">
        <v>835.9</v>
      </c>
      <c r="I5646" s="5"/>
      <c r="J5646" s="5"/>
      <c r="K5646" s="5"/>
      <c r="L5646" s="5">
        <v>-325.89999999999998</v>
      </c>
      <c r="M5646" s="5">
        <f t="shared" si="4801"/>
        <v>510</v>
      </c>
      <c r="N5646" s="5">
        <v>510</v>
      </c>
      <c r="O5646" s="5">
        <v>0</v>
      </c>
      <c r="P5646" s="5">
        <v>0</v>
      </c>
      <c r="Q5646" s="5">
        <v>0</v>
      </c>
      <c r="R5646" s="5">
        <v>0</v>
      </c>
      <c r="S5646" s="5">
        <v>0</v>
      </c>
      <c r="T5646" s="5">
        <v>510</v>
      </c>
      <c r="U5646" s="5">
        <v>0</v>
      </c>
      <c r="V5646" s="42">
        <v>0</v>
      </c>
      <c r="W5646" s="5">
        <f t="shared" si="4813"/>
        <v>100</v>
      </c>
      <c r="X5646" s="27"/>
    </row>
    <row r="5647" spans="1:24" ht="47.25" hidden="1" customHeight="1" x14ac:dyDescent="0.25">
      <c r="A5647" s="4" t="s">
        <v>389</v>
      </c>
      <c r="B5647" s="4" t="s">
        <v>1760</v>
      </c>
      <c r="C5647" s="4" t="s">
        <v>396</v>
      </c>
      <c r="D5647" s="4"/>
      <c r="E5647" s="14" t="s">
        <v>553</v>
      </c>
      <c r="F5647" s="5">
        <f t="shared" ref="F5647:L5648" si="4814">F5648</f>
        <v>200</v>
      </c>
      <c r="G5647" s="5">
        <f t="shared" si="4814"/>
        <v>200</v>
      </c>
      <c r="H5647" s="5">
        <f t="shared" si="4814"/>
        <v>200</v>
      </c>
      <c r="I5647" s="5">
        <f t="shared" si="4814"/>
        <v>0</v>
      </c>
      <c r="J5647" s="5">
        <f t="shared" si="4814"/>
        <v>0</v>
      </c>
      <c r="K5647" s="5">
        <f t="shared" si="4814"/>
        <v>0</v>
      </c>
      <c r="L5647" s="5">
        <f t="shared" si="4814"/>
        <v>-188.9</v>
      </c>
      <c r="M5647" s="5">
        <f t="shared" si="4801"/>
        <v>11.099999999999994</v>
      </c>
      <c r="N5647" s="5">
        <f>N5648</f>
        <v>0</v>
      </c>
      <c r="O5647" s="5">
        <f>O5648</f>
        <v>0</v>
      </c>
      <c r="P5647" s="5">
        <f t="shared" ref="P5647:V5648" si="4815">P5648</f>
        <v>0</v>
      </c>
      <c r="Q5647" s="5">
        <f t="shared" si="4815"/>
        <v>0</v>
      </c>
      <c r="R5647" s="5">
        <f t="shared" si="4815"/>
        <v>0</v>
      </c>
      <c r="S5647" s="5">
        <f t="shared" si="4815"/>
        <v>0</v>
      </c>
      <c r="T5647" s="5">
        <f t="shared" si="4815"/>
        <v>0</v>
      </c>
      <c r="U5647" s="5">
        <f t="shared" si="4815"/>
        <v>0</v>
      </c>
      <c r="V5647" s="42">
        <f t="shared" si="4815"/>
        <v>0</v>
      </c>
      <c r="W5647" s="5" t="e">
        <f t="shared" si="4813"/>
        <v>#DIV/0!</v>
      </c>
      <c r="X5647" s="25" t="s">
        <v>1591</v>
      </c>
    </row>
    <row r="5648" spans="1:24" ht="31.5" hidden="1" customHeight="1" x14ac:dyDescent="0.3">
      <c r="A5648" s="4" t="s">
        <v>389</v>
      </c>
      <c r="B5648" s="4" t="s">
        <v>1760</v>
      </c>
      <c r="C5648" s="4" t="s">
        <v>396</v>
      </c>
      <c r="D5648" s="4" t="s">
        <v>11</v>
      </c>
      <c r="E5648" s="14" t="s">
        <v>531</v>
      </c>
      <c r="F5648" s="5">
        <f t="shared" si="4814"/>
        <v>200</v>
      </c>
      <c r="G5648" s="5">
        <f t="shared" si="4814"/>
        <v>200</v>
      </c>
      <c r="H5648" s="5">
        <f t="shared" si="4814"/>
        <v>200</v>
      </c>
      <c r="I5648" s="5">
        <f t="shared" si="4814"/>
        <v>0</v>
      </c>
      <c r="J5648" s="5">
        <f t="shared" si="4814"/>
        <v>0</v>
      </c>
      <c r="K5648" s="5">
        <f t="shared" si="4814"/>
        <v>0</v>
      </c>
      <c r="L5648" s="5">
        <f t="shared" si="4814"/>
        <v>-188.9</v>
      </c>
      <c r="M5648" s="5">
        <f t="shared" si="4801"/>
        <v>11.099999999999994</v>
      </c>
      <c r="N5648" s="5">
        <f>N5649</f>
        <v>0</v>
      </c>
      <c r="O5648" s="5">
        <f>O5649</f>
        <v>0</v>
      </c>
      <c r="P5648" s="5">
        <f t="shared" si="4815"/>
        <v>0</v>
      </c>
      <c r="Q5648" s="5">
        <f t="shared" si="4815"/>
        <v>0</v>
      </c>
      <c r="R5648" s="5">
        <f t="shared" si="4815"/>
        <v>0</v>
      </c>
      <c r="S5648" s="5">
        <f t="shared" si="4815"/>
        <v>0</v>
      </c>
      <c r="T5648" s="5">
        <f t="shared" si="4815"/>
        <v>0</v>
      </c>
      <c r="U5648" s="5">
        <f t="shared" si="4815"/>
        <v>0</v>
      </c>
      <c r="V5648" s="42">
        <f t="shared" si="4815"/>
        <v>0</v>
      </c>
      <c r="W5648" s="5" t="e">
        <f t="shared" si="4813"/>
        <v>#DIV/0!</v>
      </c>
      <c r="X5648" s="25" t="s">
        <v>1591</v>
      </c>
    </row>
    <row r="5649" spans="1:24" ht="31.5" hidden="1" customHeight="1" x14ac:dyDescent="0.3">
      <c r="A5649" s="4" t="s">
        <v>389</v>
      </c>
      <c r="B5649" s="4" t="s">
        <v>1760</v>
      </c>
      <c r="C5649" s="4" t="s">
        <v>396</v>
      </c>
      <c r="D5649" s="4" t="s">
        <v>12</v>
      </c>
      <c r="E5649" s="14" t="s">
        <v>532</v>
      </c>
      <c r="F5649" s="5">
        <v>200</v>
      </c>
      <c r="G5649" s="5">
        <v>200</v>
      </c>
      <c r="H5649" s="5">
        <v>200</v>
      </c>
      <c r="I5649" s="5"/>
      <c r="J5649" s="5"/>
      <c r="K5649" s="5"/>
      <c r="L5649" s="5">
        <v>-188.9</v>
      </c>
      <c r="M5649" s="5">
        <f t="shared" si="4801"/>
        <v>11.099999999999994</v>
      </c>
      <c r="N5649" s="5">
        <v>0</v>
      </c>
      <c r="O5649" s="5">
        <v>0</v>
      </c>
      <c r="P5649" s="5">
        <v>0</v>
      </c>
      <c r="Q5649" s="5">
        <v>0</v>
      </c>
      <c r="R5649" s="5">
        <v>0</v>
      </c>
      <c r="S5649" s="5">
        <v>0</v>
      </c>
      <c r="T5649" s="5">
        <v>0</v>
      </c>
      <c r="U5649" s="5">
        <v>0</v>
      </c>
      <c r="V5649" s="42">
        <v>0</v>
      </c>
      <c r="W5649" s="5" t="e">
        <f t="shared" si="4813"/>
        <v>#DIV/0!</v>
      </c>
      <c r="X5649" s="25" t="s">
        <v>1591</v>
      </c>
    </row>
    <row r="5650" spans="1:24" ht="47.25" customHeight="1" x14ac:dyDescent="0.3">
      <c r="A5650" s="4" t="s">
        <v>389</v>
      </c>
      <c r="B5650" s="4" t="s">
        <v>1760</v>
      </c>
      <c r="C5650" s="4" t="s">
        <v>178</v>
      </c>
      <c r="D5650" s="4"/>
      <c r="E5650" s="14" t="s">
        <v>554</v>
      </c>
      <c r="F5650" s="5">
        <f t="shared" ref="F5650:L5651" si="4816">F5651</f>
        <v>7671.7</v>
      </c>
      <c r="G5650" s="5">
        <f t="shared" si="4816"/>
        <v>7671.7</v>
      </c>
      <c r="H5650" s="5">
        <f t="shared" si="4816"/>
        <v>7671.7</v>
      </c>
      <c r="I5650" s="5">
        <f t="shared" si="4816"/>
        <v>0</v>
      </c>
      <c r="J5650" s="5">
        <f t="shared" si="4816"/>
        <v>0</v>
      </c>
      <c r="K5650" s="5">
        <f t="shared" si="4816"/>
        <v>0</v>
      </c>
      <c r="L5650" s="5">
        <f t="shared" si="4816"/>
        <v>-6035.4719999999998</v>
      </c>
      <c r="M5650" s="5">
        <f t="shared" si="4801"/>
        <v>1636.2280000000001</v>
      </c>
      <c r="N5650" s="5">
        <f>N5651</f>
        <v>1636.2280000000001</v>
      </c>
      <c r="O5650" s="5">
        <f>O5651</f>
        <v>7327.65</v>
      </c>
      <c r="P5650" s="5">
        <f t="shared" ref="P5650:V5651" si="4817">P5651</f>
        <v>0</v>
      </c>
      <c r="Q5650" s="5">
        <f t="shared" si="4817"/>
        <v>0</v>
      </c>
      <c r="R5650" s="5">
        <f t="shared" si="4817"/>
        <v>0</v>
      </c>
      <c r="S5650" s="5">
        <f t="shared" si="4817"/>
        <v>0</v>
      </c>
      <c r="T5650" s="5">
        <f t="shared" si="4817"/>
        <v>1636.2280000000001</v>
      </c>
      <c r="U5650" s="5">
        <f t="shared" si="4817"/>
        <v>0</v>
      </c>
      <c r="V5650" s="42">
        <f t="shared" si="4817"/>
        <v>0</v>
      </c>
      <c r="W5650" s="5">
        <f t="shared" si="4813"/>
        <v>100</v>
      </c>
      <c r="X5650" s="27"/>
    </row>
    <row r="5651" spans="1:24" ht="31.5" customHeight="1" x14ac:dyDescent="0.3">
      <c r="A5651" s="4" t="s">
        <v>389</v>
      </c>
      <c r="B5651" s="4" t="s">
        <v>1760</v>
      </c>
      <c r="C5651" s="4" t="s">
        <v>178</v>
      </c>
      <c r="D5651" s="4" t="s">
        <v>87</v>
      </c>
      <c r="E5651" s="14" t="s">
        <v>541</v>
      </c>
      <c r="F5651" s="5">
        <f t="shared" si="4816"/>
        <v>7671.7</v>
      </c>
      <c r="G5651" s="5">
        <f t="shared" si="4816"/>
        <v>7671.7</v>
      </c>
      <c r="H5651" s="5">
        <f t="shared" si="4816"/>
        <v>7671.7</v>
      </c>
      <c r="I5651" s="5">
        <f t="shared" si="4816"/>
        <v>0</v>
      </c>
      <c r="J5651" s="5">
        <f t="shared" si="4816"/>
        <v>0</v>
      </c>
      <c r="K5651" s="5">
        <f t="shared" si="4816"/>
        <v>0</v>
      </c>
      <c r="L5651" s="5">
        <f t="shared" si="4816"/>
        <v>-6035.4719999999998</v>
      </c>
      <c r="M5651" s="5">
        <f t="shared" si="4801"/>
        <v>1636.2280000000001</v>
      </c>
      <c r="N5651" s="5">
        <f>N5652</f>
        <v>1636.2280000000001</v>
      </c>
      <c r="O5651" s="5">
        <f>O5652</f>
        <v>7327.65</v>
      </c>
      <c r="P5651" s="5">
        <f t="shared" si="4817"/>
        <v>0</v>
      </c>
      <c r="Q5651" s="5">
        <f t="shared" si="4817"/>
        <v>0</v>
      </c>
      <c r="R5651" s="5">
        <f t="shared" si="4817"/>
        <v>0</v>
      </c>
      <c r="S5651" s="5">
        <f t="shared" si="4817"/>
        <v>0</v>
      </c>
      <c r="T5651" s="5">
        <f t="shared" si="4817"/>
        <v>1636.2280000000001</v>
      </c>
      <c r="U5651" s="5">
        <f t="shared" si="4817"/>
        <v>0</v>
      </c>
      <c r="V5651" s="42">
        <f t="shared" si="4817"/>
        <v>0</v>
      </c>
      <c r="W5651" s="5">
        <f t="shared" si="4813"/>
        <v>100</v>
      </c>
      <c r="X5651" s="27"/>
    </row>
    <row r="5652" spans="1:24" ht="63" customHeight="1" x14ac:dyDescent="0.3">
      <c r="A5652" s="4" t="s">
        <v>389</v>
      </c>
      <c r="B5652" s="4" t="s">
        <v>1760</v>
      </c>
      <c r="C5652" s="4" t="s">
        <v>178</v>
      </c>
      <c r="D5652" s="4" t="s">
        <v>84</v>
      </c>
      <c r="E5652" s="14" t="s">
        <v>1552</v>
      </c>
      <c r="F5652" s="5">
        <v>7671.7</v>
      </c>
      <c r="G5652" s="5">
        <v>7671.7</v>
      </c>
      <c r="H5652" s="5">
        <v>7671.7</v>
      </c>
      <c r="I5652" s="5"/>
      <c r="J5652" s="5"/>
      <c r="K5652" s="5"/>
      <c r="L5652" s="5">
        <f>15-6050.472</f>
        <v>-6035.4719999999998</v>
      </c>
      <c r="M5652" s="5">
        <f t="shared" si="4801"/>
        <v>1636.2280000000001</v>
      </c>
      <c r="N5652" s="5">
        <v>1636.2280000000001</v>
      </c>
      <c r="O5652" s="5">
        <v>7327.65</v>
      </c>
      <c r="P5652" s="5">
        <v>0</v>
      </c>
      <c r="Q5652" s="5">
        <v>0</v>
      </c>
      <c r="R5652" s="5">
        <v>0</v>
      </c>
      <c r="S5652" s="5">
        <v>0</v>
      </c>
      <c r="T5652" s="5">
        <v>1636.2280000000001</v>
      </c>
      <c r="U5652" s="5">
        <v>0</v>
      </c>
      <c r="V5652" s="42">
        <v>0</v>
      </c>
      <c r="W5652" s="5">
        <f t="shared" si="4813"/>
        <v>100</v>
      </c>
      <c r="X5652" s="27"/>
    </row>
    <row r="5653" spans="1:24" ht="63" customHeight="1" x14ac:dyDescent="0.3">
      <c r="A5653" s="4" t="s">
        <v>389</v>
      </c>
      <c r="B5653" s="4" t="s">
        <v>1760</v>
      </c>
      <c r="C5653" s="4" t="s">
        <v>179</v>
      </c>
      <c r="D5653" s="4"/>
      <c r="E5653" s="14" t="s">
        <v>555</v>
      </c>
      <c r="F5653" s="5">
        <f t="shared" ref="F5653:L5653" si="4818">F5654</f>
        <v>24265.7</v>
      </c>
      <c r="G5653" s="5">
        <f t="shared" si="4818"/>
        <v>24265.7</v>
      </c>
      <c r="H5653" s="5">
        <f t="shared" si="4818"/>
        <v>24265.7</v>
      </c>
      <c r="I5653" s="5">
        <f t="shared" si="4818"/>
        <v>0</v>
      </c>
      <c r="J5653" s="5">
        <f t="shared" si="4818"/>
        <v>0</v>
      </c>
      <c r="K5653" s="5">
        <f t="shared" si="4818"/>
        <v>0</v>
      </c>
      <c r="L5653" s="5">
        <f t="shared" si="4818"/>
        <v>-733.23299999999995</v>
      </c>
      <c r="M5653" s="5">
        <f t="shared" si="4801"/>
        <v>23532.467000000001</v>
      </c>
      <c r="N5653" s="5">
        <f>N5654</f>
        <v>23532.466999999997</v>
      </c>
      <c r="O5653" s="5">
        <f>O5654</f>
        <v>20468.844839999998</v>
      </c>
      <c r="P5653" s="5">
        <f t="shared" ref="P5653:V5653" si="4819">P5654</f>
        <v>0</v>
      </c>
      <c r="Q5653" s="5">
        <f t="shared" si="4819"/>
        <v>0</v>
      </c>
      <c r="R5653" s="5">
        <f t="shared" si="4819"/>
        <v>0</v>
      </c>
      <c r="S5653" s="5">
        <f t="shared" si="4819"/>
        <v>0</v>
      </c>
      <c r="T5653" s="5">
        <f t="shared" si="4819"/>
        <v>23532.46629</v>
      </c>
      <c r="U5653" s="5">
        <f t="shared" si="4819"/>
        <v>0</v>
      </c>
      <c r="V5653" s="42">
        <f t="shared" si="4819"/>
        <v>0</v>
      </c>
      <c r="W5653" s="5">
        <f t="shared" si="4813"/>
        <v>99.999996982891787</v>
      </c>
      <c r="X5653" s="27"/>
    </row>
    <row r="5654" spans="1:24" ht="31.5" customHeight="1" x14ac:dyDescent="0.3">
      <c r="A5654" s="4" t="s">
        <v>389</v>
      </c>
      <c r="B5654" s="4" t="s">
        <v>1760</v>
      </c>
      <c r="C5654" s="4" t="s">
        <v>179</v>
      </c>
      <c r="D5654" s="4" t="s">
        <v>87</v>
      </c>
      <c r="E5654" s="14" t="s">
        <v>541</v>
      </c>
      <c r="F5654" s="5">
        <f t="shared" ref="F5654:L5654" si="4820">F5656</f>
        <v>24265.7</v>
      </c>
      <c r="G5654" s="5">
        <f t="shared" si="4820"/>
        <v>24265.7</v>
      </c>
      <c r="H5654" s="5">
        <f t="shared" si="4820"/>
        <v>24265.7</v>
      </c>
      <c r="I5654" s="5">
        <f t="shared" si="4820"/>
        <v>0</v>
      </c>
      <c r="J5654" s="5">
        <f t="shared" si="4820"/>
        <v>0</v>
      </c>
      <c r="K5654" s="5">
        <f t="shared" si="4820"/>
        <v>0</v>
      </c>
      <c r="L5654" s="5">
        <f t="shared" si="4820"/>
        <v>-733.23299999999995</v>
      </c>
      <c r="M5654" s="5">
        <f t="shared" si="4801"/>
        <v>23532.467000000001</v>
      </c>
      <c r="N5654" s="5">
        <f>N5656+N5655</f>
        <v>23532.466999999997</v>
      </c>
      <c r="O5654" s="5">
        <f t="shared" ref="O5654:V5654" si="4821">O5656+O5655</f>
        <v>20468.844839999998</v>
      </c>
      <c r="P5654" s="5">
        <f t="shared" si="4821"/>
        <v>0</v>
      </c>
      <c r="Q5654" s="5">
        <f t="shared" si="4821"/>
        <v>0</v>
      </c>
      <c r="R5654" s="5">
        <f t="shared" si="4821"/>
        <v>0</v>
      </c>
      <c r="S5654" s="5">
        <f t="shared" si="4821"/>
        <v>0</v>
      </c>
      <c r="T5654" s="5">
        <f t="shared" si="4821"/>
        <v>23532.46629</v>
      </c>
      <c r="U5654" s="5">
        <f t="shared" si="4821"/>
        <v>0</v>
      </c>
      <c r="V5654" s="42">
        <f t="shared" si="4821"/>
        <v>0</v>
      </c>
      <c r="W5654" s="5">
        <f t="shared" si="4813"/>
        <v>99.999996982891787</v>
      </c>
      <c r="X5654" s="27"/>
    </row>
    <row r="5655" spans="1:24" ht="15.75" customHeight="1" x14ac:dyDescent="0.3">
      <c r="A5655" s="4" t="s">
        <v>389</v>
      </c>
      <c r="B5655" s="4" t="s">
        <v>1760</v>
      </c>
      <c r="C5655" s="4" t="s">
        <v>179</v>
      </c>
      <c r="D5655" s="4" t="s">
        <v>99</v>
      </c>
      <c r="E5655" s="14" t="s">
        <v>543</v>
      </c>
      <c r="F5655" s="5"/>
      <c r="G5655" s="5"/>
      <c r="H5655" s="5"/>
      <c r="I5655" s="5"/>
      <c r="J5655" s="5"/>
      <c r="K5655" s="5"/>
      <c r="L5655" s="5">
        <v>0</v>
      </c>
      <c r="M5655" s="5">
        <v>0</v>
      </c>
      <c r="N5655" s="5">
        <v>1496.2574</v>
      </c>
      <c r="O5655" s="5">
        <v>1247.5277000000001</v>
      </c>
      <c r="P5655" s="5">
        <v>0</v>
      </c>
      <c r="Q5655" s="5">
        <v>0</v>
      </c>
      <c r="R5655" s="5">
        <v>0</v>
      </c>
      <c r="S5655" s="5">
        <v>0</v>
      </c>
      <c r="T5655" s="5">
        <v>1496.2574</v>
      </c>
      <c r="U5655" s="5">
        <v>0</v>
      </c>
      <c r="V5655" s="42">
        <v>0</v>
      </c>
      <c r="W5655" s="5">
        <f t="shared" si="4813"/>
        <v>100</v>
      </c>
      <c r="X5655" s="27"/>
    </row>
    <row r="5656" spans="1:24" ht="63" customHeight="1" x14ac:dyDescent="0.3">
      <c r="A5656" s="4" t="s">
        <v>389</v>
      </c>
      <c r="B5656" s="4" t="s">
        <v>1760</v>
      </c>
      <c r="C5656" s="4" t="s">
        <v>179</v>
      </c>
      <c r="D5656" s="4" t="s">
        <v>84</v>
      </c>
      <c r="E5656" s="14" t="s">
        <v>1552</v>
      </c>
      <c r="F5656" s="5">
        <v>24265.7</v>
      </c>
      <c r="G5656" s="5">
        <v>24265.7</v>
      </c>
      <c r="H5656" s="5">
        <v>24265.7</v>
      </c>
      <c r="I5656" s="5"/>
      <c r="J5656" s="5"/>
      <c r="K5656" s="5"/>
      <c r="L5656" s="5">
        <f>226.824+159.155+23-1142.212</f>
        <v>-733.23299999999995</v>
      </c>
      <c r="M5656" s="5">
        <f t="shared" si="4801"/>
        <v>23532.467000000001</v>
      </c>
      <c r="N5656" s="5">
        <v>22036.209599999998</v>
      </c>
      <c r="O5656" s="5">
        <v>19221.317139999999</v>
      </c>
      <c r="P5656" s="5">
        <v>0</v>
      </c>
      <c r="Q5656" s="5">
        <v>0</v>
      </c>
      <c r="R5656" s="5">
        <v>0</v>
      </c>
      <c r="S5656" s="5">
        <v>0</v>
      </c>
      <c r="T5656" s="5">
        <v>22036.208890000002</v>
      </c>
      <c r="U5656" s="5">
        <v>0</v>
      </c>
      <c r="V5656" s="42">
        <v>0</v>
      </c>
      <c r="W5656" s="5">
        <f t="shared" si="4813"/>
        <v>99.999996778030294</v>
      </c>
      <c r="X5656" s="27"/>
    </row>
    <row r="5657" spans="1:24" ht="63" customHeight="1" x14ac:dyDescent="0.3">
      <c r="A5657" s="4" t="s">
        <v>389</v>
      </c>
      <c r="B5657" s="4" t="s">
        <v>1760</v>
      </c>
      <c r="C5657" s="4" t="s">
        <v>185</v>
      </c>
      <c r="D5657" s="4"/>
      <c r="E5657" s="14" t="s">
        <v>1045</v>
      </c>
      <c r="F5657" s="5">
        <f t="shared" ref="F5657:L5659" si="4822">F5658</f>
        <v>915</v>
      </c>
      <c r="G5657" s="5">
        <f t="shared" si="4822"/>
        <v>915</v>
      </c>
      <c r="H5657" s="5">
        <f t="shared" si="4822"/>
        <v>915</v>
      </c>
      <c r="I5657" s="5">
        <f t="shared" si="4822"/>
        <v>0</v>
      </c>
      <c r="J5657" s="5">
        <f t="shared" si="4822"/>
        <v>0</v>
      </c>
      <c r="K5657" s="5">
        <f t="shared" si="4822"/>
        <v>0</v>
      </c>
      <c r="L5657" s="5">
        <f t="shared" si="4822"/>
        <v>-152.90199999999999</v>
      </c>
      <c r="M5657" s="5">
        <f t="shared" si="4801"/>
        <v>762.09799999999996</v>
      </c>
      <c r="N5657" s="5">
        <f t="shared" ref="N5657:O5659" si="4823">N5658</f>
        <v>762.09799999999996</v>
      </c>
      <c r="O5657" s="5">
        <f t="shared" si="4823"/>
        <v>491.87279999999998</v>
      </c>
      <c r="P5657" s="5">
        <f t="shared" ref="P5657:V5659" si="4824">P5658</f>
        <v>0</v>
      </c>
      <c r="Q5657" s="5">
        <f t="shared" si="4824"/>
        <v>0</v>
      </c>
      <c r="R5657" s="5">
        <f t="shared" si="4824"/>
        <v>0</v>
      </c>
      <c r="S5657" s="5">
        <f t="shared" si="4824"/>
        <v>0</v>
      </c>
      <c r="T5657" s="5">
        <f t="shared" si="4824"/>
        <v>762.09708999999998</v>
      </c>
      <c r="U5657" s="5">
        <f t="shared" si="4824"/>
        <v>0</v>
      </c>
      <c r="V5657" s="42">
        <f t="shared" si="4824"/>
        <v>0</v>
      </c>
      <c r="W5657" s="5">
        <f t="shared" si="4813"/>
        <v>99.999880592784663</v>
      </c>
      <c r="X5657" s="27"/>
    </row>
    <row r="5658" spans="1:24" ht="31.5" customHeight="1" x14ac:dyDescent="0.3">
      <c r="A5658" s="4" t="s">
        <v>389</v>
      </c>
      <c r="B5658" s="4" t="s">
        <v>1760</v>
      </c>
      <c r="C5658" s="4" t="s">
        <v>397</v>
      </c>
      <c r="D5658" s="4"/>
      <c r="E5658" s="14" t="s">
        <v>556</v>
      </c>
      <c r="F5658" s="5">
        <f t="shared" si="4822"/>
        <v>915</v>
      </c>
      <c r="G5658" s="5">
        <f t="shared" si="4822"/>
        <v>915</v>
      </c>
      <c r="H5658" s="5">
        <f t="shared" si="4822"/>
        <v>915</v>
      </c>
      <c r="I5658" s="5">
        <f t="shared" si="4822"/>
        <v>0</v>
      </c>
      <c r="J5658" s="5">
        <f t="shared" si="4822"/>
        <v>0</v>
      </c>
      <c r="K5658" s="5">
        <f t="shared" si="4822"/>
        <v>0</v>
      </c>
      <c r="L5658" s="5">
        <f t="shared" si="4822"/>
        <v>-152.90199999999999</v>
      </c>
      <c r="M5658" s="5">
        <f t="shared" si="4801"/>
        <v>762.09799999999996</v>
      </c>
      <c r="N5658" s="5">
        <f t="shared" si="4823"/>
        <v>762.09799999999996</v>
      </c>
      <c r="O5658" s="5">
        <f t="shared" si="4823"/>
        <v>491.87279999999998</v>
      </c>
      <c r="P5658" s="5">
        <f t="shared" si="4824"/>
        <v>0</v>
      </c>
      <c r="Q5658" s="5">
        <f t="shared" si="4824"/>
        <v>0</v>
      </c>
      <c r="R5658" s="5">
        <f t="shared" si="4824"/>
        <v>0</v>
      </c>
      <c r="S5658" s="5">
        <f t="shared" si="4824"/>
        <v>0</v>
      </c>
      <c r="T5658" s="5">
        <f t="shared" si="4824"/>
        <v>762.09708999999998</v>
      </c>
      <c r="U5658" s="5">
        <f t="shared" si="4824"/>
        <v>0</v>
      </c>
      <c r="V5658" s="42">
        <f t="shared" si="4824"/>
        <v>0</v>
      </c>
      <c r="W5658" s="5">
        <f t="shared" si="4813"/>
        <v>99.999880592784663</v>
      </c>
      <c r="X5658" s="27"/>
    </row>
    <row r="5659" spans="1:24" ht="31.5" customHeight="1" x14ac:dyDescent="0.3">
      <c r="A5659" s="4" t="s">
        <v>389</v>
      </c>
      <c r="B5659" s="4" t="s">
        <v>1760</v>
      </c>
      <c r="C5659" s="4" t="s">
        <v>397</v>
      </c>
      <c r="D5659" s="4" t="s">
        <v>11</v>
      </c>
      <c r="E5659" s="14" t="s">
        <v>531</v>
      </c>
      <c r="F5659" s="5">
        <f t="shared" si="4822"/>
        <v>915</v>
      </c>
      <c r="G5659" s="5">
        <f t="shared" si="4822"/>
        <v>915</v>
      </c>
      <c r="H5659" s="5">
        <f t="shared" si="4822"/>
        <v>915</v>
      </c>
      <c r="I5659" s="5">
        <f t="shared" si="4822"/>
        <v>0</v>
      </c>
      <c r="J5659" s="5">
        <f t="shared" si="4822"/>
        <v>0</v>
      </c>
      <c r="K5659" s="5">
        <f t="shared" si="4822"/>
        <v>0</v>
      </c>
      <c r="L5659" s="5">
        <f t="shared" si="4822"/>
        <v>-152.90199999999999</v>
      </c>
      <c r="M5659" s="5">
        <f t="shared" si="4801"/>
        <v>762.09799999999996</v>
      </c>
      <c r="N5659" s="5">
        <f t="shared" si="4823"/>
        <v>762.09799999999996</v>
      </c>
      <c r="O5659" s="5">
        <f t="shared" si="4823"/>
        <v>491.87279999999998</v>
      </c>
      <c r="P5659" s="5">
        <f t="shared" si="4824"/>
        <v>0</v>
      </c>
      <c r="Q5659" s="5">
        <f t="shared" si="4824"/>
        <v>0</v>
      </c>
      <c r="R5659" s="5">
        <f t="shared" si="4824"/>
        <v>0</v>
      </c>
      <c r="S5659" s="5">
        <f t="shared" si="4824"/>
        <v>0</v>
      </c>
      <c r="T5659" s="5">
        <f t="shared" si="4824"/>
        <v>762.09708999999998</v>
      </c>
      <c r="U5659" s="5">
        <f t="shared" si="4824"/>
        <v>0</v>
      </c>
      <c r="V5659" s="42">
        <f t="shared" si="4824"/>
        <v>0</v>
      </c>
      <c r="W5659" s="5">
        <f t="shared" si="4813"/>
        <v>99.999880592784663</v>
      </c>
      <c r="X5659" s="27"/>
    </row>
    <row r="5660" spans="1:24" ht="31.5" customHeight="1" x14ac:dyDescent="0.3">
      <c r="A5660" s="4" t="s">
        <v>389</v>
      </c>
      <c r="B5660" s="4" t="s">
        <v>1760</v>
      </c>
      <c r="C5660" s="4" t="s">
        <v>397</v>
      </c>
      <c r="D5660" s="4" t="s">
        <v>12</v>
      </c>
      <c r="E5660" s="14" t="s">
        <v>532</v>
      </c>
      <c r="F5660" s="5">
        <v>915</v>
      </c>
      <c r="G5660" s="5">
        <v>915</v>
      </c>
      <c r="H5660" s="5">
        <v>915</v>
      </c>
      <c r="I5660" s="5"/>
      <c r="J5660" s="5"/>
      <c r="K5660" s="5"/>
      <c r="L5660" s="5">
        <f>-89.823-63.079</f>
        <v>-152.90199999999999</v>
      </c>
      <c r="M5660" s="5">
        <f t="shared" si="4801"/>
        <v>762.09799999999996</v>
      </c>
      <c r="N5660" s="5">
        <v>762.09799999999996</v>
      </c>
      <c r="O5660" s="5">
        <v>491.87279999999998</v>
      </c>
      <c r="P5660" s="5">
        <v>0</v>
      </c>
      <c r="Q5660" s="5">
        <v>0</v>
      </c>
      <c r="R5660" s="5">
        <v>0</v>
      </c>
      <c r="S5660" s="5">
        <v>0</v>
      </c>
      <c r="T5660" s="5">
        <v>762.09708999999998</v>
      </c>
      <c r="U5660" s="5">
        <v>0</v>
      </c>
      <c r="V5660" s="42">
        <v>0</v>
      </c>
      <c r="W5660" s="5">
        <f t="shared" si="4813"/>
        <v>99.999880592784663</v>
      </c>
      <c r="X5660" s="27"/>
    </row>
    <row r="5661" spans="1:24" ht="31.5" customHeight="1" x14ac:dyDescent="0.3">
      <c r="A5661" s="4" t="s">
        <v>389</v>
      </c>
      <c r="B5661" s="4" t="s">
        <v>1760</v>
      </c>
      <c r="C5661" s="4" t="s">
        <v>123</v>
      </c>
      <c r="D5661" s="4"/>
      <c r="E5661" s="14" t="s">
        <v>1047</v>
      </c>
      <c r="F5661" s="5">
        <f t="shared" ref="F5661:L5661" si="4825">F5662</f>
        <v>5615.7</v>
      </c>
      <c r="G5661" s="5">
        <f t="shared" si="4825"/>
        <v>5615.7</v>
      </c>
      <c r="H5661" s="5">
        <f t="shared" si="4825"/>
        <v>5615.7</v>
      </c>
      <c r="I5661" s="5">
        <f t="shared" si="4825"/>
        <v>0</v>
      </c>
      <c r="J5661" s="5">
        <f t="shared" si="4825"/>
        <v>0</v>
      </c>
      <c r="K5661" s="5">
        <f t="shared" si="4825"/>
        <v>0</v>
      </c>
      <c r="L5661" s="5">
        <f t="shared" si="4825"/>
        <v>-21.47</v>
      </c>
      <c r="M5661" s="5">
        <f t="shared" si="4801"/>
        <v>5594.23</v>
      </c>
      <c r="N5661" s="5">
        <f>N5662</f>
        <v>5594.23</v>
      </c>
      <c r="O5661" s="5">
        <f>O5662</f>
        <v>2006</v>
      </c>
      <c r="P5661" s="5">
        <f t="shared" ref="P5661:V5661" si="4826">P5662</f>
        <v>0</v>
      </c>
      <c r="Q5661" s="5">
        <f t="shared" si="4826"/>
        <v>0</v>
      </c>
      <c r="R5661" s="5">
        <f t="shared" si="4826"/>
        <v>0</v>
      </c>
      <c r="S5661" s="5">
        <f t="shared" si="4826"/>
        <v>0</v>
      </c>
      <c r="T5661" s="5">
        <f t="shared" si="4826"/>
        <v>5594.2</v>
      </c>
      <c r="U5661" s="5">
        <f t="shared" si="4826"/>
        <v>0</v>
      </c>
      <c r="V5661" s="42">
        <f t="shared" si="4826"/>
        <v>0</v>
      </c>
      <c r="W5661" s="5">
        <f t="shared" si="4813"/>
        <v>99.999463733167929</v>
      </c>
      <c r="X5661" s="27"/>
    </row>
    <row r="5662" spans="1:24" ht="63" customHeight="1" x14ac:dyDescent="0.3">
      <c r="A5662" s="4" t="s">
        <v>389</v>
      </c>
      <c r="B5662" s="4" t="s">
        <v>1760</v>
      </c>
      <c r="C5662" s="4" t="s">
        <v>124</v>
      </c>
      <c r="D5662" s="4"/>
      <c r="E5662" s="14" t="s">
        <v>1048</v>
      </c>
      <c r="F5662" s="5">
        <f t="shared" ref="F5662:L5662" si="4827">F5663+F5668+F5673</f>
        <v>5615.7</v>
      </c>
      <c r="G5662" s="5">
        <f t="shared" si="4827"/>
        <v>5615.7</v>
      </c>
      <c r="H5662" s="5">
        <f t="shared" si="4827"/>
        <v>5615.7</v>
      </c>
      <c r="I5662" s="5">
        <f t="shared" si="4827"/>
        <v>0</v>
      </c>
      <c r="J5662" s="5">
        <f t="shared" si="4827"/>
        <v>0</v>
      </c>
      <c r="K5662" s="5">
        <f t="shared" si="4827"/>
        <v>0</v>
      </c>
      <c r="L5662" s="5">
        <f t="shared" si="4827"/>
        <v>-21.47</v>
      </c>
      <c r="M5662" s="5">
        <f t="shared" si="4801"/>
        <v>5594.23</v>
      </c>
      <c r="N5662" s="5">
        <f>N5663+N5668+N5673</f>
        <v>5594.23</v>
      </c>
      <c r="O5662" s="5">
        <f>O5663+O5668+O5673</f>
        <v>2006</v>
      </c>
      <c r="P5662" s="5">
        <f t="shared" ref="P5662:V5662" si="4828">P5663+P5668+P5673</f>
        <v>0</v>
      </c>
      <c r="Q5662" s="5">
        <f t="shared" si="4828"/>
        <v>0</v>
      </c>
      <c r="R5662" s="5">
        <f t="shared" si="4828"/>
        <v>0</v>
      </c>
      <c r="S5662" s="5">
        <f t="shared" si="4828"/>
        <v>0</v>
      </c>
      <c r="T5662" s="5">
        <f t="shared" si="4828"/>
        <v>5594.2</v>
      </c>
      <c r="U5662" s="5">
        <f t="shared" si="4828"/>
        <v>0</v>
      </c>
      <c r="V5662" s="42">
        <f t="shared" si="4828"/>
        <v>0</v>
      </c>
      <c r="W5662" s="5">
        <f t="shared" si="4813"/>
        <v>99.999463733167929</v>
      </c>
      <c r="X5662" s="27"/>
    </row>
    <row r="5663" spans="1:24" ht="78.75" customHeight="1" x14ac:dyDescent="0.3">
      <c r="A5663" s="4" t="s">
        <v>389</v>
      </c>
      <c r="B5663" s="4" t="s">
        <v>1760</v>
      </c>
      <c r="C5663" s="4" t="s">
        <v>139</v>
      </c>
      <c r="D5663" s="4"/>
      <c r="E5663" s="14" t="s">
        <v>559</v>
      </c>
      <c r="F5663" s="5">
        <f t="shared" ref="F5663:L5663" si="4829">F5664+F5666</f>
        <v>1048.7</v>
      </c>
      <c r="G5663" s="5">
        <f t="shared" si="4829"/>
        <v>1048.7</v>
      </c>
      <c r="H5663" s="5">
        <f t="shared" si="4829"/>
        <v>1048.7</v>
      </c>
      <c r="I5663" s="5">
        <f t="shared" si="4829"/>
        <v>0</v>
      </c>
      <c r="J5663" s="5">
        <f t="shared" si="4829"/>
        <v>0</v>
      </c>
      <c r="K5663" s="5">
        <f t="shared" si="4829"/>
        <v>0</v>
      </c>
      <c r="L5663" s="5">
        <f t="shared" si="4829"/>
        <v>188.5</v>
      </c>
      <c r="M5663" s="5">
        <f t="shared" si="4801"/>
        <v>1237.2</v>
      </c>
      <c r="N5663" s="5">
        <f>N5664+N5666</f>
        <v>1237.2</v>
      </c>
      <c r="O5663" s="5">
        <f>O5664+O5666</f>
        <v>230</v>
      </c>
      <c r="P5663" s="5">
        <f t="shared" ref="P5663:V5663" si="4830">P5664+P5666</f>
        <v>0</v>
      </c>
      <c r="Q5663" s="5">
        <f t="shared" si="4830"/>
        <v>0</v>
      </c>
      <c r="R5663" s="5">
        <f t="shared" si="4830"/>
        <v>0</v>
      </c>
      <c r="S5663" s="5">
        <f t="shared" si="4830"/>
        <v>0</v>
      </c>
      <c r="T5663" s="5">
        <f t="shared" si="4830"/>
        <v>1237.2</v>
      </c>
      <c r="U5663" s="5">
        <f t="shared" si="4830"/>
        <v>0</v>
      </c>
      <c r="V5663" s="42">
        <f t="shared" si="4830"/>
        <v>0</v>
      </c>
      <c r="W5663" s="5">
        <f t="shared" si="4813"/>
        <v>100</v>
      </c>
      <c r="X5663" s="27"/>
    </row>
    <row r="5664" spans="1:24" ht="31.5" customHeight="1" x14ac:dyDescent="0.3">
      <c r="A5664" s="4" t="s">
        <v>389</v>
      </c>
      <c r="B5664" s="4" t="s">
        <v>1760</v>
      </c>
      <c r="C5664" s="4" t="s">
        <v>139</v>
      </c>
      <c r="D5664" s="4" t="s">
        <v>11</v>
      </c>
      <c r="E5664" s="14" t="s">
        <v>531</v>
      </c>
      <c r="F5664" s="5">
        <f t="shared" ref="F5664:L5664" si="4831">F5665</f>
        <v>50</v>
      </c>
      <c r="G5664" s="5">
        <f t="shared" si="4831"/>
        <v>50</v>
      </c>
      <c r="H5664" s="5">
        <f t="shared" si="4831"/>
        <v>50</v>
      </c>
      <c r="I5664" s="5">
        <f t="shared" si="4831"/>
        <v>0</v>
      </c>
      <c r="J5664" s="5">
        <f t="shared" si="4831"/>
        <v>0</v>
      </c>
      <c r="K5664" s="5">
        <f t="shared" si="4831"/>
        <v>0</v>
      </c>
      <c r="L5664" s="5">
        <f t="shared" si="4831"/>
        <v>-11.5</v>
      </c>
      <c r="M5664" s="5">
        <f t="shared" si="4801"/>
        <v>38.5</v>
      </c>
      <c r="N5664" s="5">
        <f>N5665</f>
        <v>38.5</v>
      </c>
      <c r="O5664" s="5">
        <f>O5665</f>
        <v>0</v>
      </c>
      <c r="P5664" s="5">
        <f t="shared" ref="P5664:V5664" si="4832">P5665</f>
        <v>0</v>
      </c>
      <c r="Q5664" s="5">
        <f t="shared" si="4832"/>
        <v>0</v>
      </c>
      <c r="R5664" s="5">
        <f t="shared" si="4832"/>
        <v>0</v>
      </c>
      <c r="S5664" s="5">
        <f t="shared" si="4832"/>
        <v>0</v>
      </c>
      <c r="T5664" s="5">
        <f t="shared" si="4832"/>
        <v>38.5</v>
      </c>
      <c r="U5664" s="5">
        <f t="shared" si="4832"/>
        <v>0</v>
      </c>
      <c r="V5664" s="42">
        <f t="shared" si="4832"/>
        <v>0</v>
      </c>
      <c r="W5664" s="5">
        <f t="shared" si="4813"/>
        <v>100</v>
      </c>
      <c r="X5664" s="27"/>
    </row>
    <row r="5665" spans="1:25" ht="31.5" customHeight="1" x14ac:dyDescent="0.3">
      <c r="A5665" s="4" t="s">
        <v>389</v>
      </c>
      <c r="B5665" s="4" t="s">
        <v>1760</v>
      </c>
      <c r="C5665" s="4" t="s">
        <v>139</v>
      </c>
      <c r="D5665" s="4" t="s">
        <v>12</v>
      </c>
      <c r="E5665" s="14" t="s">
        <v>532</v>
      </c>
      <c r="F5665" s="5">
        <v>50</v>
      </c>
      <c r="G5665" s="5">
        <v>50</v>
      </c>
      <c r="H5665" s="5">
        <v>50</v>
      </c>
      <c r="I5665" s="5"/>
      <c r="J5665" s="5"/>
      <c r="K5665" s="5"/>
      <c r="L5665" s="5">
        <v>-11.5</v>
      </c>
      <c r="M5665" s="5">
        <f t="shared" si="4801"/>
        <v>38.5</v>
      </c>
      <c r="N5665" s="5">
        <v>38.5</v>
      </c>
      <c r="O5665" s="5">
        <v>0</v>
      </c>
      <c r="P5665" s="5">
        <v>0</v>
      </c>
      <c r="Q5665" s="5">
        <v>0</v>
      </c>
      <c r="R5665" s="5">
        <v>0</v>
      </c>
      <c r="S5665" s="5">
        <v>0</v>
      </c>
      <c r="T5665" s="5">
        <v>38.5</v>
      </c>
      <c r="U5665" s="5">
        <v>0</v>
      </c>
      <c r="V5665" s="42">
        <v>0</v>
      </c>
      <c r="W5665" s="5">
        <f t="shared" si="4813"/>
        <v>100</v>
      </c>
      <c r="X5665" s="27"/>
    </row>
    <row r="5666" spans="1:25" ht="31.5" customHeight="1" x14ac:dyDescent="0.3">
      <c r="A5666" s="4" t="s">
        <v>389</v>
      </c>
      <c r="B5666" s="4" t="s">
        <v>1760</v>
      </c>
      <c r="C5666" s="4" t="s">
        <v>139</v>
      </c>
      <c r="D5666" s="4" t="s">
        <v>87</v>
      </c>
      <c r="E5666" s="14" t="s">
        <v>541</v>
      </c>
      <c r="F5666" s="5">
        <f t="shared" ref="F5666:L5666" si="4833">F5667</f>
        <v>998.7</v>
      </c>
      <c r="G5666" s="5">
        <f t="shared" si="4833"/>
        <v>998.7</v>
      </c>
      <c r="H5666" s="5">
        <f t="shared" si="4833"/>
        <v>998.7</v>
      </c>
      <c r="I5666" s="5">
        <f t="shared" si="4833"/>
        <v>0</v>
      </c>
      <c r="J5666" s="5">
        <f t="shared" si="4833"/>
        <v>0</v>
      </c>
      <c r="K5666" s="5">
        <f t="shared" si="4833"/>
        <v>0</v>
      </c>
      <c r="L5666" s="5">
        <f t="shared" si="4833"/>
        <v>200</v>
      </c>
      <c r="M5666" s="5">
        <f t="shared" si="4801"/>
        <v>1198.7</v>
      </c>
      <c r="N5666" s="5">
        <f>N5667</f>
        <v>1198.7</v>
      </c>
      <c r="O5666" s="5">
        <f>O5667</f>
        <v>230</v>
      </c>
      <c r="P5666" s="5">
        <f t="shared" ref="P5666:V5666" si="4834">P5667</f>
        <v>0</v>
      </c>
      <c r="Q5666" s="5">
        <f t="shared" si="4834"/>
        <v>0</v>
      </c>
      <c r="R5666" s="5">
        <f t="shared" si="4834"/>
        <v>0</v>
      </c>
      <c r="S5666" s="5">
        <f t="shared" si="4834"/>
        <v>0</v>
      </c>
      <c r="T5666" s="5">
        <f t="shared" si="4834"/>
        <v>1198.7</v>
      </c>
      <c r="U5666" s="5">
        <f t="shared" si="4834"/>
        <v>0</v>
      </c>
      <c r="V5666" s="42">
        <f t="shared" si="4834"/>
        <v>0</v>
      </c>
      <c r="W5666" s="5">
        <f t="shared" si="4813"/>
        <v>100</v>
      </c>
      <c r="X5666" s="27"/>
    </row>
    <row r="5667" spans="1:25" ht="63" customHeight="1" x14ac:dyDescent="0.3">
      <c r="A5667" s="4" t="s">
        <v>389</v>
      </c>
      <c r="B5667" s="4" t="s">
        <v>1760</v>
      </c>
      <c r="C5667" s="4" t="s">
        <v>139</v>
      </c>
      <c r="D5667" s="4" t="s">
        <v>84</v>
      </c>
      <c r="E5667" s="14" t="s">
        <v>1552</v>
      </c>
      <c r="F5667" s="5">
        <v>998.7</v>
      </c>
      <c r="G5667" s="5">
        <v>998.7</v>
      </c>
      <c r="H5667" s="5">
        <v>998.7</v>
      </c>
      <c r="I5667" s="5"/>
      <c r="J5667" s="5"/>
      <c r="K5667" s="5"/>
      <c r="L5667" s="5">
        <v>200</v>
      </c>
      <c r="M5667" s="5">
        <f t="shared" si="4801"/>
        <v>1198.7</v>
      </c>
      <c r="N5667" s="5">
        <f>998.7+200</f>
        <v>1198.7</v>
      </c>
      <c r="O5667" s="5">
        <v>230</v>
      </c>
      <c r="P5667" s="5">
        <v>0</v>
      </c>
      <c r="Q5667" s="5">
        <v>0</v>
      </c>
      <c r="R5667" s="5">
        <v>0</v>
      </c>
      <c r="S5667" s="5">
        <v>0</v>
      </c>
      <c r="T5667" s="5">
        <v>1198.7</v>
      </c>
      <c r="U5667" s="5">
        <v>0</v>
      </c>
      <c r="V5667" s="42">
        <v>0</v>
      </c>
      <c r="W5667" s="5">
        <f t="shared" si="4813"/>
        <v>100</v>
      </c>
      <c r="X5667" s="27"/>
    </row>
    <row r="5668" spans="1:25" ht="63" customHeight="1" x14ac:dyDescent="0.3">
      <c r="A5668" s="4" t="s">
        <v>389</v>
      </c>
      <c r="B5668" s="4" t="s">
        <v>1760</v>
      </c>
      <c r="C5668" s="4" t="s">
        <v>113</v>
      </c>
      <c r="D5668" s="4"/>
      <c r="E5668" s="14" t="s">
        <v>560</v>
      </c>
      <c r="F5668" s="5">
        <f t="shared" ref="F5668:L5668" si="4835">F5669+F5671</f>
        <v>4317</v>
      </c>
      <c r="G5668" s="5">
        <f t="shared" si="4835"/>
        <v>4317</v>
      </c>
      <c r="H5668" s="5">
        <f t="shared" si="4835"/>
        <v>4317</v>
      </c>
      <c r="I5668" s="5">
        <f t="shared" si="4835"/>
        <v>0</v>
      </c>
      <c r="J5668" s="5">
        <f t="shared" si="4835"/>
        <v>0</v>
      </c>
      <c r="K5668" s="5">
        <f t="shared" si="4835"/>
        <v>0</v>
      </c>
      <c r="L5668" s="5">
        <f t="shared" si="4835"/>
        <v>-11.5</v>
      </c>
      <c r="M5668" s="5">
        <f t="shared" si="4801"/>
        <v>4305.5</v>
      </c>
      <c r="N5668" s="5">
        <f>N5669+N5671</f>
        <v>4305.5</v>
      </c>
      <c r="O5668" s="5">
        <f>O5669+O5671</f>
        <v>1776</v>
      </c>
      <c r="P5668" s="5">
        <f t="shared" ref="P5668:V5668" si="4836">P5669+P5671</f>
        <v>0</v>
      </c>
      <c r="Q5668" s="5">
        <f t="shared" si="4836"/>
        <v>0</v>
      </c>
      <c r="R5668" s="5">
        <f t="shared" si="4836"/>
        <v>0</v>
      </c>
      <c r="S5668" s="5">
        <f t="shared" si="4836"/>
        <v>0</v>
      </c>
      <c r="T5668" s="5">
        <f t="shared" si="4836"/>
        <v>4305.5</v>
      </c>
      <c r="U5668" s="5">
        <f t="shared" si="4836"/>
        <v>0</v>
      </c>
      <c r="V5668" s="42">
        <f t="shared" si="4836"/>
        <v>0</v>
      </c>
      <c r="W5668" s="5">
        <f t="shared" si="4813"/>
        <v>100</v>
      </c>
      <c r="X5668" s="27"/>
    </row>
    <row r="5669" spans="1:25" ht="31.5" customHeight="1" x14ac:dyDescent="0.3">
      <c r="A5669" s="4" t="s">
        <v>389</v>
      </c>
      <c r="B5669" s="4" t="s">
        <v>1760</v>
      </c>
      <c r="C5669" s="4" t="s">
        <v>113</v>
      </c>
      <c r="D5669" s="4" t="s">
        <v>11</v>
      </c>
      <c r="E5669" s="14" t="s">
        <v>531</v>
      </c>
      <c r="F5669" s="5">
        <f t="shared" ref="F5669:L5669" si="4837">F5670</f>
        <v>990</v>
      </c>
      <c r="G5669" s="5">
        <f t="shared" si="4837"/>
        <v>990</v>
      </c>
      <c r="H5669" s="5">
        <f t="shared" si="4837"/>
        <v>990</v>
      </c>
      <c r="I5669" s="5">
        <f t="shared" si="4837"/>
        <v>0</v>
      </c>
      <c r="J5669" s="5">
        <f t="shared" si="4837"/>
        <v>0</v>
      </c>
      <c r="K5669" s="5">
        <f t="shared" si="4837"/>
        <v>0</v>
      </c>
      <c r="L5669" s="5">
        <f t="shared" si="4837"/>
        <v>-11.5</v>
      </c>
      <c r="M5669" s="5">
        <f t="shared" si="4801"/>
        <v>978.5</v>
      </c>
      <c r="N5669" s="5">
        <f>N5670</f>
        <v>978.5</v>
      </c>
      <c r="O5669" s="5">
        <f>O5670</f>
        <v>336</v>
      </c>
      <c r="P5669" s="5">
        <f t="shared" ref="P5669:V5669" si="4838">P5670</f>
        <v>0</v>
      </c>
      <c r="Q5669" s="5">
        <f t="shared" si="4838"/>
        <v>0</v>
      </c>
      <c r="R5669" s="5">
        <f t="shared" si="4838"/>
        <v>0</v>
      </c>
      <c r="S5669" s="5">
        <f t="shared" si="4838"/>
        <v>0</v>
      </c>
      <c r="T5669" s="5">
        <f t="shared" si="4838"/>
        <v>978.5</v>
      </c>
      <c r="U5669" s="5">
        <f t="shared" si="4838"/>
        <v>0</v>
      </c>
      <c r="V5669" s="42">
        <f t="shared" si="4838"/>
        <v>0</v>
      </c>
      <c r="W5669" s="5">
        <f t="shared" si="4813"/>
        <v>100</v>
      </c>
      <c r="X5669" s="27"/>
    </row>
    <row r="5670" spans="1:25" ht="31.5" customHeight="1" x14ac:dyDescent="0.3">
      <c r="A5670" s="4" t="s">
        <v>389</v>
      </c>
      <c r="B5670" s="4" t="s">
        <v>1760</v>
      </c>
      <c r="C5670" s="4" t="s">
        <v>113</v>
      </c>
      <c r="D5670" s="4" t="s">
        <v>12</v>
      </c>
      <c r="E5670" s="14" t="s">
        <v>532</v>
      </c>
      <c r="F5670" s="5">
        <v>990</v>
      </c>
      <c r="G5670" s="5">
        <v>990</v>
      </c>
      <c r="H5670" s="5">
        <v>990</v>
      </c>
      <c r="I5670" s="5"/>
      <c r="J5670" s="5"/>
      <c r="K5670" s="5"/>
      <c r="L5670" s="5">
        <v>-11.5</v>
      </c>
      <c r="M5670" s="5">
        <f t="shared" si="4801"/>
        <v>978.5</v>
      </c>
      <c r="N5670" s="5">
        <v>978.5</v>
      </c>
      <c r="O5670" s="5">
        <v>336</v>
      </c>
      <c r="P5670" s="5">
        <v>0</v>
      </c>
      <c r="Q5670" s="5">
        <v>0</v>
      </c>
      <c r="R5670" s="5">
        <v>0</v>
      </c>
      <c r="S5670" s="5">
        <v>0</v>
      </c>
      <c r="T5670" s="5">
        <v>978.5</v>
      </c>
      <c r="U5670" s="5">
        <v>0</v>
      </c>
      <c r="V5670" s="42">
        <v>0</v>
      </c>
      <c r="W5670" s="5">
        <f t="shared" si="4813"/>
        <v>100</v>
      </c>
      <c r="X5670" s="27"/>
    </row>
    <row r="5671" spans="1:25" ht="31.5" customHeight="1" x14ac:dyDescent="0.3">
      <c r="A5671" s="4" t="s">
        <v>389</v>
      </c>
      <c r="B5671" s="4" t="s">
        <v>1760</v>
      </c>
      <c r="C5671" s="4" t="s">
        <v>113</v>
      </c>
      <c r="D5671" s="4" t="s">
        <v>87</v>
      </c>
      <c r="E5671" s="14" t="s">
        <v>541</v>
      </c>
      <c r="F5671" s="5">
        <f t="shared" ref="F5671:L5671" si="4839">F5672</f>
        <v>3327</v>
      </c>
      <c r="G5671" s="5">
        <f t="shared" si="4839"/>
        <v>3327</v>
      </c>
      <c r="H5671" s="5">
        <f t="shared" si="4839"/>
        <v>3327</v>
      </c>
      <c r="I5671" s="5">
        <f t="shared" si="4839"/>
        <v>0</v>
      </c>
      <c r="J5671" s="5">
        <f t="shared" si="4839"/>
        <v>0</v>
      </c>
      <c r="K5671" s="5">
        <f t="shared" si="4839"/>
        <v>0</v>
      </c>
      <c r="L5671" s="5">
        <f t="shared" si="4839"/>
        <v>0</v>
      </c>
      <c r="M5671" s="5">
        <f t="shared" si="4801"/>
        <v>3327</v>
      </c>
      <c r="N5671" s="5">
        <f>N5672</f>
        <v>3327</v>
      </c>
      <c r="O5671" s="5">
        <f>O5672</f>
        <v>1440</v>
      </c>
      <c r="P5671" s="5">
        <f t="shared" ref="P5671:V5671" si="4840">P5672</f>
        <v>0</v>
      </c>
      <c r="Q5671" s="5">
        <f t="shared" si="4840"/>
        <v>0</v>
      </c>
      <c r="R5671" s="5">
        <f t="shared" si="4840"/>
        <v>0</v>
      </c>
      <c r="S5671" s="5">
        <f t="shared" si="4840"/>
        <v>0</v>
      </c>
      <c r="T5671" s="5">
        <f t="shared" si="4840"/>
        <v>3327</v>
      </c>
      <c r="U5671" s="5">
        <f t="shared" si="4840"/>
        <v>0</v>
      </c>
      <c r="V5671" s="42">
        <f t="shared" si="4840"/>
        <v>0</v>
      </c>
      <c r="W5671" s="5">
        <f t="shared" si="4813"/>
        <v>100</v>
      </c>
      <c r="X5671" s="27"/>
    </row>
    <row r="5672" spans="1:25" ht="63" customHeight="1" x14ac:dyDescent="0.3">
      <c r="A5672" s="4" t="s">
        <v>389</v>
      </c>
      <c r="B5672" s="4" t="s">
        <v>1760</v>
      </c>
      <c r="C5672" s="4" t="s">
        <v>113</v>
      </c>
      <c r="D5672" s="4" t="s">
        <v>84</v>
      </c>
      <c r="E5672" s="14" t="s">
        <v>1552</v>
      </c>
      <c r="F5672" s="5">
        <v>3327</v>
      </c>
      <c r="G5672" s="5">
        <v>3327</v>
      </c>
      <c r="H5672" s="5">
        <v>3327</v>
      </c>
      <c r="I5672" s="5"/>
      <c r="J5672" s="5"/>
      <c r="K5672" s="5"/>
      <c r="L5672" s="5"/>
      <c r="M5672" s="5">
        <f t="shared" si="4801"/>
        <v>3327</v>
      </c>
      <c r="N5672" s="5">
        <v>3327</v>
      </c>
      <c r="O5672" s="5">
        <v>1440</v>
      </c>
      <c r="P5672" s="5">
        <v>0</v>
      </c>
      <c r="Q5672" s="5">
        <v>0</v>
      </c>
      <c r="R5672" s="5">
        <v>0</v>
      </c>
      <c r="S5672" s="5">
        <v>0</v>
      </c>
      <c r="T5672" s="5">
        <v>3327</v>
      </c>
      <c r="U5672" s="5">
        <v>0</v>
      </c>
      <c r="V5672" s="42">
        <v>0</v>
      </c>
      <c r="W5672" s="5">
        <f t="shared" si="4813"/>
        <v>100</v>
      </c>
      <c r="X5672" s="27"/>
    </row>
    <row r="5673" spans="1:25" ht="47.25" customHeight="1" x14ac:dyDescent="0.3">
      <c r="A5673" s="4" t="s">
        <v>389</v>
      </c>
      <c r="B5673" s="4" t="s">
        <v>1760</v>
      </c>
      <c r="C5673" s="4" t="s">
        <v>398</v>
      </c>
      <c r="D5673" s="4"/>
      <c r="E5673" s="14" t="s">
        <v>561</v>
      </c>
      <c r="F5673" s="5">
        <f t="shared" ref="F5673:L5674" si="4841">F5674</f>
        <v>250</v>
      </c>
      <c r="G5673" s="5">
        <f t="shared" si="4841"/>
        <v>250</v>
      </c>
      <c r="H5673" s="5">
        <f t="shared" si="4841"/>
        <v>250</v>
      </c>
      <c r="I5673" s="5">
        <f t="shared" si="4841"/>
        <v>0</v>
      </c>
      <c r="J5673" s="5">
        <f t="shared" si="4841"/>
        <v>0</v>
      </c>
      <c r="K5673" s="5">
        <f t="shared" si="4841"/>
        <v>0</v>
      </c>
      <c r="L5673" s="5">
        <f t="shared" si="4841"/>
        <v>-198.47</v>
      </c>
      <c r="M5673" s="5">
        <f t="shared" si="4801"/>
        <v>51.53</v>
      </c>
      <c r="N5673" s="5">
        <f>N5674</f>
        <v>51.53</v>
      </c>
      <c r="O5673" s="5">
        <f>O5674</f>
        <v>0</v>
      </c>
      <c r="P5673" s="5">
        <f t="shared" ref="P5673:V5674" si="4842">P5674</f>
        <v>0</v>
      </c>
      <c r="Q5673" s="5">
        <f t="shared" si="4842"/>
        <v>0</v>
      </c>
      <c r="R5673" s="5">
        <f t="shared" si="4842"/>
        <v>0</v>
      </c>
      <c r="S5673" s="5">
        <f t="shared" si="4842"/>
        <v>0</v>
      </c>
      <c r="T5673" s="5">
        <f t="shared" si="4842"/>
        <v>51.5</v>
      </c>
      <c r="U5673" s="5">
        <f t="shared" si="4842"/>
        <v>0</v>
      </c>
      <c r="V5673" s="42">
        <f t="shared" si="4842"/>
        <v>0</v>
      </c>
      <c r="W5673" s="5">
        <f t="shared" si="4813"/>
        <v>99.94178148651271</v>
      </c>
      <c r="X5673" s="27"/>
    </row>
    <row r="5674" spans="1:25" ht="31.5" customHeight="1" x14ac:dyDescent="0.3">
      <c r="A5674" s="4" t="s">
        <v>389</v>
      </c>
      <c r="B5674" s="4" t="s">
        <v>1760</v>
      </c>
      <c r="C5674" s="4" t="s">
        <v>398</v>
      </c>
      <c r="D5674" s="4" t="s">
        <v>11</v>
      </c>
      <c r="E5674" s="14" t="s">
        <v>531</v>
      </c>
      <c r="F5674" s="5">
        <f t="shared" si="4841"/>
        <v>250</v>
      </c>
      <c r="G5674" s="5">
        <f t="shared" si="4841"/>
        <v>250</v>
      </c>
      <c r="H5674" s="5">
        <f t="shared" si="4841"/>
        <v>250</v>
      </c>
      <c r="I5674" s="5">
        <f t="shared" si="4841"/>
        <v>0</v>
      </c>
      <c r="J5674" s="5">
        <f t="shared" si="4841"/>
        <v>0</v>
      </c>
      <c r="K5674" s="5">
        <f t="shared" si="4841"/>
        <v>0</v>
      </c>
      <c r="L5674" s="5">
        <f t="shared" si="4841"/>
        <v>-198.47</v>
      </c>
      <c r="M5674" s="5">
        <f t="shared" si="4801"/>
        <v>51.53</v>
      </c>
      <c r="N5674" s="5">
        <f>N5675</f>
        <v>51.53</v>
      </c>
      <c r="O5674" s="5">
        <f>O5675</f>
        <v>0</v>
      </c>
      <c r="P5674" s="5">
        <f t="shared" si="4842"/>
        <v>0</v>
      </c>
      <c r="Q5674" s="5">
        <f t="shared" si="4842"/>
        <v>0</v>
      </c>
      <c r="R5674" s="5">
        <f t="shared" si="4842"/>
        <v>0</v>
      </c>
      <c r="S5674" s="5">
        <f t="shared" si="4842"/>
        <v>0</v>
      </c>
      <c r="T5674" s="5">
        <f t="shared" si="4842"/>
        <v>51.5</v>
      </c>
      <c r="U5674" s="5">
        <f t="shared" si="4842"/>
        <v>0</v>
      </c>
      <c r="V5674" s="42">
        <f t="shared" si="4842"/>
        <v>0</v>
      </c>
      <c r="W5674" s="5">
        <f t="shared" si="4813"/>
        <v>99.94178148651271</v>
      </c>
      <c r="X5674" s="27"/>
    </row>
    <row r="5675" spans="1:25" ht="31.5" customHeight="1" x14ac:dyDescent="0.3">
      <c r="A5675" s="4" t="s">
        <v>389</v>
      </c>
      <c r="B5675" s="4" t="s">
        <v>1760</v>
      </c>
      <c r="C5675" s="4" t="s">
        <v>398</v>
      </c>
      <c r="D5675" s="4" t="s">
        <v>12</v>
      </c>
      <c r="E5675" s="14" t="s">
        <v>532</v>
      </c>
      <c r="F5675" s="5">
        <v>250</v>
      </c>
      <c r="G5675" s="5">
        <v>250</v>
      </c>
      <c r="H5675" s="5">
        <v>250</v>
      </c>
      <c r="I5675" s="5"/>
      <c r="J5675" s="5"/>
      <c r="K5675" s="5"/>
      <c r="L5675" s="5">
        <f>-96.076-102.394</f>
        <v>-198.47</v>
      </c>
      <c r="M5675" s="5">
        <f t="shared" si="4801"/>
        <v>51.53</v>
      </c>
      <c r="N5675" s="5">
        <v>51.53</v>
      </c>
      <c r="O5675" s="5">
        <v>0</v>
      </c>
      <c r="P5675" s="5">
        <v>0</v>
      </c>
      <c r="Q5675" s="5">
        <v>0</v>
      </c>
      <c r="R5675" s="5">
        <v>0</v>
      </c>
      <c r="S5675" s="5">
        <v>0</v>
      </c>
      <c r="T5675" s="5">
        <v>51.5</v>
      </c>
      <c r="U5675" s="5">
        <v>0</v>
      </c>
      <c r="V5675" s="42">
        <v>0</v>
      </c>
      <c r="W5675" s="5">
        <f t="shared" si="4813"/>
        <v>99.94178148651271</v>
      </c>
      <c r="X5675" s="27"/>
    </row>
    <row r="5676" spans="1:25" ht="31.5" hidden="1" customHeight="1" x14ac:dyDescent="0.25">
      <c r="A5676" s="4" t="s">
        <v>389</v>
      </c>
      <c r="B5676" s="4" t="s">
        <v>1760</v>
      </c>
      <c r="C5676" s="4" t="s">
        <v>7</v>
      </c>
      <c r="D5676" s="4"/>
      <c r="E5676" s="14" t="s">
        <v>1205</v>
      </c>
      <c r="F5676" s="5">
        <f t="shared" ref="F5676:L5680" si="4843">F5677</f>
        <v>0</v>
      </c>
      <c r="G5676" s="5">
        <f t="shared" si="4843"/>
        <v>0</v>
      </c>
      <c r="H5676" s="5">
        <f t="shared" si="4843"/>
        <v>0</v>
      </c>
      <c r="I5676" s="5">
        <f t="shared" si="4843"/>
        <v>0</v>
      </c>
      <c r="J5676" s="5">
        <f t="shared" si="4843"/>
        <v>0</v>
      </c>
      <c r="K5676" s="5">
        <f t="shared" si="4843"/>
        <v>0</v>
      </c>
      <c r="L5676" s="5">
        <f t="shared" si="4843"/>
        <v>0</v>
      </c>
      <c r="M5676" s="5">
        <f t="shared" si="4801"/>
        <v>0</v>
      </c>
      <c r="N5676" s="5">
        <f t="shared" ref="N5676:O5680" si="4844">N5677</f>
        <v>0</v>
      </c>
      <c r="O5676" s="5">
        <f t="shared" si="4844"/>
        <v>0</v>
      </c>
      <c r="P5676" s="5">
        <f t="shared" ref="P5676:V5680" si="4845">P5677</f>
        <v>0</v>
      </c>
      <c r="Q5676" s="5">
        <f t="shared" si="4845"/>
        <v>0</v>
      </c>
      <c r="R5676" s="5">
        <f t="shared" si="4845"/>
        <v>0</v>
      </c>
      <c r="S5676" s="5">
        <f t="shared" si="4845"/>
        <v>0</v>
      </c>
      <c r="T5676" s="5">
        <f t="shared" si="4845"/>
        <v>0</v>
      </c>
      <c r="U5676" s="5">
        <f t="shared" si="4845"/>
        <v>0</v>
      </c>
      <c r="V5676" s="42">
        <f t="shared" si="4845"/>
        <v>0</v>
      </c>
      <c r="W5676" s="5" t="e">
        <f t="shared" si="4813"/>
        <v>#DIV/0!</v>
      </c>
      <c r="X5676" s="27" t="s">
        <v>1591</v>
      </c>
      <c r="Y5676" s="2" t="s">
        <v>1630</v>
      </c>
    </row>
    <row r="5677" spans="1:25" ht="31.5" hidden="1" customHeight="1" x14ac:dyDescent="0.25">
      <c r="A5677" s="4" t="s">
        <v>389</v>
      </c>
      <c r="B5677" s="4" t="s">
        <v>1760</v>
      </c>
      <c r="C5677" s="4" t="s">
        <v>8</v>
      </c>
      <c r="D5677" s="4"/>
      <c r="E5677" s="14" t="s">
        <v>1206</v>
      </c>
      <c r="F5677" s="5">
        <f t="shared" si="4843"/>
        <v>0</v>
      </c>
      <c r="G5677" s="5">
        <f t="shared" si="4843"/>
        <v>0</v>
      </c>
      <c r="H5677" s="5">
        <f t="shared" si="4843"/>
        <v>0</v>
      </c>
      <c r="I5677" s="5">
        <f t="shared" si="4843"/>
        <v>0</v>
      </c>
      <c r="J5677" s="5">
        <f t="shared" si="4843"/>
        <v>0</v>
      </c>
      <c r="K5677" s="5">
        <f t="shared" si="4843"/>
        <v>0</v>
      </c>
      <c r="L5677" s="5">
        <f t="shared" si="4843"/>
        <v>0</v>
      </c>
      <c r="M5677" s="5">
        <f t="shared" si="4801"/>
        <v>0</v>
      </c>
      <c r="N5677" s="5">
        <f t="shared" si="4844"/>
        <v>0</v>
      </c>
      <c r="O5677" s="5">
        <f t="shared" si="4844"/>
        <v>0</v>
      </c>
      <c r="P5677" s="5">
        <f t="shared" si="4845"/>
        <v>0</v>
      </c>
      <c r="Q5677" s="5">
        <f t="shared" si="4845"/>
        <v>0</v>
      </c>
      <c r="R5677" s="5">
        <f t="shared" si="4845"/>
        <v>0</v>
      </c>
      <c r="S5677" s="5">
        <f t="shared" si="4845"/>
        <v>0</v>
      </c>
      <c r="T5677" s="5">
        <f t="shared" si="4845"/>
        <v>0</v>
      </c>
      <c r="U5677" s="5">
        <f t="shared" si="4845"/>
        <v>0</v>
      </c>
      <c r="V5677" s="42">
        <f t="shared" si="4845"/>
        <v>0</v>
      </c>
      <c r="W5677" s="5" t="e">
        <f t="shared" si="4813"/>
        <v>#DIV/0!</v>
      </c>
      <c r="X5677" s="27" t="s">
        <v>1591</v>
      </c>
      <c r="Y5677" s="2" t="s">
        <v>1630</v>
      </c>
    </row>
    <row r="5678" spans="1:25" ht="63" hidden="1" customHeight="1" x14ac:dyDescent="0.25">
      <c r="A5678" s="4" t="s">
        <v>389</v>
      </c>
      <c r="B5678" s="4" t="s">
        <v>1760</v>
      </c>
      <c r="C5678" s="4" t="s">
        <v>9</v>
      </c>
      <c r="D5678" s="4"/>
      <c r="E5678" s="14" t="s">
        <v>1207</v>
      </c>
      <c r="F5678" s="5">
        <f t="shared" si="4843"/>
        <v>0</v>
      </c>
      <c r="G5678" s="5">
        <f t="shared" si="4843"/>
        <v>0</v>
      </c>
      <c r="H5678" s="5">
        <f t="shared" si="4843"/>
        <v>0</v>
      </c>
      <c r="I5678" s="5">
        <f t="shared" si="4843"/>
        <v>0</v>
      </c>
      <c r="J5678" s="5">
        <f t="shared" si="4843"/>
        <v>0</v>
      </c>
      <c r="K5678" s="5">
        <f t="shared" si="4843"/>
        <v>0</v>
      </c>
      <c r="L5678" s="5">
        <f t="shared" si="4843"/>
        <v>0</v>
      </c>
      <c r="M5678" s="5">
        <f t="shared" si="4801"/>
        <v>0</v>
      </c>
      <c r="N5678" s="5">
        <f t="shared" si="4844"/>
        <v>0</v>
      </c>
      <c r="O5678" s="5">
        <f t="shared" si="4844"/>
        <v>0</v>
      </c>
      <c r="P5678" s="5">
        <f t="shared" si="4845"/>
        <v>0</v>
      </c>
      <c r="Q5678" s="5">
        <f t="shared" si="4845"/>
        <v>0</v>
      </c>
      <c r="R5678" s="5">
        <f t="shared" si="4845"/>
        <v>0</v>
      </c>
      <c r="S5678" s="5">
        <f t="shared" si="4845"/>
        <v>0</v>
      </c>
      <c r="T5678" s="5">
        <f t="shared" si="4845"/>
        <v>0</v>
      </c>
      <c r="U5678" s="5">
        <f t="shared" si="4845"/>
        <v>0</v>
      </c>
      <c r="V5678" s="42">
        <f t="shared" si="4845"/>
        <v>0</v>
      </c>
      <c r="W5678" s="5" t="e">
        <f t="shared" si="4813"/>
        <v>#DIV/0!</v>
      </c>
      <c r="X5678" s="27" t="s">
        <v>1591</v>
      </c>
      <c r="Y5678" s="2" t="s">
        <v>1630</v>
      </c>
    </row>
    <row r="5679" spans="1:25" ht="31.5" hidden="1" customHeight="1" x14ac:dyDescent="0.25">
      <c r="A5679" s="4" t="s">
        <v>389</v>
      </c>
      <c r="B5679" s="4" t="s">
        <v>1760</v>
      </c>
      <c r="C5679" s="4" t="s">
        <v>400</v>
      </c>
      <c r="D5679" s="4"/>
      <c r="E5679" s="14" t="s">
        <v>776</v>
      </c>
      <c r="F5679" s="5">
        <f t="shared" si="4843"/>
        <v>0</v>
      </c>
      <c r="G5679" s="5">
        <f t="shared" si="4843"/>
        <v>0</v>
      </c>
      <c r="H5679" s="5">
        <f t="shared" si="4843"/>
        <v>0</v>
      </c>
      <c r="I5679" s="5">
        <f t="shared" si="4843"/>
        <v>0</v>
      </c>
      <c r="J5679" s="5">
        <f t="shared" si="4843"/>
        <v>0</v>
      </c>
      <c r="K5679" s="5">
        <f t="shared" si="4843"/>
        <v>0</v>
      </c>
      <c r="L5679" s="5">
        <f t="shared" si="4843"/>
        <v>0</v>
      </c>
      <c r="M5679" s="5">
        <f t="shared" si="4801"/>
        <v>0</v>
      </c>
      <c r="N5679" s="5">
        <f t="shared" si="4844"/>
        <v>0</v>
      </c>
      <c r="O5679" s="5">
        <f t="shared" si="4844"/>
        <v>0</v>
      </c>
      <c r="P5679" s="5">
        <f t="shared" si="4845"/>
        <v>0</v>
      </c>
      <c r="Q5679" s="5">
        <f t="shared" si="4845"/>
        <v>0</v>
      </c>
      <c r="R5679" s="5">
        <f t="shared" si="4845"/>
        <v>0</v>
      </c>
      <c r="S5679" s="5">
        <f t="shared" si="4845"/>
        <v>0</v>
      </c>
      <c r="T5679" s="5">
        <f t="shared" si="4845"/>
        <v>0</v>
      </c>
      <c r="U5679" s="5">
        <f t="shared" si="4845"/>
        <v>0</v>
      </c>
      <c r="V5679" s="42">
        <f t="shared" si="4845"/>
        <v>0</v>
      </c>
      <c r="W5679" s="5" t="e">
        <f t="shared" si="4813"/>
        <v>#DIV/0!</v>
      </c>
      <c r="X5679" s="27" t="s">
        <v>1591</v>
      </c>
      <c r="Y5679" s="2" t="s">
        <v>1630</v>
      </c>
    </row>
    <row r="5680" spans="1:25" ht="31.5" hidden="1" customHeight="1" x14ac:dyDescent="0.3">
      <c r="A5680" s="4" t="s">
        <v>389</v>
      </c>
      <c r="B5680" s="4" t="s">
        <v>1760</v>
      </c>
      <c r="C5680" s="4" t="s">
        <v>400</v>
      </c>
      <c r="D5680" s="4" t="s">
        <v>11</v>
      </c>
      <c r="E5680" s="14" t="s">
        <v>531</v>
      </c>
      <c r="F5680" s="5">
        <f t="shared" si="4843"/>
        <v>0</v>
      </c>
      <c r="G5680" s="5">
        <f t="shared" si="4843"/>
        <v>0</v>
      </c>
      <c r="H5680" s="5">
        <f t="shared" si="4843"/>
        <v>0</v>
      </c>
      <c r="I5680" s="5">
        <f t="shared" si="4843"/>
        <v>0</v>
      </c>
      <c r="J5680" s="5">
        <f t="shared" si="4843"/>
        <v>0</v>
      </c>
      <c r="K5680" s="5">
        <f t="shared" si="4843"/>
        <v>0</v>
      </c>
      <c r="L5680" s="5">
        <f t="shared" si="4843"/>
        <v>0</v>
      </c>
      <c r="M5680" s="5">
        <f t="shared" si="4801"/>
        <v>0</v>
      </c>
      <c r="N5680" s="5">
        <f t="shared" si="4844"/>
        <v>0</v>
      </c>
      <c r="O5680" s="5">
        <f t="shared" si="4844"/>
        <v>0</v>
      </c>
      <c r="P5680" s="5">
        <f t="shared" si="4845"/>
        <v>0</v>
      </c>
      <c r="Q5680" s="5">
        <f t="shared" si="4845"/>
        <v>0</v>
      </c>
      <c r="R5680" s="5">
        <f t="shared" si="4845"/>
        <v>0</v>
      </c>
      <c r="S5680" s="5">
        <f t="shared" si="4845"/>
        <v>0</v>
      </c>
      <c r="T5680" s="5">
        <f t="shared" si="4845"/>
        <v>0</v>
      </c>
      <c r="U5680" s="5">
        <f t="shared" si="4845"/>
        <v>0</v>
      </c>
      <c r="V5680" s="42">
        <f t="shared" si="4845"/>
        <v>0</v>
      </c>
      <c r="W5680" s="5" t="e">
        <f t="shared" si="4813"/>
        <v>#DIV/0!</v>
      </c>
      <c r="X5680" s="27" t="s">
        <v>1591</v>
      </c>
      <c r="Y5680" s="2" t="s">
        <v>1630</v>
      </c>
    </row>
    <row r="5681" spans="1:25" ht="31.5" hidden="1" customHeight="1" x14ac:dyDescent="0.3">
      <c r="A5681" s="4" t="s">
        <v>389</v>
      </c>
      <c r="B5681" s="4" t="s">
        <v>1760</v>
      </c>
      <c r="C5681" s="4" t="s">
        <v>400</v>
      </c>
      <c r="D5681" s="4" t="s">
        <v>12</v>
      </c>
      <c r="E5681" s="14" t="s">
        <v>532</v>
      </c>
      <c r="F5681" s="5"/>
      <c r="G5681" s="5"/>
      <c r="H5681" s="5"/>
      <c r="I5681" s="5"/>
      <c r="J5681" s="5"/>
      <c r="K5681" s="5"/>
      <c r="L5681" s="5"/>
      <c r="M5681" s="5">
        <f t="shared" si="4801"/>
        <v>0</v>
      </c>
      <c r="N5681" s="5">
        <v>0</v>
      </c>
      <c r="O5681" s="5">
        <v>0</v>
      </c>
      <c r="P5681" s="5">
        <v>0</v>
      </c>
      <c r="Q5681" s="5">
        <v>0</v>
      </c>
      <c r="R5681" s="5">
        <v>0</v>
      </c>
      <c r="S5681" s="5">
        <v>0</v>
      </c>
      <c r="T5681" s="5">
        <v>0</v>
      </c>
      <c r="U5681" s="5">
        <v>0</v>
      </c>
      <c r="V5681" s="42">
        <v>0</v>
      </c>
      <c r="W5681" s="5" t="e">
        <f t="shared" si="4813"/>
        <v>#DIV/0!</v>
      </c>
      <c r="X5681" s="27" t="s">
        <v>1591</v>
      </c>
      <c r="Y5681" s="2" t="s">
        <v>1630</v>
      </c>
    </row>
    <row r="5682" spans="1:25" ht="31.5" customHeight="1" x14ac:dyDescent="0.3">
      <c r="A5682" s="4" t="s">
        <v>389</v>
      </c>
      <c r="B5682" s="4" t="s">
        <v>1760</v>
      </c>
      <c r="C5682" s="4" t="s">
        <v>211</v>
      </c>
      <c r="D5682" s="4"/>
      <c r="E5682" s="14" t="s">
        <v>1138</v>
      </c>
      <c r="F5682" s="5">
        <f t="shared" ref="F5682:L5686" si="4846">F5683</f>
        <v>849</v>
      </c>
      <c r="G5682" s="5">
        <f t="shared" si="4846"/>
        <v>849</v>
      </c>
      <c r="H5682" s="5">
        <f t="shared" si="4846"/>
        <v>849</v>
      </c>
      <c r="I5682" s="5">
        <f t="shared" si="4846"/>
        <v>0</v>
      </c>
      <c r="J5682" s="5">
        <f t="shared" si="4846"/>
        <v>0</v>
      </c>
      <c r="K5682" s="5">
        <f t="shared" si="4846"/>
        <v>0</v>
      </c>
      <c r="L5682" s="5">
        <f t="shared" si="4846"/>
        <v>0</v>
      </c>
      <c r="M5682" s="5">
        <f t="shared" si="4801"/>
        <v>849</v>
      </c>
      <c r="N5682" s="5">
        <f t="shared" ref="N5682:O5686" si="4847">N5683</f>
        <v>849</v>
      </c>
      <c r="O5682" s="5">
        <f t="shared" si="4847"/>
        <v>636.75</v>
      </c>
      <c r="P5682" s="5">
        <f t="shared" ref="P5682:V5686" si="4848">P5683</f>
        <v>0</v>
      </c>
      <c r="Q5682" s="5">
        <f t="shared" si="4848"/>
        <v>0</v>
      </c>
      <c r="R5682" s="5">
        <f t="shared" si="4848"/>
        <v>0</v>
      </c>
      <c r="S5682" s="5">
        <f t="shared" si="4848"/>
        <v>0</v>
      </c>
      <c r="T5682" s="5">
        <f t="shared" si="4848"/>
        <v>849</v>
      </c>
      <c r="U5682" s="5">
        <f t="shared" si="4848"/>
        <v>0</v>
      </c>
      <c r="V5682" s="42">
        <f t="shared" si="4848"/>
        <v>0</v>
      </c>
      <c r="W5682" s="5">
        <f t="shared" si="4813"/>
        <v>100</v>
      </c>
      <c r="X5682" s="27"/>
    </row>
    <row r="5683" spans="1:25" ht="15.75" customHeight="1" x14ac:dyDescent="0.3">
      <c r="A5683" s="4" t="s">
        <v>389</v>
      </c>
      <c r="B5683" s="4" t="s">
        <v>1760</v>
      </c>
      <c r="C5683" s="4" t="s">
        <v>213</v>
      </c>
      <c r="D5683" s="4"/>
      <c r="E5683" s="14" t="s">
        <v>1144</v>
      </c>
      <c r="F5683" s="5">
        <f t="shared" si="4846"/>
        <v>849</v>
      </c>
      <c r="G5683" s="5">
        <f t="shared" si="4846"/>
        <v>849</v>
      </c>
      <c r="H5683" s="5">
        <f t="shared" si="4846"/>
        <v>849</v>
      </c>
      <c r="I5683" s="5">
        <f t="shared" si="4846"/>
        <v>0</v>
      </c>
      <c r="J5683" s="5">
        <f t="shared" si="4846"/>
        <v>0</v>
      </c>
      <c r="K5683" s="5">
        <f t="shared" si="4846"/>
        <v>0</v>
      </c>
      <c r="L5683" s="5">
        <f t="shared" si="4846"/>
        <v>0</v>
      </c>
      <c r="M5683" s="5">
        <f t="shared" si="4801"/>
        <v>849</v>
      </c>
      <c r="N5683" s="5">
        <f t="shared" si="4847"/>
        <v>849</v>
      </c>
      <c r="O5683" s="5">
        <f t="shared" si="4847"/>
        <v>636.75</v>
      </c>
      <c r="P5683" s="5">
        <f t="shared" si="4848"/>
        <v>0</v>
      </c>
      <c r="Q5683" s="5">
        <f t="shared" si="4848"/>
        <v>0</v>
      </c>
      <c r="R5683" s="5">
        <f t="shared" si="4848"/>
        <v>0</v>
      </c>
      <c r="S5683" s="5">
        <f t="shared" si="4848"/>
        <v>0</v>
      </c>
      <c r="T5683" s="5">
        <f t="shared" si="4848"/>
        <v>849</v>
      </c>
      <c r="U5683" s="5">
        <f t="shared" si="4848"/>
        <v>0</v>
      </c>
      <c r="V5683" s="42">
        <f t="shared" si="4848"/>
        <v>0</v>
      </c>
      <c r="W5683" s="5">
        <f t="shared" si="4813"/>
        <v>100</v>
      </c>
      <c r="X5683" s="27"/>
    </row>
    <row r="5684" spans="1:25" ht="47.25" customHeight="1" x14ac:dyDescent="0.3">
      <c r="A5684" s="4" t="s">
        <v>389</v>
      </c>
      <c r="B5684" s="4" t="s">
        <v>1760</v>
      </c>
      <c r="C5684" s="4" t="s">
        <v>212</v>
      </c>
      <c r="D5684" s="4"/>
      <c r="E5684" s="14" t="s">
        <v>1146</v>
      </c>
      <c r="F5684" s="5">
        <f t="shared" si="4846"/>
        <v>849</v>
      </c>
      <c r="G5684" s="5">
        <f t="shared" si="4846"/>
        <v>849</v>
      </c>
      <c r="H5684" s="5">
        <f t="shared" si="4846"/>
        <v>849</v>
      </c>
      <c r="I5684" s="5">
        <f t="shared" si="4846"/>
        <v>0</v>
      </c>
      <c r="J5684" s="5">
        <f t="shared" si="4846"/>
        <v>0</v>
      </c>
      <c r="K5684" s="5">
        <f t="shared" si="4846"/>
        <v>0</v>
      </c>
      <c r="L5684" s="5">
        <f t="shared" si="4846"/>
        <v>0</v>
      </c>
      <c r="M5684" s="5">
        <f t="shared" si="4801"/>
        <v>849</v>
      </c>
      <c r="N5684" s="5">
        <f t="shared" si="4847"/>
        <v>849</v>
      </c>
      <c r="O5684" s="5">
        <f t="shared" si="4847"/>
        <v>636.75</v>
      </c>
      <c r="P5684" s="5">
        <f t="shared" si="4848"/>
        <v>0</v>
      </c>
      <c r="Q5684" s="5">
        <f t="shared" si="4848"/>
        <v>0</v>
      </c>
      <c r="R5684" s="5">
        <f t="shared" si="4848"/>
        <v>0</v>
      </c>
      <c r="S5684" s="5">
        <f t="shared" si="4848"/>
        <v>0</v>
      </c>
      <c r="T5684" s="5">
        <f t="shared" si="4848"/>
        <v>849</v>
      </c>
      <c r="U5684" s="5">
        <f t="shared" si="4848"/>
        <v>0</v>
      </c>
      <c r="V5684" s="42">
        <f t="shared" si="4848"/>
        <v>0</v>
      </c>
      <c r="W5684" s="5">
        <f t="shared" si="4813"/>
        <v>100</v>
      </c>
      <c r="X5684" s="27"/>
    </row>
    <row r="5685" spans="1:25" ht="31.5" customHeight="1" x14ac:dyDescent="0.3">
      <c r="A5685" s="4" t="s">
        <v>389</v>
      </c>
      <c r="B5685" s="4" t="s">
        <v>1760</v>
      </c>
      <c r="C5685" s="4" t="s">
        <v>399</v>
      </c>
      <c r="D5685" s="4"/>
      <c r="E5685" s="14" t="s">
        <v>606</v>
      </c>
      <c r="F5685" s="5">
        <f t="shared" si="4846"/>
        <v>849</v>
      </c>
      <c r="G5685" s="5">
        <f t="shared" si="4846"/>
        <v>849</v>
      </c>
      <c r="H5685" s="5">
        <f t="shared" si="4846"/>
        <v>849</v>
      </c>
      <c r="I5685" s="5">
        <f t="shared" si="4846"/>
        <v>0</v>
      </c>
      <c r="J5685" s="5">
        <f t="shared" si="4846"/>
        <v>0</v>
      </c>
      <c r="K5685" s="5">
        <f t="shared" si="4846"/>
        <v>0</v>
      </c>
      <c r="L5685" s="5">
        <f t="shared" si="4846"/>
        <v>0</v>
      </c>
      <c r="M5685" s="5">
        <f t="shared" si="4801"/>
        <v>849</v>
      </c>
      <c r="N5685" s="5">
        <f t="shared" si="4847"/>
        <v>849</v>
      </c>
      <c r="O5685" s="5">
        <f t="shared" si="4847"/>
        <v>636.75</v>
      </c>
      <c r="P5685" s="5">
        <f t="shared" si="4848"/>
        <v>0</v>
      </c>
      <c r="Q5685" s="5">
        <f t="shared" si="4848"/>
        <v>0</v>
      </c>
      <c r="R5685" s="5">
        <f t="shared" si="4848"/>
        <v>0</v>
      </c>
      <c r="S5685" s="5">
        <f t="shared" si="4848"/>
        <v>0</v>
      </c>
      <c r="T5685" s="5">
        <f t="shared" si="4848"/>
        <v>849</v>
      </c>
      <c r="U5685" s="5">
        <f t="shared" si="4848"/>
        <v>0</v>
      </c>
      <c r="V5685" s="42">
        <f t="shared" si="4848"/>
        <v>0</v>
      </c>
      <c r="W5685" s="5">
        <f t="shared" si="4813"/>
        <v>100</v>
      </c>
      <c r="X5685" s="27"/>
    </row>
    <row r="5686" spans="1:25" ht="31.5" customHeight="1" x14ac:dyDescent="0.3">
      <c r="A5686" s="4" t="s">
        <v>389</v>
      </c>
      <c r="B5686" s="4" t="s">
        <v>1760</v>
      </c>
      <c r="C5686" s="4" t="s">
        <v>399</v>
      </c>
      <c r="D5686" s="4" t="s">
        <v>11</v>
      </c>
      <c r="E5686" s="14" t="s">
        <v>531</v>
      </c>
      <c r="F5686" s="5">
        <f t="shared" si="4846"/>
        <v>849</v>
      </c>
      <c r="G5686" s="5">
        <f t="shared" si="4846"/>
        <v>849</v>
      </c>
      <c r="H5686" s="5">
        <f t="shared" si="4846"/>
        <v>849</v>
      </c>
      <c r="I5686" s="5">
        <f t="shared" si="4846"/>
        <v>0</v>
      </c>
      <c r="J5686" s="5">
        <f t="shared" si="4846"/>
        <v>0</v>
      </c>
      <c r="K5686" s="5">
        <f t="shared" si="4846"/>
        <v>0</v>
      </c>
      <c r="L5686" s="5">
        <f t="shared" si="4846"/>
        <v>0</v>
      </c>
      <c r="M5686" s="5">
        <f t="shared" si="4801"/>
        <v>849</v>
      </c>
      <c r="N5686" s="5">
        <f t="shared" si="4847"/>
        <v>849</v>
      </c>
      <c r="O5686" s="5">
        <f t="shared" si="4847"/>
        <v>636.75</v>
      </c>
      <c r="P5686" s="5">
        <f t="shared" si="4848"/>
        <v>0</v>
      </c>
      <c r="Q5686" s="5">
        <f t="shared" si="4848"/>
        <v>0</v>
      </c>
      <c r="R5686" s="5">
        <f t="shared" si="4848"/>
        <v>0</v>
      </c>
      <c r="S5686" s="5">
        <f t="shared" si="4848"/>
        <v>0</v>
      </c>
      <c r="T5686" s="5">
        <f t="shared" si="4848"/>
        <v>849</v>
      </c>
      <c r="U5686" s="5">
        <f t="shared" si="4848"/>
        <v>0</v>
      </c>
      <c r="V5686" s="42">
        <f t="shared" si="4848"/>
        <v>0</v>
      </c>
      <c r="W5686" s="5">
        <f t="shared" si="4813"/>
        <v>100</v>
      </c>
      <c r="X5686" s="27"/>
    </row>
    <row r="5687" spans="1:25" ht="31.5" customHeight="1" x14ac:dyDescent="0.3">
      <c r="A5687" s="4" t="s">
        <v>389</v>
      </c>
      <c r="B5687" s="4" t="s">
        <v>1760</v>
      </c>
      <c r="C5687" s="4" t="s">
        <v>399</v>
      </c>
      <c r="D5687" s="4" t="s">
        <v>12</v>
      </c>
      <c r="E5687" s="14" t="s">
        <v>532</v>
      </c>
      <c r="F5687" s="5">
        <v>849</v>
      </c>
      <c r="G5687" s="5">
        <v>849</v>
      </c>
      <c r="H5687" s="5">
        <v>849</v>
      </c>
      <c r="I5687" s="5"/>
      <c r="J5687" s="5"/>
      <c r="K5687" s="5"/>
      <c r="L5687" s="5"/>
      <c r="M5687" s="5">
        <f t="shared" si="4801"/>
        <v>849</v>
      </c>
      <c r="N5687" s="5">
        <v>849</v>
      </c>
      <c r="O5687" s="5">
        <v>636.75</v>
      </c>
      <c r="P5687" s="5">
        <v>0</v>
      </c>
      <c r="Q5687" s="5">
        <v>0</v>
      </c>
      <c r="R5687" s="5">
        <v>0</v>
      </c>
      <c r="S5687" s="5">
        <v>0</v>
      </c>
      <c r="T5687" s="5">
        <v>849</v>
      </c>
      <c r="U5687" s="5">
        <v>0</v>
      </c>
      <c r="V5687" s="42">
        <v>0</v>
      </c>
      <c r="W5687" s="5">
        <f t="shared" si="4813"/>
        <v>100</v>
      </c>
      <c r="X5687" s="27"/>
    </row>
    <row r="5688" spans="1:25" ht="31.5" customHeight="1" x14ac:dyDescent="0.3">
      <c r="A5688" s="4" t="s">
        <v>389</v>
      </c>
      <c r="B5688" s="4" t="s">
        <v>1760</v>
      </c>
      <c r="C5688" s="4" t="s">
        <v>22</v>
      </c>
      <c r="D5688" s="4"/>
      <c r="E5688" s="14" t="s">
        <v>802</v>
      </c>
      <c r="F5688" s="5">
        <f t="shared" ref="F5688:L5688" si="4849">F5689+F5706+F5716+F5719</f>
        <v>454342.2</v>
      </c>
      <c r="G5688" s="5">
        <f t="shared" si="4849"/>
        <v>437219.5</v>
      </c>
      <c r="H5688" s="5">
        <f t="shared" si="4849"/>
        <v>427989.5</v>
      </c>
      <c r="I5688" s="5">
        <f t="shared" si="4849"/>
        <v>0</v>
      </c>
      <c r="J5688" s="5">
        <f t="shared" si="4849"/>
        <v>0</v>
      </c>
      <c r="K5688" s="5">
        <f t="shared" si="4849"/>
        <v>0</v>
      </c>
      <c r="L5688" s="5">
        <f t="shared" si="4849"/>
        <v>22095.865000000002</v>
      </c>
      <c r="M5688" s="5">
        <f t="shared" si="4801"/>
        <v>476438.065</v>
      </c>
      <c r="N5688" s="5">
        <f t="shared" ref="N5688:V5688" si="4850">N5689+N5706+N5716+N5719</f>
        <v>337471.36689</v>
      </c>
      <c r="O5688" s="5">
        <f t="shared" si="4850"/>
        <v>220365.42793999999</v>
      </c>
      <c r="P5688" s="5">
        <f t="shared" si="4850"/>
        <v>2033.3025</v>
      </c>
      <c r="Q5688" s="5">
        <f t="shared" si="4850"/>
        <v>120</v>
      </c>
      <c r="R5688" s="5">
        <f t="shared" si="4850"/>
        <v>0</v>
      </c>
      <c r="S5688" s="5">
        <f t="shared" si="4850"/>
        <v>0</v>
      </c>
      <c r="T5688" s="5">
        <f t="shared" si="4850"/>
        <v>329266.90119</v>
      </c>
      <c r="U5688" s="5">
        <f t="shared" si="4850"/>
        <v>2033.3025</v>
      </c>
      <c r="V5688" s="42">
        <f t="shared" si="4850"/>
        <v>0</v>
      </c>
      <c r="W5688" s="5">
        <f t="shared" si="4813"/>
        <v>97.568840943274964</v>
      </c>
      <c r="X5688" s="27"/>
    </row>
    <row r="5689" spans="1:25" ht="47.25" customHeight="1" x14ac:dyDescent="0.3">
      <c r="A5689" s="4" t="s">
        <v>389</v>
      </c>
      <c r="B5689" s="4" t="s">
        <v>1760</v>
      </c>
      <c r="C5689" s="4" t="s">
        <v>416</v>
      </c>
      <c r="D5689" s="4"/>
      <c r="E5689" s="14" t="s">
        <v>803</v>
      </c>
      <c r="F5689" s="5">
        <f t="shared" ref="F5689:L5689" si="4851">F5690+F5697+F5703</f>
        <v>177287.10000000003</v>
      </c>
      <c r="G5689" s="5">
        <f t="shared" si="4851"/>
        <v>184779.40000000002</v>
      </c>
      <c r="H5689" s="5">
        <f t="shared" si="4851"/>
        <v>174981</v>
      </c>
      <c r="I5689" s="5">
        <f t="shared" si="4851"/>
        <v>0</v>
      </c>
      <c r="J5689" s="5">
        <f t="shared" si="4851"/>
        <v>0</v>
      </c>
      <c r="K5689" s="5">
        <f t="shared" si="4851"/>
        <v>0</v>
      </c>
      <c r="L5689" s="5">
        <f t="shared" si="4851"/>
        <v>15763.134000000002</v>
      </c>
      <c r="M5689" s="5">
        <f t="shared" si="4801"/>
        <v>193050.23400000003</v>
      </c>
      <c r="N5689" s="5">
        <f>N5690+N5697+N5703</f>
        <v>193050.23344000001</v>
      </c>
      <c r="O5689" s="5">
        <f>O5690+O5697+O5703</f>
        <v>123177.03140000001</v>
      </c>
      <c r="P5689" s="5">
        <f t="shared" ref="P5689:V5689" si="4852">P5690+P5697+P5703</f>
        <v>0</v>
      </c>
      <c r="Q5689" s="5">
        <f t="shared" si="4852"/>
        <v>0</v>
      </c>
      <c r="R5689" s="5">
        <f t="shared" si="4852"/>
        <v>0</v>
      </c>
      <c r="S5689" s="5">
        <f t="shared" si="4852"/>
        <v>0</v>
      </c>
      <c r="T5689" s="5">
        <f t="shared" si="4852"/>
        <v>184857.15572000001</v>
      </c>
      <c r="U5689" s="5">
        <f t="shared" si="4852"/>
        <v>0</v>
      </c>
      <c r="V5689" s="42">
        <f t="shared" si="4852"/>
        <v>0</v>
      </c>
      <c r="W5689" s="5">
        <f t="shared" si="4813"/>
        <v>95.755986628969083</v>
      </c>
      <c r="X5689" s="27"/>
    </row>
    <row r="5690" spans="1:25" ht="47.25" customHeight="1" x14ac:dyDescent="0.3">
      <c r="A5690" s="4" t="s">
        <v>389</v>
      </c>
      <c r="B5690" s="4" t="s">
        <v>1760</v>
      </c>
      <c r="C5690" s="4" t="s">
        <v>401</v>
      </c>
      <c r="D5690" s="4"/>
      <c r="E5690" s="14" t="s">
        <v>565</v>
      </c>
      <c r="F5690" s="5">
        <f t="shared" ref="F5690:L5690" si="4853">F5691+F5693+F5695</f>
        <v>65736</v>
      </c>
      <c r="G5690" s="5">
        <f t="shared" si="4853"/>
        <v>65736</v>
      </c>
      <c r="H5690" s="5">
        <f t="shared" si="4853"/>
        <v>65736</v>
      </c>
      <c r="I5690" s="5">
        <f t="shared" si="4853"/>
        <v>0</v>
      </c>
      <c r="J5690" s="5">
        <f t="shared" si="4853"/>
        <v>0</v>
      </c>
      <c r="K5690" s="5">
        <f t="shared" si="4853"/>
        <v>0</v>
      </c>
      <c r="L5690" s="5">
        <f t="shared" si="4853"/>
        <v>623.4</v>
      </c>
      <c r="M5690" s="5">
        <f t="shared" si="4801"/>
        <v>66359.399999999994</v>
      </c>
      <c r="N5690" s="5">
        <f>N5691+N5693+N5695</f>
        <v>66359.400000000009</v>
      </c>
      <c r="O5690" s="5">
        <f>O5691+O5693+O5695</f>
        <v>45404.101030000005</v>
      </c>
      <c r="P5690" s="5">
        <f t="shared" ref="P5690:V5690" si="4854">P5691+P5693+P5695</f>
        <v>0</v>
      </c>
      <c r="Q5690" s="5">
        <f t="shared" si="4854"/>
        <v>0</v>
      </c>
      <c r="R5690" s="5">
        <f t="shared" si="4854"/>
        <v>0</v>
      </c>
      <c r="S5690" s="5">
        <f t="shared" si="4854"/>
        <v>0</v>
      </c>
      <c r="T5690" s="5">
        <f t="shared" si="4854"/>
        <v>66273.564330000008</v>
      </c>
      <c r="U5690" s="5">
        <f t="shared" si="4854"/>
        <v>0</v>
      </c>
      <c r="V5690" s="42">
        <f t="shared" si="4854"/>
        <v>0</v>
      </c>
      <c r="W5690" s="5">
        <f t="shared" si="4813"/>
        <v>99.870650322335635</v>
      </c>
      <c r="X5690" s="27"/>
    </row>
    <row r="5691" spans="1:25" ht="78.75" customHeight="1" x14ac:dyDescent="0.3">
      <c r="A5691" s="4" t="s">
        <v>389</v>
      </c>
      <c r="B5691" s="4" t="s">
        <v>1760</v>
      </c>
      <c r="C5691" s="4" t="s">
        <v>401</v>
      </c>
      <c r="D5691" s="4" t="s">
        <v>18</v>
      </c>
      <c r="E5691" s="14" t="s">
        <v>528</v>
      </c>
      <c r="F5691" s="5">
        <f t="shared" ref="F5691:L5691" si="4855">F5692</f>
        <v>59413.8</v>
      </c>
      <c r="G5691" s="5">
        <f t="shared" si="4855"/>
        <v>59413.8</v>
      </c>
      <c r="H5691" s="5">
        <f t="shared" si="4855"/>
        <v>59413.8</v>
      </c>
      <c r="I5691" s="5">
        <f t="shared" si="4855"/>
        <v>0</v>
      </c>
      <c r="J5691" s="5">
        <f t="shared" si="4855"/>
        <v>0</v>
      </c>
      <c r="K5691" s="5">
        <f t="shared" si="4855"/>
        <v>0</v>
      </c>
      <c r="L5691" s="5">
        <f t="shared" si="4855"/>
        <v>623.4</v>
      </c>
      <c r="M5691" s="5">
        <f t="shared" si="4801"/>
        <v>60037.200000000004</v>
      </c>
      <c r="N5691" s="5">
        <f>N5692</f>
        <v>60999.14862</v>
      </c>
      <c r="O5691" s="5">
        <f>O5692</f>
        <v>41716.970780000003</v>
      </c>
      <c r="P5691" s="5">
        <f t="shared" ref="P5691:V5691" si="4856">P5692</f>
        <v>0</v>
      </c>
      <c r="Q5691" s="5">
        <f t="shared" si="4856"/>
        <v>0</v>
      </c>
      <c r="R5691" s="5">
        <f t="shared" si="4856"/>
        <v>0</v>
      </c>
      <c r="S5691" s="5">
        <f t="shared" si="4856"/>
        <v>0</v>
      </c>
      <c r="T5691" s="5">
        <f t="shared" si="4856"/>
        <v>60999.14862</v>
      </c>
      <c r="U5691" s="5">
        <f t="shared" si="4856"/>
        <v>0</v>
      </c>
      <c r="V5691" s="42">
        <f t="shared" si="4856"/>
        <v>0</v>
      </c>
      <c r="W5691" s="5">
        <f t="shared" si="4813"/>
        <v>100</v>
      </c>
      <c r="X5691" s="27"/>
    </row>
    <row r="5692" spans="1:25" ht="15.75" customHeight="1" x14ac:dyDescent="0.3">
      <c r="A5692" s="4" t="s">
        <v>389</v>
      </c>
      <c r="B5692" s="4" t="s">
        <v>1760</v>
      </c>
      <c r="C5692" s="4" t="s">
        <v>401</v>
      </c>
      <c r="D5692" s="4" t="s">
        <v>19</v>
      </c>
      <c r="E5692" s="14" t="s">
        <v>529</v>
      </c>
      <c r="F5692" s="5">
        <v>59413.8</v>
      </c>
      <c r="G5692" s="5">
        <v>59413.8</v>
      </c>
      <c r="H5692" s="5">
        <v>59413.8</v>
      </c>
      <c r="I5692" s="5"/>
      <c r="J5692" s="5"/>
      <c r="K5692" s="5"/>
      <c r="L5692" s="5">
        <v>623.4</v>
      </c>
      <c r="M5692" s="5">
        <f t="shared" si="4801"/>
        <v>60037.200000000004</v>
      </c>
      <c r="N5692" s="5">
        <v>60999.14862</v>
      </c>
      <c r="O5692" s="5">
        <v>41716.970780000003</v>
      </c>
      <c r="P5692" s="5">
        <v>0</v>
      </c>
      <c r="Q5692" s="5">
        <v>0</v>
      </c>
      <c r="R5692" s="5">
        <v>0</v>
      </c>
      <c r="S5692" s="5">
        <v>0</v>
      </c>
      <c r="T5692" s="5">
        <v>60999.14862</v>
      </c>
      <c r="U5692" s="5">
        <v>0</v>
      </c>
      <c r="V5692" s="42">
        <v>0</v>
      </c>
      <c r="W5692" s="5">
        <f t="shared" si="4813"/>
        <v>100</v>
      </c>
      <c r="X5692" s="27"/>
    </row>
    <row r="5693" spans="1:25" ht="31.5" customHeight="1" x14ac:dyDescent="0.3">
      <c r="A5693" s="4" t="s">
        <v>389</v>
      </c>
      <c r="B5693" s="4" t="s">
        <v>1760</v>
      </c>
      <c r="C5693" s="4" t="s">
        <v>401</v>
      </c>
      <c r="D5693" s="4" t="s">
        <v>11</v>
      </c>
      <c r="E5693" s="14" t="s">
        <v>531</v>
      </c>
      <c r="F5693" s="5">
        <f t="shared" ref="F5693:L5693" si="4857">F5694</f>
        <v>6211.2</v>
      </c>
      <c r="G5693" s="5">
        <f t="shared" si="4857"/>
        <v>6211.2</v>
      </c>
      <c r="H5693" s="5">
        <f t="shared" si="4857"/>
        <v>6211.2</v>
      </c>
      <c r="I5693" s="5">
        <f t="shared" si="4857"/>
        <v>0</v>
      </c>
      <c r="J5693" s="5">
        <f t="shared" si="4857"/>
        <v>0</v>
      </c>
      <c r="K5693" s="5">
        <f t="shared" si="4857"/>
        <v>0</v>
      </c>
      <c r="L5693" s="5">
        <f t="shared" si="4857"/>
        <v>0</v>
      </c>
      <c r="M5693" s="5">
        <f t="shared" si="4801"/>
        <v>6211.2</v>
      </c>
      <c r="N5693" s="5">
        <f>N5694</f>
        <v>5249.2733799999996</v>
      </c>
      <c r="O5693" s="5">
        <f>O5694</f>
        <v>3603.8852499999998</v>
      </c>
      <c r="P5693" s="5">
        <f t="shared" ref="P5693:V5693" si="4858">P5694</f>
        <v>0</v>
      </c>
      <c r="Q5693" s="5">
        <f t="shared" si="4858"/>
        <v>0</v>
      </c>
      <c r="R5693" s="5">
        <f t="shared" si="4858"/>
        <v>0</v>
      </c>
      <c r="S5693" s="5">
        <f t="shared" si="4858"/>
        <v>0</v>
      </c>
      <c r="T5693" s="5">
        <f t="shared" si="4858"/>
        <v>5163.4377100000002</v>
      </c>
      <c r="U5693" s="5">
        <f t="shared" si="4858"/>
        <v>0</v>
      </c>
      <c r="V5693" s="42">
        <f t="shared" si="4858"/>
        <v>0</v>
      </c>
      <c r="W5693" s="5">
        <f t="shared" si="4813"/>
        <v>98.364808540415567</v>
      </c>
      <c r="X5693" s="27"/>
    </row>
    <row r="5694" spans="1:25" ht="31.5" customHeight="1" x14ac:dyDescent="0.3">
      <c r="A5694" s="4" t="s">
        <v>389</v>
      </c>
      <c r="B5694" s="4" t="s">
        <v>1760</v>
      </c>
      <c r="C5694" s="4" t="s">
        <v>401</v>
      </c>
      <c r="D5694" s="4" t="s">
        <v>12</v>
      </c>
      <c r="E5694" s="14" t="s">
        <v>532</v>
      </c>
      <c r="F5694" s="5">
        <v>6211.2</v>
      </c>
      <c r="G5694" s="5">
        <v>6211.2</v>
      </c>
      <c r="H5694" s="5">
        <v>6211.2</v>
      </c>
      <c r="I5694" s="5"/>
      <c r="J5694" s="5"/>
      <c r="K5694" s="5"/>
      <c r="L5694" s="5"/>
      <c r="M5694" s="5">
        <f t="shared" si="4801"/>
        <v>6211.2</v>
      </c>
      <c r="N5694" s="5">
        <v>5249.2733799999996</v>
      </c>
      <c r="O5694" s="5">
        <v>3603.8852499999998</v>
      </c>
      <c r="P5694" s="5">
        <v>0</v>
      </c>
      <c r="Q5694" s="5">
        <v>0</v>
      </c>
      <c r="R5694" s="5">
        <v>0</v>
      </c>
      <c r="S5694" s="5">
        <v>0</v>
      </c>
      <c r="T5694" s="5">
        <v>5163.4377100000002</v>
      </c>
      <c r="U5694" s="5">
        <v>0</v>
      </c>
      <c r="V5694" s="42">
        <v>0</v>
      </c>
      <c r="W5694" s="5">
        <f t="shared" si="4813"/>
        <v>98.364808540415567</v>
      </c>
      <c r="X5694" s="27"/>
    </row>
    <row r="5695" spans="1:25" ht="15.75" customHeight="1" x14ac:dyDescent="0.3">
      <c r="A5695" s="4" t="s">
        <v>389</v>
      </c>
      <c r="B5695" s="4" t="s">
        <v>1760</v>
      </c>
      <c r="C5695" s="4" t="s">
        <v>401</v>
      </c>
      <c r="D5695" s="4" t="s">
        <v>13</v>
      </c>
      <c r="E5695" s="14" t="s">
        <v>547</v>
      </c>
      <c r="F5695" s="5">
        <f t="shared" ref="F5695:L5695" si="4859">F5696</f>
        <v>111</v>
      </c>
      <c r="G5695" s="5">
        <f t="shared" si="4859"/>
        <v>111</v>
      </c>
      <c r="H5695" s="5">
        <f t="shared" si="4859"/>
        <v>111</v>
      </c>
      <c r="I5695" s="5">
        <f t="shared" si="4859"/>
        <v>0</v>
      </c>
      <c r="J5695" s="5">
        <f t="shared" si="4859"/>
        <v>0</v>
      </c>
      <c r="K5695" s="5">
        <f t="shared" si="4859"/>
        <v>0</v>
      </c>
      <c r="L5695" s="5">
        <f t="shared" si="4859"/>
        <v>0</v>
      </c>
      <c r="M5695" s="5">
        <f t="shared" si="4801"/>
        <v>111</v>
      </c>
      <c r="N5695" s="5">
        <f>N5696</f>
        <v>110.97799999999999</v>
      </c>
      <c r="O5695" s="5">
        <f>O5696</f>
        <v>83.245000000000005</v>
      </c>
      <c r="P5695" s="5">
        <f t="shared" ref="P5695:V5695" si="4860">P5696</f>
        <v>0</v>
      </c>
      <c r="Q5695" s="5">
        <f t="shared" si="4860"/>
        <v>0</v>
      </c>
      <c r="R5695" s="5">
        <f t="shared" si="4860"/>
        <v>0</v>
      </c>
      <c r="S5695" s="5">
        <f t="shared" si="4860"/>
        <v>0</v>
      </c>
      <c r="T5695" s="5">
        <f t="shared" si="4860"/>
        <v>110.97799999999999</v>
      </c>
      <c r="U5695" s="5">
        <f t="shared" si="4860"/>
        <v>0</v>
      </c>
      <c r="V5695" s="42">
        <f t="shared" si="4860"/>
        <v>0</v>
      </c>
      <c r="W5695" s="5">
        <f t="shared" si="4813"/>
        <v>100</v>
      </c>
      <c r="X5695" s="27"/>
    </row>
    <row r="5696" spans="1:25" ht="15.75" customHeight="1" x14ac:dyDescent="0.3">
      <c r="A5696" s="4" t="s">
        <v>389</v>
      </c>
      <c r="B5696" s="4" t="s">
        <v>1760</v>
      </c>
      <c r="C5696" s="4" t="s">
        <v>401</v>
      </c>
      <c r="D5696" s="4" t="s">
        <v>20</v>
      </c>
      <c r="E5696" s="14" t="s">
        <v>550</v>
      </c>
      <c r="F5696" s="5">
        <v>111</v>
      </c>
      <c r="G5696" s="5">
        <v>111</v>
      </c>
      <c r="H5696" s="5">
        <v>111</v>
      </c>
      <c r="I5696" s="5"/>
      <c r="J5696" s="5"/>
      <c r="K5696" s="5"/>
      <c r="L5696" s="5"/>
      <c r="M5696" s="5">
        <f t="shared" si="4801"/>
        <v>111</v>
      </c>
      <c r="N5696" s="5">
        <v>110.97799999999999</v>
      </c>
      <c r="O5696" s="5">
        <v>83.245000000000005</v>
      </c>
      <c r="P5696" s="5">
        <v>0</v>
      </c>
      <c r="Q5696" s="5">
        <v>0</v>
      </c>
      <c r="R5696" s="5">
        <v>0</v>
      </c>
      <c r="S5696" s="5">
        <v>0</v>
      </c>
      <c r="T5696" s="5">
        <v>110.97799999999999</v>
      </c>
      <c r="U5696" s="5">
        <v>0</v>
      </c>
      <c r="V5696" s="42">
        <v>0</v>
      </c>
      <c r="W5696" s="5">
        <f t="shared" si="4813"/>
        <v>100</v>
      </c>
      <c r="X5696" s="27"/>
    </row>
    <row r="5697" spans="1:24" ht="31.5" customHeight="1" x14ac:dyDescent="0.3">
      <c r="A5697" s="4" t="s">
        <v>389</v>
      </c>
      <c r="B5697" s="4" t="s">
        <v>1760</v>
      </c>
      <c r="C5697" s="4" t="s">
        <v>402</v>
      </c>
      <c r="D5697" s="4"/>
      <c r="E5697" s="14" t="s">
        <v>804</v>
      </c>
      <c r="F5697" s="5">
        <f t="shared" ref="F5697:L5697" si="4861">F5698+F5700</f>
        <v>90567.900000000009</v>
      </c>
      <c r="G5697" s="5">
        <f t="shared" si="4861"/>
        <v>90570.700000000012</v>
      </c>
      <c r="H5697" s="5">
        <f t="shared" si="4861"/>
        <v>88261.799999999988</v>
      </c>
      <c r="I5697" s="5">
        <f t="shared" si="4861"/>
        <v>0</v>
      </c>
      <c r="J5697" s="5">
        <f t="shared" si="4861"/>
        <v>0</v>
      </c>
      <c r="K5697" s="5">
        <f t="shared" si="4861"/>
        <v>0</v>
      </c>
      <c r="L5697" s="5">
        <f t="shared" si="4861"/>
        <v>7729.2190000000001</v>
      </c>
      <c r="M5697" s="5">
        <f t="shared" si="4801"/>
        <v>98297.119000000006</v>
      </c>
      <c r="N5697" s="5">
        <f>N5698+N5700</f>
        <v>98297.118999999992</v>
      </c>
      <c r="O5697" s="5">
        <f>O5698+O5700</f>
        <v>64161.860929999995</v>
      </c>
      <c r="P5697" s="5">
        <f t="shared" ref="P5697:V5697" si="4862">P5698+P5700</f>
        <v>0</v>
      </c>
      <c r="Q5697" s="5">
        <f t="shared" si="4862"/>
        <v>0</v>
      </c>
      <c r="R5697" s="5">
        <f t="shared" si="4862"/>
        <v>0</v>
      </c>
      <c r="S5697" s="5">
        <f t="shared" si="4862"/>
        <v>0</v>
      </c>
      <c r="T5697" s="5">
        <f t="shared" si="4862"/>
        <v>91130.41476</v>
      </c>
      <c r="U5697" s="5">
        <f t="shared" si="4862"/>
        <v>0</v>
      </c>
      <c r="V5697" s="42">
        <f t="shared" si="4862"/>
        <v>0</v>
      </c>
      <c r="W5697" s="5">
        <f t="shared" si="4813"/>
        <v>92.70914110921197</v>
      </c>
      <c r="X5697" s="27"/>
    </row>
    <row r="5698" spans="1:24" ht="31.5" customHeight="1" x14ac:dyDescent="0.3">
      <c r="A5698" s="4" t="s">
        <v>389</v>
      </c>
      <c r="B5698" s="4" t="s">
        <v>1760</v>
      </c>
      <c r="C5698" s="4" t="s">
        <v>402</v>
      </c>
      <c r="D5698" s="4" t="s">
        <v>11</v>
      </c>
      <c r="E5698" s="14" t="s">
        <v>531</v>
      </c>
      <c r="F5698" s="5">
        <f t="shared" ref="F5698:L5698" si="4863">F5699</f>
        <v>86233.600000000006</v>
      </c>
      <c r="G5698" s="5">
        <f t="shared" si="4863"/>
        <v>86312.1</v>
      </c>
      <c r="H5698" s="5">
        <f t="shared" si="4863"/>
        <v>84078.9</v>
      </c>
      <c r="I5698" s="5">
        <f t="shared" si="4863"/>
        <v>0</v>
      </c>
      <c r="J5698" s="5">
        <f t="shared" si="4863"/>
        <v>0</v>
      </c>
      <c r="K5698" s="5">
        <f t="shared" si="4863"/>
        <v>0</v>
      </c>
      <c r="L5698" s="5">
        <f t="shared" si="4863"/>
        <v>7729.2190000000001</v>
      </c>
      <c r="M5698" s="5">
        <f t="shared" si="4801"/>
        <v>93962.819000000003</v>
      </c>
      <c r="N5698" s="5">
        <f>N5699</f>
        <v>93985.735799999995</v>
      </c>
      <c r="O5698" s="5">
        <f>O5699</f>
        <v>61031.441729999999</v>
      </c>
      <c r="P5698" s="5">
        <f t="shared" ref="P5698:V5698" si="4864">P5699</f>
        <v>0</v>
      </c>
      <c r="Q5698" s="5">
        <f t="shared" si="4864"/>
        <v>0</v>
      </c>
      <c r="R5698" s="5">
        <f t="shared" si="4864"/>
        <v>0</v>
      </c>
      <c r="S5698" s="5">
        <f t="shared" si="4864"/>
        <v>0</v>
      </c>
      <c r="T5698" s="5">
        <f t="shared" si="4864"/>
        <v>86819.031560000003</v>
      </c>
      <c r="U5698" s="5">
        <f t="shared" si="4864"/>
        <v>0</v>
      </c>
      <c r="V5698" s="42">
        <f t="shared" si="4864"/>
        <v>0</v>
      </c>
      <c r="W5698" s="5">
        <f t="shared" si="4813"/>
        <v>92.374689436649604</v>
      </c>
      <c r="X5698" s="27"/>
    </row>
    <row r="5699" spans="1:24" ht="31.5" customHeight="1" x14ac:dyDescent="0.3">
      <c r="A5699" s="4" t="s">
        <v>389</v>
      </c>
      <c r="B5699" s="4" t="s">
        <v>1760</v>
      </c>
      <c r="C5699" s="4" t="s">
        <v>402</v>
      </c>
      <c r="D5699" s="4" t="s">
        <v>12</v>
      </c>
      <c r="E5699" s="14" t="s">
        <v>532</v>
      </c>
      <c r="F5699" s="5">
        <v>86233.600000000006</v>
      </c>
      <c r="G5699" s="5">
        <v>86312.1</v>
      </c>
      <c r="H5699" s="5">
        <v>84078.9</v>
      </c>
      <c r="I5699" s="5"/>
      <c r="J5699" s="5"/>
      <c r="K5699" s="5"/>
      <c r="L5699" s="5">
        <f>2.606+2058.573-284.984+544.824+5408.2</f>
        <v>7729.2190000000001</v>
      </c>
      <c r="M5699" s="5">
        <f t="shared" si="4801"/>
        <v>93962.819000000003</v>
      </c>
      <c r="N5699" s="5">
        <v>93985.735799999995</v>
      </c>
      <c r="O5699" s="5">
        <v>61031.441729999999</v>
      </c>
      <c r="P5699" s="5">
        <v>0</v>
      </c>
      <c r="Q5699" s="5">
        <v>0</v>
      </c>
      <c r="R5699" s="5">
        <v>0</v>
      </c>
      <c r="S5699" s="5">
        <v>0</v>
      </c>
      <c r="T5699" s="5">
        <v>86819.031560000003</v>
      </c>
      <c r="U5699" s="5">
        <v>0</v>
      </c>
      <c r="V5699" s="42">
        <v>0</v>
      </c>
      <c r="W5699" s="5">
        <f t="shared" si="4813"/>
        <v>92.374689436649604</v>
      </c>
      <c r="X5699" s="27"/>
    </row>
    <row r="5700" spans="1:24" ht="15.75" customHeight="1" x14ac:dyDescent="0.3">
      <c r="A5700" s="4" t="s">
        <v>389</v>
      </c>
      <c r="B5700" s="4" t="s">
        <v>1760</v>
      </c>
      <c r="C5700" s="4" t="s">
        <v>402</v>
      </c>
      <c r="D5700" s="4" t="s">
        <v>13</v>
      </c>
      <c r="E5700" s="14" t="s">
        <v>547</v>
      </c>
      <c r="F5700" s="5">
        <f t="shared" ref="F5700:L5700" si="4865">F5702</f>
        <v>4334.3</v>
      </c>
      <c r="G5700" s="5">
        <f t="shared" si="4865"/>
        <v>4258.6000000000004</v>
      </c>
      <c r="H5700" s="5">
        <f t="shared" si="4865"/>
        <v>4182.9000000000005</v>
      </c>
      <c r="I5700" s="5">
        <f t="shared" si="4865"/>
        <v>0</v>
      </c>
      <c r="J5700" s="5">
        <f t="shared" si="4865"/>
        <v>0</v>
      </c>
      <c r="K5700" s="5">
        <f t="shared" si="4865"/>
        <v>0</v>
      </c>
      <c r="L5700" s="5">
        <f t="shared" si="4865"/>
        <v>0</v>
      </c>
      <c r="M5700" s="5">
        <f t="shared" si="4801"/>
        <v>4334.3</v>
      </c>
      <c r="N5700" s="5">
        <f>N5702+N5701</f>
        <v>4311.3831999999993</v>
      </c>
      <c r="O5700" s="5">
        <f>O5702+O5701</f>
        <v>3130.4192000000003</v>
      </c>
      <c r="P5700" s="5">
        <f t="shared" ref="P5700:V5700" si="4866">P5702+P5701</f>
        <v>0</v>
      </c>
      <c r="Q5700" s="5">
        <f t="shared" si="4866"/>
        <v>0</v>
      </c>
      <c r="R5700" s="5">
        <f t="shared" si="4866"/>
        <v>0</v>
      </c>
      <c r="S5700" s="5">
        <f t="shared" si="4866"/>
        <v>0</v>
      </c>
      <c r="T5700" s="5">
        <f t="shared" si="4866"/>
        <v>4311.3831999999993</v>
      </c>
      <c r="U5700" s="5">
        <f t="shared" si="4866"/>
        <v>0</v>
      </c>
      <c r="V5700" s="42">
        <f t="shared" si="4866"/>
        <v>0</v>
      </c>
      <c r="W5700" s="5">
        <f t="shared" si="4813"/>
        <v>100</v>
      </c>
      <c r="X5700" s="27"/>
    </row>
    <row r="5701" spans="1:24" ht="15.75" customHeight="1" x14ac:dyDescent="0.3">
      <c r="A5701" s="4" t="s">
        <v>389</v>
      </c>
      <c r="B5701" s="4" t="s">
        <v>1760</v>
      </c>
      <c r="C5701" s="4" t="s">
        <v>402</v>
      </c>
      <c r="D5701" s="4" t="s">
        <v>14</v>
      </c>
      <c r="E5701" s="14" t="s">
        <v>549</v>
      </c>
      <c r="F5701" s="5"/>
      <c r="G5701" s="5"/>
      <c r="H5701" s="5"/>
      <c r="I5701" s="5"/>
      <c r="J5701" s="5"/>
      <c r="K5701" s="5"/>
      <c r="L5701" s="5"/>
      <c r="M5701" s="5">
        <v>0</v>
      </c>
      <c r="N5701" s="5">
        <v>20.7822</v>
      </c>
      <c r="O5701" s="5">
        <v>20.7822</v>
      </c>
      <c r="P5701" s="5">
        <v>0</v>
      </c>
      <c r="Q5701" s="5">
        <v>0</v>
      </c>
      <c r="R5701" s="5">
        <v>0</v>
      </c>
      <c r="S5701" s="5">
        <v>0</v>
      </c>
      <c r="T5701" s="5">
        <v>20.7822</v>
      </c>
      <c r="U5701" s="5">
        <v>0</v>
      </c>
      <c r="V5701" s="42">
        <v>0</v>
      </c>
      <c r="W5701" s="5">
        <f t="shared" si="4813"/>
        <v>100</v>
      </c>
      <c r="X5701" s="27"/>
    </row>
    <row r="5702" spans="1:24" ht="15.75" customHeight="1" x14ac:dyDescent="0.3">
      <c r="A5702" s="4" t="s">
        <v>389</v>
      </c>
      <c r="B5702" s="4" t="s">
        <v>1760</v>
      </c>
      <c r="C5702" s="4" t="s">
        <v>402</v>
      </c>
      <c r="D5702" s="4" t="s">
        <v>20</v>
      </c>
      <c r="E5702" s="14" t="s">
        <v>550</v>
      </c>
      <c r="F5702" s="5">
        <v>4334.3</v>
      </c>
      <c r="G5702" s="5">
        <v>4258.6000000000004</v>
      </c>
      <c r="H5702" s="5">
        <v>4182.9000000000005</v>
      </c>
      <c r="I5702" s="5"/>
      <c r="J5702" s="5"/>
      <c r="K5702" s="5"/>
      <c r="L5702" s="5"/>
      <c r="M5702" s="5">
        <f t="shared" si="4801"/>
        <v>4334.3</v>
      </c>
      <c r="N5702" s="5">
        <v>4290.6009999999997</v>
      </c>
      <c r="O5702" s="5">
        <v>3109.6370000000002</v>
      </c>
      <c r="P5702" s="5">
        <v>0</v>
      </c>
      <c r="Q5702" s="5">
        <v>0</v>
      </c>
      <c r="R5702" s="5">
        <v>0</v>
      </c>
      <c r="S5702" s="5">
        <v>0</v>
      </c>
      <c r="T5702" s="5">
        <v>4290.6009999999997</v>
      </c>
      <c r="U5702" s="5">
        <v>0</v>
      </c>
      <c r="V5702" s="42">
        <v>0</v>
      </c>
      <c r="W5702" s="5">
        <f t="shared" si="4813"/>
        <v>100</v>
      </c>
      <c r="X5702" s="27"/>
    </row>
    <row r="5703" spans="1:24" ht="31.5" customHeight="1" x14ac:dyDescent="0.3">
      <c r="A5703" s="4" t="s">
        <v>389</v>
      </c>
      <c r="B5703" s="4" t="s">
        <v>1760</v>
      </c>
      <c r="C5703" s="4" t="s">
        <v>403</v>
      </c>
      <c r="D5703" s="4"/>
      <c r="E5703" s="14" t="s">
        <v>805</v>
      </c>
      <c r="F5703" s="5">
        <f t="shared" ref="F5703:L5704" si="4867">F5704</f>
        <v>20983.200000000001</v>
      </c>
      <c r="G5703" s="5">
        <f t="shared" si="4867"/>
        <v>28472.7</v>
      </c>
      <c r="H5703" s="5">
        <f t="shared" si="4867"/>
        <v>20983.200000000001</v>
      </c>
      <c r="I5703" s="5">
        <f t="shared" si="4867"/>
        <v>0</v>
      </c>
      <c r="J5703" s="5">
        <f t="shared" si="4867"/>
        <v>0</v>
      </c>
      <c r="K5703" s="5">
        <f t="shared" si="4867"/>
        <v>0</v>
      </c>
      <c r="L5703" s="5">
        <f t="shared" si="4867"/>
        <v>7410.5150000000003</v>
      </c>
      <c r="M5703" s="5">
        <f t="shared" si="4801"/>
        <v>28393.715</v>
      </c>
      <c r="N5703" s="5">
        <f>N5704</f>
        <v>28393.71444</v>
      </c>
      <c r="O5703" s="5">
        <f>O5704</f>
        <v>13611.069439999999</v>
      </c>
      <c r="P5703" s="5">
        <f t="shared" ref="P5703:V5704" si="4868">P5704</f>
        <v>0</v>
      </c>
      <c r="Q5703" s="5">
        <f t="shared" si="4868"/>
        <v>0</v>
      </c>
      <c r="R5703" s="5">
        <f t="shared" si="4868"/>
        <v>0</v>
      </c>
      <c r="S5703" s="5">
        <f t="shared" si="4868"/>
        <v>0</v>
      </c>
      <c r="T5703" s="5">
        <f t="shared" si="4868"/>
        <v>27453.176630000002</v>
      </c>
      <c r="U5703" s="5">
        <f t="shared" si="4868"/>
        <v>0</v>
      </c>
      <c r="V5703" s="42">
        <f t="shared" si="4868"/>
        <v>0</v>
      </c>
      <c r="W5703" s="5">
        <f t="shared" si="4813"/>
        <v>96.687514020092408</v>
      </c>
      <c r="X5703" s="27"/>
    </row>
    <row r="5704" spans="1:24" ht="31.5" customHeight="1" x14ac:dyDescent="0.3">
      <c r="A5704" s="4" t="s">
        <v>389</v>
      </c>
      <c r="B5704" s="4" t="s">
        <v>1760</v>
      </c>
      <c r="C5704" s="4" t="s">
        <v>403</v>
      </c>
      <c r="D5704" s="4" t="s">
        <v>11</v>
      </c>
      <c r="E5704" s="14" t="s">
        <v>531</v>
      </c>
      <c r="F5704" s="5">
        <f t="shared" si="4867"/>
        <v>20983.200000000001</v>
      </c>
      <c r="G5704" s="5">
        <f t="shared" si="4867"/>
        <v>28472.7</v>
      </c>
      <c r="H5704" s="5">
        <f t="shared" si="4867"/>
        <v>20983.200000000001</v>
      </c>
      <c r="I5704" s="5">
        <f t="shared" si="4867"/>
        <v>0</v>
      </c>
      <c r="J5704" s="5">
        <f t="shared" si="4867"/>
        <v>0</v>
      </c>
      <c r="K5704" s="5">
        <f t="shared" si="4867"/>
        <v>0</v>
      </c>
      <c r="L5704" s="5">
        <f t="shared" si="4867"/>
        <v>7410.5150000000003</v>
      </c>
      <c r="M5704" s="5">
        <f t="shared" si="4801"/>
        <v>28393.715</v>
      </c>
      <c r="N5704" s="5">
        <f>N5705</f>
        <v>28393.71444</v>
      </c>
      <c r="O5704" s="5">
        <f>O5705</f>
        <v>13611.069439999999</v>
      </c>
      <c r="P5704" s="5">
        <f t="shared" si="4868"/>
        <v>0</v>
      </c>
      <c r="Q5704" s="5">
        <f t="shared" si="4868"/>
        <v>0</v>
      </c>
      <c r="R5704" s="5">
        <f t="shared" si="4868"/>
        <v>0</v>
      </c>
      <c r="S5704" s="5">
        <f t="shared" si="4868"/>
        <v>0</v>
      </c>
      <c r="T5704" s="5">
        <f t="shared" si="4868"/>
        <v>27453.176630000002</v>
      </c>
      <c r="U5704" s="5">
        <f t="shared" si="4868"/>
        <v>0</v>
      </c>
      <c r="V5704" s="42">
        <f t="shared" si="4868"/>
        <v>0</v>
      </c>
      <c r="W5704" s="5">
        <f t="shared" si="4813"/>
        <v>96.687514020092408</v>
      </c>
      <c r="X5704" s="27"/>
    </row>
    <row r="5705" spans="1:24" ht="31.5" customHeight="1" x14ac:dyDescent="0.3">
      <c r="A5705" s="4" t="s">
        <v>389</v>
      </c>
      <c r="B5705" s="4" t="s">
        <v>1760</v>
      </c>
      <c r="C5705" s="4" t="s">
        <v>403</v>
      </c>
      <c r="D5705" s="4" t="s">
        <v>12</v>
      </c>
      <c r="E5705" s="14" t="s">
        <v>532</v>
      </c>
      <c r="F5705" s="5">
        <v>20983.200000000001</v>
      </c>
      <c r="G5705" s="5">
        <v>28472.7</v>
      </c>
      <c r="H5705" s="5">
        <v>20983.200000000001</v>
      </c>
      <c r="I5705" s="5"/>
      <c r="J5705" s="5"/>
      <c r="K5705" s="5"/>
      <c r="L5705" s="5">
        <v>7410.5150000000003</v>
      </c>
      <c r="M5705" s="5">
        <f t="shared" ref="M5705:M5777" si="4869">F5705+I5705+L5705</f>
        <v>28393.715</v>
      </c>
      <c r="N5705" s="5">
        <v>28393.71444</v>
      </c>
      <c r="O5705" s="5">
        <v>13611.069439999999</v>
      </c>
      <c r="P5705" s="5">
        <v>0</v>
      </c>
      <c r="Q5705" s="5">
        <v>0</v>
      </c>
      <c r="R5705" s="5">
        <v>0</v>
      </c>
      <c r="S5705" s="5">
        <v>0</v>
      </c>
      <c r="T5705" s="5">
        <v>27453.176630000002</v>
      </c>
      <c r="U5705" s="5">
        <v>0</v>
      </c>
      <c r="V5705" s="42">
        <v>0</v>
      </c>
      <c r="W5705" s="5">
        <f t="shared" si="4813"/>
        <v>96.687514020092408</v>
      </c>
      <c r="X5705" s="27"/>
    </row>
    <row r="5706" spans="1:24" ht="15.75" customHeight="1" x14ac:dyDescent="0.3">
      <c r="A5706" s="4" t="s">
        <v>389</v>
      </c>
      <c r="B5706" s="4" t="s">
        <v>1760</v>
      </c>
      <c r="C5706" s="4" t="s">
        <v>417</v>
      </c>
      <c r="D5706" s="4"/>
      <c r="E5706" s="14" t="s">
        <v>806</v>
      </c>
      <c r="F5706" s="5">
        <f t="shared" ref="F5706:K5706" si="4870">F5707+F5713</f>
        <v>38227.300000000003</v>
      </c>
      <c r="G5706" s="5">
        <f t="shared" si="4870"/>
        <v>14175.3</v>
      </c>
      <c r="H5706" s="5">
        <f t="shared" si="4870"/>
        <v>13385.8</v>
      </c>
      <c r="I5706" s="5">
        <f t="shared" si="4870"/>
        <v>0</v>
      </c>
      <c r="J5706" s="5">
        <f t="shared" si="4870"/>
        <v>0</v>
      </c>
      <c r="K5706" s="5">
        <f t="shared" si="4870"/>
        <v>0</v>
      </c>
      <c r="L5706" s="5">
        <f>L5707+L5713+L5710</f>
        <v>128.9</v>
      </c>
      <c r="M5706" s="5">
        <f t="shared" si="4869"/>
        <v>38356.200000000004</v>
      </c>
      <c r="N5706" s="5">
        <f>N5707+N5713+N5710</f>
        <v>38356.200000000004</v>
      </c>
      <c r="O5706" s="5">
        <f t="shared" ref="O5706:V5706" si="4871">O5707+O5713+O5710</f>
        <v>32860.966799999995</v>
      </c>
      <c r="P5706" s="5">
        <f t="shared" si="4871"/>
        <v>0</v>
      </c>
      <c r="Q5706" s="5">
        <f t="shared" si="4871"/>
        <v>0</v>
      </c>
      <c r="R5706" s="5">
        <f t="shared" si="4871"/>
        <v>0</v>
      </c>
      <c r="S5706" s="5">
        <f t="shared" si="4871"/>
        <v>0</v>
      </c>
      <c r="T5706" s="5">
        <f t="shared" si="4871"/>
        <v>38356.200000000004</v>
      </c>
      <c r="U5706" s="5">
        <f t="shared" si="4871"/>
        <v>0</v>
      </c>
      <c r="V5706" s="42">
        <f t="shared" si="4871"/>
        <v>0</v>
      </c>
      <c r="W5706" s="5">
        <f t="shared" si="4813"/>
        <v>100</v>
      </c>
      <c r="X5706" s="27"/>
    </row>
    <row r="5707" spans="1:24" ht="47.25" customHeight="1" x14ac:dyDescent="0.3">
      <c r="A5707" s="4" t="s">
        <v>389</v>
      </c>
      <c r="B5707" s="4" t="s">
        <v>1760</v>
      </c>
      <c r="C5707" s="4" t="s">
        <v>404</v>
      </c>
      <c r="D5707" s="4"/>
      <c r="E5707" s="14" t="s">
        <v>565</v>
      </c>
      <c r="F5707" s="5">
        <f t="shared" ref="F5707:L5708" si="4872">F5708</f>
        <v>13385.8</v>
      </c>
      <c r="G5707" s="5">
        <f t="shared" si="4872"/>
        <v>14175.3</v>
      </c>
      <c r="H5707" s="5">
        <f t="shared" si="4872"/>
        <v>13385.8</v>
      </c>
      <c r="I5707" s="5">
        <f t="shared" si="4872"/>
        <v>0</v>
      </c>
      <c r="J5707" s="5">
        <f t="shared" si="4872"/>
        <v>0</v>
      </c>
      <c r="K5707" s="5">
        <f t="shared" si="4872"/>
        <v>0</v>
      </c>
      <c r="L5707" s="5">
        <f t="shared" si="4872"/>
        <v>0</v>
      </c>
      <c r="M5707" s="5">
        <f t="shared" si="4869"/>
        <v>13385.8</v>
      </c>
      <c r="N5707" s="5">
        <f>N5708</f>
        <v>13385.8</v>
      </c>
      <c r="O5707" s="5">
        <f>O5708</f>
        <v>9153.2968000000001</v>
      </c>
      <c r="P5707" s="5">
        <f t="shared" ref="P5707:V5708" si="4873">P5708</f>
        <v>0</v>
      </c>
      <c r="Q5707" s="5">
        <f t="shared" si="4873"/>
        <v>0</v>
      </c>
      <c r="R5707" s="5">
        <f t="shared" si="4873"/>
        <v>0</v>
      </c>
      <c r="S5707" s="5">
        <f t="shared" si="4873"/>
        <v>0</v>
      </c>
      <c r="T5707" s="5">
        <f t="shared" si="4873"/>
        <v>13385.8</v>
      </c>
      <c r="U5707" s="5">
        <f t="shared" si="4873"/>
        <v>0</v>
      </c>
      <c r="V5707" s="42">
        <f t="shared" si="4873"/>
        <v>0</v>
      </c>
      <c r="W5707" s="5">
        <f t="shared" si="4813"/>
        <v>100</v>
      </c>
      <c r="X5707" s="27"/>
    </row>
    <row r="5708" spans="1:24" ht="31.5" customHeight="1" x14ac:dyDescent="0.3">
      <c r="A5708" s="4" t="s">
        <v>389</v>
      </c>
      <c r="B5708" s="4" t="s">
        <v>1760</v>
      </c>
      <c r="C5708" s="4" t="s">
        <v>404</v>
      </c>
      <c r="D5708" s="4" t="s">
        <v>87</v>
      </c>
      <c r="E5708" s="14" t="s">
        <v>541</v>
      </c>
      <c r="F5708" s="5">
        <f t="shared" si="4872"/>
        <v>13385.8</v>
      </c>
      <c r="G5708" s="5">
        <f t="shared" si="4872"/>
        <v>14175.3</v>
      </c>
      <c r="H5708" s="5">
        <f t="shared" si="4872"/>
        <v>13385.8</v>
      </c>
      <c r="I5708" s="5">
        <f t="shared" si="4872"/>
        <v>0</v>
      </c>
      <c r="J5708" s="5">
        <f t="shared" si="4872"/>
        <v>0</v>
      </c>
      <c r="K5708" s="5">
        <f t="shared" si="4872"/>
        <v>0</v>
      </c>
      <c r="L5708" s="5">
        <f t="shared" si="4872"/>
        <v>0</v>
      </c>
      <c r="M5708" s="5">
        <f t="shared" si="4869"/>
        <v>13385.8</v>
      </c>
      <c r="N5708" s="5">
        <f>N5709</f>
        <v>13385.8</v>
      </c>
      <c r="O5708" s="5">
        <f>O5709</f>
        <v>9153.2968000000001</v>
      </c>
      <c r="P5708" s="5">
        <f t="shared" si="4873"/>
        <v>0</v>
      </c>
      <c r="Q5708" s="5">
        <f t="shared" si="4873"/>
        <v>0</v>
      </c>
      <c r="R5708" s="5">
        <f t="shared" si="4873"/>
        <v>0</v>
      </c>
      <c r="S5708" s="5">
        <f t="shared" si="4873"/>
        <v>0</v>
      </c>
      <c r="T5708" s="5">
        <f t="shared" si="4873"/>
        <v>13385.8</v>
      </c>
      <c r="U5708" s="5">
        <f t="shared" si="4873"/>
        <v>0</v>
      </c>
      <c r="V5708" s="42">
        <f t="shared" si="4873"/>
        <v>0</v>
      </c>
      <c r="W5708" s="5">
        <f t="shared" si="4813"/>
        <v>100</v>
      </c>
      <c r="X5708" s="27"/>
    </row>
    <row r="5709" spans="1:24" ht="15.75" customHeight="1" x14ac:dyDescent="0.3">
      <c r="A5709" s="4" t="s">
        <v>389</v>
      </c>
      <c r="B5709" s="4" t="s">
        <v>1760</v>
      </c>
      <c r="C5709" s="4" t="s">
        <v>404</v>
      </c>
      <c r="D5709" s="4" t="s">
        <v>121</v>
      </c>
      <c r="E5709" s="14" t="s">
        <v>542</v>
      </c>
      <c r="F5709" s="5">
        <v>13385.8</v>
      </c>
      <c r="G5709" s="5">
        <v>14175.3</v>
      </c>
      <c r="H5709" s="5">
        <v>13385.8</v>
      </c>
      <c r="I5709" s="5"/>
      <c r="J5709" s="5"/>
      <c r="K5709" s="5"/>
      <c r="L5709" s="5"/>
      <c r="M5709" s="5">
        <f t="shared" si="4869"/>
        <v>13385.8</v>
      </c>
      <c r="N5709" s="5">
        <v>13385.8</v>
      </c>
      <c r="O5709" s="5">
        <v>9153.2968000000001</v>
      </c>
      <c r="P5709" s="5">
        <v>0</v>
      </c>
      <c r="Q5709" s="5">
        <v>0</v>
      </c>
      <c r="R5709" s="5">
        <v>0</v>
      </c>
      <c r="S5709" s="5">
        <v>0</v>
      </c>
      <c r="T5709" s="5">
        <v>13385.8</v>
      </c>
      <c r="U5709" s="5">
        <v>0</v>
      </c>
      <c r="V5709" s="42">
        <v>0</v>
      </c>
      <c r="W5709" s="5">
        <f t="shared" ref="W5709:W5772" si="4874">T5709/N5709*100</f>
        <v>100</v>
      </c>
      <c r="X5709" s="27"/>
    </row>
    <row r="5710" spans="1:24" ht="15.75" customHeight="1" x14ac:dyDescent="0.3">
      <c r="A5710" s="4" t="s">
        <v>389</v>
      </c>
      <c r="B5710" s="4" t="s">
        <v>1760</v>
      </c>
      <c r="C5710" s="4" t="s">
        <v>1712</v>
      </c>
      <c r="D5710" s="4"/>
      <c r="E5710" s="14" t="s">
        <v>1696</v>
      </c>
      <c r="F5710" s="5"/>
      <c r="G5710" s="5"/>
      <c r="H5710" s="5"/>
      <c r="I5710" s="5"/>
      <c r="J5710" s="5"/>
      <c r="K5710" s="5"/>
      <c r="L5710" s="5">
        <f>L5711</f>
        <v>128.9</v>
      </c>
      <c r="M5710" s="5">
        <f>L5710</f>
        <v>128.9</v>
      </c>
      <c r="N5710" s="5">
        <f>N5711</f>
        <v>128.9</v>
      </c>
      <c r="O5710" s="5">
        <f t="shared" ref="O5710:V5711" si="4875">O5711</f>
        <v>0</v>
      </c>
      <c r="P5710" s="5">
        <f t="shared" si="4875"/>
        <v>0</v>
      </c>
      <c r="Q5710" s="5">
        <f t="shared" si="4875"/>
        <v>0</v>
      </c>
      <c r="R5710" s="5">
        <f t="shared" si="4875"/>
        <v>0</v>
      </c>
      <c r="S5710" s="5">
        <f t="shared" si="4875"/>
        <v>0</v>
      </c>
      <c r="T5710" s="5">
        <f t="shared" si="4875"/>
        <v>128.9</v>
      </c>
      <c r="U5710" s="5">
        <f t="shared" si="4875"/>
        <v>0</v>
      </c>
      <c r="V5710" s="42">
        <f t="shared" si="4875"/>
        <v>0</v>
      </c>
      <c r="W5710" s="5">
        <f t="shared" si="4874"/>
        <v>100</v>
      </c>
      <c r="X5710" s="27"/>
    </row>
    <row r="5711" spans="1:24" ht="31.5" customHeight="1" x14ac:dyDescent="0.3">
      <c r="A5711" s="4" t="s">
        <v>389</v>
      </c>
      <c r="B5711" s="4" t="s">
        <v>1760</v>
      </c>
      <c r="C5711" s="4" t="s">
        <v>1712</v>
      </c>
      <c r="D5711" s="4" t="s">
        <v>87</v>
      </c>
      <c r="E5711" s="14" t="s">
        <v>541</v>
      </c>
      <c r="F5711" s="5"/>
      <c r="G5711" s="5"/>
      <c r="H5711" s="5"/>
      <c r="I5711" s="5"/>
      <c r="J5711" s="5"/>
      <c r="K5711" s="5"/>
      <c r="L5711" s="5">
        <f>L5712</f>
        <v>128.9</v>
      </c>
      <c r="M5711" s="5">
        <f>L5711</f>
        <v>128.9</v>
      </c>
      <c r="N5711" s="5">
        <f>N5712</f>
        <v>128.9</v>
      </c>
      <c r="O5711" s="5">
        <f t="shared" si="4875"/>
        <v>0</v>
      </c>
      <c r="P5711" s="5">
        <f t="shared" si="4875"/>
        <v>0</v>
      </c>
      <c r="Q5711" s="5">
        <f t="shared" si="4875"/>
        <v>0</v>
      </c>
      <c r="R5711" s="5">
        <f t="shared" si="4875"/>
        <v>0</v>
      </c>
      <c r="S5711" s="5">
        <f t="shared" si="4875"/>
        <v>0</v>
      </c>
      <c r="T5711" s="5">
        <f t="shared" si="4875"/>
        <v>128.9</v>
      </c>
      <c r="U5711" s="5">
        <f t="shared" si="4875"/>
        <v>0</v>
      </c>
      <c r="V5711" s="42">
        <f t="shared" si="4875"/>
        <v>0</v>
      </c>
      <c r="W5711" s="5">
        <f t="shared" si="4874"/>
        <v>100</v>
      </c>
      <c r="X5711" s="27"/>
    </row>
    <row r="5712" spans="1:24" ht="15.75" customHeight="1" x14ac:dyDescent="0.3">
      <c r="A5712" s="4" t="s">
        <v>389</v>
      </c>
      <c r="B5712" s="4" t="s">
        <v>1760</v>
      </c>
      <c r="C5712" s="4" t="s">
        <v>1712</v>
      </c>
      <c r="D5712" s="4" t="s">
        <v>121</v>
      </c>
      <c r="E5712" s="14" t="s">
        <v>542</v>
      </c>
      <c r="F5712" s="5"/>
      <c r="G5712" s="5"/>
      <c r="H5712" s="5"/>
      <c r="I5712" s="5"/>
      <c r="J5712" s="5"/>
      <c r="K5712" s="5"/>
      <c r="L5712" s="5">
        <v>128.9</v>
      </c>
      <c r="M5712" s="5">
        <f>L5712</f>
        <v>128.9</v>
      </c>
      <c r="N5712" s="5">
        <v>128.9</v>
      </c>
      <c r="O5712" s="5">
        <v>0</v>
      </c>
      <c r="P5712" s="5">
        <v>0</v>
      </c>
      <c r="Q5712" s="5">
        <v>0</v>
      </c>
      <c r="R5712" s="5">
        <v>0</v>
      </c>
      <c r="S5712" s="5">
        <v>0</v>
      </c>
      <c r="T5712" s="5">
        <v>128.9</v>
      </c>
      <c r="U5712" s="5">
        <v>0</v>
      </c>
      <c r="V5712" s="42">
        <v>0</v>
      </c>
      <c r="W5712" s="5">
        <f t="shared" si="4874"/>
        <v>100</v>
      </c>
      <c r="X5712" s="27"/>
    </row>
    <row r="5713" spans="1:24" ht="31.5" customHeight="1" x14ac:dyDescent="0.3">
      <c r="A5713" s="4" t="s">
        <v>389</v>
      </c>
      <c r="B5713" s="4" t="s">
        <v>1760</v>
      </c>
      <c r="C5713" s="4" t="s">
        <v>405</v>
      </c>
      <c r="D5713" s="4"/>
      <c r="E5713" s="14" t="s">
        <v>807</v>
      </c>
      <c r="F5713" s="5">
        <f t="shared" ref="F5713:L5714" si="4876">F5714</f>
        <v>24841.5</v>
      </c>
      <c r="G5713" s="5">
        <f t="shared" si="4876"/>
        <v>0</v>
      </c>
      <c r="H5713" s="5">
        <f t="shared" si="4876"/>
        <v>0</v>
      </c>
      <c r="I5713" s="5">
        <f t="shared" si="4876"/>
        <v>0</v>
      </c>
      <c r="J5713" s="5">
        <f t="shared" si="4876"/>
        <v>0</v>
      </c>
      <c r="K5713" s="5">
        <f t="shared" si="4876"/>
        <v>0</v>
      </c>
      <c r="L5713" s="5">
        <f t="shared" si="4876"/>
        <v>0</v>
      </c>
      <c r="M5713" s="5">
        <f t="shared" si="4869"/>
        <v>24841.5</v>
      </c>
      <c r="N5713" s="5">
        <f>N5714</f>
        <v>24841.5</v>
      </c>
      <c r="O5713" s="5">
        <f>O5714</f>
        <v>23707.67</v>
      </c>
      <c r="P5713" s="5">
        <f t="shared" ref="P5713:V5714" si="4877">P5714</f>
        <v>0</v>
      </c>
      <c r="Q5713" s="5">
        <f t="shared" si="4877"/>
        <v>0</v>
      </c>
      <c r="R5713" s="5">
        <f t="shared" si="4877"/>
        <v>0</v>
      </c>
      <c r="S5713" s="5">
        <f t="shared" si="4877"/>
        <v>0</v>
      </c>
      <c r="T5713" s="5">
        <f t="shared" si="4877"/>
        <v>24841.5</v>
      </c>
      <c r="U5713" s="5">
        <f t="shared" si="4877"/>
        <v>0</v>
      </c>
      <c r="V5713" s="42">
        <f t="shared" si="4877"/>
        <v>0</v>
      </c>
      <c r="W5713" s="5">
        <f t="shared" si="4874"/>
        <v>100</v>
      </c>
      <c r="X5713" s="27"/>
    </row>
    <row r="5714" spans="1:24" ht="31.5" customHeight="1" x14ac:dyDescent="0.3">
      <c r="A5714" s="4" t="s">
        <v>389</v>
      </c>
      <c r="B5714" s="4" t="s">
        <v>1760</v>
      </c>
      <c r="C5714" s="4" t="s">
        <v>405</v>
      </c>
      <c r="D5714" s="4" t="s">
        <v>87</v>
      </c>
      <c r="E5714" s="14" t="s">
        <v>541</v>
      </c>
      <c r="F5714" s="5">
        <f t="shared" si="4876"/>
        <v>24841.5</v>
      </c>
      <c r="G5714" s="5">
        <f t="shared" si="4876"/>
        <v>0</v>
      </c>
      <c r="H5714" s="5">
        <f t="shared" si="4876"/>
        <v>0</v>
      </c>
      <c r="I5714" s="5">
        <f t="shared" si="4876"/>
        <v>0</v>
      </c>
      <c r="J5714" s="5">
        <f t="shared" si="4876"/>
        <v>0</v>
      </c>
      <c r="K5714" s="5">
        <f t="shared" si="4876"/>
        <v>0</v>
      </c>
      <c r="L5714" s="5">
        <f t="shared" si="4876"/>
        <v>0</v>
      </c>
      <c r="M5714" s="5">
        <f t="shared" si="4869"/>
        <v>24841.5</v>
      </c>
      <c r="N5714" s="5">
        <f>N5715</f>
        <v>24841.5</v>
      </c>
      <c r="O5714" s="5">
        <f>O5715</f>
        <v>23707.67</v>
      </c>
      <c r="P5714" s="5">
        <f t="shared" si="4877"/>
        <v>0</v>
      </c>
      <c r="Q5714" s="5">
        <f t="shared" si="4877"/>
        <v>0</v>
      </c>
      <c r="R5714" s="5">
        <f t="shared" si="4877"/>
        <v>0</v>
      </c>
      <c r="S5714" s="5">
        <f t="shared" si="4877"/>
        <v>0</v>
      </c>
      <c r="T5714" s="5">
        <f t="shared" si="4877"/>
        <v>24841.5</v>
      </c>
      <c r="U5714" s="5">
        <f t="shared" si="4877"/>
        <v>0</v>
      </c>
      <c r="V5714" s="42">
        <f t="shared" si="4877"/>
        <v>0</v>
      </c>
      <c r="W5714" s="5">
        <f t="shared" si="4874"/>
        <v>100</v>
      </c>
      <c r="X5714" s="27"/>
    </row>
    <row r="5715" spans="1:24" ht="15.75" customHeight="1" x14ac:dyDescent="0.3">
      <c r="A5715" s="4" t="s">
        <v>389</v>
      </c>
      <c r="B5715" s="4" t="s">
        <v>1760</v>
      </c>
      <c r="C5715" s="4" t="s">
        <v>405</v>
      </c>
      <c r="D5715" s="4" t="s">
        <v>121</v>
      </c>
      <c r="E5715" s="14" t="s">
        <v>542</v>
      </c>
      <c r="F5715" s="5">
        <v>24841.5</v>
      </c>
      <c r="G5715" s="5"/>
      <c r="H5715" s="5"/>
      <c r="I5715" s="5"/>
      <c r="J5715" s="5"/>
      <c r="K5715" s="5"/>
      <c r="L5715" s="5"/>
      <c r="M5715" s="5">
        <f t="shared" si="4869"/>
        <v>24841.5</v>
      </c>
      <c r="N5715" s="5">
        <v>24841.5</v>
      </c>
      <c r="O5715" s="5">
        <v>23707.67</v>
      </c>
      <c r="P5715" s="5">
        <v>0</v>
      </c>
      <c r="Q5715" s="5">
        <v>0</v>
      </c>
      <c r="R5715" s="5">
        <v>0</v>
      </c>
      <c r="S5715" s="5">
        <v>0</v>
      </c>
      <c r="T5715" s="5">
        <v>24841.5</v>
      </c>
      <c r="U5715" s="5">
        <v>0</v>
      </c>
      <c r="V5715" s="42">
        <v>0</v>
      </c>
      <c r="W5715" s="5">
        <f t="shared" si="4874"/>
        <v>100</v>
      </c>
      <c r="X5715" s="27"/>
    </row>
    <row r="5716" spans="1:24" ht="47.25" hidden="1" customHeight="1" x14ac:dyDescent="0.25">
      <c r="A5716" s="4" t="s">
        <v>389</v>
      </c>
      <c r="B5716" s="4" t="s">
        <v>1760</v>
      </c>
      <c r="C5716" s="4" t="s">
        <v>406</v>
      </c>
      <c r="D5716" s="4"/>
      <c r="E5716" s="14" t="s">
        <v>808</v>
      </c>
      <c r="F5716" s="5">
        <f t="shared" ref="F5716:L5717" si="4878">F5717</f>
        <v>141000</v>
      </c>
      <c r="G5716" s="5">
        <f t="shared" si="4878"/>
        <v>141000</v>
      </c>
      <c r="H5716" s="5">
        <f t="shared" si="4878"/>
        <v>141000</v>
      </c>
      <c r="I5716" s="5">
        <f t="shared" si="4878"/>
        <v>0</v>
      </c>
      <c r="J5716" s="5">
        <f t="shared" si="4878"/>
        <v>0</v>
      </c>
      <c r="K5716" s="5">
        <f t="shared" si="4878"/>
        <v>0</v>
      </c>
      <c r="L5716" s="5">
        <f t="shared" si="4878"/>
        <v>0</v>
      </c>
      <c r="M5716" s="5">
        <f t="shared" si="4869"/>
        <v>141000</v>
      </c>
      <c r="N5716" s="5">
        <f>N5717</f>
        <v>0</v>
      </c>
      <c r="O5716" s="5">
        <f>O5717</f>
        <v>0</v>
      </c>
      <c r="P5716" s="5">
        <f t="shared" ref="P5716:V5717" si="4879">P5717</f>
        <v>0</v>
      </c>
      <c r="Q5716" s="5">
        <f t="shared" si="4879"/>
        <v>0</v>
      </c>
      <c r="R5716" s="5">
        <f t="shared" si="4879"/>
        <v>0</v>
      </c>
      <c r="S5716" s="5">
        <f t="shared" si="4879"/>
        <v>0</v>
      </c>
      <c r="T5716" s="5">
        <f t="shared" si="4879"/>
        <v>0</v>
      </c>
      <c r="U5716" s="5">
        <f t="shared" si="4879"/>
        <v>0</v>
      </c>
      <c r="V5716" s="42">
        <f t="shared" si="4879"/>
        <v>0</v>
      </c>
      <c r="W5716" s="5" t="e">
        <f t="shared" si="4874"/>
        <v>#DIV/0!</v>
      </c>
      <c r="X5716" s="25" t="s">
        <v>1591</v>
      </c>
    </row>
    <row r="5717" spans="1:24" ht="31.5" hidden="1" customHeight="1" x14ac:dyDescent="0.3">
      <c r="A5717" s="4" t="s">
        <v>389</v>
      </c>
      <c r="B5717" s="4" t="s">
        <v>1760</v>
      </c>
      <c r="C5717" s="4" t="s">
        <v>406</v>
      </c>
      <c r="D5717" s="4" t="s">
        <v>11</v>
      </c>
      <c r="E5717" s="14" t="s">
        <v>531</v>
      </c>
      <c r="F5717" s="5">
        <f t="shared" si="4878"/>
        <v>141000</v>
      </c>
      <c r="G5717" s="5">
        <f t="shared" si="4878"/>
        <v>141000</v>
      </c>
      <c r="H5717" s="5">
        <f t="shared" si="4878"/>
        <v>141000</v>
      </c>
      <c r="I5717" s="5">
        <f t="shared" si="4878"/>
        <v>0</v>
      </c>
      <c r="J5717" s="5">
        <f t="shared" si="4878"/>
        <v>0</v>
      </c>
      <c r="K5717" s="5">
        <f t="shared" si="4878"/>
        <v>0</v>
      </c>
      <c r="L5717" s="5">
        <f t="shared" si="4878"/>
        <v>0</v>
      </c>
      <c r="M5717" s="5">
        <f t="shared" si="4869"/>
        <v>141000</v>
      </c>
      <c r="N5717" s="5">
        <f>N5718</f>
        <v>0</v>
      </c>
      <c r="O5717" s="5">
        <f>O5718</f>
        <v>0</v>
      </c>
      <c r="P5717" s="5">
        <f t="shared" si="4879"/>
        <v>0</v>
      </c>
      <c r="Q5717" s="5">
        <f t="shared" si="4879"/>
        <v>0</v>
      </c>
      <c r="R5717" s="5">
        <f t="shared" si="4879"/>
        <v>0</v>
      </c>
      <c r="S5717" s="5">
        <f t="shared" si="4879"/>
        <v>0</v>
      </c>
      <c r="T5717" s="5">
        <f t="shared" si="4879"/>
        <v>0</v>
      </c>
      <c r="U5717" s="5">
        <f t="shared" si="4879"/>
        <v>0</v>
      </c>
      <c r="V5717" s="42">
        <f t="shared" si="4879"/>
        <v>0</v>
      </c>
      <c r="W5717" s="5" t="e">
        <f t="shared" si="4874"/>
        <v>#DIV/0!</v>
      </c>
      <c r="X5717" s="25" t="s">
        <v>1591</v>
      </c>
    </row>
    <row r="5718" spans="1:24" ht="31.5" hidden="1" customHeight="1" x14ac:dyDescent="0.3">
      <c r="A5718" s="4" t="s">
        <v>389</v>
      </c>
      <c r="B5718" s="4" t="s">
        <v>1760</v>
      </c>
      <c r="C5718" s="4" t="s">
        <v>406</v>
      </c>
      <c r="D5718" s="4" t="s">
        <v>12</v>
      </c>
      <c r="E5718" s="14" t="s">
        <v>532</v>
      </c>
      <c r="F5718" s="5">
        <v>141000</v>
      </c>
      <c r="G5718" s="5">
        <v>141000</v>
      </c>
      <c r="H5718" s="5">
        <v>141000</v>
      </c>
      <c r="I5718" s="5"/>
      <c r="J5718" s="5"/>
      <c r="K5718" s="5"/>
      <c r="L5718" s="5"/>
      <c r="M5718" s="5">
        <f t="shared" si="4869"/>
        <v>141000</v>
      </c>
      <c r="N5718" s="5">
        <v>0</v>
      </c>
      <c r="O5718" s="5">
        <v>0</v>
      </c>
      <c r="P5718" s="5">
        <v>0</v>
      </c>
      <c r="Q5718" s="5">
        <v>0</v>
      </c>
      <c r="R5718" s="5">
        <v>0</v>
      </c>
      <c r="S5718" s="5">
        <v>0</v>
      </c>
      <c r="T5718" s="5">
        <v>0</v>
      </c>
      <c r="U5718" s="5">
        <v>0</v>
      </c>
      <c r="V5718" s="42">
        <v>0</v>
      </c>
      <c r="W5718" s="5" t="e">
        <f t="shared" si="4874"/>
        <v>#DIV/0!</v>
      </c>
      <c r="X5718" s="25" t="s">
        <v>1591</v>
      </c>
    </row>
    <row r="5719" spans="1:24" ht="15.75" customHeight="1" x14ac:dyDescent="0.3">
      <c r="A5719" s="4" t="s">
        <v>389</v>
      </c>
      <c r="B5719" s="4" t="s">
        <v>1760</v>
      </c>
      <c r="C5719" s="4" t="s">
        <v>23</v>
      </c>
      <c r="D5719" s="4"/>
      <c r="E5719" s="14" t="s">
        <v>809</v>
      </c>
      <c r="F5719" s="5">
        <f t="shared" ref="F5719:L5719" si="4880">F5720+F5723+F5729+F5732+F5737+F5743+F5756+F5759+F5740+F5726+F5747+F5762</f>
        <v>97827.8</v>
      </c>
      <c r="G5719" s="5">
        <f t="shared" si="4880"/>
        <v>97264.8</v>
      </c>
      <c r="H5719" s="5">
        <f t="shared" si="4880"/>
        <v>98622.7</v>
      </c>
      <c r="I5719" s="5">
        <f t="shared" si="4880"/>
        <v>0</v>
      </c>
      <c r="J5719" s="5">
        <f t="shared" si="4880"/>
        <v>0</v>
      </c>
      <c r="K5719" s="5">
        <f t="shared" si="4880"/>
        <v>0</v>
      </c>
      <c r="L5719" s="5">
        <f t="shared" si="4880"/>
        <v>6203.8310000000001</v>
      </c>
      <c r="M5719" s="5">
        <f t="shared" si="4869"/>
        <v>104031.63100000001</v>
      </c>
      <c r="N5719" s="5">
        <f>N5720+N5723+N5729+N5732+N5737+N5743+N5756+N5759+N5740+N5726+N5747+N5762+N5750+N5753</f>
        <v>106064.93345</v>
      </c>
      <c r="O5719" s="5">
        <f t="shared" ref="O5719:V5719" si="4881">O5720+O5723+O5729+O5732+O5737+O5743+O5756+O5759+O5740+O5726+O5747+O5762+O5750+O5753</f>
        <v>64327.42974</v>
      </c>
      <c r="P5719" s="5">
        <f t="shared" si="4881"/>
        <v>2033.3025</v>
      </c>
      <c r="Q5719" s="5">
        <f t="shared" si="4881"/>
        <v>120</v>
      </c>
      <c r="R5719" s="5">
        <f t="shared" si="4881"/>
        <v>0</v>
      </c>
      <c r="S5719" s="5">
        <f t="shared" si="4881"/>
        <v>0</v>
      </c>
      <c r="T5719" s="5">
        <f t="shared" si="4881"/>
        <v>106053.54547000001</v>
      </c>
      <c r="U5719" s="5">
        <f t="shared" si="4881"/>
        <v>2033.3025</v>
      </c>
      <c r="V5719" s="5">
        <f t="shared" si="4881"/>
        <v>0</v>
      </c>
      <c r="W5719" s="5">
        <f t="shared" si="4874"/>
        <v>99.989263199787558</v>
      </c>
      <c r="X5719" s="27"/>
    </row>
    <row r="5720" spans="1:24" ht="31.5" customHeight="1" x14ac:dyDescent="0.3">
      <c r="A5720" s="4" t="s">
        <v>389</v>
      </c>
      <c r="B5720" s="4" t="s">
        <v>1760</v>
      </c>
      <c r="C5720" s="4" t="s">
        <v>407</v>
      </c>
      <c r="D5720" s="4"/>
      <c r="E5720" s="14" t="s">
        <v>968</v>
      </c>
      <c r="F5720" s="5">
        <f t="shared" ref="F5720:L5721" si="4882">F5721</f>
        <v>1904.3</v>
      </c>
      <c r="G5720" s="5">
        <f t="shared" si="4882"/>
        <v>1904.3</v>
      </c>
      <c r="H5720" s="5">
        <f t="shared" si="4882"/>
        <v>1904.3</v>
      </c>
      <c r="I5720" s="5">
        <f t="shared" si="4882"/>
        <v>0</v>
      </c>
      <c r="J5720" s="5">
        <f t="shared" si="4882"/>
        <v>0</v>
      </c>
      <c r="K5720" s="5">
        <f t="shared" si="4882"/>
        <v>0</v>
      </c>
      <c r="L5720" s="5">
        <f t="shared" si="4882"/>
        <v>-245.351</v>
      </c>
      <c r="M5720" s="5">
        <f t="shared" si="4869"/>
        <v>1658.9490000000001</v>
      </c>
      <c r="N5720" s="5">
        <f>N5721</f>
        <v>1658.9490000000001</v>
      </c>
      <c r="O5720" s="5">
        <f>O5721</f>
        <v>524.68489999999997</v>
      </c>
      <c r="P5720" s="5">
        <f t="shared" ref="P5720:V5721" si="4883">P5721</f>
        <v>0</v>
      </c>
      <c r="Q5720" s="5">
        <f t="shared" si="4883"/>
        <v>0</v>
      </c>
      <c r="R5720" s="5">
        <f t="shared" si="4883"/>
        <v>0</v>
      </c>
      <c r="S5720" s="5">
        <f t="shared" si="4883"/>
        <v>0</v>
      </c>
      <c r="T5720" s="5">
        <f t="shared" si="4883"/>
        <v>1658.9489000000001</v>
      </c>
      <c r="U5720" s="5">
        <f t="shared" si="4883"/>
        <v>0</v>
      </c>
      <c r="V5720" s="42">
        <f t="shared" si="4883"/>
        <v>0</v>
      </c>
      <c r="W5720" s="5">
        <f t="shared" si="4874"/>
        <v>99.999993972087154</v>
      </c>
      <c r="X5720" s="27"/>
    </row>
    <row r="5721" spans="1:24" ht="31.5" customHeight="1" x14ac:dyDescent="0.3">
      <c r="A5721" s="4" t="s">
        <v>389</v>
      </c>
      <c r="B5721" s="4" t="s">
        <v>1760</v>
      </c>
      <c r="C5721" s="4" t="s">
        <v>407</v>
      </c>
      <c r="D5721" s="4" t="s">
        <v>11</v>
      </c>
      <c r="E5721" s="14" t="s">
        <v>531</v>
      </c>
      <c r="F5721" s="5">
        <f t="shared" si="4882"/>
        <v>1904.3</v>
      </c>
      <c r="G5721" s="5">
        <f t="shared" si="4882"/>
        <v>1904.3</v>
      </c>
      <c r="H5721" s="5">
        <f t="shared" si="4882"/>
        <v>1904.3</v>
      </c>
      <c r="I5721" s="5">
        <f t="shared" si="4882"/>
        <v>0</v>
      </c>
      <c r="J5721" s="5">
        <f t="shared" si="4882"/>
        <v>0</v>
      </c>
      <c r="K5721" s="5">
        <f t="shared" si="4882"/>
        <v>0</v>
      </c>
      <c r="L5721" s="5">
        <f t="shared" si="4882"/>
        <v>-245.351</v>
      </c>
      <c r="M5721" s="5">
        <f t="shared" si="4869"/>
        <v>1658.9490000000001</v>
      </c>
      <c r="N5721" s="5">
        <f>N5722</f>
        <v>1658.9490000000001</v>
      </c>
      <c r="O5721" s="5">
        <f>O5722</f>
        <v>524.68489999999997</v>
      </c>
      <c r="P5721" s="5">
        <f t="shared" si="4883"/>
        <v>0</v>
      </c>
      <c r="Q5721" s="5">
        <f t="shared" si="4883"/>
        <v>0</v>
      </c>
      <c r="R5721" s="5">
        <f t="shared" si="4883"/>
        <v>0</v>
      </c>
      <c r="S5721" s="5">
        <f t="shared" si="4883"/>
        <v>0</v>
      </c>
      <c r="T5721" s="5">
        <f t="shared" si="4883"/>
        <v>1658.9489000000001</v>
      </c>
      <c r="U5721" s="5">
        <f t="shared" si="4883"/>
        <v>0</v>
      </c>
      <c r="V5721" s="42">
        <f t="shared" si="4883"/>
        <v>0</v>
      </c>
      <c r="W5721" s="5">
        <f t="shared" si="4874"/>
        <v>99.999993972087154</v>
      </c>
      <c r="X5721" s="27"/>
    </row>
    <row r="5722" spans="1:24" ht="31.5" customHeight="1" x14ac:dyDescent="0.3">
      <c r="A5722" s="4" t="s">
        <v>389</v>
      </c>
      <c r="B5722" s="4" t="s">
        <v>1760</v>
      </c>
      <c r="C5722" s="4" t="s">
        <v>407</v>
      </c>
      <c r="D5722" s="4" t="s">
        <v>12</v>
      </c>
      <c r="E5722" s="14" t="s">
        <v>532</v>
      </c>
      <c r="F5722" s="5">
        <v>1904.3</v>
      </c>
      <c r="G5722" s="5">
        <v>1904.3</v>
      </c>
      <c r="H5722" s="5">
        <v>1904.3</v>
      </c>
      <c r="I5722" s="5"/>
      <c r="J5722" s="5"/>
      <c r="K5722" s="5"/>
      <c r="L5722" s="5">
        <f>-110-135.351</f>
        <v>-245.351</v>
      </c>
      <c r="M5722" s="5">
        <f t="shared" si="4869"/>
        <v>1658.9490000000001</v>
      </c>
      <c r="N5722" s="5">
        <v>1658.9490000000001</v>
      </c>
      <c r="O5722" s="5">
        <v>524.68489999999997</v>
      </c>
      <c r="P5722" s="5">
        <v>0</v>
      </c>
      <c r="Q5722" s="5">
        <v>0</v>
      </c>
      <c r="R5722" s="5">
        <v>0</v>
      </c>
      <c r="S5722" s="5">
        <v>0</v>
      </c>
      <c r="T5722" s="5">
        <v>1658.9489000000001</v>
      </c>
      <c r="U5722" s="5">
        <v>0</v>
      </c>
      <c r="V5722" s="42">
        <v>0</v>
      </c>
      <c r="W5722" s="5">
        <f t="shared" si="4874"/>
        <v>99.999993972087154</v>
      </c>
      <c r="X5722" s="27"/>
    </row>
    <row r="5723" spans="1:24" ht="31.5" customHeight="1" x14ac:dyDescent="0.3">
      <c r="A5723" s="4" t="s">
        <v>389</v>
      </c>
      <c r="B5723" s="4" t="s">
        <v>1760</v>
      </c>
      <c r="C5723" s="4" t="s">
        <v>44</v>
      </c>
      <c r="D5723" s="4"/>
      <c r="E5723" s="14" t="s">
        <v>810</v>
      </c>
      <c r="F5723" s="5">
        <f t="shared" ref="F5723:L5724" si="4884">F5724</f>
        <v>24276.5</v>
      </c>
      <c r="G5723" s="5">
        <f t="shared" si="4884"/>
        <v>23716.3</v>
      </c>
      <c r="H5723" s="5">
        <f t="shared" si="4884"/>
        <v>22707.8</v>
      </c>
      <c r="I5723" s="5">
        <f t="shared" si="4884"/>
        <v>0</v>
      </c>
      <c r="J5723" s="5">
        <f t="shared" si="4884"/>
        <v>0</v>
      </c>
      <c r="K5723" s="5">
        <f t="shared" si="4884"/>
        <v>0</v>
      </c>
      <c r="L5723" s="5">
        <f t="shared" si="4884"/>
        <v>6960.6459999999997</v>
      </c>
      <c r="M5723" s="5">
        <f t="shared" si="4869"/>
        <v>31237.146000000001</v>
      </c>
      <c r="N5723" s="5">
        <f>N5724</f>
        <v>31237.146000000001</v>
      </c>
      <c r="O5723" s="5">
        <f>O5724</f>
        <v>19709.110789999999</v>
      </c>
      <c r="P5723" s="5">
        <f t="shared" ref="P5723:V5724" si="4885">P5724</f>
        <v>0</v>
      </c>
      <c r="Q5723" s="5">
        <f t="shared" si="4885"/>
        <v>0</v>
      </c>
      <c r="R5723" s="5">
        <f t="shared" si="4885"/>
        <v>0</v>
      </c>
      <c r="S5723" s="5">
        <f t="shared" si="4885"/>
        <v>0</v>
      </c>
      <c r="T5723" s="5">
        <f t="shared" si="4885"/>
        <v>31232.94513</v>
      </c>
      <c r="U5723" s="5">
        <f t="shared" si="4885"/>
        <v>0</v>
      </c>
      <c r="V5723" s="42">
        <f t="shared" si="4885"/>
        <v>0</v>
      </c>
      <c r="W5723" s="5">
        <f t="shared" si="4874"/>
        <v>99.986551684331218</v>
      </c>
      <c r="X5723" s="27"/>
    </row>
    <row r="5724" spans="1:24" ht="31.5" customHeight="1" x14ac:dyDescent="0.3">
      <c r="A5724" s="4" t="s">
        <v>389</v>
      </c>
      <c r="B5724" s="4" t="s">
        <v>1760</v>
      </c>
      <c r="C5724" s="4" t="s">
        <v>44</v>
      </c>
      <c r="D5724" s="4" t="s">
        <v>11</v>
      </c>
      <c r="E5724" s="14" t="s">
        <v>531</v>
      </c>
      <c r="F5724" s="5">
        <f t="shared" si="4884"/>
        <v>24276.5</v>
      </c>
      <c r="G5724" s="5">
        <f t="shared" si="4884"/>
        <v>23716.3</v>
      </c>
      <c r="H5724" s="5">
        <f t="shared" si="4884"/>
        <v>22707.8</v>
      </c>
      <c r="I5724" s="5">
        <f t="shared" si="4884"/>
        <v>0</v>
      </c>
      <c r="J5724" s="5">
        <f t="shared" si="4884"/>
        <v>0</v>
      </c>
      <c r="K5724" s="5">
        <f t="shared" si="4884"/>
        <v>0</v>
      </c>
      <c r="L5724" s="5">
        <f t="shared" si="4884"/>
        <v>6960.6459999999997</v>
      </c>
      <c r="M5724" s="5">
        <f t="shared" si="4869"/>
        <v>31237.146000000001</v>
      </c>
      <c r="N5724" s="5">
        <f>N5725</f>
        <v>31237.146000000001</v>
      </c>
      <c r="O5724" s="5">
        <f>O5725</f>
        <v>19709.110789999999</v>
      </c>
      <c r="P5724" s="5">
        <f t="shared" si="4885"/>
        <v>0</v>
      </c>
      <c r="Q5724" s="5">
        <f t="shared" si="4885"/>
        <v>0</v>
      </c>
      <c r="R5724" s="5">
        <f t="shared" si="4885"/>
        <v>0</v>
      </c>
      <c r="S5724" s="5">
        <f t="shared" si="4885"/>
        <v>0</v>
      </c>
      <c r="T5724" s="5">
        <f t="shared" si="4885"/>
        <v>31232.94513</v>
      </c>
      <c r="U5724" s="5">
        <f t="shared" si="4885"/>
        <v>0</v>
      </c>
      <c r="V5724" s="42">
        <f t="shared" si="4885"/>
        <v>0</v>
      </c>
      <c r="W5724" s="5">
        <f t="shared" si="4874"/>
        <v>99.986551684331218</v>
      </c>
      <c r="X5724" s="27"/>
    </row>
    <row r="5725" spans="1:24" ht="31.5" customHeight="1" x14ac:dyDescent="0.3">
      <c r="A5725" s="4" t="s">
        <v>389</v>
      </c>
      <c r="B5725" s="4" t="s">
        <v>1760</v>
      </c>
      <c r="C5725" s="4" t="s">
        <v>44</v>
      </c>
      <c r="D5725" s="4" t="s">
        <v>12</v>
      </c>
      <c r="E5725" s="14" t="s">
        <v>532</v>
      </c>
      <c r="F5725" s="5">
        <v>24276.5</v>
      </c>
      <c r="G5725" s="5">
        <v>23716.3</v>
      </c>
      <c r="H5725" s="5">
        <v>22707.8</v>
      </c>
      <c r="I5725" s="5"/>
      <c r="J5725" s="5"/>
      <c r="K5725" s="5"/>
      <c r="L5725" s="5">
        <f>6962.9-2.254</f>
        <v>6960.6459999999997</v>
      </c>
      <c r="M5725" s="5">
        <f t="shared" si="4869"/>
        <v>31237.146000000001</v>
      </c>
      <c r="N5725" s="5">
        <v>31237.146000000001</v>
      </c>
      <c r="O5725" s="5">
        <v>19709.110789999999</v>
      </c>
      <c r="P5725" s="5">
        <v>0</v>
      </c>
      <c r="Q5725" s="5">
        <v>0</v>
      </c>
      <c r="R5725" s="5">
        <v>0</v>
      </c>
      <c r="S5725" s="5">
        <v>0</v>
      </c>
      <c r="T5725" s="5">
        <v>31232.94513</v>
      </c>
      <c r="U5725" s="5">
        <v>0</v>
      </c>
      <c r="V5725" s="42">
        <v>0</v>
      </c>
      <c r="W5725" s="5">
        <f t="shared" si="4874"/>
        <v>99.986551684331218</v>
      </c>
      <c r="X5725" s="27"/>
    </row>
    <row r="5726" spans="1:24" ht="47.25" customHeight="1" x14ac:dyDescent="0.3">
      <c r="A5726" s="4" t="s">
        <v>389</v>
      </c>
      <c r="B5726" s="4" t="s">
        <v>1760</v>
      </c>
      <c r="C5726" s="4" t="s">
        <v>999</v>
      </c>
      <c r="D5726" s="4"/>
      <c r="E5726" s="14" t="s">
        <v>1037</v>
      </c>
      <c r="F5726" s="5">
        <f t="shared" ref="F5726:L5727" si="4886">F5727</f>
        <v>172.5</v>
      </c>
      <c r="G5726" s="5">
        <f t="shared" si="4886"/>
        <v>172.5</v>
      </c>
      <c r="H5726" s="5">
        <f t="shared" si="4886"/>
        <v>172.5</v>
      </c>
      <c r="I5726" s="5">
        <f t="shared" si="4886"/>
        <v>0</v>
      </c>
      <c r="J5726" s="5">
        <f t="shared" si="4886"/>
        <v>0</v>
      </c>
      <c r="K5726" s="5">
        <f t="shared" si="4886"/>
        <v>0</v>
      </c>
      <c r="L5726" s="5">
        <f t="shared" si="4886"/>
        <v>0</v>
      </c>
      <c r="M5726" s="5">
        <f t="shared" si="4869"/>
        <v>172.5</v>
      </c>
      <c r="N5726" s="5">
        <f>N5727</f>
        <v>172.5</v>
      </c>
      <c r="O5726" s="5">
        <f>O5727</f>
        <v>0</v>
      </c>
      <c r="P5726" s="5">
        <f t="shared" ref="P5726:V5727" si="4887">P5727</f>
        <v>0</v>
      </c>
      <c r="Q5726" s="5">
        <f t="shared" si="4887"/>
        <v>0</v>
      </c>
      <c r="R5726" s="5">
        <f t="shared" si="4887"/>
        <v>0</v>
      </c>
      <c r="S5726" s="5">
        <f t="shared" si="4887"/>
        <v>0</v>
      </c>
      <c r="T5726" s="5">
        <f t="shared" si="4887"/>
        <v>172.5</v>
      </c>
      <c r="U5726" s="5">
        <f t="shared" si="4887"/>
        <v>0</v>
      </c>
      <c r="V5726" s="42">
        <f t="shared" si="4887"/>
        <v>0</v>
      </c>
      <c r="W5726" s="5">
        <f t="shared" si="4874"/>
        <v>100</v>
      </c>
      <c r="X5726" s="27"/>
    </row>
    <row r="5727" spans="1:24" ht="15.75" customHeight="1" x14ac:dyDescent="0.3">
      <c r="A5727" s="4" t="s">
        <v>389</v>
      </c>
      <c r="B5727" s="4" t="s">
        <v>1760</v>
      </c>
      <c r="C5727" s="4" t="s">
        <v>999</v>
      </c>
      <c r="D5727" s="4" t="s">
        <v>131</v>
      </c>
      <c r="E5727" s="14" t="s">
        <v>533</v>
      </c>
      <c r="F5727" s="5">
        <f t="shared" si="4886"/>
        <v>172.5</v>
      </c>
      <c r="G5727" s="5">
        <f t="shared" si="4886"/>
        <v>172.5</v>
      </c>
      <c r="H5727" s="5">
        <f t="shared" si="4886"/>
        <v>172.5</v>
      </c>
      <c r="I5727" s="5">
        <f t="shared" si="4886"/>
        <v>0</v>
      </c>
      <c r="J5727" s="5">
        <f t="shared" si="4886"/>
        <v>0</v>
      </c>
      <c r="K5727" s="5">
        <f t="shared" si="4886"/>
        <v>0</v>
      </c>
      <c r="L5727" s="5">
        <f t="shared" si="4886"/>
        <v>0</v>
      </c>
      <c r="M5727" s="5">
        <f t="shared" si="4869"/>
        <v>172.5</v>
      </c>
      <c r="N5727" s="5">
        <f>N5728</f>
        <v>172.5</v>
      </c>
      <c r="O5727" s="5">
        <f>O5728</f>
        <v>0</v>
      </c>
      <c r="P5727" s="5">
        <f t="shared" si="4887"/>
        <v>0</v>
      </c>
      <c r="Q5727" s="5">
        <f t="shared" si="4887"/>
        <v>0</v>
      </c>
      <c r="R5727" s="5">
        <f t="shared" si="4887"/>
        <v>0</v>
      </c>
      <c r="S5727" s="5">
        <f t="shared" si="4887"/>
        <v>0</v>
      </c>
      <c r="T5727" s="5">
        <f t="shared" si="4887"/>
        <v>172.5</v>
      </c>
      <c r="U5727" s="5">
        <f t="shared" si="4887"/>
        <v>0</v>
      </c>
      <c r="V5727" s="42">
        <f t="shared" si="4887"/>
        <v>0</v>
      </c>
      <c r="W5727" s="5">
        <f t="shared" si="4874"/>
        <v>100</v>
      </c>
      <c r="X5727" s="27"/>
    </row>
    <row r="5728" spans="1:24" ht="15.75" customHeight="1" x14ac:dyDescent="0.3">
      <c r="A5728" s="4" t="s">
        <v>389</v>
      </c>
      <c r="B5728" s="4" t="s">
        <v>1760</v>
      </c>
      <c r="C5728" s="4" t="s">
        <v>999</v>
      </c>
      <c r="D5728" s="4" t="s">
        <v>394</v>
      </c>
      <c r="E5728" s="14" t="s">
        <v>538</v>
      </c>
      <c r="F5728" s="5">
        <v>172.5</v>
      </c>
      <c r="G5728" s="5">
        <v>172.5</v>
      </c>
      <c r="H5728" s="5">
        <v>172.5</v>
      </c>
      <c r="I5728" s="5"/>
      <c r="J5728" s="5"/>
      <c r="K5728" s="5"/>
      <c r="L5728" s="5"/>
      <c r="M5728" s="5">
        <f t="shared" si="4869"/>
        <v>172.5</v>
      </c>
      <c r="N5728" s="5">
        <v>172.5</v>
      </c>
      <c r="O5728" s="5">
        <v>0</v>
      </c>
      <c r="P5728" s="5">
        <v>0</v>
      </c>
      <c r="Q5728" s="5">
        <v>0</v>
      </c>
      <c r="R5728" s="5">
        <v>0</v>
      </c>
      <c r="S5728" s="5">
        <v>0</v>
      </c>
      <c r="T5728" s="5">
        <v>172.5</v>
      </c>
      <c r="U5728" s="5">
        <v>0</v>
      </c>
      <c r="V5728" s="42">
        <v>0</v>
      </c>
      <c r="W5728" s="5">
        <f t="shared" si="4874"/>
        <v>100</v>
      </c>
      <c r="X5728" s="27"/>
    </row>
    <row r="5729" spans="1:25" ht="47.25" customHeight="1" x14ac:dyDescent="0.3">
      <c r="A5729" s="4" t="s">
        <v>389</v>
      </c>
      <c r="B5729" s="4" t="s">
        <v>1760</v>
      </c>
      <c r="C5729" s="4" t="s">
        <v>408</v>
      </c>
      <c r="D5729" s="4"/>
      <c r="E5729" s="14" t="s">
        <v>969</v>
      </c>
      <c r="F5729" s="5">
        <f t="shared" ref="F5729:L5730" si="4888">F5730</f>
        <v>46</v>
      </c>
      <c r="G5729" s="5">
        <f t="shared" si="4888"/>
        <v>46</v>
      </c>
      <c r="H5729" s="5">
        <f t="shared" si="4888"/>
        <v>46</v>
      </c>
      <c r="I5729" s="5">
        <f t="shared" si="4888"/>
        <v>0</v>
      </c>
      <c r="J5729" s="5">
        <f t="shared" si="4888"/>
        <v>0</v>
      </c>
      <c r="K5729" s="5">
        <f t="shared" si="4888"/>
        <v>0</v>
      </c>
      <c r="L5729" s="5">
        <f t="shared" si="4888"/>
        <v>0</v>
      </c>
      <c r="M5729" s="5">
        <f t="shared" si="4869"/>
        <v>46</v>
      </c>
      <c r="N5729" s="5">
        <f>N5730</f>
        <v>46</v>
      </c>
      <c r="O5729" s="5">
        <f>O5730</f>
        <v>46</v>
      </c>
      <c r="P5729" s="5">
        <f t="shared" ref="P5729:V5730" si="4889">P5730</f>
        <v>0</v>
      </c>
      <c r="Q5729" s="5">
        <f t="shared" si="4889"/>
        <v>0</v>
      </c>
      <c r="R5729" s="5">
        <f t="shared" si="4889"/>
        <v>0</v>
      </c>
      <c r="S5729" s="5">
        <f t="shared" si="4889"/>
        <v>0</v>
      </c>
      <c r="T5729" s="5">
        <f t="shared" si="4889"/>
        <v>46</v>
      </c>
      <c r="U5729" s="5">
        <f t="shared" si="4889"/>
        <v>0</v>
      </c>
      <c r="V5729" s="42">
        <f t="shared" si="4889"/>
        <v>0</v>
      </c>
      <c r="W5729" s="5">
        <f t="shared" si="4874"/>
        <v>100</v>
      </c>
      <c r="X5729" s="27"/>
    </row>
    <row r="5730" spans="1:25" ht="15.75" customHeight="1" x14ac:dyDescent="0.3">
      <c r="A5730" s="4" t="s">
        <v>389</v>
      </c>
      <c r="B5730" s="4" t="s">
        <v>1760</v>
      </c>
      <c r="C5730" s="4" t="s">
        <v>408</v>
      </c>
      <c r="D5730" s="4" t="s">
        <v>131</v>
      </c>
      <c r="E5730" s="14" t="s">
        <v>533</v>
      </c>
      <c r="F5730" s="5">
        <f t="shared" si="4888"/>
        <v>46</v>
      </c>
      <c r="G5730" s="5">
        <f t="shared" si="4888"/>
        <v>46</v>
      </c>
      <c r="H5730" s="5">
        <f t="shared" si="4888"/>
        <v>46</v>
      </c>
      <c r="I5730" s="5">
        <f t="shared" si="4888"/>
        <v>0</v>
      </c>
      <c r="J5730" s="5">
        <f t="shared" si="4888"/>
        <v>0</v>
      </c>
      <c r="K5730" s="5">
        <f t="shared" si="4888"/>
        <v>0</v>
      </c>
      <c r="L5730" s="5">
        <f t="shared" si="4888"/>
        <v>0</v>
      </c>
      <c r="M5730" s="5">
        <f t="shared" si="4869"/>
        <v>46</v>
      </c>
      <c r="N5730" s="5">
        <f>N5731</f>
        <v>46</v>
      </c>
      <c r="O5730" s="5">
        <f>O5731</f>
        <v>46</v>
      </c>
      <c r="P5730" s="5">
        <f t="shared" si="4889"/>
        <v>0</v>
      </c>
      <c r="Q5730" s="5">
        <f t="shared" si="4889"/>
        <v>0</v>
      </c>
      <c r="R5730" s="5">
        <f t="shared" si="4889"/>
        <v>0</v>
      </c>
      <c r="S5730" s="5">
        <f t="shared" si="4889"/>
        <v>0</v>
      </c>
      <c r="T5730" s="5">
        <f t="shared" si="4889"/>
        <v>46</v>
      </c>
      <c r="U5730" s="5">
        <f t="shared" si="4889"/>
        <v>0</v>
      </c>
      <c r="V5730" s="42">
        <f t="shared" si="4889"/>
        <v>0</v>
      </c>
      <c r="W5730" s="5">
        <f t="shared" si="4874"/>
        <v>100</v>
      </c>
      <c r="X5730" s="27"/>
    </row>
    <row r="5731" spans="1:25" ht="15.75" customHeight="1" x14ac:dyDescent="0.3">
      <c r="A5731" s="4" t="s">
        <v>389</v>
      </c>
      <c r="B5731" s="4" t="s">
        <v>1760</v>
      </c>
      <c r="C5731" s="4" t="s">
        <v>408</v>
      </c>
      <c r="D5731" s="4" t="s">
        <v>394</v>
      </c>
      <c r="E5731" s="14" t="s">
        <v>538</v>
      </c>
      <c r="F5731" s="5">
        <v>46</v>
      </c>
      <c r="G5731" s="5">
        <v>46</v>
      </c>
      <c r="H5731" s="5">
        <v>46</v>
      </c>
      <c r="I5731" s="5"/>
      <c r="J5731" s="5"/>
      <c r="K5731" s="5"/>
      <c r="L5731" s="5"/>
      <c r="M5731" s="5">
        <f t="shared" si="4869"/>
        <v>46</v>
      </c>
      <c r="N5731" s="5">
        <v>46</v>
      </c>
      <c r="O5731" s="5">
        <v>46</v>
      </c>
      <c r="P5731" s="5">
        <v>0</v>
      </c>
      <c r="Q5731" s="5">
        <v>0</v>
      </c>
      <c r="R5731" s="5">
        <v>0</v>
      </c>
      <c r="S5731" s="5">
        <v>0</v>
      </c>
      <c r="T5731" s="5">
        <v>46</v>
      </c>
      <c r="U5731" s="5">
        <v>0</v>
      </c>
      <c r="V5731" s="42">
        <v>0</v>
      </c>
      <c r="W5731" s="5">
        <f t="shared" si="4874"/>
        <v>100</v>
      </c>
      <c r="X5731" s="27"/>
    </row>
    <row r="5732" spans="1:25" ht="31.5" customHeight="1" x14ac:dyDescent="0.3">
      <c r="A5732" s="4" t="s">
        <v>389</v>
      </c>
      <c r="B5732" s="4" t="s">
        <v>1760</v>
      </c>
      <c r="C5732" s="4" t="s">
        <v>409</v>
      </c>
      <c r="D5732" s="4"/>
      <c r="E5732" s="14" t="s">
        <v>811</v>
      </c>
      <c r="F5732" s="5">
        <f t="shared" ref="F5732:L5732" si="4890">F5733+F5735</f>
        <v>59418.9</v>
      </c>
      <c r="G5732" s="5">
        <f t="shared" si="4890"/>
        <v>59418.9</v>
      </c>
      <c r="H5732" s="5">
        <f t="shared" si="4890"/>
        <v>59418.9</v>
      </c>
      <c r="I5732" s="5">
        <f t="shared" si="4890"/>
        <v>0</v>
      </c>
      <c r="J5732" s="5">
        <f t="shared" si="4890"/>
        <v>0</v>
      </c>
      <c r="K5732" s="5">
        <f t="shared" si="4890"/>
        <v>0</v>
      </c>
      <c r="L5732" s="5">
        <f t="shared" si="4890"/>
        <v>-28.332000000000001</v>
      </c>
      <c r="M5732" s="5">
        <f t="shared" si="4869"/>
        <v>59390.567999999999</v>
      </c>
      <c r="N5732" s="5">
        <f>N5733+N5735</f>
        <v>59390.567999999999</v>
      </c>
      <c r="O5732" s="5">
        <f>O5733+O5735</f>
        <v>35998.034200000002</v>
      </c>
      <c r="P5732" s="5">
        <f t="shared" ref="P5732:V5732" si="4891">P5733+P5735</f>
        <v>0</v>
      </c>
      <c r="Q5732" s="5">
        <f t="shared" si="4891"/>
        <v>0</v>
      </c>
      <c r="R5732" s="5">
        <f t="shared" si="4891"/>
        <v>0</v>
      </c>
      <c r="S5732" s="5">
        <f t="shared" si="4891"/>
        <v>0</v>
      </c>
      <c r="T5732" s="5">
        <f t="shared" si="4891"/>
        <v>59383.402990000002</v>
      </c>
      <c r="U5732" s="5">
        <f t="shared" si="4891"/>
        <v>0</v>
      </c>
      <c r="V5732" s="42">
        <f t="shared" si="4891"/>
        <v>0</v>
      </c>
      <c r="W5732" s="5">
        <f t="shared" si="4874"/>
        <v>99.987935777950469</v>
      </c>
      <c r="X5732" s="27"/>
    </row>
    <row r="5733" spans="1:25" ht="31.5" customHeight="1" x14ac:dyDescent="0.3">
      <c r="A5733" s="4" t="s">
        <v>389</v>
      </c>
      <c r="B5733" s="4" t="s">
        <v>1760</v>
      </c>
      <c r="C5733" s="4" t="s">
        <v>409</v>
      </c>
      <c r="D5733" s="4" t="s">
        <v>11</v>
      </c>
      <c r="E5733" s="14" t="s">
        <v>531</v>
      </c>
      <c r="F5733" s="5">
        <f t="shared" ref="F5733:L5733" si="4892">F5734</f>
        <v>59418.9</v>
      </c>
      <c r="G5733" s="5">
        <f t="shared" si="4892"/>
        <v>59418.9</v>
      </c>
      <c r="H5733" s="5">
        <f t="shared" si="4892"/>
        <v>59418.9</v>
      </c>
      <c r="I5733" s="5">
        <f t="shared" si="4892"/>
        <v>0</v>
      </c>
      <c r="J5733" s="5">
        <f t="shared" si="4892"/>
        <v>0</v>
      </c>
      <c r="K5733" s="5">
        <f t="shared" si="4892"/>
        <v>0</v>
      </c>
      <c r="L5733" s="5">
        <f t="shared" si="4892"/>
        <v>-28.332000000000001</v>
      </c>
      <c r="M5733" s="5">
        <f t="shared" si="4869"/>
        <v>59390.567999999999</v>
      </c>
      <c r="N5733" s="5">
        <f>N5734</f>
        <v>59390.567999999999</v>
      </c>
      <c r="O5733" s="5">
        <f>O5734</f>
        <v>35998.034200000002</v>
      </c>
      <c r="P5733" s="5">
        <f t="shared" ref="P5733:V5733" si="4893">P5734</f>
        <v>0</v>
      </c>
      <c r="Q5733" s="5">
        <f t="shared" si="4893"/>
        <v>0</v>
      </c>
      <c r="R5733" s="5">
        <f t="shared" si="4893"/>
        <v>0</v>
      </c>
      <c r="S5733" s="5">
        <f t="shared" si="4893"/>
        <v>0</v>
      </c>
      <c r="T5733" s="5">
        <f t="shared" si="4893"/>
        <v>59383.402990000002</v>
      </c>
      <c r="U5733" s="5">
        <f t="shared" si="4893"/>
        <v>0</v>
      </c>
      <c r="V5733" s="42">
        <f t="shared" si="4893"/>
        <v>0</v>
      </c>
      <c r="W5733" s="5">
        <f t="shared" si="4874"/>
        <v>99.987935777950469</v>
      </c>
      <c r="X5733" s="27"/>
    </row>
    <row r="5734" spans="1:25" ht="31.5" customHeight="1" x14ac:dyDescent="0.3">
      <c r="A5734" s="4" t="s">
        <v>389</v>
      </c>
      <c r="B5734" s="4" t="s">
        <v>1760</v>
      </c>
      <c r="C5734" s="4" t="s">
        <v>409</v>
      </c>
      <c r="D5734" s="4" t="s">
        <v>12</v>
      </c>
      <c r="E5734" s="14" t="s">
        <v>532</v>
      </c>
      <c r="F5734" s="5">
        <v>59418.9</v>
      </c>
      <c r="G5734" s="5">
        <v>59418.9</v>
      </c>
      <c r="H5734" s="5">
        <v>59418.9</v>
      </c>
      <c r="I5734" s="5"/>
      <c r="J5734" s="5"/>
      <c r="K5734" s="5"/>
      <c r="L5734" s="5">
        <v>-28.332000000000001</v>
      </c>
      <c r="M5734" s="5">
        <f t="shared" si="4869"/>
        <v>59390.567999999999</v>
      </c>
      <c r="N5734" s="5">
        <v>59390.567999999999</v>
      </c>
      <c r="O5734" s="5">
        <v>35998.034200000002</v>
      </c>
      <c r="P5734" s="5">
        <v>0</v>
      </c>
      <c r="Q5734" s="5">
        <v>0</v>
      </c>
      <c r="R5734" s="5">
        <v>0</v>
      </c>
      <c r="S5734" s="5">
        <v>0</v>
      </c>
      <c r="T5734" s="5">
        <v>59383.402990000002</v>
      </c>
      <c r="U5734" s="5">
        <v>0</v>
      </c>
      <c r="V5734" s="42">
        <v>0</v>
      </c>
      <c r="W5734" s="5">
        <f t="shared" si="4874"/>
        <v>99.987935777950469</v>
      </c>
      <c r="X5734" s="27"/>
    </row>
    <row r="5735" spans="1:25" ht="15.75" hidden="1" customHeight="1" x14ac:dyDescent="0.3">
      <c r="A5735" s="4" t="s">
        <v>389</v>
      </c>
      <c r="B5735" s="4" t="s">
        <v>1760</v>
      </c>
      <c r="C5735" s="4" t="s">
        <v>409</v>
      </c>
      <c r="D5735" s="4" t="s">
        <v>13</v>
      </c>
      <c r="E5735" s="14" t="s">
        <v>547</v>
      </c>
      <c r="F5735" s="5">
        <f t="shared" ref="F5735:L5735" si="4894">F5736</f>
        <v>0</v>
      </c>
      <c r="G5735" s="5">
        <f t="shared" si="4894"/>
        <v>0</v>
      </c>
      <c r="H5735" s="5">
        <f t="shared" si="4894"/>
        <v>0</v>
      </c>
      <c r="I5735" s="5">
        <f t="shared" si="4894"/>
        <v>0</v>
      </c>
      <c r="J5735" s="5">
        <f t="shared" si="4894"/>
        <v>0</v>
      </c>
      <c r="K5735" s="5">
        <f t="shared" si="4894"/>
        <v>0</v>
      </c>
      <c r="L5735" s="5">
        <f t="shared" si="4894"/>
        <v>0</v>
      </c>
      <c r="M5735" s="5">
        <f t="shared" si="4869"/>
        <v>0</v>
      </c>
      <c r="N5735" s="5">
        <f>N5736</f>
        <v>0</v>
      </c>
      <c r="O5735" s="5">
        <f>O5736</f>
        <v>0</v>
      </c>
      <c r="P5735" s="5">
        <f t="shared" ref="P5735:V5735" si="4895">P5736</f>
        <v>0</v>
      </c>
      <c r="Q5735" s="5">
        <f t="shared" si="4895"/>
        <v>0</v>
      </c>
      <c r="R5735" s="5">
        <f t="shared" si="4895"/>
        <v>0</v>
      </c>
      <c r="S5735" s="5">
        <f t="shared" si="4895"/>
        <v>0</v>
      </c>
      <c r="T5735" s="5">
        <f t="shared" si="4895"/>
        <v>0</v>
      </c>
      <c r="U5735" s="5">
        <f t="shared" si="4895"/>
        <v>0</v>
      </c>
      <c r="V5735" s="42">
        <f t="shared" si="4895"/>
        <v>0</v>
      </c>
      <c r="W5735" s="5" t="e">
        <f t="shared" si="4874"/>
        <v>#DIV/0!</v>
      </c>
      <c r="X5735" s="27" t="s">
        <v>1591</v>
      </c>
      <c r="Y5735" s="2" t="s">
        <v>1630</v>
      </c>
    </row>
    <row r="5736" spans="1:25" ht="63" hidden="1" customHeight="1" x14ac:dyDescent="0.3">
      <c r="A5736" s="4" t="s">
        <v>389</v>
      </c>
      <c r="B5736" s="4" t="s">
        <v>1760</v>
      </c>
      <c r="C5736" s="4" t="s">
        <v>409</v>
      </c>
      <c r="D5736" s="4" t="s">
        <v>198</v>
      </c>
      <c r="E5736" s="14" t="s">
        <v>548</v>
      </c>
      <c r="F5736" s="5"/>
      <c r="G5736" s="5"/>
      <c r="H5736" s="5"/>
      <c r="I5736" s="5"/>
      <c r="J5736" s="5"/>
      <c r="K5736" s="5"/>
      <c r="L5736" s="5"/>
      <c r="M5736" s="5">
        <f t="shared" si="4869"/>
        <v>0</v>
      </c>
      <c r="N5736" s="5">
        <v>0</v>
      </c>
      <c r="O5736" s="5">
        <v>0</v>
      </c>
      <c r="P5736" s="5">
        <v>0</v>
      </c>
      <c r="Q5736" s="5">
        <v>0</v>
      </c>
      <c r="R5736" s="5">
        <v>0</v>
      </c>
      <c r="S5736" s="5">
        <v>0</v>
      </c>
      <c r="T5736" s="5">
        <v>0</v>
      </c>
      <c r="U5736" s="5">
        <v>0</v>
      </c>
      <c r="V5736" s="42">
        <v>0</v>
      </c>
      <c r="W5736" s="5" t="e">
        <f t="shared" si="4874"/>
        <v>#DIV/0!</v>
      </c>
      <c r="X5736" s="27" t="s">
        <v>1591</v>
      </c>
      <c r="Y5736" s="2" t="s">
        <v>1630</v>
      </c>
    </row>
    <row r="5737" spans="1:25" ht="78.75" customHeight="1" x14ac:dyDescent="0.3">
      <c r="A5737" s="4" t="s">
        <v>389</v>
      </c>
      <c r="B5737" s="4" t="s">
        <v>1760</v>
      </c>
      <c r="C5737" s="4" t="s">
        <v>410</v>
      </c>
      <c r="D5737" s="4"/>
      <c r="E5737" s="14" t="s">
        <v>813</v>
      </c>
      <c r="F5737" s="5">
        <f t="shared" ref="F5737:L5738" si="4896">F5738</f>
        <v>701.6</v>
      </c>
      <c r="G5737" s="5">
        <f t="shared" si="4896"/>
        <v>698.8</v>
      </c>
      <c r="H5737" s="5">
        <f t="shared" si="4896"/>
        <v>3007.7</v>
      </c>
      <c r="I5737" s="5">
        <f t="shared" si="4896"/>
        <v>0</v>
      </c>
      <c r="J5737" s="5">
        <f t="shared" si="4896"/>
        <v>0</v>
      </c>
      <c r="K5737" s="5">
        <f t="shared" si="4896"/>
        <v>0</v>
      </c>
      <c r="L5737" s="5">
        <f t="shared" si="4896"/>
        <v>140.738</v>
      </c>
      <c r="M5737" s="5">
        <f t="shared" si="4869"/>
        <v>842.33799999999997</v>
      </c>
      <c r="N5737" s="5">
        <f>N5738</f>
        <v>842.33799999999997</v>
      </c>
      <c r="O5737" s="5">
        <f>O5738</f>
        <v>566.54750000000001</v>
      </c>
      <c r="P5737" s="5">
        <f t="shared" ref="P5737:V5738" si="4897">P5738</f>
        <v>0</v>
      </c>
      <c r="Q5737" s="5">
        <f t="shared" si="4897"/>
        <v>0</v>
      </c>
      <c r="R5737" s="5">
        <f t="shared" si="4897"/>
        <v>0</v>
      </c>
      <c r="S5737" s="5">
        <f t="shared" si="4897"/>
        <v>0</v>
      </c>
      <c r="T5737" s="5">
        <f t="shared" si="4897"/>
        <v>842.3175</v>
      </c>
      <c r="U5737" s="5">
        <f t="shared" si="4897"/>
        <v>0</v>
      </c>
      <c r="V5737" s="42">
        <f t="shared" si="4897"/>
        <v>0</v>
      </c>
      <c r="W5737" s="5">
        <f t="shared" si="4874"/>
        <v>99.997566297614497</v>
      </c>
      <c r="X5737" s="27"/>
    </row>
    <row r="5738" spans="1:25" ht="31.5" customHeight="1" x14ac:dyDescent="0.3">
      <c r="A5738" s="4" t="s">
        <v>389</v>
      </c>
      <c r="B5738" s="4" t="s">
        <v>1760</v>
      </c>
      <c r="C5738" s="4" t="s">
        <v>410</v>
      </c>
      <c r="D5738" s="4" t="s">
        <v>11</v>
      </c>
      <c r="E5738" s="14" t="s">
        <v>531</v>
      </c>
      <c r="F5738" s="5">
        <f t="shared" si="4896"/>
        <v>701.6</v>
      </c>
      <c r="G5738" s="5">
        <f t="shared" si="4896"/>
        <v>698.8</v>
      </c>
      <c r="H5738" s="5">
        <f t="shared" si="4896"/>
        <v>3007.7</v>
      </c>
      <c r="I5738" s="5">
        <f t="shared" si="4896"/>
        <v>0</v>
      </c>
      <c r="J5738" s="5">
        <f t="shared" si="4896"/>
        <v>0</v>
      </c>
      <c r="K5738" s="5">
        <f t="shared" si="4896"/>
        <v>0</v>
      </c>
      <c r="L5738" s="5">
        <f t="shared" si="4896"/>
        <v>140.738</v>
      </c>
      <c r="M5738" s="5">
        <f t="shared" si="4869"/>
        <v>842.33799999999997</v>
      </c>
      <c r="N5738" s="5">
        <f>N5739</f>
        <v>842.33799999999997</v>
      </c>
      <c r="O5738" s="5">
        <f>O5739</f>
        <v>566.54750000000001</v>
      </c>
      <c r="P5738" s="5">
        <f t="shared" si="4897"/>
        <v>0</v>
      </c>
      <c r="Q5738" s="5">
        <f t="shared" si="4897"/>
        <v>0</v>
      </c>
      <c r="R5738" s="5">
        <f t="shared" si="4897"/>
        <v>0</v>
      </c>
      <c r="S5738" s="5">
        <f t="shared" si="4897"/>
        <v>0</v>
      </c>
      <c r="T5738" s="5">
        <f t="shared" si="4897"/>
        <v>842.3175</v>
      </c>
      <c r="U5738" s="5">
        <f t="shared" si="4897"/>
        <v>0</v>
      </c>
      <c r="V5738" s="42">
        <f t="shared" si="4897"/>
        <v>0</v>
      </c>
      <c r="W5738" s="5">
        <f t="shared" si="4874"/>
        <v>99.997566297614497</v>
      </c>
      <c r="X5738" s="27"/>
    </row>
    <row r="5739" spans="1:25" ht="31.5" customHeight="1" x14ac:dyDescent="0.3">
      <c r="A5739" s="4" t="s">
        <v>389</v>
      </c>
      <c r="B5739" s="4" t="s">
        <v>1760</v>
      </c>
      <c r="C5739" s="4" t="s">
        <v>410</v>
      </c>
      <c r="D5739" s="4" t="s">
        <v>12</v>
      </c>
      <c r="E5739" s="14" t="s">
        <v>532</v>
      </c>
      <c r="F5739" s="5">
        <v>701.6</v>
      </c>
      <c r="G5739" s="5">
        <v>698.8</v>
      </c>
      <c r="H5739" s="5">
        <v>3007.7</v>
      </c>
      <c r="I5739" s="5"/>
      <c r="J5739" s="5"/>
      <c r="K5739" s="5"/>
      <c r="L5739" s="5">
        <f>110+30.738</f>
        <v>140.738</v>
      </c>
      <c r="M5739" s="5">
        <f t="shared" si="4869"/>
        <v>842.33799999999997</v>
      </c>
      <c r="N5739" s="5">
        <v>842.33799999999997</v>
      </c>
      <c r="O5739" s="5">
        <v>566.54750000000001</v>
      </c>
      <c r="P5739" s="5">
        <v>0</v>
      </c>
      <c r="Q5739" s="5">
        <v>0</v>
      </c>
      <c r="R5739" s="5">
        <v>0</v>
      </c>
      <c r="S5739" s="5">
        <v>0</v>
      </c>
      <c r="T5739" s="5">
        <v>842.3175</v>
      </c>
      <c r="U5739" s="5">
        <v>0</v>
      </c>
      <c r="V5739" s="42">
        <v>0</v>
      </c>
      <c r="W5739" s="5">
        <f t="shared" si="4874"/>
        <v>99.997566297614497</v>
      </c>
      <c r="X5739" s="27"/>
    </row>
    <row r="5740" spans="1:25" ht="47.25" customHeight="1" x14ac:dyDescent="0.3">
      <c r="A5740" s="4" t="s">
        <v>389</v>
      </c>
      <c r="B5740" s="4" t="s">
        <v>1760</v>
      </c>
      <c r="C5740" s="4" t="s">
        <v>411</v>
      </c>
      <c r="D5740" s="4"/>
      <c r="E5740" s="14" t="s">
        <v>814</v>
      </c>
      <c r="F5740" s="5">
        <f t="shared" ref="F5740:L5741" si="4898">F5741</f>
        <v>8175.1</v>
      </c>
      <c r="G5740" s="5">
        <f t="shared" si="4898"/>
        <v>8175.1</v>
      </c>
      <c r="H5740" s="5">
        <f t="shared" si="4898"/>
        <v>8175.1</v>
      </c>
      <c r="I5740" s="5">
        <f t="shared" si="4898"/>
        <v>0</v>
      </c>
      <c r="J5740" s="5">
        <f t="shared" si="4898"/>
        <v>0</v>
      </c>
      <c r="K5740" s="5">
        <f t="shared" si="4898"/>
        <v>0</v>
      </c>
      <c r="L5740" s="5">
        <f t="shared" si="4898"/>
        <v>-570.76400000000001</v>
      </c>
      <c r="M5740" s="5">
        <f t="shared" si="4869"/>
        <v>7604.3360000000002</v>
      </c>
      <c r="N5740" s="5">
        <f>N5741</f>
        <v>7604.3359499999997</v>
      </c>
      <c r="O5740" s="5">
        <f>O5741</f>
        <v>4352.2590499999997</v>
      </c>
      <c r="P5740" s="5">
        <f t="shared" ref="P5740:V5741" si="4899">P5741</f>
        <v>0</v>
      </c>
      <c r="Q5740" s="5">
        <f t="shared" si="4899"/>
        <v>0</v>
      </c>
      <c r="R5740" s="5">
        <f t="shared" si="4899"/>
        <v>0</v>
      </c>
      <c r="S5740" s="5">
        <f t="shared" si="4899"/>
        <v>0</v>
      </c>
      <c r="T5740" s="5">
        <f t="shared" si="4899"/>
        <v>7604.3351499999999</v>
      </c>
      <c r="U5740" s="5">
        <f t="shared" si="4899"/>
        <v>0</v>
      </c>
      <c r="V5740" s="42">
        <f t="shared" si="4899"/>
        <v>0</v>
      </c>
      <c r="W5740" s="5">
        <f t="shared" si="4874"/>
        <v>99.999989479686263</v>
      </c>
      <c r="X5740" s="27"/>
    </row>
    <row r="5741" spans="1:25" ht="31.5" customHeight="1" x14ac:dyDescent="0.3">
      <c r="A5741" s="4" t="s">
        <v>389</v>
      </c>
      <c r="B5741" s="4" t="s">
        <v>1760</v>
      </c>
      <c r="C5741" s="4" t="s">
        <v>411</v>
      </c>
      <c r="D5741" s="4" t="s">
        <v>11</v>
      </c>
      <c r="E5741" s="14" t="s">
        <v>531</v>
      </c>
      <c r="F5741" s="5">
        <f t="shared" si="4898"/>
        <v>8175.1</v>
      </c>
      <c r="G5741" s="5">
        <f t="shared" si="4898"/>
        <v>8175.1</v>
      </c>
      <c r="H5741" s="5">
        <f t="shared" si="4898"/>
        <v>8175.1</v>
      </c>
      <c r="I5741" s="5">
        <f t="shared" si="4898"/>
        <v>0</v>
      </c>
      <c r="J5741" s="5">
        <f t="shared" si="4898"/>
        <v>0</v>
      </c>
      <c r="K5741" s="5">
        <f t="shared" si="4898"/>
        <v>0</v>
      </c>
      <c r="L5741" s="5">
        <f t="shared" si="4898"/>
        <v>-570.76400000000001</v>
      </c>
      <c r="M5741" s="5">
        <f t="shared" si="4869"/>
        <v>7604.3360000000002</v>
      </c>
      <c r="N5741" s="5">
        <f>N5742</f>
        <v>7604.3359499999997</v>
      </c>
      <c r="O5741" s="5">
        <f>O5742</f>
        <v>4352.2590499999997</v>
      </c>
      <c r="P5741" s="5">
        <f t="shared" si="4899"/>
        <v>0</v>
      </c>
      <c r="Q5741" s="5">
        <f t="shared" si="4899"/>
        <v>0</v>
      </c>
      <c r="R5741" s="5">
        <f t="shared" si="4899"/>
        <v>0</v>
      </c>
      <c r="S5741" s="5">
        <f t="shared" si="4899"/>
        <v>0</v>
      </c>
      <c r="T5741" s="5">
        <f t="shared" si="4899"/>
        <v>7604.3351499999999</v>
      </c>
      <c r="U5741" s="5">
        <f t="shared" si="4899"/>
        <v>0</v>
      </c>
      <c r="V5741" s="42">
        <f t="shared" si="4899"/>
        <v>0</v>
      </c>
      <c r="W5741" s="5">
        <f t="shared" si="4874"/>
        <v>99.999989479686263</v>
      </c>
      <c r="X5741" s="27"/>
    </row>
    <row r="5742" spans="1:25" ht="31.5" customHeight="1" x14ac:dyDescent="0.3">
      <c r="A5742" s="4" t="s">
        <v>389</v>
      </c>
      <c r="B5742" s="4" t="s">
        <v>1760</v>
      </c>
      <c r="C5742" s="4" t="s">
        <v>411</v>
      </c>
      <c r="D5742" s="4" t="s">
        <v>12</v>
      </c>
      <c r="E5742" s="14" t="s">
        <v>532</v>
      </c>
      <c r="F5742" s="5">
        <v>8175.1</v>
      </c>
      <c r="G5742" s="5">
        <v>8175.1</v>
      </c>
      <c r="H5742" s="5">
        <v>8175.1</v>
      </c>
      <c r="I5742" s="5"/>
      <c r="J5742" s="5"/>
      <c r="K5742" s="5"/>
      <c r="L5742" s="5">
        <f>-425.243-145.369-0.152</f>
        <v>-570.76400000000001</v>
      </c>
      <c r="M5742" s="5">
        <f t="shared" si="4869"/>
        <v>7604.3360000000002</v>
      </c>
      <c r="N5742" s="5">
        <v>7604.3359499999997</v>
      </c>
      <c r="O5742" s="5">
        <v>4352.2590499999997</v>
      </c>
      <c r="P5742" s="5">
        <v>0</v>
      </c>
      <c r="Q5742" s="5">
        <v>0</v>
      </c>
      <c r="R5742" s="5">
        <v>0</v>
      </c>
      <c r="S5742" s="5">
        <v>0</v>
      </c>
      <c r="T5742" s="5">
        <v>7604.3351499999999</v>
      </c>
      <c r="U5742" s="5">
        <v>0</v>
      </c>
      <c r="V5742" s="42">
        <v>0</v>
      </c>
      <c r="W5742" s="5">
        <f t="shared" si="4874"/>
        <v>99.999989479686263</v>
      </c>
      <c r="X5742" s="27"/>
    </row>
    <row r="5743" spans="1:25" ht="15.75" customHeight="1" x14ac:dyDescent="0.3">
      <c r="A5743" s="4" t="s">
        <v>389</v>
      </c>
      <c r="B5743" s="4" t="s">
        <v>1760</v>
      </c>
      <c r="C5743" s="4" t="s">
        <v>412</v>
      </c>
      <c r="D5743" s="4"/>
      <c r="E5743" s="14" t="s">
        <v>815</v>
      </c>
      <c r="F5743" s="5">
        <f t="shared" ref="F5743:L5743" si="4900">F5744</f>
        <v>2764.9</v>
      </c>
      <c r="G5743" s="5">
        <f t="shared" si="4900"/>
        <v>2764.9</v>
      </c>
      <c r="H5743" s="5">
        <f t="shared" si="4900"/>
        <v>2764.9</v>
      </c>
      <c r="I5743" s="5">
        <f t="shared" si="4900"/>
        <v>0</v>
      </c>
      <c r="J5743" s="5">
        <f t="shared" si="4900"/>
        <v>0</v>
      </c>
      <c r="K5743" s="5">
        <f t="shared" si="4900"/>
        <v>0</v>
      </c>
      <c r="L5743" s="5">
        <f t="shared" si="4900"/>
        <v>27.393999999999998</v>
      </c>
      <c r="M5743" s="5">
        <f t="shared" si="4869"/>
        <v>2792.2939999999999</v>
      </c>
      <c r="N5743" s="5">
        <f>N5744</f>
        <v>2792.2939999999999</v>
      </c>
      <c r="O5743" s="5">
        <f>O5744</f>
        <v>2792.2932999999998</v>
      </c>
      <c r="P5743" s="5">
        <f t="shared" ref="P5743:V5743" si="4901">P5744</f>
        <v>0</v>
      </c>
      <c r="Q5743" s="5">
        <f t="shared" si="4901"/>
        <v>0</v>
      </c>
      <c r="R5743" s="5">
        <f t="shared" si="4901"/>
        <v>0</v>
      </c>
      <c r="S5743" s="5">
        <f t="shared" si="4901"/>
        <v>0</v>
      </c>
      <c r="T5743" s="5">
        <f t="shared" si="4901"/>
        <v>2792.2932999999998</v>
      </c>
      <c r="U5743" s="5">
        <f t="shared" si="4901"/>
        <v>0</v>
      </c>
      <c r="V5743" s="42">
        <f t="shared" si="4901"/>
        <v>0</v>
      </c>
      <c r="W5743" s="5">
        <f t="shared" si="4874"/>
        <v>99.999974931006548</v>
      </c>
      <c r="X5743" s="27"/>
    </row>
    <row r="5744" spans="1:25" ht="15.75" customHeight="1" x14ac:dyDescent="0.3">
      <c r="A5744" s="4" t="s">
        <v>389</v>
      </c>
      <c r="B5744" s="4" t="s">
        <v>1760</v>
      </c>
      <c r="C5744" s="4" t="s">
        <v>412</v>
      </c>
      <c r="D5744" s="4" t="s">
        <v>13</v>
      </c>
      <c r="E5744" s="14" t="s">
        <v>547</v>
      </c>
      <c r="F5744" s="5">
        <f t="shared" ref="F5744:L5744" si="4902">F5745+F5746</f>
        <v>2764.9</v>
      </c>
      <c r="G5744" s="5">
        <f t="shared" si="4902"/>
        <v>2764.9</v>
      </c>
      <c r="H5744" s="5">
        <f t="shared" si="4902"/>
        <v>2764.9</v>
      </c>
      <c r="I5744" s="5">
        <f t="shared" si="4902"/>
        <v>0</v>
      </c>
      <c r="J5744" s="5">
        <f t="shared" si="4902"/>
        <v>0</v>
      </c>
      <c r="K5744" s="5">
        <f t="shared" si="4902"/>
        <v>0</v>
      </c>
      <c r="L5744" s="5">
        <f t="shared" si="4902"/>
        <v>27.393999999999998</v>
      </c>
      <c r="M5744" s="5">
        <f t="shared" si="4869"/>
        <v>2792.2939999999999</v>
      </c>
      <c r="N5744" s="5">
        <f>N5745+N5746</f>
        <v>2792.2939999999999</v>
      </c>
      <c r="O5744" s="5">
        <f>O5745+O5746</f>
        <v>2792.2932999999998</v>
      </c>
      <c r="P5744" s="5">
        <f t="shared" ref="P5744:V5744" si="4903">P5745+P5746</f>
        <v>0</v>
      </c>
      <c r="Q5744" s="5">
        <f t="shared" si="4903"/>
        <v>0</v>
      </c>
      <c r="R5744" s="5">
        <f t="shared" si="4903"/>
        <v>0</v>
      </c>
      <c r="S5744" s="5">
        <f t="shared" si="4903"/>
        <v>0</v>
      </c>
      <c r="T5744" s="5">
        <f t="shared" si="4903"/>
        <v>2792.2932999999998</v>
      </c>
      <c r="U5744" s="5">
        <f t="shared" si="4903"/>
        <v>0</v>
      </c>
      <c r="V5744" s="42">
        <f t="shared" si="4903"/>
        <v>0</v>
      </c>
      <c r="W5744" s="5">
        <f t="shared" si="4874"/>
        <v>99.999974931006548</v>
      </c>
      <c r="X5744" s="27"/>
    </row>
    <row r="5745" spans="1:25" ht="15.75" customHeight="1" x14ac:dyDescent="0.3">
      <c r="A5745" s="4" t="s">
        <v>389</v>
      </c>
      <c r="B5745" s="4" t="s">
        <v>1760</v>
      </c>
      <c r="C5745" s="4" t="s">
        <v>412</v>
      </c>
      <c r="D5745" s="4" t="s">
        <v>20</v>
      </c>
      <c r="E5745" s="14" t="s">
        <v>550</v>
      </c>
      <c r="F5745" s="5">
        <v>2044</v>
      </c>
      <c r="G5745" s="5">
        <v>2044</v>
      </c>
      <c r="H5745" s="5">
        <v>2044</v>
      </c>
      <c r="I5745" s="5"/>
      <c r="J5745" s="5"/>
      <c r="K5745" s="5"/>
      <c r="L5745" s="5">
        <f>-0.056+30</f>
        <v>29.943999999999999</v>
      </c>
      <c r="M5745" s="5">
        <f t="shared" si="4869"/>
        <v>2073.944</v>
      </c>
      <c r="N5745" s="5">
        <v>2073.944</v>
      </c>
      <c r="O5745" s="5">
        <v>2073.9432999999999</v>
      </c>
      <c r="P5745" s="5">
        <v>0</v>
      </c>
      <c r="Q5745" s="5">
        <v>0</v>
      </c>
      <c r="R5745" s="5">
        <v>0</v>
      </c>
      <c r="S5745" s="5">
        <v>0</v>
      </c>
      <c r="T5745" s="5">
        <v>2073.9432999999999</v>
      </c>
      <c r="U5745" s="5">
        <v>0</v>
      </c>
      <c r="V5745" s="42">
        <v>0</v>
      </c>
      <c r="W5745" s="5">
        <f t="shared" si="4874"/>
        <v>99.999966247883251</v>
      </c>
      <c r="X5745" s="27"/>
    </row>
    <row r="5746" spans="1:25" ht="31.5" customHeight="1" x14ac:dyDescent="0.3">
      <c r="A5746" s="4" t="s">
        <v>389</v>
      </c>
      <c r="B5746" s="4" t="s">
        <v>1760</v>
      </c>
      <c r="C5746" s="4" t="s">
        <v>412</v>
      </c>
      <c r="D5746" s="4" t="s">
        <v>413</v>
      </c>
      <c r="E5746" s="14" t="s">
        <v>551</v>
      </c>
      <c r="F5746" s="5">
        <v>720.9</v>
      </c>
      <c r="G5746" s="5">
        <v>720.9</v>
      </c>
      <c r="H5746" s="5">
        <v>720.9</v>
      </c>
      <c r="I5746" s="5"/>
      <c r="J5746" s="5"/>
      <c r="K5746" s="5"/>
      <c r="L5746" s="5">
        <v>-2.5499999999999998</v>
      </c>
      <c r="M5746" s="5">
        <f t="shared" si="4869"/>
        <v>718.35</v>
      </c>
      <c r="N5746" s="5">
        <v>718.35</v>
      </c>
      <c r="O5746" s="5">
        <v>718.35</v>
      </c>
      <c r="P5746" s="5">
        <v>0</v>
      </c>
      <c r="Q5746" s="5">
        <v>0</v>
      </c>
      <c r="R5746" s="5">
        <v>0</v>
      </c>
      <c r="S5746" s="5">
        <v>0</v>
      </c>
      <c r="T5746" s="5">
        <v>718.35</v>
      </c>
      <c r="U5746" s="5">
        <v>0</v>
      </c>
      <c r="V5746" s="42">
        <v>0</v>
      </c>
      <c r="W5746" s="5">
        <f t="shared" si="4874"/>
        <v>100</v>
      </c>
      <c r="X5746" s="27"/>
    </row>
    <row r="5747" spans="1:25" ht="31.5" hidden="1" customHeight="1" x14ac:dyDescent="0.25">
      <c r="A5747" s="4" t="s">
        <v>389</v>
      </c>
      <c r="B5747" s="4" t="s">
        <v>1760</v>
      </c>
      <c r="C5747" s="4" t="s">
        <v>1348</v>
      </c>
      <c r="D5747" s="4"/>
      <c r="E5747" s="14" t="s">
        <v>1349</v>
      </c>
      <c r="F5747" s="5">
        <f t="shared" ref="F5747:L5748" si="4904">F5748</f>
        <v>0</v>
      </c>
      <c r="G5747" s="5">
        <f t="shared" si="4904"/>
        <v>0</v>
      </c>
      <c r="H5747" s="5">
        <f t="shared" si="4904"/>
        <v>0</v>
      </c>
      <c r="I5747" s="5">
        <f t="shared" si="4904"/>
        <v>0</v>
      </c>
      <c r="J5747" s="5">
        <f t="shared" si="4904"/>
        <v>0</v>
      </c>
      <c r="K5747" s="5">
        <f t="shared" si="4904"/>
        <v>0</v>
      </c>
      <c r="L5747" s="5">
        <f t="shared" si="4904"/>
        <v>0</v>
      </c>
      <c r="M5747" s="5">
        <f t="shared" si="4869"/>
        <v>0</v>
      </c>
      <c r="N5747" s="5">
        <f>N5748</f>
        <v>0</v>
      </c>
      <c r="O5747" s="5">
        <f>O5748</f>
        <v>0</v>
      </c>
      <c r="P5747" s="5">
        <f t="shared" ref="P5747:V5748" si="4905">P5748</f>
        <v>0</v>
      </c>
      <c r="Q5747" s="5">
        <f t="shared" si="4905"/>
        <v>0</v>
      </c>
      <c r="R5747" s="5">
        <f t="shared" si="4905"/>
        <v>0</v>
      </c>
      <c r="S5747" s="5">
        <f t="shared" si="4905"/>
        <v>0</v>
      </c>
      <c r="T5747" s="5">
        <f t="shared" si="4905"/>
        <v>0</v>
      </c>
      <c r="U5747" s="5">
        <f t="shared" si="4905"/>
        <v>0</v>
      </c>
      <c r="V5747" s="42">
        <f t="shared" si="4905"/>
        <v>0</v>
      </c>
      <c r="W5747" s="5" t="e">
        <f t="shared" si="4874"/>
        <v>#DIV/0!</v>
      </c>
      <c r="X5747" s="27" t="s">
        <v>1591</v>
      </c>
      <c r="Y5747" s="2" t="s">
        <v>1630</v>
      </c>
    </row>
    <row r="5748" spans="1:25" ht="31.5" hidden="1" customHeight="1" x14ac:dyDescent="0.3">
      <c r="A5748" s="4" t="s">
        <v>389</v>
      </c>
      <c r="B5748" s="4" t="s">
        <v>1760</v>
      </c>
      <c r="C5748" s="4" t="s">
        <v>1348</v>
      </c>
      <c r="D5748" s="4" t="s">
        <v>11</v>
      </c>
      <c r="E5748" s="14" t="s">
        <v>531</v>
      </c>
      <c r="F5748" s="5">
        <f t="shared" si="4904"/>
        <v>0</v>
      </c>
      <c r="G5748" s="5">
        <f t="shared" si="4904"/>
        <v>0</v>
      </c>
      <c r="H5748" s="5">
        <f t="shared" si="4904"/>
        <v>0</v>
      </c>
      <c r="I5748" s="5">
        <f t="shared" si="4904"/>
        <v>0</v>
      </c>
      <c r="J5748" s="5">
        <f t="shared" si="4904"/>
        <v>0</v>
      </c>
      <c r="K5748" s="5">
        <f t="shared" si="4904"/>
        <v>0</v>
      </c>
      <c r="L5748" s="5">
        <f t="shared" si="4904"/>
        <v>0</v>
      </c>
      <c r="M5748" s="5">
        <f t="shared" si="4869"/>
        <v>0</v>
      </c>
      <c r="N5748" s="5">
        <f>N5749</f>
        <v>0</v>
      </c>
      <c r="O5748" s="5">
        <f>O5749</f>
        <v>0</v>
      </c>
      <c r="P5748" s="5">
        <f t="shared" si="4905"/>
        <v>0</v>
      </c>
      <c r="Q5748" s="5">
        <f t="shared" si="4905"/>
        <v>0</v>
      </c>
      <c r="R5748" s="5">
        <f t="shared" si="4905"/>
        <v>0</v>
      </c>
      <c r="S5748" s="5">
        <f t="shared" si="4905"/>
        <v>0</v>
      </c>
      <c r="T5748" s="5">
        <f t="shared" si="4905"/>
        <v>0</v>
      </c>
      <c r="U5748" s="5">
        <f t="shared" si="4905"/>
        <v>0</v>
      </c>
      <c r="V5748" s="42">
        <f t="shared" si="4905"/>
        <v>0</v>
      </c>
      <c r="W5748" s="5" t="e">
        <f t="shared" si="4874"/>
        <v>#DIV/0!</v>
      </c>
      <c r="X5748" s="27" t="s">
        <v>1591</v>
      </c>
      <c r="Y5748" s="2" t="s">
        <v>1630</v>
      </c>
    </row>
    <row r="5749" spans="1:25" ht="31.5" hidden="1" customHeight="1" x14ac:dyDescent="0.3">
      <c r="A5749" s="4" t="s">
        <v>389</v>
      </c>
      <c r="B5749" s="4" t="s">
        <v>1760</v>
      </c>
      <c r="C5749" s="4" t="s">
        <v>1348</v>
      </c>
      <c r="D5749" s="4" t="s">
        <v>12</v>
      </c>
      <c r="E5749" s="14" t="s">
        <v>532</v>
      </c>
      <c r="F5749" s="5"/>
      <c r="G5749" s="5"/>
      <c r="H5749" s="5"/>
      <c r="I5749" s="5"/>
      <c r="J5749" s="5"/>
      <c r="K5749" s="5"/>
      <c r="L5749" s="5"/>
      <c r="M5749" s="5">
        <f t="shared" si="4869"/>
        <v>0</v>
      </c>
      <c r="N5749" s="5">
        <v>0</v>
      </c>
      <c r="O5749" s="5">
        <v>0</v>
      </c>
      <c r="P5749" s="5">
        <v>0</v>
      </c>
      <c r="Q5749" s="5">
        <v>0</v>
      </c>
      <c r="R5749" s="5">
        <v>0</v>
      </c>
      <c r="S5749" s="5">
        <v>0</v>
      </c>
      <c r="T5749" s="5">
        <v>0</v>
      </c>
      <c r="U5749" s="5">
        <v>0</v>
      </c>
      <c r="V5749" s="42">
        <v>0</v>
      </c>
      <c r="W5749" s="5" t="e">
        <f t="shared" si="4874"/>
        <v>#DIV/0!</v>
      </c>
      <c r="X5749" s="27" t="s">
        <v>1591</v>
      </c>
      <c r="Y5749" s="2" t="s">
        <v>1630</v>
      </c>
    </row>
    <row r="5750" spans="1:25" ht="63" customHeight="1" x14ac:dyDescent="0.3">
      <c r="A5750" s="4" t="s">
        <v>389</v>
      </c>
      <c r="B5750" s="4" t="s">
        <v>1760</v>
      </c>
      <c r="C5750" s="4" t="s">
        <v>1724</v>
      </c>
      <c r="D5750" s="4"/>
      <c r="E5750" s="14" t="s">
        <v>1725</v>
      </c>
      <c r="F5750" s="5"/>
      <c r="G5750" s="5"/>
      <c r="H5750" s="5"/>
      <c r="I5750" s="5"/>
      <c r="J5750" s="5"/>
      <c r="K5750" s="5"/>
      <c r="L5750" s="5"/>
      <c r="M5750" s="5">
        <f>M5751</f>
        <v>0</v>
      </c>
      <c r="N5750" s="5">
        <f t="shared" ref="N5750:V5751" si="4906">N5751</f>
        <v>430</v>
      </c>
      <c r="O5750" s="5">
        <f t="shared" si="4906"/>
        <v>120</v>
      </c>
      <c r="P5750" s="5">
        <f t="shared" si="4906"/>
        <v>430</v>
      </c>
      <c r="Q5750" s="5">
        <f t="shared" si="4906"/>
        <v>120</v>
      </c>
      <c r="R5750" s="5">
        <f t="shared" si="4906"/>
        <v>0</v>
      </c>
      <c r="S5750" s="5">
        <f t="shared" si="4906"/>
        <v>0</v>
      </c>
      <c r="T5750" s="5">
        <f t="shared" si="4906"/>
        <v>430</v>
      </c>
      <c r="U5750" s="5">
        <f t="shared" si="4906"/>
        <v>430</v>
      </c>
      <c r="V5750" s="42">
        <f t="shared" si="4906"/>
        <v>0</v>
      </c>
      <c r="W5750" s="5">
        <f t="shared" si="4874"/>
        <v>100</v>
      </c>
      <c r="X5750" s="27"/>
    </row>
    <row r="5751" spans="1:25" ht="78.75" customHeight="1" x14ac:dyDescent="0.3">
      <c r="A5751" s="4" t="s">
        <v>389</v>
      </c>
      <c r="B5751" s="4" t="s">
        <v>1760</v>
      </c>
      <c r="C5751" s="4" t="s">
        <v>1724</v>
      </c>
      <c r="D5751" s="4" t="s">
        <v>18</v>
      </c>
      <c r="E5751" s="14" t="s">
        <v>528</v>
      </c>
      <c r="F5751" s="5"/>
      <c r="G5751" s="5"/>
      <c r="H5751" s="5"/>
      <c r="I5751" s="5"/>
      <c r="J5751" s="5"/>
      <c r="K5751" s="5"/>
      <c r="L5751" s="5"/>
      <c r="M5751" s="5">
        <f>M5752</f>
        <v>0</v>
      </c>
      <c r="N5751" s="5">
        <f t="shared" si="4906"/>
        <v>430</v>
      </c>
      <c r="O5751" s="5">
        <f t="shared" si="4906"/>
        <v>120</v>
      </c>
      <c r="P5751" s="5">
        <f t="shared" si="4906"/>
        <v>430</v>
      </c>
      <c r="Q5751" s="5">
        <f t="shared" si="4906"/>
        <v>120</v>
      </c>
      <c r="R5751" s="5">
        <f t="shared" si="4906"/>
        <v>0</v>
      </c>
      <c r="S5751" s="5">
        <f t="shared" si="4906"/>
        <v>0</v>
      </c>
      <c r="T5751" s="5">
        <f t="shared" si="4906"/>
        <v>430</v>
      </c>
      <c r="U5751" s="5">
        <f t="shared" si="4906"/>
        <v>430</v>
      </c>
      <c r="V5751" s="42">
        <f t="shared" si="4906"/>
        <v>0</v>
      </c>
      <c r="W5751" s="5">
        <f t="shared" si="4874"/>
        <v>100</v>
      </c>
      <c r="X5751" s="27"/>
    </row>
    <row r="5752" spans="1:25" ht="31.5" customHeight="1" x14ac:dyDescent="0.3">
      <c r="A5752" s="4" t="s">
        <v>389</v>
      </c>
      <c r="B5752" s="4" t="s">
        <v>1760</v>
      </c>
      <c r="C5752" s="4" t="s">
        <v>1724</v>
      </c>
      <c r="D5752" s="4" t="s">
        <v>28</v>
      </c>
      <c r="E5752" s="14" t="s">
        <v>530</v>
      </c>
      <c r="F5752" s="5"/>
      <c r="G5752" s="5"/>
      <c r="H5752" s="5"/>
      <c r="I5752" s="5"/>
      <c r="J5752" s="5"/>
      <c r="K5752" s="5"/>
      <c r="L5752" s="5"/>
      <c r="M5752" s="5">
        <v>0</v>
      </c>
      <c r="N5752" s="5">
        <v>430</v>
      </c>
      <c r="O5752" s="5">
        <v>120</v>
      </c>
      <c r="P5752" s="5">
        <f>N5752</f>
        <v>430</v>
      </c>
      <c r="Q5752" s="5">
        <f>O5752</f>
        <v>120</v>
      </c>
      <c r="R5752" s="5">
        <v>0</v>
      </c>
      <c r="S5752" s="5">
        <v>0</v>
      </c>
      <c r="T5752" s="5">
        <v>430</v>
      </c>
      <c r="U5752" s="5">
        <f>T5752</f>
        <v>430</v>
      </c>
      <c r="V5752" s="42">
        <v>0</v>
      </c>
      <c r="W5752" s="5">
        <f t="shared" si="4874"/>
        <v>100</v>
      </c>
      <c r="X5752" s="27"/>
    </row>
    <row r="5753" spans="1:25" ht="31.5" customHeight="1" x14ac:dyDescent="0.3">
      <c r="A5753" s="4" t="s">
        <v>389</v>
      </c>
      <c r="B5753" s="4" t="s">
        <v>1760</v>
      </c>
      <c r="C5753" s="4" t="s">
        <v>1753</v>
      </c>
      <c r="D5753" s="4"/>
      <c r="E5753" s="14" t="s">
        <v>1754</v>
      </c>
      <c r="F5753" s="5"/>
      <c r="G5753" s="5"/>
      <c r="H5753" s="5"/>
      <c r="I5753" s="5"/>
      <c r="J5753" s="5"/>
      <c r="K5753" s="5"/>
      <c r="L5753" s="5"/>
      <c r="M5753" s="5">
        <f>M5754</f>
        <v>0</v>
      </c>
      <c r="N5753" s="5">
        <f t="shared" ref="N5753:V5754" si="4907">N5754</f>
        <v>1603.3025</v>
      </c>
      <c r="O5753" s="5">
        <f t="shared" si="4907"/>
        <v>0</v>
      </c>
      <c r="P5753" s="5">
        <f t="shared" si="4907"/>
        <v>1603.3025</v>
      </c>
      <c r="Q5753" s="5">
        <f t="shared" si="4907"/>
        <v>0</v>
      </c>
      <c r="R5753" s="5">
        <f t="shared" si="4907"/>
        <v>0</v>
      </c>
      <c r="S5753" s="5">
        <f t="shared" si="4907"/>
        <v>0</v>
      </c>
      <c r="T5753" s="5">
        <f t="shared" si="4907"/>
        <v>1603.3025</v>
      </c>
      <c r="U5753" s="5">
        <f t="shared" si="4907"/>
        <v>1603.3025</v>
      </c>
      <c r="V5753" s="5">
        <f t="shared" si="4907"/>
        <v>0</v>
      </c>
      <c r="W5753" s="5">
        <f t="shared" si="4874"/>
        <v>100</v>
      </c>
      <c r="X5753" s="27"/>
    </row>
    <row r="5754" spans="1:25" ht="31.5" customHeight="1" x14ac:dyDescent="0.3">
      <c r="A5754" s="4" t="s">
        <v>389</v>
      </c>
      <c r="B5754" s="4" t="s">
        <v>1760</v>
      </c>
      <c r="C5754" s="4" t="s">
        <v>1753</v>
      </c>
      <c r="D5754" s="4" t="s">
        <v>18</v>
      </c>
      <c r="E5754" s="14" t="s">
        <v>528</v>
      </c>
      <c r="F5754" s="5"/>
      <c r="G5754" s="5"/>
      <c r="H5754" s="5"/>
      <c r="I5754" s="5"/>
      <c r="J5754" s="5"/>
      <c r="K5754" s="5"/>
      <c r="L5754" s="5"/>
      <c r="M5754" s="5">
        <f>M5755</f>
        <v>0</v>
      </c>
      <c r="N5754" s="5">
        <f t="shared" si="4907"/>
        <v>1603.3025</v>
      </c>
      <c r="O5754" s="5">
        <f t="shared" si="4907"/>
        <v>0</v>
      </c>
      <c r="P5754" s="5">
        <f t="shared" si="4907"/>
        <v>1603.3025</v>
      </c>
      <c r="Q5754" s="5">
        <f t="shared" si="4907"/>
        <v>0</v>
      </c>
      <c r="R5754" s="5">
        <f t="shared" si="4907"/>
        <v>0</v>
      </c>
      <c r="S5754" s="5">
        <f t="shared" si="4907"/>
        <v>0</v>
      </c>
      <c r="T5754" s="5">
        <f t="shared" si="4907"/>
        <v>1603.3025</v>
      </c>
      <c r="U5754" s="5">
        <f t="shared" si="4907"/>
        <v>1603.3025</v>
      </c>
      <c r="V5754" s="5">
        <f t="shared" si="4907"/>
        <v>0</v>
      </c>
      <c r="W5754" s="5">
        <f t="shared" si="4874"/>
        <v>100</v>
      </c>
      <c r="X5754" s="27"/>
    </row>
    <row r="5755" spans="1:25" ht="31.5" customHeight="1" x14ac:dyDescent="0.3">
      <c r="A5755" s="4" t="s">
        <v>389</v>
      </c>
      <c r="B5755" s="4" t="s">
        <v>1760</v>
      </c>
      <c r="C5755" s="4" t="s">
        <v>1753</v>
      </c>
      <c r="D5755" s="4" t="s">
        <v>28</v>
      </c>
      <c r="E5755" s="14" t="s">
        <v>530</v>
      </c>
      <c r="F5755" s="5"/>
      <c r="G5755" s="5"/>
      <c r="H5755" s="5"/>
      <c r="I5755" s="5"/>
      <c r="J5755" s="5"/>
      <c r="K5755" s="5"/>
      <c r="L5755" s="5"/>
      <c r="M5755" s="5">
        <v>0</v>
      </c>
      <c r="N5755" s="5">
        <v>1603.3025</v>
      </c>
      <c r="O5755" s="5">
        <v>0</v>
      </c>
      <c r="P5755" s="5">
        <f>N5755</f>
        <v>1603.3025</v>
      </c>
      <c r="Q5755" s="5">
        <v>0</v>
      </c>
      <c r="R5755" s="5">
        <v>0</v>
      </c>
      <c r="S5755" s="5">
        <v>0</v>
      </c>
      <c r="T5755" s="5">
        <v>1603.3025</v>
      </c>
      <c r="U5755" s="5">
        <f>T5755</f>
        <v>1603.3025</v>
      </c>
      <c r="V5755" s="5">
        <v>0</v>
      </c>
      <c r="W5755" s="5">
        <f t="shared" si="4874"/>
        <v>100</v>
      </c>
      <c r="X5755" s="27"/>
    </row>
    <row r="5756" spans="1:25" ht="47.25" customHeight="1" x14ac:dyDescent="0.3">
      <c r="A5756" s="4" t="s">
        <v>389</v>
      </c>
      <c r="B5756" s="4" t="s">
        <v>1760</v>
      </c>
      <c r="C5756" s="4" t="s">
        <v>414</v>
      </c>
      <c r="D5756" s="4"/>
      <c r="E5756" s="14" t="s">
        <v>1255</v>
      </c>
      <c r="F5756" s="5">
        <f t="shared" ref="F5756:L5757" si="4908">F5757</f>
        <v>57.5</v>
      </c>
      <c r="G5756" s="5">
        <f t="shared" si="4908"/>
        <v>57.5</v>
      </c>
      <c r="H5756" s="5">
        <f t="shared" si="4908"/>
        <v>115</v>
      </c>
      <c r="I5756" s="5">
        <f t="shared" si="4908"/>
        <v>0</v>
      </c>
      <c r="J5756" s="5">
        <f t="shared" si="4908"/>
        <v>0</v>
      </c>
      <c r="K5756" s="5">
        <f t="shared" si="4908"/>
        <v>0</v>
      </c>
      <c r="L5756" s="5">
        <f t="shared" si="4908"/>
        <v>-34.5</v>
      </c>
      <c r="M5756" s="5">
        <f t="shared" si="4869"/>
        <v>23</v>
      </c>
      <c r="N5756" s="5">
        <f>N5757</f>
        <v>23</v>
      </c>
      <c r="O5756" s="5">
        <f>O5757</f>
        <v>23</v>
      </c>
      <c r="P5756" s="5">
        <f t="shared" ref="P5756:V5757" si="4909">P5757</f>
        <v>0</v>
      </c>
      <c r="Q5756" s="5">
        <f t="shared" si="4909"/>
        <v>0</v>
      </c>
      <c r="R5756" s="5">
        <f t="shared" si="4909"/>
        <v>0</v>
      </c>
      <c r="S5756" s="5">
        <f t="shared" si="4909"/>
        <v>0</v>
      </c>
      <c r="T5756" s="5">
        <f t="shared" si="4909"/>
        <v>23</v>
      </c>
      <c r="U5756" s="5">
        <f t="shared" si="4909"/>
        <v>0</v>
      </c>
      <c r="V5756" s="42">
        <f t="shared" si="4909"/>
        <v>0</v>
      </c>
      <c r="W5756" s="5">
        <f t="shared" si="4874"/>
        <v>100</v>
      </c>
      <c r="X5756" s="27"/>
    </row>
    <row r="5757" spans="1:25" ht="15.75" customHeight="1" x14ac:dyDescent="0.3">
      <c r="A5757" s="4" t="s">
        <v>389</v>
      </c>
      <c r="B5757" s="4" t="s">
        <v>1760</v>
      </c>
      <c r="C5757" s="4" t="s">
        <v>414</v>
      </c>
      <c r="D5757" s="4" t="s">
        <v>131</v>
      </c>
      <c r="E5757" s="14" t="s">
        <v>533</v>
      </c>
      <c r="F5757" s="5">
        <f t="shared" si="4908"/>
        <v>57.5</v>
      </c>
      <c r="G5757" s="5">
        <f t="shared" si="4908"/>
        <v>57.5</v>
      </c>
      <c r="H5757" s="5">
        <f t="shared" si="4908"/>
        <v>115</v>
      </c>
      <c r="I5757" s="5">
        <f t="shared" si="4908"/>
        <v>0</v>
      </c>
      <c r="J5757" s="5">
        <f t="shared" si="4908"/>
        <v>0</v>
      </c>
      <c r="K5757" s="5">
        <f t="shared" si="4908"/>
        <v>0</v>
      </c>
      <c r="L5757" s="5">
        <f t="shared" si="4908"/>
        <v>-34.5</v>
      </c>
      <c r="M5757" s="5">
        <f t="shared" si="4869"/>
        <v>23</v>
      </c>
      <c r="N5757" s="5">
        <f>N5758</f>
        <v>23</v>
      </c>
      <c r="O5757" s="5">
        <f>O5758</f>
        <v>23</v>
      </c>
      <c r="P5757" s="5">
        <f t="shared" si="4909"/>
        <v>0</v>
      </c>
      <c r="Q5757" s="5">
        <f t="shared" si="4909"/>
        <v>0</v>
      </c>
      <c r="R5757" s="5">
        <f t="shared" si="4909"/>
        <v>0</v>
      </c>
      <c r="S5757" s="5">
        <f t="shared" si="4909"/>
        <v>0</v>
      </c>
      <c r="T5757" s="5">
        <f t="shared" si="4909"/>
        <v>23</v>
      </c>
      <c r="U5757" s="5">
        <f t="shared" si="4909"/>
        <v>0</v>
      </c>
      <c r="V5757" s="42">
        <f t="shared" si="4909"/>
        <v>0</v>
      </c>
      <c r="W5757" s="5">
        <f t="shared" si="4874"/>
        <v>100</v>
      </c>
      <c r="X5757" s="27"/>
    </row>
    <row r="5758" spans="1:25" ht="15.75" customHeight="1" x14ac:dyDescent="0.3">
      <c r="A5758" s="4" t="s">
        <v>389</v>
      </c>
      <c r="B5758" s="4" t="s">
        <v>1760</v>
      </c>
      <c r="C5758" s="4" t="s">
        <v>414</v>
      </c>
      <c r="D5758" s="4" t="s">
        <v>394</v>
      </c>
      <c r="E5758" s="14" t="s">
        <v>538</v>
      </c>
      <c r="F5758" s="5">
        <v>57.5</v>
      </c>
      <c r="G5758" s="5">
        <v>57.5</v>
      </c>
      <c r="H5758" s="5">
        <v>115</v>
      </c>
      <c r="I5758" s="5"/>
      <c r="J5758" s="5"/>
      <c r="K5758" s="5"/>
      <c r="L5758" s="5">
        <v>-34.5</v>
      </c>
      <c r="M5758" s="5">
        <f t="shared" si="4869"/>
        <v>23</v>
      </c>
      <c r="N5758" s="5">
        <v>23</v>
      </c>
      <c r="O5758" s="5">
        <v>23</v>
      </c>
      <c r="P5758" s="5">
        <v>0</v>
      </c>
      <c r="Q5758" s="5">
        <v>0</v>
      </c>
      <c r="R5758" s="5">
        <v>0</v>
      </c>
      <c r="S5758" s="5">
        <v>0</v>
      </c>
      <c r="T5758" s="5">
        <v>23</v>
      </c>
      <c r="U5758" s="5">
        <v>0</v>
      </c>
      <c r="V5758" s="42">
        <v>0</v>
      </c>
      <c r="W5758" s="5">
        <f t="shared" si="4874"/>
        <v>100</v>
      </c>
      <c r="X5758" s="27"/>
    </row>
    <row r="5759" spans="1:25" ht="31.5" customHeight="1" x14ac:dyDescent="0.3">
      <c r="A5759" s="4" t="s">
        <v>389</v>
      </c>
      <c r="B5759" s="4" t="s">
        <v>1760</v>
      </c>
      <c r="C5759" s="4" t="s">
        <v>415</v>
      </c>
      <c r="D5759" s="4"/>
      <c r="E5759" s="14" t="s">
        <v>824</v>
      </c>
      <c r="F5759" s="5">
        <f t="shared" ref="F5759:L5760" si="4910">F5760</f>
        <v>310.5</v>
      </c>
      <c r="G5759" s="5">
        <f t="shared" si="4910"/>
        <v>310.5</v>
      </c>
      <c r="H5759" s="5">
        <f t="shared" si="4910"/>
        <v>310.5</v>
      </c>
      <c r="I5759" s="5">
        <f t="shared" si="4910"/>
        <v>0</v>
      </c>
      <c r="J5759" s="5">
        <f t="shared" si="4910"/>
        <v>0</v>
      </c>
      <c r="K5759" s="5">
        <f t="shared" si="4910"/>
        <v>0</v>
      </c>
      <c r="L5759" s="5">
        <f t="shared" si="4910"/>
        <v>-46</v>
      </c>
      <c r="M5759" s="5">
        <f t="shared" si="4869"/>
        <v>264.5</v>
      </c>
      <c r="N5759" s="5">
        <f>N5760</f>
        <v>264.5</v>
      </c>
      <c r="O5759" s="5">
        <f>O5760</f>
        <v>195.5</v>
      </c>
      <c r="P5759" s="5">
        <f t="shared" ref="P5759:V5760" si="4911">P5760</f>
        <v>0</v>
      </c>
      <c r="Q5759" s="5">
        <f t="shared" si="4911"/>
        <v>0</v>
      </c>
      <c r="R5759" s="5">
        <f t="shared" si="4911"/>
        <v>0</v>
      </c>
      <c r="S5759" s="5">
        <f t="shared" si="4911"/>
        <v>0</v>
      </c>
      <c r="T5759" s="5">
        <f t="shared" si="4911"/>
        <v>264.5</v>
      </c>
      <c r="U5759" s="5">
        <f t="shared" si="4911"/>
        <v>0</v>
      </c>
      <c r="V5759" s="42">
        <f t="shared" si="4911"/>
        <v>0</v>
      </c>
      <c r="W5759" s="5">
        <f t="shared" si="4874"/>
        <v>100</v>
      </c>
      <c r="X5759" s="27"/>
    </row>
    <row r="5760" spans="1:25" ht="15.75" customHeight="1" x14ac:dyDescent="0.3">
      <c r="A5760" s="4" t="s">
        <v>389</v>
      </c>
      <c r="B5760" s="4" t="s">
        <v>1760</v>
      </c>
      <c r="C5760" s="4" t="s">
        <v>415</v>
      </c>
      <c r="D5760" s="4" t="s">
        <v>131</v>
      </c>
      <c r="E5760" s="14" t="s">
        <v>533</v>
      </c>
      <c r="F5760" s="5">
        <f t="shared" si="4910"/>
        <v>310.5</v>
      </c>
      <c r="G5760" s="5">
        <f t="shared" si="4910"/>
        <v>310.5</v>
      </c>
      <c r="H5760" s="5">
        <f t="shared" si="4910"/>
        <v>310.5</v>
      </c>
      <c r="I5760" s="5">
        <f t="shared" si="4910"/>
        <v>0</v>
      </c>
      <c r="J5760" s="5">
        <f t="shared" si="4910"/>
        <v>0</v>
      </c>
      <c r="K5760" s="5">
        <f t="shared" si="4910"/>
        <v>0</v>
      </c>
      <c r="L5760" s="5">
        <f t="shared" si="4910"/>
        <v>-46</v>
      </c>
      <c r="M5760" s="5">
        <f t="shared" si="4869"/>
        <v>264.5</v>
      </c>
      <c r="N5760" s="5">
        <f>N5761</f>
        <v>264.5</v>
      </c>
      <c r="O5760" s="5">
        <f>O5761</f>
        <v>195.5</v>
      </c>
      <c r="P5760" s="5">
        <f t="shared" si="4911"/>
        <v>0</v>
      </c>
      <c r="Q5760" s="5">
        <f t="shared" si="4911"/>
        <v>0</v>
      </c>
      <c r="R5760" s="5">
        <f t="shared" si="4911"/>
        <v>0</v>
      </c>
      <c r="S5760" s="5">
        <f t="shared" si="4911"/>
        <v>0</v>
      </c>
      <c r="T5760" s="5">
        <f t="shared" si="4911"/>
        <v>264.5</v>
      </c>
      <c r="U5760" s="5">
        <f t="shared" si="4911"/>
        <v>0</v>
      </c>
      <c r="V5760" s="42">
        <f t="shared" si="4911"/>
        <v>0</v>
      </c>
      <c r="W5760" s="5">
        <f t="shared" si="4874"/>
        <v>100</v>
      </c>
      <c r="X5760" s="27"/>
    </row>
    <row r="5761" spans="1:25" ht="15.75" customHeight="1" x14ac:dyDescent="0.3">
      <c r="A5761" s="4" t="s">
        <v>389</v>
      </c>
      <c r="B5761" s="4" t="s">
        <v>1760</v>
      </c>
      <c r="C5761" s="4" t="s">
        <v>415</v>
      </c>
      <c r="D5761" s="4" t="s">
        <v>394</v>
      </c>
      <c r="E5761" s="14" t="s">
        <v>538</v>
      </c>
      <c r="F5761" s="5">
        <v>310.5</v>
      </c>
      <c r="G5761" s="5">
        <v>310.5</v>
      </c>
      <c r="H5761" s="5">
        <v>310.5</v>
      </c>
      <c r="I5761" s="5"/>
      <c r="J5761" s="5"/>
      <c r="K5761" s="5"/>
      <c r="L5761" s="5">
        <v>-46</v>
      </c>
      <c r="M5761" s="5">
        <f t="shared" si="4869"/>
        <v>264.5</v>
      </c>
      <c r="N5761" s="5">
        <v>264.5</v>
      </c>
      <c r="O5761" s="5">
        <v>195.5</v>
      </c>
      <c r="P5761" s="5">
        <v>0</v>
      </c>
      <c r="Q5761" s="5">
        <v>0</v>
      </c>
      <c r="R5761" s="5">
        <v>0</v>
      </c>
      <c r="S5761" s="5">
        <v>0</v>
      </c>
      <c r="T5761" s="5">
        <v>264.5</v>
      </c>
      <c r="U5761" s="5">
        <v>0</v>
      </c>
      <c r="V5761" s="42">
        <v>0</v>
      </c>
      <c r="W5761" s="5">
        <f t="shared" si="4874"/>
        <v>100</v>
      </c>
      <c r="X5761" s="27"/>
    </row>
    <row r="5762" spans="1:25" ht="63" hidden="1" customHeight="1" x14ac:dyDescent="0.25">
      <c r="A5762" s="4" t="s">
        <v>389</v>
      </c>
      <c r="B5762" s="4" t="s">
        <v>1760</v>
      </c>
      <c r="C5762" s="4" t="s">
        <v>1359</v>
      </c>
      <c r="D5762" s="4"/>
      <c r="E5762" s="14" t="s">
        <v>1378</v>
      </c>
      <c r="F5762" s="5">
        <f t="shared" ref="F5762:L5763" si="4912">F5763</f>
        <v>0</v>
      </c>
      <c r="G5762" s="5">
        <f t="shared" si="4912"/>
        <v>0</v>
      </c>
      <c r="H5762" s="5">
        <f t="shared" si="4912"/>
        <v>0</v>
      </c>
      <c r="I5762" s="5">
        <f t="shared" si="4912"/>
        <v>0</v>
      </c>
      <c r="J5762" s="5">
        <f t="shared" si="4912"/>
        <v>0</v>
      </c>
      <c r="K5762" s="5">
        <f t="shared" si="4912"/>
        <v>0</v>
      </c>
      <c r="L5762" s="5">
        <f t="shared" si="4912"/>
        <v>0</v>
      </c>
      <c r="M5762" s="5">
        <f t="shared" si="4869"/>
        <v>0</v>
      </c>
      <c r="N5762" s="5">
        <f>N5763</f>
        <v>0</v>
      </c>
      <c r="O5762" s="5">
        <f>O5763</f>
        <v>0</v>
      </c>
      <c r="P5762" s="5">
        <f t="shared" ref="P5762:V5763" si="4913">P5763</f>
        <v>0</v>
      </c>
      <c r="Q5762" s="5">
        <f t="shared" si="4913"/>
        <v>0</v>
      </c>
      <c r="R5762" s="5">
        <f t="shared" si="4913"/>
        <v>0</v>
      </c>
      <c r="S5762" s="5">
        <f t="shared" si="4913"/>
        <v>0</v>
      </c>
      <c r="T5762" s="5">
        <f t="shared" si="4913"/>
        <v>0</v>
      </c>
      <c r="U5762" s="5">
        <f t="shared" si="4913"/>
        <v>0</v>
      </c>
      <c r="V5762" s="42">
        <f t="shared" si="4913"/>
        <v>0</v>
      </c>
      <c r="W5762" s="5" t="e">
        <f t="shared" si="4874"/>
        <v>#DIV/0!</v>
      </c>
      <c r="X5762" s="27" t="s">
        <v>1591</v>
      </c>
      <c r="Y5762" s="2" t="s">
        <v>1630</v>
      </c>
    </row>
    <row r="5763" spans="1:25" ht="31.5" hidden="1" customHeight="1" x14ac:dyDescent="0.25">
      <c r="A5763" s="4" t="s">
        <v>389</v>
      </c>
      <c r="B5763" s="4" t="s">
        <v>1760</v>
      </c>
      <c r="C5763" s="4" t="s">
        <v>1359</v>
      </c>
      <c r="D5763" s="4" t="s">
        <v>11</v>
      </c>
      <c r="E5763" s="14" t="s">
        <v>531</v>
      </c>
      <c r="F5763" s="5">
        <f t="shared" si="4912"/>
        <v>0</v>
      </c>
      <c r="G5763" s="5">
        <f t="shared" si="4912"/>
        <v>0</v>
      </c>
      <c r="H5763" s="5">
        <f t="shared" si="4912"/>
        <v>0</v>
      </c>
      <c r="I5763" s="5">
        <f t="shared" si="4912"/>
        <v>0</v>
      </c>
      <c r="J5763" s="5">
        <f t="shared" si="4912"/>
        <v>0</v>
      </c>
      <c r="K5763" s="5">
        <f t="shared" si="4912"/>
        <v>0</v>
      </c>
      <c r="L5763" s="5">
        <f t="shared" si="4912"/>
        <v>0</v>
      </c>
      <c r="M5763" s="5">
        <f t="shared" si="4869"/>
        <v>0</v>
      </c>
      <c r="N5763" s="5">
        <f>N5764</f>
        <v>0</v>
      </c>
      <c r="O5763" s="5">
        <f>O5764</f>
        <v>0</v>
      </c>
      <c r="P5763" s="5">
        <f t="shared" si="4913"/>
        <v>0</v>
      </c>
      <c r="Q5763" s="5">
        <f t="shared" si="4913"/>
        <v>0</v>
      </c>
      <c r="R5763" s="5">
        <f t="shared" si="4913"/>
        <v>0</v>
      </c>
      <c r="S5763" s="5">
        <f t="shared" si="4913"/>
        <v>0</v>
      </c>
      <c r="T5763" s="5">
        <f t="shared" si="4913"/>
        <v>0</v>
      </c>
      <c r="U5763" s="5">
        <f t="shared" si="4913"/>
        <v>0</v>
      </c>
      <c r="V5763" s="42">
        <f t="shared" si="4913"/>
        <v>0</v>
      </c>
      <c r="W5763" s="5" t="e">
        <f t="shared" si="4874"/>
        <v>#DIV/0!</v>
      </c>
      <c r="X5763" s="27" t="s">
        <v>1591</v>
      </c>
      <c r="Y5763" s="2" t="s">
        <v>1630</v>
      </c>
    </row>
    <row r="5764" spans="1:25" ht="31.5" hidden="1" customHeight="1" x14ac:dyDescent="0.25">
      <c r="A5764" s="4" t="s">
        <v>389</v>
      </c>
      <c r="B5764" s="4" t="s">
        <v>1760</v>
      </c>
      <c r="C5764" s="4" t="s">
        <v>1359</v>
      </c>
      <c r="D5764" s="4" t="s">
        <v>12</v>
      </c>
      <c r="E5764" s="14" t="s">
        <v>532</v>
      </c>
      <c r="F5764" s="5"/>
      <c r="G5764" s="5"/>
      <c r="H5764" s="5"/>
      <c r="I5764" s="5"/>
      <c r="J5764" s="5"/>
      <c r="K5764" s="5"/>
      <c r="L5764" s="5"/>
      <c r="M5764" s="5">
        <f t="shared" si="4869"/>
        <v>0</v>
      </c>
      <c r="N5764" s="5">
        <v>0</v>
      </c>
      <c r="O5764" s="5">
        <v>0</v>
      </c>
      <c r="P5764" s="5">
        <v>0</v>
      </c>
      <c r="Q5764" s="5">
        <v>0</v>
      </c>
      <c r="R5764" s="5">
        <v>0</v>
      </c>
      <c r="S5764" s="5">
        <v>0</v>
      </c>
      <c r="T5764" s="5">
        <v>0</v>
      </c>
      <c r="U5764" s="5">
        <v>0</v>
      </c>
      <c r="V5764" s="42">
        <v>0</v>
      </c>
      <c r="W5764" s="5" t="e">
        <f t="shared" si="4874"/>
        <v>#DIV/0!</v>
      </c>
      <c r="X5764" s="27" t="s">
        <v>1591</v>
      </c>
      <c r="Y5764" s="2" t="s">
        <v>1630</v>
      </c>
    </row>
    <row r="5765" spans="1:25" ht="47.25" hidden="1" customHeight="1" x14ac:dyDescent="0.25">
      <c r="A5765" s="4" t="s">
        <v>389</v>
      </c>
      <c r="B5765" s="4" t="s">
        <v>1760</v>
      </c>
      <c r="C5765" s="4" t="s">
        <v>38</v>
      </c>
      <c r="D5765" s="4"/>
      <c r="E5765" s="14" t="s">
        <v>838</v>
      </c>
      <c r="F5765" s="5">
        <f t="shared" ref="F5765:L5768" si="4914">F5766</f>
        <v>0</v>
      </c>
      <c r="G5765" s="5">
        <f t="shared" si="4914"/>
        <v>0</v>
      </c>
      <c r="H5765" s="5">
        <f t="shared" si="4914"/>
        <v>0</v>
      </c>
      <c r="I5765" s="5">
        <f t="shared" si="4914"/>
        <v>0</v>
      </c>
      <c r="J5765" s="5">
        <f t="shared" si="4914"/>
        <v>0</v>
      </c>
      <c r="K5765" s="5">
        <f t="shared" si="4914"/>
        <v>0</v>
      </c>
      <c r="L5765" s="5">
        <f t="shared" si="4914"/>
        <v>0</v>
      </c>
      <c r="M5765" s="5">
        <f t="shared" si="4869"/>
        <v>0</v>
      </c>
      <c r="N5765" s="5">
        <f t="shared" ref="N5765:O5768" si="4915">N5766</f>
        <v>0</v>
      </c>
      <c r="O5765" s="5">
        <f t="shared" si="4915"/>
        <v>0</v>
      </c>
      <c r="P5765" s="5">
        <f t="shared" ref="P5765:V5768" si="4916">P5766</f>
        <v>0</v>
      </c>
      <c r="Q5765" s="5">
        <f t="shared" si="4916"/>
        <v>0</v>
      </c>
      <c r="R5765" s="5">
        <f t="shared" si="4916"/>
        <v>0</v>
      </c>
      <c r="S5765" s="5">
        <f t="shared" si="4916"/>
        <v>0</v>
      </c>
      <c r="T5765" s="5">
        <f t="shared" si="4916"/>
        <v>0</v>
      </c>
      <c r="U5765" s="5">
        <f t="shared" si="4916"/>
        <v>0</v>
      </c>
      <c r="V5765" s="42">
        <f t="shared" si="4916"/>
        <v>0</v>
      </c>
      <c r="W5765" s="5" t="e">
        <f t="shared" si="4874"/>
        <v>#DIV/0!</v>
      </c>
      <c r="X5765" s="27" t="s">
        <v>1591</v>
      </c>
      <c r="Y5765" s="2" t="s">
        <v>1630</v>
      </c>
    </row>
    <row r="5766" spans="1:25" ht="47.25" hidden="1" customHeight="1" x14ac:dyDescent="0.25">
      <c r="A5766" s="4" t="s">
        <v>389</v>
      </c>
      <c r="B5766" s="4" t="s">
        <v>1760</v>
      </c>
      <c r="C5766" s="4" t="s">
        <v>1355</v>
      </c>
      <c r="D5766" s="4"/>
      <c r="E5766" s="14" t="s">
        <v>1357</v>
      </c>
      <c r="F5766" s="5">
        <f t="shared" si="4914"/>
        <v>0</v>
      </c>
      <c r="G5766" s="5">
        <f t="shared" si="4914"/>
        <v>0</v>
      </c>
      <c r="H5766" s="5">
        <f t="shared" si="4914"/>
        <v>0</v>
      </c>
      <c r="I5766" s="5">
        <f t="shared" si="4914"/>
        <v>0</v>
      </c>
      <c r="J5766" s="5">
        <f t="shared" si="4914"/>
        <v>0</v>
      </c>
      <c r="K5766" s="5">
        <f t="shared" si="4914"/>
        <v>0</v>
      </c>
      <c r="L5766" s="5">
        <f t="shared" si="4914"/>
        <v>0</v>
      </c>
      <c r="M5766" s="5">
        <f t="shared" si="4869"/>
        <v>0</v>
      </c>
      <c r="N5766" s="5">
        <f t="shared" si="4915"/>
        <v>0</v>
      </c>
      <c r="O5766" s="5">
        <f t="shared" si="4915"/>
        <v>0</v>
      </c>
      <c r="P5766" s="5">
        <f t="shared" si="4916"/>
        <v>0</v>
      </c>
      <c r="Q5766" s="5">
        <f t="shared" si="4916"/>
        <v>0</v>
      </c>
      <c r="R5766" s="5">
        <f t="shared" si="4916"/>
        <v>0</v>
      </c>
      <c r="S5766" s="5">
        <f t="shared" si="4916"/>
        <v>0</v>
      </c>
      <c r="T5766" s="5">
        <f t="shared" si="4916"/>
        <v>0</v>
      </c>
      <c r="U5766" s="5">
        <f t="shared" si="4916"/>
        <v>0</v>
      </c>
      <c r="V5766" s="42">
        <f t="shared" si="4916"/>
        <v>0</v>
      </c>
      <c r="W5766" s="5" t="e">
        <f t="shared" si="4874"/>
        <v>#DIV/0!</v>
      </c>
      <c r="X5766" s="27" t="s">
        <v>1591</v>
      </c>
      <c r="Y5766" s="2" t="s">
        <v>1630</v>
      </c>
    </row>
    <row r="5767" spans="1:25" ht="31.5" hidden="1" customHeight="1" x14ac:dyDescent="0.25">
      <c r="A5767" s="4" t="s">
        <v>389</v>
      </c>
      <c r="B5767" s="4" t="s">
        <v>1760</v>
      </c>
      <c r="C5767" s="4" t="s">
        <v>1356</v>
      </c>
      <c r="D5767" s="4"/>
      <c r="E5767" s="14" t="s">
        <v>1358</v>
      </c>
      <c r="F5767" s="5">
        <f t="shared" si="4914"/>
        <v>0</v>
      </c>
      <c r="G5767" s="5">
        <f t="shared" si="4914"/>
        <v>0</v>
      </c>
      <c r="H5767" s="5">
        <f t="shared" si="4914"/>
        <v>0</v>
      </c>
      <c r="I5767" s="5">
        <f t="shared" si="4914"/>
        <v>0</v>
      </c>
      <c r="J5767" s="5">
        <f t="shared" si="4914"/>
        <v>0</v>
      </c>
      <c r="K5767" s="5">
        <f t="shared" si="4914"/>
        <v>0</v>
      </c>
      <c r="L5767" s="5">
        <f t="shared" si="4914"/>
        <v>0</v>
      </c>
      <c r="M5767" s="5">
        <f t="shared" si="4869"/>
        <v>0</v>
      </c>
      <c r="N5767" s="5">
        <f t="shared" si="4915"/>
        <v>0</v>
      </c>
      <c r="O5767" s="5">
        <f t="shared" si="4915"/>
        <v>0</v>
      </c>
      <c r="P5767" s="5">
        <f t="shared" si="4916"/>
        <v>0</v>
      </c>
      <c r="Q5767" s="5">
        <f t="shared" si="4916"/>
        <v>0</v>
      </c>
      <c r="R5767" s="5">
        <f t="shared" si="4916"/>
        <v>0</v>
      </c>
      <c r="S5767" s="5">
        <f t="shared" si="4916"/>
        <v>0</v>
      </c>
      <c r="T5767" s="5">
        <f t="shared" si="4916"/>
        <v>0</v>
      </c>
      <c r="U5767" s="5">
        <f t="shared" si="4916"/>
        <v>0</v>
      </c>
      <c r="V5767" s="42">
        <f t="shared" si="4916"/>
        <v>0</v>
      </c>
      <c r="W5767" s="5" t="e">
        <f t="shared" si="4874"/>
        <v>#DIV/0!</v>
      </c>
      <c r="X5767" s="27" t="s">
        <v>1591</v>
      </c>
      <c r="Y5767" s="2" t="s">
        <v>1630</v>
      </c>
    </row>
    <row r="5768" spans="1:25" ht="31.5" hidden="1" customHeight="1" x14ac:dyDescent="0.3">
      <c r="A5768" s="4" t="s">
        <v>389</v>
      </c>
      <c r="B5768" s="4" t="s">
        <v>1760</v>
      </c>
      <c r="C5768" s="4" t="s">
        <v>1356</v>
      </c>
      <c r="D5768" s="4" t="s">
        <v>11</v>
      </c>
      <c r="E5768" s="14" t="s">
        <v>531</v>
      </c>
      <c r="F5768" s="5">
        <f t="shared" si="4914"/>
        <v>0</v>
      </c>
      <c r="G5768" s="5">
        <f t="shared" si="4914"/>
        <v>0</v>
      </c>
      <c r="H5768" s="5">
        <f t="shared" si="4914"/>
        <v>0</v>
      </c>
      <c r="I5768" s="5">
        <f t="shared" si="4914"/>
        <v>0</v>
      </c>
      <c r="J5768" s="5">
        <f t="shared" si="4914"/>
        <v>0</v>
      </c>
      <c r="K5768" s="5">
        <f t="shared" si="4914"/>
        <v>0</v>
      </c>
      <c r="L5768" s="5">
        <f t="shared" si="4914"/>
        <v>0</v>
      </c>
      <c r="M5768" s="5">
        <f t="shared" si="4869"/>
        <v>0</v>
      </c>
      <c r="N5768" s="5">
        <f t="shared" si="4915"/>
        <v>0</v>
      </c>
      <c r="O5768" s="5">
        <f t="shared" si="4915"/>
        <v>0</v>
      </c>
      <c r="P5768" s="5">
        <f t="shared" si="4916"/>
        <v>0</v>
      </c>
      <c r="Q5768" s="5">
        <f t="shared" si="4916"/>
        <v>0</v>
      </c>
      <c r="R5768" s="5">
        <f t="shared" si="4916"/>
        <v>0</v>
      </c>
      <c r="S5768" s="5">
        <f t="shared" si="4916"/>
        <v>0</v>
      </c>
      <c r="T5768" s="5">
        <f t="shared" si="4916"/>
        <v>0</v>
      </c>
      <c r="U5768" s="5">
        <f t="shared" si="4916"/>
        <v>0</v>
      </c>
      <c r="V5768" s="42">
        <f t="shared" si="4916"/>
        <v>0</v>
      </c>
      <c r="W5768" s="5" t="e">
        <f t="shared" si="4874"/>
        <v>#DIV/0!</v>
      </c>
      <c r="X5768" s="27" t="s">
        <v>1591</v>
      </c>
      <c r="Y5768" s="2" t="s">
        <v>1630</v>
      </c>
    </row>
    <row r="5769" spans="1:25" ht="31.5" hidden="1" customHeight="1" x14ac:dyDescent="0.3">
      <c r="A5769" s="4" t="s">
        <v>389</v>
      </c>
      <c r="B5769" s="4" t="s">
        <v>1760</v>
      </c>
      <c r="C5769" s="4" t="s">
        <v>1356</v>
      </c>
      <c r="D5769" s="4" t="s">
        <v>12</v>
      </c>
      <c r="E5769" s="14" t="s">
        <v>532</v>
      </c>
      <c r="F5769" s="5"/>
      <c r="G5769" s="5"/>
      <c r="H5769" s="5"/>
      <c r="I5769" s="5"/>
      <c r="J5769" s="5"/>
      <c r="K5769" s="5"/>
      <c r="L5769" s="5"/>
      <c r="M5769" s="5">
        <f t="shared" si="4869"/>
        <v>0</v>
      </c>
      <c r="N5769" s="5">
        <v>0</v>
      </c>
      <c r="O5769" s="5">
        <v>0</v>
      </c>
      <c r="P5769" s="5">
        <v>0</v>
      </c>
      <c r="Q5769" s="5">
        <v>0</v>
      </c>
      <c r="R5769" s="5">
        <v>0</v>
      </c>
      <c r="S5769" s="5">
        <v>0</v>
      </c>
      <c r="T5769" s="5">
        <v>0</v>
      </c>
      <c r="U5769" s="5">
        <v>0</v>
      </c>
      <c r="V5769" s="42">
        <v>0</v>
      </c>
      <c r="W5769" s="5" t="e">
        <f t="shared" si="4874"/>
        <v>#DIV/0!</v>
      </c>
      <c r="X5769" s="27" t="s">
        <v>1591</v>
      </c>
      <c r="Y5769" s="2" t="s">
        <v>1630</v>
      </c>
    </row>
    <row r="5770" spans="1:25" s="3" customFormat="1" ht="15.75" customHeight="1" x14ac:dyDescent="0.3">
      <c r="A5770" s="7" t="s">
        <v>389</v>
      </c>
      <c r="B5770" s="7" t="s">
        <v>91</v>
      </c>
      <c r="C5770" s="7"/>
      <c r="D5770" s="7"/>
      <c r="E5770" s="18" t="s">
        <v>494</v>
      </c>
      <c r="F5770" s="8">
        <f t="shared" ref="F5770:L5776" si="4917">F5771</f>
        <v>1010</v>
      </c>
      <c r="G5770" s="8">
        <f t="shared" si="4917"/>
        <v>1010</v>
      </c>
      <c r="H5770" s="8">
        <f t="shared" si="4917"/>
        <v>1010</v>
      </c>
      <c r="I5770" s="8">
        <f t="shared" si="4917"/>
        <v>0</v>
      </c>
      <c r="J5770" s="8">
        <f t="shared" si="4917"/>
        <v>0</v>
      </c>
      <c r="K5770" s="8">
        <f t="shared" si="4917"/>
        <v>0</v>
      </c>
      <c r="L5770" s="8">
        <f t="shared" si="4917"/>
        <v>0</v>
      </c>
      <c r="M5770" s="8">
        <f t="shared" si="4869"/>
        <v>1010</v>
      </c>
      <c r="N5770" s="8">
        <f t="shared" ref="N5770:O5776" si="4918">N5771</f>
        <v>1010</v>
      </c>
      <c r="O5770" s="8">
        <f t="shared" si="4918"/>
        <v>504.99599999999998</v>
      </c>
      <c r="P5770" s="8">
        <f t="shared" ref="P5770:V5776" si="4919">P5771</f>
        <v>0</v>
      </c>
      <c r="Q5770" s="8">
        <f t="shared" si="4919"/>
        <v>0</v>
      </c>
      <c r="R5770" s="8">
        <f t="shared" si="4919"/>
        <v>0</v>
      </c>
      <c r="S5770" s="8">
        <f t="shared" si="4919"/>
        <v>0</v>
      </c>
      <c r="T5770" s="8">
        <f t="shared" si="4919"/>
        <v>1010</v>
      </c>
      <c r="U5770" s="8">
        <f t="shared" si="4919"/>
        <v>0</v>
      </c>
      <c r="V5770" s="40">
        <f t="shared" si="4919"/>
        <v>0</v>
      </c>
      <c r="W5770" s="8">
        <f t="shared" si="4874"/>
        <v>100</v>
      </c>
      <c r="X5770" s="22"/>
    </row>
    <row r="5771" spans="1:25" s="10" customFormat="1" ht="15.75" customHeight="1" x14ac:dyDescent="0.3">
      <c r="A5771" s="9" t="s">
        <v>389</v>
      </c>
      <c r="B5771" s="9" t="s">
        <v>1792</v>
      </c>
      <c r="C5771" s="9"/>
      <c r="D5771" s="9"/>
      <c r="E5771" s="13" t="s">
        <v>512</v>
      </c>
      <c r="F5771" s="11">
        <f t="shared" si="4917"/>
        <v>1010</v>
      </c>
      <c r="G5771" s="11">
        <f t="shared" si="4917"/>
        <v>1010</v>
      </c>
      <c r="H5771" s="11">
        <f t="shared" si="4917"/>
        <v>1010</v>
      </c>
      <c r="I5771" s="11">
        <f t="shared" si="4917"/>
        <v>0</v>
      </c>
      <c r="J5771" s="11">
        <f t="shared" si="4917"/>
        <v>0</v>
      </c>
      <c r="K5771" s="11">
        <f t="shared" si="4917"/>
        <v>0</v>
      </c>
      <c r="L5771" s="11">
        <f t="shared" si="4917"/>
        <v>0</v>
      </c>
      <c r="M5771" s="11">
        <f t="shared" si="4869"/>
        <v>1010</v>
      </c>
      <c r="N5771" s="11">
        <f t="shared" si="4918"/>
        <v>1010</v>
      </c>
      <c r="O5771" s="11">
        <f t="shared" si="4918"/>
        <v>504.99599999999998</v>
      </c>
      <c r="P5771" s="11">
        <f t="shared" si="4919"/>
        <v>0</v>
      </c>
      <c r="Q5771" s="11">
        <f t="shared" si="4919"/>
        <v>0</v>
      </c>
      <c r="R5771" s="11">
        <f t="shared" si="4919"/>
        <v>0</v>
      </c>
      <c r="S5771" s="11">
        <f t="shared" si="4919"/>
        <v>0</v>
      </c>
      <c r="T5771" s="11">
        <f t="shared" si="4919"/>
        <v>1010</v>
      </c>
      <c r="U5771" s="11">
        <f t="shared" si="4919"/>
        <v>0</v>
      </c>
      <c r="V5771" s="41">
        <f t="shared" si="4919"/>
        <v>0</v>
      </c>
      <c r="W5771" s="11">
        <f t="shared" si="4874"/>
        <v>100</v>
      </c>
      <c r="X5771" s="26"/>
    </row>
    <row r="5772" spans="1:25" ht="31.5" customHeight="1" x14ac:dyDescent="0.3">
      <c r="A5772" s="4" t="s">
        <v>389</v>
      </c>
      <c r="B5772" s="4" t="s">
        <v>1792</v>
      </c>
      <c r="C5772" s="4" t="s">
        <v>262</v>
      </c>
      <c r="D5772" s="4"/>
      <c r="E5772" s="14" t="s">
        <v>1192</v>
      </c>
      <c r="F5772" s="5">
        <f t="shared" si="4917"/>
        <v>1010</v>
      </c>
      <c r="G5772" s="5">
        <f t="shared" si="4917"/>
        <v>1010</v>
      </c>
      <c r="H5772" s="5">
        <f t="shared" si="4917"/>
        <v>1010</v>
      </c>
      <c r="I5772" s="5">
        <f t="shared" si="4917"/>
        <v>0</v>
      </c>
      <c r="J5772" s="5">
        <f t="shared" si="4917"/>
        <v>0</v>
      </c>
      <c r="K5772" s="5">
        <f t="shared" si="4917"/>
        <v>0</v>
      </c>
      <c r="L5772" s="5">
        <f>L5773+L5778</f>
        <v>0</v>
      </c>
      <c r="M5772" s="5">
        <f t="shared" si="4869"/>
        <v>1010</v>
      </c>
      <c r="N5772" s="5">
        <f>N5773+N5778</f>
        <v>1010</v>
      </c>
      <c r="O5772" s="5">
        <f t="shared" ref="O5772:V5772" si="4920">O5773+O5778</f>
        <v>504.99599999999998</v>
      </c>
      <c r="P5772" s="5">
        <f t="shared" si="4920"/>
        <v>0</v>
      </c>
      <c r="Q5772" s="5">
        <f t="shared" si="4920"/>
        <v>0</v>
      </c>
      <c r="R5772" s="5">
        <f t="shared" si="4920"/>
        <v>0</v>
      </c>
      <c r="S5772" s="5">
        <f t="shared" si="4920"/>
        <v>0</v>
      </c>
      <c r="T5772" s="5">
        <f t="shared" si="4920"/>
        <v>1010</v>
      </c>
      <c r="U5772" s="5">
        <f t="shared" si="4920"/>
        <v>0</v>
      </c>
      <c r="V5772" s="42">
        <f t="shared" si="4920"/>
        <v>0</v>
      </c>
      <c r="W5772" s="5">
        <f t="shared" si="4874"/>
        <v>100</v>
      </c>
      <c r="X5772" s="27"/>
    </row>
    <row r="5773" spans="1:25" ht="31.5" hidden="1" customHeight="1" x14ac:dyDescent="0.25">
      <c r="A5773" s="4" t="s">
        <v>389</v>
      </c>
      <c r="B5773" s="4" t="s">
        <v>1792</v>
      </c>
      <c r="C5773" s="4" t="s">
        <v>419</v>
      </c>
      <c r="D5773" s="4"/>
      <c r="E5773" s="14" t="s">
        <v>1193</v>
      </c>
      <c r="F5773" s="5">
        <f t="shared" si="4917"/>
        <v>1010</v>
      </c>
      <c r="G5773" s="5">
        <f t="shared" si="4917"/>
        <v>1010</v>
      </c>
      <c r="H5773" s="5">
        <f t="shared" si="4917"/>
        <v>1010</v>
      </c>
      <c r="I5773" s="5">
        <f t="shared" si="4917"/>
        <v>0</v>
      </c>
      <c r="J5773" s="5">
        <f t="shared" si="4917"/>
        <v>0</v>
      </c>
      <c r="K5773" s="5">
        <f t="shared" si="4917"/>
        <v>0</v>
      </c>
      <c r="L5773" s="5">
        <f t="shared" si="4917"/>
        <v>-1010</v>
      </c>
      <c r="M5773" s="5">
        <f t="shared" si="4869"/>
        <v>0</v>
      </c>
      <c r="N5773" s="5">
        <f t="shared" si="4918"/>
        <v>0</v>
      </c>
      <c r="O5773" s="5">
        <f t="shared" si="4918"/>
        <v>0</v>
      </c>
      <c r="P5773" s="5">
        <f t="shared" si="4919"/>
        <v>0</v>
      </c>
      <c r="Q5773" s="5">
        <f t="shared" si="4919"/>
        <v>0</v>
      </c>
      <c r="R5773" s="5">
        <f t="shared" si="4919"/>
        <v>0</v>
      </c>
      <c r="S5773" s="5">
        <f t="shared" si="4919"/>
        <v>0</v>
      </c>
      <c r="T5773" s="5">
        <f t="shared" si="4919"/>
        <v>0</v>
      </c>
      <c r="U5773" s="5">
        <f t="shared" si="4919"/>
        <v>0</v>
      </c>
      <c r="V5773" s="42">
        <f t="shared" si="4919"/>
        <v>0</v>
      </c>
      <c r="W5773" s="5" t="e">
        <f t="shared" ref="W5773:W5836" si="4921">T5773/N5773*100</f>
        <v>#DIV/0!</v>
      </c>
      <c r="X5773" s="27" t="s">
        <v>1591</v>
      </c>
    </row>
    <row r="5774" spans="1:25" ht="31.5" hidden="1" customHeight="1" x14ac:dyDescent="0.25">
      <c r="A5774" s="4" t="s">
        <v>389</v>
      </c>
      <c r="B5774" s="4" t="s">
        <v>1792</v>
      </c>
      <c r="C5774" s="4" t="s">
        <v>418</v>
      </c>
      <c r="D5774" s="4"/>
      <c r="E5774" s="14" t="s">
        <v>1195</v>
      </c>
      <c r="F5774" s="5">
        <f>F5775</f>
        <v>1010</v>
      </c>
      <c r="G5774" s="5">
        <f t="shared" si="4917"/>
        <v>1010</v>
      </c>
      <c r="H5774" s="5">
        <f t="shared" si="4917"/>
        <v>1010</v>
      </c>
      <c r="I5774" s="5">
        <f t="shared" si="4917"/>
        <v>0</v>
      </c>
      <c r="J5774" s="5">
        <f t="shared" si="4917"/>
        <v>0</v>
      </c>
      <c r="K5774" s="5">
        <f t="shared" si="4917"/>
        <v>0</v>
      </c>
      <c r="L5774" s="5">
        <f t="shared" si="4917"/>
        <v>-1010</v>
      </c>
      <c r="M5774" s="5">
        <f t="shared" si="4869"/>
        <v>0</v>
      </c>
      <c r="N5774" s="5">
        <f t="shared" si="4918"/>
        <v>0</v>
      </c>
      <c r="O5774" s="5">
        <f t="shared" si="4918"/>
        <v>0</v>
      </c>
      <c r="P5774" s="5">
        <f t="shared" si="4919"/>
        <v>0</v>
      </c>
      <c r="Q5774" s="5">
        <f t="shared" si="4919"/>
        <v>0</v>
      </c>
      <c r="R5774" s="5">
        <f t="shared" si="4919"/>
        <v>0</v>
      </c>
      <c r="S5774" s="5">
        <f t="shared" si="4919"/>
        <v>0</v>
      </c>
      <c r="T5774" s="5">
        <f t="shared" si="4919"/>
        <v>0</v>
      </c>
      <c r="U5774" s="5">
        <f t="shared" si="4919"/>
        <v>0</v>
      </c>
      <c r="V5774" s="42">
        <f t="shared" si="4919"/>
        <v>0</v>
      </c>
      <c r="W5774" s="5" t="e">
        <f t="shared" si="4921"/>
        <v>#DIV/0!</v>
      </c>
      <c r="X5774" s="27" t="s">
        <v>1591</v>
      </c>
    </row>
    <row r="5775" spans="1:25" ht="31.5" hidden="1" customHeight="1" x14ac:dyDescent="0.25">
      <c r="A5775" s="4" t="s">
        <v>389</v>
      </c>
      <c r="B5775" s="4" t="s">
        <v>1792</v>
      </c>
      <c r="C5775" s="4" t="s">
        <v>1485</v>
      </c>
      <c r="D5775" s="4"/>
      <c r="E5775" s="14" t="s">
        <v>1486</v>
      </c>
      <c r="F5775" s="5">
        <f>F5776</f>
        <v>1010</v>
      </c>
      <c r="G5775" s="5">
        <f t="shared" si="4917"/>
        <v>1010</v>
      </c>
      <c r="H5775" s="5">
        <f t="shared" si="4917"/>
        <v>1010</v>
      </c>
      <c r="I5775" s="5">
        <f t="shared" si="4917"/>
        <v>0</v>
      </c>
      <c r="J5775" s="5">
        <f t="shared" si="4917"/>
        <v>0</v>
      </c>
      <c r="K5775" s="5">
        <f t="shared" si="4917"/>
        <v>0</v>
      </c>
      <c r="L5775" s="5">
        <f t="shared" si="4917"/>
        <v>-1010</v>
      </c>
      <c r="M5775" s="5">
        <f t="shared" si="4869"/>
        <v>0</v>
      </c>
      <c r="N5775" s="5">
        <f t="shared" si="4918"/>
        <v>0</v>
      </c>
      <c r="O5775" s="5">
        <f t="shared" si="4918"/>
        <v>0</v>
      </c>
      <c r="P5775" s="5">
        <f t="shared" si="4919"/>
        <v>0</v>
      </c>
      <c r="Q5775" s="5">
        <f t="shared" si="4919"/>
        <v>0</v>
      </c>
      <c r="R5775" s="5">
        <f t="shared" si="4919"/>
        <v>0</v>
      </c>
      <c r="S5775" s="5">
        <f t="shared" si="4919"/>
        <v>0</v>
      </c>
      <c r="T5775" s="5">
        <f t="shared" si="4919"/>
        <v>0</v>
      </c>
      <c r="U5775" s="5">
        <f t="shared" si="4919"/>
        <v>0</v>
      </c>
      <c r="V5775" s="42">
        <f t="shared" si="4919"/>
        <v>0</v>
      </c>
      <c r="W5775" s="5" t="e">
        <f t="shared" si="4921"/>
        <v>#DIV/0!</v>
      </c>
      <c r="X5775" s="27" t="s">
        <v>1591</v>
      </c>
    </row>
    <row r="5776" spans="1:25" ht="31.5" hidden="1" customHeight="1" x14ac:dyDescent="0.3">
      <c r="A5776" s="4" t="s">
        <v>389</v>
      </c>
      <c r="B5776" s="4" t="s">
        <v>1792</v>
      </c>
      <c r="C5776" s="4" t="s">
        <v>1485</v>
      </c>
      <c r="D5776" s="4" t="s">
        <v>11</v>
      </c>
      <c r="E5776" s="14" t="s">
        <v>531</v>
      </c>
      <c r="F5776" s="5">
        <f t="shared" si="4917"/>
        <v>1010</v>
      </c>
      <c r="G5776" s="5">
        <f t="shared" si="4917"/>
        <v>1010</v>
      </c>
      <c r="H5776" s="5">
        <f t="shared" si="4917"/>
        <v>1010</v>
      </c>
      <c r="I5776" s="5">
        <f t="shared" si="4917"/>
        <v>0</v>
      </c>
      <c r="J5776" s="5">
        <f t="shared" si="4917"/>
        <v>0</v>
      </c>
      <c r="K5776" s="5">
        <f t="shared" si="4917"/>
        <v>0</v>
      </c>
      <c r="L5776" s="5">
        <f t="shared" si="4917"/>
        <v>-1010</v>
      </c>
      <c r="M5776" s="5">
        <f t="shared" si="4869"/>
        <v>0</v>
      </c>
      <c r="N5776" s="5">
        <f t="shared" si="4918"/>
        <v>0</v>
      </c>
      <c r="O5776" s="5">
        <f t="shared" si="4918"/>
        <v>0</v>
      </c>
      <c r="P5776" s="5">
        <f t="shared" si="4919"/>
        <v>0</v>
      </c>
      <c r="Q5776" s="5">
        <f t="shared" si="4919"/>
        <v>0</v>
      </c>
      <c r="R5776" s="5">
        <f t="shared" si="4919"/>
        <v>0</v>
      </c>
      <c r="S5776" s="5">
        <f t="shared" si="4919"/>
        <v>0</v>
      </c>
      <c r="T5776" s="5">
        <f t="shared" si="4919"/>
        <v>0</v>
      </c>
      <c r="U5776" s="5">
        <f t="shared" si="4919"/>
        <v>0</v>
      </c>
      <c r="V5776" s="42">
        <f t="shared" si="4919"/>
        <v>0</v>
      </c>
      <c r="W5776" s="5" t="e">
        <f t="shared" si="4921"/>
        <v>#DIV/0!</v>
      </c>
      <c r="X5776" s="27" t="s">
        <v>1591</v>
      </c>
    </row>
    <row r="5777" spans="1:24" ht="31.5" hidden="1" customHeight="1" x14ac:dyDescent="0.3">
      <c r="A5777" s="4" t="s">
        <v>389</v>
      </c>
      <c r="B5777" s="4" t="s">
        <v>1792</v>
      </c>
      <c r="C5777" s="4" t="s">
        <v>1485</v>
      </c>
      <c r="D5777" s="4" t="s">
        <v>12</v>
      </c>
      <c r="E5777" s="14" t="s">
        <v>532</v>
      </c>
      <c r="F5777" s="5">
        <v>1010</v>
      </c>
      <c r="G5777" s="5">
        <v>1010</v>
      </c>
      <c r="H5777" s="5">
        <v>1010</v>
      </c>
      <c r="I5777" s="5"/>
      <c r="J5777" s="5"/>
      <c r="K5777" s="5"/>
      <c r="L5777" s="5">
        <v>-1010</v>
      </c>
      <c r="M5777" s="5">
        <f t="shared" si="4869"/>
        <v>0</v>
      </c>
      <c r="N5777" s="5">
        <v>0</v>
      </c>
      <c r="O5777" s="5">
        <v>0</v>
      </c>
      <c r="P5777" s="5">
        <v>0</v>
      </c>
      <c r="Q5777" s="5">
        <v>0</v>
      </c>
      <c r="R5777" s="5">
        <v>0</v>
      </c>
      <c r="S5777" s="5">
        <v>0</v>
      </c>
      <c r="T5777" s="5">
        <v>0</v>
      </c>
      <c r="U5777" s="5">
        <v>0</v>
      </c>
      <c r="V5777" s="42">
        <v>0</v>
      </c>
      <c r="W5777" s="5" t="e">
        <f t="shared" si="4921"/>
        <v>#DIV/0!</v>
      </c>
      <c r="X5777" s="27" t="s">
        <v>1591</v>
      </c>
    </row>
    <row r="5778" spans="1:24" ht="31.5" customHeight="1" x14ac:dyDescent="0.3">
      <c r="A5778" s="4" t="s">
        <v>389</v>
      </c>
      <c r="B5778" s="4" t="s">
        <v>1792</v>
      </c>
      <c r="C5778" s="4" t="s">
        <v>1687</v>
      </c>
      <c r="D5778" s="4"/>
      <c r="E5778" s="14" t="s">
        <v>1688</v>
      </c>
      <c r="F5778" s="5"/>
      <c r="G5778" s="5"/>
      <c r="H5778" s="5"/>
      <c r="I5778" s="5"/>
      <c r="J5778" s="5"/>
      <c r="K5778" s="5"/>
      <c r="L5778" s="5">
        <f>L5779</f>
        <v>1010</v>
      </c>
      <c r="M5778" s="5">
        <f>L5778</f>
        <v>1010</v>
      </c>
      <c r="N5778" s="5">
        <f>N5779</f>
        <v>1010</v>
      </c>
      <c r="O5778" s="5">
        <f t="shared" ref="O5778:V5781" si="4922">O5779</f>
        <v>504.99599999999998</v>
      </c>
      <c r="P5778" s="5">
        <f t="shared" si="4922"/>
        <v>0</v>
      </c>
      <c r="Q5778" s="5">
        <f t="shared" si="4922"/>
        <v>0</v>
      </c>
      <c r="R5778" s="5">
        <f t="shared" si="4922"/>
        <v>0</v>
      </c>
      <c r="S5778" s="5">
        <f t="shared" si="4922"/>
        <v>0</v>
      </c>
      <c r="T5778" s="5">
        <f t="shared" si="4922"/>
        <v>1010</v>
      </c>
      <c r="U5778" s="5">
        <f t="shared" si="4922"/>
        <v>0</v>
      </c>
      <c r="V5778" s="42">
        <f t="shared" si="4922"/>
        <v>0</v>
      </c>
      <c r="W5778" s="5">
        <f t="shared" si="4921"/>
        <v>100</v>
      </c>
      <c r="X5778" s="27"/>
    </row>
    <row r="5779" spans="1:24" ht="31.5" customHeight="1" x14ac:dyDescent="0.3">
      <c r="A5779" s="4" t="s">
        <v>389</v>
      </c>
      <c r="B5779" s="4" t="s">
        <v>1792</v>
      </c>
      <c r="C5779" s="4" t="s">
        <v>1689</v>
      </c>
      <c r="D5779" s="4"/>
      <c r="E5779" s="14" t="s">
        <v>1690</v>
      </c>
      <c r="F5779" s="5"/>
      <c r="G5779" s="5"/>
      <c r="H5779" s="5"/>
      <c r="I5779" s="5"/>
      <c r="J5779" s="5"/>
      <c r="K5779" s="5"/>
      <c r="L5779" s="5">
        <f>L5780</f>
        <v>1010</v>
      </c>
      <c r="M5779" s="5">
        <f>L5779</f>
        <v>1010</v>
      </c>
      <c r="N5779" s="5">
        <f>N5780</f>
        <v>1010</v>
      </c>
      <c r="O5779" s="5">
        <f t="shared" si="4922"/>
        <v>504.99599999999998</v>
      </c>
      <c r="P5779" s="5">
        <f t="shared" si="4922"/>
        <v>0</v>
      </c>
      <c r="Q5779" s="5">
        <f t="shared" si="4922"/>
        <v>0</v>
      </c>
      <c r="R5779" s="5">
        <f t="shared" si="4922"/>
        <v>0</v>
      </c>
      <c r="S5779" s="5">
        <f t="shared" si="4922"/>
        <v>0</v>
      </c>
      <c r="T5779" s="5">
        <f t="shared" si="4922"/>
        <v>1010</v>
      </c>
      <c r="U5779" s="5">
        <f t="shared" si="4922"/>
        <v>0</v>
      </c>
      <c r="V5779" s="42">
        <f t="shared" si="4922"/>
        <v>0</v>
      </c>
      <c r="W5779" s="5">
        <f t="shared" si="4921"/>
        <v>100</v>
      </c>
      <c r="X5779" s="27"/>
    </row>
    <row r="5780" spans="1:24" ht="31.5" customHeight="1" x14ac:dyDescent="0.3">
      <c r="A5780" s="4" t="s">
        <v>389</v>
      </c>
      <c r="B5780" s="4" t="s">
        <v>1792</v>
      </c>
      <c r="C5780" s="4" t="s">
        <v>1691</v>
      </c>
      <c r="D5780" s="4"/>
      <c r="E5780" s="14" t="s">
        <v>1692</v>
      </c>
      <c r="F5780" s="5"/>
      <c r="G5780" s="5"/>
      <c r="H5780" s="5"/>
      <c r="I5780" s="5"/>
      <c r="J5780" s="5"/>
      <c r="K5780" s="5"/>
      <c r="L5780" s="5">
        <f>L5781</f>
        <v>1010</v>
      </c>
      <c r="M5780" s="5">
        <f>L5780</f>
        <v>1010</v>
      </c>
      <c r="N5780" s="5">
        <f>N5781</f>
        <v>1010</v>
      </c>
      <c r="O5780" s="5">
        <f t="shared" si="4922"/>
        <v>504.99599999999998</v>
      </c>
      <c r="P5780" s="5">
        <f t="shared" si="4922"/>
        <v>0</v>
      </c>
      <c r="Q5780" s="5">
        <f t="shared" si="4922"/>
        <v>0</v>
      </c>
      <c r="R5780" s="5">
        <f t="shared" si="4922"/>
        <v>0</v>
      </c>
      <c r="S5780" s="5">
        <f t="shared" si="4922"/>
        <v>0</v>
      </c>
      <c r="T5780" s="5">
        <f t="shared" si="4922"/>
        <v>1010</v>
      </c>
      <c r="U5780" s="5">
        <f t="shared" si="4922"/>
        <v>0</v>
      </c>
      <c r="V5780" s="42">
        <f t="shared" si="4922"/>
        <v>0</v>
      </c>
      <c r="W5780" s="5">
        <f t="shared" si="4921"/>
        <v>100</v>
      </c>
      <c r="X5780" s="27"/>
    </row>
    <row r="5781" spans="1:24" ht="31.5" customHeight="1" x14ac:dyDescent="0.3">
      <c r="A5781" s="4" t="s">
        <v>389</v>
      </c>
      <c r="B5781" s="4" t="s">
        <v>1792</v>
      </c>
      <c r="C5781" s="4" t="s">
        <v>1691</v>
      </c>
      <c r="D5781" s="4" t="s">
        <v>11</v>
      </c>
      <c r="E5781" s="14" t="s">
        <v>531</v>
      </c>
      <c r="F5781" s="5"/>
      <c r="G5781" s="5"/>
      <c r="H5781" s="5"/>
      <c r="I5781" s="5"/>
      <c r="J5781" s="5"/>
      <c r="K5781" s="5"/>
      <c r="L5781" s="5">
        <f>L5782</f>
        <v>1010</v>
      </c>
      <c r="M5781" s="5">
        <f>L5781</f>
        <v>1010</v>
      </c>
      <c r="N5781" s="5">
        <f>N5782</f>
        <v>1010</v>
      </c>
      <c r="O5781" s="5">
        <f t="shared" si="4922"/>
        <v>504.99599999999998</v>
      </c>
      <c r="P5781" s="5">
        <f t="shared" si="4922"/>
        <v>0</v>
      </c>
      <c r="Q5781" s="5">
        <f t="shared" si="4922"/>
        <v>0</v>
      </c>
      <c r="R5781" s="5">
        <f t="shared" si="4922"/>
        <v>0</v>
      </c>
      <c r="S5781" s="5">
        <f t="shared" si="4922"/>
        <v>0</v>
      </c>
      <c r="T5781" s="5">
        <f t="shared" si="4922"/>
        <v>1010</v>
      </c>
      <c r="U5781" s="5">
        <f t="shared" si="4922"/>
        <v>0</v>
      </c>
      <c r="V5781" s="42">
        <f t="shared" si="4922"/>
        <v>0</v>
      </c>
      <c r="W5781" s="5">
        <f t="shared" si="4921"/>
        <v>100</v>
      </c>
      <c r="X5781" s="27"/>
    </row>
    <row r="5782" spans="1:24" ht="31.5" customHeight="1" x14ac:dyDescent="0.3">
      <c r="A5782" s="4" t="s">
        <v>389</v>
      </c>
      <c r="B5782" s="4" t="s">
        <v>1792</v>
      </c>
      <c r="C5782" s="4" t="s">
        <v>1691</v>
      </c>
      <c r="D5782" s="4" t="s">
        <v>12</v>
      </c>
      <c r="E5782" s="14" t="s">
        <v>532</v>
      </c>
      <c r="F5782" s="5"/>
      <c r="G5782" s="5"/>
      <c r="H5782" s="5"/>
      <c r="I5782" s="5"/>
      <c r="J5782" s="5"/>
      <c r="K5782" s="5"/>
      <c r="L5782" s="5">
        <v>1010</v>
      </c>
      <c r="M5782" s="5">
        <f>L5782</f>
        <v>1010</v>
      </c>
      <c r="N5782" s="5">
        <v>1010</v>
      </c>
      <c r="O5782" s="5">
        <v>504.99599999999998</v>
      </c>
      <c r="P5782" s="5">
        <v>0</v>
      </c>
      <c r="Q5782" s="5">
        <v>0</v>
      </c>
      <c r="R5782" s="5">
        <v>0</v>
      </c>
      <c r="S5782" s="5">
        <v>0</v>
      </c>
      <c r="T5782" s="5">
        <v>1010</v>
      </c>
      <c r="U5782" s="5">
        <v>0</v>
      </c>
      <c r="V5782" s="42">
        <v>0</v>
      </c>
      <c r="W5782" s="5">
        <f t="shared" si="4921"/>
        <v>100</v>
      </c>
      <c r="X5782" s="27"/>
    </row>
    <row r="5783" spans="1:24" s="3" customFormat="1" ht="15.75" customHeight="1" x14ac:dyDescent="0.3">
      <c r="A5783" s="7" t="s">
        <v>389</v>
      </c>
      <c r="B5783" s="7" t="s">
        <v>160</v>
      </c>
      <c r="C5783" s="7"/>
      <c r="D5783" s="7"/>
      <c r="E5783" s="18" t="s">
        <v>499</v>
      </c>
      <c r="F5783" s="8">
        <f t="shared" ref="F5783:L5788" si="4923">F5784</f>
        <v>8114.6</v>
      </c>
      <c r="G5783" s="8">
        <f t="shared" si="4923"/>
        <v>8689.2999999999993</v>
      </c>
      <c r="H5783" s="8">
        <f t="shared" si="4923"/>
        <v>9441.7000000000007</v>
      </c>
      <c r="I5783" s="8">
        <f t="shared" si="4923"/>
        <v>0</v>
      </c>
      <c r="J5783" s="8">
        <f t="shared" si="4923"/>
        <v>0</v>
      </c>
      <c r="K5783" s="8">
        <f t="shared" si="4923"/>
        <v>0</v>
      </c>
      <c r="L5783" s="8">
        <f t="shared" si="4923"/>
        <v>-574.82399999999996</v>
      </c>
      <c r="M5783" s="8">
        <f t="shared" ref="M5783:M5853" si="4924">F5783+I5783+L5783</f>
        <v>7539.7760000000007</v>
      </c>
      <c r="N5783" s="8">
        <f t="shared" ref="N5783:O5788" si="4925">N5784</f>
        <v>7539.7759999999998</v>
      </c>
      <c r="O5783" s="8">
        <f t="shared" si="4925"/>
        <v>7539.7759999999998</v>
      </c>
      <c r="P5783" s="8">
        <f t="shared" ref="P5783:V5788" si="4926">P5784</f>
        <v>0</v>
      </c>
      <c r="Q5783" s="8">
        <f t="shared" si="4926"/>
        <v>0</v>
      </c>
      <c r="R5783" s="8">
        <f t="shared" si="4926"/>
        <v>0</v>
      </c>
      <c r="S5783" s="8">
        <f t="shared" si="4926"/>
        <v>0</v>
      </c>
      <c r="T5783" s="8">
        <f t="shared" si="4926"/>
        <v>7539.7759999999998</v>
      </c>
      <c r="U5783" s="8">
        <f t="shared" si="4926"/>
        <v>0</v>
      </c>
      <c r="V5783" s="40">
        <f t="shared" si="4926"/>
        <v>0</v>
      </c>
      <c r="W5783" s="8">
        <f t="shared" si="4921"/>
        <v>100</v>
      </c>
      <c r="X5783" s="22"/>
    </row>
    <row r="5784" spans="1:24" s="10" customFormat="1" ht="15.75" customHeight="1" x14ac:dyDescent="0.3">
      <c r="A5784" s="9" t="s">
        <v>389</v>
      </c>
      <c r="B5784" s="9" t="s">
        <v>1777</v>
      </c>
      <c r="C5784" s="9"/>
      <c r="D5784" s="9"/>
      <c r="E5784" s="13" t="s">
        <v>525</v>
      </c>
      <c r="F5784" s="11">
        <f t="shared" si="4923"/>
        <v>8114.6</v>
      </c>
      <c r="G5784" s="11">
        <f t="shared" si="4923"/>
        <v>8689.2999999999993</v>
      </c>
      <c r="H5784" s="11">
        <f t="shared" si="4923"/>
        <v>9441.7000000000007</v>
      </c>
      <c r="I5784" s="11">
        <f t="shared" si="4923"/>
        <v>0</v>
      </c>
      <c r="J5784" s="11">
        <f t="shared" si="4923"/>
        <v>0</v>
      </c>
      <c r="K5784" s="11">
        <f t="shared" si="4923"/>
        <v>0</v>
      </c>
      <c r="L5784" s="11">
        <f t="shared" si="4923"/>
        <v>-574.82399999999996</v>
      </c>
      <c r="M5784" s="11">
        <f t="shared" si="4924"/>
        <v>7539.7760000000007</v>
      </c>
      <c r="N5784" s="11">
        <f t="shared" si="4925"/>
        <v>7539.7759999999998</v>
      </c>
      <c r="O5784" s="11">
        <f t="shared" si="4925"/>
        <v>7539.7759999999998</v>
      </c>
      <c r="P5784" s="11">
        <f t="shared" si="4926"/>
        <v>0</v>
      </c>
      <c r="Q5784" s="11">
        <f t="shared" si="4926"/>
        <v>0</v>
      </c>
      <c r="R5784" s="11">
        <f t="shared" si="4926"/>
        <v>0</v>
      </c>
      <c r="S5784" s="11">
        <f t="shared" si="4926"/>
        <v>0</v>
      </c>
      <c r="T5784" s="11">
        <f t="shared" si="4926"/>
        <v>7539.7759999999998</v>
      </c>
      <c r="U5784" s="11">
        <f t="shared" si="4926"/>
        <v>0</v>
      </c>
      <c r="V5784" s="41">
        <f t="shared" si="4926"/>
        <v>0</v>
      </c>
      <c r="W5784" s="11">
        <f t="shared" si="4921"/>
        <v>100</v>
      </c>
      <c r="X5784" s="26"/>
    </row>
    <row r="5785" spans="1:24" ht="31.5" customHeight="1" x14ac:dyDescent="0.3">
      <c r="A5785" s="4" t="s">
        <v>389</v>
      </c>
      <c r="B5785" s="4" t="s">
        <v>1777</v>
      </c>
      <c r="C5785" s="4" t="s">
        <v>22</v>
      </c>
      <c r="D5785" s="4"/>
      <c r="E5785" s="14" t="s">
        <v>802</v>
      </c>
      <c r="F5785" s="5">
        <f t="shared" si="4923"/>
        <v>8114.6</v>
      </c>
      <c r="G5785" s="5">
        <f t="shared" si="4923"/>
        <v>8689.2999999999993</v>
      </c>
      <c r="H5785" s="5">
        <f t="shared" si="4923"/>
        <v>9441.7000000000007</v>
      </c>
      <c r="I5785" s="5">
        <f t="shared" si="4923"/>
        <v>0</v>
      </c>
      <c r="J5785" s="5">
        <f t="shared" si="4923"/>
        <v>0</v>
      </c>
      <c r="K5785" s="5">
        <f t="shared" si="4923"/>
        <v>0</v>
      </c>
      <c r="L5785" s="5">
        <f t="shared" si="4923"/>
        <v>-574.82399999999996</v>
      </c>
      <c r="M5785" s="5">
        <f t="shared" si="4924"/>
        <v>7539.7760000000007</v>
      </c>
      <c r="N5785" s="5">
        <f t="shared" si="4925"/>
        <v>7539.7759999999998</v>
      </c>
      <c r="O5785" s="5">
        <f t="shared" si="4925"/>
        <v>7539.7759999999998</v>
      </c>
      <c r="P5785" s="5">
        <f t="shared" si="4926"/>
        <v>0</v>
      </c>
      <c r="Q5785" s="5">
        <f t="shared" si="4926"/>
        <v>0</v>
      </c>
      <c r="R5785" s="5">
        <f t="shared" si="4926"/>
        <v>0</v>
      </c>
      <c r="S5785" s="5">
        <f t="shared" si="4926"/>
        <v>0</v>
      </c>
      <c r="T5785" s="5">
        <f t="shared" si="4926"/>
        <v>7539.7759999999998</v>
      </c>
      <c r="U5785" s="5">
        <f t="shared" si="4926"/>
        <v>0</v>
      </c>
      <c r="V5785" s="42">
        <f t="shared" si="4926"/>
        <v>0</v>
      </c>
      <c r="W5785" s="5">
        <f t="shared" si="4921"/>
        <v>100</v>
      </c>
      <c r="X5785" s="27"/>
    </row>
    <row r="5786" spans="1:24" ht="15.75" customHeight="1" x14ac:dyDescent="0.3">
      <c r="A5786" s="4" t="s">
        <v>389</v>
      </c>
      <c r="B5786" s="4" t="s">
        <v>1777</v>
      </c>
      <c r="C5786" s="4" t="s">
        <v>23</v>
      </c>
      <c r="D5786" s="4"/>
      <c r="E5786" s="14" t="s">
        <v>809</v>
      </c>
      <c r="F5786" s="5">
        <f t="shared" si="4923"/>
        <v>8114.6</v>
      </c>
      <c r="G5786" s="5">
        <f t="shared" si="4923"/>
        <v>8689.2999999999993</v>
      </c>
      <c r="H5786" s="5">
        <f t="shared" si="4923"/>
        <v>9441.7000000000007</v>
      </c>
      <c r="I5786" s="5">
        <f t="shared" si="4923"/>
        <v>0</v>
      </c>
      <c r="J5786" s="5">
        <f t="shared" si="4923"/>
        <v>0</v>
      </c>
      <c r="K5786" s="5">
        <f t="shared" si="4923"/>
        <v>0</v>
      </c>
      <c r="L5786" s="5">
        <f t="shared" si="4923"/>
        <v>-574.82399999999996</v>
      </c>
      <c r="M5786" s="5">
        <f t="shared" si="4924"/>
        <v>7539.7760000000007</v>
      </c>
      <c r="N5786" s="5">
        <f t="shared" si="4925"/>
        <v>7539.7759999999998</v>
      </c>
      <c r="O5786" s="5">
        <f t="shared" si="4925"/>
        <v>7539.7759999999998</v>
      </c>
      <c r="P5786" s="5">
        <f t="shared" si="4926"/>
        <v>0</v>
      </c>
      <c r="Q5786" s="5">
        <f t="shared" si="4926"/>
        <v>0</v>
      </c>
      <c r="R5786" s="5">
        <f t="shared" si="4926"/>
        <v>0</v>
      </c>
      <c r="S5786" s="5">
        <f t="shared" si="4926"/>
        <v>0</v>
      </c>
      <c r="T5786" s="5">
        <f t="shared" si="4926"/>
        <v>7539.7759999999998</v>
      </c>
      <c r="U5786" s="5">
        <f t="shared" si="4926"/>
        <v>0</v>
      </c>
      <c r="V5786" s="42">
        <f t="shared" si="4926"/>
        <v>0</v>
      </c>
      <c r="W5786" s="5">
        <f t="shared" si="4921"/>
        <v>100</v>
      </c>
      <c r="X5786" s="27"/>
    </row>
    <row r="5787" spans="1:24" ht="47.25" customHeight="1" x14ac:dyDescent="0.3">
      <c r="A5787" s="4" t="s">
        <v>389</v>
      </c>
      <c r="B5787" s="4" t="s">
        <v>1777</v>
      </c>
      <c r="C5787" s="4" t="s">
        <v>420</v>
      </c>
      <c r="D5787" s="4"/>
      <c r="E5787" s="14" t="s">
        <v>823</v>
      </c>
      <c r="F5787" s="5">
        <f t="shared" si="4923"/>
        <v>8114.6</v>
      </c>
      <c r="G5787" s="5">
        <f t="shared" si="4923"/>
        <v>8689.2999999999993</v>
      </c>
      <c r="H5787" s="5">
        <f t="shared" si="4923"/>
        <v>9441.7000000000007</v>
      </c>
      <c r="I5787" s="5">
        <f t="shared" si="4923"/>
        <v>0</v>
      </c>
      <c r="J5787" s="5">
        <f t="shared" si="4923"/>
        <v>0</v>
      </c>
      <c r="K5787" s="5">
        <f t="shared" si="4923"/>
        <v>0</v>
      </c>
      <c r="L5787" s="5">
        <f t="shared" si="4923"/>
        <v>-574.82399999999996</v>
      </c>
      <c r="M5787" s="5">
        <f t="shared" si="4924"/>
        <v>7539.7760000000007</v>
      </c>
      <c r="N5787" s="5">
        <f t="shared" si="4925"/>
        <v>7539.7759999999998</v>
      </c>
      <c r="O5787" s="5">
        <f t="shared" si="4925"/>
        <v>7539.7759999999998</v>
      </c>
      <c r="P5787" s="5">
        <f t="shared" si="4926"/>
        <v>0</v>
      </c>
      <c r="Q5787" s="5">
        <f t="shared" si="4926"/>
        <v>0</v>
      </c>
      <c r="R5787" s="5">
        <f t="shared" si="4926"/>
        <v>0</v>
      </c>
      <c r="S5787" s="5">
        <f t="shared" si="4926"/>
        <v>0</v>
      </c>
      <c r="T5787" s="5">
        <f t="shared" si="4926"/>
        <v>7539.7759999999998</v>
      </c>
      <c r="U5787" s="5">
        <f t="shared" si="4926"/>
        <v>0</v>
      </c>
      <c r="V5787" s="42">
        <f t="shared" si="4926"/>
        <v>0</v>
      </c>
      <c r="W5787" s="5">
        <f t="shared" si="4921"/>
        <v>100</v>
      </c>
      <c r="X5787" s="27"/>
    </row>
    <row r="5788" spans="1:24" ht="15.75" customHeight="1" x14ac:dyDescent="0.3">
      <c r="A5788" s="4" t="s">
        <v>389</v>
      </c>
      <c r="B5788" s="4" t="s">
        <v>1777</v>
      </c>
      <c r="C5788" s="4" t="s">
        <v>420</v>
      </c>
      <c r="D5788" s="4" t="s">
        <v>131</v>
      </c>
      <c r="E5788" s="14" t="s">
        <v>533</v>
      </c>
      <c r="F5788" s="5">
        <f t="shared" si="4923"/>
        <v>8114.6</v>
      </c>
      <c r="G5788" s="5">
        <f t="shared" si="4923"/>
        <v>8689.2999999999993</v>
      </c>
      <c r="H5788" s="5">
        <f t="shared" si="4923"/>
        <v>9441.7000000000007</v>
      </c>
      <c r="I5788" s="5">
        <f t="shared" si="4923"/>
        <v>0</v>
      </c>
      <c r="J5788" s="5">
        <f t="shared" si="4923"/>
        <v>0</v>
      </c>
      <c r="K5788" s="5">
        <f t="shared" si="4923"/>
        <v>0</v>
      </c>
      <c r="L5788" s="5">
        <f t="shared" si="4923"/>
        <v>-574.82399999999996</v>
      </c>
      <c r="M5788" s="5">
        <f t="shared" si="4924"/>
        <v>7539.7760000000007</v>
      </c>
      <c r="N5788" s="5">
        <f t="shared" si="4925"/>
        <v>7539.7759999999998</v>
      </c>
      <c r="O5788" s="5">
        <f t="shared" si="4925"/>
        <v>7539.7759999999998</v>
      </c>
      <c r="P5788" s="5">
        <f t="shared" si="4926"/>
        <v>0</v>
      </c>
      <c r="Q5788" s="5">
        <f t="shared" si="4926"/>
        <v>0</v>
      </c>
      <c r="R5788" s="5">
        <f t="shared" si="4926"/>
        <v>0</v>
      </c>
      <c r="S5788" s="5">
        <f t="shared" si="4926"/>
        <v>0</v>
      </c>
      <c r="T5788" s="5">
        <f t="shared" si="4926"/>
        <v>7539.7759999999998</v>
      </c>
      <c r="U5788" s="5">
        <f t="shared" si="4926"/>
        <v>0</v>
      </c>
      <c r="V5788" s="42">
        <f t="shared" si="4926"/>
        <v>0</v>
      </c>
      <c r="W5788" s="5">
        <f t="shared" si="4921"/>
        <v>100</v>
      </c>
      <c r="X5788" s="27"/>
    </row>
    <row r="5789" spans="1:24" ht="31.5" customHeight="1" x14ac:dyDescent="0.3">
      <c r="A5789" s="4" t="s">
        <v>389</v>
      </c>
      <c r="B5789" s="4" t="s">
        <v>1777</v>
      </c>
      <c r="C5789" s="4" t="s">
        <v>420</v>
      </c>
      <c r="D5789" s="4" t="s">
        <v>354</v>
      </c>
      <c r="E5789" s="14" t="s">
        <v>535</v>
      </c>
      <c r="F5789" s="5">
        <v>8114.6</v>
      </c>
      <c r="G5789" s="5">
        <v>8689.2999999999993</v>
      </c>
      <c r="H5789" s="5">
        <v>9441.7000000000007</v>
      </c>
      <c r="I5789" s="5"/>
      <c r="J5789" s="5"/>
      <c r="K5789" s="5"/>
      <c r="L5789" s="5">
        <v>-574.82399999999996</v>
      </c>
      <c r="M5789" s="5">
        <f t="shared" si="4924"/>
        <v>7539.7760000000007</v>
      </c>
      <c r="N5789" s="5">
        <v>7539.7759999999998</v>
      </c>
      <c r="O5789" s="5">
        <v>7539.7759999999998</v>
      </c>
      <c r="P5789" s="5">
        <v>0</v>
      </c>
      <c r="Q5789" s="5">
        <v>0</v>
      </c>
      <c r="R5789" s="5">
        <v>0</v>
      </c>
      <c r="S5789" s="5">
        <v>0</v>
      </c>
      <c r="T5789" s="5">
        <v>7539.7759999999998</v>
      </c>
      <c r="U5789" s="5">
        <v>0</v>
      </c>
      <c r="V5789" s="42">
        <v>0</v>
      </c>
      <c r="W5789" s="5">
        <f t="shared" si="4921"/>
        <v>100</v>
      </c>
      <c r="X5789" s="27"/>
    </row>
    <row r="5790" spans="1:24" s="3" customFormat="1" ht="31.5" customHeight="1" x14ac:dyDescent="0.3">
      <c r="A5790" s="7" t="s">
        <v>713</v>
      </c>
      <c r="B5790" s="7" t="s">
        <v>1759</v>
      </c>
      <c r="C5790" s="7"/>
      <c r="D5790" s="7"/>
      <c r="E5790" s="18" t="s">
        <v>736</v>
      </c>
      <c r="F5790" s="8">
        <f t="shared" ref="F5790:L5790" si="4927">F5791+F5806+F5815</f>
        <v>949744.09999999986</v>
      </c>
      <c r="G5790" s="8">
        <f t="shared" si="4927"/>
        <v>946826.2</v>
      </c>
      <c r="H5790" s="8">
        <f t="shared" si="4927"/>
        <v>898423.79999999993</v>
      </c>
      <c r="I5790" s="8">
        <f t="shared" si="4927"/>
        <v>0</v>
      </c>
      <c r="J5790" s="8">
        <f t="shared" si="4927"/>
        <v>0</v>
      </c>
      <c r="K5790" s="8">
        <f t="shared" si="4927"/>
        <v>0</v>
      </c>
      <c r="L5790" s="8">
        <f t="shared" si="4927"/>
        <v>-8157.9609999999984</v>
      </c>
      <c r="M5790" s="8">
        <f t="shared" si="4924"/>
        <v>941586.13899999985</v>
      </c>
      <c r="N5790" s="8">
        <f t="shared" ref="N5790:V5790" si="4928">N5791+N5806+N5815</f>
        <v>949583.27621999988</v>
      </c>
      <c r="O5790" s="8">
        <f t="shared" si="4928"/>
        <v>705649.76827999996</v>
      </c>
      <c r="P5790" s="8">
        <f t="shared" si="4928"/>
        <v>8739.4309499999999</v>
      </c>
      <c r="Q5790" s="8">
        <f t="shared" si="4928"/>
        <v>2697.6129500000002</v>
      </c>
      <c r="R5790" s="8">
        <f t="shared" si="4928"/>
        <v>4699.8</v>
      </c>
      <c r="S5790" s="8">
        <f t="shared" si="4928"/>
        <v>4699.8</v>
      </c>
      <c r="T5790" s="8">
        <f t="shared" si="4928"/>
        <v>937564.73804000008</v>
      </c>
      <c r="U5790" s="8">
        <f t="shared" si="4928"/>
        <v>8625.2760500000004</v>
      </c>
      <c r="V5790" s="40">
        <f t="shared" si="4928"/>
        <v>4699.8</v>
      </c>
      <c r="W5790" s="8">
        <f t="shared" si="4921"/>
        <v>98.734335525806443</v>
      </c>
      <c r="X5790" s="22"/>
    </row>
    <row r="5791" spans="1:24" s="3" customFormat="1" ht="15.75" customHeight="1" x14ac:dyDescent="0.3">
      <c r="A5791" s="7" t="s">
        <v>713</v>
      </c>
      <c r="B5791" s="7" t="s">
        <v>69</v>
      </c>
      <c r="C5791" s="7"/>
      <c r="D5791" s="7"/>
      <c r="E5791" s="18" t="s">
        <v>496</v>
      </c>
      <c r="F5791" s="8">
        <f t="shared" ref="F5791:L5796" si="4929">F5792</f>
        <v>2486.3000000000002</v>
      </c>
      <c r="G5791" s="8">
        <f t="shared" si="4929"/>
        <v>2486.3000000000002</v>
      </c>
      <c r="H5791" s="8">
        <f t="shared" si="4929"/>
        <v>2486.3000000000002</v>
      </c>
      <c r="I5791" s="8">
        <f t="shared" si="4929"/>
        <v>0</v>
      </c>
      <c r="J5791" s="8">
        <f t="shared" si="4929"/>
        <v>0</v>
      </c>
      <c r="K5791" s="8">
        <f t="shared" si="4929"/>
        <v>0</v>
      </c>
      <c r="L5791" s="8">
        <f t="shared" si="4929"/>
        <v>0</v>
      </c>
      <c r="M5791" s="8">
        <f t="shared" si="4924"/>
        <v>2486.3000000000002</v>
      </c>
      <c r="N5791" s="8">
        <f>N5792+N5800</f>
        <v>2796.3</v>
      </c>
      <c r="O5791" s="8">
        <f t="shared" ref="O5791:V5791" si="4930">O5792+O5800</f>
        <v>2486.3000000000002</v>
      </c>
      <c r="P5791" s="8">
        <f t="shared" si="4930"/>
        <v>310</v>
      </c>
      <c r="Q5791" s="8">
        <f t="shared" si="4930"/>
        <v>0</v>
      </c>
      <c r="R5791" s="8">
        <f t="shared" si="4930"/>
        <v>0</v>
      </c>
      <c r="S5791" s="8">
        <f t="shared" si="4930"/>
        <v>0</v>
      </c>
      <c r="T5791" s="8">
        <f t="shared" si="4930"/>
        <v>2796.2913900000003</v>
      </c>
      <c r="U5791" s="8">
        <f t="shared" si="4930"/>
        <v>310</v>
      </c>
      <c r="V5791" s="8">
        <f t="shared" si="4930"/>
        <v>0</v>
      </c>
      <c r="W5791" s="8">
        <f t="shared" si="4921"/>
        <v>99.999692093123059</v>
      </c>
      <c r="X5791" s="22"/>
    </row>
    <row r="5792" spans="1:24" s="10" customFormat="1" ht="15.75" customHeight="1" x14ac:dyDescent="0.3">
      <c r="A5792" s="9" t="s">
        <v>713</v>
      </c>
      <c r="B5792" s="9" t="s">
        <v>1773</v>
      </c>
      <c r="C5792" s="9"/>
      <c r="D5792" s="9"/>
      <c r="E5792" s="13" t="s">
        <v>519</v>
      </c>
      <c r="F5792" s="11">
        <f t="shared" si="4929"/>
        <v>2486.3000000000002</v>
      </c>
      <c r="G5792" s="11">
        <f t="shared" si="4929"/>
        <v>2486.3000000000002</v>
      </c>
      <c r="H5792" s="11">
        <f t="shared" si="4929"/>
        <v>2486.3000000000002</v>
      </c>
      <c r="I5792" s="11">
        <f t="shared" si="4929"/>
        <v>0</v>
      </c>
      <c r="J5792" s="11">
        <f t="shared" si="4929"/>
        <v>0</v>
      </c>
      <c r="K5792" s="11">
        <f t="shared" si="4929"/>
        <v>0</v>
      </c>
      <c r="L5792" s="11">
        <f t="shared" si="4929"/>
        <v>0</v>
      </c>
      <c r="M5792" s="11">
        <f t="shared" si="4924"/>
        <v>2486.3000000000002</v>
      </c>
      <c r="N5792" s="11">
        <f t="shared" ref="N5792:O5796" si="4931">N5793</f>
        <v>2486.3000000000002</v>
      </c>
      <c r="O5792" s="11">
        <f t="shared" si="4931"/>
        <v>2486.3000000000002</v>
      </c>
      <c r="P5792" s="11">
        <f t="shared" ref="P5792:V5796" si="4932">P5793</f>
        <v>0</v>
      </c>
      <c r="Q5792" s="11">
        <f t="shared" si="4932"/>
        <v>0</v>
      </c>
      <c r="R5792" s="11">
        <f t="shared" si="4932"/>
        <v>0</v>
      </c>
      <c r="S5792" s="11">
        <f t="shared" si="4932"/>
        <v>0</v>
      </c>
      <c r="T5792" s="11">
        <f t="shared" si="4932"/>
        <v>2486.2913900000003</v>
      </c>
      <c r="U5792" s="11">
        <f t="shared" si="4932"/>
        <v>0</v>
      </c>
      <c r="V5792" s="41">
        <f t="shared" si="4932"/>
        <v>0</v>
      </c>
      <c r="W5792" s="11">
        <f t="shared" si="4921"/>
        <v>99.999653702288555</v>
      </c>
      <c r="X5792" s="26"/>
    </row>
    <row r="5793" spans="1:24" ht="47.25" customHeight="1" x14ac:dyDescent="0.3">
      <c r="A5793" s="4" t="s">
        <v>713</v>
      </c>
      <c r="B5793" s="4" t="s">
        <v>1773</v>
      </c>
      <c r="C5793" s="4" t="s">
        <v>110</v>
      </c>
      <c r="D5793" s="4"/>
      <c r="E5793" s="14" t="s">
        <v>1092</v>
      </c>
      <c r="F5793" s="5">
        <f t="shared" si="4929"/>
        <v>2486.3000000000002</v>
      </c>
      <c r="G5793" s="5">
        <f t="shared" si="4929"/>
        <v>2486.3000000000002</v>
      </c>
      <c r="H5793" s="5">
        <f t="shared" si="4929"/>
        <v>2486.3000000000002</v>
      </c>
      <c r="I5793" s="5">
        <f t="shared" si="4929"/>
        <v>0</v>
      </c>
      <c r="J5793" s="5">
        <f t="shared" si="4929"/>
        <v>0</v>
      </c>
      <c r="K5793" s="5">
        <f t="shared" si="4929"/>
        <v>0</v>
      </c>
      <c r="L5793" s="5">
        <f t="shared" si="4929"/>
        <v>0</v>
      </c>
      <c r="M5793" s="5">
        <f t="shared" si="4924"/>
        <v>2486.3000000000002</v>
      </c>
      <c r="N5793" s="5">
        <f t="shared" si="4931"/>
        <v>2486.3000000000002</v>
      </c>
      <c r="O5793" s="5">
        <f t="shared" si="4931"/>
        <v>2486.3000000000002</v>
      </c>
      <c r="P5793" s="5">
        <f t="shared" si="4932"/>
        <v>0</v>
      </c>
      <c r="Q5793" s="5">
        <f t="shared" si="4932"/>
        <v>0</v>
      </c>
      <c r="R5793" s="5">
        <f t="shared" si="4932"/>
        <v>0</v>
      </c>
      <c r="S5793" s="5">
        <f t="shared" si="4932"/>
        <v>0</v>
      </c>
      <c r="T5793" s="5">
        <f t="shared" si="4932"/>
        <v>2486.2913900000003</v>
      </c>
      <c r="U5793" s="5">
        <f t="shared" si="4932"/>
        <v>0</v>
      </c>
      <c r="V5793" s="42">
        <f t="shared" si="4932"/>
        <v>0</v>
      </c>
      <c r="W5793" s="5">
        <f t="shared" si="4921"/>
        <v>99.999653702288555</v>
      </c>
      <c r="X5793" s="27"/>
    </row>
    <row r="5794" spans="1:24" ht="31.5" customHeight="1" x14ac:dyDescent="0.3">
      <c r="A5794" s="4" t="s">
        <v>713</v>
      </c>
      <c r="B5794" s="4" t="s">
        <v>1773</v>
      </c>
      <c r="C5794" s="4" t="s">
        <v>134</v>
      </c>
      <c r="D5794" s="4"/>
      <c r="E5794" s="14" t="s">
        <v>1102</v>
      </c>
      <c r="F5794" s="5">
        <f t="shared" si="4929"/>
        <v>2486.3000000000002</v>
      </c>
      <c r="G5794" s="5">
        <f t="shared" si="4929"/>
        <v>2486.3000000000002</v>
      </c>
      <c r="H5794" s="5">
        <f t="shared" si="4929"/>
        <v>2486.3000000000002</v>
      </c>
      <c r="I5794" s="5">
        <f t="shared" si="4929"/>
        <v>0</v>
      </c>
      <c r="J5794" s="5">
        <f t="shared" si="4929"/>
        <v>0</v>
      </c>
      <c r="K5794" s="5">
        <f t="shared" si="4929"/>
        <v>0</v>
      </c>
      <c r="L5794" s="5">
        <f t="shared" si="4929"/>
        <v>0</v>
      </c>
      <c r="M5794" s="5">
        <f t="shared" si="4924"/>
        <v>2486.3000000000002</v>
      </c>
      <c r="N5794" s="5">
        <f t="shared" si="4931"/>
        <v>2486.3000000000002</v>
      </c>
      <c r="O5794" s="5">
        <f t="shared" si="4931"/>
        <v>2486.3000000000002</v>
      </c>
      <c r="P5794" s="5">
        <f t="shared" si="4932"/>
        <v>0</v>
      </c>
      <c r="Q5794" s="5">
        <f t="shared" si="4932"/>
        <v>0</v>
      </c>
      <c r="R5794" s="5">
        <f t="shared" si="4932"/>
        <v>0</v>
      </c>
      <c r="S5794" s="5">
        <f t="shared" si="4932"/>
        <v>0</v>
      </c>
      <c r="T5794" s="5">
        <f t="shared" si="4932"/>
        <v>2486.2913900000003</v>
      </c>
      <c r="U5794" s="5">
        <f t="shared" si="4932"/>
        <v>0</v>
      </c>
      <c r="V5794" s="42">
        <f t="shared" si="4932"/>
        <v>0</v>
      </c>
      <c r="W5794" s="5">
        <f t="shared" si="4921"/>
        <v>99.999653702288555</v>
      </c>
      <c r="X5794" s="27"/>
    </row>
    <row r="5795" spans="1:24" ht="47.25" customHeight="1" x14ac:dyDescent="0.3">
      <c r="A5795" s="4" t="s">
        <v>713</v>
      </c>
      <c r="B5795" s="4" t="s">
        <v>1773</v>
      </c>
      <c r="C5795" s="4" t="s">
        <v>135</v>
      </c>
      <c r="D5795" s="4"/>
      <c r="E5795" s="14" t="s">
        <v>1681</v>
      </c>
      <c r="F5795" s="5">
        <f t="shared" si="4929"/>
        <v>2486.3000000000002</v>
      </c>
      <c r="G5795" s="5">
        <f t="shared" si="4929"/>
        <v>2486.3000000000002</v>
      </c>
      <c r="H5795" s="5">
        <f t="shared" si="4929"/>
        <v>2486.3000000000002</v>
      </c>
      <c r="I5795" s="5">
        <f t="shared" si="4929"/>
        <v>0</v>
      </c>
      <c r="J5795" s="5">
        <f t="shared" si="4929"/>
        <v>0</v>
      </c>
      <c r="K5795" s="5">
        <f t="shared" si="4929"/>
        <v>0</v>
      </c>
      <c r="L5795" s="5">
        <f t="shared" si="4929"/>
        <v>0</v>
      </c>
      <c r="M5795" s="5">
        <f t="shared" si="4924"/>
        <v>2486.3000000000002</v>
      </c>
      <c r="N5795" s="5">
        <f t="shared" si="4931"/>
        <v>2486.3000000000002</v>
      </c>
      <c r="O5795" s="5">
        <f t="shared" si="4931"/>
        <v>2486.3000000000002</v>
      </c>
      <c r="P5795" s="5">
        <f t="shared" si="4932"/>
        <v>0</v>
      </c>
      <c r="Q5795" s="5">
        <f t="shared" si="4932"/>
        <v>0</v>
      </c>
      <c r="R5795" s="5">
        <f t="shared" si="4932"/>
        <v>0</v>
      </c>
      <c r="S5795" s="5">
        <f t="shared" si="4932"/>
        <v>0</v>
      </c>
      <c r="T5795" s="5">
        <f t="shared" si="4932"/>
        <v>2486.2913900000003</v>
      </c>
      <c r="U5795" s="5">
        <f t="shared" si="4932"/>
        <v>0</v>
      </c>
      <c r="V5795" s="42">
        <f t="shared" si="4932"/>
        <v>0</v>
      </c>
      <c r="W5795" s="5">
        <f t="shared" si="4921"/>
        <v>99.999653702288555</v>
      </c>
      <c r="X5795" s="27"/>
    </row>
    <row r="5796" spans="1:24" ht="47.25" customHeight="1" x14ac:dyDescent="0.3">
      <c r="A5796" s="4" t="s">
        <v>713</v>
      </c>
      <c r="B5796" s="4" t="s">
        <v>1773</v>
      </c>
      <c r="C5796" s="4" t="s">
        <v>120</v>
      </c>
      <c r="D5796" s="4"/>
      <c r="E5796" s="14" t="s">
        <v>565</v>
      </c>
      <c r="F5796" s="5">
        <f t="shared" si="4929"/>
        <v>2486.3000000000002</v>
      </c>
      <c r="G5796" s="5">
        <f t="shared" si="4929"/>
        <v>2486.3000000000002</v>
      </c>
      <c r="H5796" s="5">
        <f t="shared" si="4929"/>
        <v>2486.3000000000002</v>
      </c>
      <c r="I5796" s="5">
        <f t="shared" si="4929"/>
        <v>0</v>
      </c>
      <c r="J5796" s="5">
        <f t="shared" si="4929"/>
        <v>0</v>
      </c>
      <c r="K5796" s="5">
        <f t="shared" si="4929"/>
        <v>0</v>
      </c>
      <c r="L5796" s="5">
        <f t="shared" si="4929"/>
        <v>0</v>
      </c>
      <c r="M5796" s="5">
        <f t="shared" si="4924"/>
        <v>2486.3000000000002</v>
      </c>
      <c r="N5796" s="5">
        <f t="shared" si="4931"/>
        <v>2486.3000000000002</v>
      </c>
      <c r="O5796" s="5">
        <f t="shared" si="4931"/>
        <v>2486.3000000000002</v>
      </c>
      <c r="P5796" s="5">
        <f t="shared" si="4932"/>
        <v>0</v>
      </c>
      <c r="Q5796" s="5">
        <f t="shared" si="4932"/>
        <v>0</v>
      </c>
      <c r="R5796" s="5">
        <f t="shared" si="4932"/>
        <v>0</v>
      </c>
      <c r="S5796" s="5">
        <f t="shared" si="4932"/>
        <v>0</v>
      </c>
      <c r="T5796" s="5">
        <f t="shared" si="4932"/>
        <v>2486.2913900000003</v>
      </c>
      <c r="U5796" s="5">
        <f t="shared" si="4932"/>
        <v>0</v>
      </c>
      <c r="V5796" s="42">
        <f t="shared" si="4932"/>
        <v>0</v>
      </c>
      <c r="W5796" s="5">
        <f t="shared" si="4921"/>
        <v>99.999653702288555</v>
      </c>
      <c r="X5796" s="27"/>
    </row>
    <row r="5797" spans="1:24" ht="31.5" customHeight="1" x14ac:dyDescent="0.3">
      <c r="A5797" s="4" t="s">
        <v>713</v>
      </c>
      <c r="B5797" s="4" t="s">
        <v>1773</v>
      </c>
      <c r="C5797" s="4" t="s">
        <v>120</v>
      </c>
      <c r="D5797" s="4" t="s">
        <v>87</v>
      </c>
      <c r="E5797" s="14" t="s">
        <v>541</v>
      </c>
      <c r="F5797" s="5">
        <f t="shared" ref="F5797:L5797" si="4933">F5798+F5799</f>
        <v>2486.3000000000002</v>
      </c>
      <c r="G5797" s="5">
        <f t="shared" si="4933"/>
        <v>2486.3000000000002</v>
      </c>
      <c r="H5797" s="5">
        <f t="shared" si="4933"/>
        <v>2486.3000000000002</v>
      </c>
      <c r="I5797" s="5">
        <f t="shared" si="4933"/>
        <v>0</v>
      </c>
      <c r="J5797" s="5">
        <f t="shared" si="4933"/>
        <v>0</v>
      </c>
      <c r="K5797" s="5">
        <f t="shared" si="4933"/>
        <v>0</v>
      </c>
      <c r="L5797" s="5">
        <f t="shared" si="4933"/>
        <v>0</v>
      </c>
      <c r="M5797" s="5">
        <f t="shared" si="4924"/>
        <v>2486.3000000000002</v>
      </c>
      <c r="N5797" s="5">
        <f>N5798+N5799</f>
        <v>2486.3000000000002</v>
      </c>
      <c r="O5797" s="5">
        <f>O5798+O5799</f>
        <v>2486.3000000000002</v>
      </c>
      <c r="P5797" s="5">
        <f t="shared" ref="P5797:V5797" si="4934">P5798+P5799</f>
        <v>0</v>
      </c>
      <c r="Q5797" s="5">
        <f t="shared" si="4934"/>
        <v>0</v>
      </c>
      <c r="R5797" s="5">
        <f t="shared" si="4934"/>
        <v>0</v>
      </c>
      <c r="S5797" s="5">
        <f t="shared" si="4934"/>
        <v>0</v>
      </c>
      <c r="T5797" s="5">
        <f t="shared" si="4934"/>
        <v>2486.2913900000003</v>
      </c>
      <c r="U5797" s="5">
        <f t="shared" si="4934"/>
        <v>0</v>
      </c>
      <c r="V5797" s="42">
        <f t="shared" si="4934"/>
        <v>0</v>
      </c>
      <c r="W5797" s="5">
        <f t="shared" si="4921"/>
        <v>99.999653702288555</v>
      </c>
      <c r="X5797" s="27"/>
    </row>
    <row r="5798" spans="1:24" ht="15.75" customHeight="1" x14ac:dyDescent="0.3">
      <c r="A5798" s="4" t="s">
        <v>713</v>
      </c>
      <c r="B5798" s="4" t="s">
        <v>1773</v>
      </c>
      <c r="C5798" s="4" t="s">
        <v>120</v>
      </c>
      <c r="D5798" s="4" t="s">
        <v>121</v>
      </c>
      <c r="E5798" s="14" t="s">
        <v>542</v>
      </c>
      <c r="F5798" s="5">
        <v>940.9</v>
      </c>
      <c r="G5798" s="5">
        <v>940.9</v>
      </c>
      <c r="H5798" s="5">
        <v>940.9</v>
      </c>
      <c r="I5798" s="5"/>
      <c r="J5798" s="5"/>
      <c r="K5798" s="5"/>
      <c r="L5798" s="5"/>
      <c r="M5798" s="5">
        <f t="shared" si="4924"/>
        <v>940.9</v>
      </c>
      <c r="N5798" s="5">
        <v>946.15970000000004</v>
      </c>
      <c r="O5798" s="5">
        <v>946.15970000000004</v>
      </c>
      <c r="P5798" s="5">
        <v>0</v>
      </c>
      <c r="Q5798" s="5">
        <v>0</v>
      </c>
      <c r="R5798" s="5">
        <v>0</v>
      </c>
      <c r="S5798" s="5">
        <v>0</v>
      </c>
      <c r="T5798" s="5">
        <v>946.15740000000005</v>
      </c>
      <c r="U5798" s="5">
        <v>0</v>
      </c>
      <c r="V5798" s="42">
        <v>0</v>
      </c>
      <c r="W5798" s="5">
        <f t="shared" si="4921"/>
        <v>99.999756912073096</v>
      </c>
      <c r="X5798" s="27"/>
    </row>
    <row r="5799" spans="1:24" ht="15.75" customHeight="1" x14ac:dyDescent="0.3">
      <c r="A5799" s="4" t="s">
        <v>713</v>
      </c>
      <c r="B5799" s="4" t="s">
        <v>1773</v>
      </c>
      <c r="C5799" s="4" t="s">
        <v>120</v>
      </c>
      <c r="D5799" s="4" t="s">
        <v>99</v>
      </c>
      <c r="E5799" s="14" t="s">
        <v>543</v>
      </c>
      <c r="F5799" s="5">
        <v>1545.4</v>
      </c>
      <c r="G5799" s="5">
        <v>1545.4</v>
      </c>
      <c r="H5799" s="5">
        <v>1545.4</v>
      </c>
      <c r="I5799" s="5"/>
      <c r="J5799" s="5"/>
      <c r="K5799" s="5"/>
      <c r="L5799" s="5"/>
      <c r="M5799" s="5">
        <f t="shared" si="4924"/>
        <v>1545.4</v>
      </c>
      <c r="N5799" s="5">
        <v>1540.1403</v>
      </c>
      <c r="O5799" s="47">
        <v>1540.1403</v>
      </c>
      <c r="P5799" s="5">
        <v>0</v>
      </c>
      <c r="Q5799" s="5">
        <v>0</v>
      </c>
      <c r="R5799" s="5">
        <v>0</v>
      </c>
      <c r="S5799" s="5">
        <v>0</v>
      </c>
      <c r="T5799" s="5">
        <v>1540.13399</v>
      </c>
      <c r="U5799" s="5">
        <v>0</v>
      </c>
      <c r="V5799" s="42">
        <v>0</v>
      </c>
      <c r="W5799" s="5">
        <f t="shared" si="4921"/>
        <v>99.999590297065794</v>
      </c>
      <c r="X5799" s="27"/>
    </row>
    <row r="5800" spans="1:24" s="10" customFormat="1" ht="15.75" customHeight="1" x14ac:dyDescent="0.3">
      <c r="A5800" s="9" t="s">
        <v>713</v>
      </c>
      <c r="B5800" s="9" t="s">
        <v>1774</v>
      </c>
      <c r="C5800" s="9"/>
      <c r="D5800" s="9"/>
      <c r="E5800" s="13" t="s">
        <v>520</v>
      </c>
      <c r="F5800" s="11"/>
      <c r="G5800" s="11"/>
      <c r="H5800" s="11"/>
      <c r="I5800" s="11"/>
      <c r="J5800" s="11"/>
      <c r="K5800" s="11"/>
      <c r="L5800" s="11"/>
      <c r="M5800" s="11">
        <f>M5801</f>
        <v>0</v>
      </c>
      <c r="N5800" s="11">
        <f t="shared" ref="N5800:V5804" si="4935">N5801</f>
        <v>310</v>
      </c>
      <c r="O5800" s="11">
        <f t="shared" si="4935"/>
        <v>0</v>
      </c>
      <c r="P5800" s="11">
        <f t="shared" si="4935"/>
        <v>310</v>
      </c>
      <c r="Q5800" s="11">
        <f t="shared" si="4935"/>
        <v>0</v>
      </c>
      <c r="R5800" s="11">
        <f t="shared" si="4935"/>
        <v>0</v>
      </c>
      <c r="S5800" s="11">
        <f t="shared" si="4935"/>
        <v>0</v>
      </c>
      <c r="T5800" s="11">
        <f t="shared" si="4935"/>
        <v>310</v>
      </c>
      <c r="U5800" s="11">
        <f t="shared" si="4935"/>
        <v>310</v>
      </c>
      <c r="V5800" s="11">
        <f t="shared" si="4935"/>
        <v>0</v>
      </c>
      <c r="W5800" s="11">
        <f t="shared" si="4921"/>
        <v>100</v>
      </c>
      <c r="X5800" s="26"/>
    </row>
    <row r="5801" spans="1:24" ht="31.2" x14ac:dyDescent="0.3">
      <c r="A5801" s="4" t="s">
        <v>713</v>
      </c>
      <c r="B5801" s="4" t="s">
        <v>1774</v>
      </c>
      <c r="C5801" s="4" t="s">
        <v>22</v>
      </c>
      <c r="D5801" s="4"/>
      <c r="E5801" s="14" t="s">
        <v>802</v>
      </c>
      <c r="F5801" s="11"/>
      <c r="G5801" s="11"/>
      <c r="H5801" s="11"/>
      <c r="I5801" s="11"/>
      <c r="J5801" s="11"/>
      <c r="K5801" s="11"/>
      <c r="L5801" s="11"/>
      <c r="M5801" s="5">
        <f>M5802</f>
        <v>0</v>
      </c>
      <c r="N5801" s="5">
        <f t="shared" si="4935"/>
        <v>310</v>
      </c>
      <c r="O5801" s="5">
        <f t="shared" si="4935"/>
        <v>0</v>
      </c>
      <c r="P5801" s="5">
        <f t="shared" si="4935"/>
        <v>310</v>
      </c>
      <c r="Q5801" s="5">
        <f t="shared" si="4935"/>
        <v>0</v>
      </c>
      <c r="R5801" s="5">
        <f t="shared" si="4935"/>
        <v>0</v>
      </c>
      <c r="S5801" s="5">
        <f t="shared" si="4935"/>
        <v>0</v>
      </c>
      <c r="T5801" s="5">
        <f t="shared" si="4935"/>
        <v>310</v>
      </c>
      <c r="U5801" s="5">
        <f t="shared" si="4935"/>
        <v>310</v>
      </c>
      <c r="V5801" s="5">
        <f t="shared" si="4935"/>
        <v>0</v>
      </c>
      <c r="W5801" s="5">
        <f t="shared" si="4921"/>
        <v>100</v>
      </c>
      <c r="X5801" s="27"/>
    </row>
    <row r="5802" spans="1:24" ht="15.75" customHeight="1" x14ac:dyDescent="0.3">
      <c r="A5802" s="4" t="s">
        <v>713</v>
      </c>
      <c r="B5802" s="4" t="s">
        <v>1774</v>
      </c>
      <c r="C5802" s="4" t="s">
        <v>23</v>
      </c>
      <c r="D5802" s="4"/>
      <c r="E5802" s="14" t="s">
        <v>809</v>
      </c>
      <c r="F5802" s="5"/>
      <c r="G5802" s="5"/>
      <c r="H5802" s="5"/>
      <c r="I5802" s="5"/>
      <c r="J5802" s="5"/>
      <c r="K5802" s="5"/>
      <c r="L5802" s="5"/>
      <c r="M5802" s="5">
        <f>M5803</f>
        <v>0</v>
      </c>
      <c r="N5802" s="5">
        <f t="shared" si="4935"/>
        <v>310</v>
      </c>
      <c r="O5802" s="5">
        <f t="shared" si="4935"/>
        <v>0</v>
      </c>
      <c r="P5802" s="5">
        <f t="shared" si="4935"/>
        <v>310</v>
      </c>
      <c r="Q5802" s="5">
        <f t="shared" si="4935"/>
        <v>0</v>
      </c>
      <c r="R5802" s="5">
        <f t="shared" si="4935"/>
        <v>0</v>
      </c>
      <c r="S5802" s="5">
        <f t="shared" si="4935"/>
        <v>0</v>
      </c>
      <c r="T5802" s="5">
        <f t="shared" si="4935"/>
        <v>310</v>
      </c>
      <c r="U5802" s="5">
        <f t="shared" si="4935"/>
        <v>310</v>
      </c>
      <c r="V5802" s="5">
        <f t="shared" si="4935"/>
        <v>0</v>
      </c>
      <c r="W5802" s="5">
        <f t="shared" si="4921"/>
        <v>100</v>
      </c>
      <c r="X5802" s="27"/>
    </row>
    <row r="5803" spans="1:24" ht="46.8" x14ac:dyDescent="0.3">
      <c r="A5803" s="4" t="s">
        <v>713</v>
      </c>
      <c r="B5803" s="4" t="s">
        <v>1774</v>
      </c>
      <c r="C5803" s="4" t="s">
        <v>1747</v>
      </c>
      <c r="D5803" s="4"/>
      <c r="E5803" s="14" t="s">
        <v>1748</v>
      </c>
      <c r="F5803" s="5"/>
      <c r="G5803" s="5"/>
      <c r="H5803" s="5"/>
      <c r="I5803" s="5"/>
      <c r="J5803" s="5"/>
      <c r="K5803" s="5"/>
      <c r="L5803" s="5"/>
      <c r="M5803" s="5">
        <f>M5804</f>
        <v>0</v>
      </c>
      <c r="N5803" s="5">
        <f t="shared" si="4935"/>
        <v>310</v>
      </c>
      <c r="O5803" s="5">
        <f t="shared" si="4935"/>
        <v>0</v>
      </c>
      <c r="P5803" s="5">
        <f t="shared" si="4935"/>
        <v>310</v>
      </c>
      <c r="Q5803" s="5">
        <f t="shared" si="4935"/>
        <v>0</v>
      </c>
      <c r="R5803" s="5">
        <f t="shared" si="4935"/>
        <v>0</v>
      </c>
      <c r="S5803" s="5">
        <f t="shared" si="4935"/>
        <v>0</v>
      </c>
      <c r="T5803" s="5">
        <f t="shared" si="4935"/>
        <v>310</v>
      </c>
      <c r="U5803" s="5">
        <f t="shared" si="4935"/>
        <v>310</v>
      </c>
      <c r="V5803" s="5">
        <f t="shared" si="4935"/>
        <v>0</v>
      </c>
      <c r="W5803" s="5">
        <f t="shared" si="4921"/>
        <v>100</v>
      </c>
      <c r="X5803" s="27"/>
    </row>
    <row r="5804" spans="1:24" ht="15.75" customHeight="1" x14ac:dyDescent="0.3">
      <c r="A5804" s="4" t="s">
        <v>713</v>
      </c>
      <c r="B5804" s="4" t="s">
        <v>1774</v>
      </c>
      <c r="C5804" s="4" t="s">
        <v>1747</v>
      </c>
      <c r="D5804" s="4" t="s">
        <v>131</v>
      </c>
      <c r="E5804" s="14" t="s">
        <v>533</v>
      </c>
      <c r="F5804" s="5"/>
      <c r="G5804" s="5"/>
      <c r="H5804" s="5"/>
      <c r="I5804" s="5"/>
      <c r="J5804" s="5"/>
      <c r="K5804" s="5"/>
      <c r="L5804" s="5"/>
      <c r="M5804" s="5">
        <f>M5805</f>
        <v>0</v>
      </c>
      <c r="N5804" s="5">
        <f t="shared" si="4935"/>
        <v>310</v>
      </c>
      <c r="O5804" s="5">
        <f t="shared" si="4935"/>
        <v>0</v>
      </c>
      <c r="P5804" s="5">
        <f t="shared" si="4935"/>
        <v>310</v>
      </c>
      <c r="Q5804" s="5">
        <f t="shared" si="4935"/>
        <v>0</v>
      </c>
      <c r="R5804" s="5">
        <f t="shared" si="4935"/>
        <v>0</v>
      </c>
      <c r="S5804" s="5">
        <f t="shared" si="4935"/>
        <v>0</v>
      </c>
      <c r="T5804" s="5">
        <f t="shared" si="4935"/>
        <v>310</v>
      </c>
      <c r="U5804" s="5">
        <f t="shared" si="4935"/>
        <v>310</v>
      </c>
      <c r="V5804" s="5">
        <f t="shared" si="4935"/>
        <v>0</v>
      </c>
      <c r="W5804" s="5">
        <f t="shared" si="4921"/>
        <v>100</v>
      </c>
      <c r="X5804" s="27"/>
    </row>
    <row r="5805" spans="1:24" ht="15.75" customHeight="1" x14ac:dyDescent="0.3">
      <c r="A5805" s="4" t="s">
        <v>713</v>
      </c>
      <c r="B5805" s="4" t="s">
        <v>1774</v>
      </c>
      <c r="C5805" s="4" t="s">
        <v>1747</v>
      </c>
      <c r="D5805" s="4" t="s">
        <v>117</v>
      </c>
      <c r="E5805" s="14" t="s">
        <v>537</v>
      </c>
      <c r="F5805" s="5"/>
      <c r="G5805" s="5"/>
      <c r="H5805" s="5"/>
      <c r="I5805" s="5"/>
      <c r="J5805" s="5"/>
      <c r="K5805" s="5"/>
      <c r="L5805" s="5"/>
      <c r="M5805" s="5">
        <v>0</v>
      </c>
      <c r="N5805" s="5">
        <v>310</v>
      </c>
      <c r="O5805" s="5">
        <v>0</v>
      </c>
      <c r="P5805" s="5">
        <f>N5805</f>
        <v>310</v>
      </c>
      <c r="Q5805" s="5">
        <v>0</v>
      </c>
      <c r="R5805" s="5">
        <v>0</v>
      </c>
      <c r="S5805" s="5">
        <v>0</v>
      </c>
      <c r="T5805" s="5">
        <v>310</v>
      </c>
      <c r="U5805" s="5">
        <f>T5805</f>
        <v>310</v>
      </c>
      <c r="V5805" s="5">
        <v>0</v>
      </c>
      <c r="W5805" s="5">
        <f t="shared" si="4921"/>
        <v>100</v>
      </c>
      <c r="X5805" s="27"/>
    </row>
    <row r="5806" spans="1:24" s="3" customFormat="1" ht="15.75" customHeight="1" x14ac:dyDescent="0.3">
      <c r="A5806" s="7" t="s">
        <v>713</v>
      </c>
      <c r="B5806" s="7" t="s">
        <v>160</v>
      </c>
      <c r="C5806" s="7"/>
      <c r="D5806" s="7"/>
      <c r="E5806" s="18" t="s">
        <v>499</v>
      </c>
      <c r="F5806" s="8">
        <f t="shared" ref="F5806:L5811" si="4936">F5807</f>
        <v>322.39999999999998</v>
      </c>
      <c r="G5806" s="8">
        <f t="shared" si="4936"/>
        <v>322.39999999999998</v>
      </c>
      <c r="H5806" s="8">
        <f t="shared" si="4936"/>
        <v>322.39999999999998</v>
      </c>
      <c r="I5806" s="8">
        <f t="shared" si="4936"/>
        <v>0</v>
      </c>
      <c r="J5806" s="8">
        <f t="shared" si="4936"/>
        <v>0</v>
      </c>
      <c r="K5806" s="8">
        <f t="shared" si="4936"/>
        <v>0</v>
      </c>
      <c r="L5806" s="8">
        <f t="shared" si="4936"/>
        <v>-28.416</v>
      </c>
      <c r="M5806" s="8">
        <f t="shared" si="4924"/>
        <v>293.98399999999998</v>
      </c>
      <c r="N5806" s="8">
        <f t="shared" ref="N5806:O5811" si="4937">N5807</f>
        <v>293.98399999999998</v>
      </c>
      <c r="O5806" s="8">
        <f t="shared" si="4937"/>
        <v>293.98400000000004</v>
      </c>
      <c r="P5806" s="8">
        <f t="shared" ref="P5806:V5811" si="4938">P5807</f>
        <v>176.273</v>
      </c>
      <c r="Q5806" s="8">
        <f t="shared" si="4938"/>
        <v>176.273</v>
      </c>
      <c r="R5806" s="8">
        <f t="shared" si="4938"/>
        <v>0</v>
      </c>
      <c r="S5806" s="8">
        <f t="shared" si="4938"/>
        <v>0</v>
      </c>
      <c r="T5806" s="8">
        <f t="shared" si="4938"/>
        <v>293.78699999999998</v>
      </c>
      <c r="U5806" s="8">
        <f t="shared" si="4938"/>
        <v>176.2722</v>
      </c>
      <c r="V5806" s="40">
        <f t="shared" si="4938"/>
        <v>0</v>
      </c>
      <c r="W5806" s="8">
        <f t="shared" si="4921"/>
        <v>99.932989550451722</v>
      </c>
      <c r="X5806" s="22"/>
    </row>
    <row r="5807" spans="1:24" s="10" customFormat="1" ht="15.75" customHeight="1" x14ac:dyDescent="0.3">
      <c r="A5807" s="9" t="s">
        <v>713</v>
      </c>
      <c r="B5807" s="9" t="s">
        <v>1777</v>
      </c>
      <c r="C5807" s="9"/>
      <c r="D5807" s="9"/>
      <c r="E5807" s="13" t="s">
        <v>525</v>
      </c>
      <c r="F5807" s="11">
        <f t="shared" si="4936"/>
        <v>322.39999999999998</v>
      </c>
      <c r="G5807" s="11">
        <f t="shared" si="4936"/>
        <v>322.39999999999998</v>
      </c>
      <c r="H5807" s="11">
        <f t="shared" si="4936"/>
        <v>322.39999999999998</v>
      </c>
      <c r="I5807" s="11">
        <f t="shared" si="4936"/>
        <v>0</v>
      </c>
      <c r="J5807" s="11">
        <f t="shared" si="4936"/>
        <v>0</v>
      </c>
      <c r="K5807" s="11">
        <f t="shared" si="4936"/>
        <v>0</v>
      </c>
      <c r="L5807" s="11">
        <f t="shared" si="4936"/>
        <v>-28.416</v>
      </c>
      <c r="M5807" s="11">
        <f t="shared" si="4924"/>
        <v>293.98399999999998</v>
      </c>
      <c r="N5807" s="11">
        <f t="shared" si="4937"/>
        <v>293.98399999999998</v>
      </c>
      <c r="O5807" s="11">
        <f t="shared" si="4937"/>
        <v>293.98400000000004</v>
      </c>
      <c r="P5807" s="11">
        <f t="shared" si="4938"/>
        <v>176.273</v>
      </c>
      <c r="Q5807" s="11">
        <f t="shared" si="4938"/>
        <v>176.273</v>
      </c>
      <c r="R5807" s="11">
        <f t="shared" si="4938"/>
        <v>0</v>
      </c>
      <c r="S5807" s="11">
        <f t="shared" si="4938"/>
        <v>0</v>
      </c>
      <c r="T5807" s="11">
        <f t="shared" si="4938"/>
        <v>293.78699999999998</v>
      </c>
      <c r="U5807" s="11">
        <f t="shared" si="4938"/>
        <v>176.2722</v>
      </c>
      <c r="V5807" s="41">
        <f t="shared" si="4938"/>
        <v>0</v>
      </c>
      <c r="W5807" s="11">
        <f t="shared" si="4921"/>
        <v>99.932989550451722</v>
      </c>
      <c r="X5807" s="26"/>
    </row>
    <row r="5808" spans="1:24" ht="47.25" customHeight="1" x14ac:dyDescent="0.3">
      <c r="A5808" s="4" t="s">
        <v>713</v>
      </c>
      <c r="B5808" s="4" t="s">
        <v>1777</v>
      </c>
      <c r="C5808" s="4" t="s">
        <v>110</v>
      </c>
      <c r="D5808" s="4"/>
      <c r="E5808" s="14" t="s">
        <v>1092</v>
      </c>
      <c r="F5808" s="5">
        <f t="shared" si="4936"/>
        <v>322.39999999999998</v>
      </c>
      <c r="G5808" s="5">
        <f t="shared" si="4936"/>
        <v>322.39999999999998</v>
      </c>
      <c r="H5808" s="5">
        <f t="shared" si="4936"/>
        <v>322.39999999999998</v>
      </c>
      <c r="I5808" s="5">
        <f t="shared" si="4936"/>
        <v>0</v>
      </c>
      <c r="J5808" s="5">
        <f t="shared" si="4936"/>
        <v>0</v>
      </c>
      <c r="K5808" s="5">
        <f t="shared" si="4936"/>
        <v>0</v>
      </c>
      <c r="L5808" s="5">
        <f t="shared" si="4936"/>
        <v>-28.416</v>
      </c>
      <c r="M5808" s="5">
        <f t="shared" si="4924"/>
        <v>293.98399999999998</v>
      </c>
      <c r="N5808" s="5">
        <f t="shared" si="4937"/>
        <v>293.98399999999998</v>
      </c>
      <c r="O5808" s="5">
        <f t="shared" si="4937"/>
        <v>293.98400000000004</v>
      </c>
      <c r="P5808" s="5">
        <f t="shared" si="4938"/>
        <v>176.273</v>
      </c>
      <c r="Q5808" s="5">
        <f t="shared" si="4938"/>
        <v>176.273</v>
      </c>
      <c r="R5808" s="5">
        <f t="shared" si="4938"/>
        <v>0</v>
      </c>
      <c r="S5808" s="5">
        <f t="shared" si="4938"/>
        <v>0</v>
      </c>
      <c r="T5808" s="5">
        <f t="shared" si="4938"/>
        <v>293.78699999999998</v>
      </c>
      <c r="U5808" s="5">
        <f t="shared" si="4938"/>
        <v>176.2722</v>
      </c>
      <c r="V5808" s="42">
        <f t="shared" si="4938"/>
        <v>0</v>
      </c>
      <c r="W5808" s="5">
        <f t="shared" si="4921"/>
        <v>99.932989550451722</v>
      </c>
      <c r="X5808" s="27"/>
    </row>
    <row r="5809" spans="1:24" ht="63" customHeight="1" x14ac:dyDescent="0.3">
      <c r="A5809" s="4" t="s">
        <v>713</v>
      </c>
      <c r="B5809" s="4" t="s">
        <v>1777</v>
      </c>
      <c r="C5809" s="4" t="s">
        <v>158</v>
      </c>
      <c r="D5809" s="4"/>
      <c r="E5809" s="14" t="s">
        <v>1093</v>
      </c>
      <c r="F5809" s="5">
        <f t="shared" si="4936"/>
        <v>322.39999999999998</v>
      </c>
      <c r="G5809" s="5">
        <f t="shared" si="4936"/>
        <v>322.39999999999998</v>
      </c>
      <c r="H5809" s="5">
        <f t="shared" si="4936"/>
        <v>322.39999999999998</v>
      </c>
      <c r="I5809" s="5">
        <f t="shared" si="4936"/>
        <v>0</v>
      </c>
      <c r="J5809" s="5">
        <f t="shared" si="4936"/>
        <v>0</v>
      </c>
      <c r="K5809" s="5">
        <f t="shared" si="4936"/>
        <v>0</v>
      </c>
      <c r="L5809" s="5">
        <f t="shared" si="4936"/>
        <v>-28.416</v>
      </c>
      <c r="M5809" s="5">
        <f t="shared" si="4924"/>
        <v>293.98399999999998</v>
      </c>
      <c r="N5809" s="5">
        <f t="shared" si="4937"/>
        <v>293.98399999999998</v>
      </c>
      <c r="O5809" s="5">
        <f t="shared" si="4937"/>
        <v>293.98400000000004</v>
      </c>
      <c r="P5809" s="5">
        <f t="shared" si="4938"/>
        <v>176.273</v>
      </c>
      <c r="Q5809" s="5">
        <f t="shared" si="4938"/>
        <v>176.273</v>
      </c>
      <c r="R5809" s="5">
        <f t="shared" si="4938"/>
        <v>0</v>
      </c>
      <c r="S5809" s="5">
        <f t="shared" si="4938"/>
        <v>0</v>
      </c>
      <c r="T5809" s="5">
        <f t="shared" si="4938"/>
        <v>293.78699999999998</v>
      </c>
      <c r="U5809" s="5">
        <f t="shared" si="4938"/>
        <v>176.2722</v>
      </c>
      <c r="V5809" s="42">
        <f t="shared" si="4938"/>
        <v>0</v>
      </c>
      <c r="W5809" s="5">
        <f t="shared" si="4921"/>
        <v>99.932989550451722</v>
      </c>
      <c r="X5809" s="27"/>
    </row>
    <row r="5810" spans="1:24" ht="47.25" customHeight="1" x14ac:dyDescent="0.3">
      <c r="A5810" s="4" t="s">
        <v>713</v>
      </c>
      <c r="B5810" s="4" t="s">
        <v>1777</v>
      </c>
      <c r="C5810" s="4" t="s">
        <v>162</v>
      </c>
      <c r="D5810" s="4"/>
      <c r="E5810" s="14" t="s">
        <v>1094</v>
      </c>
      <c r="F5810" s="5">
        <f t="shared" si="4936"/>
        <v>322.39999999999998</v>
      </c>
      <c r="G5810" s="5">
        <f t="shared" si="4936"/>
        <v>322.39999999999998</v>
      </c>
      <c r="H5810" s="5">
        <f t="shared" si="4936"/>
        <v>322.39999999999998</v>
      </c>
      <c r="I5810" s="5">
        <f t="shared" si="4936"/>
        <v>0</v>
      </c>
      <c r="J5810" s="5">
        <f t="shared" si="4936"/>
        <v>0</v>
      </c>
      <c r="K5810" s="5">
        <f t="shared" si="4936"/>
        <v>0</v>
      </c>
      <c r="L5810" s="5">
        <f t="shared" si="4936"/>
        <v>-28.416</v>
      </c>
      <c r="M5810" s="5">
        <f t="shared" si="4924"/>
        <v>293.98399999999998</v>
      </c>
      <c r="N5810" s="5">
        <f t="shared" si="4937"/>
        <v>293.98399999999998</v>
      </c>
      <c r="O5810" s="5">
        <f t="shared" si="4937"/>
        <v>293.98400000000004</v>
      </c>
      <c r="P5810" s="5">
        <f t="shared" si="4938"/>
        <v>176.273</v>
      </c>
      <c r="Q5810" s="5">
        <f t="shared" si="4938"/>
        <v>176.273</v>
      </c>
      <c r="R5810" s="5">
        <f t="shared" si="4938"/>
        <v>0</v>
      </c>
      <c r="S5810" s="5">
        <f t="shared" si="4938"/>
        <v>0</v>
      </c>
      <c r="T5810" s="5">
        <f t="shared" si="4938"/>
        <v>293.78699999999998</v>
      </c>
      <c r="U5810" s="5">
        <f t="shared" si="4938"/>
        <v>176.2722</v>
      </c>
      <c r="V5810" s="42">
        <f t="shared" si="4938"/>
        <v>0</v>
      </c>
      <c r="W5810" s="5">
        <f t="shared" si="4921"/>
        <v>99.932989550451722</v>
      </c>
      <c r="X5810" s="27"/>
    </row>
    <row r="5811" spans="1:24" ht="47.25" customHeight="1" x14ac:dyDescent="0.3">
      <c r="A5811" s="4" t="s">
        <v>713</v>
      </c>
      <c r="B5811" s="4" t="s">
        <v>1777</v>
      </c>
      <c r="C5811" s="4" t="s">
        <v>161</v>
      </c>
      <c r="D5811" s="4"/>
      <c r="E5811" s="14" t="s">
        <v>595</v>
      </c>
      <c r="F5811" s="5">
        <f t="shared" si="4936"/>
        <v>322.39999999999998</v>
      </c>
      <c r="G5811" s="5">
        <f t="shared" si="4936"/>
        <v>322.39999999999998</v>
      </c>
      <c r="H5811" s="5">
        <f t="shared" si="4936"/>
        <v>322.39999999999998</v>
      </c>
      <c r="I5811" s="5">
        <f t="shared" si="4936"/>
        <v>0</v>
      </c>
      <c r="J5811" s="5">
        <f t="shared" si="4936"/>
        <v>0</v>
      </c>
      <c r="K5811" s="5">
        <f t="shared" si="4936"/>
        <v>0</v>
      </c>
      <c r="L5811" s="5">
        <f t="shared" si="4936"/>
        <v>-28.416</v>
      </c>
      <c r="M5811" s="5">
        <f t="shared" si="4924"/>
        <v>293.98399999999998</v>
      </c>
      <c r="N5811" s="5">
        <f t="shared" si="4937"/>
        <v>293.98399999999998</v>
      </c>
      <c r="O5811" s="5">
        <f t="shared" si="4937"/>
        <v>293.98400000000004</v>
      </c>
      <c r="P5811" s="5">
        <f t="shared" si="4938"/>
        <v>176.273</v>
      </c>
      <c r="Q5811" s="5">
        <f t="shared" si="4938"/>
        <v>176.273</v>
      </c>
      <c r="R5811" s="5">
        <f t="shared" si="4938"/>
        <v>0</v>
      </c>
      <c r="S5811" s="5">
        <f t="shared" si="4938"/>
        <v>0</v>
      </c>
      <c r="T5811" s="5">
        <f t="shared" si="4938"/>
        <v>293.78699999999998</v>
      </c>
      <c r="U5811" s="5">
        <f t="shared" si="4938"/>
        <v>176.2722</v>
      </c>
      <c r="V5811" s="42">
        <f t="shared" si="4938"/>
        <v>0</v>
      </c>
      <c r="W5811" s="5">
        <f t="shared" si="4921"/>
        <v>99.932989550451722</v>
      </c>
      <c r="X5811" s="27"/>
    </row>
    <row r="5812" spans="1:24" ht="31.5" customHeight="1" x14ac:dyDescent="0.3">
      <c r="A5812" s="4" t="s">
        <v>713</v>
      </c>
      <c r="B5812" s="4" t="s">
        <v>1777</v>
      </c>
      <c r="C5812" s="4" t="s">
        <v>161</v>
      </c>
      <c r="D5812" s="4" t="s">
        <v>87</v>
      </c>
      <c r="E5812" s="14" t="s">
        <v>541</v>
      </c>
      <c r="F5812" s="5">
        <f t="shared" ref="F5812:L5812" si="4939">F5813+F5814</f>
        <v>322.39999999999998</v>
      </c>
      <c r="G5812" s="5">
        <f t="shared" si="4939"/>
        <v>322.39999999999998</v>
      </c>
      <c r="H5812" s="5">
        <f t="shared" si="4939"/>
        <v>322.39999999999998</v>
      </c>
      <c r="I5812" s="5">
        <f t="shared" si="4939"/>
        <v>0</v>
      </c>
      <c r="J5812" s="5">
        <f t="shared" si="4939"/>
        <v>0</v>
      </c>
      <c r="K5812" s="5">
        <f t="shared" si="4939"/>
        <v>0</v>
      </c>
      <c r="L5812" s="5">
        <f t="shared" si="4939"/>
        <v>-28.416</v>
      </c>
      <c r="M5812" s="5">
        <f t="shared" si="4924"/>
        <v>293.98399999999998</v>
      </c>
      <c r="N5812" s="5">
        <f>N5813+N5814</f>
        <v>293.98399999999998</v>
      </c>
      <c r="O5812" s="5">
        <f>O5813+O5814</f>
        <v>293.98400000000004</v>
      </c>
      <c r="P5812" s="5">
        <f t="shared" ref="P5812:V5812" si="4940">P5813+P5814</f>
        <v>176.273</v>
      </c>
      <c r="Q5812" s="5">
        <f t="shared" si="4940"/>
        <v>176.273</v>
      </c>
      <c r="R5812" s="5">
        <f t="shared" si="4940"/>
        <v>0</v>
      </c>
      <c r="S5812" s="5">
        <f t="shared" si="4940"/>
        <v>0</v>
      </c>
      <c r="T5812" s="5">
        <f t="shared" si="4940"/>
        <v>293.78699999999998</v>
      </c>
      <c r="U5812" s="5">
        <f t="shared" si="4940"/>
        <v>176.2722</v>
      </c>
      <c r="V5812" s="42">
        <f t="shared" si="4940"/>
        <v>0</v>
      </c>
      <c r="W5812" s="5">
        <f t="shared" si="4921"/>
        <v>99.932989550451722</v>
      </c>
      <c r="X5812" s="27"/>
    </row>
    <row r="5813" spans="1:24" ht="15.75" customHeight="1" x14ac:dyDescent="0.3">
      <c r="A5813" s="4" t="s">
        <v>713</v>
      </c>
      <c r="B5813" s="4" t="s">
        <v>1777</v>
      </c>
      <c r="C5813" s="4" t="s">
        <v>161</v>
      </c>
      <c r="D5813" s="4" t="s">
        <v>121</v>
      </c>
      <c r="E5813" s="14" t="s">
        <v>542</v>
      </c>
      <c r="F5813" s="5">
        <v>105.5</v>
      </c>
      <c r="G5813" s="5">
        <v>105.5</v>
      </c>
      <c r="H5813" s="5">
        <v>105.5</v>
      </c>
      <c r="I5813" s="5"/>
      <c r="J5813" s="5"/>
      <c r="K5813" s="5"/>
      <c r="L5813" s="5">
        <v>-2E-3</v>
      </c>
      <c r="M5813" s="5">
        <f t="shared" si="4924"/>
        <v>105.498</v>
      </c>
      <c r="N5813" s="5">
        <v>117.51479999999999</v>
      </c>
      <c r="O5813" s="5">
        <f>45.198+72.3168</f>
        <v>117.51480000000001</v>
      </c>
      <c r="P5813" s="5">
        <v>72.316800000000001</v>
      </c>
      <c r="Q5813" s="5">
        <v>72.316800000000001</v>
      </c>
      <c r="R5813" s="5">
        <v>0</v>
      </c>
      <c r="S5813" s="5">
        <v>0</v>
      </c>
      <c r="T5813" s="5">
        <v>117.51479999999999</v>
      </c>
      <c r="U5813" s="5">
        <v>72.316800000000001</v>
      </c>
      <c r="V5813" s="42">
        <v>0</v>
      </c>
      <c r="W5813" s="5">
        <f t="shared" si="4921"/>
        <v>100</v>
      </c>
      <c r="X5813" s="27"/>
    </row>
    <row r="5814" spans="1:24" ht="15.75" customHeight="1" x14ac:dyDescent="0.3">
      <c r="A5814" s="4" t="s">
        <v>713</v>
      </c>
      <c r="B5814" s="4" t="s">
        <v>1777</v>
      </c>
      <c r="C5814" s="4" t="s">
        <v>161</v>
      </c>
      <c r="D5814" s="4" t="s">
        <v>99</v>
      </c>
      <c r="E5814" s="14" t="s">
        <v>543</v>
      </c>
      <c r="F5814" s="5">
        <v>216.9</v>
      </c>
      <c r="G5814" s="5">
        <v>216.9</v>
      </c>
      <c r="H5814" s="5">
        <v>216.9</v>
      </c>
      <c r="I5814" s="5"/>
      <c r="J5814" s="5"/>
      <c r="K5814" s="5"/>
      <c r="L5814" s="5">
        <v>-28.414000000000001</v>
      </c>
      <c r="M5814" s="5">
        <f t="shared" si="4924"/>
        <v>188.48599999999999</v>
      </c>
      <c r="N5814" s="5">
        <v>176.4692</v>
      </c>
      <c r="O5814" s="5">
        <f>72.513+103.9562</f>
        <v>176.4692</v>
      </c>
      <c r="P5814" s="5">
        <v>103.9562</v>
      </c>
      <c r="Q5814" s="5">
        <v>103.9562</v>
      </c>
      <c r="R5814" s="5">
        <v>0</v>
      </c>
      <c r="S5814" s="5">
        <v>0</v>
      </c>
      <c r="T5814" s="5">
        <v>176.2722</v>
      </c>
      <c r="U5814" s="5">
        <v>103.9554</v>
      </c>
      <c r="V5814" s="42">
        <v>0</v>
      </c>
      <c r="W5814" s="5">
        <f t="shared" si="4921"/>
        <v>99.888365788477543</v>
      </c>
      <c r="X5814" s="27"/>
    </row>
    <row r="5815" spans="1:24" s="3" customFormat="1" ht="15.75" customHeight="1" x14ac:dyDescent="0.3">
      <c r="A5815" s="7" t="s">
        <v>713</v>
      </c>
      <c r="B5815" s="7" t="s">
        <v>37</v>
      </c>
      <c r="C5815" s="7"/>
      <c r="D5815" s="7"/>
      <c r="E5815" s="18" t="s">
        <v>894</v>
      </c>
      <c r="F5815" s="8">
        <f t="shared" ref="F5815:L5815" si="4941">F5816+F5927+F5953+F5963</f>
        <v>946935.39999999991</v>
      </c>
      <c r="G5815" s="8">
        <f t="shared" si="4941"/>
        <v>944017.5</v>
      </c>
      <c r="H5815" s="8">
        <f t="shared" si="4941"/>
        <v>895615.1</v>
      </c>
      <c r="I5815" s="8">
        <f t="shared" si="4941"/>
        <v>0</v>
      </c>
      <c r="J5815" s="8">
        <f t="shared" si="4941"/>
        <v>0</v>
      </c>
      <c r="K5815" s="8">
        <f t="shared" si="4941"/>
        <v>0</v>
      </c>
      <c r="L5815" s="8">
        <f t="shared" si="4941"/>
        <v>-8129.5449999999983</v>
      </c>
      <c r="M5815" s="8">
        <f t="shared" si="4924"/>
        <v>938805.85499999986</v>
      </c>
      <c r="N5815" s="8">
        <f t="shared" ref="N5815:V5815" si="4942">N5816+N5927+N5953+N5963</f>
        <v>946492.9922199999</v>
      </c>
      <c r="O5815" s="8">
        <f t="shared" si="4942"/>
        <v>702869.48427999998</v>
      </c>
      <c r="P5815" s="8">
        <f t="shared" si="4942"/>
        <v>8253.1579500000007</v>
      </c>
      <c r="Q5815" s="8">
        <f t="shared" si="4942"/>
        <v>2521.33995</v>
      </c>
      <c r="R5815" s="8">
        <f t="shared" si="4942"/>
        <v>4699.8</v>
      </c>
      <c r="S5815" s="8">
        <f t="shared" si="4942"/>
        <v>4699.8</v>
      </c>
      <c r="T5815" s="8">
        <f t="shared" si="4942"/>
        <v>934474.65965000005</v>
      </c>
      <c r="U5815" s="8">
        <f t="shared" si="4942"/>
        <v>8139.0038500000001</v>
      </c>
      <c r="V5815" s="40">
        <f t="shared" si="4942"/>
        <v>4699.8</v>
      </c>
      <c r="W5815" s="8">
        <f t="shared" si="4921"/>
        <v>98.730224875536493</v>
      </c>
      <c r="X5815" s="22"/>
    </row>
    <row r="5816" spans="1:24" s="10" customFormat="1" ht="15.75" customHeight="1" x14ac:dyDescent="0.3">
      <c r="A5816" s="9" t="s">
        <v>713</v>
      </c>
      <c r="B5816" s="9" t="s">
        <v>1783</v>
      </c>
      <c r="C5816" s="9"/>
      <c r="D5816" s="9"/>
      <c r="E5816" s="13" t="s">
        <v>740</v>
      </c>
      <c r="F5816" s="11">
        <f t="shared" ref="F5816:K5816" si="4943">F5817+F5915</f>
        <v>780527.89999999991</v>
      </c>
      <c r="G5816" s="11">
        <f t="shared" si="4943"/>
        <v>777610</v>
      </c>
      <c r="H5816" s="11">
        <f t="shared" si="4943"/>
        <v>729207.6</v>
      </c>
      <c r="I5816" s="11">
        <f t="shared" si="4943"/>
        <v>0</v>
      </c>
      <c r="J5816" s="11">
        <f t="shared" si="4943"/>
        <v>0</v>
      </c>
      <c r="K5816" s="11">
        <f t="shared" si="4943"/>
        <v>0</v>
      </c>
      <c r="L5816" s="11">
        <f>L5817+L5915+L5922</f>
        <v>1157.3050000000021</v>
      </c>
      <c r="M5816" s="11">
        <f t="shared" si="4924"/>
        <v>781685.20499999996</v>
      </c>
      <c r="N5816" s="11">
        <f t="shared" ref="N5816:V5816" si="4944">N5817+N5915+N5922</f>
        <v>789372.34289999993</v>
      </c>
      <c r="O5816" s="11">
        <f t="shared" si="4944"/>
        <v>571691.50521999993</v>
      </c>
      <c r="P5816" s="11">
        <f t="shared" si="4944"/>
        <v>8253.1579500000007</v>
      </c>
      <c r="Q5816" s="11">
        <f t="shared" si="4944"/>
        <v>2521.33995</v>
      </c>
      <c r="R5816" s="11">
        <f t="shared" si="4944"/>
        <v>4699.8</v>
      </c>
      <c r="S5816" s="11">
        <f t="shared" si="4944"/>
        <v>4699.8</v>
      </c>
      <c r="T5816" s="11">
        <f t="shared" si="4944"/>
        <v>777366.23764000006</v>
      </c>
      <c r="U5816" s="11">
        <f t="shared" si="4944"/>
        <v>8139.0038500000001</v>
      </c>
      <c r="V5816" s="41">
        <f t="shared" si="4944"/>
        <v>4699.8</v>
      </c>
      <c r="W5816" s="11">
        <f t="shared" si="4921"/>
        <v>98.479031426931968</v>
      </c>
      <c r="X5816" s="26"/>
    </row>
    <row r="5817" spans="1:24" ht="31.5" customHeight="1" x14ac:dyDescent="0.3">
      <c r="A5817" s="4" t="s">
        <v>713</v>
      </c>
      <c r="B5817" s="4" t="s">
        <v>1783</v>
      </c>
      <c r="C5817" s="4" t="s">
        <v>635</v>
      </c>
      <c r="D5817" s="4"/>
      <c r="E5817" s="14" t="s">
        <v>1081</v>
      </c>
      <c r="F5817" s="5">
        <f t="shared" ref="F5817:L5817" si="4945">F5818+F5886</f>
        <v>779043.99999999988</v>
      </c>
      <c r="G5817" s="5">
        <f t="shared" si="4945"/>
        <v>776126.1</v>
      </c>
      <c r="H5817" s="5">
        <f t="shared" si="4945"/>
        <v>729207.6</v>
      </c>
      <c r="I5817" s="5">
        <f t="shared" si="4945"/>
        <v>0</v>
      </c>
      <c r="J5817" s="5">
        <f t="shared" si="4945"/>
        <v>0</v>
      </c>
      <c r="K5817" s="5">
        <f t="shared" si="4945"/>
        <v>0</v>
      </c>
      <c r="L5817" s="5">
        <f t="shared" si="4945"/>
        <v>1157.3050000000021</v>
      </c>
      <c r="M5817" s="5">
        <f t="shared" si="4924"/>
        <v>780201.30499999993</v>
      </c>
      <c r="N5817" s="5">
        <f t="shared" ref="N5817:V5817" si="4946">N5818+N5886</f>
        <v>786664.44289999991</v>
      </c>
      <c r="O5817" s="5">
        <f t="shared" si="4946"/>
        <v>569083.60521999991</v>
      </c>
      <c r="P5817" s="5">
        <f t="shared" si="4946"/>
        <v>8253.1579500000007</v>
      </c>
      <c r="Q5817" s="5">
        <f t="shared" ref="Q5817" si="4947">Q5818+Q5886</f>
        <v>2521.33995</v>
      </c>
      <c r="R5817" s="5">
        <f t="shared" si="4946"/>
        <v>4699.8</v>
      </c>
      <c r="S5817" s="5">
        <f t="shared" si="4946"/>
        <v>4699.8</v>
      </c>
      <c r="T5817" s="5">
        <f t="shared" si="4946"/>
        <v>774658.33764000004</v>
      </c>
      <c r="U5817" s="5">
        <f t="shared" si="4946"/>
        <v>8139.0038500000001</v>
      </c>
      <c r="V5817" s="42">
        <f t="shared" si="4946"/>
        <v>4699.8</v>
      </c>
      <c r="W5817" s="5">
        <f t="shared" si="4921"/>
        <v>98.473795864506101</v>
      </c>
      <c r="X5817" s="27"/>
    </row>
    <row r="5818" spans="1:24" ht="31.5" customHeight="1" x14ac:dyDescent="0.3">
      <c r="A5818" s="4" t="s">
        <v>713</v>
      </c>
      <c r="B5818" s="4" t="s">
        <v>1783</v>
      </c>
      <c r="C5818" s="4" t="s">
        <v>636</v>
      </c>
      <c r="D5818" s="4"/>
      <c r="E5818" s="14" t="s">
        <v>1082</v>
      </c>
      <c r="F5818" s="5">
        <f t="shared" ref="F5818:L5818" si="4948">F5827+F5843+F5868+F5819+F5877</f>
        <v>674213.89999999991</v>
      </c>
      <c r="G5818" s="5">
        <f t="shared" si="4948"/>
        <v>671296</v>
      </c>
      <c r="H5818" s="5">
        <f t="shared" si="4948"/>
        <v>624377.5</v>
      </c>
      <c r="I5818" s="5">
        <f t="shared" si="4948"/>
        <v>0</v>
      </c>
      <c r="J5818" s="5">
        <f t="shared" si="4948"/>
        <v>0</v>
      </c>
      <c r="K5818" s="5">
        <f t="shared" si="4948"/>
        <v>0</v>
      </c>
      <c r="L5818" s="5">
        <f t="shared" si="4948"/>
        <v>-15101.637999999999</v>
      </c>
      <c r="M5818" s="5">
        <f t="shared" si="4924"/>
        <v>659112.26199999987</v>
      </c>
      <c r="N5818" s="5">
        <f t="shared" ref="N5818:V5818" si="4949">N5827+N5843+N5868+N5819+N5877</f>
        <v>665575.39989999996</v>
      </c>
      <c r="O5818" s="5">
        <f t="shared" si="4949"/>
        <v>482775.02774999995</v>
      </c>
      <c r="P5818" s="5">
        <f t="shared" si="4949"/>
        <v>8253.1579500000007</v>
      </c>
      <c r="Q5818" s="5">
        <f t="shared" ref="Q5818" si="4950">Q5827+Q5843+Q5868+Q5819+Q5877</f>
        <v>2521.33995</v>
      </c>
      <c r="R5818" s="5">
        <f t="shared" si="4949"/>
        <v>4699.8</v>
      </c>
      <c r="S5818" s="5">
        <f t="shared" si="4949"/>
        <v>4699.8</v>
      </c>
      <c r="T5818" s="5">
        <f t="shared" si="4949"/>
        <v>653684.35389999999</v>
      </c>
      <c r="U5818" s="5">
        <f t="shared" si="4949"/>
        <v>8139.0038500000001</v>
      </c>
      <c r="V5818" s="42">
        <f t="shared" si="4949"/>
        <v>4699.8</v>
      </c>
      <c r="W5818" s="5">
        <f t="shared" si="4921"/>
        <v>98.213418644711552</v>
      </c>
      <c r="X5818" s="27"/>
    </row>
    <row r="5819" spans="1:24" ht="63" customHeight="1" x14ac:dyDescent="0.3">
      <c r="A5819" s="4" t="s">
        <v>713</v>
      </c>
      <c r="B5819" s="4" t="s">
        <v>1783</v>
      </c>
      <c r="C5819" s="4" t="s">
        <v>637</v>
      </c>
      <c r="D5819" s="4"/>
      <c r="E5819" s="14" t="s">
        <v>1083</v>
      </c>
      <c r="F5819" s="5">
        <f t="shared" ref="F5819:L5819" si="4951">F5820+F5823</f>
        <v>9180.5</v>
      </c>
      <c r="G5819" s="5">
        <f t="shared" si="4951"/>
        <v>0</v>
      </c>
      <c r="H5819" s="5">
        <f t="shared" si="4951"/>
        <v>0</v>
      </c>
      <c r="I5819" s="5">
        <f t="shared" si="4951"/>
        <v>0</v>
      </c>
      <c r="J5819" s="5">
        <f t="shared" si="4951"/>
        <v>0</v>
      </c>
      <c r="K5819" s="5">
        <f t="shared" si="4951"/>
        <v>0</v>
      </c>
      <c r="L5819" s="5">
        <f t="shared" si="4951"/>
        <v>-4480.7</v>
      </c>
      <c r="M5819" s="5">
        <f t="shared" si="4924"/>
        <v>4699.8</v>
      </c>
      <c r="N5819" s="5">
        <f>N5820+N5823</f>
        <v>4699.8</v>
      </c>
      <c r="O5819" s="5">
        <f>O5820+O5823</f>
        <v>4699.8</v>
      </c>
      <c r="P5819" s="5">
        <f t="shared" ref="P5819:V5819" si="4952">P5820+P5823</f>
        <v>0</v>
      </c>
      <c r="Q5819" s="5">
        <f t="shared" si="4952"/>
        <v>0</v>
      </c>
      <c r="R5819" s="5">
        <f t="shared" si="4952"/>
        <v>4699.8</v>
      </c>
      <c r="S5819" s="5">
        <f t="shared" si="4952"/>
        <v>4699.8</v>
      </c>
      <c r="T5819" s="5">
        <f>T5820+T5823</f>
        <v>4699.8</v>
      </c>
      <c r="U5819" s="5">
        <f t="shared" si="4952"/>
        <v>0</v>
      </c>
      <c r="V5819" s="42">
        <f t="shared" si="4952"/>
        <v>4699.8</v>
      </c>
      <c r="W5819" s="5">
        <f t="shared" si="4921"/>
        <v>100</v>
      </c>
      <c r="X5819" s="27"/>
    </row>
    <row r="5820" spans="1:24" ht="31.5" hidden="1" customHeight="1" x14ac:dyDescent="0.25">
      <c r="A5820" s="4" t="s">
        <v>713</v>
      </c>
      <c r="B5820" s="4" t="s">
        <v>1783</v>
      </c>
      <c r="C5820" s="4" t="s">
        <v>641</v>
      </c>
      <c r="D5820" s="4"/>
      <c r="E5820" s="14" t="s">
        <v>745</v>
      </c>
      <c r="F5820" s="5">
        <f>F5821</f>
        <v>4480.7</v>
      </c>
      <c r="G5820" s="5">
        <f t="shared" ref="G5820:L5821" si="4953">G5821</f>
        <v>0</v>
      </c>
      <c r="H5820" s="5">
        <f t="shared" si="4953"/>
        <v>0</v>
      </c>
      <c r="I5820" s="5">
        <f t="shared" si="4953"/>
        <v>0</v>
      </c>
      <c r="J5820" s="5">
        <f t="shared" si="4953"/>
        <v>0</v>
      </c>
      <c r="K5820" s="5">
        <f t="shared" si="4953"/>
        <v>0</v>
      </c>
      <c r="L5820" s="5">
        <f t="shared" si="4953"/>
        <v>-4480.7</v>
      </c>
      <c r="M5820" s="5">
        <f t="shared" si="4924"/>
        <v>0</v>
      </c>
      <c r="N5820" s="5">
        <f>N5821</f>
        <v>0</v>
      </c>
      <c r="O5820" s="5">
        <f>O5821</f>
        <v>0</v>
      </c>
      <c r="P5820" s="5">
        <f t="shared" ref="P5820:V5821" si="4954">P5821</f>
        <v>0</v>
      </c>
      <c r="Q5820" s="5">
        <f t="shared" si="4954"/>
        <v>0</v>
      </c>
      <c r="R5820" s="5">
        <f t="shared" si="4954"/>
        <v>0</v>
      </c>
      <c r="S5820" s="5">
        <f t="shared" si="4954"/>
        <v>0</v>
      </c>
      <c r="T5820" s="5">
        <f t="shared" si="4954"/>
        <v>0</v>
      </c>
      <c r="U5820" s="5">
        <f t="shared" si="4954"/>
        <v>0</v>
      </c>
      <c r="V5820" s="42">
        <f t="shared" si="4954"/>
        <v>0</v>
      </c>
      <c r="W5820" s="5" t="e">
        <f t="shared" si="4921"/>
        <v>#DIV/0!</v>
      </c>
      <c r="X5820" s="27" t="s">
        <v>1591</v>
      </c>
    </row>
    <row r="5821" spans="1:24" ht="31.5" hidden="1" customHeight="1" x14ac:dyDescent="0.3">
      <c r="A5821" s="4" t="s">
        <v>713</v>
      </c>
      <c r="B5821" s="4" t="s">
        <v>1783</v>
      </c>
      <c r="C5821" s="4" t="s">
        <v>641</v>
      </c>
      <c r="D5821" s="4" t="s">
        <v>271</v>
      </c>
      <c r="E5821" s="14" t="s">
        <v>539</v>
      </c>
      <c r="F5821" s="5">
        <f>F5822</f>
        <v>4480.7</v>
      </c>
      <c r="G5821" s="5">
        <f t="shared" si="4953"/>
        <v>0</v>
      </c>
      <c r="H5821" s="5">
        <f t="shared" si="4953"/>
        <v>0</v>
      </c>
      <c r="I5821" s="5">
        <f t="shared" si="4953"/>
        <v>0</v>
      </c>
      <c r="J5821" s="5">
        <f t="shared" si="4953"/>
        <v>0</v>
      </c>
      <c r="K5821" s="5">
        <f t="shared" si="4953"/>
        <v>0</v>
      </c>
      <c r="L5821" s="5">
        <f t="shared" si="4953"/>
        <v>-4480.7</v>
      </c>
      <c r="M5821" s="5">
        <f t="shared" si="4924"/>
        <v>0</v>
      </c>
      <c r="N5821" s="5">
        <f>N5822</f>
        <v>0</v>
      </c>
      <c r="O5821" s="5">
        <f>O5822</f>
        <v>0</v>
      </c>
      <c r="P5821" s="5">
        <f t="shared" si="4954"/>
        <v>0</v>
      </c>
      <c r="Q5821" s="5">
        <f t="shared" si="4954"/>
        <v>0</v>
      </c>
      <c r="R5821" s="5">
        <f t="shared" si="4954"/>
        <v>0</v>
      </c>
      <c r="S5821" s="5">
        <f t="shared" si="4954"/>
        <v>0</v>
      </c>
      <c r="T5821" s="5">
        <f t="shared" si="4954"/>
        <v>0</v>
      </c>
      <c r="U5821" s="5">
        <f t="shared" si="4954"/>
        <v>0</v>
      </c>
      <c r="V5821" s="42">
        <f t="shared" si="4954"/>
        <v>0</v>
      </c>
      <c r="W5821" s="5" t="e">
        <f t="shared" si="4921"/>
        <v>#DIV/0!</v>
      </c>
      <c r="X5821" s="27" t="s">
        <v>1591</v>
      </c>
    </row>
    <row r="5822" spans="1:24" ht="15.75" hidden="1" customHeight="1" x14ac:dyDescent="0.3">
      <c r="A5822" s="4" t="s">
        <v>713</v>
      </c>
      <c r="B5822" s="4" t="s">
        <v>1783</v>
      </c>
      <c r="C5822" s="4" t="s">
        <v>641</v>
      </c>
      <c r="D5822" s="4" t="s">
        <v>270</v>
      </c>
      <c r="E5822" s="14" t="s">
        <v>540</v>
      </c>
      <c r="F5822" s="5">
        <v>4480.7</v>
      </c>
      <c r="G5822" s="5"/>
      <c r="H5822" s="5"/>
      <c r="I5822" s="5"/>
      <c r="J5822" s="5"/>
      <c r="K5822" s="5"/>
      <c r="L5822" s="5">
        <v>-4480.7</v>
      </c>
      <c r="M5822" s="5">
        <f t="shared" si="4924"/>
        <v>0</v>
      </c>
      <c r="N5822" s="5">
        <v>0</v>
      </c>
      <c r="O5822" s="5">
        <v>0</v>
      </c>
      <c r="P5822" s="5">
        <v>0</v>
      </c>
      <c r="Q5822" s="5">
        <v>0</v>
      </c>
      <c r="R5822" s="5">
        <f>N5822</f>
        <v>0</v>
      </c>
      <c r="S5822" s="5">
        <v>0</v>
      </c>
      <c r="T5822" s="5">
        <v>0</v>
      </c>
      <c r="U5822" s="5">
        <v>0</v>
      </c>
      <c r="V5822" s="42">
        <v>0</v>
      </c>
      <c r="W5822" s="5" t="e">
        <f t="shared" si="4921"/>
        <v>#DIV/0!</v>
      </c>
      <c r="X5822" s="27" t="s">
        <v>1591</v>
      </c>
    </row>
    <row r="5823" spans="1:24" ht="31.5" customHeight="1" x14ac:dyDescent="0.3">
      <c r="A5823" s="4" t="s">
        <v>713</v>
      </c>
      <c r="B5823" s="4" t="s">
        <v>1783</v>
      </c>
      <c r="C5823" s="4" t="s">
        <v>642</v>
      </c>
      <c r="D5823" s="4"/>
      <c r="E5823" s="14" t="s">
        <v>746</v>
      </c>
      <c r="F5823" s="5">
        <f>F5824</f>
        <v>4699.8</v>
      </c>
      <c r="G5823" s="5">
        <f t="shared" ref="G5823:L5824" si="4955">G5824</f>
        <v>0</v>
      </c>
      <c r="H5823" s="5">
        <f t="shared" si="4955"/>
        <v>0</v>
      </c>
      <c r="I5823" s="5">
        <f t="shared" si="4955"/>
        <v>0</v>
      </c>
      <c r="J5823" s="5">
        <f t="shared" si="4955"/>
        <v>0</v>
      </c>
      <c r="K5823" s="5">
        <f t="shared" si="4955"/>
        <v>0</v>
      </c>
      <c r="L5823" s="5">
        <f t="shared" si="4955"/>
        <v>0</v>
      </c>
      <c r="M5823" s="5">
        <f t="shared" si="4924"/>
        <v>4699.8</v>
      </c>
      <c r="N5823" s="5">
        <f>N5824</f>
        <v>4699.8</v>
      </c>
      <c r="O5823" s="5">
        <f>O5824</f>
        <v>4699.8</v>
      </c>
      <c r="P5823" s="5">
        <f t="shared" ref="P5823:V5823" si="4956">P5824</f>
        <v>0</v>
      </c>
      <c r="Q5823" s="5">
        <f t="shared" si="4956"/>
        <v>0</v>
      </c>
      <c r="R5823" s="5">
        <f t="shared" si="4956"/>
        <v>4699.8</v>
      </c>
      <c r="S5823" s="5">
        <f t="shared" si="4956"/>
        <v>4699.8</v>
      </c>
      <c r="T5823" s="5">
        <f t="shared" si="4956"/>
        <v>4699.8</v>
      </c>
      <c r="U5823" s="5">
        <f t="shared" si="4956"/>
        <v>0</v>
      </c>
      <c r="V5823" s="42">
        <f t="shared" si="4956"/>
        <v>4699.8</v>
      </c>
      <c r="W5823" s="5">
        <f t="shared" si="4921"/>
        <v>100</v>
      </c>
      <c r="X5823" s="27"/>
    </row>
    <row r="5824" spans="1:24" ht="31.5" customHeight="1" x14ac:dyDescent="0.3">
      <c r="A5824" s="4" t="s">
        <v>713</v>
      </c>
      <c r="B5824" s="4" t="s">
        <v>1783</v>
      </c>
      <c r="C5824" s="4" t="s">
        <v>642</v>
      </c>
      <c r="D5824" s="4" t="s">
        <v>271</v>
      </c>
      <c r="E5824" s="14" t="s">
        <v>539</v>
      </c>
      <c r="F5824" s="5">
        <f>F5825</f>
        <v>4699.8</v>
      </c>
      <c r="G5824" s="5">
        <f t="shared" si="4955"/>
        <v>0</v>
      </c>
      <c r="H5824" s="5">
        <f t="shared" si="4955"/>
        <v>0</v>
      </c>
      <c r="I5824" s="5">
        <f t="shared" si="4955"/>
        <v>0</v>
      </c>
      <c r="J5824" s="5">
        <f t="shared" si="4955"/>
        <v>0</v>
      </c>
      <c r="K5824" s="5">
        <f t="shared" si="4955"/>
        <v>0</v>
      </c>
      <c r="L5824" s="5">
        <f>L5825+L5826</f>
        <v>0</v>
      </c>
      <c r="M5824" s="5">
        <f t="shared" si="4924"/>
        <v>4699.8</v>
      </c>
      <c r="N5824" s="5">
        <f>N5825+N5826</f>
        <v>4699.8</v>
      </c>
      <c r="O5824" s="5">
        <f t="shared" ref="O5824:V5824" si="4957">O5825+O5826</f>
        <v>4699.8</v>
      </c>
      <c r="P5824" s="5">
        <f t="shared" si="4957"/>
        <v>0</v>
      </c>
      <c r="Q5824" s="5">
        <f t="shared" si="4957"/>
        <v>0</v>
      </c>
      <c r="R5824" s="5">
        <f t="shared" si="4957"/>
        <v>4699.8</v>
      </c>
      <c r="S5824" s="5">
        <f t="shared" si="4957"/>
        <v>4699.8</v>
      </c>
      <c r="T5824" s="5">
        <f t="shared" si="4957"/>
        <v>4699.8</v>
      </c>
      <c r="U5824" s="5">
        <f t="shared" si="4957"/>
        <v>0</v>
      </c>
      <c r="V5824" s="42">
        <f t="shared" si="4957"/>
        <v>4699.8</v>
      </c>
      <c r="W5824" s="5">
        <f t="shared" si="4921"/>
        <v>100</v>
      </c>
      <c r="X5824" s="27"/>
    </row>
    <row r="5825" spans="1:25" ht="15.75" hidden="1" customHeight="1" x14ac:dyDescent="0.3">
      <c r="A5825" s="4" t="s">
        <v>713</v>
      </c>
      <c r="B5825" s="4" t="s">
        <v>1783</v>
      </c>
      <c r="C5825" s="4" t="s">
        <v>642</v>
      </c>
      <c r="D5825" s="4" t="s">
        <v>270</v>
      </c>
      <c r="E5825" s="14" t="s">
        <v>540</v>
      </c>
      <c r="F5825" s="5">
        <v>4699.8</v>
      </c>
      <c r="G5825" s="5"/>
      <c r="H5825" s="5"/>
      <c r="I5825" s="5"/>
      <c r="J5825" s="5"/>
      <c r="K5825" s="5"/>
      <c r="L5825" s="5">
        <v>-4699.8</v>
      </c>
      <c r="M5825" s="5">
        <f t="shared" si="4924"/>
        <v>0</v>
      </c>
      <c r="N5825" s="5">
        <v>0</v>
      </c>
      <c r="O5825" s="5">
        <v>0</v>
      </c>
      <c r="P5825" s="5">
        <v>0</v>
      </c>
      <c r="Q5825" s="5">
        <v>0</v>
      </c>
      <c r="R5825" s="5">
        <f>N5825</f>
        <v>0</v>
      </c>
      <c r="S5825" s="5">
        <f>O5825</f>
        <v>0</v>
      </c>
      <c r="T5825" s="5">
        <v>0</v>
      </c>
      <c r="U5825" s="5">
        <v>0</v>
      </c>
      <c r="V5825" s="42">
        <v>0</v>
      </c>
      <c r="W5825" s="5" t="e">
        <f t="shared" si="4921"/>
        <v>#DIV/0!</v>
      </c>
      <c r="X5825" s="25" t="s">
        <v>1591</v>
      </c>
    </row>
    <row r="5826" spans="1:25" ht="110.25" customHeight="1" x14ac:dyDescent="0.3">
      <c r="A5826" s="4" t="s">
        <v>713</v>
      </c>
      <c r="B5826" s="4" t="s">
        <v>1783</v>
      </c>
      <c r="C5826" s="4" t="s">
        <v>642</v>
      </c>
      <c r="D5826" s="4" t="s">
        <v>663</v>
      </c>
      <c r="E5826" s="14" t="s">
        <v>734</v>
      </c>
      <c r="F5826" s="5"/>
      <c r="G5826" s="5"/>
      <c r="H5826" s="5"/>
      <c r="I5826" s="5"/>
      <c r="J5826" s="5"/>
      <c r="K5826" s="5"/>
      <c r="L5826" s="5">
        <v>4699.8</v>
      </c>
      <c r="M5826" s="5">
        <f>L5826</f>
        <v>4699.8</v>
      </c>
      <c r="N5826" s="5">
        <v>4699.8</v>
      </c>
      <c r="O5826" s="5">
        <v>4699.8</v>
      </c>
      <c r="P5826" s="5">
        <v>0</v>
      </c>
      <c r="Q5826" s="5">
        <v>0</v>
      </c>
      <c r="R5826" s="5">
        <f>N5826</f>
        <v>4699.8</v>
      </c>
      <c r="S5826" s="5">
        <f>O5826</f>
        <v>4699.8</v>
      </c>
      <c r="T5826" s="5">
        <v>4699.8</v>
      </c>
      <c r="U5826" s="5">
        <v>0</v>
      </c>
      <c r="V5826" s="42">
        <f>T5826</f>
        <v>4699.8</v>
      </c>
      <c r="W5826" s="5">
        <f t="shared" si="4921"/>
        <v>100</v>
      </c>
      <c r="X5826" s="27"/>
    </row>
    <row r="5827" spans="1:25" ht="63" customHeight="1" x14ac:dyDescent="0.3">
      <c r="A5827" s="4" t="s">
        <v>713</v>
      </c>
      <c r="B5827" s="4" t="s">
        <v>1783</v>
      </c>
      <c r="C5827" s="4" t="s">
        <v>722</v>
      </c>
      <c r="D5827" s="4"/>
      <c r="E5827" s="14" t="s">
        <v>1084</v>
      </c>
      <c r="F5827" s="5">
        <f t="shared" ref="F5827:L5827" si="4958">F5828+F5832+F5836</f>
        <v>51956.100000000006</v>
      </c>
      <c r="G5827" s="5">
        <f t="shared" si="4958"/>
        <v>88252.9</v>
      </c>
      <c r="H5827" s="5">
        <f t="shared" si="4958"/>
        <v>52252.799999999996</v>
      </c>
      <c r="I5827" s="5">
        <f t="shared" si="4958"/>
        <v>0</v>
      </c>
      <c r="J5827" s="5">
        <f t="shared" si="4958"/>
        <v>0</v>
      </c>
      <c r="K5827" s="5">
        <f t="shared" si="4958"/>
        <v>0</v>
      </c>
      <c r="L5827" s="5">
        <f t="shared" si="4958"/>
        <v>4110.0500000000011</v>
      </c>
      <c r="M5827" s="5">
        <f t="shared" si="4924"/>
        <v>56066.150000000009</v>
      </c>
      <c r="N5827" s="5">
        <f>N5828+N5832+N5836+N5840</f>
        <v>62529.287949999998</v>
      </c>
      <c r="O5827" s="5">
        <f>O5828+O5832+O5836+O5840</f>
        <v>36063.376530000001</v>
      </c>
      <c r="P5827" s="5">
        <f>P5828+P5832+P5836+P5840</f>
        <v>6463.1379999999999</v>
      </c>
      <c r="Q5827" s="5">
        <f>Q5828+Q5832+Q5836+Q5840</f>
        <v>731.32</v>
      </c>
      <c r="R5827" s="5">
        <f t="shared" ref="R5827:V5827" si="4959">R5828+R5832+R5836</f>
        <v>0</v>
      </c>
      <c r="S5827" s="5">
        <f t="shared" si="4959"/>
        <v>0</v>
      </c>
      <c r="T5827" s="5">
        <f>T5828+T5832+T5836+T5840</f>
        <v>51287.311730000001</v>
      </c>
      <c r="U5827" s="5">
        <f>U5828+U5832+U5836+U5840</f>
        <v>6348.9839000000002</v>
      </c>
      <c r="V5827" s="42">
        <f t="shared" si="4959"/>
        <v>0</v>
      </c>
      <c r="W5827" s="5">
        <f t="shared" si="4921"/>
        <v>82.021263013598727</v>
      </c>
      <c r="X5827" s="27"/>
    </row>
    <row r="5828" spans="1:25" ht="31.5" customHeight="1" x14ac:dyDescent="0.3">
      <c r="A5828" s="4" t="s">
        <v>713</v>
      </c>
      <c r="B5828" s="4" t="s">
        <v>1783</v>
      </c>
      <c r="C5828" s="4" t="s">
        <v>714</v>
      </c>
      <c r="D5828" s="4"/>
      <c r="E5828" s="14" t="s">
        <v>583</v>
      </c>
      <c r="F5828" s="5">
        <f t="shared" ref="F5828:L5828" si="4960">F5829</f>
        <v>792.90000000000009</v>
      </c>
      <c r="G5828" s="5">
        <f t="shared" si="4960"/>
        <v>823</v>
      </c>
      <c r="H5828" s="5">
        <f t="shared" si="4960"/>
        <v>823</v>
      </c>
      <c r="I5828" s="5">
        <f t="shared" si="4960"/>
        <v>0</v>
      </c>
      <c r="J5828" s="5">
        <f t="shared" si="4960"/>
        <v>0</v>
      </c>
      <c r="K5828" s="5">
        <f t="shared" si="4960"/>
        <v>0</v>
      </c>
      <c r="L5828" s="5">
        <f t="shared" si="4960"/>
        <v>-25.08</v>
      </c>
      <c r="M5828" s="5">
        <f t="shared" si="4924"/>
        <v>767.82</v>
      </c>
      <c r="N5828" s="5">
        <f>N5829</f>
        <v>767.81995000000006</v>
      </c>
      <c r="O5828" s="5">
        <f>O5829</f>
        <v>594.68998999999997</v>
      </c>
      <c r="P5828" s="5">
        <f t="shared" ref="P5828:V5828" si="4961">P5829</f>
        <v>0</v>
      </c>
      <c r="Q5828" s="5">
        <f t="shared" si="4961"/>
        <v>0</v>
      </c>
      <c r="R5828" s="5">
        <f t="shared" si="4961"/>
        <v>0</v>
      </c>
      <c r="S5828" s="5">
        <f t="shared" si="4961"/>
        <v>0</v>
      </c>
      <c r="T5828" s="5">
        <f t="shared" si="4961"/>
        <v>767.80178000000001</v>
      </c>
      <c r="U5828" s="5">
        <f t="shared" si="4961"/>
        <v>0</v>
      </c>
      <c r="V5828" s="42">
        <f t="shared" si="4961"/>
        <v>0</v>
      </c>
      <c r="W5828" s="5">
        <f t="shared" si="4921"/>
        <v>99.997633559794835</v>
      </c>
      <c r="X5828" s="27"/>
    </row>
    <row r="5829" spans="1:25" ht="31.5" customHeight="1" x14ac:dyDescent="0.3">
      <c r="A5829" s="4" t="s">
        <v>713</v>
      </c>
      <c r="B5829" s="4" t="s">
        <v>1783</v>
      </c>
      <c r="C5829" s="4" t="s">
        <v>714</v>
      </c>
      <c r="D5829" s="4" t="s">
        <v>87</v>
      </c>
      <c r="E5829" s="14" t="s">
        <v>541</v>
      </c>
      <c r="F5829" s="5">
        <f t="shared" ref="F5829:L5829" si="4962">F5830+F5831</f>
        <v>792.90000000000009</v>
      </c>
      <c r="G5829" s="5">
        <f t="shared" si="4962"/>
        <v>823</v>
      </c>
      <c r="H5829" s="5">
        <f t="shared" si="4962"/>
        <v>823</v>
      </c>
      <c r="I5829" s="5">
        <f t="shared" si="4962"/>
        <v>0</v>
      </c>
      <c r="J5829" s="5">
        <f t="shared" si="4962"/>
        <v>0</v>
      </c>
      <c r="K5829" s="5">
        <f t="shared" si="4962"/>
        <v>0</v>
      </c>
      <c r="L5829" s="5">
        <f t="shared" si="4962"/>
        <v>-25.08</v>
      </c>
      <c r="M5829" s="5">
        <f t="shared" si="4924"/>
        <v>767.82</v>
      </c>
      <c r="N5829" s="5">
        <f>N5830+N5831</f>
        <v>767.81995000000006</v>
      </c>
      <c r="O5829" s="5">
        <f>O5830+O5831</f>
        <v>594.68998999999997</v>
      </c>
      <c r="P5829" s="5">
        <f t="shared" ref="P5829:V5829" si="4963">P5830+P5831</f>
        <v>0</v>
      </c>
      <c r="Q5829" s="5">
        <f t="shared" si="4963"/>
        <v>0</v>
      </c>
      <c r="R5829" s="5">
        <f t="shared" si="4963"/>
        <v>0</v>
      </c>
      <c r="S5829" s="5">
        <f t="shared" si="4963"/>
        <v>0</v>
      </c>
      <c r="T5829" s="5">
        <f t="shared" si="4963"/>
        <v>767.80178000000001</v>
      </c>
      <c r="U5829" s="5">
        <f t="shared" si="4963"/>
        <v>0</v>
      </c>
      <c r="V5829" s="42">
        <f t="shared" si="4963"/>
        <v>0</v>
      </c>
      <c r="W5829" s="5">
        <f t="shared" si="4921"/>
        <v>99.997633559794835</v>
      </c>
      <c r="X5829" s="27"/>
    </row>
    <row r="5830" spans="1:25" ht="15.75" customHeight="1" x14ac:dyDescent="0.3">
      <c r="A5830" s="4" t="s">
        <v>713</v>
      </c>
      <c r="B5830" s="4" t="s">
        <v>1783</v>
      </c>
      <c r="C5830" s="4" t="s">
        <v>714</v>
      </c>
      <c r="D5830" s="4" t="s">
        <v>121</v>
      </c>
      <c r="E5830" s="14" t="s">
        <v>542</v>
      </c>
      <c r="F5830" s="5">
        <v>252.3</v>
      </c>
      <c r="G5830" s="5">
        <v>261.8</v>
      </c>
      <c r="H5830" s="5">
        <v>261.8</v>
      </c>
      <c r="I5830" s="5"/>
      <c r="J5830" s="5"/>
      <c r="K5830" s="5"/>
      <c r="L5830" s="5">
        <v>-25.08</v>
      </c>
      <c r="M5830" s="5">
        <f t="shared" si="4924"/>
        <v>227.22000000000003</v>
      </c>
      <c r="N5830" s="5">
        <v>252.28953000000001</v>
      </c>
      <c r="O5830" s="5">
        <v>189.22164000000001</v>
      </c>
      <c r="P5830" s="5">
        <v>0</v>
      </c>
      <c r="Q5830" s="5">
        <v>0</v>
      </c>
      <c r="R5830" s="5">
        <v>0</v>
      </c>
      <c r="S5830" s="5">
        <v>0</v>
      </c>
      <c r="T5830" s="5">
        <v>252.27159</v>
      </c>
      <c r="U5830" s="5">
        <v>0</v>
      </c>
      <c r="V5830" s="42">
        <v>0</v>
      </c>
      <c r="W5830" s="5">
        <f t="shared" si="4921"/>
        <v>99.992889122271535</v>
      </c>
      <c r="X5830" s="27"/>
    </row>
    <row r="5831" spans="1:25" ht="15.75" customHeight="1" x14ac:dyDescent="0.3">
      <c r="A5831" s="4" t="s">
        <v>713</v>
      </c>
      <c r="B5831" s="4" t="s">
        <v>1783</v>
      </c>
      <c r="C5831" s="4" t="s">
        <v>714</v>
      </c>
      <c r="D5831" s="4" t="s">
        <v>99</v>
      </c>
      <c r="E5831" s="14" t="s">
        <v>543</v>
      </c>
      <c r="F5831" s="5">
        <v>540.6</v>
      </c>
      <c r="G5831" s="5">
        <v>561.20000000000005</v>
      </c>
      <c r="H5831" s="5">
        <v>561.20000000000005</v>
      </c>
      <c r="I5831" s="5"/>
      <c r="J5831" s="5"/>
      <c r="K5831" s="5"/>
      <c r="L5831" s="5"/>
      <c r="M5831" s="5">
        <f t="shared" si="4924"/>
        <v>540.6</v>
      </c>
      <c r="N5831" s="5">
        <v>515.53042000000005</v>
      </c>
      <c r="O5831" s="5">
        <v>405.46834999999999</v>
      </c>
      <c r="P5831" s="5">
        <v>0</v>
      </c>
      <c r="Q5831" s="5">
        <v>0</v>
      </c>
      <c r="R5831" s="5">
        <v>0</v>
      </c>
      <c r="S5831" s="5">
        <v>0</v>
      </c>
      <c r="T5831" s="5">
        <v>515.53018999999995</v>
      </c>
      <c r="U5831" s="5">
        <v>0</v>
      </c>
      <c r="V5831" s="42">
        <v>0</v>
      </c>
      <c r="W5831" s="5">
        <f t="shared" si="4921"/>
        <v>99.999955385755882</v>
      </c>
      <c r="X5831" s="27"/>
    </row>
    <row r="5832" spans="1:25" ht="47.25" customHeight="1" x14ac:dyDescent="0.3">
      <c r="A5832" s="4" t="s">
        <v>713</v>
      </c>
      <c r="B5832" s="4" t="s">
        <v>1783</v>
      </c>
      <c r="C5832" s="4" t="s">
        <v>715</v>
      </c>
      <c r="D5832" s="4"/>
      <c r="E5832" s="14" t="s">
        <v>748</v>
      </c>
      <c r="F5832" s="5">
        <f t="shared" ref="F5832:L5832" si="4964">F5833</f>
        <v>38350.5</v>
      </c>
      <c r="G5832" s="5">
        <f t="shared" si="4964"/>
        <v>74617.2</v>
      </c>
      <c r="H5832" s="5">
        <f t="shared" si="4964"/>
        <v>38617.1</v>
      </c>
      <c r="I5832" s="5">
        <f t="shared" si="4964"/>
        <v>0</v>
      </c>
      <c r="J5832" s="5">
        <f t="shared" si="4964"/>
        <v>0</v>
      </c>
      <c r="K5832" s="5">
        <f t="shared" si="4964"/>
        <v>0</v>
      </c>
      <c r="L5832" s="5">
        <f t="shared" si="4964"/>
        <v>3013.5920000000006</v>
      </c>
      <c r="M5832" s="5">
        <f t="shared" si="4924"/>
        <v>41364.092000000004</v>
      </c>
      <c r="N5832" s="5">
        <f>N5833</f>
        <v>37566.014000000003</v>
      </c>
      <c r="O5832" s="5">
        <f>O5833</f>
        <v>22517.419540000003</v>
      </c>
      <c r="P5832" s="5">
        <f t="shared" ref="P5832:V5832" si="4965">P5833</f>
        <v>0</v>
      </c>
      <c r="Q5832" s="5">
        <f t="shared" si="4965"/>
        <v>0</v>
      </c>
      <c r="R5832" s="5">
        <f t="shared" si="4965"/>
        <v>0</v>
      </c>
      <c r="S5832" s="5">
        <f t="shared" si="4965"/>
        <v>0</v>
      </c>
      <c r="T5832" s="5">
        <f t="shared" si="4965"/>
        <v>27533.65854</v>
      </c>
      <c r="U5832" s="5">
        <f t="shared" si="4965"/>
        <v>0</v>
      </c>
      <c r="V5832" s="42">
        <f t="shared" si="4965"/>
        <v>0</v>
      </c>
      <c r="W5832" s="5">
        <f t="shared" si="4921"/>
        <v>73.294064523321524</v>
      </c>
      <c r="X5832" s="27"/>
    </row>
    <row r="5833" spans="1:25" ht="31.5" customHeight="1" x14ac:dyDescent="0.3">
      <c r="A5833" s="4" t="s">
        <v>713</v>
      </c>
      <c r="B5833" s="4" t="s">
        <v>1783</v>
      </c>
      <c r="C5833" s="4" t="s">
        <v>715</v>
      </c>
      <c r="D5833" s="4" t="s">
        <v>87</v>
      </c>
      <c r="E5833" s="14" t="s">
        <v>541</v>
      </c>
      <c r="F5833" s="5">
        <f t="shared" ref="F5833:L5833" si="4966">F5834+F5835</f>
        <v>38350.5</v>
      </c>
      <c r="G5833" s="5">
        <f t="shared" si="4966"/>
        <v>74617.2</v>
      </c>
      <c r="H5833" s="5">
        <f t="shared" si="4966"/>
        <v>38617.1</v>
      </c>
      <c r="I5833" s="5">
        <f t="shared" si="4966"/>
        <v>0</v>
      </c>
      <c r="J5833" s="5">
        <f t="shared" si="4966"/>
        <v>0</v>
      </c>
      <c r="K5833" s="5">
        <f t="shared" si="4966"/>
        <v>0</v>
      </c>
      <c r="L5833" s="5">
        <f t="shared" si="4966"/>
        <v>3013.5920000000006</v>
      </c>
      <c r="M5833" s="5">
        <f t="shared" si="4924"/>
        <v>41364.092000000004</v>
      </c>
      <c r="N5833" s="5">
        <f>N5834+N5835</f>
        <v>37566.014000000003</v>
      </c>
      <c r="O5833" s="5">
        <f>O5834+O5835</f>
        <v>22517.419540000003</v>
      </c>
      <c r="P5833" s="5">
        <f t="shared" ref="P5833:V5833" si="4967">P5834+P5835</f>
        <v>0</v>
      </c>
      <c r="Q5833" s="5">
        <f t="shared" si="4967"/>
        <v>0</v>
      </c>
      <c r="R5833" s="5">
        <f t="shared" si="4967"/>
        <v>0</v>
      </c>
      <c r="S5833" s="5">
        <f t="shared" si="4967"/>
        <v>0</v>
      </c>
      <c r="T5833" s="5">
        <f>T5834+T5835</f>
        <v>27533.65854</v>
      </c>
      <c r="U5833" s="5">
        <f t="shared" si="4967"/>
        <v>0</v>
      </c>
      <c r="V5833" s="42">
        <f t="shared" si="4967"/>
        <v>0</v>
      </c>
      <c r="W5833" s="5">
        <f t="shared" si="4921"/>
        <v>73.294064523321524</v>
      </c>
      <c r="X5833" s="27"/>
    </row>
    <row r="5834" spans="1:25" ht="15.75" customHeight="1" x14ac:dyDescent="0.3">
      <c r="A5834" s="4" t="s">
        <v>713</v>
      </c>
      <c r="B5834" s="4" t="s">
        <v>1783</v>
      </c>
      <c r="C5834" s="4" t="s">
        <v>715</v>
      </c>
      <c r="D5834" s="4" t="s">
        <v>121</v>
      </c>
      <c r="E5834" s="14" t="s">
        <v>542</v>
      </c>
      <c r="F5834" s="5"/>
      <c r="G5834" s="5">
        <v>9825.4</v>
      </c>
      <c r="H5834" s="5"/>
      <c r="I5834" s="5"/>
      <c r="J5834" s="5"/>
      <c r="K5834" s="5"/>
      <c r="L5834" s="5">
        <f>1159.609+39.951+884.134+248.048+406.858</f>
        <v>2738.6000000000004</v>
      </c>
      <c r="M5834" s="5">
        <f t="shared" si="4924"/>
        <v>2738.6000000000004</v>
      </c>
      <c r="N5834" s="5">
        <v>2813.5819999999999</v>
      </c>
      <c r="O5834" s="5">
        <v>114.93300000000001</v>
      </c>
      <c r="P5834" s="5">
        <v>0</v>
      </c>
      <c r="Q5834" s="5">
        <v>0</v>
      </c>
      <c r="R5834" s="5">
        <v>0</v>
      </c>
      <c r="S5834" s="5">
        <v>0</v>
      </c>
      <c r="T5834" s="5">
        <v>2772.4304400000001</v>
      </c>
      <c r="U5834" s="5">
        <v>0</v>
      </c>
      <c r="V5834" s="42">
        <v>0</v>
      </c>
      <c r="W5834" s="5">
        <f t="shared" si="4921"/>
        <v>98.537396102192872</v>
      </c>
      <c r="X5834" s="27"/>
    </row>
    <row r="5835" spans="1:25" ht="15.75" customHeight="1" x14ac:dyDescent="0.3">
      <c r="A5835" s="4" t="s">
        <v>713</v>
      </c>
      <c r="B5835" s="4" t="s">
        <v>1783</v>
      </c>
      <c r="C5835" s="4" t="s">
        <v>715</v>
      </c>
      <c r="D5835" s="4" t="s">
        <v>99</v>
      </c>
      <c r="E5835" s="14" t="s">
        <v>543</v>
      </c>
      <c r="F5835" s="5">
        <v>38350.5</v>
      </c>
      <c r="G5835" s="5">
        <f>89791.8-25000</f>
        <v>64791.8</v>
      </c>
      <c r="H5835" s="5">
        <v>38617.1</v>
      </c>
      <c r="I5835" s="5"/>
      <c r="J5835" s="5"/>
      <c r="K5835" s="5"/>
      <c r="L5835" s="5">
        <f>178.391-39.951+274.631-400.5+263.086-0.665</f>
        <v>274.99199999999996</v>
      </c>
      <c r="M5835" s="5">
        <f t="shared" si="4924"/>
        <v>38625.491999999998</v>
      </c>
      <c r="N5835" s="5">
        <v>34752.432000000001</v>
      </c>
      <c r="O5835" s="5">
        <v>22402.486540000002</v>
      </c>
      <c r="P5835" s="5">
        <v>0</v>
      </c>
      <c r="Q5835" s="5">
        <v>0</v>
      </c>
      <c r="R5835" s="5">
        <v>0</v>
      </c>
      <c r="S5835" s="5">
        <v>0</v>
      </c>
      <c r="T5835" s="5">
        <v>24761.2281</v>
      </c>
      <c r="U5835" s="5">
        <v>0</v>
      </c>
      <c r="V5835" s="42">
        <v>0</v>
      </c>
      <c r="W5835" s="5">
        <f t="shared" si="4921"/>
        <v>71.250346162823945</v>
      </c>
      <c r="X5835" s="27"/>
    </row>
    <row r="5836" spans="1:25" ht="31.5" customHeight="1" x14ac:dyDescent="0.3">
      <c r="A5836" s="4" t="s">
        <v>713</v>
      </c>
      <c r="B5836" s="4" t="s">
        <v>1783</v>
      </c>
      <c r="C5836" s="4" t="s">
        <v>725</v>
      </c>
      <c r="D5836" s="4"/>
      <c r="E5836" s="14" t="s">
        <v>749</v>
      </c>
      <c r="F5836" s="5">
        <f t="shared" ref="F5836:L5836" si="4968">F5837</f>
        <v>12812.7</v>
      </c>
      <c r="G5836" s="5">
        <f t="shared" si="4968"/>
        <v>12812.7</v>
      </c>
      <c r="H5836" s="5">
        <f t="shared" si="4968"/>
        <v>12812.699999999999</v>
      </c>
      <c r="I5836" s="5">
        <f t="shared" si="4968"/>
        <v>0</v>
      </c>
      <c r="J5836" s="5">
        <f t="shared" si="4968"/>
        <v>0</v>
      </c>
      <c r="K5836" s="5">
        <f t="shared" si="4968"/>
        <v>0</v>
      </c>
      <c r="L5836" s="5">
        <f t="shared" si="4968"/>
        <v>1121.538</v>
      </c>
      <c r="M5836" s="5">
        <f t="shared" si="4924"/>
        <v>13934.238000000001</v>
      </c>
      <c r="N5836" s="5">
        <f>N5837</f>
        <v>9818.0380000000005</v>
      </c>
      <c r="O5836" s="5">
        <f>O5837</f>
        <v>6050.9690000000001</v>
      </c>
      <c r="P5836" s="5">
        <f t="shared" ref="P5836:V5836" si="4969">P5837</f>
        <v>0</v>
      </c>
      <c r="Q5836" s="5">
        <f t="shared" si="4969"/>
        <v>0</v>
      </c>
      <c r="R5836" s="5">
        <f t="shared" si="4969"/>
        <v>0</v>
      </c>
      <c r="S5836" s="5">
        <f t="shared" si="4969"/>
        <v>0</v>
      </c>
      <c r="T5836" s="5">
        <f>T5837</f>
        <v>8798.7785100000001</v>
      </c>
      <c r="U5836" s="5">
        <f t="shared" si="4969"/>
        <v>0</v>
      </c>
      <c r="V5836" s="42">
        <f t="shared" si="4969"/>
        <v>0</v>
      </c>
      <c r="W5836" s="5">
        <f t="shared" si="4921"/>
        <v>89.618501272861238</v>
      </c>
      <c r="X5836" s="27"/>
    </row>
    <row r="5837" spans="1:25" ht="31.5" customHeight="1" x14ac:dyDescent="0.3">
      <c r="A5837" s="4" t="s">
        <v>713</v>
      </c>
      <c r="B5837" s="4" t="s">
        <v>1783</v>
      </c>
      <c r="C5837" s="4" t="s">
        <v>725</v>
      </c>
      <c r="D5837" s="4" t="s">
        <v>87</v>
      </c>
      <c r="E5837" s="14" t="s">
        <v>541</v>
      </c>
      <c r="F5837" s="5">
        <f t="shared" ref="F5837:L5837" si="4970">F5838+F5839</f>
        <v>12812.7</v>
      </c>
      <c r="G5837" s="5">
        <f t="shared" si="4970"/>
        <v>12812.7</v>
      </c>
      <c r="H5837" s="5">
        <f t="shared" si="4970"/>
        <v>12812.699999999999</v>
      </c>
      <c r="I5837" s="5">
        <f t="shared" si="4970"/>
        <v>0</v>
      </c>
      <c r="J5837" s="5">
        <f t="shared" si="4970"/>
        <v>0</v>
      </c>
      <c r="K5837" s="5">
        <f t="shared" si="4970"/>
        <v>0</v>
      </c>
      <c r="L5837" s="5">
        <f t="shared" si="4970"/>
        <v>1121.538</v>
      </c>
      <c r="M5837" s="5">
        <f t="shared" si="4924"/>
        <v>13934.238000000001</v>
      </c>
      <c r="N5837" s="5">
        <f>N5838+N5839</f>
        <v>9818.0380000000005</v>
      </c>
      <c r="O5837" s="5">
        <f>O5838+O5839</f>
        <v>6050.9690000000001</v>
      </c>
      <c r="P5837" s="5">
        <f t="shared" ref="P5837:V5837" si="4971">P5838+P5839</f>
        <v>0</v>
      </c>
      <c r="Q5837" s="5">
        <f t="shared" si="4971"/>
        <v>0</v>
      </c>
      <c r="R5837" s="5">
        <f t="shared" si="4971"/>
        <v>0</v>
      </c>
      <c r="S5837" s="5">
        <f t="shared" si="4971"/>
        <v>0</v>
      </c>
      <c r="T5837" s="5">
        <f>T5838+T5839</f>
        <v>8798.7785100000001</v>
      </c>
      <c r="U5837" s="5">
        <f t="shared" si="4971"/>
        <v>0</v>
      </c>
      <c r="V5837" s="42">
        <f t="shared" si="4971"/>
        <v>0</v>
      </c>
      <c r="W5837" s="5">
        <f t="shared" ref="W5837:W5900" si="4972">T5837/N5837*100</f>
        <v>89.618501272861238</v>
      </c>
      <c r="X5837" s="27"/>
    </row>
    <row r="5838" spans="1:25" ht="15.75" hidden="1" customHeight="1" x14ac:dyDescent="0.3">
      <c r="A5838" s="4" t="s">
        <v>713</v>
      </c>
      <c r="B5838" s="4" t="s">
        <v>1783</v>
      </c>
      <c r="C5838" s="4" t="s">
        <v>725</v>
      </c>
      <c r="D5838" s="4" t="s">
        <v>121</v>
      </c>
      <c r="E5838" s="14" t="s">
        <v>542</v>
      </c>
      <c r="F5838" s="5"/>
      <c r="G5838" s="5"/>
      <c r="H5838" s="5">
        <v>4270.8999999999996</v>
      </c>
      <c r="I5838" s="5"/>
      <c r="J5838" s="5"/>
      <c r="K5838" s="5"/>
      <c r="L5838" s="5"/>
      <c r="M5838" s="5">
        <f t="shared" si="4924"/>
        <v>0</v>
      </c>
      <c r="N5838" s="5">
        <v>0</v>
      </c>
      <c r="O5838" s="5">
        <v>0</v>
      </c>
      <c r="P5838" s="5">
        <v>0</v>
      </c>
      <c r="Q5838" s="5">
        <v>0</v>
      </c>
      <c r="R5838" s="5">
        <v>0</v>
      </c>
      <c r="S5838" s="5">
        <v>0</v>
      </c>
      <c r="T5838" s="5">
        <v>0</v>
      </c>
      <c r="U5838" s="5">
        <v>0</v>
      </c>
      <c r="V5838" s="42">
        <v>0</v>
      </c>
      <c r="W5838" s="5" t="e">
        <f t="shared" si="4972"/>
        <v>#DIV/0!</v>
      </c>
      <c r="X5838" s="25" t="s">
        <v>1591</v>
      </c>
      <c r="Y5838" s="2" t="s">
        <v>1630</v>
      </c>
    </row>
    <row r="5839" spans="1:25" ht="15.75" customHeight="1" x14ac:dyDescent="0.3">
      <c r="A5839" s="4" t="s">
        <v>713</v>
      </c>
      <c r="B5839" s="4" t="s">
        <v>1783</v>
      </c>
      <c r="C5839" s="4" t="s">
        <v>725</v>
      </c>
      <c r="D5839" s="4" t="s">
        <v>99</v>
      </c>
      <c r="E5839" s="14" t="s">
        <v>543</v>
      </c>
      <c r="F5839" s="5">
        <v>12812.7</v>
      </c>
      <c r="G5839" s="5">
        <v>12812.7</v>
      </c>
      <c r="H5839" s="5">
        <v>8541.7999999999993</v>
      </c>
      <c r="I5839" s="5"/>
      <c r="J5839" s="5"/>
      <c r="K5839" s="5"/>
      <c r="L5839" s="5">
        <f>691.369+720.947-108.962-181.816</f>
        <v>1121.538</v>
      </c>
      <c r="M5839" s="5">
        <f t="shared" si="4924"/>
        <v>13934.238000000001</v>
      </c>
      <c r="N5839" s="5">
        <v>9818.0380000000005</v>
      </c>
      <c r="O5839" s="5">
        <v>6050.9690000000001</v>
      </c>
      <c r="P5839" s="5">
        <v>0</v>
      </c>
      <c r="Q5839" s="5">
        <v>0</v>
      </c>
      <c r="R5839" s="5">
        <v>0</v>
      </c>
      <c r="S5839" s="5">
        <v>0</v>
      </c>
      <c r="T5839" s="5">
        <v>8798.7785100000001</v>
      </c>
      <c r="U5839" s="5">
        <v>0</v>
      </c>
      <c r="V5839" s="42">
        <v>0</v>
      </c>
      <c r="W5839" s="5">
        <f t="shared" si="4972"/>
        <v>89.618501272861238</v>
      </c>
      <c r="X5839" s="27"/>
    </row>
    <row r="5840" spans="1:25" ht="47.25" customHeight="1" x14ac:dyDescent="0.3">
      <c r="A5840" s="4" t="s">
        <v>713</v>
      </c>
      <c r="B5840" s="4" t="s">
        <v>1783</v>
      </c>
      <c r="C5840" s="4" t="s">
        <v>1623</v>
      </c>
      <c r="D5840" s="4"/>
      <c r="E5840" s="14" t="s">
        <v>1624</v>
      </c>
      <c r="F5840" s="5"/>
      <c r="G5840" s="5"/>
      <c r="H5840" s="5"/>
      <c r="I5840" s="5"/>
      <c r="J5840" s="5"/>
      <c r="K5840" s="5"/>
      <c r="L5840" s="5"/>
      <c r="M5840" s="5">
        <f t="shared" si="4924"/>
        <v>0</v>
      </c>
      <c r="N5840" s="5">
        <f>N5841</f>
        <v>14377.415999999999</v>
      </c>
      <c r="O5840" s="5">
        <f>O5841</f>
        <v>6900.2979999999998</v>
      </c>
      <c r="P5840" s="5">
        <f t="shared" ref="P5840:V5841" si="4973">P5841</f>
        <v>6463.1379999999999</v>
      </c>
      <c r="Q5840" s="5">
        <f t="shared" si="4973"/>
        <v>731.32</v>
      </c>
      <c r="R5840" s="5">
        <f t="shared" si="4973"/>
        <v>0</v>
      </c>
      <c r="S5840" s="5">
        <f t="shared" si="4973"/>
        <v>0</v>
      </c>
      <c r="T5840" s="5">
        <f>T5841</f>
        <v>14187.072899999999</v>
      </c>
      <c r="U5840" s="5">
        <f t="shared" si="4973"/>
        <v>6348.9839000000002</v>
      </c>
      <c r="V5840" s="42">
        <f t="shared" si="4973"/>
        <v>0</v>
      </c>
      <c r="W5840" s="5">
        <f t="shared" si="4972"/>
        <v>98.67609659482622</v>
      </c>
      <c r="X5840" s="27"/>
    </row>
    <row r="5841" spans="1:25" ht="31.5" customHeight="1" x14ac:dyDescent="0.3">
      <c r="A5841" s="4" t="s">
        <v>713</v>
      </c>
      <c r="B5841" s="4" t="s">
        <v>1783</v>
      </c>
      <c r="C5841" s="4" t="s">
        <v>1623</v>
      </c>
      <c r="D5841" s="4" t="s">
        <v>87</v>
      </c>
      <c r="E5841" s="14" t="s">
        <v>541</v>
      </c>
      <c r="F5841" s="5"/>
      <c r="G5841" s="5"/>
      <c r="H5841" s="5"/>
      <c r="I5841" s="5"/>
      <c r="J5841" s="5"/>
      <c r="K5841" s="5"/>
      <c r="L5841" s="5"/>
      <c r="M5841" s="5">
        <f t="shared" si="4924"/>
        <v>0</v>
      </c>
      <c r="N5841" s="5">
        <f>N5842</f>
        <v>14377.415999999999</v>
      </c>
      <c r="O5841" s="5">
        <f>O5842</f>
        <v>6900.2979999999998</v>
      </c>
      <c r="P5841" s="5">
        <f t="shared" si="4973"/>
        <v>6463.1379999999999</v>
      </c>
      <c r="Q5841" s="5">
        <f t="shared" si="4973"/>
        <v>731.32</v>
      </c>
      <c r="R5841" s="5">
        <f t="shared" si="4973"/>
        <v>0</v>
      </c>
      <c r="S5841" s="5">
        <f t="shared" si="4973"/>
        <v>0</v>
      </c>
      <c r="T5841" s="5">
        <f>T5842</f>
        <v>14187.072899999999</v>
      </c>
      <c r="U5841" s="5">
        <f t="shared" si="4973"/>
        <v>6348.9839000000002</v>
      </c>
      <c r="V5841" s="42">
        <f t="shared" si="4973"/>
        <v>0</v>
      </c>
      <c r="W5841" s="5">
        <f t="shared" si="4972"/>
        <v>98.67609659482622</v>
      </c>
      <c r="X5841" s="27"/>
    </row>
    <row r="5842" spans="1:25" ht="15.75" customHeight="1" x14ac:dyDescent="0.3">
      <c r="A5842" s="4" t="s">
        <v>713</v>
      </c>
      <c r="B5842" s="4" t="s">
        <v>1783</v>
      </c>
      <c r="C5842" s="4" t="s">
        <v>1623</v>
      </c>
      <c r="D5842" s="4" t="s">
        <v>99</v>
      </c>
      <c r="E5842" s="14" t="s">
        <v>543</v>
      </c>
      <c r="F5842" s="5"/>
      <c r="G5842" s="5"/>
      <c r="H5842" s="5"/>
      <c r="I5842" s="5"/>
      <c r="J5842" s="5"/>
      <c r="K5842" s="5"/>
      <c r="L5842" s="5"/>
      <c r="M5842" s="5">
        <f t="shared" si="4924"/>
        <v>0</v>
      </c>
      <c r="N5842" s="5">
        <v>14377.415999999999</v>
      </c>
      <c r="O5842" s="5">
        <f>6168.978+731.32</f>
        <v>6900.2979999999998</v>
      </c>
      <c r="P5842" s="5">
        <v>6463.1379999999999</v>
      </c>
      <c r="Q5842" s="5">
        <v>731.32</v>
      </c>
      <c r="R5842" s="5">
        <v>0</v>
      </c>
      <c r="S5842" s="5">
        <v>0</v>
      </c>
      <c r="T5842" s="5">
        <v>14187.072899999999</v>
      </c>
      <c r="U5842" s="5">
        <v>6348.9839000000002</v>
      </c>
      <c r="V5842" s="42">
        <v>0</v>
      </c>
      <c r="W5842" s="5">
        <f t="shared" si="4972"/>
        <v>98.67609659482622</v>
      </c>
      <c r="X5842" s="27"/>
    </row>
    <row r="5843" spans="1:25" ht="47.25" customHeight="1" x14ac:dyDescent="0.3">
      <c r="A5843" s="4" t="s">
        <v>713</v>
      </c>
      <c r="B5843" s="4" t="s">
        <v>1783</v>
      </c>
      <c r="C5843" s="4" t="s">
        <v>712</v>
      </c>
      <c r="D5843" s="4"/>
      <c r="E5843" s="14" t="s">
        <v>1085</v>
      </c>
      <c r="F5843" s="5">
        <f t="shared" ref="F5843:K5843" si="4974">F5844+F5848+F5852+F5855+F5858</f>
        <v>561890</v>
      </c>
      <c r="G5843" s="5">
        <f t="shared" si="4974"/>
        <v>550458</v>
      </c>
      <c r="H5843" s="5">
        <f t="shared" si="4974"/>
        <v>550458</v>
      </c>
      <c r="I5843" s="5">
        <f t="shared" si="4974"/>
        <v>0</v>
      </c>
      <c r="J5843" s="5">
        <f t="shared" si="4974"/>
        <v>0</v>
      </c>
      <c r="K5843" s="5">
        <f t="shared" si="4974"/>
        <v>0</v>
      </c>
      <c r="L5843" s="5">
        <f>L5844+L5848+L5852+L5855+L5858+L5864+L5861</f>
        <v>12839.550999999998</v>
      </c>
      <c r="M5843" s="5">
        <f t="shared" si="4924"/>
        <v>574729.55099999998</v>
      </c>
      <c r="N5843" s="5">
        <f>N5844+N5848+N5852+N5855+N5858+N5864+N5861</f>
        <v>574729.55099999986</v>
      </c>
      <c r="O5843" s="5">
        <f t="shared" ref="O5843:V5843" si="4975">O5844+O5848+O5852+O5855+O5858+O5864+O5861</f>
        <v>423979.21851999999</v>
      </c>
      <c r="P5843" s="5">
        <f t="shared" si="4975"/>
        <v>0</v>
      </c>
      <c r="Q5843" s="5">
        <f t="shared" si="4975"/>
        <v>0</v>
      </c>
      <c r="R5843" s="5">
        <f t="shared" si="4975"/>
        <v>0</v>
      </c>
      <c r="S5843" s="5">
        <f t="shared" si="4975"/>
        <v>0</v>
      </c>
      <c r="T5843" s="5">
        <f t="shared" si="4975"/>
        <v>574080.48121999996</v>
      </c>
      <c r="U5843" s="5">
        <f t="shared" si="4975"/>
        <v>0</v>
      </c>
      <c r="V5843" s="5">
        <f t="shared" si="4975"/>
        <v>0</v>
      </c>
      <c r="W5843" s="5">
        <f t="shared" si="4972"/>
        <v>99.887065180680096</v>
      </c>
      <c r="X5843" s="27"/>
    </row>
    <row r="5844" spans="1:25" ht="47.25" customHeight="1" x14ac:dyDescent="0.3">
      <c r="A5844" s="4" t="s">
        <v>713</v>
      </c>
      <c r="B5844" s="4" t="s">
        <v>1783</v>
      </c>
      <c r="C5844" s="4" t="s">
        <v>711</v>
      </c>
      <c r="D5844" s="4"/>
      <c r="E5844" s="14" t="s">
        <v>565</v>
      </c>
      <c r="F5844" s="5">
        <f t="shared" ref="F5844:L5844" si="4976">F5845</f>
        <v>509997.4</v>
      </c>
      <c r="G5844" s="5">
        <f t="shared" si="4976"/>
        <v>498565.4</v>
      </c>
      <c r="H5844" s="5">
        <f t="shared" si="4976"/>
        <v>498565.4</v>
      </c>
      <c r="I5844" s="5">
        <f t="shared" si="4976"/>
        <v>0</v>
      </c>
      <c r="J5844" s="5">
        <f t="shared" si="4976"/>
        <v>0</v>
      </c>
      <c r="K5844" s="5">
        <f t="shared" si="4976"/>
        <v>0</v>
      </c>
      <c r="L5844" s="5">
        <f t="shared" si="4976"/>
        <v>-2388.9590000000003</v>
      </c>
      <c r="M5844" s="5">
        <f t="shared" si="4924"/>
        <v>507608.44100000005</v>
      </c>
      <c r="N5844" s="5">
        <f>N5845</f>
        <v>507608.44099999999</v>
      </c>
      <c r="O5844" s="5">
        <f>O5845</f>
        <v>381133.56571999996</v>
      </c>
      <c r="P5844" s="5">
        <f t="shared" ref="P5844:V5844" si="4977">P5845</f>
        <v>0</v>
      </c>
      <c r="Q5844" s="5">
        <f t="shared" si="4977"/>
        <v>0</v>
      </c>
      <c r="R5844" s="5">
        <f t="shared" si="4977"/>
        <v>0</v>
      </c>
      <c r="S5844" s="5">
        <f t="shared" si="4977"/>
        <v>0</v>
      </c>
      <c r="T5844" s="5">
        <f t="shared" si="4977"/>
        <v>507608.31622000004</v>
      </c>
      <c r="U5844" s="5">
        <f t="shared" si="4977"/>
        <v>0</v>
      </c>
      <c r="V5844" s="42">
        <f t="shared" si="4977"/>
        <v>0</v>
      </c>
      <c r="W5844" s="5">
        <f t="shared" si="4972"/>
        <v>99.999975418060487</v>
      </c>
      <c r="X5844" s="27"/>
    </row>
    <row r="5845" spans="1:25" ht="31.5" customHeight="1" x14ac:dyDescent="0.3">
      <c r="A5845" s="4" t="s">
        <v>713</v>
      </c>
      <c r="B5845" s="4" t="s">
        <v>1783</v>
      </c>
      <c r="C5845" s="4" t="s">
        <v>711</v>
      </c>
      <c r="D5845" s="4" t="s">
        <v>87</v>
      </c>
      <c r="E5845" s="14" t="s">
        <v>541</v>
      </c>
      <c r="F5845" s="5">
        <f t="shared" ref="F5845:L5845" si="4978">F5846+F5847</f>
        <v>509997.4</v>
      </c>
      <c r="G5845" s="5">
        <f t="shared" si="4978"/>
        <v>498565.4</v>
      </c>
      <c r="H5845" s="5">
        <f t="shared" si="4978"/>
        <v>498565.4</v>
      </c>
      <c r="I5845" s="5">
        <f t="shared" si="4978"/>
        <v>0</v>
      </c>
      <c r="J5845" s="5">
        <f t="shared" si="4978"/>
        <v>0</v>
      </c>
      <c r="K5845" s="5">
        <f t="shared" si="4978"/>
        <v>0</v>
      </c>
      <c r="L5845" s="5">
        <f t="shared" si="4978"/>
        <v>-2388.9590000000003</v>
      </c>
      <c r="M5845" s="5">
        <f t="shared" si="4924"/>
        <v>507608.44100000005</v>
      </c>
      <c r="N5845" s="5">
        <f>N5846+N5847</f>
        <v>507608.44099999999</v>
      </c>
      <c r="O5845" s="5">
        <f>O5846+O5847</f>
        <v>381133.56571999996</v>
      </c>
      <c r="P5845" s="5">
        <f t="shared" ref="P5845:V5845" si="4979">P5846+P5847</f>
        <v>0</v>
      </c>
      <c r="Q5845" s="5">
        <f t="shared" si="4979"/>
        <v>0</v>
      </c>
      <c r="R5845" s="5">
        <f t="shared" si="4979"/>
        <v>0</v>
      </c>
      <c r="S5845" s="5">
        <f t="shared" si="4979"/>
        <v>0</v>
      </c>
      <c r="T5845" s="5">
        <f t="shared" si="4979"/>
        <v>507608.31622000004</v>
      </c>
      <c r="U5845" s="5">
        <f t="shared" si="4979"/>
        <v>0</v>
      </c>
      <c r="V5845" s="42">
        <f t="shared" si="4979"/>
        <v>0</v>
      </c>
      <c r="W5845" s="5">
        <f t="shared" si="4972"/>
        <v>99.999975418060487</v>
      </c>
      <c r="X5845" s="27"/>
    </row>
    <row r="5846" spans="1:25" ht="15.75" customHeight="1" x14ac:dyDescent="0.3">
      <c r="A5846" s="4" t="s">
        <v>713</v>
      </c>
      <c r="B5846" s="4" t="s">
        <v>1783</v>
      </c>
      <c r="C5846" s="4" t="s">
        <v>711</v>
      </c>
      <c r="D5846" s="4" t="s">
        <v>121</v>
      </c>
      <c r="E5846" s="14" t="s">
        <v>542</v>
      </c>
      <c r="F5846" s="5">
        <v>180226.6</v>
      </c>
      <c r="G5846" s="5">
        <v>176887.2</v>
      </c>
      <c r="H5846" s="5">
        <v>176887.2</v>
      </c>
      <c r="I5846" s="5"/>
      <c r="J5846" s="5"/>
      <c r="K5846" s="5"/>
      <c r="L5846" s="5">
        <v>-246.55500000000001</v>
      </c>
      <c r="M5846" s="5">
        <f t="shared" si="4924"/>
        <v>179980.04500000001</v>
      </c>
      <c r="N5846" s="5">
        <v>179299.90719</v>
      </c>
      <c r="O5846" s="5">
        <v>134054.91396999999</v>
      </c>
      <c r="P5846" s="5">
        <v>0</v>
      </c>
      <c r="Q5846" s="5">
        <v>0</v>
      </c>
      <c r="R5846" s="5">
        <v>0</v>
      </c>
      <c r="S5846" s="5">
        <v>0</v>
      </c>
      <c r="T5846" s="5">
        <v>179299.78241000001</v>
      </c>
      <c r="U5846" s="5">
        <v>0</v>
      </c>
      <c r="V5846" s="42">
        <v>0</v>
      </c>
      <c r="W5846" s="5">
        <f t="shared" si="4972"/>
        <v>99.999930407102852</v>
      </c>
      <c r="X5846" s="27"/>
    </row>
    <row r="5847" spans="1:25" ht="15.75" customHeight="1" x14ac:dyDescent="0.3">
      <c r="A5847" s="4" t="s">
        <v>713</v>
      </c>
      <c r="B5847" s="4" t="s">
        <v>1783</v>
      </c>
      <c r="C5847" s="4" t="s">
        <v>711</v>
      </c>
      <c r="D5847" s="4" t="s">
        <v>99</v>
      </c>
      <c r="E5847" s="14" t="s">
        <v>543</v>
      </c>
      <c r="F5847" s="5">
        <v>329770.8</v>
      </c>
      <c r="G5847" s="5">
        <v>321678.2</v>
      </c>
      <c r="H5847" s="5">
        <v>321678.2</v>
      </c>
      <c r="I5847" s="5"/>
      <c r="J5847" s="5"/>
      <c r="K5847" s="5"/>
      <c r="L5847" s="5">
        <f>-913.315-719.445-496.628-13.016</f>
        <v>-2142.4040000000005</v>
      </c>
      <c r="M5847" s="5">
        <f t="shared" si="4924"/>
        <v>327628.39600000001</v>
      </c>
      <c r="N5847" s="5">
        <v>328308.53380999999</v>
      </c>
      <c r="O5847" s="5">
        <v>247078.65174999999</v>
      </c>
      <c r="P5847" s="5">
        <v>0</v>
      </c>
      <c r="Q5847" s="5">
        <v>0</v>
      </c>
      <c r="R5847" s="5">
        <v>0</v>
      </c>
      <c r="S5847" s="5">
        <v>0</v>
      </c>
      <c r="T5847" s="5">
        <v>328308.53380999999</v>
      </c>
      <c r="U5847" s="5">
        <v>0</v>
      </c>
      <c r="V5847" s="42">
        <v>0</v>
      </c>
      <c r="W5847" s="5">
        <f t="shared" si="4972"/>
        <v>100</v>
      </c>
      <c r="X5847" s="27"/>
    </row>
    <row r="5848" spans="1:25" ht="47.25" customHeight="1" x14ac:dyDescent="0.3">
      <c r="A5848" s="4" t="s">
        <v>713</v>
      </c>
      <c r="B5848" s="4" t="s">
        <v>1783</v>
      </c>
      <c r="C5848" s="4" t="s">
        <v>716</v>
      </c>
      <c r="D5848" s="4"/>
      <c r="E5848" s="14" t="s">
        <v>750</v>
      </c>
      <c r="F5848" s="5">
        <f t="shared" ref="F5848:L5848" si="4980">F5849</f>
        <v>44978.400000000001</v>
      </c>
      <c r="G5848" s="5">
        <f t="shared" si="4980"/>
        <v>44978.400000000001</v>
      </c>
      <c r="H5848" s="5">
        <f t="shared" si="4980"/>
        <v>44978.400000000001</v>
      </c>
      <c r="I5848" s="5">
        <f t="shared" si="4980"/>
        <v>0</v>
      </c>
      <c r="J5848" s="5">
        <f t="shared" si="4980"/>
        <v>0</v>
      </c>
      <c r="K5848" s="5">
        <f t="shared" si="4980"/>
        <v>0</v>
      </c>
      <c r="L5848" s="5">
        <f t="shared" si="4980"/>
        <v>2278.683</v>
      </c>
      <c r="M5848" s="5">
        <f t="shared" si="4924"/>
        <v>47257.082999999999</v>
      </c>
      <c r="N5848" s="5">
        <f>N5849</f>
        <v>47257.082999999999</v>
      </c>
      <c r="O5848" s="5">
        <f>O5849</f>
        <v>32486.80618</v>
      </c>
      <c r="P5848" s="5">
        <f t="shared" ref="P5848:V5848" si="4981">P5849</f>
        <v>0</v>
      </c>
      <c r="Q5848" s="5">
        <f t="shared" si="4981"/>
        <v>0</v>
      </c>
      <c r="R5848" s="5">
        <f t="shared" si="4981"/>
        <v>0</v>
      </c>
      <c r="S5848" s="5">
        <f t="shared" si="4981"/>
        <v>0</v>
      </c>
      <c r="T5848" s="5">
        <f t="shared" si="4981"/>
        <v>46608.138340000005</v>
      </c>
      <c r="U5848" s="5">
        <f t="shared" si="4981"/>
        <v>0</v>
      </c>
      <c r="V5848" s="42">
        <f t="shared" si="4981"/>
        <v>0</v>
      </c>
      <c r="W5848" s="5">
        <f t="shared" si="4972"/>
        <v>98.626778000665013</v>
      </c>
      <c r="X5848" s="27"/>
    </row>
    <row r="5849" spans="1:25" ht="31.5" customHeight="1" x14ac:dyDescent="0.3">
      <c r="A5849" s="4" t="s">
        <v>713</v>
      </c>
      <c r="B5849" s="4" t="s">
        <v>1783</v>
      </c>
      <c r="C5849" s="4" t="s">
        <v>716</v>
      </c>
      <c r="D5849" s="4" t="s">
        <v>87</v>
      </c>
      <c r="E5849" s="14" t="s">
        <v>541</v>
      </c>
      <c r="F5849" s="5">
        <f t="shared" ref="F5849:L5849" si="4982">F5850+F5851</f>
        <v>44978.400000000001</v>
      </c>
      <c r="G5849" s="5">
        <f t="shared" si="4982"/>
        <v>44978.400000000001</v>
      </c>
      <c r="H5849" s="5">
        <f t="shared" si="4982"/>
        <v>44978.400000000001</v>
      </c>
      <c r="I5849" s="5">
        <f t="shared" si="4982"/>
        <v>0</v>
      </c>
      <c r="J5849" s="5">
        <f t="shared" si="4982"/>
        <v>0</v>
      </c>
      <c r="K5849" s="5">
        <f t="shared" si="4982"/>
        <v>0</v>
      </c>
      <c r="L5849" s="5">
        <f t="shared" si="4982"/>
        <v>2278.683</v>
      </c>
      <c r="M5849" s="5">
        <f t="shared" si="4924"/>
        <v>47257.082999999999</v>
      </c>
      <c r="N5849" s="5">
        <f>N5850+N5851</f>
        <v>47257.082999999999</v>
      </c>
      <c r="O5849" s="5">
        <f>O5850+O5851</f>
        <v>32486.80618</v>
      </c>
      <c r="P5849" s="5">
        <f t="shared" ref="P5849:V5849" si="4983">P5850+P5851</f>
        <v>0</v>
      </c>
      <c r="Q5849" s="5">
        <f t="shared" si="4983"/>
        <v>0</v>
      </c>
      <c r="R5849" s="5">
        <f t="shared" si="4983"/>
        <v>0</v>
      </c>
      <c r="S5849" s="5">
        <f t="shared" si="4983"/>
        <v>0</v>
      </c>
      <c r="T5849" s="5">
        <f t="shared" si="4983"/>
        <v>46608.138340000005</v>
      </c>
      <c r="U5849" s="5">
        <f t="shared" si="4983"/>
        <v>0</v>
      </c>
      <c r="V5849" s="42">
        <f t="shared" si="4983"/>
        <v>0</v>
      </c>
      <c r="W5849" s="5">
        <f t="shared" si="4972"/>
        <v>98.626778000665013</v>
      </c>
      <c r="X5849" s="27"/>
    </row>
    <row r="5850" spans="1:25" ht="15.75" customHeight="1" x14ac:dyDescent="0.3">
      <c r="A5850" s="4" t="s">
        <v>713</v>
      </c>
      <c r="B5850" s="4" t="s">
        <v>1783</v>
      </c>
      <c r="C5850" s="4" t="s">
        <v>716</v>
      </c>
      <c r="D5850" s="4" t="s">
        <v>121</v>
      </c>
      <c r="E5850" s="14" t="s">
        <v>542</v>
      </c>
      <c r="F5850" s="5">
        <v>8604.1</v>
      </c>
      <c r="G5850" s="5">
        <v>8604.1</v>
      </c>
      <c r="H5850" s="5">
        <v>8604.1</v>
      </c>
      <c r="I5850" s="5"/>
      <c r="J5850" s="5"/>
      <c r="K5850" s="5"/>
      <c r="L5850" s="5">
        <f>2860.911-1028.673</f>
        <v>1832.2380000000001</v>
      </c>
      <c r="M5850" s="5">
        <f t="shared" si="4924"/>
        <v>10436.338</v>
      </c>
      <c r="N5850" s="5">
        <v>11394.038</v>
      </c>
      <c r="O5850" s="5">
        <v>8468.9469599999993</v>
      </c>
      <c r="P5850" s="5">
        <v>0</v>
      </c>
      <c r="Q5850" s="5">
        <v>0</v>
      </c>
      <c r="R5850" s="5">
        <v>0</v>
      </c>
      <c r="S5850" s="5">
        <v>0</v>
      </c>
      <c r="T5850" s="5">
        <v>11336.67799</v>
      </c>
      <c r="U5850" s="5">
        <v>0</v>
      </c>
      <c r="V5850" s="42">
        <v>0</v>
      </c>
      <c r="W5850" s="5">
        <f t="shared" si="4972"/>
        <v>99.496578737055287</v>
      </c>
      <c r="X5850" s="27"/>
    </row>
    <row r="5851" spans="1:25" ht="15.75" customHeight="1" x14ac:dyDescent="0.3">
      <c r="A5851" s="4" t="s">
        <v>713</v>
      </c>
      <c r="B5851" s="4" t="s">
        <v>1783</v>
      </c>
      <c r="C5851" s="4" t="s">
        <v>716</v>
      </c>
      <c r="D5851" s="4" t="s">
        <v>99</v>
      </c>
      <c r="E5851" s="14" t="s">
        <v>543</v>
      </c>
      <c r="F5851" s="5">
        <v>36374.300000000003</v>
      </c>
      <c r="G5851" s="5">
        <v>36374.300000000003</v>
      </c>
      <c r="H5851" s="5">
        <v>36374.300000000003</v>
      </c>
      <c r="I5851" s="5"/>
      <c r="J5851" s="5"/>
      <c r="K5851" s="5"/>
      <c r="L5851" s="5">
        <f>1159.807-450-263.362</f>
        <v>446.44499999999999</v>
      </c>
      <c r="M5851" s="5">
        <f t="shared" si="4924"/>
        <v>36820.745000000003</v>
      </c>
      <c r="N5851" s="5">
        <v>35863.044999999998</v>
      </c>
      <c r="O5851" s="5">
        <v>24017.859219999998</v>
      </c>
      <c r="P5851" s="5">
        <v>0</v>
      </c>
      <c r="Q5851" s="5">
        <v>0</v>
      </c>
      <c r="R5851" s="5">
        <v>0</v>
      </c>
      <c r="S5851" s="5">
        <v>0</v>
      </c>
      <c r="T5851" s="5">
        <v>35271.460350000001</v>
      </c>
      <c r="U5851" s="5">
        <v>0</v>
      </c>
      <c r="V5851" s="42">
        <v>0</v>
      </c>
      <c r="W5851" s="5">
        <f t="shared" si="4972"/>
        <v>98.350433851894067</v>
      </c>
      <c r="X5851" s="27"/>
    </row>
    <row r="5852" spans="1:25" ht="63" customHeight="1" x14ac:dyDescent="0.3">
      <c r="A5852" s="4" t="s">
        <v>713</v>
      </c>
      <c r="B5852" s="4" t="s">
        <v>1783</v>
      </c>
      <c r="C5852" s="4" t="s">
        <v>717</v>
      </c>
      <c r="D5852" s="4"/>
      <c r="E5852" s="14" t="s">
        <v>1659</v>
      </c>
      <c r="F5852" s="5">
        <f t="shared" ref="F5852:L5853" si="4984">F5853</f>
        <v>6914.2</v>
      </c>
      <c r="G5852" s="5">
        <f t="shared" si="4984"/>
        <v>6914.2</v>
      </c>
      <c r="H5852" s="5">
        <f t="shared" si="4984"/>
        <v>6914.2</v>
      </c>
      <c r="I5852" s="5">
        <f t="shared" si="4984"/>
        <v>0</v>
      </c>
      <c r="J5852" s="5">
        <f t="shared" si="4984"/>
        <v>0</v>
      </c>
      <c r="K5852" s="5">
        <f t="shared" si="4984"/>
        <v>0</v>
      </c>
      <c r="L5852" s="5">
        <f t="shared" si="4984"/>
        <v>4077.3649999999998</v>
      </c>
      <c r="M5852" s="5">
        <f t="shared" si="4924"/>
        <v>10991.564999999999</v>
      </c>
      <c r="N5852" s="5">
        <f>N5853</f>
        <v>10991.565000000001</v>
      </c>
      <c r="O5852" s="5">
        <f>O5853</f>
        <v>7058.8466200000003</v>
      </c>
      <c r="P5852" s="5">
        <f t="shared" ref="P5852:V5853" si="4985">P5853</f>
        <v>0</v>
      </c>
      <c r="Q5852" s="5">
        <f t="shared" si="4985"/>
        <v>0</v>
      </c>
      <c r="R5852" s="5">
        <f t="shared" si="4985"/>
        <v>0</v>
      </c>
      <c r="S5852" s="5">
        <f t="shared" si="4985"/>
        <v>0</v>
      </c>
      <c r="T5852" s="5">
        <f t="shared" si="4985"/>
        <v>10991.565000000001</v>
      </c>
      <c r="U5852" s="5">
        <f t="shared" si="4985"/>
        <v>0</v>
      </c>
      <c r="V5852" s="42">
        <f t="shared" si="4985"/>
        <v>0</v>
      </c>
      <c r="W5852" s="5">
        <f t="shared" si="4972"/>
        <v>100</v>
      </c>
      <c r="X5852" s="27"/>
    </row>
    <row r="5853" spans="1:25" ht="31.5" customHeight="1" x14ac:dyDescent="0.3">
      <c r="A5853" s="4" t="s">
        <v>713</v>
      </c>
      <c r="B5853" s="4" t="s">
        <v>1783</v>
      </c>
      <c r="C5853" s="4" t="s">
        <v>717</v>
      </c>
      <c r="D5853" s="4" t="s">
        <v>87</v>
      </c>
      <c r="E5853" s="14" t="s">
        <v>541</v>
      </c>
      <c r="F5853" s="5">
        <f t="shared" si="4984"/>
        <v>6914.2</v>
      </c>
      <c r="G5853" s="5">
        <f t="shared" si="4984"/>
        <v>6914.2</v>
      </c>
      <c r="H5853" s="5">
        <f t="shared" si="4984"/>
        <v>6914.2</v>
      </c>
      <c r="I5853" s="5">
        <f t="shared" si="4984"/>
        <v>0</v>
      </c>
      <c r="J5853" s="5">
        <f t="shared" si="4984"/>
        <v>0</v>
      </c>
      <c r="K5853" s="5">
        <f t="shared" si="4984"/>
        <v>0</v>
      </c>
      <c r="L5853" s="5">
        <f t="shared" si="4984"/>
        <v>4077.3649999999998</v>
      </c>
      <c r="M5853" s="5">
        <f t="shared" si="4924"/>
        <v>10991.564999999999</v>
      </c>
      <c r="N5853" s="5">
        <f>N5854</f>
        <v>10991.565000000001</v>
      </c>
      <c r="O5853" s="5">
        <f>O5854</f>
        <v>7058.8466200000003</v>
      </c>
      <c r="P5853" s="5">
        <f t="shared" si="4985"/>
        <v>0</v>
      </c>
      <c r="Q5853" s="5">
        <f t="shared" si="4985"/>
        <v>0</v>
      </c>
      <c r="R5853" s="5">
        <f t="shared" si="4985"/>
        <v>0</v>
      </c>
      <c r="S5853" s="5">
        <f t="shared" si="4985"/>
        <v>0</v>
      </c>
      <c r="T5853" s="5">
        <f t="shared" si="4985"/>
        <v>10991.565000000001</v>
      </c>
      <c r="U5853" s="5">
        <f t="shared" si="4985"/>
        <v>0</v>
      </c>
      <c r="V5853" s="42">
        <f t="shared" si="4985"/>
        <v>0</v>
      </c>
      <c r="W5853" s="5">
        <f t="shared" si="4972"/>
        <v>100</v>
      </c>
      <c r="X5853" s="27"/>
    </row>
    <row r="5854" spans="1:25" ht="15.75" customHeight="1" x14ac:dyDescent="0.3">
      <c r="A5854" s="4" t="s">
        <v>713</v>
      </c>
      <c r="B5854" s="4" t="s">
        <v>1783</v>
      </c>
      <c r="C5854" s="4" t="s">
        <v>717</v>
      </c>
      <c r="D5854" s="4" t="s">
        <v>99</v>
      </c>
      <c r="E5854" s="14" t="s">
        <v>543</v>
      </c>
      <c r="F5854" s="5">
        <v>6914.2</v>
      </c>
      <c r="G5854" s="5">
        <v>6914.2</v>
      </c>
      <c r="H5854" s="5">
        <v>6914.2</v>
      </c>
      <c r="I5854" s="5"/>
      <c r="J5854" s="5"/>
      <c r="K5854" s="5"/>
      <c r="L5854" s="5">
        <f>1304.956+2772.409</f>
        <v>4077.3649999999998</v>
      </c>
      <c r="M5854" s="5">
        <f t="shared" ref="M5854:M5932" si="4986">F5854+I5854+L5854</f>
        <v>10991.564999999999</v>
      </c>
      <c r="N5854" s="5">
        <v>10991.565000000001</v>
      </c>
      <c r="O5854" s="5">
        <v>7058.8466200000003</v>
      </c>
      <c r="P5854" s="5">
        <v>0</v>
      </c>
      <c r="Q5854" s="5">
        <v>0</v>
      </c>
      <c r="R5854" s="5">
        <v>0</v>
      </c>
      <c r="S5854" s="5">
        <v>0</v>
      </c>
      <c r="T5854" s="5">
        <v>10991.565000000001</v>
      </c>
      <c r="U5854" s="5">
        <v>0</v>
      </c>
      <c r="V5854" s="42">
        <v>0</v>
      </c>
      <c r="W5854" s="5">
        <f t="shared" si="4972"/>
        <v>100</v>
      </c>
      <c r="X5854" s="27"/>
    </row>
    <row r="5855" spans="1:25" ht="63" hidden="1" customHeight="1" x14ac:dyDescent="0.25">
      <c r="A5855" s="4" t="s">
        <v>713</v>
      </c>
      <c r="B5855" s="4" t="s">
        <v>1783</v>
      </c>
      <c r="C5855" s="4" t="s">
        <v>1417</v>
      </c>
      <c r="D5855" s="4"/>
      <c r="E5855" s="14" t="s">
        <v>1371</v>
      </c>
      <c r="F5855" s="5">
        <f t="shared" ref="F5855:L5856" si="4987">F5856</f>
        <v>0</v>
      </c>
      <c r="G5855" s="5">
        <f t="shared" si="4987"/>
        <v>0</v>
      </c>
      <c r="H5855" s="5">
        <f t="shared" si="4987"/>
        <v>0</v>
      </c>
      <c r="I5855" s="5">
        <f t="shared" si="4987"/>
        <v>0</v>
      </c>
      <c r="J5855" s="5">
        <f t="shared" si="4987"/>
        <v>0</v>
      </c>
      <c r="K5855" s="5">
        <f t="shared" si="4987"/>
        <v>0</v>
      </c>
      <c r="L5855" s="5">
        <f t="shared" si="4987"/>
        <v>0</v>
      </c>
      <c r="M5855" s="5">
        <f t="shared" si="4986"/>
        <v>0</v>
      </c>
      <c r="N5855" s="5">
        <f>N5856</f>
        <v>0</v>
      </c>
      <c r="O5855" s="5">
        <f>O5856</f>
        <v>0</v>
      </c>
      <c r="P5855" s="5">
        <f t="shared" ref="P5855:V5856" si="4988">P5856</f>
        <v>0</v>
      </c>
      <c r="Q5855" s="5">
        <f t="shared" si="4988"/>
        <v>0</v>
      </c>
      <c r="R5855" s="5">
        <f t="shared" si="4988"/>
        <v>0</v>
      </c>
      <c r="S5855" s="5">
        <f t="shared" si="4988"/>
        <v>0</v>
      </c>
      <c r="T5855" s="5">
        <f t="shared" si="4988"/>
        <v>0</v>
      </c>
      <c r="U5855" s="5">
        <f t="shared" si="4988"/>
        <v>0</v>
      </c>
      <c r="V5855" s="42">
        <f t="shared" si="4988"/>
        <v>0</v>
      </c>
      <c r="W5855" s="5" t="e">
        <f t="shared" si="4972"/>
        <v>#DIV/0!</v>
      </c>
      <c r="X5855" s="27" t="s">
        <v>1591</v>
      </c>
      <c r="Y5855" s="2" t="s">
        <v>1630</v>
      </c>
    </row>
    <row r="5856" spans="1:25" ht="31.5" hidden="1" customHeight="1" x14ac:dyDescent="0.3">
      <c r="A5856" s="4" t="s">
        <v>713</v>
      </c>
      <c r="B5856" s="4" t="s">
        <v>1783</v>
      </c>
      <c r="C5856" s="4" t="s">
        <v>1417</v>
      </c>
      <c r="D5856" s="4" t="s">
        <v>87</v>
      </c>
      <c r="E5856" s="14" t="s">
        <v>541</v>
      </c>
      <c r="F5856" s="5">
        <f t="shared" si="4987"/>
        <v>0</v>
      </c>
      <c r="G5856" s="5">
        <f t="shared" si="4987"/>
        <v>0</v>
      </c>
      <c r="H5856" s="5">
        <f t="shared" si="4987"/>
        <v>0</v>
      </c>
      <c r="I5856" s="5">
        <f t="shared" si="4987"/>
        <v>0</v>
      </c>
      <c r="J5856" s="5">
        <f t="shared" si="4987"/>
        <v>0</v>
      </c>
      <c r="K5856" s="5">
        <f t="shared" si="4987"/>
        <v>0</v>
      </c>
      <c r="L5856" s="5">
        <f t="shared" si="4987"/>
        <v>0</v>
      </c>
      <c r="M5856" s="5">
        <f t="shared" si="4986"/>
        <v>0</v>
      </c>
      <c r="N5856" s="5">
        <f>N5857</f>
        <v>0</v>
      </c>
      <c r="O5856" s="5">
        <f>O5857</f>
        <v>0</v>
      </c>
      <c r="P5856" s="5">
        <f t="shared" si="4988"/>
        <v>0</v>
      </c>
      <c r="Q5856" s="5">
        <f t="shared" si="4988"/>
        <v>0</v>
      </c>
      <c r="R5856" s="5">
        <f t="shared" si="4988"/>
        <v>0</v>
      </c>
      <c r="S5856" s="5">
        <f t="shared" si="4988"/>
        <v>0</v>
      </c>
      <c r="T5856" s="5">
        <f t="shared" si="4988"/>
        <v>0</v>
      </c>
      <c r="U5856" s="5">
        <f t="shared" si="4988"/>
        <v>0</v>
      </c>
      <c r="V5856" s="42">
        <f t="shared" si="4988"/>
        <v>0</v>
      </c>
      <c r="W5856" s="5" t="e">
        <f t="shared" si="4972"/>
        <v>#DIV/0!</v>
      </c>
      <c r="X5856" s="27" t="s">
        <v>1591</v>
      </c>
      <c r="Y5856" s="2" t="s">
        <v>1630</v>
      </c>
    </row>
    <row r="5857" spans="1:25" ht="15.75" hidden="1" customHeight="1" x14ac:dyDescent="0.3">
      <c r="A5857" s="4" t="s">
        <v>713</v>
      </c>
      <c r="B5857" s="4" t="s">
        <v>1783</v>
      </c>
      <c r="C5857" s="4" t="s">
        <v>1417</v>
      </c>
      <c r="D5857" s="4" t="s">
        <v>99</v>
      </c>
      <c r="E5857" s="14" t="s">
        <v>543</v>
      </c>
      <c r="F5857" s="5"/>
      <c r="G5857" s="5"/>
      <c r="H5857" s="5"/>
      <c r="I5857" s="5"/>
      <c r="J5857" s="5"/>
      <c r="K5857" s="5"/>
      <c r="L5857" s="5"/>
      <c r="M5857" s="5">
        <f t="shared" si="4986"/>
        <v>0</v>
      </c>
      <c r="N5857" s="5">
        <v>0</v>
      </c>
      <c r="O5857" s="5">
        <v>0</v>
      </c>
      <c r="P5857" s="5">
        <v>0</v>
      </c>
      <c r="Q5857" s="5">
        <v>0</v>
      </c>
      <c r="R5857" s="5">
        <v>0</v>
      </c>
      <c r="S5857" s="5">
        <v>0</v>
      </c>
      <c r="T5857" s="5">
        <v>0</v>
      </c>
      <c r="U5857" s="5">
        <v>0</v>
      </c>
      <c r="V5857" s="42">
        <v>0</v>
      </c>
      <c r="W5857" s="5" t="e">
        <f t="shared" si="4972"/>
        <v>#DIV/0!</v>
      </c>
      <c r="X5857" s="27" t="s">
        <v>1591</v>
      </c>
      <c r="Y5857" s="2" t="s">
        <v>1630</v>
      </c>
    </row>
    <row r="5858" spans="1:25" ht="47.25" customHeight="1" x14ac:dyDescent="0.3">
      <c r="A5858" s="4" t="s">
        <v>713</v>
      </c>
      <c r="B5858" s="4" t="s">
        <v>1783</v>
      </c>
      <c r="C5858" s="4" t="s">
        <v>1418</v>
      </c>
      <c r="D5858" s="4"/>
      <c r="E5858" s="14" t="s">
        <v>1419</v>
      </c>
      <c r="F5858" s="5">
        <f t="shared" ref="F5858:L5859" si="4989">F5859</f>
        <v>0</v>
      </c>
      <c r="G5858" s="5">
        <f t="shared" si="4989"/>
        <v>0</v>
      </c>
      <c r="H5858" s="5">
        <f t="shared" si="4989"/>
        <v>0</v>
      </c>
      <c r="I5858" s="5">
        <f t="shared" si="4989"/>
        <v>0</v>
      </c>
      <c r="J5858" s="5">
        <f t="shared" si="4989"/>
        <v>0</v>
      </c>
      <c r="K5858" s="5">
        <f t="shared" si="4989"/>
        <v>0</v>
      </c>
      <c r="L5858" s="5">
        <f t="shared" si="4989"/>
        <v>5216.3309999999992</v>
      </c>
      <c r="M5858" s="5">
        <f t="shared" si="4986"/>
        <v>5216.3309999999992</v>
      </c>
      <c r="N5858" s="5">
        <f>N5859</f>
        <v>5216.3310000000001</v>
      </c>
      <c r="O5858" s="5">
        <f>O5859</f>
        <v>3300</v>
      </c>
      <c r="P5858" s="5">
        <f t="shared" ref="P5858:V5859" si="4990">P5859</f>
        <v>0</v>
      </c>
      <c r="Q5858" s="5">
        <f t="shared" si="4990"/>
        <v>0</v>
      </c>
      <c r="R5858" s="5">
        <f t="shared" si="4990"/>
        <v>0</v>
      </c>
      <c r="S5858" s="5">
        <f t="shared" si="4990"/>
        <v>0</v>
      </c>
      <c r="T5858" s="5">
        <f t="shared" si="4990"/>
        <v>5216.3310000000001</v>
      </c>
      <c r="U5858" s="5">
        <f t="shared" si="4990"/>
        <v>0</v>
      </c>
      <c r="V5858" s="42">
        <f t="shared" si="4990"/>
        <v>0</v>
      </c>
      <c r="W5858" s="5">
        <f t="shared" si="4972"/>
        <v>100</v>
      </c>
      <c r="X5858" s="27"/>
    </row>
    <row r="5859" spans="1:25" ht="31.5" customHeight="1" x14ac:dyDescent="0.3">
      <c r="A5859" s="4" t="s">
        <v>713</v>
      </c>
      <c r="B5859" s="4" t="s">
        <v>1783</v>
      </c>
      <c r="C5859" s="4" t="s">
        <v>1418</v>
      </c>
      <c r="D5859" s="4" t="s">
        <v>87</v>
      </c>
      <c r="E5859" s="14" t="s">
        <v>541</v>
      </c>
      <c r="F5859" s="5">
        <f t="shared" si="4989"/>
        <v>0</v>
      </c>
      <c r="G5859" s="5">
        <f t="shared" si="4989"/>
        <v>0</v>
      </c>
      <c r="H5859" s="5">
        <f t="shared" si="4989"/>
        <v>0</v>
      </c>
      <c r="I5859" s="5">
        <f t="shared" si="4989"/>
        <v>0</v>
      </c>
      <c r="J5859" s="5">
        <f t="shared" si="4989"/>
        <v>0</v>
      </c>
      <c r="K5859" s="5">
        <f t="shared" si="4989"/>
        <v>0</v>
      </c>
      <c r="L5859" s="5">
        <f t="shared" si="4989"/>
        <v>5216.3309999999992</v>
      </c>
      <c r="M5859" s="5">
        <f t="shared" si="4986"/>
        <v>5216.3309999999992</v>
      </c>
      <c r="N5859" s="5">
        <f>N5860</f>
        <v>5216.3310000000001</v>
      </c>
      <c r="O5859" s="5">
        <f>O5860</f>
        <v>3300</v>
      </c>
      <c r="P5859" s="5">
        <f t="shared" si="4990"/>
        <v>0</v>
      </c>
      <c r="Q5859" s="5">
        <f t="shared" si="4990"/>
        <v>0</v>
      </c>
      <c r="R5859" s="5">
        <f t="shared" si="4990"/>
        <v>0</v>
      </c>
      <c r="S5859" s="5">
        <f t="shared" si="4990"/>
        <v>0</v>
      </c>
      <c r="T5859" s="5">
        <f t="shared" si="4990"/>
        <v>5216.3310000000001</v>
      </c>
      <c r="U5859" s="5">
        <f t="shared" si="4990"/>
        <v>0</v>
      </c>
      <c r="V5859" s="42">
        <f t="shared" si="4990"/>
        <v>0</v>
      </c>
      <c r="W5859" s="5">
        <f t="shared" si="4972"/>
        <v>100</v>
      </c>
      <c r="X5859" s="27"/>
    </row>
    <row r="5860" spans="1:25" ht="15.75" customHeight="1" x14ac:dyDescent="0.3">
      <c r="A5860" s="4" t="s">
        <v>713</v>
      </c>
      <c r="B5860" s="4" t="s">
        <v>1783</v>
      </c>
      <c r="C5860" s="4" t="s">
        <v>1418</v>
      </c>
      <c r="D5860" s="4" t="s">
        <v>99</v>
      </c>
      <c r="E5860" s="14" t="s">
        <v>543</v>
      </c>
      <c r="F5860" s="5"/>
      <c r="G5860" s="5"/>
      <c r="H5860" s="5"/>
      <c r="I5860" s="5"/>
      <c r="J5860" s="5"/>
      <c r="K5860" s="5"/>
      <c r="L5860" s="5">
        <f>913.375+3264.399+1038.557</f>
        <v>5216.3309999999992</v>
      </c>
      <c r="M5860" s="5">
        <f t="shared" si="4986"/>
        <v>5216.3309999999992</v>
      </c>
      <c r="N5860" s="5">
        <v>5216.3310000000001</v>
      </c>
      <c r="O5860" s="5">
        <v>3300</v>
      </c>
      <c r="P5860" s="5">
        <v>0</v>
      </c>
      <c r="Q5860" s="5">
        <v>0</v>
      </c>
      <c r="R5860" s="5">
        <v>0</v>
      </c>
      <c r="S5860" s="5">
        <v>0</v>
      </c>
      <c r="T5860" s="5">
        <v>5216.3310000000001</v>
      </c>
      <c r="U5860" s="5">
        <v>0</v>
      </c>
      <c r="V5860" s="42">
        <v>0</v>
      </c>
      <c r="W5860" s="5">
        <f t="shared" si="4972"/>
        <v>100</v>
      </c>
      <c r="X5860" s="27"/>
    </row>
    <row r="5861" spans="1:25" ht="31.2" x14ac:dyDescent="0.3">
      <c r="A5861" s="4" t="s">
        <v>713</v>
      </c>
      <c r="B5861" s="4" t="s">
        <v>1783</v>
      </c>
      <c r="C5861" s="4" t="s">
        <v>1745</v>
      </c>
      <c r="D5861" s="4"/>
      <c r="E5861" s="14" t="s">
        <v>1746</v>
      </c>
      <c r="F5861" s="5"/>
      <c r="G5861" s="5"/>
      <c r="H5861" s="5"/>
      <c r="I5861" s="5"/>
      <c r="J5861" s="5"/>
      <c r="K5861" s="5"/>
      <c r="L5861" s="5">
        <f>L5862</f>
        <v>90.71</v>
      </c>
      <c r="M5861" s="5">
        <f>L5861</f>
        <v>90.71</v>
      </c>
      <c r="N5861" s="5">
        <f>N5862</f>
        <v>90.71</v>
      </c>
      <c r="O5861" s="5">
        <f t="shared" ref="O5861:V5862" si="4991">O5862</f>
        <v>0</v>
      </c>
      <c r="P5861" s="5">
        <f t="shared" si="4991"/>
        <v>0</v>
      </c>
      <c r="Q5861" s="5">
        <f t="shared" si="4991"/>
        <v>0</v>
      </c>
      <c r="R5861" s="5">
        <f t="shared" si="4991"/>
        <v>0</v>
      </c>
      <c r="S5861" s="5">
        <f t="shared" si="4991"/>
        <v>0</v>
      </c>
      <c r="T5861" s="5">
        <f t="shared" si="4991"/>
        <v>90.70966</v>
      </c>
      <c r="U5861" s="5">
        <f t="shared" si="4991"/>
        <v>0</v>
      </c>
      <c r="V5861" s="5">
        <f t="shared" si="4991"/>
        <v>0</v>
      </c>
      <c r="W5861" s="5">
        <f t="shared" si="4972"/>
        <v>99.999625179142328</v>
      </c>
      <c r="X5861" s="27"/>
    </row>
    <row r="5862" spans="1:25" ht="31.2" x14ac:dyDescent="0.3">
      <c r="A5862" s="4" t="s">
        <v>713</v>
      </c>
      <c r="B5862" s="4" t="s">
        <v>1783</v>
      </c>
      <c r="C5862" s="4" t="s">
        <v>1745</v>
      </c>
      <c r="D5862" s="4" t="s">
        <v>87</v>
      </c>
      <c r="E5862" s="14" t="s">
        <v>541</v>
      </c>
      <c r="F5862" s="5"/>
      <c r="G5862" s="5"/>
      <c r="H5862" s="5"/>
      <c r="I5862" s="5"/>
      <c r="J5862" s="5"/>
      <c r="K5862" s="5"/>
      <c r="L5862" s="5">
        <f>L5863</f>
        <v>90.71</v>
      </c>
      <c r="M5862" s="5">
        <f t="shared" ref="M5862:M5863" si="4992">L5862</f>
        <v>90.71</v>
      </c>
      <c r="N5862" s="5">
        <f>N5863</f>
        <v>90.71</v>
      </c>
      <c r="O5862" s="5">
        <f t="shared" si="4991"/>
        <v>0</v>
      </c>
      <c r="P5862" s="5">
        <f t="shared" si="4991"/>
        <v>0</v>
      </c>
      <c r="Q5862" s="5">
        <f t="shared" si="4991"/>
        <v>0</v>
      </c>
      <c r="R5862" s="5">
        <f t="shared" si="4991"/>
        <v>0</v>
      </c>
      <c r="S5862" s="5">
        <f t="shared" si="4991"/>
        <v>0</v>
      </c>
      <c r="T5862" s="5">
        <f t="shared" si="4991"/>
        <v>90.70966</v>
      </c>
      <c r="U5862" s="5">
        <f t="shared" si="4991"/>
        <v>0</v>
      </c>
      <c r="V5862" s="5">
        <f t="shared" si="4991"/>
        <v>0</v>
      </c>
      <c r="W5862" s="5">
        <f t="shared" si="4972"/>
        <v>99.999625179142328</v>
      </c>
      <c r="X5862" s="27"/>
    </row>
    <row r="5863" spans="1:25" ht="15.75" customHeight="1" x14ac:dyDescent="0.3">
      <c r="A5863" s="4" t="s">
        <v>713</v>
      </c>
      <c r="B5863" s="4" t="s">
        <v>1783</v>
      </c>
      <c r="C5863" s="4" t="s">
        <v>1745</v>
      </c>
      <c r="D5863" s="4" t="s">
        <v>99</v>
      </c>
      <c r="E5863" s="14" t="s">
        <v>543</v>
      </c>
      <c r="F5863" s="5"/>
      <c r="G5863" s="5"/>
      <c r="H5863" s="5"/>
      <c r="I5863" s="5"/>
      <c r="J5863" s="5"/>
      <c r="K5863" s="5"/>
      <c r="L5863" s="5">
        <v>90.71</v>
      </c>
      <c r="M5863" s="5">
        <f t="shared" si="4992"/>
        <v>90.71</v>
      </c>
      <c r="N5863" s="5">
        <v>90.71</v>
      </c>
      <c r="O5863" s="5">
        <v>0</v>
      </c>
      <c r="P5863" s="5">
        <v>0</v>
      </c>
      <c r="Q5863" s="5">
        <v>0</v>
      </c>
      <c r="R5863" s="5">
        <v>0</v>
      </c>
      <c r="S5863" s="5">
        <v>0</v>
      </c>
      <c r="T5863" s="5">
        <v>90.70966</v>
      </c>
      <c r="U5863" s="5">
        <v>0</v>
      </c>
      <c r="V5863" s="5">
        <v>0</v>
      </c>
      <c r="W5863" s="5">
        <f t="shared" si="4972"/>
        <v>99.999625179142328</v>
      </c>
      <c r="X5863" s="27"/>
    </row>
    <row r="5864" spans="1:25" ht="15.75" customHeight="1" x14ac:dyDescent="0.3">
      <c r="A5864" s="4" t="s">
        <v>713</v>
      </c>
      <c r="B5864" s="4" t="s">
        <v>1783</v>
      </c>
      <c r="C5864" s="4" t="s">
        <v>1705</v>
      </c>
      <c r="D5864" s="4"/>
      <c r="E5864" s="14" t="s">
        <v>1696</v>
      </c>
      <c r="F5864" s="5"/>
      <c r="G5864" s="5"/>
      <c r="H5864" s="5"/>
      <c r="I5864" s="5"/>
      <c r="J5864" s="5"/>
      <c r="K5864" s="5"/>
      <c r="L5864" s="5">
        <f>L5865</f>
        <v>3565.4210000000003</v>
      </c>
      <c r="M5864" s="5">
        <f>L5864</f>
        <v>3565.4210000000003</v>
      </c>
      <c r="N5864" s="5">
        <f>N5865</f>
        <v>3565.4210000000003</v>
      </c>
      <c r="O5864" s="5">
        <f t="shared" ref="O5864:V5864" si="4993">O5865</f>
        <v>0</v>
      </c>
      <c r="P5864" s="5">
        <f t="shared" si="4993"/>
        <v>0</v>
      </c>
      <c r="Q5864" s="5">
        <f t="shared" si="4993"/>
        <v>0</v>
      </c>
      <c r="R5864" s="5">
        <f t="shared" si="4993"/>
        <v>0</v>
      </c>
      <c r="S5864" s="5">
        <f t="shared" si="4993"/>
        <v>0</v>
      </c>
      <c r="T5864" s="5">
        <f t="shared" si="4993"/>
        <v>3565.4210000000003</v>
      </c>
      <c r="U5864" s="5">
        <f t="shared" si="4993"/>
        <v>0</v>
      </c>
      <c r="V5864" s="42">
        <f t="shared" si="4993"/>
        <v>0</v>
      </c>
      <c r="W5864" s="5">
        <f t="shared" si="4972"/>
        <v>100</v>
      </c>
      <c r="X5864" s="27"/>
    </row>
    <row r="5865" spans="1:25" ht="31.5" customHeight="1" x14ac:dyDescent="0.3">
      <c r="A5865" s="4" t="s">
        <v>713</v>
      </c>
      <c r="B5865" s="4" t="s">
        <v>1783</v>
      </c>
      <c r="C5865" s="4" t="s">
        <v>1705</v>
      </c>
      <c r="D5865" s="4" t="s">
        <v>87</v>
      </c>
      <c r="E5865" s="14" t="s">
        <v>541</v>
      </c>
      <c r="F5865" s="5"/>
      <c r="G5865" s="5"/>
      <c r="H5865" s="5"/>
      <c r="I5865" s="5"/>
      <c r="J5865" s="5"/>
      <c r="K5865" s="5"/>
      <c r="L5865" s="5">
        <f>L5866+L5867</f>
        <v>3565.4210000000003</v>
      </c>
      <c r="M5865" s="5">
        <f>L5865</f>
        <v>3565.4210000000003</v>
      </c>
      <c r="N5865" s="5">
        <f>N5866+N5867</f>
        <v>3565.4210000000003</v>
      </c>
      <c r="O5865" s="5">
        <f t="shared" ref="O5865:V5865" si="4994">O5866+O5867</f>
        <v>0</v>
      </c>
      <c r="P5865" s="5">
        <f t="shared" si="4994"/>
        <v>0</v>
      </c>
      <c r="Q5865" s="5">
        <f t="shared" si="4994"/>
        <v>0</v>
      </c>
      <c r="R5865" s="5">
        <f t="shared" si="4994"/>
        <v>0</v>
      </c>
      <c r="S5865" s="5">
        <f t="shared" si="4994"/>
        <v>0</v>
      </c>
      <c r="T5865" s="5">
        <f t="shared" si="4994"/>
        <v>3565.4210000000003</v>
      </c>
      <c r="U5865" s="5">
        <f t="shared" si="4994"/>
        <v>0</v>
      </c>
      <c r="V5865" s="42">
        <f t="shared" si="4994"/>
        <v>0</v>
      </c>
      <c r="W5865" s="5">
        <f t="shared" si="4972"/>
        <v>100</v>
      </c>
      <c r="X5865" s="27"/>
    </row>
    <row r="5866" spans="1:25" ht="15.75" customHeight="1" x14ac:dyDescent="0.3">
      <c r="A5866" s="4" t="s">
        <v>713</v>
      </c>
      <c r="B5866" s="4" t="s">
        <v>1783</v>
      </c>
      <c r="C5866" s="4" t="s">
        <v>1705</v>
      </c>
      <c r="D5866" s="4" t="s">
        <v>121</v>
      </c>
      <c r="E5866" s="14" t="s">
        <v>542</v>
      </c>
      <c r="F5866" s="5"/>
      <c r="G5866" s="5"/>
      <c r="H5866" s="5"/>
      <c r="I5866" s="5"/>
      <c r="J5866" s="5"/>
      <c r="K5866" s="5"/>
      <c r="L5866" s="5">
        <v>1306.193</v>
      </c>
      <c r="M5866" s="5">
        <f>L5866</f>
        <v>1306.193</v>
      </c>
      <c r="N5866" s="5">
        <v>1306.193</v>
      </c>
      <c r="O5866" s="5">
        <v>0</v>
      </c>
      <c r="P5866" s="5">
        <v>0</v>
      </c>
      <c r="Q5866" s="5">
        <v>0</v>
      </c>
      <c r="R5866" s="5">
        <v>0</v>
      </c>
      <c r="S5866" s="5">
        <v>0</v>
      </c>
      <c r="T5866" s="5">
        <v>1306.193</v>
      </c>
      <c r="U5866" s="5">
        <v>0</v>
      </c>
      <c r="V5866" s="42">
        <v>0</v>
      </c>
      <c r="W5866" s="5">
        <f t="shared" si="4972"/>
        <v>100</v>
      </c>
      <c r="X5866" s="27"/>
    </row>
    <row r="5867" spans="1:25" ht="15.75" customHeight="1" x14ac:dyDescent="0.3">
      <c r="A5867" s="4" t="s">
        <v>713</v>
      </c>
      <c r="B5867" s="4" t="s">
        <v>1783</v>
      </c>
      <c r="C5867" s="4" t="s">
        <v>1705</v>
      </c>
      <c r="D5867" s="4" t="s">
        <v>99</v>
      </c>
      <c r="E5867" s="14" t="s">
        <v>543</v>
      </c>
      <c r="F5867" s="5"/>
      <c r="G5867" s="5"/>
      <c r="H5867" s="5"/>
      <c r="I5867" s="5"/>
      <c r="J5867" s="5"/>
      <c r="K5867" s="5"/>
      <c r="L5867" s="5">
        <v>2259.2280000000001</v>
      </c>
      <c r="M5867" s="5">
        <f>L5867</f>
        <v>2259.2280000000001</v>
      </c>
      <c r="N5867" s="5">
        <v>2259.2280000000001</v>
      </c>
      <c r="O5867" s="5">
        <v>0</v>
      </c>
      <c r="P5867" s="5">
        <v>0</v>
      </c>
      <c r="Q5867" s="5">
        <v>0</v>
      </c>
      <c r="R5867" s="5">
        <v>0</v>
      </c>
      <c r="S5867" s="5">
        <v>0</v>
      </c>
      <c r="T5867" s="5">
        <v>2259.2280000000001</v>
      </c>
      <c r="U5867" s="5">
        <v>0</v>
      </c>
      <c r="V5867" s="42">
        <v>0</v>
      </c>
      <c r="W5867" s="5">
        <f t="shared" si="4972"/>
        <v>100</v>
      </c>
      <c r="X5867" s="27"/>
    </row>
    <row r="5868" spans="1:25" ht="47.25" customHeight="1" x14ac:dyDescent="0.3">
      <c r="A5868" s="4" t="s">
        <v>713</v>
      </c>
      <c r="B5868" s="4" t="s">
        <v>1783</v>
      </c>
      <c r="C5868" s="4" t="s">
        <v>723</v>
      </c>
      <c r="D5868" s="4"/>
      <c r="E5868" s="14" t="s">
        <v>1086</v>
      </c>
      <c r="F5868" s="5">
        <f t="shared" ref="F5868:L5869" si="4995">F5869</f>
        <v>21666.7</v>
      </c>
      <c r="G5868" s="5">
        <f t="shared" si="4995"/>
        <v>21666.7</v>
      </c>
      <c r="H5868" s="5">
        <f t="shared" si="4995"/>
        <v>21666.7</v>
      </c>
      <c r="I5868" s="5">
        <f t="shared" si="4995"/>
        <v>0</v>
      </c>
      <c r="J5868" s="5">
        <f t="shared" si="4995"/>
        <v>0</v>
      </c>
      <c r="K5868" s="5">
        <f t="shared" si="4995"/>
        <v>0</v>
      </c>
      <c r="L5868" s="5">
        <f>L5869+L5873</f>
        <v>160.041</v>
      </c>
      <c r="M5868" s="5">
        <f t="shared" si="4986"/>
        <v>21826.741000000002</v>
      </c>
      <c r="N5868" s="5">
        <f>N5869+N5873</f>
        <v>21826.741000000002</v>
      </c>
      <c r="O5868" s="5">
        <f t="shared" ref="O5868:V5868" si="4996">O5869+O5873</f>
        <v>16242.61275</v>
      </c>
      <c r="P5868" s="5">
        <f t="shared" si="4996"/>
        <v>0</v>
      </c>
      <c r="Q5868" s="5">
        <f t="shared" si="4996"/>
        <v>0</v>
      </c>
      <c r="R5868" s="5">
        <f t="shared" si="4996"/>
        <v>0</v>
      </c>
      <c r="S5868" s="5">
        <f t="shared" si="4996"/>
        <v>0</v>
      </c>
      <c r="T5868" s="5">
        <f t="shared" si="4996"/>
        <v>21826.741000000002</v>
      </c>
      <c r="U5868" s="5">
        <f t="shared" si="4996"/>
        <v>0</v>
      </c>
      <c r="V5868" s="42">
        <f t="shared" si="4996"/>
        <v>0</v>
      </c>
      <c r="W5868" s="5">
        <f t="shared" si="4972"/>
        <v>100</v>
      </c>
      <c r="X5868" s="27"/>
    </row>
    <row r="5869" spans="1:25" ht="47.25" customHeight="1" x14ac:dyDescent="0.3">
      <c r="A5869" s="4" t="s">
        <v>713</v>
      </c>
      <c r="B5869" s="4" t="s">
        <v>1783</v>
      </c>
      <c r="C5869" s="4" t="s">
        <v>718</v>
      </c>
      <c r="D5869" s="4"/>
      <c r="E5869" s="14" t="s">
        <v>565</v>
      </c>
      <c r="F5869" s="5">
        <f t="shared" si="4995"/>
        <v>21666.7</v>
      </c>
      <c r="G5869" s="5">
        <f t="shared" si="4995"/>
        <v>21666.7</v>
      </c>
      <c r="H5869" s="5">
        <f t="shared" si="4995"/>
        <v>21666.7</v>
      </c>
      <c r="I5869" s="5">
        <f t="shared" si="4995"/>
        <v>0</v>
      </c>
      <c r="J5869" s="5">
        <f t="shared" si="4995"/>
        <v>0</v>
      </c>
      <c r="K5869" s="5">
        <f t="shared" si="4995"/>
        <v>0</v>
      </c>
      <c r="L5869" s="5">
        <f t="shared" si="4995"/>
        <v>0</v>
      </c>
      <c r="M5869" s="5">
        <f t="shared" si="4986"/>
        <v>21666.7</v>
      </c>
      <c r="N5869" s="5">
        <f>N5870</f>
        <v>21666.7</v>
      </c>
      <c r="O5869" s="5">
        <f>O5870</f>
        <v>16242.61275</v>
      </c>
      <c r="P5869" s="5">
        <f t="shared" ref="P5869:V5869" si="4997">P5870</f>
        <v>0</v>
      </c>
      <c r="Q5869" s="5">
        <f t="shared" si="4997"/>
        <v>0</v>
      </c>
      <c r="R5869" s="5">
        <f t="shared" si="4997"/>
        <v>0</v>
      </c>
      <c r="S5869" s="5">
        <f t="shared" si="4997"/>
        <v>0</v>
      </c>
      <c r="T5869" s="5">
        <f t="shared" si="4997"/>
        <v>21666.7</v>
      </c>
      <c r="U5869" s="5">
        <f t="shared" si="4997"/>
        <v>0</v>
      </c>
      <c r="V5869" s="42">
        <f t="shared" si="4997"/>
        <v>0</v>
      </c>
      <c r="W5869" s="5">
        <f t="shared" si="4972"/>
        <v>100</v>
      </c>
      <c r="X5869" s="27"/>
    </row>
    <row r="5870" spans="1:25" ht="31.5" customHeight="1" x14ac:dyDescent="0.3">
      <c r="A5870" s="4" t="s">
        <v>713</v>
      </c>
      <c r="B5870" s="4" t="s">
        <v>1783</v>
      </c>
      <c r="C5870" s="4" t="s">
        <v>718</v>
      </c>
      <c r="D5870" s="4" t="s">
        <v>87</v>
      </c>
      <c r="E5870" s="14" t="s">
        <v>541</v>
      </c>
      <c r="F5870" s="5">
        <f t="shared" ref="F5870:L5870" si="4998">F5872+F5871</f>
        <v>21666.7</v>
      </c>
      <c r="G5870" s="5">
        <f t="shared" si="4998"/>
        <v>21666.7</v>
      </c>
      <c r="H5870" s="5">
        <f t="shared" si="4998"/>
        <v>21666.7</v>
      </c>
      <c r="I5870" s="5">
        <f t="shared" si="4998"/>
        <v>0</v>
      </c>
      <c r="J5870" s="5">
        <f t="shared" si="4998"/>
        <v>0</v>
      </c>
      <c r="K5870" s="5">
        <f t="shared" si="4998"/>
        <v>0</v>
      </c>
      <c r="L5870" s="5">
        <f t="shared" si="4998"/>
        <v>0</v>
      </c>
      <c r="M5870" s="5">
        <f t="shared" si="4986"/>
        <v>21666.7</v>
      </c>
      <c r="N5870" s="5">
        <f>N5872+N5871</f>
        <v>21666.7</v>
      </c>
      <c r="O5870" s="5">
        <f>O5872+O5871</f>
        <v>16242.61275</v>
      </c>
      <c r="P5870" s="5">
        <f t="shared" ref="P5870:V5870" si="4999">P5872+P5871</f>
        <v>0</v>
      </c>
      <c r="Q5870" s="5">
        <f t="shared" si="4999"/>
        <v>0</v>
      </c>
      <c r="R5870" s="5">
        <f t="shared" si="4999"/>
        <v>0</v>
      </c>
      <c r="S5870" s="5">
        <f t="shared" si="4999"/>
        <v>0</v>
      </c>
      <c r="T5870" s="5">
        <f t="shared" si="4999"/>
        <v>21666.7</v>
      </c>
      <c r="U5870" s="5">
        <f t="shared" si="4999"/>
        <v>0</v>
      </c>
      <c r="V5870" s="42">
        <f t="shared" si="4999"/>
        <v>0</v>
      </c>
      <c r="W5870" s="5">
        <f t="shared" si="4972"/>
        <v>100</v>
      </c>
      <c r="X5870" s="27"/>
    </row>
    <row r="5871" spans="1:25" ht="15.75" customHeight="1" x14ac:dyDescent="0.3">
      <c r="A5871" s="4" t="s">
        <v>713</v>
      </c>
      <c r="B5871" s="4" t="s">
        <v>1783</v>
      </c>
      <c r="C5871" s="4" t="s">
        <v>718</v>
      </c>
      <c r="D5871" s="4" t="s">
        <v>121</v>
      </c>
      <c r="E5871" s="14" t="s">
        <v>542</v>
      </c>
      <c r="F5871" s="5">
        <v>4161.5</v>
      </c>
      <c r="G5871" s="5">
        <v>4161.5</v>
      </c>
      <c r="H5871" s="5">
        <v>4161.5</v>
      </c>
      <c r="I5871" s="5"/>
      <c r="J5871" s="5"/>
      <c r="K5871" s="5"/>
      <c r="L5871" s="5"/>
      <c r="M5871" s="5">
        <f t="shared" si="4986"/>
        <v>4161.5</v>
      </c>
      <c r="N5871" s="5">
        <v>4161.5</v>
      </c>
      <c r="O5871" s="5">
        <v>3123.5942500000001</v>
      </c>
      <c r="P5871" s="5">
        <v>0</v>
      </c>
      <c r="Q5871" s="5">
        <v>0</v>
      </c>
      <c r="R5871" s="5">
        <v>0</v>
      </c>
      <c r="S5871" s="5">
        <v>0</v>
      </c>
      <c r="T5871" s="5">
        <v>4161.5</v>
      </c>
      <c r="U5871" s="5">
        <v>0</v>
      </c>
      <c r="V5871" s="42">
        <v>0</v>
      </c>
      <c r="W5871" s="5">
        <f t="shared" si="4972"/>
        <v>100</v>
      </c>
      <c r="X5871" s="27"/>
    </row>
    <row r="5872" spans="1:25" ht="15.75" customHeight="1" x14ac:dyDescent="0.3">
      <c r="A5872" s="4" t="s">
        <v>713</v>
      </c>
      <c r="B5872" s="4" t="s">
        <v>1783</v>
      </c>
      <c r="C5872" s="4" t="s">
        <v>718</v>
      </c>
      <c r="D5872" s="4" t="s">
        <v>99</v>
      </c>
      <c r="E5872" s="14" t="s">
        <v>543</v>
      </c>
      <c r="F5872" s="5">
        <v>17505.2</v>
      </c>
      <c r="G5872" s="5">
        <v>17505.2</v>
      </c>
      <c r="H5872" s="5">
        <v>17505.2</v>
      </c>
      <c r="I5872" s="5"/>
      <c r="J5872" s="5"/>
      <c r="K5872" s="5"/>
      <c r="L5872" s="5"/>
      <c r="M5872" s="5">
        <f t="shared" si="4986"/>
        <v>17505.2</v>
      </c>
      <c r="N5872" s="5">
        <v>17505.2</v>
      </c>
      <c r="O5872" s="5">
        <v>13119.0185</v>
      </c>
      <c r="P5872" s="5">
        <v>0</v>
      </c>
      <c r="Q5872" s="5">
        <v>0</v>
      </c>
      <c r="R5872" s="5">
        <v>0</v>
      </c>
      <c r="S5872" s="5">
        <v>0</v>
      </c>
      <c r="T5872" s="5">
        <v>17505.2</v>
      </c>
      <c r="U5872" s="5">
        <v>0</v>
      </c>
      <c r="V5872" s="42">
        <v>0</v>
      </c>
      <c r="W5872" s="5">
        <f t="shared" si="4972"/>
        <v>100</v>
      </c>
      <c r="X5872" s="27"/>
    </row>
    <row r="5873" spans="1:25" ht="15.75" customHeight="1" x14ac:dyDescent="0.3">
      <c r="A5873" s="4" t="s">
        <v>713</v>
      </c>
      <c r="B5873" s="4" t="s">
        <v>1783</v>
      </c>
      <c r="C5873" s="4" t="s">
        <v>1713</v>
      </c>
      <c r="D5873" s="4"/>
      <c r="E5873" s="14" t="s">
        <v>1696</v>
      </c>
      <c r="F5873" s="5"/>
      <c r="G5873" s="5"/>
      <c r="H5873" s="5"/>
      <c r="I5873" s="5"/>
      <c r="J5873" s="5"/>
      <c r="K5873" s="5"/>
      <c r="L5873" s="5">
        <f>L5874</f>
        <v>160.041</v>
      </c>
      <c r="M5873" s="5">
        <f>L5873</f>
        <v>160.041</v>
      </c>
      <c r="N5873" s="5">
        <f>N5874</f>
        <v>160.041</v>
      </c>
      <c r="O5873" s="5">
        <f t="shared" ref="O5873:V5873" si="5000">O5874</f>
        <v>0</v>
      </c>
      <c r="P5873" s="5">
        <f t="shared" si="5000"/>
        <v>0</v>
      </c>
      <c r="Q5873" s="5">
        <f t="shared" si="5000"/>
        <v>0</v>
      </c>
      <c r="R5873" s="5">
        <f t="shared" si="5000"/>
        <v>0</v>
      </c>
      <c r="S5873" s="5">
        <f t="shared" si="5000"/>
        <v>0</v>
      </c>
      <c r="T5873" s="5">
        <f t="shared" si="5000"/>
        <v>160.041</v>
      </c>
      <c r="U5873" s="5">
        <f t="shared" si="5000"/>
        <v>0</v>
      </c>
      <c r="V5873" s="42">
        <f t="shared" si="5000"/>
        <v>0</v>
      </c>
      <c r="W5873" s="5">
        <f t="shared" si="4972"/>
        <v>100</v>
      </c>
      <c r="X5873" s="27"/>
    </row>
    <row r="5874" spans="1:25" ht="31.5" customHeight="1" x14ac:dyDescent="0.3">
      <c r="A5874" s="4" t="s">
        <v>713</v>
      </c>
      <c r="B5874" s="4" t="s">
        <v>1783</v>
      </c>
      <c r="C5874" s="4" t="s">
        <v>1713</v>
      </c>
      <c r="D5874" s="4" t="s">
        <v>87</v>
      </c>
      <c r="E5874" s="14" t="s">
        <v>541</v>
      </c>
      <c r="F5874" s="5"/>
      <c r="G5874" s="5"/>
      <c r="H5874" s="5"/>
      <c r="I5874" s="5"/>
      <c r="J5874" s="5"/>
      <c r="K5874" s="5"/>
      <c r="L5874" s="5">
        <f>L5875+L5876</f>
        <v>160.041</v>
      </c>
      <c r="M5874" s="5">
        <f>L5874</f>
        <v>160.041</v>
      </c>
      <c r="N5874" s="5">
        <f>N5875+N5876</f>
        <v>160.041</v>
      </c>
      <c r="O5874" s="5">
        <f t="shared" ref="O5874:V5874" si="5001">O5875+O5876</f>
        <v>0</v>
      </c>
      <c r="P5874" s="5">
        <f t="shared" si="5001"/>
        <v>0</v>
      </c>
      <c r="Q5874" s="5">
        <f t="shared" si="5001"/>
        <v>0</v>
      </c>
      <c r="R5874" s="5">
        <f t="shared" si="5001"/>
        <v>0</v>
      </c>
      <c r="S5874" s="5">
        <f t="shared" si="5001"/>
        <v>0</v>
      </c>
      <c r="T5874" s="5">
        <f t="shared" si="5001"/>
        <v>160.041</v>
      </c>
      <c r="U5874" s="5">
        <f t="shared" si="5001"/>
        <v>0</v>
      </c>
      <c r="V5874" s="42">
        <f t="shared" si="5001"/>
        <v>0</v>
      </c>
      <c r="W5874" s="5">
        <f t="shared" si="4972"/>
        <v>100</v>
      </c>
      <c r="X5874" s="27"/>
    </row>
    <row r="5875" spans="1:25" ht="15.75" customHeight="1" x14ac:dyDescent="0.3">
      <c r="A5875" s="4" t="s">
        <v>713</v>
      </c>
      <c r="B5875" s="4" t="s">
        <v>1783</v>
      </c>
      <c r="C5875" s="4" t="s">
        <v>1713</v>
      </c>
      <c r="D5875" s="4" t="s">
        <v>121</v>
      </c>
      <c r="E5875" s="14" t="s">
        <v>542</v>
      </c>
      <c r="F5875" s="5"/>
      <c r="G5875" s="5"/>
      <c r="H5875" s="5"/>
      <c r="I5875" s="5"/>
      <c r="J5875" s="5"/>
      <c r="K5875" s="5"/>
      <c r="L5875" s="5">
        <v>29.321999999999999</v>
      </c>
      <c r="M5875" s="5">
        <f>L5875</f>
        <v>29.321999999999999</v>
      </c>
      <c r="N5875" s="5">
        <v>29.321999999999999</v>
      </c>
      <c r="O5875" s="5">
        <v>0</v>
      </c>
      <c r="P5875" s="5">
        <v>0</v>
      </c>
      <c r="Q5875" s="5">
        <v>0</v>
      </c>
      <c r="R5875" s="5">
        <v>0</v>
      </c>
      <c r="S5875" s="5">
        <v>0</v>
      </c>
      <c r="T5875" s="5">
        <v>29.321999999999999</v>
      </c>
      <c r="U5875" s="5">
        <v>0</v>
      </c>
      <c r="V5875" s="42">
        <v>0</v>
      </c>
      <c r="W5875" s="5">
        <f t="shared" si="4972"/>
        <v>100</v>
      </c>
      <c r="X5875" s="27"/>
    </row>
    <row r="5876" spans="1:25" ht="15.75" customHeight="1" x14ac:dyDescent="0.3">
      <c r="A5876" s="4" t="s">
        <v>713</v>
      </c>
      <c r="B5876" s="4" t="s">
        <v>1783</v>
      </c>
      <c r="C5876" s="4" t="s">
        <v>1713</v>
      </c>
      <c r="D5876" s="4" t="s">
        <v>99</v>
      </c>
      <c r="E5876" s="14" t="s">
        <v>543</v>
      </c>
      <c r="F5876" s="5"/>
      <c r="G5876" s="5"/>
      <c r="H5876" s="5"/>
      <c r="I5876" s="5"/>
      <c r="J5876" s="5"/>
      <c r="K5876" s="5"/>
      <c r="L5876" s="5">
        <v>130.71899999999999</v>
      </c>
      <c r="M5876" s="5">
        <f>L5876</f>
        <v>130.71899999999999</v>
      </c>
      <c r="N5876" s="5">
        <v>130.71899999999999</v>
      </c>
      <c r="O5876" s="5">
        <v>0</v>
      </c>
      <c r="P5876" s="5">
        <v>0</v>
      </c>
      <c r="Q5876" s="5">
        <v>0</v>
      </c>
      <c r="R5876" s="5">
        <v>0</v>
      </c>
      <c r="S5876" s="5">
        <v>0</v>
      </c>
      <c r="T5876" s="5">
        <v>130.71899999999999</v>
      </c>
      <c r="U5876" s="5">
        <v>0</v>
      </c>
      <c r="V5876" s="42">
        <v>0</v>
      </c>
      <c r="W5876" s="5">
        <f t="shared" si="4972"/>
        <v>100</v>
      </c>
      <c r="X5876" s="27"/>
    </row>
    <row r="5877" spans="1:25" ht="31.5" customHeight="1" x14ac:dyDescent="0.3">
      <c r="A5877" s="4" t="s">
        <v>713</v>
      </c>
      <c r="B5877" s="4" t="s">
        <v>1783</v>
      </c>
      <c r="C5877" s="4" t="s">
        <v>1435</v>
      </c>
      <c r="D5877" s="4"/>
      <c r="E5877" s="14" t="s">
        <v>1436</v>
      </c>
      <c r="F5877" s="5">
        <f t="shared" ref="F5877:L5877" si="5002">F5878+F5882</f>
        <v>29520.6</v>
      </c>
      <c r="G5877" s="5">
        <f t="shared" si="5002"/>
        <v>10918.4</v>
      </c>
      <c r="H5877" s="5">
        <f t="shared" si="5002"/>
        <v>0</v>
      </c>
      <c r="I5877" s="5">
        <f t="shared" si="5002"/>
        <v>0</v>
      </c>
      <c r="J5877" s="5">
        <f t="shared" si="5002"/>
        <v>0</v>
      </c>
      <c r="K5877" s="5">
        <f t="shared" si="5002"/>
        <v>0</v>
      </c>
      <c r="L5877" s="5">
        <f t="shared" si="5002"/>
        <v>-27730.579999999998</v>
      </c>
      <c r="M5877" s="5">
        <f t="shared" si="4986"/>
        <v>1790.0200000000004</v>
      </c>
      <c r="N5877" s="5">
        <f>N5878+N5882</f>
        <v>1790.0199500000001</v>
      </c>
      <c r="O5877" s="5">
        <f>O5878+O5882</f>
        <v>1790.0199500000001</v>
      </c>
      <c r="P5877" s="5">
        <f t="shared" ref="P5877:V5877" si="5003">P5878+P5882</f>
        <v>1790.0199500000001</v>
      </c>
      <c r="Q5877" s="5">
        <f t="shared" si="5003"/>
        <v>1790.0199500000001</v>
      </c>
      <c r="R5877" s="5">
        <f t="shared" si="5003"/>
        <v>0</v>
      </c>
      <c r="S5877" s="5">
        <f t="shared" si="5003"/>
        <v>0</v>
      </c>
      <c r="T5877" s="5">
        <f>T5878+T5882</f>
        <v>1790.0199500000001</v>
      </c>
      <c r="U5877" s="5">
        <f t="shared" si="5003"/>
        <v>1790.0199500000001</v>
      </c>
      <c r="V5877" s="42">
        <f t="shared" si="5003"/>
        <v>0</v>
      </c>
      <c r="W5877" s="5">
        <f t="shared" si="4972"/>
        <v>100</v>
      </c>
      <c r="X5877" s="27"/>
    </row>
    <row r="5878" spans="1:25" ht="47.25" customHeight="1" x14ac:dyDescent="0.3">
      <c r="A5878" s="4" t="s">
        <v>713</v>
      </c>
      <c r="B5878" s="4" t="s">
        <v>1783</v>
      </c>
      <c r="C5878" s="4" t="s">
        <v>1437</v>
      </c>
      <c r="D5878" s="4"/>
      <c r="E5878" s="14" t="s">
        <v>1438</v>
      </c>
      <c r="F5878" s="5">
        <f t="shared" ref="F5878:L5878" si="5004">F5879</f>
        <v>2761.9</v>
      </c>
      <c r="G5878" s="5">
        <f t="shared" si="5004"/>
        <v>10918.4</v>
      </c>
      <c r="H5878" s="5">
        <f t="shared" si="5004"/>
        <v>0</v>
      </c>
      <c r="I5878" s="5">
        <f t="shared" si="5004"/>
        <v>0</v>
      </c>
      <c r="J5878" s="5">
        <f t="shared" si="5004"/>
        <v>0</v>
      </c>
      <c r="K5878" s="5">
        <f t="shared" si="5004"/>
        <v>0</v>
      </c>
      <c r="L5878" s="5">
        <f t="shared" si="5004"/>
        <v>-971.88</v>
      </c>
      <c r="M5878" s="5">
        <f t="shared" si="4986"/>
        <v>1790.02</v>
      </c>
      <c r="N5878" s="5">
        <f>N5879</f>
        <v>1790.0199500000001</v>
      </c>
      <c r="O5878" s="5">
        <f>O5879</f>
        <v>1790.0199500000001</v>
      </c>
      <c r="P5878" s="5">
        <f t="shared" ref="P5878:V5878" si="5005">P5879</f>
        <v>1790.0199500000001</v>
      </c>
      <c r="Q5878" s="5">
        <f t="shared" si="5005"/>
        <v>1790.0199500000001</v>
      </c>
      <c r="R5878" s="5">
        <f t="shared" si="5005"/>
        <v>0</v>
      </c>
      <c r="S5878" s="5">
        <f t="shared" si="5005"/>
        <v>0</v>
      </c>
      <c r="T5878" s="5">
        <f>T5879</f>
        <v>1790.0199500000001</v>
      </c>
      <c r="U5878" s="5">
        <f t="shared" si="5005"/>
        <v>1790.0199500000001</v>
      </c>
      <c r="V5878" s="42">
        <f t="shared" si="5005"/>
        <v>0</v>
      </c>
      <c r="W5878" s="5">
        <f t="shared" si="4972"/>
        <v>100</v>
      </c>
      <c r="X5878" s="27"/>
    </row>
    <row r="5879" spans="1:25" ht="31.5" customHeight="1" x14ac:dyDescent="0.3">
      <c r="A5879" s="4" t="s">
        <v>713</v>
      </c>
      <c r="B5879" s="4" t="s">
        <v>1783</v>
      </c>
      <c r="C5879" s="4" t="s">
        <v>1437</v>
      </c>
      <c r="D5879" s="4" t="s">
        <v>87</v>
      </c>
      <c r="E5879" s="14" t="s">
        <v>541</v>
      </c>
      <c r="F5879" s="5">
        <f t="shared" ref="F5879:L5879" si="5006">F5880+F5881</f>
        <v>2761.9</v>
      </c>
      <c r="G5879" s="5">
        <f t="shared" si="5006"/>
        <v>10918.4</v>
      </c>
      <c r="H5879" s="5">
        <f t="shared" si="5006"/>
        <v>0</v>
      </c>
      <c r="I5879" s="5">
        <f t="shared" si="5006"/>
        <v>0</v>
      </c>
      <c r="J5879" s="5">
        <f t="shared" si="5006"/>
        <v>0</v>
      </c>
      <c r="K5879" s="5">
        <f t="shared" si="5006"/>
        <v>0</v>
      </c>
      <c r="L5879" s="5">
        <f t="shared" si="5006"/>
        <v>-971.88</v>
      </c>
      <c r="M5879" s="5">
        <f t="shared" si="4986"/>
        <v>1790.02</v>
      </c>
      <c r="N5879" s="5">
        <f>N5880+N5881</f>
        <v>1790.0199500000001</v>
      </c>
      <c r="O5879" s="5">
        <f>O5880+O5881</f>
        <v>1790.0199500000001</v>
      </c>
      <c r="P5879" s="5">
        <f t="shared" ref="P5879:V5879" si="5007">P5880+P5881</f>
        <v>1790.0199500000001</v>
      </c>
      <c r="Q5879" s="5">
        <f t="shared" si="5007"/>
        <v>1790.0199500000001</v>
      </c>
      <c r="R5879" s="5">
        <f t="shared" si="5007"/>
        <v>0</v>
      </c>
      <c r="S5879" s="5">
        <f t="shared" si="5007"/>
        <v>0</v>
      </c>
      <c r="T5879" s="5">
        <f>T5880+T5881</f>
        <v>1790.0199500000001</v>
      </c>
      <c r="U5879" s="5">
        <f t="shared" si="5007"/>
        <v>1790.0199500000001</v>
      </c>
      <c r="V5879" s="42">
        <f t="shared" si="5007"/>
        <v>0</v>
      </c>
      <c r="W5879" s="5">
        <f t="shared" si="4972"/>
        <v>100</v>
      </c>
      <c r="X5879" s="27"/>
    </row>
    <row r="5880" spans="1:25" ht="15.75" customHeight="1" x14ac:dyDescent="0.3">
      <c r="A5880" s="4" t="s">
        <v>713</v>
      </c>
      <c r="B5880" s="4" t="s">
        <v>1783</v>
      </c>
      <c r="C5880" s="4" t="s">
        <v>1437</v>
      </c>
      <c r="D5880" s="4" t="s">
        <v>121</v>
      </c>
      <c r="E5880" s="14" t="s">
        <v>542</v>
      </c>
      <c r="F5880" s="5">
        <v>2761.9</v>
      </c>
      <c r="G5880" s="5">
        <v>4166.2</v>
      </c>
      <c r="H5880" s="5"/>
      <c r="I5880" s="5"/>
      <c r="J5880" s="5"/>
      <c r="K5880" s="5"/>
      <c r="L5880" s="5">
        <v>-971.88</v>
      </c>
      <c r="M5880" s="5">
        <f t="shared" si="4986"/>
        <v>1790.02</v>
      </c>
      <c r="N5880" s="5">
        <v>1790.0199500000001</v>
      </c>
      <c r="O5880" s="5">
        <v>1790.0199500000001</v>
      </c>
      <c r="P5880" s="5">
        <f>N5880</f>
        <v>1790.0199500000001</v>
      </c>
      <c r="Q5880" s="5">
        <f>O5880</f>
        <v>1790.0199500000001</v>
      </c>
      <c r="R5880" s="5">
        <v>0</v>
      </c>
      <c r="S5880" s="5">
        <v>0</v>
      </c>
      <c r="T5880" s="5">
        <v>1790.0199500000001</v>
      </c>
      <c r="U5880" s="5">
        <v>1790.0199500000001</v>
      </c>
      <c r="V5880" s="42">
        <v>0</v>
      </c>
      <c r="W5880" s="5">
        <f t="shared" si="4972"/>
        <v>100</v>
      </c>
      <c r="X5880" s="27"/>
    </row>
    <row r="5881" spans="1:25" ht="15.75" hidden="1" customHeight="1" x14ac:dyDescent="0.25">
      <c r="A5881" s="4" t="s">
        <v>713</v>
      </c>
      <c r="B5881" s="4" t="s">
        <v>1783</v>
      </c>
      <c r="C5881" s="4" t="s">
        <v>1437</v>
      </c>
      <c r="D5881" s="4" t="s">
        <v>99</v>
      </c>
      <c r="E5881" s="14" t="s">
        <v>543</v>
      </c>
      <c r="F5881" s="5"/>
      <c r="G5881" s="5">
        <v>6752.2</v>
      </c>
      <c r="H5881" s="5"/>
      <c r="I5881" s="5"/>
      <c r="J5881" s="5"/>
      <c r="K5881" s="5"/>
      <c r="L5881" s="5"/>
      <c r="M5881" s="5">
        <f t="shared" si="4986"/>
        <v>0</v>
      </c>
      <c r="N5881" s="5">
        <v>0</v>
      </c>
      <c r="O5881" s="5">
        <v>0</v>
      </c>
      <c r="P5881" s="5">
        <v>0</v>
      </c>
      <c r="Q5881" s="5">
        <f>O5881</f>
        <v>0</v>
      </c>
      <c r="R5881" s="5">
        <v>0</v>
      </c>
      <c r="S5881" s="5">
        <v>0</v>
      </c>
      <c r="T5881" s="5">
        <v>0</v>
      </c>
      <c r="U5881" s="5">
        <v>0</v>
      </c>
      <c r="V5881" s="42">
        <v>0</v>
      </c>
      <c r="W5881" s="5" t="e">
        <f t="shared" si="4972"/>
        <v>#DIV/0!</v>
      </c>
      <c r="X5881" s="27" t="s">
        <v>1591</v>
      </c>
      <c r="Y5881" s="2" t="s">
        <v>1630</v>
      </c>
    </row>
    <row r="5882" spans="1:25" ht="47.25" hidden="1" customHeight="1" x14ac:dyDescent="0.25">
      <c r="A5882" s="4" t="s">
        <v>713</v>
      </c>
      <c r="B5882" s="4" t="s">
        <v>1783</v>
      </c>
      <c r="C5882" s="4" t="s">
        <v>1439</v>
      </c>
      <c r="D5882" s="4"/>
      <c r="E5882" s="14" t="s">
        <v>1440</v>
      </c>
      <c r="F5882" s="5">
        <f t="shared" ref="F5882:L5882" si="5008">F5883</f>
        <v>26758.699999999997</v>
      </c>
      <c r="G5882" s="5">
        <f t="shared" si="5008"/>
        <v>0</v>
      </c>
      <c r="H5882" s="5">
        <f t="shared" si="5008"/>
        <v>0</v>
      </c>
      <c r="I5882" s="5">
        <f t="shared" si="5008"/>
        <v>0</v>
      </c>
      <c r="J5882" s="5">
        <f t="shared" si="5008"/>
        <v>0</v>
      </c>
      <c r="K5882" s="5">
        <f t="shared" si="5008"/>
        <v>0</v>
      </c>
      <c r="L5882" s="5">
        <f t="shared" si="5008"/>
        <v>-26758.699999999997</v>
      </c>
      <c r="M5882" s="5">
        <f t="shared" si="4986"/>
        <v>0</v>
      </c>
      <c r="N5882" s="5">
        <f>N5883</f>
        <v>0</v>
      </c>
      <c r="O5882" s="5">
        <f>O5883</f>
        <v>0</v>
      </c>
      <c r="P5882" s="5">
        <f t="shared" ref="P5882:V5882" si="5009">P5883</f>
        <v>0</v>
      </c>
      <c r="Q5882" s="5">
        <f t="shared" si="5009"/>
        <v>0</v>
      </c>
      <c r="R5882" s="5">
        <f t="shared" si="5009"/>
        <v>0</v>
      </c>
      <c r="S5882" s="5">
        <f t="shared" si="5009"/>
        <v>0</v>
      </c>
      <c r="T5882" s="5">
        <f>T5883</f>
        <v>0</v>
      </c>
      <c r="U5882" s="5">
        <f t="shared" si="5009"/>
        <v>0</v>
      </c>
      <c r="V5882" s="42">
        <f t="shared" si="5009"/>
        <v>0</v>
      </c>
      <c r="W5882" s="5" t="e">
        <f t="shared" si="4972"/>
        <v>#DIV/0!</v>
      </c>
      <c r="X5882" s="25" t="s">
        <v>1591</v>
      </c>
    </row>
    <row r="5883" spans="1:25" ht="31.5" hidden="1" customHeight="1" x14ac:dyDescent="0.25">
      <c r="A5883" s="4" t="s">
        <v>713</v>
      </c>
      <c r="B5883" s="4" t="s">
        <v>1783</v>
      </c>
      <c r="C5883" s="4" t="s">
        <v>1439</v>
      </c>
      <c r="D5883" s="4" t="s">
        <v>87</v>
      </c>
      <c r="E5883" s="14" t="s">
        <v>541</v>
      </c>
      <c r="F5883" s="5">
        <f t="shared" ref="F5883:L5883" si="5010">F5884+F5885</f>
        <v>26758.699999999997</v>
      </c>
      <c r="G5883" s="5">
        <f t="shared" si="5010"/>
        <v>0</v>
      </c>
      <c r="H5883" s="5">
        <f t="shared" si="5010"/>
        <v>0</v>
      </c>
      <c r="I5883" s="5">
        <f t="shared" si="5010"/>
        <v>0</v>
      </c>
      <c r="J5883" s="5">
        <f t="shared" si="5010"/>
        <v>0</v>
      </c>
      <c r="K5883" s="5">
        <f t="shared" si="5010"/>
        <v>0</v>
      </c>
      <c r="L5883" s="5">
        <f t="shared" si="5010"/>
        <v>-26758.699999999997</v>
      </c>
      <c r="M5883" s="5">
        <f t="shared" si="4986"/>
        <v>0</v>
      </c>
      <c r="N5883" s="5">
        <f>N5884+N5885</f>
        <v>0</v>
      </c>
      <c r="O5883" s="5">
        <f>O5884+O5885</f>
        <v>0</v>
      </c>
      <c r="P5883" s="5">
        <f t="shared" ref="P5883:V5883" si="5011">P5884+P5885</f>
        <v>0</v>
      </c>
      <c r="Q5883" s="5">
        <f t="shared" si="5011"/>
        <v>0</v>
      </c>
      <c r="R5883" s="5">
        <f t="shared" si="5011"/>
        <v>0</v>
      </c>
      <c r="S5883" s="5">
        <f t="shared" si="5011"/>
        <v>0</v>
      </c>
      <c r="T5883" s="5">
        <f>T5884+T5885</f>
        <v>0</v>
      </c>
      <c r="U5883" s="5">
        <f t="shared" si="5011"/>
        <v>0</v>
      </c>
      <c r="V5883" s="42">
        <f t="shared" si="5011"/>
        <v>0</v>
      </c>
      <c r="W5883" s="5" t="e">
        <f t="shared" si="4972"/>
        <v>#DIV/0!</v>
      </c>
      <c r="X5883" s="25" t="s">
        <v>1591</v>
      </c>
    </row>
    <row r="5884" spans="1:25" ht="15.75" hidden="1" customHeight="1" x14ac:dyDescent="0.3">
      <c r="A5884" s="4" t="s">
        <v>713</v>
      </c>
      <c r="B5884" s="4" t="s">
        <v>1783</v>
      </c>
      <c r="C5884" s="4" t="s">
        <v>1439</v>
      </c>
      <c r="D5884" s="4" t="s">
        <v>121</v>
      </c>
      <c r="E5884" s="14" t="s">
        <v>542</v>
      </c>
      <c r="F5884" s="5">
        <v>8919.6</v>
      </c>
      <c r="G5884" s="5"/>
      <c r="H5884" s="5"/>
      <c r="I5884" s="5"/>
      <c r="J5884" s="5"/>
      <c r="K5884" s="5"/>
      <c r="L5884" s="5">
        <f>-446-8473.6</f>
        <v>-8919.6</v>
      </c>
      <c r="M5884" s="5">
        <f t="shared" si="4986"/>
        <v>0</v>
      </c>
      <c r="N5884" s="5">
        <v>0</v>
      </c>
      <c r="O5884" s="5">
        <v>0</v>
      </c>
      <c r="P5884" s="5">
        <v>0</v>
      </c>
      <c r="Q5884" s="5">
        <v>0</v>
      </c>
      <c r="R5884" s="5">
        <v>0</v>
      </c>
      <c r="S5884" s="5">
        <v>0</v>
      </c>
      <c r="T5884" s="5">
        <v>0</v>
      </c>
      <c r="U5884" s="5">
        <v>0</v>
      </c>
      <c r="V5884" s="42">
        <v>0</v>
      </c>
      <c r="W5884" s="5" t="e">
        <f t="shared" si="4972"/>
        <v>#DIV/0!</v>
      </c>
      <c r="X5884" s="25" t="s">
        <v>1591</v>
      </c>
    </row>
    <row r="5885" spans="1:25" ht="15.75" hidden="1" customHeight="1" x14ac:dyDescent="0.3">
      <c r="A5885" s="4" t="s">
        <v>713</v>
      </c>
      <c r="B5885" s="4" t="s">
        <v>1783</v>
      </c>
      <c r="C5885" s="4" t="s">
        <v>1439</v>
      </c>
      <c r="D5885" s="4" t="s">
        <v>99</v>
      </c>
      <c r="E5885" s="14" t="s">
        <v>543</v>
      </c>
      <c r="F5885" s="5">
        <v>17839.099999999999</v>
      </c>
      <c r="G5885" s="5"/>
      <c r="H5885" s="5"/>
      <c r="I5885" s="5"/>
      <c r="J5885" s="5"/>
      <c r="K5885" s="5"/>
      <c r="L5885" s="5">
        <f>-892-16947.1</f>
        <v>-17839.099999999999</v>
      </c>
      <c r="M5885" s="5">
        <f t="shared" si="4986"/>
        <v>0</v>
      </c>
      <c r="N5885" s="5">
        <v>0</v>
      </c>
      <c r="O5885" s="5">
        <v>0</v>
      </c>
      <c r="P5885" s="5">
        <v>0</v>
      </c>
      <c r="Q5885" s="5">
        <v>0</v>
      </c>
      <c r="R5885" s="5">
        <v>0</v>
      </c>
      <c r="S5885" s="5">
        <v>0</v>
      </c>
      <c r="T5885" s="5">
        <v>0</v>
      </c>
      <c r="U5885" s="5">
        <v>0</v>
      </c>
      <c r="V5885" s="42">
        <v>0</v>
      </c>
      <c r="W5885" s="5" t="e">
        <f t="shared" si="4972"/>
        <v>#DIV/0!</v>
      </c>
      <c r="X5885" s="25" t="s">
        <v>1591</v>
      </c>
    </row>
    <row r="5886" spans="1:25" ht="31.5" customHeight="1" x14ac:dyDescent="0.3">
      <c r="A5886" s="4" t="s">
        <v>713</v>
      </c>
      <c r="B5886" s="4" t="s">
        <v>1783</v>
      </c>
      <c r="C5886" s="4" t="s">
        <v>639</v>
      </c>
      <c r="D5886" s="4"/>
      <c r="E5886" s="14" t="s">
        <v>1087</v>
      </c>
      <c r="F5886" s="5">
        <f t="shared" ref="F5886:L5886" si="5012">F5887</f>
        <v>104830.1</v>
      </c>
      <c r="G5886" s="5">
        <f t="shared" si="5012"/>
        <v>104830.1</v>
      </c>
      <c r="H5886" s="5">
        <f t="shared" si="5012"/>
        <v>104830.1</v>
      </c>
      <c r="I5886" s="5">
        <f t="shared" si="5012"/>
        <v>0</v>
      </c>
      <c r="J5886" s="5">
        <f t="shared" si="5012"/>
        <v>0</v>
      </c>
      <c r="K5886" s="5">
        <f t="shared" si="5012"/>
        <v>0</v>
      </c>
      <c r="L5886" s="5">
        <f t="shared" si="5012"/>
        <v>16258.943000000001</v>
      </c>
      <c r="M5886" s="5">
        <f t="shared" si="4986"/>
        <v>121089.04300000001</v>
      </c>
      <c r="N5886" s="5">
        <f>N5887</f>
        <v>121089.04300000001</v>
      </c>
      <c r="O5886" s="5">
        <f>O5887</f>
        <v>86308.577470000004</v>
      </c>
      <c r="P5886" s="5">
        <f t="shared" ref="P5886:V5886" si="5013">P5887</f>
        <v>0</v>
      </c>
      <c r="Q5886" s="5">
        <f t="shared" si="5013"/>
        <v>0</v>
      </c>
      <c r="R5886" s="5">
        <f t="shared" si="5013"/>
        <v>0</v>
      </c>
      <c r="S5886" s="5">
        <f t="shared" si="5013"/>
        <v>0</v>
      </c>
      <c r="T5886" s="5">
        <f t="shared" si="5013"/>
        <v>120973.98374</v>
      </c>
      <c r="U5886" s="5">
        <f t="shared" si="5013"/>
        <v>0</v>
      </c>
      <c r="V5886" s="42">
        <f t="shared" si="5013"/>
        <v>0</v>
      </c>
      <c r="W5886" s="5">
        <f t="shared" si="4972"/>
        <v>99.904979627264865</v>
      </c>
      <c r="X5886" s="27"/>
    </row>
    <row r="5887" spans="1:25" ht="31.5" customHeight="1" x14ac:dyDescent="0.3">
      <c r="A5887" s="4" t="s">
        <v>713</v>
      </c>
      <c r="B5887" s="4" t="s">
        <v>1783</v>
      </c>
      <c r="C5887" s="4" t="s">
        <v>724</v>
      </c>
      <c r="D5887" s="4"/>
      <c r="E5887" s="14" t="s">
        <v>1089</v>
      </c>
      <c r="F5887" s="5">
        <f t="shared" ref="F5887:K5887" si="5014">F5891+F5903+F5888+F5895+F5909+F5912</f>
        <v>104830.1</v>
      </c>
      <c r="G5887" s="5">
        <f t="shared" si="5014"/>
        <v>104830.1</v>
      </c>
      <c r="H5887" s="5">
        <f t="shared" si="5014"/>
        <v>104830.1</v>
      </c>
      <c r="I5887" s="5">
        <f t="shared" si="5014"/>
        <v>0</v>
      </c>
      <c r="J5887" s="5">
        <f t="shared" si="5014"/>
        <v>0</v>
      </c>
      <c r="K5887" s="5">
        <f t="shared" si="5014"/>
        <v>0</v>
      </c>
      <c r="L5887" s="5">
        <f>L5891+L5903+L5888+L5895+L5909+L5912+L5899</f>
        <v>16258.943000000001</v>
      </c>
      <c r="M5887" s="5">
        <f t="shared" si="4986"/>
        <v>121089.04300000001</v>
      </c>
      <c r="N5887" s="5">
        <f>N5891+N5903+N5888+N5895+N5909+N5912+N5899</f>
        <v>121089.04300000001</v>
      </c>
      <c r="O5887" s="5">
        <f t="shared" ref="O5887:V5887" si="5015">O5891+O5903+O5888+O5895+O5909+O5912+O5899</f>
        <v>86308.577470000004</v>
      </c>
      <c r="P5887" s="5">
        <f t="shared" si="5015"/>
        <v>0</v>
      </c>
      <c r="Q5887" s="5">
        <f t="shared" si="5015"/>
        <v>0</v>
      </c>
      <c r="R5887" s="5">
        <f t="shared" si="5015"/>
        <v>0</v>
      </c>
      <c r="S5887" s="5">
        <f t="shared" si="5015"/>
        <v>0</v>
      </c>
      <c r="T5887" s="5">
        <f t="shared" si="5015"/>
        <v>120973.98374</v>
      </c>
      <c r="U5887" s="5">
        <f t="shared" si="5015"/>
        <v>0</v>
      </c>
      <c r="V5887" s="42">
        <f t="shared" si="5015"/>
        <v>0</v>
      </c>
      <c r="W5887" s="5">
        <f t="shared" si="4972"/>
        <v>99.904979627264865</v>
      </c>
      <c r="X5887" s="27"/>
    </row>
    <row r="5888" spans="1:25" ht="47.25" hidden="1" customHeight="1" x14ac:dyDescent="0.25">
      <c r="A5888" s="4" t="s">
        <v>713</v>
      </c>
      <c r="B5888" s="4" t="s">
        <v>1783</v>
      </c>
      <c r="C5888" s="4" t="s">
        <v>906</v>
      </c>
      <c r="D5888" s="4"/>
      <c r="E5888" s="14" t="s">
        <v>1090</v>
      </c>
      <c r="F5888" s="5">
        <f t="shared" ref="F5888:L5889" si="5016">F5889</f>
        <v>0</v>
      </c>
      <c r="G5888" s="5">
        <f t="shared" si="5016"/>
        <v>0</v>
      </c>
      <c r="H5888" s="5">
        <f t="shared" si="5016"/>
        <v>0</v>
      </c>
      <c r="I5888" s="5">
        <f t="shared" si="5016"/>
        <v>0</v>
      </c>
      <c r="J5888" s="5">
        <f t="shared" si="5016"/>
        <v>0</v>
      </c>
      <c r="K5888" s="5">
        <f t="shared" si="5016"/>
        <v>0</v>
      </c>
      <c r="L5888" s="5">
        <f t="shared" si="5016"/>
        <v>0</v>
      </c>
      <c r="M5888" s="5">
        <f t="shared" si="4986"/>
        <v>0</v>
      </c>
      <c r="N5888" s="5">
        <f>N5889</f>
        <v>0</v>
      </c>
      <c r="O5888" s="5">
        <f>O5889</f>
        <v>0</v>
      </c>
      <c r="P5888" s="5">
        <f t="shared" ref="P5888:V5889" si="5017">P5889</f>
        <v>0</v>
      </c>
      <c r="Q5888" s="5">
        <f t="shared" si="5017"/>
        <v>0</v>
      </c>
      <c r="R5888" s="5">
        <f t="shared" si="5017"/>
        <v>0</v>
      </c>
      <c r="S5888" s="5">
        <f t="shared" si="5017"/>
        <v>0</v>
      </c>
      <c r="T5888" s="5">
        <f t="shared" si="5017"/>
        <v>0</v>
      </c>
      <c r="U5888" s="5">
        <f t="shared" si="5017"/>
        <v>0</v>
      </c>
      <c r="V5888" s="42">
        <f t="shared" si="5017"/>
        <v>0</v>
      </c>
      <c r="W5888" s="5" t="e">
        <f t="shared" si="4972"/>
        <v>#DIV/0!</v>
      </c>
      <c r="X5888" s="27" t="s">
        <v>1591</v>
      </c>
      <c r="Y5888" s="2" t="s">
        <v>1630</v>
      </c>
    </row>
    <row r="5889" spans="1:25" ht="31.5" hidden="1" customHeight="1" x14ac:dyDescent="0.3">
      <c r="A5889" s="4" t="s">
        <v>713</v>
      </c>
      <c r="B5889" s="4" t="s">
        <v>1783</v>
      </c>
      <c r="C5889" s="4" t="s">
        <v>906</v>
      </c>
      <c r="D5889" s="4" t="s">
        <v>87</v>
      </c>
      <c r="E5889" s="14" t="s">
        <v>541</v>
      </c>
      <c r="F5889" s="5">
        <f t="shared" si="5016"/>
        <v>0</v>
      </c>
      <c r="G5889" s="5">
        <f t="shared" si="5016"/>
        <v>0</v>
      </c>
      <c r="H5889" s="5">
        <f t="shared" si="5016"/>
        <v>0</v>
      </c>
      <c r="I5889" s="5">
        <f t="shared" si="5016"/>
        <v>0</v>
      </c>
      <c r="J5889" s="5">
        <f t="shared" si="5016"/>
        <v>0</v>
      </c>
      <c r="K5889" s="5">
        <f t="shared" si="5016"/>
        <v>0</v>
      </c>
      <c r="L5889" s="5">
        <f t="shared" si="5016"/>
        <v>0</v>
      </c>
      <c r="M5889" s="5">
        <f t="shared" si="4986"/>
        <v>0</v>
      </c>
      <c r="N5889" s="5">
        <f>N5890</f>
        <v>0</v>
      </c>
      <c r="O5889" s="5">
        <f>O5890</f>
        <v>0</v>
      </c>
      <c r="P5889" s="5">
        <f t="shared" si="5017"/>
        <v>0</v>
      </c>
      <c r="Q5889" s="5">
        <f t="shared" si="5017"/>
        <v>0</v>
      </c>
      <c r="R5889" s="5">
        <f t="shared" si="5017"/>
        <v>0</v>
      </c>
      <c r="S5889" s="5">
        <f t="shared" si="5017"/>
        <v>0</v>
      </c>
      <c r="T5889" s="5">
        <f t="shared" si="5017"/>
        <v>0</v>
      </c>
      <c r="U5889" s="5">
        <f t="shared" si="5017"/>
        <v>0</v>
      </c>
      <c r="V5889" s="42">
        <f t="shared" si="5017"/>
        <v>0</v>
      </c>
      <c r="W5889" s="5" t="e">
        <f t="shared" si="4972"/>
        <v>#DIV/0!</v>
      </c>
      <c r="X5889" s="27" t="s">
        <v>1591</v>
      </c>
      <c r="Y5889" s="2" t="s">
        <v>1630</v>
      </c>
    </row>
    <row r="5890" spans="1:25" ht="15.75" hidden="1" customHeight="1" x14ac:dyDescent="0.3">
      <c r="A5890" s="4" t="s">
        <v>713</v>
      </c>
      <c r="B5890" s="4" t="s">
        <v>1783</v>
      </c>
      <c r="C5890" s="4" t="s">
        <v>906</v>
      </c>
      <c r="D5890" s="4" t="s">
        <v>99</v>
      </c>
      <c r="E5890" s="14" t="s">
        <v>543</v>
      </c>
      <c r="F5890" s="5"/>
      <c r="G5890" s="5"/>
      <c r="H5890" s="5"/>
      <c r="I5890" s="5"/>
      <c r="J5890" s="5"/>
      <c r="K5890" s="5"/>
      <c r="L5890" s="5"/>
      <c r="M5890" s="5">
        <f t="shared" si="4986"/>
        <v>0</v>
      </c>
      <c r="N5890" s="5">
        <v>0</v>
      </c>
      <c r="O5890" s="5">
        <v>0</v>
      </c>
      <c r="P5890" s="5">
        <v>0</v>
      </c>
      <c r="Q5890" s="5">
        <v>0</v>
      </c>
      <c r="R5890" s="5">
        <v>0</v>
      </c>
      <c r="S5890" s="5">
        <v>0</v>
      </c>
      <c r="T5890" s="5">
        <v>0</v>
      </c>
      <c r="U5890" s="5">
        <v>0</v>
      </c>
      <c r="V5890" s="42">
        <v>0</v>
      </c>
      <c r="W5890" s="5" t="e">
        <f t="shared" si="4972"/>
        <v>#DIV/0!</v>
      </c>
      <c r="X5890" s="27" t="s">
        <v>1591</v>
      </c>
    </row>
    <row r="5891" spans="1:25" ht="47.25" customHeight="1" x14ac:dyDescent="0.3">
      <c r="A5891" s="4" t="s">
        <v>713</v>
      </c>
      <c r="B5891" s="4" t="s">
        <v>1783</v>
      </c>
      <c r="C5891" s="4" t="s">
        <v>719</v>
      </c>
      <c r="D5891" s="4"/>
      <c r="E5891" s="14" t="s">
        <v>565</v>
      </c>
      <c r="F5891" s="5">
        <f t="shared" ref="F5891:L5891" si="5018">F5892</f>
        <v>101623.5</v>
      </c>
      <c r="G5891" s="5">
        <f t="shared" si="5018"/>
        <v>101623.5</v>
      </c>
      <c r="H5891" s="5">
        <f t="shared" si="5018"/>
        <v>101623.5</v>
      </c>
      <c r="I5891" s="5">
        <f t="shared" si="5018"/>
        <v>0</v>
      </c>
      <c r="J5891" s="5">
        <f t="shared" si="5018"/>
        <v>0</v>
      </c>
      <c r="K5891" s="5">
        <f t="shared" si="5018"/>
        <v>0</v>
      </c>
      <c r="L5891" s="5">
        <f t="shared" si="5018"/>
        <v>15792.725</v>
      </c>
      <c r="M5891" s="5">
        <f t="shared" si="4986"/>
        <v>117416.22500000001</v>
      </c>
      <c r="N5891" s="5">
        <f>N5892</f>
        <v>117416.22500000001</v>
      </c>
      <c r="O5891" s="5">
        <f>O5892</f>
        <v>83258.116470000008</v>
      </c>
      <c r="P5891" s="5">
        <f t="shared" ref="P5891:V5891" si="5019">P5892</f>
        <v>0</v>
      </c>
      <c r="Q5891" s="5">
        <f t="shared" si="5019"/>
        <v>0</v>
      </c>
      <c r="R5891" s="5">
        <f t="shared" si="5019"/>
        <v>0</v>
      </c>
      <c r="S5891" s="5">
        <f t="shared" si="5019"/>
        <v>0</v>
      </c>
      <c r="T5891" s="5">
        <f t="shared" si="5019"/>
        <v>117414.72572</v>
      </c>
      <c r="U5891" s="5">
        <f t="shared" si="5019"/>
        <v>0</v>
      </c>
      <c r="V5891" s="42">
        <f t="shared" si="5019"/>
        <v>0</v>
      </c>
      <c r="W5891" s="5">
        <f t="shared" si="4972"/>
        <v>99.998723106623473</v>
      </c>
      <c r="X5891" s="27"/>
    </row>
    <row r="5892" spans="1:25" ht="31.5" customHeight="1" x14ac:dyDescent="0.3">
      <c r="A5892" s="4" t="s">
        <v>713</v>
      </c>
      <c r="B5892" s="4" t="s">
        <v>1783</v>
      </c>
      <c r="C5892" s="4" t="s">
        <v>719</v>
      </c>
      <c r="D5892" s="4" t="s">
        <v>87</v>
      </c>
      <c r="E5892" s="14" t="s">
        <v>541</v>
      </c>
      <c r="F5892" s="5">
        <f t="shared" ref="F5892:L5892" si="5020">F5893+F5894</f>
        <v>101623.5</v>
      </c>
      <c r="G5892" s="5">
        <f t="shared" si="5020"/>
        <v>101623.5</v>
      </c>
      <c r="H5892" s="5">
        <f t="shared" si="5020"/>
        <v>101623.5</v>
      </c>
      <c r="I5892" s="5">
        <f t="shared" si="5020"/>
        <v>0</v>
      </c>
      <c r="J5892" s="5">
        <f t="shared" si="5020"/>
        <v>0</v>
      </c>
      <c r="K5892" s="5">
        <f t="shared" si="5020"/>
        <v>0</v>
      </c>
      <c r="L5892" s="5">
        <f t="shared" si="5020"/>
        <v>15792.725</v>
      </c>
      <c r="M5892" s="5">
        <f t="shared" si="4986"/>
        <v>117416.22500000001</v>
      </c>
      <c r="N5892" s="5">
        <f>N5893+N5894</f>
        <v>117416.22500000001</v>
      </c>
      <c r="O5892" s="5">
        <f>O5893+O5894</f>
        <v>83258.116470000008</v>
      </c>
      <c r="P5892" s="5">
        <f t="shared" ref="P5892:V5892" si="5021">P5893+P5894</f>
        <v>0</v>
      </c>
      <c r="Q5892" s="5">
        <f t="shared" si="5021"/>
        <v>0</v>
      </c>
      <c r="R5892" s="5">
        <f t="shared" si="5021"/>
        <v>0</v>
      </c>
      <c r="S5892" s="5">
        <f t="shared" si="5021"/>
        <v>0</v>
      </c>
      <c r="T5892" s="5">
        <f t="shared" si="5021"/>
        <v>117414.72572</v>
      </c>
      <c r="U5892" s="5">
        <f t="shared" si="5021"/>
        <v>0</v>
      </c>
      <c r="V5892" s="42">
        <f t="shared" si="5021"/>
        <v>0</v>
      </c>
      <c r="W5892" s="5">
        <f t="shared" si="4972"/>
        <v>99.998723106623473</v>
      </c>
      <c r="X5892" s="27"/>
    </row>
    <row r="5893" spans="1:25" ht="15.75" customHeight="1" x14ac:dyDescent="0.3">
      <c r="A5893" s="4" t="s">
        <v>713</v>
      </c>
      <c r="B5893" s="4" t="s">
        <v>1783</v>
      </c>
      <c r="C5893" s="4" t="s">
        <v>719</v>
      </c>
      <c r="D5893" s="4" t="s">
        <v>121</v>
      </c>
      <c r="E5893" s="14" t="s">
        <v>542</v>
      </c>
      <c r="F5893" s="5">
        <v>28744.400000000001</v>
      </c>
      <c r="G5893" s="5">
        <v>28744.400000000001</v>
      </c>
      <c r="H5893" s="5">
        <v>28744.400000000001</v>
      </c>
      <c r="I5893" s="5"/>
      <c r="J5893" s="5"/>
      <c r="K5893" s="5"/>
      <c r="L5893" s="5">
        <v>87.575999999999993</v>
      </c>
      <c r="M5893" s="5">
        <f t="shared" si="4986"/>
        <v>28831.976000000002</v>
      </c>
      <c r="N5893" s="5">
        <v>28831.716489999999</v>
      </c>
      <c r="O5893" s="5">
        <v>22069.915400000002</v>
      </c>
      <c r="P5893" s="5">
        <v>0</v>
      </c>
      <c r="Q5893" s="5">
        <v>0</v>
      </c>
      <c r="R5893" s="5">
        <v>0</v>
      </c>
      <c r="S5893" s="5">
        <v>0</v>
      </c>
      <c r="T5893" s="5">
        <v>28830.217209999999</v>
      </c>
      <c r="U5893" s="5">
        <v>0</v>
      </c>
      <c r="V5893" s="42">
        <v>0</v>
      </c>
      <c r="W5893" s="5">
        <f t="shared" si="4972"/>
        <v>99.994799893372573</v>
      </c>
      <c r="X5893" s="27"/>
    </row>
    <row r="5894" spans="1:25" ht="15.75" customHeight="1" x14ac:dyDescent="0.3">
      <c r="A5894" s="4" t="s">
        <v>713</v>
      </c>
      <c r="B5894" s="4" t="s">
        <v>1783</v>
      </c>
      <c r="C5894" s="4" t="s">
        <v>719</v>
      </c>
      <c r="D5894" s="4" t="s">
        <v>99</v>
      </c>
      <c r="E5894" s="14" t="s">
        <v>543</v>
      </c>
      <c r="F5894" s="5">
        <v>72879.100000000006</v>
      </c>
      <c r="G5894" s="5">
        <v>72879.100000000006</v>
      </c>
      <c r="H5894" s="5">
        <v>72879.100000000006</v>
      </c>
      <c r="I5894" s="5"/>
      <c r="J5894" s="5"/>
      <c r="K5894" s="5"/>
      <c r="L5894" s="5">
        <f>13995.556+1212.182+113.005+384.406</f>
        <v>15705.149000000001</v>
      </c>
      <c r="M5894" s="5">
        <f t="shared" si="4986"/>
        <v>88584.249000000011</v>
      </c>
      <c r="N5894" s="5">
        <v>88584.50851</v>
      </c>
      <c r="O5894" s="5">
        <v>61188.201070000003</v>
      </c>
      <c r="P5894" s="5">
        <v>0</v>
      </c>
      <c r="Q5894" s="5">
        <v>0</v>
      </c>
      <c r="R5894" s="5">
        <v>0</v>
      </c>
      <c r="S5894" s="5">
        <v>0</v>
      </c>
      <c r="T5894" s="5">
        <v>88584.50851</v>
      </c>
      <c r="U5894" s="5">
        <v>0</v>
      </c>
      <c r="V5894" s="42">
        <v>0</v>
      </c>
      <c r="W5894" s="5">
        <f t="shared" si="4972"/>
        <v>100</v>
      </c>
      <c r="X5894" s="27"/>
    </row>
    <row r="5895" spans="1:25" ht="63" hidden="1" customHeight="1" x14ac:dyDescent="0.25">
      <c r="A5895" s="4" t="s">
        <v>713</v>
      </c>
      <c r="B5895" s="4" t="s">
        <v>1783</v>
      </c>
      <c r="C5895" s="4" t="s">
        <v>1420</v>
      </c>
      <c r="D5895" s="4"/>
      <c r="E5895" s="14" t="s">
        <v>1371</v>
      </c>
      <c r="F5895" s="5">
        <f t="shared" ref="F5895:L5895" si="5022">F5896</f>
        <v>0</v>
      </c>
      <c r="G5895" s="5">
        <f t="shared" si="5022"/>
        <v>0</v>
      </c>
      <c r="H5895" s="5">
        <f t="shared" si="5022"/>
        <v>0</v>
      </c>
      <c r="I5895" s="5">
        <f t="shared" si="5022"/>
        <v>0</v>
      </c>
      <c r="J5895" s="5">
        <f t="shared" si="5022"/>
        <v>0</v>
      </c>
      <c r="K5895" s="5">
        <f t="shared" si="5022"/>
        <v>0</v>
      </c>
      <c r="L5895" s="5">
        <f t="shared" si="5022"/>
        <v>0</v>
      </c>
      <c r="M5895" s="5">
        <f t="shared" si="4986"/>
        <v>0</v>
      </c>
      <c r="N5895" s="5">
        <f>N5896</f>
        <v>0</v>
      </c>
      <c r="O5895" s="5">
        <f>O5896</f>
        <v>0</v>
      </c>
      <c r="P5895" s="5">
        <f t="shared" ref="P5895:V5895" si="5023">P5896</f>
        <v>0</v>
      </c>
      <c r="Q5895" s="5">
        <f t="shared" si="5023"/>
        <v>0</v>
      </c>
      <c r="R5895" s="5">
        <f t="shared" si="5023"/>
        <v>0</v>
      </c>
      <c r="S5895" s="5">
        <f t="shared" si="5023"/>
        <v>0</v>
      </c>
      <c r="T5895" s="5">
        <f t="shared" si="5023"/>
        <v>0</v>
      </c>
      <c r="U5895" s="5">
        <f t="shared" si="5023"/>
        <v>0</v>
      </c>
      <c r="V5895" s="42">
        <f t="shared" si="5023"/>
        <v>0</v>
      </c>
      <c r="W5895" s="5" t="e">
        <f t="shared" si="4972"/>
        <v>#DIV/0!</v>
      </c>
      <c r="X5895" s="27" t="s">
        <v>1591</v>
      </c>
      <c r="Y5895" s="2" t="s">
        <v>1630</v>
      </c>
    </row>
    <row r="5896" spans="1:25" ht="31.5" hidden="1" customHeight="1" x14ac:dyDescent="0.25">
      <c r="A5896" s="4" t="s">
        <v>713</v>
      </c>
      <c r="B5896" s="4" t="s">
        <v>1783</v>
      </c>
      <c r="C5896" s="4" t="s">
        <v>1420</v>
      </c>
      <c r="D5896" s="4" t="s">
        <v>87</v>
      </c>
      <c r="E5896" s="14" t="s">
        <v>541</v>
      </c>
      <c r="F5896" s="5">
        <f t="shared" ref="F5896:L5896" si="5024">F5897+F5898</f>
        <v>0</v>
      </c>
      <c r="G5896" s="5">
        <f t="shared" si="5024"/>
        <v>0</v>
      </c>
      <c r="H5896" s="5">
        <f t="shared" si="5024"/>
        <v>0</v>
      </c>
      <c r="I5896" s="5">
        <f t="shared" si="5024"/>
        <v>0</v>
      </c>
      <c r="J5896" s="5">
        <f t="shared" si="5024"/>
        <v>0</v>
      </c>
      <c r="K5896" s="5">
        <f t="shared" si="5024"/>
        <v>0</v>
      </c>
      <c r="L5896" s="5">
        <f t="shared" si="5024"/>
        <v>0</v>
      </c>
      <c r="M5896" s="5">
        <f t="shared" si="4986"/>
        <v>0</v>
      </c>
      <c r="N5896" s="5">
        <f>N5897+N5898</f>
        <v>0</v>
      </c>
      <c r="O5896" s="5">
        <f>O5897+O5898</f>
        <v>0</v>
      </c>
      <c r="P5896" s="5">
        <f t="shared" ref="P5896:V5896" si="5025">P5897+P5898</f>
        <v>0</v>
      </c>
      <c r="Q5896" s="5">
        <f t="shared" si="5025"/>
        <v>0</v>
      </c>
      <c r="R5896" s="5">
        <f t="shared" si="5025"/>
        <v>0</v>
      </c>
      <c r="S5896" s="5">
        <f t="shared" si="5025"/>
        <v>0</v>
      </c>
      <c r="T5896" s="5">
        <f t="shared" si="5025"/>
        <v>0</v>
      </c>
      <c r="U5896" s="5">
        <f t="shared" si="5025"/>
        <v>0</v>
      </c>
      <c r="V5896" s="42">
        <f t="shared" si="5025"/>
        <v>0</v>
      </c>
      <c r="W5896" s="5" t="e">
        <f t="shared" si="4972"/>
        <v>#DIV/0!</v>
      </c>
      <c r="X5896" s="27" t="s">
        <v>1591</v>
      </c>
      <c r="Y5896" s="2" t="s">
        <v>1630</v>
      </c>
    </row>
    <row r="5897" spans="1:25" ht="15.75" hidden="1" customHeight="1" x14ac:dyDescent="0.3">
      <c r="A5897" s="4" t="s">
        <v>713</v>
      </c>
      <c r="B5897" s="4" t="s">
        <v>1783</v>
      </c>
      <c r="C5897" s="4" t="s">
        <v>1420</v>
      </c>
      <c r="D5897" s="4" t="s">
        <v>121</v>
      </c>
      <c r="E5897" s="14" t="s">
        <v>542</v>
      </c>
      <c r="F5897" s="5"/>
      <c r="G5897" s="5"/>
      <c r="H5897" s="5"/>
      <c r="I5897" s="5"/>
      <c r="J5897" s="5"/>
      <c r="K5897" s="5"/>
      <c r="L5897" s="5"/>
      <c r="M5897" s="5">
        <f t="shared" si="4986"/>
        <v>0</v>
      </c>
      <c r="N5897" s="5">
        <v>0</v>
      </c>
      <c r="O5897" s="5">
        <v>0</v>
      </c>
      <c r="P5897" s="5">
        <v>0</v>
      </c>
      <c r="Q5897" s="5">
        <v>0</v>
      </c>
      <c r="R5897" s="5">
        <v>0</v>
      </c>
      <c r="S5897" s="5">
        <v>0</v>
      </c>
      <c r="T5897" s="5">
        <v>0</v>
      </c>
      <c r="U5897" s="5">
        <v>0</v>
      </c>
      <c r="V5897" s="42">
        <v>0</v>
      </c>
      <c r="W5897" s="5" t="e">
        <f t="shared" si="4972"/>
        <v>#DIV/0!</v>
      </c>
      <c r="X5897" s="27" t="s">
        <v>1591</v>
      </c>
      <c r="Y5897" s="2" t="s">
        <v>1630</v>
      </c>
    </row>
    <row r="5898" spans="1:25" ht="15.75" hidden="1" customHeight="1" x14ac:dyDescent="0.3">
      <c r="A5898" s="4" t="s">
        <v>713</v>
      </c>
      <c r="B5898" s="4" t="s">
        <v>1783</v>
      </c>
      <c r="C5898" s="4" t="s">
        <v>1420</v>
      </c>
      <c r="D5898" s="4" t="s">
        <v>99</v>
      </c>
      <c r="E5898" s="14" t="s">
        <v>543</v>
      </c>
      <c r="F5898" s="5"/>
      <c r="G5898" s="5"/>
      <c r="H5898" s="5"/>
      <c r="I5898" s="5"/>
      <c r="J5898" s="5"/>
      <c r="K5898" s="5"/>
      <c r="L5898" s="5"/>
      <c r="M5898" s="5">
        <f t="shared" si="4986"/>
        <v>0</v>
      </c>
      <c r="N5898" s="5">
        <v>0</v>
      </c>
      <c r="O5898" s="5">
        <v>0</v>
      </c>
      <c r="P5898" s="5">
        <v>0</v>
      </c>
      <c r="Q5898" s="5">
        <v>0</v>
      </c>
      <c r="R5898" s="5">
        <v>0</v>
      </c>
      <c r="S5898" s="5">
        <v>0</v>
      </c>
      <c r="T5898" s="5">
        <v>0</v>
      </c>
      <c r="U5898" s="5">
        <v>0</v>
      </c>
      <c r="V5898" s="42">
        <v>0</v>
      </c>
      <c r="W5898" s="5" t="e">
        <f t="shared" si="4972"/>
        <v>#DIV/0!</v>
      </c>
      <c r="X5898" s="27" t="s">
        <v>1591</v>
      </c>
      <c r="Y5898" s="2" t="s">
        <v>1630</v>
      </c>
    </row>
    <row r="5899" spans="1:25" ht="15.75" customHeight="1" x14ac:dyDescent="0.3">
      <c r="A5899" s="4" t="s">
        <v>713</v>
      </c>
      <c r="B5899" s="4" t="s">
        <v>1783</v>
      </c>
      <c r="C5899" s="4" t="s">
        <v>1714</v>
      </c>
      <c r="D5899" s="4"/>
      <c r="E5899" s="14" t="s">
        <v>1696</v>
      </c>
      <c r="F5899" s="5"/>
      <c r="G5899" s="5"/>
      <c r="H5899" s="5"/>
      <c r="I5899" s="5"/>
      <c r="J5899" s="5"/>
      <c r="K5899" s="5"/>
      <c r="L5899" s="5">
        <f>L5900</f>
        <v>477.93099999999998</v>
      </c>
      <c r="M5899" s="5">
        <f>L5899</f>
        <v>477.93099999999998</v>
      </c>
      <c r="N5899" s="5">
        <f>N5900</f>
        <v>477.93099999999998</v>
      </c>
      <c r="O5899" s="5">
        <f t="shared" ref="O5899:V5899" si="5026">O5900</f>
        <v>0</v>
      </c>
      <c r="P5899" s="5">
        <f t="shared" si="5026"/>
        <v>0</v>
      </c>
      <c r="Q5899" s="5">
        <f t="shared" si="5026"/>
        <v>0</v>
      </c>
      <c r="R5899" s="5">
        <f t="shared" si="5026"/>
        <v>0</v>
      </c>
      <c r="S5899" s="5">
        <f t="shared" si="5026"/>
        <v>0</v>
      </c>
      <c r="T5899" s="5">
        <f t="shared" si="5026"/>
        <v>477.93099999999998</v>
      </c>
      <c r="U5899" s="5">
        <f t="shared" si="5026"/>
        <v>0</v>
      </c>
      <c r="V5899" s="42">
        <f t="shared" si="5026"/>
        <v>0</v>
      </c>
      <c r="W5899" s="5">
        <f t="shared" si="4972"/>
        <v>100</v>
      </c>
      <c r="X5899" s="27"/>
    </row>
    <row r="5900" spans="1:25" ht="31.5" customHeight="1" x14ac:dyDescent="0.3">
      <c r="A5900" s="4" t="s">
        <v>713</v>
      </c>
      <c r="B5900" s="4" t="s">
        <v>1783</v>
      </c>
      <c r="C5900" s="4" t="s">
        <v>1714</v>
      </c>
      <c r="D5900" s="4" t="s">
        <v>87</v>
      </c>
      <c r="E5900" s="14" t="s">
        <v>541</v>
      </c>
      <c r="F5900" s="5"/>
      <c r="G5900" s="5"/>
      <c r="H5900" s="5"/>
      <c r="I5900" s="5"/>
      <c r="J5900" s="5"/>
      <c r="K5900" s="5"/>
      <c r="L5900" s="5">
        <f>L5901+L5902</f>
        <v>477.93099999999998</v>
      </c>
      <c r="M5900" s="5">
        <f>L5900</f>
        <v>477.93099999999998</v>
      </c>
      <c r="N5900" s="5">
        <f>N5901+N5902</f>
        <v>477.93099999999998</v>
      </c>
      <c r="O5900" s="5">
        <f t="shared" ref="O5900:V5900" si="5027">O5901+O5902</f>
        <v>0</v>
      </c>
      <c r="P5900" s="5">
        <f t="shared" si="5027"/>
        <v>0</v>
      </c>
      <c r="Q5900" s="5">
        <f t="shared" si="5027"/>
        <v>0</v>
      </c>
      <c r="R5900" s="5">
        <f t="shared" si="5027"/>
        <v>0</v>
      </c>
      <c r="S5900" s="5">
        <f t="shared" si="5027"/>
        <v>0</v>
      </c>
      <c r="T5900" s="5">
        <f t="shared" si="5027"/>
        <v>477.93099999999998</v>
      </c>
      <c r="U5900" s="5">
        <f t="shared" si="5027"/>
        <v>0</v>
      </c>
      <c r="V5900" s="42">
        <f t="shared" si="5027"/>
        <v>0</v>
      </c>
      <c r="W5900" s="5">
        <f t="shared" si="4972"/>
        <v>100</v>
      </c>
      <c r="X5900" s="27"/>
    </row>
    <row r="5901" spans="1:25" ht="15.75" customHeight="1" x14ac:dyDescent="0.3">
      <c r="A5901" s="4" t="s">
        <v>713</v>
      </c>
      <c r="B5901" s="4" t="s">
        <v>1783</v>
      </c>
      <c r="C5901" s="4" t="s">
        <v>1714</v>
      </c>
      <c r="D5901" s="4" t="s">
        <v>121</v>
      </c>
      <c r="E5901" s="14" t="s">
        <v>542</v>
      </c>
      <c r="F5901" s="5"/>
      <c r="G5901" s="5"/>
      <c r="H5901" s="5"/>
      <c r="I5901" s="5"/>
      <c r="J5901" s="5"/>
      <c r="K5901" s="5"/>
      <c r="L5901" s="5">
        <v>42.276000000000003</v>
      </c>
      <c r="M5901" s="5">
        <f>L5901</f>
        <v>42.276000000000003</v>
      </c>
      <c r="N5901" s="5">
        <v>42.276000000000003</v>
      </c>
      <c r="O5901" s="5">
        <v>0</v>
      </c>
      <c r="P5901" s="5">
        <v>0</v>
      </c>
      <c r="Q5901" s="5">
        <v>0</v>
      </c>
      <c r="R5901" s="5">
        <v>0</v>
      </c>
      <c r="S5901" s="5">
        <v>0</v>
      </c>
      <c r="T5901" s="5">
        <v>42.276000000000003</v>
      </c>
      <c r="U5901" s="5">
        <v>0</v>
      </c>
      <c r="V5901" s="42">
        <v>0</v>
      </c>
      <c r="W5901" s="5">
        <f t="shared" ref="W5901:W5964" si="5028">T5901/N5901*100</f>
        <v>100</v>
      </c>
      <c r="X5901" s="27"/>
    </row>
    <row r="5902" spans="1:25" ht="15.75" customHeight="1" x14ac:dyDescent="0.3">
      <c r="A5902" s="4" t="s">
        <v>713</v>
      </c>
      <c r="B5902" s="4" t="s">
        <v>1783</v>
      </c>
      <c r="C5902" s="4" t="s">
        <v>1714</v>
      </c>
      <c r="D5902" s="4" t="s">
        <v>99</v>
      </c>
      <c r="E5902" s="14" t="s">
        <v>543</v>
      </c>
      <c r="F5902" s="5"/>
      <c r="G5902" s="5"/>
      <c r="H5902" s="5"/>
      <c r="I5902" s="5"/>
      <c r="J5902" s="5"/>
      <c r="K5902" s="5"/>
      <c r="L5902" s="5">
        <v>435.65499999999997</v>
      </c>
      <c r="M5902" s="5">
        <f>L5902</f>
        <v>435.65499999999997</v>
      </c>
      <c r="N5902" s="5">
        <v>435.65499999999997</v>
      </c>
      <c r="O5902" s="5">
        <v>0</v>
      </c>
      <c r="P5902" s="5">
        <v>0</v>
      </c>
      <c r="Q5902" s="5">
        <v>0</v>
      </c>
      <c r="R5902" s="5">
        <v>0</v>
      </c>
      <c r="S5902" s="5">
        <v>0</v>
      </c>
      <c r="T5902" s="5">
        <v>435.65499999999997</v>
      </c>
      <c r="U5902" s="5">
        <v>0</v>
      </c>
      <c r="V5902" s="42">
        <v>0</v>
      </c>
      <c r="W5902" s="5">
        <f t="shared" si="5028"/>
        <v>100</v>
      </c>
      <c r="X5902" s="27"/>
    </row>
    <row r="5903" spans="1:25" ht="15.75" hidden="1" customHeight="1" x14ac:dyDescent="0.25">
      <c r="A5903" s="4" t="s">
        <v>713</v>
      </c>
      <c r="B5903" s="4" t="s">
        <v>1783</v>
      </c>
      <c r="C5903" s="4" t="s">
        <v>720</v>
      </c>
      <c r="D5903" s="4"/>
      <c r="E5903" s="14" t="s">
        <v>752</v>
      </c>
      <c r="F5903" s="5">
        <f t="shared" ref="F5903:L5903" si="5029">F5906+F5904</f>
        <v>0</v>
      </c>
      <c r="G5903" s="5">
        <f t="shared" si="5029"/>
        <v>0</v>
      </c>
      <c r="H5903" s="5">
        <f t="shared" si="5029"/>
        <v>0</v>
      </c>
      <c r="I5903" s="5">
        <f t="shared" si="5029"/>
        <v>0</v>
      </c>
      <c r="J5903" s="5">
        <f t="shared" si="5029"/>
        <v>0</v>
      </c>
      <c r="K5903" s="5">
        <f t="shared" si="5029"/>
        <v>0</v>
      </c>
      <c r="L5903" s="5">
        <f t="shared" si="5029"/>
        <v>0</v>
      </c>
      <c r="M5903" s="5">
        <f t="shared" si="4986"/>
        <v>0</v>
      </c>
      <c r="N5903" s="5">
        <f>N5906+N5904</f>
        <v>0</v>
      </c>
      <c r="O5903" s="5">
        <f>O5906+O5904</f>
        <v>0</v>
      </c>
      <c r="P5903" s="5">
        <f t="shared" ref="P5903:V5903" si="5030">P5906+P5904</f>
        <v>0</v>
      </c>
      <c r="Q5903" s="5">
        <f t="shared" si="5030"/>
        <v>0</v>
      </c>
      <c r="R5903" s="5">
        <f t="shared" si="5030"/>
        <v>0</v>
      </c>
      <c r="S5903" s="5">
        <f t="shared" si="5030"/>
        <v>0</v>
      </c>
      <c r="T5903" s="5">
        <f t="shared" si="5030"/>
        <v>0</v>
      </c>
      <c r="U5903" s="5">
        <f t="shared" si="5030"/>
        <v>0</v>
      </c>
      <c r="V5903" s="42">
        <f t="shared" si="5030"/>
        <v>0</v>
      </c>
      <c r="W5903" s="5" t="e">
        <f t="shared" si="5028"/>
        <v>#DIV/0!</v>
      </c>
      <c r="X5903" s="27" t="s">
        <v>1591</v>
      </c>
      <c r="Y5903" s="2" t="s">
        <v>1630</v>
      </c>
    </row>
    <row r="5904" spans="1:25" ht="31.5" hidden="1" customHeight="1" x14ac:dyDescent="0.25">
      <c r="A5904" s="4" t="s">
        <v>713</v>
      </c>
      <c r="B5904" s="4" t="s">
        <v>1783</v>
      </c>
      <c r="C5904" s="4" t="s">
        <v>720</v>
      </c>
      <c r="D5904" s="4" t="s">
        <v>11</v>
      </c>
      <c r="E5904" s="14" t="s">
        <v>531</v>
      </c>
      <c r="F5904" s="5">
        <f t="shared" ref="F5904:L5904" si="5031">F5905</f>
        <v>0</v>
      </c>
      <c r="G5904" s="5">
        <f t="shared" si="5031"/>
        <v>0</v>
      </c>
      <c r="H5904" s="5">
        <f t="shared" si="5031"/>
        <v>0</v>
      </c>
      <c r="I5904" s="5">
        <f t="shared" si="5031"/>
        <v>0</v>
      </c>
      <c r="J5904" s="5">
        <f t="shared" si="5031"/>
        <v>0</v>
      </c>
      <c r="K5904" s="5">
        <f t="shared" si="5031"/>
        <v>0</v>
      </c>
      <c r="L5904" s="5">
        <f t="shared" si="5031"/>
        <v>0</v>
      </c>
      <c r="M5904" s="5">
        <f t="shared" si="4986"/>
        <v>0</v>
      </c>
      <c r="N5904" s="5">
        <f>N5905</f>
        <v>0</v>
      </c>
      <c r="O5904" s="5">
        <f>O5905</f>
        <v>0</v>
      </c>
      <c r="P5904" s="5">
        <f t="shared" ref="P5904:V5904" si="5032">P5905</f>
        <v>0</v>
      </c>
      <c r="Q5904" s="5">
        <f t="shared" si="5032"/>
        <v>0</v>
      </c>
      <c r="R5904" s="5">
        <f t="shared" si="5032"/>
        <v>0</v>
      </c>
      <c r="S5904" s="5">
        <f t="shared" si="5032"/>
        <v>0</v>
      </c>
      <c r="T5904" s="5">
        <f t="shared" si="5032"/>
        <v>0</v>
      </c>
      <c r="U5904" s="5">
        <f t="shared" si="5032"/>
        <v>0</v>
      </c>
      <c r="V5904" s="42">
        <f t="shared" si="5032"/>
        <v>0</v>
      </c>
      <c r="W5904" s="5" t="e">
        <f t="shared" si="5028"/>
        <v>#DIV/0!</v>
      </c>
      <c r="X5904" s="27" t="s">
        <v>1591</v>
      </c>
      <c r="Y5904" s="2" t="s">
        <v>1630</v>
      </c>
    </row>
    <row r="5905" spans="1:25" ht="31.5" hidden="1" customHeight="1" x14ac:dyDescent="0.25">
      <c r="A5905" s="4" t="s">
        <v>713</v>
      </c>
      <c r="B5905" s="4" t="s">
        <v>1783</v>
      </c>
      <c r="C5905" s="4" t="s">
        <v>720</v>
      </c>
      <c r="D5905" s="4" t="s">
        <v>12</v>
      </c>
      <c r="E5905" s="14" t="s">
        <v>532</v>
      </c>
      <c r="F5905" s="5"/>
      <c r="G5905" s="5"/>
      <c r="H5905" s="5"/>
      <c r="I5905" s="5"/>
      <c r="J5905" s="5"/>
      <c r="K5905" s="5"/>
      <c r="L5905" s="5"/>
      <c r="M5905" s="5">
        <f t="shared" si="4986"/>
        <v>0</v>
      </c>
      <c r="N5905" s="5">
        <v>0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0</v>
      </c>
      <c r="U5905" s="5">
        <v>0</v>
      </c>
      <c r="V5905" s="42">
        <v>0</v>
      </c>
      <c r="W5905" s="5" t="e">
        <f t="shared" si="5028"/>
        <v>#DIV/0!</v>
      </c>
      <c r="X5905" s="27" t="s">
        <v>1591</v>
      </c>
      <c r="Y5905" s="2" t="s">
        <v>1630</v>
      </c>
    </row>
    <row r="5906" spans="1:25" ht="31.5" hidden="1" customHeight="1" x14ac:dyDescent="0.25">
      <c r="A5906" s="4" t="s">
        <v>713</v>
      </c>
      <c r="B5906" s="4" t="s">
        <v>1783</v>
      </c>
      <c r="C5906" s="4" t="s">
        <v>720</v>
      </c>
      <c r="D5906" s="4" t="s">
        <v>87</v>
      </c>
      <c r="E5906" s="14" t="s">
        <v>541</v>
      </c>
      <c r="F5906" s="5">
        <f t="shared" ref="F5906:L5906" si="5033">F5907+F5908</f>
        <v>0</v>
      </c>
      <c r="G5906" s="5">
        <f t="shared" si="5033"/>
        <v>0</v>
      </c>
      <c r="H5906" s="5">
        <f t="shared" si="5033"/>
        <v>0</v>
      </c>
      <c r="I5906" s="5">
        <f t="shared" si="5033"/>
        <v>0</v>
      </c>
      <c r="J5906" s="5">
        <f t="shared" si="5033"/>
        <v>0</v>
      </c>
      <c r="K5906" s="5">
        <f t="shared" si="5033"/>
        <v>0</v>
      </c>
      <c r="L5906" s="5">
        <f t="shared" si="5033"/>
        <v>0</v>
      </c>
      <c r="M5906" s="5">
        <f t="shared" si="4986"/>
        <v>0</v>
      </c>
      <c r="N5906" s="5">
        <f>N5907+N5908</f>
        <v>0</v>
      </c>
      <c r="O5906" s="5">
        <f>O5907+O5908</f>
        <v>0</v>
      </c>
      <c r="P5906" s="5">
        <f t="shared" ref="P5906:V5906" si="5034">P5907+P5908</f>
        <v>0</v>
      </c>
      <c r="Q5906" s="5">
        <f t="shared" si="5034"/>
        <v>0</v>
      </c>
      <c r="R5906" s="5">
        <f t="shared" si="5034"/>
        <v>0</v>
      </c>
      <c r="S5906" s="5">
        <f t="shared" si="5034"/>
        <v>0</v>
      </c>
      <c r="T5906" s="5">
        <f t="shared" si="5034"/>
        <v>0</v>
      </c>
      <c r="U5906" s="5">
        <f t="shared" si="5034"/>
        <v>0</v>
      </c>
      <c r="V5906" s="42">
        <f t="shared" si="5034"/>
        <v>0</v>
      </c>
      <c r="W5906" s="5" t="e">
        <f t="shared" si="5028"/>
        <v>#DIV/0!</v>
      </c>
      <c r="X5906" s="27" t="s">
        <v>1591</v>
      </c>
      <c r="Y5906" s="2" t="s">
        <v>1630</v>
      </c>
    </row>
    <row r="5907" spans="1:25" ht="15.75" hidden="1" customHeight="1" x14ac:dyDescent="0.3">
      <c r="A5907" s="4" t="s">
        <v>713</v>
      </c>
      <c r="B5907" s="4" t="s">
        <v>1783</v>
      </c>
      <c r="C5907" s="4" t="s">
        <v>720</v>
      </c>
      <c r="D5907" s="4" t="s">
        <v>121</v>
      </c>
      <c r="E5907" s="14" t="s">
        <v>542</v>
      </c>
      <c r="F5907" s="5"/>
      <c r="G5907" s="5"/>
      <c r="H5907" s="5"/>
      <c r="I5907" s="5"/>
      <c r="J5907" s="5"/>
      <c r="K5907" s="5"/>
      <c r="L5907" s="5"/>
      <c r="M5907" s="5">
        <f t="shared" si="4986"/>
        <v>0</v>
      </c>
      <c r="N5907" s="5">
        <v>0</v>
      </c>
      <c r="O5907" s="5">
        <v>0</v>
      </c>
      <c r="P5907" s="5">
        <v>0</v>
      </c>
      <c r="Q5907" s="5">
        <v>0</v>
      </c>
      <c r="R5907" s="5">
        <v>0</v>
      </c>
      <c r="S5907" s="5">
        <v>0</v>
      </c>
      <c r="T5907" s="5">
        <v>0</v>
      </c>
      <c r="U5907" s="5">
        <v>0</v>
      </c>
      <c r="V5907" s="42">
        <v>0</v>
      </c>
      <c r="W5907" s="5" t="e">
        <f t="shared" si="5028"/>
        <v>#DIV/0!</v>
      </c>
      <c r="X5907" s="27" t="s">
        <v>1591</v>
      </c>
      <c r="Y5907" s="2" t="s">
        <v>1630</v>
      </c>
    </row>
    <row r="5908" spans="1:25" ht="15.75" hidden="1" customHeight="1" x14ac:dyDescent="0.3">
      <c r="A5908" s="4" t="s">
        <v>713</v>
      </c>
      <c r="B5908" s="4" t="s">
        <v>1783</v>
      </c>
      <c r="C5908" s="4" t="s">
        <v>720</v>
      </c>
      <c r="D5908" s="4" t="s">
        <v>99</v>
      </c>
      <c r="E5908" s="14" t="s">
        <v>543</v>
      </c>
      <c r="F5908" s="5"/>
      <c r="G5908" s="5"/>
      <c r="H5908" s="5"/>
      <c r="I5908" s="5"/>
      <c r="J5908" s="5"/>
      <c r="K5908" s="5"/>
      <c r="L5908" s="5"/>
      <c r="M5908" s="5">
        <f t="shared" si="4986"/>
        <v>0</v>
      </c>
      <c r="N5908" s="5">
        <v>0</v>
      </c>
      <c r="O5908" s="5">
        <v>0</v>
      </c>
      <c r="P5908" s="5">
        <v>0</v>
      </c>
      <c r="Q5908" s="5">
        <v>0</v>
      </c>
      <c r="R5908" s="5">
        <v>0</v>
      </c>
      <c r="S5908" s="5">
        <v>0</v>
      </c>
      <c r="T5908" s="5">
        <v>0</v>
      </c>
      <c r="U5908" s="5">
        <v>0</v>
      </c>
      <c r="V5908" s="42">
        <v>0</v>
      </c>
      <c r="W5908" s="5" t="e">
        <f t="shared" si="5028"/>
        <v>#DIV/0!</v>
      </c>
      <c r="X5908" s="27" t="s">
        <v>1591</v>
      </c>
      <c r="Y5908" s="2" t="s">
        <v>1630</v>
      </c>
    </row>
    <row r="5909" spans="1:25" ht="94.5" customHeight="1" x14ac:dyDescent="0.3">
      <c r="A5909" s="4" t="s">
        <v>713</v>
      </c>
      <c r="B5909" s="4" t="s">
        <v>1783</v>
      </c>
      <c r="C5909" s="4" t="s">
        <v>726</v>
      </c>
      <c r="D5909" s="4"/>
      <c r="E5909" s="14" t="s">
        <v>753</v>
      </c>
      <c r="F5909" s="5">
        <f>F5910</f>
        <v>806.6</v>
      </c>
      <c r="G5909" s="5">
        <f t="shared" ref="G5909:L5910" si="5035">G5910</f>
        <v>806.6</v>
      </c>
      <c r="H5909" s="5">
        <f t="shared" si="5035"/>
        <v>806.6</v>
      </c>
      <c r="I5909" s="5">
        <f t="shared" si="5035"/>
        <v>0</v>
      </c>
      <c r="J5909" s="5">
        <f t="shared" si="5035"/>
        <v>0</v>
      </c>
      <c r="K5909" s="5">
        <f t="shared" si="5035"/>
        <v>0</v>
      </c>
      <c r="L5909" s="5">
        <f t="shared" si="5035"/>
        <v>0</v>
      </c>
      <c r="M5909" s="5">
        <f t="shared" si="4986"/>
        <v>806.6</v>
      </c>
      <c r="N5909" s="5">
        <f>N5910</f>
        <v>806.6</v>
      </c>
      <c r="O5909" s="5">
        <f>O5910</f>
        <v>650.46100000000001</v>
      </c>
      <c r="P5909" s="5">
        <f t="shared" ref="P5909:V5910" si="5036">P5910</f>
        <v>0</v>
      </c>
      <c r="Q5909" s="5">
        <f t="shared" si="5036"/>
        <v>0</v>
      </c>
      <c r="R5909" s="5">
        <f t="shared" si="5036"/>
        <v>0</v>
      </c>
      <c r="S5909" s="5">
        <f t="shared" si="5036"/>
        <v>0</v>
      </c>
      <c r="T5909" s="5">
        <f t="shared" si="5036"/>
        <v>693.04088000000002</v>
      </c>
      <c r="U5909" s="5">
        <f t="shared" si="5036"/>
        <v>0</v>
      </c>
      <c r="V5909" s="42">
        <f t="shared" si="5036"/>
        <v>0</v>
      </c>
      <c r="W5909" s="5">
        <f t="shared" si="5028"/>
        <v>85.921259608232077</v>
      </c>
      <c r="X5909" s="27"/>
    </row>
    <row r="5910" spans="1:25" ht="31.5" customHeight="1" x14ac:dyDescent="0.3">
      <c r="A5910" s="4" t="s">
        <v>713</v>
      </c>
      <c r="B5910" s="4" t="s">
        <v>1783</v>
      </c>
      <c r="C5910" s="4" t="s">
        <v>726</v>
      </c>
      <c r="D5910" s="4" t="s">
        <v>87</v>
      </c>
      <c r="E5910" s="14" t="s">
        <v>541</v>
      </c>
      <c r="F5910" s="5">
        <f>F5911</f>
        <v>806.6</v>
      </c>
      <c r="G5910" s="5">
        <f t="shared" si="5035"/>
        <v>806.6</v>
      </c>
      <c r="H5910" s="5">
        <f t="shared" si="5035"/>
        <v>806.6</v>
      </c>
      <c r="I5910" s="5">
        <f t="shared" si="5035"/>
        <v>0</v>
      </c>
      <c r="J5910" s="5">
        <f t="shared" si="5035"/>
        <v>0</v>
      </c>
      <c r="K5910" s="5">
        <f t="shared" si="5035"/>
        <v>0</v>
      </c>
      <c r="L5910" s="5">
        <f t="shared" si="5035"/>
        <v>0</v>
      </c>
      <c r="M5910" s="5">
        <f t="shared" si="4986"/>
        <v>806.6</v>
      </c>
      <c r="N5910" s="5">
        <f>N5911</f>
        <v>806.6</v>
      </c>
      <c r="O5910" s="5">
        <f>O5911</f>
        <v>650.46100000000001</v>
      </c>
      <c r="P5910" s="5">
        <f t="shared" si="5036"/>
        <v>0</v>
      </c>
      <c r="Q5910" s="5">
        <f t="shared" si="5036"/>
        <v>0</v>
      </c>
      <c r="R5910" s="5">
        <f t="shared" si="5036"/>
        <v>0</v>
      </c>
      <c r="S5910" s="5">
        <f t="shared" si="5036"/>
        <v>0</v>
      </c>
      <c r="T5910" s="5">
        <f t="shared" si="5036"/>
        <v>693.04088000000002</v>
      </c>
      <c r="U5910" s="5">
        <f t="shared" si="5036"/>
        <v>0</v>
      </c>
      <c r="V5910" s="42">
        <f t="shared" si="5036"/>
        <v>0</v>
      </c>
      <c r="W5910" s="5">
        <f t="shared" si="5028"/>
        <v>85.921259608232077</v>
      </c>
      <c r="X5910" s="27"/>
    </row>
    <row r="5911" spans="1:25" ht="63" customHeight="1" x14ac:dyDescent="0.3">
      <c r="A5911" s="4" t="s">
        <v>713</v>
      </c>
      <c r="B5911" s="4" t="s">
        <v>1783</v>
      </c>
      <c r="C5911" s="4" t="s">
        <v>726</v>
      </c>
      <c r="D5911" s="4" t="s">
        <v>84</v>
      </c>
      <c r="E5911" s="14" t="s">
        <v>1552</v>
      </c>
      <c r="F5911" s="5">
        <v>806.6</v>
      </c>
      <c r="G5911" s="5">
        <v>806.6</v>
      </c>
      <c r="H5911" s="5">
        <v>806.6</v>
      </c>
      <c r="I5911" s="5"/>
      <c r="J5911" s="5"/>
      <c r="K5911" s="5"/>
      <c r="L5911" s="5"/>
      <c r="M5911" s="5">
        <f t="shared" si="4986"/>
        <v>806.6</v>
      </c>
      <c r="N5911" s="5">
        <v>806.6</v>
      </c>
      <c r="O5911" s="5">
        <v>650.46100000000001</v>
      </c>
      <c r="P5911" s="5">
        <v>0</v>
      </c>
      <c r="Q5911" s="5">
        <v>0</v>
      </c>
      <c r="R5911" s="5">
        <v>0</v>
      </c>
      <c r="S5911" s="5">
        <v>0</v>
      </c>
      <c r="T5911" s="5">
        <v>693.04088000000002</v>
      </c>
      <c r="U5911" s="5">
        <v>0</v>
      </c>
      <c r="V5911" s="42">
        <v>0</v>
      </c>
      <c r="W5911" s="5">
        <f t="shared" si="5028"/>
        <v>85.921259608232077</v>
      </c>
      <c r="X5911" s="27"/>
    </row>
    <row r="5912" spans="1:25" ht="63" customHeight="1" x14ac:dyDescent="0.3">
      <c r="A5912" s="4" t="s">
        <v>713</v>
      </c>
      <c r="B5912" s="4" t="s">
        <v>1783</v>
      </c>
      <c r="C5912" s="4" t="s">
        <v>721</v>
      </c>
      <c r="D5912" s="4"/>
      <c r="E5912" s="14" t="s">
        <v>1441</v>
      </c>
      <c r="F5912" s="5">
        <f>F5913</f>
        <v>2400</v>
      </c>
      <c r="G5912" s="5">
        <f t="shared" ref="G5912:L5913" si="5037">G5913</f>
        <v>2400</v>
      </c>
      <c r="H5912" s="5">
        <f t="shared" si="5037"/>
        <v>2400</v>
      </c>
      <c r="I5912" s="5">
        <f t="shared" si="5037"/>
        <v>0</v>
      </c>
      <c r="J5912" s="5">
        <f t="shared" si="5037"/>
        <v>0</v>
      </c>
      <c r="K5912" s="5">
        <f t="shared" si="5037"/>
        <v>0</v>
      </c>
      <c r="L5912" s="5">
        <f t="shared" si="5037"/>
        <v>-11.712999999999999</v>
      </c>
      <c r="M5912" s="5">
        <f t="shared" si="4986"/>
        <v>2388.2869999999998</v>
      </c>
      <c r="N5912" s="5">
        <f>N5913</f>
        <v>2388.2869999999998</v>
      </c>
      <c r="O5912" s="5">
        <f>O5913</f>
        <v>2400</v>
      </c>
      <c r="P5912" s="5">
        <f t="shared" ref="P5912:V5913" si="5038">P5913</f>
        <v>0</v>
      </c>
      <c r="Q5912" s="5">
        <f t="shared" si="5038"/>
        <v>0</v>
      </c>
      <c r="R5912" s="5">
        <f t="shared" si="5038"/>
        <v>0</v>
      </c>
      <c r="S5912" s="5">
        <f t="shared" si="5038"/>
        <v>0</v>
      </c>
      <c r="T5912" s="5">
        <f t="shared" si="5038"/>
        <v>2388.2861400000002</v>
      </c>
      <c r="U5912" s="5">
        <f t="shared" si="5038"/>
        <v>0</v>
      </c>
      <c r="V5912" s="42">
        <f t="shared" si="5038"/>
        <v>0</v>
      </c>
      <c r="W5912" s="5">
        <f t="shared" si="5028"/>
        <v>99.999963990927398</v>
      </c>
      <c r="X5912" s="27"/>
    </row>
    <row r="5913" spans="1:25" ht="31.5" customHeight="1" x14ac:dyDescent="0.3">
      <c r="A5913" s="4" t="s">
        <v>713</v>
      </c>
      <c r="B5913" s="4" t="s">
        <v>1783</v>
      </c>
      <c r="C5913" s="4" t="s">
        <v>721</v>
      </c>
      <c r="D5913" s="4" t="s">
        <v>87</v>
      </c>
      <c r="E5913" s="14" t="s">
        <v>541</v>
      </c>
      <c r="F5913" s="5">
        <f>F5914</f>
        <v>2400</v>
      </c>
      <c r="G5913" s="5">
        <f t="shared" si="5037"/>
        <v>2400</v>
      </c>
      <c r="H5913" s="5">
        <f t="shared" si="5037"/>
        <v>2400</v>
      </c>
      <c r="I5913" s="5">
        <f t="shared" si="5037"/>
        <v>0</v>
      </c>
      <c r="J5913" s="5">
        <f t="shared" si="5037"/>
        <v>0</v>
      </c>
      <c r="K5913" s="5">
        <f t="shared" si="5037"/>
        <v>0</v>
      </c>
      <c r="L5913" s="5">
        <f t="shared" si="5037"/>
        <v>-11.712999999999999</v>
      </c>
      <c r="M5913" s="5">
        <f t="shared" si="4986"/>
        <v>2388.2869999999998</v>
      </c>
      <c r="N5913" s="5">
        <f>N5914</f>
        <v>2388.2869999999998</v>
      </c>
      <c r="O5913" s="5">
        <f>O5914</f>
        <v>2400</v>
      </c>
      <c r="P5913" s="5">
        <f t="shared" si="5038"/>
        <v>0</v>
      </c>
      <c r="Q5913" s="5">
        <f t="shared" si="5038"/>
        <v>0</v>
      </c>
      <c r="R5913" s="5">
        <f t="shared" si="5038"/>
        <v>0</v>
      </c>
      <c r="S5913" s="5">
        <f t="shared" si="5038"/>
        <v>0</v>
      </c>
      <c r="T5913" s="5">
        <f t="shared" si="5038"/>
        <v>2388.2861400000002</v>
      </c>
      <c r="U5913" s="5">
        <f t="shared" si="5038"/>
        <v>0</v>
      </c>
      <c r="V5913" s="42">
        <f t="shared" si="5038"/>
        <v>0</v>
      </c>
      <c r="W5913" s="5">
        <f t="shared" si="5028"/>
        <v>99.999963990927398</v>
      </c>
      <c r="X5913" s="27"/>
    </row>
    <row r="5914" spans="1:25" ht="63" customHeight="1" x14ac:dyDescent="0.3">
      <c r="A5914" s="4" t="s">
        <v>713</v>
      </c>
      <c r="B5914" s="4" t="s">
        <v>1783</v>
      </c>
      <c r="C5914" s="4" t="s">
        <v>721</v>
      </c>
      <c r="D5914" s="4" t="s">
        <v>84</v>
      </c>
      <c r="E5914" s="14" t="s">
        <v>1552</v>
      </c>
      <c r="F5914" s="5">
        <v>2400</v>
      </c>
      <c r="G5914" s="5">
        <v>2400</v>
      </c>
      <c r="H5914" s="5">
        <v>2400</v>
      </c>
      <c r="I5914" s="5"/>
      <c r="J5914" s="5"/>
      <c r="K5914" s="5"/>
      <c r="L5914" s="5">
        <v>-11.712999999999999</v>
      </c>
      <c r="M5914" s="5">
        <f t="shared" si="4986"/>
        <v>2388.2869999999998</v>
      </c>
      <c r="N5914" s="5">
        <v>2388.2869999999998</v>
      </c>
      <c r="O5914" s="5">
        <v>2400</v>
      </c>
      <c r="P5914" s="5">
        <v>0</v>
      </c>
      <c r="Q5914" s="5">
        <v>0</v>
      </c>
      <c r="R5914" s="5">
        <v>0</v>
      </c>
      <c r="S5914" s="5">
        <v>0</v>
      </c>
      <c r="T5914" s="5">
        <v>2388.2861400000002</v>
      </c>
      <c r="U5914" s="5">
        <v>0</v>
      </c>
      <c r="V5914" s="42">
        <v>0</v>
      </c>
      <c r="W5914" s="5">
        <f t="shared" si="5028"/>
        <v>99.999963990927398</v>
      </c>
      <c r="X5914" s="27"/>
    </row>
    <row r="5915" spans="1:25" ht="47.25" customHeight="1" x14ac:dyDescent="0.3">
      <c r="A5915" s="4" t="s">
        <v>713</v>
      </c>
      <c r="B5915" s="4" t="s">
        <v>1783</v>
      </c>
      <c r="C5915" s="4" t="s">
        <v>110</v>
      </c>
      <c r="D5915" s="4"/>
      <c r="E5915" s="14" t="s">
        <v>1092</v>
      </c>
      <c r="F5915" s="5">
        <f t="shared" ref="F5915:L5918" si="5039">F5916</f>
        <v>1483.9</v>
      </c>
      <c r="G5915" s="5">
        <f t="shared" si="5039"/>
        <v>1483.9</v>
      </c>
      <c r="H5915" s="5">
        <f t="shared" si="5039"/>
        <v>0</v>
      </c>
      <c r="I5915" s="5">
        <f t="shared" si="5039"/>
        <v>0</v>
      </c>
      <c r="J5915" s="5">
        <f t="shared" si="5039"/>
        <v>0</v>
      </c>
      <c r="K5915" s="5">
        <f t="shared" si="5039"/>
        <v>0</v>
      </c>
      <c r="L5915" s="5">
        <f t="shared" si="5039"/>
        <v>0</v>
      </c>
      <c r="M5915" s="5">
        <f t="shared" si="4986"/>
        <v>1483.9</v>
      </c>
      <c r="N5915" s="5">
        <f t="shared" ref="N5915:O5918" si="5040">N5916</f>
        <v>1483.9</v>
      </c>
      <c r="O5915" s="5">
        <f t="shared" si="5040"/>
        <v>1483.9</v>
      </c>
      <c r="P5915" s="5">
        <f t="shared" ref="P5915:V5918" si="5041">P5916</f>
        <v>0</v>
      </c>
      <c r="Q5915" s="5">
        <f t="shared" si="5041"/>
        <v>0</v>
      </c>
      <c r="R5915" s="5">
        <f t="shared" si="5041"/>
        <v>0</v>
      </c>
      <c r="S5915" s="5">
        <f t="shared" si="5041"/>
        <v>0</v>
      </c>
      <c r="T5915" s="5">
        <f t="shared" si="5041"/>
        <v>1483.9</v>
      </c>
      <c r="U5915" s="5">
        <f t="shared" si="5041"/>
        <v>0</v>
      </c>
      <c r="V5915" s="42">
        <f t="shared" si="5041"/>
        <v>0</v>
      </c>
      <c r="W5915" s="5">
        <f t="shared" si="5028"/>
        <v>100</v>
      </c>
      <c r="X5915" s="27"/>
    </row>
    <row r="5916" spans="1:25" ht="31.5" customHeight="1" x14ac:dyDescent="0.3">
      <c r="A5916" s="4" t="s">
        <v>713</v>
      </c>
      <c r="B5916" s="4" t="s">
        <v>1783</v>
      </c>
      <c r="C5916" s="4" t="s">
        <v>111</v>
      </c>
      <c r="D5916" s="4"/>
      <c r="E5916" s="14" t="s">
        <v>1098</v>
      </c>
      <c r="F5916" s="5">
        <f t="shared" si="5039"/>
        <v>1483.9</v>
      </c>
      <c r="G5916" s="5">
        <f t="shared" si="5039"/>
        <v>1483.9</v>
      </c>
      <c r="H5916" s="5">
        <f t="shared" si="5039"/>
        <v>0</v>
      </c>
      <c r="I5916" s="5">
        <f t="shared" si="5039"/>
        <v>0</v>
      </c>
      <c r="J5916" s="5">
        <f t="shared" si="5039"/>
        <v>0</v>
      </c>
      <c r="K5916" s="5">
        <f t="shared" si="5039"/>
        <v>0</v>
      </c>
      <c r="L5916" s="5">
        <f t="shared" si="5039"/>
        <v>0</v>
      </c>
      <c r="M5916" s="5">
        <f t="shared" si="4986"/>
        <v>1483.9</v>
      </c>
      <c r="N5916" s="5">
        <f t="shared" si="5040"/>
        <v>1483.9</v>
      </c>
      <c r="O5916" s="5">
        <f t="shared" si="5040"/>
        <v>1483.9</v>
      </c>
      <c r="P5916" s="5">
        <f t="shared" si="5041"/>
        <v>0</v>
      </c>
      <c r="Q5916" s="5">
        <f t="shared" si="5041"/>
        <v>0</v>
      </c>
      <c r="R5916" s="5">
        <f t="shared" si="5041"/>
        <v>0</v>
      </c>
      <c r="S5916" s="5">
        <f t="shared" si="5041"/>
        <v>0</v>
      </c>
      <c r="T5916" s="5">
        <f t="shared" si="5041"/>
        <v>1483.9</v>
      </c>
      <c r="U5916" s="5">
        <f t="shared" si="5041"/>
        <v>0</v>
      </c>
      <c r="V5916" s="42">
        <f t="shared" si="5041"/>
        <v>0</v>
      </c>
      <c r="W5916" s="5">
        <f t="shared" si="5028"/>
        <v>100</v>
      </c>
      <c r="X5916" s="27"/>
    </row>
    <row r="5917" spans="1:25" ht="78.75" customHeight="1" x14ac:dyDescent="0.3">
      <c r="A5917" s="4" t="s">
        <v>713</v>
      </c>
      <c r="B5917" s="4" t="s">
        <v>1783</v>
      </c>
      <c r="C5917" s="4" t="s">
        <v>112</v>
      </c>
      <c r="D5917" s="4"/>
      <c r="E5917" s="14" t="s">
        <v>1099</v>
      </c>
      <c r="F5917" s="5">
        <f t="shared" si="5039"/>
        <v>1483.9</v>
      </c>
      <c r="G5917" s="5">
        <f t="shared" si="5039"/>
        <v>1483.9</v>
      </c>
      <c r="H5917" s="5">
        <f t="shared" si="5039"/>
        <v>0</v>
      </c>
      <c r="I5917" s="5">
        <f t="shared" si="5039"/>
        <v>0</v>
      </c>
      <c r="J5917" s="5">
        <f t="shared" si="5039"/>
        <v>0</v>
      </c>
      <c r="K5917" s="5">
        <f t="shared" si="5039"/>
        <v>0</v>
      </c>
      <c r="L5917" s="5">
        <f t="shared" si="5039"/>
        <v>0</v>
      </c>
      <c r="M5917" s="5">
        <f t="shared" si="4986"/>
        <v>1483.9</v>
      </c>
      <c r="N5917" s="5">
        <f t="shared" si="5040"/>
        <v>1483.9</v>
      </c>
      <c r="O5917" s="5">
        <f t="shared" si="5040"/>
        <v>1483.9</v>
      </c>
      <c r="P5917" s="5">
        <f t="shared" si="5041"/>
        <v>0</v>
      </c>
      <c r="Q5917" s="5">
        <f t="shared" si="5041"/>
        <v>0</v>
      </c>
      <c r="R5917" s="5">
        <f t="shared" si="5041"/>
        <v>0</v>
      </c>
      <c r="S5917" s="5">
        <f t="shared" si="5041"/>
        <v>0</v>
      </c>
      <c r="T5917" s="5">
        <f t="shared" si="5041"/>
        <v>1483.9</v>
      </c>
      <c r="U5917" s="5">
        <f t="shared" si="5041"/>
        <v>0</v>
      </c>
      <c r="V5917" s="42">
        <f t="shared" si="5041"/>
        <v>0</v>
      </c>
      <c r="W5917" s="5">
        <f t="shared" si="5028"/>
        <v>100</v>
      </c>
      <c r="X5917" s="27"/>
    </row>
    <row r="5918" spans="1:25" ht="31.5" customHeight="1" x14ac:dyDescent="0.3">
      <c r="A5918" s="4" t="s">
        <v>713</v>
      </c>
      <c r="B5918" s="4" t="s">
        <v>1783</v>
      </c>
      <c r="C5918" s="4" t="s">
        <v>104</v>
      </c>
      <c r="D5918" s="4"/>
      <c r="E5918" s="14" t="s">
        <v>851</v>
      </c>
      <c r="F5918" s="5">
        <f t="shared" si="5039"/>
        <v>1483.9</v>
      </c>
      <c r="G5918" s="5">
        <f t="shared" si="5039"/>
        <v>1483.9</v>
      </c>
      <c r="H5918" s="5">
        <f t="shared" si="5039"/>
        <v>0</v>
      </c>
      <c r="I5918" s="5">
        <f t="shared" si="5039"/>
        <v>0</v>
      </c>
      <c r="J5918" s="5">
        <f t="shared" si="5039"/>
        <v>0</v>
      </c>
      <c r="K5918" s="5">
        <f t="shared" si="5039"/>
        <v>0</v>
      </c>
      <c r="L5918" s="5">
        <f t="shared" si="5039"/>
        <v>0</v>
      </c>
      <c r="M5918" s="5">
        <f t="shared" si="4986"/>
        <v>1483.9</v>
      </c>
      <c r="N5918" s="5">
        <f t="shared" si="5040"/>
        <v>1483.9</v>
      </c>
      <c r="O5918" s="5">
        <f t="shared" si="5040"/>
        <v>1483.9</v>
      </c>
      <c r="P5918" s="5">
        <f t="shared" si="5041"/>
        <v>0</v>
      </c>
      <c r="Q5918" s="5">
        <f t="shared" si="5041"/>
        <v>0</v>
      </c>
      <c r="R5918" s="5">
        <f t="shared" si="5041"/>
        <v>0</v>
      </c>
      <c r="S5918" s="5">
        <f t="shared" si="5041"/>
        <v>0</v>
      </c>
      <c r="T5918" s="5">
        <f t="shared" si="5041"/>
        <v>1483.9</v>
      </c>
      <c r="U5918" s="5">
        <f t="shared" si="5041"/>
        <v>0</v>
      </c>
      <c r="V5918" s="42">
        <f t="shared" si="5041"/>
        <v>0</v>
      </c>
      <c r="W5918" s="5">
        <f t="shared" si="5028"/>
        <v>100</v>
      </c>
      <c r="X5918" s="27"/>
    </row>
    <row r="5919" spans="1:25" ht="31.5" customHeight="1" x14ac:dyDescent="0.3">
      <c r="A5919" s="4" t="s">
        <v>713</v>
      </c>
      <c r="B5919" s="4" t="s">
        <v>1783</v>
      </c>
      <c r="C5919" s="4" t="s">
        <v>104</v>
      </c>
      <c r="D5919" s="4" t="s">
        <v>87</v>
      </c>
      <c r="E5919" s="14" t="s">
        <v>541</v>
      </c>
      <c r="F5919" s="5">
        <f t="shared" ref="F5919:L5919" si="5042">F5920+F5921</f>
        <v>1483.9</v>
      </c>
      <c r="G5919" s="5">
        <f t="shared" si="5042"/>
        <v>1483.9</v>
      </c>
      <c r="H5919" s="5">
        <f t="shared" si="5042"/>
        <v>0</v>
      </c>
      <c r="I5919" s="5">
        <f t="shared" si="5042"/>
        <v>0</v>
      </c>
      <c r="J5919" s="5">
        <f t="shared" si="5042"/>
        <v>0</v>
      </c>
      <c r="K5919" s="5">
        <f t="shared" si="5042"/>
        <v>0</v>
      </c>
      <c r="L5919" s="5">
        <f t="shared" si="5042"/>
        <v>0</v>
      </c>
      <c r="M5919" s="5">
        <f t="shared" si="4986"/>
        <v>1483.9</v>
      </c>
      <c r="N5919" s="5">
        <f>N5920+N5921</f>
        <v>1483.9</v>
      </c>
      <c r="O5919" s="5">
        <f>O5920+O5921</f>
        <v>1483.9</v>
      </c>
      <c r="P5919" s="5">
        <f t="shared" ref="P5919:V5919" si="5043">P5920+P5921</f>
        <v>0</v>
      </c>
      <c r="Q5919" s="5">
        <f t="shared" si="5043"/>
        <v>0</v>
      </c>
      <c r="R5919" s="5">
        <f t="shared" si="5043"/>
        <v>0</v>
      </c>
      <c r="S5919" s="5">
        <f t="shared" si="5043"/>
        <v>0</v>
      </c>
      <c r="T5919" s="5">
        <f t="shared" si="5043"/>
        <v>1483.9</v>
      </c>
      <c r="U5919" s="5">
        <f t="shared" si="5043"/>
        <v>0</v>
      </c>
      <c r="V5919" s="42">
        <f t="shared" si="5043"/>
        <v>0</v>
      </c>
      <c r="W5919" s="5">
        <f t="shared" si="5028"/>
        <v>100</v>
      </c>
      <c r="X5919" s="27"/>
    </row>
    <row r="5920" spans="1:25" ht="15.75" hidden="1" customHeight="1" x14ac:dyDescent="0.3">
      <c r="A5920" s="4" t="s">
        <v>713</v>
      </c>
      <c r="B5920" s="4" t="s">
        <v>1783</v>
      </c>
      <c r="C5920" s="4" t="s">
        <v>104</v>
      </c>
      <c r="D5920" s="4" t="s">
        <v>121</v>
      </c>
      <c r="E5920" s="14" t="s">
        <v>542</v>
      </c>
      <c r="F5920" s="5"/>
      <c r="G5920" s="5"/>
      <c r="H5920" s="5"/>
      <c r="I5920" s="5"/>
      <c r="J5920" s="5"/>
      <c r="K5920" s="5"/>
      <c r="L5920" s="5"/>
      <c r="M5920" s="5">
        <f t="shared" si="4986"/>
        <v>0</v>
      </c>
      <c r="N5920" s="5">
        <v>0</v>
      </c>
      <c r="O5920" s="5">
        <v>0</v>
      </c>
      <c r="P5920" s="5">
        <v>0</v>
      </c>
      <c r="Q5920" s="5">
        <v>0</v>
      </c>
      <c r="R5920" s="5">
        <v>0</v>
      </c>
      <c r="S5920" s="5">
        <v>0</v>
      </c>
      <c r="T5920" s="5">
        <v>0</v>
      </c>
      <c r="U5920" s="5">
        <v>0</v>
      </c>
      <c r="V5920" s="42">
        <v>0</v>
      </c>
      <c r="W5920" s="5" t="e">
        <f t="shared" si="5028"/>
        <v>#DIV/0!</v>
      </c>
      <c r="X5920" s="27" t="s">
        <v>1591</v>
      </c>
      <c r="Y5920" s="2" t="s">
        <v>1630</v>
      </c>
    </row>
    <row r="5921" spans="1:25" ht="15.75" customHeight="1" x14ac:dyDescent="0.3">
      <c r="A5921" s="4" t="s">
        <v>713</v>
      </c>
      <c r="B5921" s="4" t="s">
        <v>1783</v>
      </c>
      <c r="C5921" s="4" t="s">
        <v>104</v>
      </c>
      <c r="D5921" s="4" t="s">
        <v>99</v>
      </c>
      <c r="E5921" s="14" t="s">
        <v>543</v>
      </c>
      <c r="F5921" s="5">
        <v>1483.9</v>
      </c>
      <c r="G5921" s="5">
        <v>1483.9</v>
      </c>
      <c r="H5921" s="5"/>
      <c r="I5921" s="5"/>
      <c r="J5921" s="5"/>
      <c r="K5921" s="5"/>
      <c r="L5921" s="5"/>
      <c r="M5921" s="5">
        <f t="shared" si="4986"/>
        <v>1483.9</v>
      </c>
      <c r="N5921" s="5">
        <v>1483.9</v>
      </c>
      <c r="O5921" s="5">
        <v>1483.9</v>
      </c>
      <c r="P5921" s="5">
        <v>0</v>
      </c>
      <c r="Q5921" s="5">
        <v>0</v>
      </c>
      <c r="R5921" s="5">
        <v>0</v>
      </c>
      <c r="S5921" s="5">
        <v>0</v>
      </c>
      <c r="T5921" s="5">
        <v>1483.9</v>
      </c>
      <c r="U5921" s="5">
        <v>0</v>
      </c>
      <c r="V5921" s="42">
        <v>0</v>
      </c>
      <c r="W5921" s="5">
        <f t="shared" si="5028"/>
        <v>100</v>
      </c>
      <c r="X5921" s="27"/>
    </row>
    <row r="5922" spans="1:25" ht="31.5" customHeight="1" x14ac:dyDescent="0.3">
      <c r="A5922" s="4" t="s">
        <v>713</v>
      </c>
      <c r="B5922" s="4" t="s">
        <v>1783</v>
      </c>
      <c r="C5922" s="4" t="s">
        <v>22</v>
      </c>
      <c r="D5922" s="4"/>
      <c r="E5922" s="14" t="s">
        <v>802</v>
      </c>
      <c r="F5922" s="5"/>
      <c r="G5922" s="5"/>
      <c r="H5922" s="5"/>
      <c r="I5922" s="5"/>
      <c r="J5922" s="5"/>
      <c r="K5922" s="5"/>
      <c r="L5922" s="5">
        <f>L5923</f>
        <v>0</v>
      </c>
      <c r="M5922" s="5">
        <f t="shared" si="4986"/>
        <v>0</v>
      </c>
      <c r="N5922" s="5">
        <f>N5923</f>
        <v>1224</v>
      </c>
      <c r="O5922" s="5">
        <f>O5923</f>
        <v>1124</v>
      </c>
      <c r="P5922" s="5">
        <f t="shared" ref="P5922:V5923" si="5044">P5923</f>
        <v>0</v>
      </c>
      <c r="Q5922" s="5">
        <f t="shared" si="5044"/>
        <v>0</v>
      </c>
      <c r="R5922" s="5">
        <f t="shared" si="5044"/>
        <v>0</v>
      </c>
      <c r="S5922" s="5">
        <f t="shared" si="5044"/>
        <v>0</v>
      </c>
      <c r="T5922" s="5">
        <f t="shared" si="5044"/>
        <v>1224</v>
      </c>
      <c r="U5922" s="5">
        <f t="shared" si="5044"/>
        <v>0</v>
      </c>
      <c r="V5922" s="42">
        <f t="shared" si="5044"/>
        <v>0</v>
      </c>
      <c r="W5922" s="5">
        <f t="shared" si="5028"/>
        <v>100</v>
      </c>
      <c r="X5922" s="27"/>
    </row>
    <row r="5923" spans="1:25" ht="47.25" customHeight="1" x14ac:dyDescent="0.3">
      <c r="A5923" s="4" t="s">
        <v>713</v>
      </c>
      <c r="B5923" s="4" t="s">
        <v>1783</v>
      </c>
      <c r="C5923" s="4" t="s">
        <v>406</v>
      </c>
      <c r="D5923" s="4"/>
      <c r="E5923" s="14" t="s">
        <v>808</v>
      </c>
      <c r="F5923" s="5"/>
      <c r="G5923" s="5"/>
      <c r="H5923" s="5"/>
      <c r="I5923" s="5"/>
      <c r="J5923" s="5"/>
      <c r="K5923" s="5"/>
      <c r="L5923" s="5">
        <f>L5924</f>
        <v>0</v>
      </c>
      <c r="M5923" s="5">
        <f t="shared" si="4986"/>
        <v>0</v>
      </c>
      <c r="N5923" s="5">
        <f>N5924</f>
        <v>1224</v>
      </c>
      <c r="O5923" s="5">
        <f>O5924</f>
        <v>1124</v>
      </c>
      <c r="P5923" s="5">
        <f t="shared" si="5044"/>
        <v>0</v>
      </c>
      <c r="Q5923" s="5">
        <f t="shared" si="5044"/>
        <v>0</v>
      </c>
      <c r="R5923" s="5">
        <f t="shared" si="5044"/>
        <v>0</v>
      </c>
      <c r="S5923" s="5">
        <f t="shared" si="5044"/>
        <v>0</v>
      </c>
      <c r="T5923" s="5">
        <f t="shared" si="5044"/>
        <v>1224</v>
      </c>
      <c r="U5923" s="5">
        <f t="shared" si="5044"/>
        <v>0</v>
      </c>
      <c r="V5923" s="42">
        <f t="shared" si="5044"/>
        <v>0</v>
      </c>
      <c r="W5923" s="5">
        <f t="shared" si="5028"/>
        <v>100</v>
      </c>
      <c r="X5923" s="27"/>
    </row>
    <row r="5924" spans="1:25" ht="31.5" customHeight="1" x14ac:dyDescent="0.3">
      <c r="A5924" s="4" t="s">
        <v>713</v>
      </c>
      <c r="B5924" s="4" t="s">
        <v>1783</v>
      </c>
      <c r="C5924" s="4" t="s">
        <v>406</v>
      </c>
      <c r="D5924" s="4" t="s">
        <v>87</v>
      </c>
      <c r="E5924" s="14" t="s">
        <v>541</v>
      </c>
      <c r="F5924" s="5"/>
      <c r="G5924" s="5"/>
      <c r="H5924" s="5"/>
      <c r="I5924" s="5"/>
      <c r="J5924" s="5"/>
      <c r="K5924" s="5"/>
      <c r="L5924" s="5">
        <f>L5925+L5926</f>
        <v>0</v>
      </c>
      <c r="M5924" s="5">
        <f t="shared" si="4986"/>
        <v>0</v>
      </c>
      <c r="N5924" s="5">
        <f>N5925+N5926</f>
        <v>1224</v>
      </c>
      <c r="O5924" s="5">
        <f>O5925+O5926</f>
        <v>1124</v>
      </c>
      <c r="P5924" s="5">
        <f t="shared" ref="P5924:V5924" si="5045">P5925+P5926</f>
        <v>0</v>
      </c>
      <c r="Q5924" s="5">
        <f t="shared" si="5045"/>
        <v>0</v>
      </c>
      <c r="R5924" s="5">
        <f t="shared" si="5045"/>
        <v>0</v>
      </c>
      <c r="S5924" s="5">
        <f t="shared" si="5045"/>
        <v>0</v>
      </c>
      <c r="T5924" s="5">
        <f t="shared" si="5045"/>
        <v>1224</v>
      </c>
      <c r="U5924" s="5">
        <f t="shared" si="5045"/>
        <v>0</v>
      </c>
      <c r="V5924" s="42">
        <f t="shared" si="5045"/>
        <v>0</v>
      </c>
      <c r="W5924" s="5">
        <f t="shared" si="5028"/>
        <v>100</v>
      </c>
      <c r="X5924" s="27"/>
    </row>
    <row r="5925" spans="1:25" ht="15.75" customHeight="1" x14ac:dyDescent="0.3">
      <c r="A5925" s="4" t="s">
        <v>713</v>
      </c>
      <c r="B5925" s="4" t="s">
        <v>1783</v>
      </c>
      <c r="C5925" s="4" t="s">
        <v>406</v>
      </c>
      <c r="D5925" s="4" t="s">
        <v>121</v>
      </c>
      <c r="E5925" s="14" t="s">
        <v>542</v>
      </c>
      <c r="F5925" s="5"/>
      <c r="G5925" s="5"/>
      <c r="H5925" s="5"/>
      <c r="I5925" s="5"/>
      <c r="J5925" s="5"/>
      <c r="K5925" s="5"/>
      <c r="L5925" s="5"/>
      <c r="M5925" s="5">
        <f t="shared" si="4986"/>
        <v>0</v>
      </c>
      <c r="N5925" s="5">
        <v>400</v>
      </c>
      <c r="O5925" s="5">
        <v>200</v>
      </c>
      <c r="P5925" s="5">
        <v>0</v>
      </c>
      <c r="Q5925" s="5">
        <v>0</v>
      </c>
      <c r="R5925" s="5">
        <v>0</v>
      </c>
      <c r="S5925" s="5">
        <v>0</v>
      </c>
      <c r="T5925" s="5">
        <v>400</v>
      </c>
      <c r="U5925" s="5">
        <v>0</v>
      </c>
      <c r="V5925" s="42">
        <v>0</v>
      </c>
      <c r="W5925" s="5">
        <f t="shared" si="5028"/>
        <v>100</v>
      </c>
      <c r="X5925" s="27"/>
    </row>
    <row r="5926" spans="1:25" ht="15.75" customHeight="1" x14ac:dyDescent="0.3">
      <c r="A5926" s="4" t="s">
        <v>713</v>
      </c>
      <c r="B5926" s="4" t="s">
        <v>1783</v>
      </c>
      <c r="C5926" s="4" t="s">
        <v>406</v>
      </c>
      <c r="D5926" s="4" t="s">
        <v>99</v>
      </c>
      <c r="E5926" s="14" t="s">
        <v>543</v>
      </c>
      <c r="F5926" s="5"/>
      <c r="G5926" s="5"/>
      <c r="H5926" s="5"/>
      <c r="I5926" s="5"/>
      <c r="J5926" s="5"/>
      <c r="K5926" s="5"/>
      <c r="L5926" s="5"/>
      <c r="M5926" s="5">
        <f t="shared" si="4986"/>
        <v>0</v>
      </c>
      <c r="N5926" s="5">
        <v>824</v>
      </c>
      <c r="O5926" s="5">
        <v>924</v>
      </c>
      <c r="P5926" s="5">
        <v>0</v>
      </c>
      <c r="Q5926" s="5">
        <v>0</v>
      </c>
      <c r="R5926" s="5">
        <v>0</v>
      </c>
      <c r="S5926" s="5">
        <v>0</v>
      </c>
      <c r="T5926" s="5">
        <v>824</v>
      </c>
      <c r="U5926" s="5">
        <v>0</v>
      </c>
      <c r="V5926" s="42">
        <v>0</v>
      </c>
      <c r="W5926" s="5">
        <f t="shared" si="5028"/>
        <v>100</v>
      </c>
      <c r="X5926" s="27"/>
    </row>
    <row r="5927" spans="1:25" s="10" customFormat="1" ht="15.75" customHeight="1" x14ac:dyDescent="0.3">
      <c r="A5927" s="9" t="s">
        <v>713</v>
      </c>
      <c r="B5927" s="9" t="s">
        <v>1784</v>
      </c>
      <c r="C5927" s="9"/>
      <c r="D5927" s="9"/>
      <c r="E5927" s="13" t="s">
        <v>741</v>
      </c>
      <c r="F5927" s="11">
        <f t="shared" ref="F5927:L5927" si="5046">F5928</f>
        <v>22344.100000000002</v>
      </c>
      <c r="G5927" s="11">
        <f t="shared" si="5046"/>
        <v>22344.100000000002</v>
      </c>
      <c r="H5927" s="11">
        <f t="shared" si="5046"/>
        <v>22344.100000000002</v>
      </c>
      <c r="I5927" s="11">
        <f t="shared" si="5046"/>
        <v>0</v>
      </c>
      <c r="J5927" s="11">
        <f t="shared" si="5046"/>
        <v>0</v>
      </c>
      <c r="K5927" s="11">
        <f t="shared" si="5046"/>
        <v>0</v>
      </c>
      <c r="L5927" s="11">
        <f t="shared" si="5046"/>
        <v>-8055.918999999999</v>
      </c>
      <c r="M5927" s="11">
        <f t="shared" si="4986"/>
        <v>14288.181000000004</v>
      </c>
      <c r="N5927" s="11">
        <f>N5928</f>
        <v>14288.181</v>
      </c>
      <c r="O5927" s="11">
        <f>O5928</f>
        <v>13454.989800000001</v>
      </c>
      <c r="P5927" s="11">
        <f t="shared" ref="P5927:V5927" si="5047">P5928</f>
        <v>0</v>
      </c>
      <c r="Q5927" s="11">
        <f t="shared" si="5047"/>
        <v>0</v>
      </c>
      <c r="R5927" s="11">
        <f t="shared" si="5047"/>
        <v>0</v>
      </c>
      <c r="S5927" s="11">
        <f t="shared" si="5047"/>
        <v>0</v>
      </c>
      <c r="T5927" s="11">
        <f t="shared" si="5047"/>
        <v>14276.86213</v>
      </c>
      <c r="U5927" s="11">
        <f t="shared" si="5047"/>
        <v>0</v>
      </c>
      <c r="V5927" s="41">
        <f t="shared" si="5047"/>
        <v>0</v>
      </c>
      <c r="W5927" s="11">
        <f t="shared" si="5028"/>
        <v>99.920781588643081</v>
      </c>
      <c r="X5927" s="26"/>
    </row>
    <row r="5928" spans="1:25" ht="31.5" customHeight="1" x14ac:dyDescent="0.3">
      <c r="A5928" s="4" t="s">
        <v>713</v>
      </c>
      <c r="B5928" s="4" t="s">
        <v>1784</v>
      </c>
      <c r="C5928" s="4" t="s">
        <v>635</v>
      </c>
      <c r="D5928" s="4"/>
      <c r="E5928" s="14" t="s">
        <v>1081</v>
      </c>
      <c r="F5928" s="5">
        <f t="shared" ref="F5928:L5928" si="5048">F5929+F5937</f>
        <v>22344.100000000002</v>
      </c>
      <c r="G5928" s="5">
        <f t="shared" si="5048"/>
        <v>22344.100000000002</v>
      </c>
      <c r="H5928" s="5">
        <f t="shared" si="5048"/>
        <v>22344.100000000002</v>
      </c>
      <c r="I5928" s="5">
        <f t="shared" si="5048"/>
        <v>0</v>
      </c>
      <c r="J5928" s="5">
        <f t="shared" si="5048"/>
        <v>0</v>
      </c>
      <c r="K5928" s="5">
        <f t="shared" si="5048"/>
        <v>0</v>
      </c>
      <c r="L5928" s="5">
        <f t="shared" si="5048"/>
        <v>-8055.918999999999</v>
      </c>
      <c r="M5928" s="5">
        <f t="shared" si="4986"/>
        <v>14288.181000000004</v>
      </c>
      <c r="N5928" s="5">
        <f>N5929+N5937</f>
        <v>14288.181</v>
      </c>
      <c r="O5928" s="5">
        <f>O5929+O5937</f>
        <v>13454.989800000001</v>
      </c>
      <c r="P5928" s="5">
        <f t="shared" ref="P5928:V5928" si="5049">P5929+P5937</f>
        <v>0</v>
      </c>
      <c r="Q5928" s="5">
        <f t="shared" si="5049"/>
        <v>0</v>
      </c>
      <c r="R5928" s="5">
        <f t="shared" si="5049"/>
        <v>0</v>
      </c>
      <c r="S5928" s="5">
        <f t="shared" si="5049"/>
        <v>0</v>
      </c>
      <c r="T5928" s="5">
        <f t="shared" si="5049"/>
        <v>14276.86213</v>
      </c>
      <c r="U5928" s="5">
        <f t="shared" si="5049"/>
        <v>0</v>
      </c>
      <c r="V5928" s="42">
        <f t="shared" si="5049"/>
        <v>0</v>
      </c>
      <c r="W5928" s="5">
        <f t="shared" si="5028"/>
        <v>99.920781588643081</v>
      </c>
      <c r="X5928" s="27"/>
    </row>
    <row r="5929" spans="1:25" ht="31.5" hidden="1" customHeight="1" x14ac:dyDescent="0.25">
      <c r="A5929" s="4" t="s">
        <v>713</v>
      </c>
      <c r="B5929" s="4" t="s">
        <v>1784</v>
      </c>
      <c r="C5929" s="4" t="s">
        <v>636</v>
      </c>
      <c r="D5929" s="4"/>
      <c r="E5929" s="14" t="s">
        <v>1082</v>
      </c>
      <c r="F5929" s="5">
        <f t="shared" ref="F5929:L5929" si="5050">F5930</f>
        <v>0</v>
      </c>
      <c r="G5929" s="5">
        <f t="shared" si="5050"/>
        <v>0</v>
      </c>
      <c r="H5929" s="5">
        <f t="shared" si="5050"/>
        <v>0</v>
      </c>
      <c r="I5929" s="5">
        <f t="shared" si="5050"/>
        <v>0</v>
      </c>
      <c r="J5929" s="5">
        <f t="shared" si="5050"/>
        <v>0</v>
      </c>
      <c r="K5929" s="5">
        <f t="shared" si="5050"/>
        <v>0</v>
      </c>
      <c r="L5929" s="5">
        <f t="shared" si="5050"/>
        <v>0</v>
      </c>
      <c r="M5929" s="5">
        <f t="shared" si="4986"/>
        <v>0</v>
      </c>
      <c r="N5929" s="5">
        <f>N5930</f>
        <v>0</v>
      </c>
      <c r="O5929" s="5">
        <f>O5930</f>
        <v>0</v>
      </c>
      <c r="P5929" s="5">
        <f t="shared" ref="P5929:V5929" si="5051">P5930</f>
        <v>0</v>
      </c>
      <c r="Q5929" s="5">
        <f t="shared" si="5051"/>
        <v>0</v>
      </c>
      <c r="R5929" s="5">
        <f t="shared" si="5051"/>
        <v>0</v>
      </c>
      <c r="S5929" s="5">
        <f t="shared" si="5051"/>
        <v>0</v>
      </c>
      <c r="T5929" s="5">
        <f t="shared" si="5051"/>
        <v>0</v>
      </c>
      <c r="U5929" s="5">
        <f t="shared" si="5051"/>
        <v>0</v>
      </c>
      <c r="V5929" s="42">
        <f t="shared" si="5051"/>
        <v>0</v>
      </c>
      <c r="W5929" s="5" t="e">
        <f t="shared" si="5028"/>
        <v>#DIV/0!</v>
      </c>
      <c r="X5929" s="27" t="s">
        <v>1591</v>
      </c>
      <c r="Y5929" s="2" t="s">
        <v>1630</v>
      </c>
    </row>
    <row r="5930" spans="1:25" ht="63" hidden="1" customHeight="1" x14ac:dyDescent="0.25">
      <c r="A5930" s="4" t="s">
        <v>713</v>
      </c>
      <c r="B5930" s="4" t="s">
        <v>1784</v>
      </c>
      <c r="C5930" s="4" t="s">
        <v>722</v>
      </c>
      <c r="D5930" s="4"/>
      <c r="E5930" s="14" t="s">
        <v>1084</v>
      </c>
      <c r="F5930" s="5">
        <f t="shared" ref="F5930:L5930" si="5052">F5934+F5931</f>
        <v>0</v>
      </c>
      <c r="G5930" s="5">
        <f t="shared" si="5052"/>
        <v>0</v>
      </c>
      <c r="H5930" s="5">
        <f t="shared" si="5052"/>
        <v>0</v>
      </c>
      <c r="I5930" s="5">
        <f t="shared" si="5052"/>
        <v>0</v>
      </c>
      <c r="J5930" s="5">
        <f t="shared" si="5052"/>
        <v>0</v>
      </c>
      <c r="K5930" s="5">
        <f t="shared" si="5052"/>
        <v>0</v>
      </c>
      <c r="L5930" s="5">
        <f t="shared" si="5052"/>
        <v>0</v>
      </c>
      <c r="M5930" s="5">
        <f t="shared" si="4986"/>
        <v>0</v>
      </c>
      <c r="N5930" s="5">
        <f>N5934+N5931</f>
        <v>0</v>
      </c>
      <c r="O5930" s="5">
        <f>O5934+O5931</f>
        <v>0</v>
      </c>
      <c r="P5930" s="5">
        <f t="shared" ref="P5930:V5930" si="5053">P5934+P5931</f>
        <v>0</v>
      </c>
      <c r="Q5930" s="5">
        <f t="shared" si="5053"/>
        <v>0</v>
      </c>
      <c r="R5930" s="5">
        <f t="shared" si="5053"/>
        <v>0</v>
      </c>
      <c r="S5930" s="5">
        <f t="shared" si="5053"/>
        <v>0</v>
      </c>
      <c r="T5930" s="5">
        <f t="shared" si="5053"/>
        <v>0</v>
      </c>
      <c r="U5930" s="5">
        <f t="shared" si="5053"/>
        <v>0</v>
      </c>
      <c r="V5930" s="42">
        <f t="shared" si="5053"/>
        <v>0</v>
      </c>
      <c r="W5930" s="5" t="e">
        <f t="shared" si="5028"/>
        <v>#DIV/0!</v>
      </c>
      <c r="X5930" s="27" t="s">
        <v>1591</v>
      </c>
      <c r="Y5930" s="2" t="s">
        <v>1630</v>
      </c>
    </row>
    <row r="5931" spans="1:25" ht="47.25" hidden="1" customHeight="1" x14ac:dyDescent="0.25">
      <c r="A5931" s="4" t="s">
        <v>713</v>
      </c>
      <c r="B5931" s="4" t="s">
        <v>1784</v>
      </c>
      <c r="C5931" s="4" t="s">
        <v>715</v>
      </c>
      <c r="D5931" s="4"/>
      <c r="E5931" s="14" t="s">
        <v>748</v>
      </c>
      <c r="F5931" s="5">
        <f t="shared" ref="F5931:L5932" si="5054">F5932</f>
        <v>0</v>
      </c>
      <c r="G5931" s="5">
        <f t="shared" si="5054"/>
        <v>0</v>
      </c>
      <c r="H5931" s="5">
        <f t="shared" si="5054"/>
        <v>0</v>
      </c>
      <c r="I5931" s="5">
        <f t="shared" si="5054"/>
        <v>0</v>
      </c>
      <c r="J5931" s="5">
        <f t="shared" si="5054"/>
        <v>0</v>
      </c>
      <c r="K5931" s="5">
        <f t="shared" si="5054"/>
        <v>0</v>
      </c>
      <c r="L5931" s="5">
        <f t="shared" si="5054"/>
        <v>0</v>
      </c>
      <c r="M5931" s="5">
        <f t="shared" si="4986"/>
        <v>0</v>
      </c>
      <c r="N5931" s="5">
        <f>N5932</f>
        <v>0</v>
      </c>
      <c r="O5931" s="5">
        <f>O5932</f>
        <v>0</v>
      </c>
      <c r="P5931" s="5">
        <f t="shared" ref="P5931:V5932" si="5055">P5932</f>
        <v>0</v>
      </c>
      <c r="Q5931" s="5">
        <f t="shared" si="5055"/>
        <v>0</v>
      </c>
      <c r="R5931" s="5">
        <f t="shared" si="5055"/>
        <v>0</v>
      </c>
      <c r="S5931" s="5">
        <f t="shared" si="5055"/>
        <v>0</v>
      </c>
      <c r="T5931" s="5">
        <f t="shared" si="5055"/>
        <v>0</v>
      </c>
      <c r="U5931" s="5">
        <f t="shared" si="5055"/>
        <v>0</v>
      </c>
      <c r="V5931" s="42">
        <f t="shared" si="5055"/>
        <v>0</v>
      </c>
      <c r="W5931" s="5" t="e">
        <f t="shared" si="5028"/>
        <v>#DIV/0!</v>
      </c>
      <c r="X5931" s="27" t="s">
        <v>1591</v>
      </c>
      <c r="Y5931" s="2" t="s">
        <v>1630</v>
      </c>
    </row>
    <row r="5932" spans="1:25" ht="31.5" hidden="1" customHeight="1" x14ac:dyDescent="0.25">
      <c r="A5932" s="4" t="s">
        <v>713</v>
      </c>
      <c r="B5932" s="4" t="s">
        <v>1784</v>
      </c>
      <c r="C5932" s="4" t="s">
        <v>715</v>
      </c>
      <c r="D5932" s="4" t="s">
        <v>87</v>
      </c>
      <c r="E5932" s="14" t="s">
        <v>541</v>
      </c>
      <c r="F5932" s="5">
        <f t="shared" si="5054"/>
        <v>0</v>
      </c>
      <c r="G5932" s="5">
        <f t="shared" si="5054"/>
        <v>0</v>
      </c>
      <c r="H5932" s="5">
        <f t="shared" si="5054"/>
        <v>0</v>
      </c>
      <c r="I5932" s="5">
        <f t="shared" si="5054"/>
        <v>0</v>
      </c>
      <c r="J5932" s="5">
        <f t="shared" si="5054"/>
        <v>0</v>
      </c>
      <c r="K5932" s="5">
        <f t="shared" si="5054"/>
        <v>0</v>
      </c>
      <c r="L5932" s="5">
        <f t="shared" si="5054"/>
        <v>0</v>
      </c>
      <c r="M5932" s="5">
        <f t="shared" si="4986"/>
        <v>0</v>
      </c>
      <c r="N5932" s="5">
        <f>N5933</f>
        <v>0</v>
      </c>
      <c r="O5932" s="5">
        <f>O5933</f>
        <v>0</v>
      </c>
      <c r="P5932" s="5">
        <f t="shared" si="5055"/>
        <v>0</v>
      </c>
      <c r="Q5932" s="5">
        <f t="shared" si="5055"/>
        <v>0</v>
      </c>
      <c r="R5932" s="5">
        <f t="shared" si="5055"/>
        <v>0</v>
      </c>
      <c r="S5932" s="5">
        <f t="shared" si="5055"/>
        <v>0</v>
      </c>
      <c r="T5932" s="5">
        <f t="shared" si="5055"/>
        <v>0</v>
      </c>
      <c r="U5932" s="5">
        <f t="shared" si="5055"/>
        <v>0</v>
      </c>
      <c r="V5932" s="42">
        <f t="shared" si="5055"/>
        <v>0</v>
      </c>
      <c r="W5932" s="5" t="e">
        <f t="shared" si="5028"/>
        <v>#DIV/0!</v>
      </c>
      <c r="X5932" s="27" t="s">
        <v>1591</v>
      </c>
      <c r="Y5932" s="2" t="s">
        <v>1630</v>
      </c>
    </row>
    <row r="5933" spans="1:25" ht="15.75" hidden="1" customHeight="1" x14ac:dyDescent="0.25">
      <c r="A5933" s="4" t="s">
        <v>713</v>
      </c>
      <c r="B5933" s="4" t="s">
        <v>1784</v>
      </c>
      <c r="C5933" s="4" t="s">
        <v>715</v>
      </c>
      <c r="D5933" s="4" t="s">
        <v>99</v>
      </c>
      <c r="E5933" s="14" t="s">
        <v>543</v>
      </c>
      <c r="F5933" s="5"/>
      <c r="G5933" s="5"/>
      <c r="H5933" s="5"/>
      <c r="I5933" s="5"/>
      <c r="J5933" s="5"/>
      <c r="K5933" s="5"/>
      <c r="L5933" s="5"/>
      <c r="M5933" s="5">
        <f t="shared" ref="M5933:M6000" si="5056">F5933+I5933+L5933</f>
        <v>0</v>
      </c>
      <c r="N5933" s="5">
        <v>0</v>
      </c>
      <c r="O5933" s="5">
        <v>0</v>
      </c>
      <c r="P5933" s="5">
        <v>0</v>
      </c>
      <c r="Q5933" s="5">
        <v>0</v>
      </c>
      <c r="R5933" s="5">
        <v>0</v>
      </c>
      <c r="S5933" s="5">
        <v>0</v>
      </c>
      <c r="T5933" s="5">
        <v>0</v>
      </c>
      <c r="U5933" s="5">
        <v>0</v>
      </c>
      <c r="V5933" s="42">
        <v>0</v>
      </c>
      <c r="W5933" s="5" t="e">
        <f t="shared" si="5028"/>
        <v>#DIV/0!</v>
      </c>
      <c r="X5933" s="27" t="s">
        <v>1591</v>
      </c>
      <c r="Y5933" s="2" t="s">
        <v>1630</v>
      </c>
    </row>
    <row r="5934" spans="1:25" ht="31.5" hidden="1" customHeight="1" x14ac:dyDescent="0.25">
      <c r="A5934" s="4" t="s">
        <v>713</v>
      </c>
      <c r="B5934" s="4" t="s">
        <v>1784</v>
      </c>
      <c r="C5934" s="4" t="s">
        <v>725</v>
      </c>
      <c r="D5934" s="4"/>
      <c r="E5934" s="14" t="s">
        <v>749</v>
      </c>
      <c r="F5934" s="5">
        <f t="shared" ref="F5934:L5935" si="5057">F5935</f>
        <v>0</v>
      </c>
      <c r="G5934" s="5">
        <f t="shared" si="5057"/>
        <v>0</v>
      </c>
      <c r="H5934" s="5">
        <f t="shared" si="5057"/>
        <v>0</v>
      </c>
      <c r="I5934" s="5">
        <f t="shared" si="5057"/>
        <v>0</v>
      </c>
      <c r="J5934" s="5">
        <f t="shared" si="5057"/>
        <v>0</v>
      </c>
      <c r="K5934" s="5">
        <f t="shared" si="5057"/>
        <v>0</v>
      </c>
      <c r="L5934" s="5">
        <f t="shared" si="5057"/>
        <v>0</v>
      </c>
      <c r="M5934" s="5">
        <f t="shared" si="5056"/>
        <v>0</v>
      </c>
      <c r="N5934" s="5">
        <f>N5935</f>
        <v>0</v>
      </c>
      <c r="O5934" s="5">
        <f>O5935</f>
        <v>0</v>
      </c>
      <c r="P5934" s="5">
        <f t="shared" ref="P5934:V5935" si="5058">P5935</f>
        <v>0</v>
      </c>
      <c r="Q5934" s="5">
        <f t="shared" si="5058"/>
        <v>0</v>
      </c>
      <c r="R5934" s="5">
        <f t="shared" si="5058"/>
        <v>0</v>
      </c>
      <c r="S5934" s="5">
        <f t="shared" si="5058"/>
        <v>0</v>
      </c>
      <c r="T5934" s="5">
        <f t="shared" si="5058"/>
        <v>0</v>
      </c>
      <c r="U5934" s="5">
        <f t="shared" si="5058"/>
        <v>0</v>
      </c>
      <c r="V5934" s="42">
        <f t="shared" si="5058"/>
        <v>0</v>
      </c>
      <c r="W5934" s="5" t="e">
        <f t="shared" si="5028"/>
        <v>#DIV/0!</v>
      </c>
      <c r="X5934" s="27" t="s">
        <v>1591</v>
      </c>
      <c r="Y5934" s="2" t="s">
        <v>1630</v>
      </c>
    </row>
    <row r="5935" spans="1:25" ht="31.5" hidden="1" customHeight="1" x14ac:dyDescent="0.3">
      <c r="A5935" s="4" t="s">
        <v>713</v>
      </c>
      <c r="B5935" s="4" t="s">
        <v>1784</v>
      </c>
      <c r="C5935" s="4" t="s">
        <v>725</v>
      </c>
      <c r="D5935" s="4" t="s">
        <v>87</v>
      </c>
      <c r="E5935" s="14" t="s">
        <v>541</v>
      </c>
      <c r="F5935" s="5">
        <f t="shared" si="5057"/>
        <v>0</v>
      </c>
      <c r="G5935" s="5">
        <f t="shared" si="5057"/>
        <v>0</v>
      </c>
      <c r="H5935" s="5">
        <f t="shared" si="5057"/>
        <v>0</v>
      </c>
      <c r="I5935" s="5">
        <f t="shared" si="5057"/>
        <v>0</v>
      </c>
      <c r="J5935" s="5">
        <f t="shared" si="5057"/>
        <v>0</v>
      </c>
      <c r="K5935" s="5">
        <f t="shared" si="5057"/>
        <v>0</v>
      </c>
      <c r="L5935" s="5">
        <f t="shared" si="5057"/>
        <v>0</v>
      </c>
      <c r="M5935" s="5">
        <f t="shared" si="5056"/>
        <v>0</v>
      </c>
      <c r="N5935" s="5">
        <f>N5936</f>
        <v>0</v>
      </c>
      <c r="O5935" s="5">
        <f>O5936</f>
        <v>0</v>
      </c>
      <c r="P5935" s="5">
        <f t="shared" si="5058"/>
        <v>0</v>
      </c>
      <c r="Q5935" s="5">
        <f t="shared" si="5058"/>
        <v>0</v>
      </c>
      <c r="R5935" s="5">
        <f t="shared" si="5058"/>
        <v>0</v>
      </c>
      <c r="S5935" s="5">
        <f t="shared" si="5058"/>
        <v>0</v>
      </c>
      <c r="T5935" s="5">
        <f t="shared" si="5058"/>
        <v>0</v>
      </c>
      <c r="U5935" s="5">
        <f t="shared" si="5058"/>
        <v>0</v>
      </c>
      <c r="V5935" s="42">
        <f t="shared" si="5058"/>
        <v>0</v>
      </c>
      <c r="W5935" s="5" t="e">
        <f t="shared" si="5028"/>
        <v>#DIV/0!</v>
      </c>
      <c r="X5935" s="27" t="s">
        <v>1591</v>
      </c>
      <c r="Y5935" s="2" t="s">
        <v>1630</v>
      </c>
    </row>
    <row r="5936" spans="1:25" ht="15.75" hidden="1" customHeight="1" x14ac:dyDescent="0.3">
      <c r="A5936" s="4" t="s">
        <v>713</v>
      </c>
      <c r="B5936" s="4" t="s">
        <v>1784</v>
      </c>
      <c r="C5936" s="4" t="s">
        <v>725</v>
      </c>
      <c r="D5936" s="4" t="s">
        <v>99</v>
      </c>
      <c r="E5936" s="14" t="s">
        <v>543</v>
      </c>
      <c r="F5936" s="5"/>
      <c r="G5936" s="5"/>
      <c r="H5936" s="5"/>
      <c r="I5936" s="5"/>
      <c r="J5936" s="5"/>
      <c r="K5936" s="5"/>
      <c r="L5936" s="5"/>
      <c r="M5936" s="5">
        <f t="shared" si="5056"/>
        <v>0</v>
      </c>
      <c r="N5936" s="5">
        <v>0</v>
      </c>
      <c r="O5936" s="5">
        <v>0</v>
      </c>
      <c r="P5936" s="5">
        <v>0</v>
      </c>
      <c r="Q5936" s="5">
        <v>0</v>
      </c>
      <c r="R5936" s="5">
        <v>0</v>
      </c>
      <c r="S5936" s="5">
        <v>0</v>
      </c>
      <c r="T5936" s="5">
        <v>0</v>
      </c>
      <c r="U5936" s="5">
        <v>0</v>
      </c>
      <c r="V5936" s="42">
        <v>0</v>
      </c>
      <c r="W5936" s="5" t="e">
        <f t="shared" si="5028"/>
        <v>#DIV/0!</v>
      </c>
      <c r="X5936" s="27" t="s">
        <v>1591</v>
      </c>
      <c r="Y5936" s="2" t="s">
        <v>1630</v>
      </c>
    </row>
    <row r="5937" spans="1:24" ht="31.5" customHeight="1" x14ac:dyDescent="0.3">
      <c r="A5937" s="4" t="s">
        <v>713</v>
      </c>
      <c r="B5937" s="4" t="s">
        <v>1784</v>
      </c>
      <c r="C5937" s="4" t="s">
        <v>639</v>
      </c>
      <c r="D5937" s="4"/>
      <c r="E5937" s="14" t="s">
        <v>1087</v>
      </c>
      <c r="F5937" s="5">
        <f t="shared" ref="F5937:L5937" si="5059">F5938</f>
        <v>22344.100000000002</v>
      </c>
      <c r="G5937" s="5">
        <f t="shared" si="5059"/>
        <v>22344.100000000002</v>
      </c>
      <c r="H5937" s="5">
        <f t="shared" si="5059"/>
        <v>22344.100000000002</v>
      </c>
      <c r="I5937" s="5">
        <f t="shared" si="5059"/>
        <v>0</v>
      </c>
      <c r="J5937" s="5">
        <f t="shared" si="5059"/>
        <v>0</v>
      </c>
      <c r="K5937" s="5">
        <f t="shared" si="5059"/>
        <v>0</v>
      </c>
      <c r="L5937" s="5">
        <f t="shared" si="5059"/>
        <v>-8055.918999999999</v>
      </c>
      <c r="M5937" s="5">
        <f t="shared" si="5056"/>
        <v>14288.181000000004</v>
      </c>
      <c r="N5937" s="5">
        <f>N5938</f>
        <v>14288.181</v>
      </c>
      <c r="O5937" s="5">
        <f>O5938</f>
        <v>13454.989800000001</v>
      </c>
      <c r="P5937" s="5">
        <f t="shared" ref="P5937:V5937" si="5060">P5938</f>
        <v>0</v>
      </c>
      <c r="Q5937" s="5">
        <f t="shared" si="5060"/>
        <v>0</v>
      </c>
      <c r="R5937" s="5">
        <f t="shared" si="5060"/>
        <v>0</v>
      </c>
      <c r="S5937" s="5">
        <f t="shared" si="5060"/>
        <v>0</v>
      </c>
      <c r="T5937" s="5">
        <f t="shared" si="5060"/>
        <v>14276.86213</v>
      </c>
      <c r="U5937" s="5">
        <f t="shared" si="5060"/>
        <v>0</v>
      </c>
      <c r="V5937" s="42">
        <f t="shared" si="5060"/>
        <v>0</v>
      </c>
      <c r="W5937" s="5">
        <f t="shared" si="5028"/>
        <v>99.920781588643081</v>
      </c>
      <c r="X5937" s="27"/>
    </row>
    <row r="5938" spans="1:24" ht="31.5" customHeight="1" x14ac:dyDescent="0.3">
      <c r="A5938" s="4" t="s">
        <v>713</v>
      </c>
      <c r="B5938" s="4" t="s">
        <v>1784</v>
      </c>
      <c r="C5938" s="4" t="s">
        <v>724</v>
      </c>
      <c r="D5938" s="4"/>
      <c r="E5938" s="14" t="s">
        <v>1089</v>
      </c>
      <c r="F5938" s="5">
        <f t="shared" ref="F5938:L5938" si="5061">F5939+F5947+F5950</f>
        <v>22344.100000000002</v>
      </c>
      <c r="G5938" s="5">
        <f t="shared" si="5061"/>
        <v>22344.100000000002</v>
      </c>
      <c r="H5938" s="5">
        <f t="shared" si="5061"/>
        <v>22344.100000000002</v>
      </c>
      <c r="I5938" s="5">
        <f t="shared" si="5061"/>
        <v>0</v>
      </c>
      <c r="J5938" s="5">
        <f t="shared" si="5061"/>
        <v>0</v>
      </c>
      <c r="K5938" s="5">
        <f t="shared" si="5061"/>
        <v>0</v>
      </c>
      <c r="L5938" s="5">
        <f t="shared" si="5061"/>
        <v>-8055.918999999999</v>
      </c>
      <c r="M5938" s="5">
        <f t="shared" si="5056"/>
        <v>14288.181000000004</v>
      </c>
      <c r="N5938" s="5">
        <f>N5939+N5947+N5950</f>
        <v>14288.181</v>
      </c>
      <c r="O5938" s="5">
        <f>O5939+O5947+O5950</f>
        <v>13454.989800000001</v>
      </c>
      <c r="P5938" s="5">
        <f t="shared" ref="P5938:V5938" si="5062">P5939+P5947+P5950</f>
        <v>0</v>
      </c>
      <c r="Q5938" s="5">
        <f t="shared" si="5062"/>
        <v>0</v>
      </c>
      <c r="R5938" s="5">
        <f t="shared" si="5062"/>
        <v>0</v>
      </c>
      <c r="S5938" s="5">
        <f t="shared" si="5062"/>
        <v>0</v>
      </c>
      <c r="T5938" s="5">
        <f t="shared" si="5062"/>
        <v>14276.86213</v>
      </c>
      <c r="U5938" s="5">
        <f t="shared" si="5062"/>
        <v>0</v>
      </c>
      <c r="V5938" s="42">
        <f t="shared" si="5062"/>
        <v>0</v>
      </c>
      <c r="W5938" s="5">
        <f t="shared" si="5028"/>
        <v>99.920781588643081</v>
      </c>
      <c r="X5938" s="27"/>
    </row>
    <row r="5939" spans="1:24" ht="15.75" customHeight="1" x14ac:dyDescent="0.3">
      <c r="A5939" s="4" t="s">
        <v>713</v>
      </c>
      <c r="B5939" s="4" t="s">
        <v>1784</v>
      </c>
      <c r="C5939" s="4" t="s">
        <v>720</v>
      </c>
      <c r="D5939" s="4"/>
      <c r="E5939" s="14" t="s">
        <v>752</v>
      </c>
      <c r="F5939" s="5">
        <f t="shared" ref="F5939:L5939" si="5063">F5944+F5940</f>
        <v>22344.100000000002</v>
      </c>
      <c r="G5939" s="5">
        <f t="shared" si="5063"/>
        <v>22344.100000000002</v>
      </c>
      <c r="H5939" s="5">
        <f t="shared" si="5063"/>
        <v>22344.100000000002</v>
      </c>
      <c r="I5939" s="5">
        <f t="shared" si="5063"/>
        <v>0</v>
      </c>
      <c r="J5939" s="5">
        <f t="shared" si="5063"/>
        <v>0</v>
      </c>
      <c r="K5939" s="5">
        <f t="shared" si="5063"/>
        <v>0</v>
      </c>
      <c r="L5939" s="5">
        <f t="shared" si="5063"/>
        <v>-8055.918999999999</v>
      </c>
      <c r="M5939" s="5">
        <f t="shared" si="5056"/>
        <v>14288.181000000004</v>
      </c>
      <c r="N5939" s="5">
        <f>N5944+N5940+N5942</f>
        <v>14288.181</v>
      </c>
      <c r="O5939" s="5">
        <f t="shared" ref="O5939:V5939" si="5064">O5944+O5940+O5942</f>
        <v>13454.989800000001</v>
      </c>
      <c r="P5939" s="5">
        <f t="shared" si="5064"/>
        <v>0</v>
      </c>
      <c r="Q5939" s="5">
        <f t="shared" si="5064"/>
        <v>0</v>
      </c>
      <c r="R5939" s="5">
        <f t="shared" si="5064"/>
        <v>0</v>
      </c>
      <c r="S5939" s="5">
        <f t="shared" si="5064"/>
        <v>0</v>
      </c>
      <c r="T5939" s="5">
        <f t="shared" si="5064"/>
        <v>14276.86213</v>
      </c>
      <c r="U5939" s="5">
        <f t="shared" si="5064"/>
        <v>0</v>
      </c>
      <c r="V5939" s="5">
        <f t="shared" si="5064"/>
        <v>0</v>
      </c>
      <c r="W5939" s="5">
        <f t="shared" si="5028"/>
        <v>99.920781588643081</v>
      </c>
      <c r="X5939" s="27"/>
    </row>
    <row r="5940" spans="1:24" ht="31.5" customHeight="1" x14ac:dyDescent="0.3">
      <c r="A5940" s="4" t="s">
        <v>713</v>
      </c>
      <c r="B5940" s="4" t="s">
        <v>1784</v>
      </c>
      <c r="C5940" s="4" t="s">
        <v>720</v>
      </c>
      <c r="D5940" s="4" t="s">
        <v>11</v>
      </c>
      <c r="E5940" s="14" t="s">
        <v>531</v>
      </c>
      <c r="F5940" s="5">
        <f t="shared" ref="F5940:L5940" si="5065">F5941</f>
        <v>663.9</v>
      </c>
      <c r="G5940" s="5">
        <f t="shared" si="5065"/>
        <v>663.9</v>
      </c>
      <c r="H5940" s="5">
        <f t="shared" si="5065"/>
        <v>663.9</v>
      </c>
      <c r="I5940" s="5">
        <f t="shared" si="5065"/>
        <v>0</v>
      </c>
      <c r="J5940" s="5">
        <f t="shared" si="5065"/>
        <v>0</v>
      </c>
      <c r="K5940" s="5">
        <f t="shared" si="5065"/>
        <v>0</v>
      </c>
      <c r="L5940" s="5">
        <f t="shared" si="5065"/>
        <v>-154.17500000000001</v>
      </c>
      <c r="M5940" s="5">
        <f t="shared" si="5056"/>
        <v>509.72499999999997</v>
      </c>
      <c r="N5940" s="5">
        <f>N5941</f>
        <v>188.12699000000001</v>
      </c>
      <c r="O5940" s="5">
        <f>O5941</f>
        <v>164.05888999999999</v>
      </c>
      <c r="P5940" s="5">
        <f t="shared" ref="P5940:V5940" si="5066">P5941</f>
        <v>0</v>
      </c>
      <c r="Q5940" s="5">
        <f t="shared" si="5066"/>
        <v>0</v>
      </c>
      <c r="R5940" s="5">
        <f t="shared" si="5066"/>
        <v>0</v>
      </c>
      <c r="S5940" s="5">
        <f t="shared" si="5066"/>
        <v>0</v>
      </c>
      <c r="T5940" s="5">
        <f>T5941</f>
        <v>187.81</v>
      </c>
      <c r="U5940" s="5">
        <f t="shared" si="5066"/>
        <v>0</v>
      </c>
      <c r="V5940" s="42">
        <f t="shared" si="5066"/>
        <v>0</v>
      </c>
      <c r="W5940" s="5">
        <f t="shared" si="5028"/>
        <v>99.831502114608867</v>
      </c>
      <c r="X5940" s="27"/>
    </row>
    <row r="5941" spans="1:24" ht="31.5" customHeight="1" x14ac:dyDescent="0.3">
      <c r="A5941" s="4" t="s">
        <v>713</v>
      </c>
      <c r="B5941" s="4" t="s">
        <v>1784</v>
      </c>
      <c r="C5941" s="4" t="s">
        <v>720</v>
      </c>
      <c r="D5941" s="4" t="s">
        <v>12</v>
      </c>
      <c r="E5941" s="14" t="s">
        <v>532</v>
      </c>
      <c r="F5941" s="5">
        <v>663.9</v>
      </c>
      <c r="G5941" s="5">
        <v>663.9</v>
      </c>
      <c r="H5941" s="5">
        <v>663.9</v>
      </c>
      <c r="I5941" s="5"/>
      <c r="J5941" s="5"/>
      <c r="K5941" s="5"/>
      <c r="L5941" s="5">
        <v>-154.17500000000001</v>
      </c>
      <c r="M5941" s="5">
        <f t="shared" si="5056"/>
        <v>509.72499999999997</v>
      </c>
      <c r="N5941" s="5">
        <v>188.12699000000001</v>
      </c>
      <c r="O5941" s="5">
        <v>164.05888999999999</v>
      </c>
      <c r="P5941" s="5">
        <v>0</v>
      </c>
      <c r="Q5941" s="5">
        <v>0</v>
      </c>
      <c r="R5941" s="5">
        <v>0</v>
      </c>
      <c r="S5941" s="5">
        <v>0</v>
      </c>
      <c r="T5941" s="5">
        <v>187.81</v>
      </c>
      <c r="U5941" s="5">
        <v>0</v>
      </c>
      <c r="V5941" s="42">
        <v>0</v>
      </c>
      <c r="W5941" s="5">
        <f t="shared" si="5028"/>
        <v>99.831502114608867</v>
      </c>
      <c r="X5941" s="27"/>
    </row>
    <row r="5942" spans="1:24" x14ac:dyDescent="0.3">
      <c r="A5942" s="4" t="s">
        <v>713</v>
      </c>
      <c r="B5942" s="4" t="s">
        <v>1784</v>
      </c>
      <c r="C5942" s="4" t="s">
        <v>720</v>
      </c>
      <c r="D5942" s="4" t="s">
        <v>131</v>
      </c>
      <c r="E5942" s="14" t="s">
        <v>533</v>
      </c>
      <c r="F5942" s="5"/>
      <c r="G5942" s="5"/>
      <c r="H5942" s="5"/>
      <c r="I5942" s="5"/>
      <c r="J5942" s="5"/>
      <c r="K5942" s="5"/>
      <c r="L5942" s="5"/>
      <c r="M5942" s="5">
        <f>M5943</f>
        <v>0</v>
      </c>
      <c r="N5942" s="5">
        <f t="shared" ref="N5942:V5942" si="5067">N5943</f>
        <v>321.83800000000002</v>
      </c>
      <c r="O5942" s="5">
        <f t="shared" si="5067"/>
        <v>0</v>
      </c>
      <c r="P5942" s="5">
        <f t="shared" si="5067"/>
        <v>0</v>
      </c>
      <c r="Q5942" s="5">
        <f t="shared" si="5067"/>
        <v>0</v>
      </c>
      <c r="R5942" s="5">
        <f t="shared" si="5067"/>
        <v>0</v>
      </c>
      <c r="S5942" s="5">
        <f t="shared" si="5067"/>
        <v>0</v>
      </c>
      <c r="T5942" s="5">
        <f t="shared" si="5067"/>
        <v>321.83800000000002</v>
      </c>
      <c r="U5942" s="5">
        <f t="shared" si="5067"/>
        <v>0</v>
      </c>
      <c r="V5942" s="5">
        <f t="shared" si="5067"/>
        <v>0</v>
      </c>
      <c r="W5942" s="5">
        <f t="shared" si="5028"/>
        <v>100</v>
      </c>
      <c r="X5942" s="27"/>
    </row>
    <row r="5943" spans="1:24" x14ac:dyDescent="0.3">
      <c r="A5943" s="4" t="s">
        <v>713</v>
      </c>
      <c r="B5943" s="4" t="s">
        <v>1784</v>
      </c>
      <c r="C5943" s="4" t="s">
        <v>720</v>
      </c>
      <c r="D5943" s="4" t="s">
        <v>117</v>
      </c>
      <c r="E5943" s="14" t="s">
        <v>537</v>
      </c>
      <c r="F5943" s="5"/>
      <c r="G5943" s="5"/>
      <c r="H5943" s="5"/>
      <c r="I5943" s="5"/>
      <c r="J5943" s="5"/>
      <c r="K5943" s="5"/>
      <c r="L5943" s="5"/>
      <c r="M5943" s="5">
        <v>0</v>
      </c>
      <c r="N5943" s="5">
        <v>321.83800000000002</v>
      </c>
      <c r="O5943" s="5">
        <v>0</v>
      </c>
      <c r="P5943" s="5">
        <v>0</v>
      </c>
      <c r="Q5943" s="5">
        <v>0</v>
      </c>
      <c r="R5943" s="5">
        <v>0</v>
      </c>
      <c r="S5943" s="5">
        <v>0</v>
      </c>
      <c r="T5943" s="5">
        <v>321.83800000000002</v>
      </c>
      <c r="U5943" s="5">
        <v>0</v>
      </c>
      <c r="V5943" s="5">
        <v>0</v>
      </c>
      <c r="W5943" s="5">
        <f t="shared" si="5028"/>
        <v>100</v>
      </c>
      <c r="X5943" s="27"/>
    </row>
    <row r="5944" spans="1:24" ht="31.5" customHeight="1" x14ac:dyDescent="0.3">
      <c r="A5944" s="4" t="s">
        <v>713</v>
      </c>
      <c r="B5944" s="4" t="s">
        <v>1784</v>
      </c>
      <c r="C5944" s="4" t="s">
        <v>720</v>
      </c>
      <c r="D5944" s="4" t="s">
        <v>87</v>
      </c>
      <c r="E5944" s="14" t="s">
        <v>541</v>
      </c>
      <c r="F5944" s="5">
        <f t="shared" ref="F5944:L5944" si="5068">F5946+F5945</f>
        <v>21680.2</v>
      </c>
      <c r="G5944" s="5">
        <f t="shared" si="5068"/>
        <v>21680.2</v>
      </c>
      <c r="H5944" s="5">
        <f t="shared" si="5068"/>
        <v>21680.2</v>
      </c>
      <c r="I5944" s="5">
        <f t="shared" si="5068"/>
        <v>0</v>
      </c>
      <c r="J5944" s="5">
        <f t="shared" si="5068"/>
        <v>0</v>
      </c>
      <c r="K5944" s="5">
        <f t="shared" si="5068"/>
        <v>0</v>
      </c>
      <c r="L5944" s="5">
        <f t="shared" si="5068"/>
        <v>-7901.7439999999988</v>
      </c>
      <c r="M5944" s="5">
        <f t="shared" si="5056"/>
        <v>13778.456000000002</v>
      </c>
      <c r="N5944" s="5">
        <f>N5946+N5945</f>
        <v>13778.21601</v>
      </c>
      <c r="O5944" s="5">
        <f>O5946+O5945</f>
        <v>13290.930910000001</v>
      </c>
      <c r="P5944" s="5">
        <f t="shared" ref="P5944:V5944" si="5069">P5946+P5945</f>
        <v>0</v>
      </c>
      <c r="Q5944" s="5">
        <f t="shared" si="5069"/>
        <v>0</v>
      </c>
      <c r="R5944" s="5">
        <f t="shared" si="5069"/>
        <v>0</v>
      </c>
      <c r="S5944" s="5">
        <f t="shared" si="5069"/>
        <v>0</v>
      </c>
      <c r="T5944" s="5">
        <f>T5946+T5945</f>
        <v>13767.21413</v>
      </c>
      <c r="U5944" s="5">
        <f t="shared" si="5069"/>
        <v>0</v>
      </c>
      <c r="V5944" s="42">
        <f t="shared" si="5069"/>
        <v>0</v>
      </c>
      <c r="W5944" s="5">
        <f t="shared" si="5028"/>
        <v>99.920150184958516</v>
      </c>
      <c r="X5944" s="27"/>
    </row>
    <row r="5945" spans="1:24" ht="15.75" customHeight="1" x14ac:dyDescent="0.3">
      <c r="A5945" s="4" t="s">
        <v>713</v>
      </c>
      <c r="B5945" s="4" t="s">
        <v>1784</v>
      </c>
      <c r="C5945" s="4" t="s">
        <v>720</v>
      </c>
      <c r="D5945" s="4" t="s">
        <v>121</v>
      </c>
      <c r="E5945" s="14" t="s">
        <v>542</v>
      </c>
      <c r="F5945" s="5">
        <v>2476.4</v>
      </c>
      <c r="G5945" s="5">
        <v>2476.4</v>
      </c>
      <c r="H5945" s="5">
        <v>2476.4</v>
      </c>
      <c r="I5945" s="5"/>
      <c r="J5945" s="5"/>
      <c r="K5945" s="5"/>
      <c r="L5945" s="5">
        <f>-89.599-96.289-27.572</f>
        <v>-213.46</v>
      </c>
      <c r="M5945" s="5">
        <f t="shared" si="5056"/>
        <v>2262.94</v>
      </c>
      <c r="N5945" s="5">
        <v>2291.5698299999999</v>
      </c>
      <c r="O5945" s="5">
        <v>1915.2928999999999</v>
      </c>
      <c r="P5945" s="5">
        <v>0</v>
      </c>
      <c r="Q5945" s="5">
        <v>0</v>
      </c>
      <c r="R5945" s="5">
        <v>0</v>
      </c>
      <c r="S5945" s="5">
        <v>0</v>
      </c>
      <c r="T5945" s="5">
        <v>2291.5680400000001</v>
      </c>
      <c r="U5945" s="5">
        <v>0</v>
      </c>
      <c r="V5945" s="42">
        <v>0</v>
      </c>
      <c r="W5945" s="5">
        <f t="shared" si="5028"/>
        <v>99.99992188760838</v>
      </c>
      <c r="X5945" s="27"/>
    </row>
    <row r="5946" spans="1:24" ht="15.75" customHeight="1" x14ac:dyDescent="0.3">
      <c r="A5946" s="4" t="s">
        <v>713</v>
      </c>
      <c r="B5946" s="4" t="s">
        <v>1784</v>
      </c>
      <c r="C5946" s="4" t="s">
        <v>720</v>
      </c>
      <c r="D5946" s="4" t="s">
        <v>99</v>
      </c>
      <c r="E5946" s="14" t="s">
        <v>543</v>
      </c>
      <c r="F5946" s="5">
        <v>19203.8</v>
      </c>
      <c r="G5946" s="5">
        <v>19203.8</v>
      </c>
      <c r="H5946" s="5">
        <v>19203.8</v>
      </c>
      <c r="I5946" s="5"/>
      <c r="J5946" s="5"/>
      <c r="K5946" s="5"/>
      <c r="L5946" s="5">
        <f>1397.94-6258.919-1705.65-813.793-307.862</f>
        <v>-7688.2839999999987</v>
      </c>
      <c r="M5946" s="5">
        <f t="shared" si="5056"/>
        <v>11515.516</v>
      </c>
      <c r="N5946" s="5">
        <v>11486.64618</v>
      </c>
      <c r="O5946" s="5">
        <v>11375.638010000001</v>
      </c>
      <c r="P5946" s="5">
        <v>0</v>
      </c>
      <c r="Q5946" s="5">
        <v>0</v>
      </c>
      <c r="R5946" s="5">
        <v>0</v>
      </c>
      <c r="S5946" s="5">
        <v>0</v>
      </c>
      <c r="T5946" s="5">
        <v>11475.64609</v>
      </c>
      <c r="U5946" s="5">
        <v>0</v>
      </c>
      <c r="V5946" s="42">
        <v>0</v>
      </c>
      <c r="W5946" s="5">
        <f t="shared" si="5028"/>
        <v>99.904235841971413</v>
      </c>
      <c r="X5946" s="27"/>
    </row>
    <row r="5947" spans="1:24" ht="94.5" hidden="1" customHeight="1" x14ac:dyDescent="0.25">
      <c r="A5947" s="4" t="s">
        <v>713</v>
      </c>
      <c r="B5947" s="4" t="s">
        <v>1784</v>
      </c>
      <c r="C5947" s="4" t="s">
        <v>726</v>
      </c>
      <c r="D5947" s="4"/>
      <c r="E5947" s="14" t="s">
        <v>753</v>
      </c>
      <c r="F5947" s="5">
        <f t="shared" ref="F5947:L5948" si="5070">F5948</f>
        <v>0</v>
      </c>
      <c r="G5947" s="5">
        <f t="shared" si="5070"/>
        <v>0</v>
      </c>
      <c r="H5947" s="5">
        <f t="shared" si="5070"/>
        <v>0</v>
      </c>
      <c r="I5947" s="5">
        <f t="shared" si="5070"/>
        <v>0</v>
      </c>
      <c r="J5947" s="5">
        <f t="shared" si="5070"/>
        <v>0</v>
      </c>
      <c r="K5947" s="5">
        <f t="shared" si="5070"/>
        <v>0</v>
      </c>
      <c r="L5947" s="5">
        <f t="shared" si="5070"/>
        <v>0</v>
      </c>
      <c r="M5947" s="5">
        <f t="shared" si="5056"/>
        <v>0</v>
      </c>
      <c r="N5947" s="5">
        <f>N5948</f>
        <v>0</v>
      </c>
      <c r="O5947" s="5">
        <f>O5948</f>
        <v>0</v>
      </c>
      <c r="P5947" s="5">
        <f t="shared" ref="P5947:V5948" si="5071">P5948</f>
        <v>0</v>
      </c>
      <c r="Q5947" s="5">
        <f t="shared" si="5071"/>
        <v>0</v>
      </c>
      <c r="R5947" s="5">
        <f t="shared" si="5071"/>
        <v>0</v>
      </c>
      <c r="S5947" s="5">
        <f t="shared" si="5071"/>
        <v>0</v>
      </c>
      <c r="T5947" s="5">
        <f t="shared" si="5071"/>
        <v>0</v>
      </c>
      <c r="U5947" s="5">
        <f t="shared" si="5071"/>
        <v>0</v>
      </c>
      <c r="V5947" s="42">
        <f t="shared" si="5071"/>
        <v>0</v>
      </c>
      <c r="W5947" s="5" t="e">
        <f t="shared" si="5028"/>
        <v>#DIV/0!</v>
      </c>
      <c r="X5947" s="27" t="s">
        <v>1591</v>
      </c>
    </row>
    <row r="5948" spans="1:24" ht="31.5" hidden="1" customHeight="1" x14ac:dyDescent="0.25">
      <c r="A5948" s="4" t="s">
        <v>713</v>
      </c>
      <c r="B5948" s="4" t="s">
        <v>1784</v>
      </c>
      <c r="C5948" s="4" t="s">
        <v>726</v>
      </c>
      <c r="D5948" s="4" t="s">
        <v>87</v>
      </c>
      <c r="E5948" s="14" t="s">
        <v>541</v>
      </c>
      <c r="F5948" s="5">
        <f t="shared" si="5070"/>
        <v>0</v>
      </c>
      <c r="G5948" s="5">
        <f t="shared" si="5070"/>
        <v>0</v>
      </c>
      <c r="H5948" s="5">
        <f t="shared" si="5070"/>
        <v>0</v>
      </c>
      <c r="I5948" s="5">
        <f t="shared" si="5070"/>
        <v>0</v>
      </c>
      <c r="J5948" s="5">
        <f t="shared" si="5070"/>
        <v>0</v>
      </c>
      <c r="K5948" s="5">
        <f t="shared" si="5070"/>
        <v>0</v>
      </c>
      <c r="L5948" s="5">
        <f t="shared" si="5070"/>
        <v>0</v>
      </c>
      <c r="M5948" s="5">
        <f t="shared" si="5056"/>
        <v>0</v>
      </c>
      <c r="N5948" s="5">
        <f>N5949</f>
        <v>0</v>
      </c>
      <c r="O5948" s="5">
        <f>O5949</f>
        <v>0</v>
      </c>
      <c r="P5948" s="5">
        <f t="shared" si="5071"/>
        <v>0</v>
      </c>
      <c r="Q5948" s="5">
        <f t="shared" si="5071"/>
        <v>0</v>
      </c>
      <c r="R5948" s="5">
        <f t="shared" si="5071"/>
        <v>0</v>
      </c>
      <c r="S5948" s="5">
        <f t="shared" si="5071"/>
        <v>0</v>
      </c>
      <c r="T5948" s="5">
        <f t="shared" si="5071"/>
        <v>0</v>
      </c>
      <c r="U5948" s="5">
        <f t="shared" si="5071"/>
        <v>0</v>
      </c>
      <c r="V5948" s="42">
        <f t="shared" si="5071"/>
        <v>0</v>
      </c>
      <c r="W5948" s="5" t="e">
        <f t="shared" si="5028"/>
        <v>#DIV/0!</v>
      </c>
      <c r="X5948" s="27" t="s">
        <v>1591</v>
      </c>
    </row>
    <row r="5949" spans="1:24" ht="47.25" hidden="1" customHeight="1" x14ac:dyDescent="0.25">
      <c r="A5949" s="4" t="s">
        <v>713</v>
      </c>
      <c r="B5949" s="4" t="s">
        <v>1784</v>
      </c>
      <c r="C5949" s="4" t="s">
        <v>726</v>
      </c>
      <c r="D5949" s="4" t="s">
        <v>84</v>
      </c>
      <c r="E5949" s="14" t="s">
        <v>544</v>
      </c>
      <c r="F5949" s="5"/>
      <c r="G5949" s="5"/>
      <c r="H5949" s="5"/>
      <c r="I5949" s="5"/>
      <c r="J5949" s="5"/>
      <c r="K5949" s="5"/>
      <c r="L5949" s="5"/>
      <c r="M5949" s="5">
        <f t="shared" si="5056"/>
        <v>0</v>
      </c>
      <c r="N5949" s="5">
        <v>0</v>
      </c>
      <c r="O5949" s="5">
        <v>0</v>
      </c>
      <c r="P5949" s="5">
        <v>0</v>
      </c>
      <c r="Q5949" s="5">
        <v>0</v>
      </c>
      <c r="R5949" s="5">
        <v>0</v>
      </c>
      <c r="S5949" s="5">
        <v>0</v>
      </c>
      <c r="T5949" s="5">
        <v>0</v>
      </c>
      <c r="U5949" s="5">
        <v>0</v>
      </c>
      <c r="V5949" s="42">
        <v>0</v>
      </c>
      <c r="W5949" s="5" t="e">
        <f t="shared" si="5028"/>
        <v>#DIV/0!</v>
      </c>
      <c r="X5949" s="27" t="s">
        <v>1591</v>
      </c>
    </row>
    <row r="5950" spans="1:24" ht="63" hidden="1" customHeight="1" x14ac:dyDescent="0.25">
      <c r="A5950" s="4" t="s">
        <v>713</v>
      </c>
      <c r="B5950" s="4" t="s">
        <v>1784</v>
      </c>
      <c r="C5950" s="4" t="s">
        <v>721</v>
      </c>
      <c r="D5950" s="4"/>
      <c r="E5950" s="14" t="s">
        <v>1441</v>
      </c>
      <c r="F5950" s="5">
        <f t="shared" ref="F5950:L5951" si="5072">F5951</f>
        <v>0</v>
      </c>
      <c r="G5950" s="5">
        <f t="shared" si="5072"/>
        <v>0</v>
      </c>
      <c r="H5950" s="5">
        <f t="shared" si="5072"/>
        <v>0</v>
      </c>
      <c r="I5950" s="5">
        <f t="shared" si="5072"/>
        <v>0</v>
      </c>
      <c r="J5950" s="5">
        <f t="shared" si="5072"/>
        <v>0</v>
      </c>
      <c r="K5950" s="5">
        <f t="shared" si="5072"/>
        <v>0</v>
      </c>
      <c r="L5950" s="5">
        <f t="shared" si="5072"/>
        <v>0</v>
      </c>
      <c r="M5950" s="5">
        <f t="shared" si="5056"/>
        <v>0</v>
      </c>
      <c r="N5950" s="5">
        <f>N5951</f>
        <v>0</v>
      </c>
      <c r="O5950" s="5">
        <f>O5951</f>
        <v>0</v>
      </c>
      <c r="P5950" s="5">
        <f t="shared" ref="P5950:V5951" si="5073">P5951</f>
        <v>0</v>
      </c>
      <c r="Q5950" s="5">
        <f t="shared" si="5073"/>
        <v>0</v>
      </c>
      <c r="R5950" s="5">
        <f t="shared" si="5073"/>
        <v>0</v>
      </c>
      <c r="S5950" s="5">
        <f t="shared" si="5073"/>
        <v>0</v>
      </c>
      <c r="T5950" s="5">
        <f t="shared" si="5073"/>
        <v>0</v>
      </c>
      <c r="U5950" s="5">
        <f t="shared" si="5073"/>
        <v>0</v>
      </c>
      <c r="V5950" s="42">
        <f t="shared" si="5073"/>
        <v>0</v>
      </c>
      <c r="W5950" s="5" t="e">
        <f t="shared" si="5028"/>
        <v>#DIV/0!</v>
      </c>
      <c r="X5950" s="27" t="s">
        <v>1591</v>
      </c>
    </row>
    <row r="5951" spans="1:24" ht="31.5" hidden="1" customHeight="1" x14ac:dyDescent="0.3">
      <c r="A5951" s="4" t="s">
        <v>713</v>
      </c>
      <c r="B5951" s="4" t="s">
        <v>1784</v>
      </c>
      <c r="C5951" s="4" t="s">
        <v>721</v>
      </c>
      <c r="D5951" s="4" t="s">
        <v>87</v>
      </c>
      <c r="E5951" s="14" t="s">
        <v>541</v>
      </c>
      <c r="F5951" s="5">
        <f t="shared" si="5072"/>
        <v>0</v>
      </c>
      <c r="G5951" s="5">
        <f t="shared" si="5072"/>
        <v>0</v>
      </c>
      <c r="H5951" s="5">
        <f t="shared" si="5072"/>
        <v>0</v>
      </c>
      <c r="I5951" s="5">
        <f t="shared" si="5072"/>
        <v>0</v>
      </c>
      <c r="J5951" s="5">
        <f t="shared" si="5072"/>
        <v>0</v>
      </c>
      <c r="K5951" s="5">
        <f t="shared" si="5072"/>
        <v>0</v>
      </c>
      <c r="L5951" s="5">
        <f t="shared" si="5072"/>
        <v>0</v>
      </c>
      <c r="M5951" s="5">
        <f t="shared" si="5056"/>
        <v>0</v>
      </c>
      <c r="N5951" s="5">
        <f>N5952</f>
        <v>0</v>
      </c>
      <c r="O5951" s="5">
        <f>O5952</f>
        <v>0</v>
      </c>
      <c r="P5951" s="5">
        <f t="shared" si="5073"/>
        <v>0</v>
      </c>
      <c r="Q5951" s="5">
        <f t="shared" si="5073"/>
        <v>0</v>
      </c>
      <c r="R5951" s="5">
        <f t="shared" si="5073"/>
        <v>0</v>
      </c>
      <c r="S5951" s="5">
        <f t="shared" si="5073"/>
        <v>0</v>
      </c>
      <c r="T5951" s="5">
        <f t="shared" si="5073"/>
        <v>0</v>
      </c>
      <c r="U5951" s="5">
        <f t="shared" si="5073"/>
        <v>0</v>
      </c>
      <c r="V5951" s="42">
        <f t="shared" si="5073"/>
        <v>0</v>
      </c>
      <c r="W5951" s="5" t="e">
        <f t="shared" si="5028"/>
        <v>#DIV/0!</v>
      </c>
      <c r="X5951" s="27" t="s">
        <v>1591</v>
      </c>
    </row>
    <row r="5952" spans="1:24" ht="47.25" hidden="1" customHeight="1" x14ac:dyDescent="0.3">
      <c r="A5952" s="4" t="s">
        <v>713</v>
      </c>
      <c r="B5952" s="4" t="s">
        <v>1784</v>
      </c>
      <c r="C5952" s="4" t="s">
        <v>721</v>
      </c>
      <c r="D5952" s="4" t="s">
        <v>84</v>
      </c>
      <c r="E5952" s="14" t="s">
        <v>544</v>
      </c>
      <c r="F5952" s="5"/>
      <c r="G5952" s="5"/>
      <c r="H5952" s="5"/>
      <c r="I5952" s="5"/>
      <c r="J5952" s="5"/>
      <c r="K5952" s="5"/>
      <c r="L5952" s="5"/>
      <c r="M5952" s="5">
        <f t="shared" si="5056"/>
        <v>0</v>
      </c>
      <c r="N5952" s="5">
        <v>0</v>
      </c>
      <c r="O5952" s="5">
        <v>0</v>
      </c>
      <c r="P5952" s="5">
        <v>0</v>
      </c>
      <c r="Q5952" s="5">
        <v>0</v>
      </c>
      <c r="R5952" s="5">
        <v>0</v>
      </c>
      <c r="S5952" s="5">
        <v>0</v>
      </c>
      <c r="T5952" s="5">
        <v>0</v>
      </c>
      <c r="U5952" s="5">
        <v>0</v>
      </c>
      <c r="V5952" s="42">
        <v>0</v>
      </c>
      <c r="W5952" s="5" t="e">
        <f t="shared" si="5028"/>
        <v>#DIV/0!</v>
      </c>
      <c r="X5952" s="27" t="s">
        <v>1591</v>
      </c>
    </row>
    <row r="5953" spans="1:24" s="10" customFormat="1" ht="15.75" customHeight="1" x14ac:dyDescent="0.3">
      <c r="A5953" s="9" t="s">
        <v>713</v>
      </c>
      <c r="B5953" s="9" t="s">
        <v>1798</v>
      </c>
      <c r="C5953" s="9"/>
      <c r="D5953" s="9"/>
      <c r="E5953" s="13" t="s">
        <v>742</v>
      </c>
      <c r="F5953" s="11">
        <f t="shared" ref="F5953:L5955" si="5074">F5954</f>
        <v>82550</v>
      </c>
      <c r="G5953" s="11">
        <f t="shared" si="5074"/>
        <v>82550</v>
      </c>
      <c r="H5953" s="11">
        <f t="shared" si="5074"/>
        <v>82550</v>
      </c>
      <c r="I5953" s="11">
        <f t="shared" si="5074"/>
        <v>0</v>
      </c>
      <c r="J5953" s="11">
        <f t="shared" si="5074"/>
        <v>0</v>
      </c>
      <c r="K5953" s="11">
        <f t="shared" si="5074"/>
        <v>0</v>
      </c>
      <c r="L5953" s="11">
        <f t="shared" si="5074"/>
        <v>-1398</v>
      </c>
      <c r="M5953" s="11">
        <f t="shared" si="5056"/>
        <v>81152</v>
      </c>
      <c r="N5953" s="11">
        <f t="shared" ref="N5953:O5955" si="5075">N5954</f>
        <v>81152</v>
      </c>
      <c r="O5953" s="11">
        <f t="shared" si="5075"/>
        <v>73245.688710000002</v>
      </c>
      <c r="P5953" s="11">
        <f t="shared" ref="P5953:V5955" si="5076">P5954</f>
        <v>0</v>
      </c>
      <c r="Q5953" s="11">
        <f t="shared" si="5076"/>
        <v>0</v>
      </c>
      <c r="R5953" s="11">
        <f t="shared" si="5076"/>
        <v>0</v>
      </c>
      <c r="S5953" s="11">
        <f t="shared" si="5076"/>
        <v>0</v>
      </c>
      <c r="T5953" s="11">
        <f t="shared" si="5076"/>
        <v>81152</v>
      </c>
      <c r="U5953" s="11">
        <f t="shared" si="5076"/>
        <v>0</v>
      </c>
      <c r="V5953" s="41">
        <f t="shared" si="5076"/>
        <v>0</v>
      </c>
      <c r="W5953" s="11">
        <f t="shared" si="5028"/>
        <v>100</v>
      </c>
      <c r="X5953" s="26"/>
    </row>
    <row r="5954" spans="1:24" ht="31.5" customHeight="1" x14ac:dyDescent="0.3">
      <c r="A5954" s="4" t="s">
        <v>713</v>
      </c>
      <c r="B5954" s="4" t="s">
        <v>1798</v>
      </c>
      <c r="C5954" s="4" t="s">
        <v>635</v>
      </c>
      <c r="D5954" s="4"/>
      <c r="E5954" s="14" t="s">
        <v>1081</v>
      </c>
      <c r="F5954" s="5">
        <f t="shared" si="5074"/>
        <v>82550</v>
      </c>
      <c r="G5954" s="5">
        <f t="shared" si="5074"/>
        <v>82550</v>
      </c>
      <c r="H5954" s="5">
        <f t="shared" si="5074"/>
        <v>82550</v>
      </c>
      <c r="I5954" s="5">
        <f t="shared" si="5074"/>
        <v>0</v>
      </c>
      <c r="J5954" s="5">
        <f t="shared" si="5074"/>
        <v>0</v>
      </c>
      <c r="K5954" s="5">
        <f t="shared" si="5074"/>
        <v>0</v>
      </c>
      <c r="L5954" s="5">
        <f t="shared" si="5074"/>
        <v>-1398</v>
      </c>
      <c r="M5954" s="5">
        <f t="shared" si="5056"/>
        <v>81152</v>
      </c>
      <c r="N5954" s="5">
        <f t="shared" si="5075"/>
        <v>81152</v>
      </c>
      <c r="O5954" s="5">
        <f t="shared" si="5075"/>
        <v>73245.688710000002</v>
      </c>
      <c r="P5954" s="5">
        <f t="shared" si="5076"/>
        <v>0</v>
      </c>
      <c r="Q5954" s="5">
        <f t="shared" si="5076"/>
        <v>0</v>
      </c>
      <c r="R5954" s="5">
        <f t="shared" si="5076"/>
        <v>0</v>
      </c>
      <c r="S5954" s="5">
        <f t="shared" si="5076"/>
        <v>0</v>
      </c>
      <c r="T5954" s="5">
        <f t="shared" si="5076"/>
        <v>81152</v>
      </c>
      <c r="U5954" s="5">
        <f t="shared" si="5076"/>
        <v>0</v>
      </c>
      <c r="V5954" s="42">
        <f t="shared" si="5076"/>
        <v>0</v>
      </c>
      <c r="W5954" s="5">
        <f t="shared" si="5028"/>
        <v>100</v>
      </c>
      <c r="X5954" s="27"/>
    </row>
    <row r="5955" spans="1:24" ht="31.5" customHeight="1" x14ac:dyDescent="0.3">
      <c r="A5955" s="4" t="s">
        <v>713</v>
      </c>
      <c r="B5955" s="4" t="s">
        <v>1798</v>
      </c>
      <c r="C5955" s="4" t="s">
        <v>639</v>
      </c>
      <c r="D5955" s="4"/>
      <c r="E5955" s="14" t="s">
        <v>1087</v>
      </c>
      <c r="F5955" s="5">
        <f t="shared" si="5074"/>
        <v>82550</v>
      </c>
      <c r="G5955" s="5">
        <f t="shared" si="5074"/>
        <v>82550</v>
      </c>
      <c r="H5955" s="5">
        <f t="shared" si="5074"/>
        <v>82550</v>
      </c>
      <c r="I5955" s="5">
        <f t="shared" si="5074"/>
        <v>0</v>
      </c>
      <c r="J5955" s="5">
        <f t="shared" si="5074"/>
        <v>0</v>
      </c>
      <c r="K5955" s="5">
        <f t="shared" si="5074"/>
        <v>0</v>
      </c>
      <c r="L5955" s="5">
        <f t="shared" si="5074"/>
        <v>-1398</v>
      </c>
      <c r="M5955" s="5">
        <f t="shared" si="5056"/>
        <v>81152</v>
      </c>
      <c r="N5955" s="5">
        <f t="shared" si="5075"/>
        <v>81152</v>
      </c>
      <c r="O5955" s="5">
        <f t="shared" si="5075"/>
        <v>73245.688710000002</v>
      </c>
      <c r="P5955" s="5">
        <f t="shared" si="5076"/>
        <v>0</v>
      </c>
      <c r="Q5955" s="5">
        <f t="shared" si="5076"/>
        <v>0</v>
      </c>
      <c r="R5955" s="5">
        <f t="shared" si="5076"/>
        <v>0</v>
      </c>
      <c r="S5955" s="5">
        <f t="shared" si="5076"/>
        <v>0</v>
      </c>
      <c r="T5955" s="5">
        <f t="shared" si="5076"/>
        <v>81152</v>
      </c>
      <c r="U5955" s="5">
        <f t="shared" si="5076"/>
        <v>0</v>
      </c>
      <c r="V5955" s="42">
        <f t="shared" si="5076"/>
        <v>0</v>
      </c>
      <c r="W5955" s="5">
        <f t="shared" si="5028"/>
        <v>100</v>
      </c>
      <c r="X5955" s="27"/>
    </row>
    <row r="5956" spans="1:24" ht="31.5" customHeight="1" x14ac:dyDescent="0.3">
      <c r="A5956" s="4" t="s">
        <v>713</v>
      </c>
      <c r="B5956" s="4" t="s">
        <v>1798</v>
      </c>
      <c r="C5956" s="4" t="s">
        <v>724</v>
      </c>
      <c r="D5956" s="4"/>
      <c r="E5956" s="14" t="s">
        <v>1089</v>
      </c>
      <c r="F5956" s="5">
        <f t="shared" ref="F5956:L5956" si="5077">F5957+F5960</f>
        <v>82550</v>
      </c>
      <c r="G5956" s="5">
        <f t="shared" si="5077"/>
        <v>82550</v>
      </c>
      <c r="H5956" s="5">
        <f t="shared" si="5077"/>
        <v>82550</v>
      </c>
      <c r="I5956" s="5">
        <f t="shared" si="5077"/>
        <v>0</v>
      </c>
      <c r="J5956" s="5">
        <f t="shared" si="5077"/>
        <v>0</v>
      </c>
      <c r="K5956" s="5">
        <f t="shared" si="5077"/>
        <v>0</v>
      </c>
      <c r="L5956" s="5">
        <f t="shared" si="5077"/>
        <v>-1398</v>
      </c>
      <c r="M5956" s="5">
        <f t="shared" si="5056"/>
        <v>81152</v>
      </c>
      <c r="N5956" s="5">
        <f>N5957+N5960</f>
        <v>81152</v>
      </c>
      <c r="O5956" s="5">
        <f>O5957+O5960</f>
        <v>73245.688710000002</v>
      </c>
      <c r="P5956" s="5">
        <f t="shared" ref="P5956:V5956" si="5078">P5957+P5960</f>
        <v>0</v>
      </c>
      <c r="Q5956" s="5">
        <f t="shared" si="5078"/>
        <v>0</v>
      </c>
      <c r="R5956" s="5">
        <f t="shared" si="5078"/>
        <v>0</v>
      </c>
      <c r="S5956" s="5">
        <f t="shared" si="5078"/>
        <v>0</v>
      </c>
      <c r="T5956" s="5">
        <f t="shared" si="5078"/>
        <v>81152</v>
      </c>
      <c r="U5956" s="5">
        <f t="shared" si="5078"/>
        <v>0</v>
      </c>
      <c r="V5956" s="42">
        <f t="shared" si="5078"/>
        <v>0</v>
      </c>
      <c r="W5956" s="5">
        <f t="shared" si="5028"/>
        <v>100</v>
      </c>
      <c r="X5956" s="27"/>
    </row>
    <row r="5957" spans="1:24" ht="47.25" customHeight="1" x14ac:dyDescent="0.3">
      <c r="A5957" s="4" t="s">
        <v>713</v>
      </c>
      <c r="B5957" s="4" t="s">
        <v>1798</v>
      </c>
      <c r="C5957" s="4" t="s">
        <v>727</v>
      </c>
      <c r="D5957" s="4"/>
      <c r="E5957" s="14" t="s">
        <v>896</v>
      </c>
      <c r="F5957" s="5">
        <f t="shared" ref="F5957:L5958" si="5079">F5958</f>
        <v>80000</v>
      </c>
      <c r="G5957" s="5">
        <f t="shared" si="5079"/>
        <v>80000</v>
      </c>
      <c r="H5957" s="5">
        <f t="shared" si="5079"/>
        <v>80000</v>
      </c>
      <c r="I5957" s="5">
        <f t="shared" si="5079"/>
        <v>0</v>
      </c>
      <c r="J5957" s="5">
        <f t="shared" si="5079"/>
        <v>0</v>
      </c>
      <c r="K5957" s="5">
        <f t="shared" si="5079"/>
        <v>0</v>
      </c>
      <c r="L5957" s="5">
        <f t="shared" si="5079"/>
        <v>0</v>
      </c>
      <c r="M5957" s="5">
        <f t="shared" si="5056"/>
        <v>80000</v>
      </c>
      <c r="N5957" s="5">
        <f>N5958</f>
        <v>80000</v>
      </c>
      <c r="O5957" s="5">
        <f>O5958</f>
        <v>72381.688710000002</v>
      </c>
      <c r="P5957" s="5">
        <f t="shared" ref="P5957:V5958" si="5080">P5958</f>
        <v>0</v>
      </c>
      <c r="Q5957" s="5">
        <f t="shared" si="5080"/>
        <v>0</v>
      </c>
      <c r="R5957" s="5">
        <f t="shared" si="5080"/>
        <v>0</v>
      </c>
      <c r="S5957" s="5">
        <f t="shared" si="5080"/>
        <v>0</v>
      </c>
      <c r="T5957" s="5">
        <f t="shared" si="5080"/>
        <v>80000</v>
      </c>
      <c r="U5957" s="5">
        <f t="shared" si="5080"/>
        <v>0</v>
      </c>
      <c r="V5957" s="42">
        <f t="shared" si="5080"/>
        <v>0</v>
      </c>
      <c r="W5957" s="5">
        <f t="shared" si="5028"/>
        <v>100</v>
      </c>
      <c r="X5957" s="27"/>
    </row>
    <row r="5958" spans="1:24" ht="31.5" customHeight="1" x14ac:dyDescent="0.3">
      <c r="A5958" s="4" t="s">
        <v>713</v>
      </c>
      <c r="B5958" s="4" t="s">
        <v>1798</v>
      </c>
      <c r="C5958" s="4" t="s">
        <v>727</v>
      </c>
      <c r="D5958" s="4" t="s">
        <v>87</v>
      </c>
      <c r="E5958" s="14" t="s">
        <v>541</v>
      </c>
      <c r="F5958" s="5">
        <f t="shared" si="5079"/>
        <v>80000</v>
      </c>
      <c r="G5958" s="5">
        <f t="shared" si="5079"/>
        <v>80000</v>
      </c>
      <c r="H5958" s="5">
        <f t="shared" si="5079"/>
        <v>80000</v>
      </c>
      <c r="I5958" s="5">
        <f t="shared" si="5079"/>
        <v>0</v>
      </c>
      <c r="J5958" s="5">
        <f t="shared" si="5079"/>
        <v>0</v>
      </c>
      <c r="K5958" s="5">
        <f t="shared" si="5079"/>
        <v>0</v>
      </c>
      <c r="L5958" s="5">
        <f t="shared" si="5079"/>
        <v>0</v>
      </c>
      <c r="M5958" s="5">
        <f t="shared" si="5056"/>
        <v>80000</v>
      </c>
      <c r="N5958" s="5">
        <f>N5959</f>
        <v>80000</v>
      </c>
      <c r="O5958" s="5">
        <f>O5959</f>
        <v>72381.688710000002</v>
      </c>
      <c r="P5958" s="5">
        <f t="shared" si="5080"/>
        <v>0</v>
      </c>
      <c r="Q5958" s="5">
        <f t="shared" si="5080"/>
        <v>0</v>
      </c>
      <c r="R5958" s="5">
        <f t="shared" si="5080"/>
        <v>0</v>
      </c>
      <c r="S5958" s="5">
        <f t="shared" si="5080"/>
        <v>0</v>
      </c>
      <c r="T5958" s="5">
        <f t="shared" si="5080"/>
        <v>80000</v>
      </c>
      <c r="U5958" s="5">
        <f t="shared" si="5080"/>
        <v>0</v>
      </c>
      <c r="V5958" s="42">
        <f t="shared" si="5080"/>
        <v>0</v>
      </c>
      <c r="W5958" s="5">
        <f t="shared" si="5028"/>
        <v>100</v>
      </c>
      <c r="X5958" s="27"/>
    </row>
    <row r="5959" spans="1:24" ht="63" customHeight="1" x14ac:dyDescent="0.3">
      <c r="A5959" s="4" t="s">
        <v>713</v>
      </c>
      <c r="B5959" s="4" t="s">
        <v>1798</v>
      </c>
      <c r="C5959" s="4" t="s">
        <v>727</v>
      </c>
      <c r="D5959" s="4" t="s">
        <v>84</v>
      </c>
      <c r="E5959" s="14" t="s">
        <v>1552</v>
      </c>
      <c r="F5959" s="5">
        <v>80000</v>
      </c>
      <c r="G5959" s="5">
        <v>80000</v>
      </c>
      <c r="H5959" s="5">
        <v>80000</v>
      </c>
      <c r="I5959" s="5"/>
      <c r="J5959" s="5"/>
      <c r="K5959" s="5"/>
      <c r="L5959" s="5"/>
      <c r="M5959" s="5">
        <f t="shared" si="5056"/>
        <v>80000</v>
      </c>
      <c r="N5959" s="5">
        <v>80000</v>
      </c>
      <c r="O5959" s="5">
        <v>72381.688710000002</v>
      </c>
      <c r="P5959" s="5">
        <v>0</v>
      </c>
      <c r="Q5959" s="5">
        <v>0</v>
      </c>
      <c r="R5959" s="5">
        <v>0</v>
      </c>
      <c r="S5959" s="5">
        <v>0</v>
      </c>
      <c r="T5959" s="5">
        <v>80000</v>
      </c>
      <c r="U5959" s="5">
        <v>0</v>
      </c>
      <c r="V5959" s="42">
        <v>0</v>
      </c>
      <c r="W5959" s="5">
        <f t="shared" si="5028"/>
        <v>100</v>
      </c>
      <c r="X5959" s="27"/>
    </row>
    <row r="5960" spans="1:24" ht="31.5" customHeight="1" x14ac:dyDescent="0.3">
      <c r="A5960" s="4" t="s">
        <v>713</v>
      </c>
      <c r="B5960" s="4" t="s">
        <v>1798</v>
      </c>
      <c r="C5960" s="4" t="s">
        <v>728</v>
      </c>
      <c r="D5960" s="4"/>
      <c r="E5960" s="14" t="s">
        <v>1091</v>
      </c>
      <c r="F5960" s="5">
        <f t="shared" ref="F5960:L5961" si="5081">F5961</f>
        <v>2550</v>
      </c>
      <c r="G5960" s="5">
        <f t="shared" si="5081"/>
        <v>2550</v>
      </c>
      <c r="H5960" s="5">
        <f t="shared" si="5081"/>
        <v>2550</v>
      </c>
      <c r="I5960" s="5">
        <f t="shared" si="5081"/>
        <v>0</v>
      </c>
      <c r="J5960" s="5">
        <f t="shared" si="5081"/>
        <v>0</v>
      </c>
      <c r="K5960" s="5">
        <f t="shared" si="5081"/>
        <v>0</v>
      </c>
      <c r="L5960" s="5">
        <f t="shared" si="5081"/>
        <v>-1398</v>
      </c>
      <c r="M5960" s="5">
        <f t="shared" si="5056"/>
        <v>1152</v>
      </c>
      <c r="N5960" s="5">
        <f>N5961</f>
        <v>1152</v>
      </c>
      <c r="O5960" s="5">
        <f>O5961</f>
        <v>864</v>
      </c>
      <c r="P5960" s="5">
        <f t="shared" ref="P5960:V5961" si="5082">P5961</f>
        <v>0</v>
      </c>
      <c r="Q5960" s="5">
        <f t="shared" si="5082"/>
        <v>0</v>
      </c>
      <c r="R5960" s="5">
        <f t="shared" si="5082"/>
        <v>0</v>
      </c>
      <c r="S5960" s="5">
        <f t="shared" si="5082"/>
        <v>0</v>
      </c>
      <c r="T5960" s="5">
        <f t="shared" si="5082"/>
        <v>1152</v>
      </c>
      <c r="U5960" s="5">
        <f t="shared" si="5082"/>
        <v>0</v>
      </c>
      <c r="V5960" s="42">
        <f t="shared" si="5082"/>
        <v>0</v>
      </c>
      <c r="W5960" s="5">
        <f t="shared" si="5028"/>
        <v>100</v>
      </c>
      <c r="X5960" s="27"/>
    </row>
    <row r="5961" spans="1:24" ht="15.75" customHeight="1" x14ac:dyDescent="0.3">
      <c r="A5961" s="4" t="s">
        <v>713</v>
      </c>
      <c r="B5961" s="4" t="s">
        <v>1798</v>
      </c>
      <c r="C5961" s="4" t="s">
        <v>728</v>
      </c>
      <c r="D5961" s="4" t="s">
        <v>131</v>
      </c>
      <c r="E5961" s="14" t="s">
        <v>533</v>
      </c>
      <c r="F5961" s="5">
        <f t="shared" si="5081"/>
        <v>2550</v>
      </c>
      <c r="G5961" s="5">
        <f t="shared" si="5081"/>
        <v>2550</v>
      </c>
      <c r="H5961" s="5">
        <f t="shared" si="5081"/>
        <v>2550</v>
      </c>
      <c r="I5961" s="5">
        <f t="shared" si="5081"/>
        <v>0</v>
      </c>
      <c r="J5961" s="5">
        <f t="shared" si="5081"/>
        <v>0</v>
      </c>
      <c r="K5961" s="5">
        <f t="shared" si="5081"/>
        <v>0</v>
      </c>
      <c r="L5961" s="5">
        <f t="shared" si="5081"/>
        <v>-1398</v>
      </c>
      <c r="M5961" s="5">
        <f t="shared" si="5056"/>
        <v>1152</v>
      </c>
      <c r="N5961" s="5">
        <f>N5962</f>
        <v>1152</v>
      </c>
      <c r="O5961" s="5">
        <f>O5962</f>
        <v>864</v>
      </c>
      <c r="P5961" s="5">
        <f t="shared" si="5082"/>
        <v>0</v>
      </c>
      <c r="Q5961" s="5">
        <f t="shared" si="5082"/>
        <v>0</v>
      </c>
      <c r="R5961" s="5">
        <f t="shared" si="5082"/>
        <v>0</v>
      </c>
      <c r="S5961" s="5">
        <f t="shared" si="5082"/>
        <v>0</v>
      </c>
      <c r="T5961" s="5">
        <f t="shared" si="5082"/>
        <v>1152</v>
      </c>
      <c r="U5961" s="5">
        <f t="shared" si="5082"/>
        <v>0</v>
      </c>
      <c r="V5961" s="42">
        <f t="shared" si="5082"/>
        <v>0</v>
      </c>
      <c r="W5961" s="5">
        <f t="shared" si="5028"/>
        <v>100</v>
      </c>
      <c r="X5961" s="27"/>
    </row>
    <row r="5962" spans="1:24" ht="31.5" customHeight="1" x14ac:dyDescent="0.3">
      <c r="A5962" s="4" t="s">
        <v>713</v>
      </c>
      <c r="B5962" s="4" t="s">
        <v>1798</v>
      </c>
      <c r="C5962" s="4" t="s">
        <v>728</v>
      </c>
      <c r="D5962" s="4" t="s">
        <v>704</v>
      </c>
      <c r="E5962" s="14" t="s">
        <v>735</v>
      </c>
      <c r="F5962" s="5">
        <v>2550</v>
      </c>
      <c r="G5962" s="5">
        <v>2550</v>
      </c>
      <c r="H5962" s="5">
        <v>2550</v>
      </c>
      <c r="I5962" s="5"/>
      <c r="J5962" s="5"/>
      <c r="K5962" s="5"/>
      <c r="L5962" s="5">
        <v>-1398</v>
      </c>
      <c r="M5962" s="5">
        <f t="shared" si="5056"/>
        <v>1152</v>
      </c>
      <c r="N5962" s="5">
        <v>1152</v>
      </c>
      <c r="O5962" s="5">
        <v>864</v>
      </c>
      <c r="P5962" s="5">
        <v>0</v>
      </c>
      <c r="Q5962" s="5">
        <v>0</v>
      </c>
      <c r="R5962" s="5">
        <v>0</v>
      </c>
      <c r="S5962" s="5">
        <v>0</v>
      </c>
      <c r="T5962" s="5">
        <v>1152</v>
      </c>
      <c r="U5962" s="5">
        <v>0</v>
      </c>
      <c r="V5962" s="42">
        <v>0</v>
      </c>
      <c r="W5962" s="5">
        <f t="shared" si="5028"/>
        <v>100</v>
      </c>
      <c r="X5962" s="27"/>
    </row>
    <row r="5963" spans="1:24" s="10" customFormat="1" ht="31.5" customHeight="1" x14ac:dyDescent="0.3">
      <c r="A5963" s="9" t="s">
        <v>713</v>
      </c>
      <c r="B5963" s="9" t="s">
        <v>1799</v>
      </c>
      <c r="C5963" s="9"/>
      <c r="D5963" s="9"/>
      <c r="E5963" s="13" t="s">
        <v>743</v>
      </c>
      <c r="F5963" s="11">
        <f t="shared" ref="F5963:L5963" si="5083">F5971+F5964+F5981</f>
        <v>61513.399999999994</v>
      </c>
      <c r="G5963" s="11">
        <f t="shared" si="5083"/>
        <v>61513.399999999994</v>
      </c>
      <c r="H5963" s="11">
        <f t="shared" si="5083"/>
        <v>61513.399999999994</v>
      </c>
      <c r="I5963" s="11">
        <f t="shared" si="5083"/>
        <v>0</v>
      </c>
      <c r="J5963" s="11">
        <f t="shared" si="5083"/>
        <v>0</v>
      </c>
      <c r="K5963" s="11">
        <f t="shared" si="5083"/>
        <v>0</v>
      </c>
      <c r="L5963" s="11">
        <f t="shared" si="5083"/>
        <v>167.06899999999996</v>
      </c>
      <c r="M5963" s="11">
        <f t="shared" si="5056"/>
        <v>61680.468999999997</v>
      </c>
      <c r="N5963" s="11">
        <f>N5971+N5964+N5981</f>
        <v>61680.46832</v>
      </c>
      <c r="O5963" s="11">
        <f>O5971+O5964+O5981</f>
        <v>44477.30055</v>
      </c>
      <c r="P5963" s="11">
        <f t="shared" ref="P5963:V5963" si="5084">P5971+P5964+P5981</f>
        <v>0</v>
      </c>
      <c r="Q5963" s="11">
        <f t="shared" si="5084"/>
        <v>0</v>
      </c>
      <c r="R5963" s="11">
        <f t="shared" si="5084"/>
        <v>0</v>
      </c>
      <c r="S5963" s="11">
        <f t="shared" si="5084"/>
        <v>0</v>
      </c>
      <c r="T5963" s="11">
        <f t="shared" si="5084"/>
        <v>61679.559880000001</v>
      </c>
      <c r="U5963" s="11">
        <f t="shared" si="5084"/>
        <v>0</v>
      </c>
      <c r="V5963" s="41">
        <f t="shared" si="5084"/>
        <v>0</v>
      </c>
      <c r="W5963" s="11">
        <f t="shared" si="5028"/>
        <v>99.998527183685951</v>
      </c>
      <c r="X5963" s="26"/>
    </row>
    <row r="5964" spans="1:24" ht="31.5" customHeight="1" x14ac:dyDescent="0.3">
      <c r="A5964" s="4" t="s">
        <v>713</v>
      </c>
      <c r="B5964" s="4" t="s">
        <v>1799</v>
      </c>
      <c r="C5964" s="4" t="s">
        <v>22</v>
      </c>
      <c r="D5964" s="4"/>
      <c r="E5964" s="14" t="s">
        <v>802</v>
      </c>
      <c r="F5964" s="5">
        <f t="shared" ref="F5964:L5965" si="5085">F5965</f>
        <v>50004.399999999994</v>
      </c>
      <c r="G5964" s="5">
        <f t="shared" si="5085"/>
        <v>50004.399999999994</v>
      </c>
      <c r="H5964" s="5">
        <f t="shared" si="5085"/>
        <v>50004.399999999994</v>
      </c>
      <c r="I5964" s="5">
        <f t="shared" si="5085"/>
        <v>0</v>
      </c>
      <c r="J5964" s="5">
        <f t="shared" si="5085"/>
        <v>0</v>
      </c>
      <c r="K5964" s="5">
        <f t="shared" si="5085"/>
        <v>0</v>
      </c>
      <c r="L5964" s="5">
        <f t="shared" si="5085"/>
        <v>58.268999999999949</v>
      </c>
      <c r="M5964" s="5">
        <f t="shared" si="5056"/>
        <v>50062.668999999994</v>
      </c>
      <c r="N5964" s="5">
        <f>N5965</f>
        <v>50062.668319999997</v>
      </c>
      <c r="O5964" s="5">
        <f>O5965</f>
        <v>36421.665869999997</v>
      </c>
      <c r="P5964" s="5">
        <f t="shared" ref="P5964:V5965" si="5086">P5965</f>
        <v>0</v>
      </c>
      <c r="Q5964" s="5">
        <f t="shared" si="5086"/>
        <v>0</v>
      </c>
      <c r="R5964" s="5">
        <f t="shared" si="5086"/>
        <v>0</v>
      </c>
      <c r="S5964" s="5">
        <f t="shared" si="5086"/>
        <v>0</v>
      </c>
      <c r="T5964" s="5">
        <f t="shared" si="5086"/>
        <v>50062.064460000001</v>
      </c>
      <c r="U5964" s="5">
        <f t="shared" si="5086"/>
        <v>0</v>
      </c>
      <c r="V5964" s="42">
        <f t="shared" si="5086"/>
        <v>0</v>
      </c>
      <c r="W5964" s="5">
        <f t="shared" si="5028"/>
        <v>99.998793791820816</v>
      </c>
      <c r="X5964" s="27"/>
    </row>
    <row r="5965" spans="1:24" ht="15.75" customHeight="1" x14ac:dyDescent="0.3">
      <c r="A5965" s="4" t="s">
        <v>713</v>
      </c>
      <c r="B5965" s="4" t="s">
        <v>1799</v>
      </c>
      <c r="C5965" s="4" t="s">
        <v>42</v>
      </c>
      <c r="D5965" s="4"/>
      <c r="E5965" s="14" t="s">
        <v>874</v>
      </c>
      <c r="F5965" s="5">
        <f t="shared" si="5085"/>
        <v>50004.399999999994</v>
      </c>
      <c r="G5965" s="5">
        <f t="shared" si="5085"/>
        <v>50004.399999999994</v>
      </c>
      <c r="H5965" s="5">
        <f t="shared" si="5085"/>
        <v>50004.399999999994</v>
      </c>
      <c r="I5965" s="5">
        <f t="shared" si="5085"/>
        <v>0</v>
      </c>
      <c r="J5965" s="5">
        <f t="shared" si="5085"/>
        <v>0</v>
      </c>
      <c r="K5965" s="5">
        <f t="shared" si="5085"/>
        <v>0</v>
      </c>
      <c r="L5965" s="5">
        <f t="shared" si="5085"/>
        <v>58.268999999999949</v>
      </c>
      <c r="M5965" s="5">
        <f t="shared" si="5056"/>
        <v>50062.668999999994</v>
      </c>
      <c r="N5965" s="5">
        <f>N5966</f>
        <v>50062.668319999997</v>
      </c>
      <c r="O5965" s="5">
        <f>O5966</f>
        <v>36421.665869999997</v>
      </c>
      <c r="P5965" s="5">
        <f t="shared" si="5086"/>
        <v>0</v>
      </c>
      <c r="Q5965" s="5">
        <f t="shared" si="5086"/>
        <v>0</v>
      </c>
      <c r="R5965" s="5">
        <f t="shared" si="5086"/>
        <v>0</v>
      </c>
      <c r="S5965" s="5">
        <f t="shared" si="5086"/>
        <v>0</v>
      </c>
      <c r="T5965" s="5">
        <f t="shared" si="5086"/>
        <v>50062.064460000001</v>
      </c>
      <c r="U5965" s="5">
        <f t="shared" si="5086"/>
        <v>0</v>
      </c>
      <c r="V5965" s="42">
        <f t="shared" si="5086"/>
        <v>0</v>
      </c>
      <c r="W5965" s="5">
        <f t="shared" ref="W5965:W6028" si="5087">T5965/N5965*100</f>
        <v>99.998793791820816</v>
      </c>
      <c r="X5965" s="27"/>
    </row>
    <row r="5966" spans="1:24" ht="47.25" customHeight="1" x14ac:dyDescent="0.3">
      <c r="A5966" s="4" t="s">
        <v>713</v>
      </c>
      <c r="B5966" s="4" t="s">
        <v>1799</v>
      </c>
      <c r="C5966" s="4" t="s">
        <v>43</v>
      </c>
      <c r="D5966" s="4"/>
      <c r="E5966" s="14" t="s">
        <v>565</v>
      </c>
      <c r="F5966" s="5">
        <f t="shared" ref="F5966:L5966" si="5088">F5967+F5969</f>
        <v>50004.399999999994</v>
      </c>
      <c r="G5966" s="5">
        <f t="shared" si="5088"/>
        <v>50004.399999999994</v>
      </c>
      <c r="H5966" s="5">
        <f t="shared" si="5088"/>
        <v>50004.399999999994</v>
      </c>
      <c r="I5966" s="5">
        <f t="shared" si="5088"/>
        <v>0</v>
      </c>
      <c r="J5966" s="5">
        <f t="shared" si="5088"/>
        <v>0</v>
      </c>
      <c r="K5966" s="5">
        <f t="shared" si="5088"/>
        <v>0</v>
      </c>
      <c r="L5966" s="5">
        <f t="shared" si="5088"/>
        <v>58.268999999999949</v>
      </c>
      <c r="M5966" s="5">
        <f t="shared" si="5056"/>
        <v>50062.668999999994</v>
      </c>
      <c r="N5966" s="5">
        <f>N5967+N5969</f>
        <v>50062.668319999997</v>
      </c>
      <c r="O5966" s="5">
        <f>O5967+O5969</f>
        <v>36421.665869999997</v>
      </c>
      <c r="P5966" s="5">
        <f t="shared" ref="P5966:V5966" si="5089">P5967+P5969</f>
        <v>0</v>
      </c>
      <c r="Q5966" s="5">
        <f t="shared" si="5089"/>
        <v>0</v>
      </c>
      <c r="R5966" s="5">
        <f t="shared" si="5089"/>
        <v>0</v>
      </c>
      <c r="S5966" s="5">
        <f t="shared" si="5089"/>
        <v>0</v>
      </c>
      <c r="T5966" s="5">
        <f t="shared" si="5089"/>
        <v>50062.064460000001</v>
      </c>
      <c r="U5966" s="5">
        <f t="shared" si="5089"/>
        <v>0</v>
      </c>
      <c r="V5966" s="42">
        <f t="shared" si="5089"/>
        <v>0</v>
      </c>
      <c r="W5966" s="5">
        <f t="shared" si="5087"/>
        <v>99.998793791820816</v>
      </c>
      <c r="X5966" s="27"/>
    </row>
    <row r="5967" spans="1:24" ht="78.75" customHeight="1" x14ac:dyDescent="0.3">
      <c r="A5967" s="4" t="s">
        <v>713</v>
      </c>
      <c r="B5967" s="4" t="s">
        <v>1799</v>
      </c>
      <c r="C5967" s="4" t="s">
        <v>43</v>
      </c>
      <c r="D5967" s="4" t="s">
        <v>18</v>
      </c>
      <c r="E5967" s="14" t="s">
        <v>528</v>
      </c>
      <c r="F5967" s="5">
        <f t="shared" ref="F5967:L5967" si="5090">F5968</f>
        <v>42586.2</v>
      </c>
      <c r="G5967" s="5">
        <f t="shared" si="5090"/>
        <v>42586.2</v>
      </c>
      <c r="H5967" s="5">
        <f t="shared" si="5090"/>
        <v>42586.2</v>
      </c>
      <c r="I5967" s="5">
        <f t="shared" si="5090"/>
        <v>0</v>
      </c>
      <c r="J5967" s="5">
        <f t="shared" si="5090"/>
        <v>0</v>
      </c>
      <c r="K5967" s="5">
        <f t="shared" si="5090"/>
        <v>0</v>
      </c>
      <c r="L5967" s="5">
        <f t="shared" si="5090"/>
        <v>447.15499999999997</v>
      </c>
      <c r="M5967" s="5">
        <f t="shared" si="5056"/>
        <v>43033.354999999996</v>
      </c>
      <c r="N5967" s="5">
        <f>N5968</f>
        <v>44111.776129999998</v>
      </c>
      <c r="O5967" s="5">
        <f>O5968</f>
        <v>30937.5092</v>
      </c>
      <c r="P5967" s="5">
        <f t="shared" ref="P5967:V5967" si="5091">P5968</f>
        <v>0</v>
      </c>
      <c r="Q5967" s="5">
        <f t="shared" si="5091"/>
        <v>0</v>
      </c>
      <c r="R5967" s="5">
        <f t="shared" si="5091"/>
        <v>0</v>
      </c>
      <c r="S5967" s="5">
        <f t="shared" si="5091"/>
        <v>0</v>
      </c>
      <c r="T5967" s="5">
        <f t="shared" si="5091"/>
        <v>44111.172270000003</v>
      </c>
      <c r="U5967" s="5">
        <f t="shared" si="5091"/>
        <v>0</v>
      </c>
      <c r="V5967" s="42">
        <f t="shared" si="5091"/>
        <v>0</v>
      </c>
      <c r="W5967" s="5">
        <f t="shared" si="5087"/>
        <v>99.998631068496962</v>
      </c>
      <c r="X5967" s="27"/>
    </row>
    <row r="5968" spans="1:24" ht="15.75" customHeight="1" x14ac:dyDescent="0.3">
      <c r="A5968" s="4" t="s">
        <v>713</v>
      </c>
      <c r="B5968" s="4" t="s">
        <v>1799</v>
      </c>
      <c r="C5968" s="4" t="s">
        <v>43</v>
      </c>
      <c r="D5968" s="4" t="s">
        <v>19</v>
      </c>
      <c r="E5968" s="14" t="s">
        <v>529</v>
      </c>
      <c r="F5968" s="5">
        <v>42586.2</v>
      </c>
      <c r="G5968" s="5">
        <v>42586.2</v>
      </c>
      <c r="H5968" s="5">
        <v>42586.2</v>
      </c>
      <c r="I5968" s="5"/>
      <c r="J5968" s="5"/>
      <c r="K5968" s="5"/>
      <c r="L5968" s="5">
        <v>447.15499999999997</v>
      </c>
      <c r="M5968" s="5">
        <f t="shared" si="5056"/>
        <v>43033.354999999996</v>
      </c>
      <c r="N5968" s="5">
        <v>44111.776129999998</v>
      </c>
      <c r="O5968" s="5">
        <v>30937.5092</v>
      </c>
      <c r="P5968" s="5">
        <v>0</v>
      </c>
      <c r="Q5968" s="5">
        <v>0</v>
      </c>
      <c r="R5968" s="5">
        <v>0</v>
      </c>
      <c r="S5968" s="5">
        <v>0</v>
      </c>
      <c r="T5968" s="5">
        <v>44111.172270000003</v>
      </c>
      <c r="U5968" s="5">
        <v>0</v>
      </c>
      <c r="V5968" s="42">
        <v>0</v>
      </c>
      <c r="W5968" s="5">
        <f t="shared" si="5087"/>
        <v>99.998631068496962</v>
      </c>
      <c r="X5968" s="27"/>
    </row>
    <row r="5969" spans="1:24" ht="31.5" customHeight="1" x14ac:dyDescent="0.3">
      <c r="A5969" s="4" t="s">
        <v>713</v>
      </c>
      <c r="B5969" s="4" t="s">
        <v>1799</v>
      </c>
      <c r="C5969" s="4" t="s">
        <v>43</v>
      </c>
      <c r="D5969" s="4" t="s">
        <v>11</v>
      </c>
      <c r="E5969" s="14" t="s">
        <v>531</v>
      </c>
      <c r="F5969" s="5">
        <f t="shared" ref="F5969:L5969" si="5092">F5970</f>
        <v>7418.2</v>
      </c>
      <c r="G5969" s="5">
        <f t="shared" si="5092"/>
        <v>7418.2</v>
      </c>
      <c r="H5969" s="5">
        <f t="shared" si="5092"/>
        <v>7418.2</v>
      </c>
      <c r="I5969" s="5">
        <f t="shared" si="5092"/>
        <v>0</v>
      </c>
      <c r="J5969" s="5">
        <f t="shared" si="5092"/>
        <v>0</v>
      </c>
      <c r="K5969" s="5">
        <f t="shared" si="5092"/>
        <v>0</v>
      </c>
      <c r="L5969" s="5">
        <f t="shared" si="5092"/>
        <v>-388.88600000000002</v>
      </c>
      <c r="M5969" s="5">
        <f t="shared" si="5056"/>
        <v>7029.3139999999994</v>
      </c>
      <c r="N5969" s="5">
        <f>N5970</f>
        <v>5950.8921899999996</v>
      </c>
      <c r="O5969" s="5">
        <f>O5970</f>
        <v>5484.1566700000003</v>
      </c>
      <c r="P5969" s="5">
        <f t="shared" ref="P5969:V5969" si="5093">P5970</f>
        <v>0</v>
      </c>
      <c r="Q5969" s="5">
        <f t="shared" si="5093"/>
        <v>0</v>
      </c>
      <c r="R5969" s="5">
        <f t="shared" si="5093"/>
        <v>0</v>
      </c>
      <c r="S5969" s="5">
        <f t="shared" si="5093"/>
        <v>0</v>
      </c>
      <c r="T5969" s="5">
        <f t="shared" si="5093"/>
        <v>5950.8921899999996</v>
      </c>
      <c r="U5969" s="5">
        <f t="shared" si="5093"/>
        <v>0</v>
      </c>
      <c r="V5969" s="42">
        <f t="shared" si="5093"/>
        <v>0</v>
      </c>
      <c r="W5969" s="5">
        <f t="shared" si="5087"/>
        <v>100</v>
      </c>
      <c r="X5969" s="27"/>
    </row>
    <row r="5970" spans="1:24" ht="31.5" customHeight="1" x14ac:dyDescent="0.3">
      <c r="A5970" s="4" t="s">
        <v>713</v>
      </c>
      <c r="B5970" s="4" t="s">
        <v>1799</v>
      </c>
      <c r="C5970" s="4" t="s">
        <v>43</v>
      </c>
      <c r="D5970" s="4" t="s">
        <v>12</v>
      </c>
      <c r="E5970" s="14" t="s">
        <v>532</v>
      </c>
      <c r="F5970" s="5">
        <v>7418.2</v>
      </c>
      <c r="G5970" s="5">
        <v>7418.2</v>
      </c>
      <c r="H5970" s="5">
        <v>7418.2</v>
      </c>
      <c r="I5970" s="5"/>
      <c r="J5970" s="5"/>
      <c r="K5970" s="5"/>
      <c r="L5970" s="5">
        <f>-357.964-30.922</f>
        <v>-388.88600000000002</v>
      </c>
      <c r="M5970" s="5">
        <f t="shared" si="5056"/>
        <v>7029.3139999999994</v>
      </c>
      <c r="N5970" s="5">
        <v>5950.8921899999996</v>
      </c>
      <c r="O5970" s="5">
        <v>5484.1566700000003</v>
      </c>
      <c r="P5970" s="5">
        <v>0</v>
      </c>
      <c r="Q5970" s="5">
        <v>0</v>
      </c>
      <c r="R5970" s="5">
        <v>0</v>
      </c>
      <c r="S5970" s="5">
        <v>0</v>
      </c>
      <c r="T5970" s="5">
        <v>5950.8921899999996</v>
      </c>
      <c r="U5970" s="5">
        <v>0</v>
      </c>
      <c r="V5970" s="42">
        <v>0</v>
      </c>
      <c r="W5970" s="5">
        <f t="shared" si="5087"/>
        <v>100</v>
      </c>
      <c r="X5970" s="27"/>
    </row>
    <row r="5971" spans="1:24" ht="31.5" customHeight="1" x14ac:dyDescent="0.3">
      <c r="A5971" s="4" t="s">
        <v>713</v>
      </c>
      <c r="B5971" s="4" t="s">
        <v>1799</v>
      </c>
      <c r="C5971" s="4" t="s">
        <v>25</v>
      </c>
      <c r="D5971" s="4"/>
      <c r="E5971" s="14" t="s">
        <v>834</v>
      </c>
      <c r="F5971" s="5">
        <f t="shared" ref="F5971:L5971" si="5094">F5972</f>
        <v>11509</v>
      </c>
      <c r="G5971" s="5">
        <f t="shared" si="5094"/>
        <v>11509</v>
      </c>
      <c r="H5971" s="5">
        <f t="shared" si="5094"/>
        <v>11509</v>
      </c>
      <c r="I5971" s="5">
        <f t="shared" si="5094"/>
        <v>0</v>
      </c>
      <c r="J5971" s="5">
        <f t="shared" si="5094"/>
        <v>0</v>
      </c>
      <c r="K5971" s="5">
        <f t="shared" si="5094"/>
        <v>0</v>
      </c>
      <c r="L5971" s="5">
        <f t="shared" si="5094"/>
        <v>108.8</v>
      </c>
      <c r="M5971" s="5">
        <f t="shared" si="5056"/>
        <v>11617.8</v>
      </c>
      <c r="N5971" s="5">
        <f>N5972</f>
        <v>11591.490160000001</v>
      </c>
      <c r="O5971" s="5">
        <f>O5972</f>
        <v>8049.8898399999998</v>
      </c>
      <c r="P5971" s="5">
        <f t="shared" ref="P5971:V5971" si="5095">P5972</f>
        <v>0</v>
      </c>
      <c r="Q5971" s="5">
        <f t="shared" si="5095"/>
        <v>0</v>
      </c>
      <c r="R5971" s="5">
        <f t="shared" si="5095"/>
        <v>0</v>
      </c>
      <c r="S5971" s="5">
        <f t="shared" si="5095"/>
        <v>0</v>
      </c>
      <c r="T5971" s="5">
        <f t="shared" si="5095"/>
        <v>11591.185579999999</v>
      </c>
      <c r="U5971" s="5">
        <f t="shared" si="5095"/>
        <v>0</v>
      </c>
      <c r="V5971" s="42">
        <f t="shared" si="5095"/>
        <v>0</v>
      </c>
      <c r="W5971" s="5">
        <f t="shared" si="5087"/>
        <v>99.997372382706644</v>
      </c>
      <c r="X5971" s="27"/>
    </row>
    <row r="5972" spans="1:24" ht="31.5" customHeight="1" x14ac:dyDescent="0.3">
      <c r="A5972" s="4" t="s">
        <v>713</v>
      </c>
      <c r="B5972" s="4" t="s">
        <v>1799</v>
      </c>
      <c r="C5972" s="4" t="s">
        <v>26</v>
      </c>
      <c r="D5972" s="4"/>
      <c r="E5972" s="14" t="s">
        <v>837</v>
      </c>
      <c r="F5972" s="5">
        <f t="shared" ref="F5972:L5972" si="5096">F5973+F5976</f>
        <v>11509</v>
      </c>
      <c r="G5972" s="5">
        <f t="shared" si="5096"/>
        <v>11509</v>
      </c>
      <c r="H5972" s="5">
        <f t="shared" si="5096"/>
        <v>11509</v>
      </c>
      <c r="I5972" s="5">
        <f t="shared" si="5096"/>
        <v>0</v>
      </c>
      <c r="J5972" s="5">
        <f t="shared" si="5096"/>
        <v>0</v>
      </c>
      <c r="K5972" s="5">
        <f t="shared" si="5096"/>
        <v>0</v>
      </c>
      <c r="L5972" s="5">
        <f t="shared" si="5096"/>
        <v>108.8</v>
      </c>
      <c r="M5972" s="5">
        <f t="shared" si="5056"/>
        <v>11617.8</v>
      </c>
      <c r="N5972" s="5">
        <f>N5973+N5976</f>
        <v>11591.490160000001</v>
      </c>
      <c r="O5972" s="5">
        <f>O5973+O5976</f>
        <v>8049.8898399999998</v>
      </c>
      <c r="P5972" s="5">
        <f t="shared" ref="P5972:V5972" si="5097">P5973+P5976</f>
        <v>0</v>
      </c>
      <c r="Q5972" s="5">
        <f t="shared" si="5097"/>
        <v>0</v>
      </c>
      <c r="R5972" s="5">
        <f t="shared" si="5097"/>
        <v>0</v>
      </c>
      <c r="S5972" s="5">
        <f t="shared" si="5097"/>
        <v>0</v>
      </c>
      <c r="T5972" s="5">
        <f t="shared" si="5097"/>
        <v>11591.185579999999</v>
      </c>
      <c r="U5972" s="5">
        <f t="shared" si="5097"/>
        <v>0</v>
      </c>
      <c r="V5972" s="42">
        <f t="shared" si="5097"/>
        <v>0</v>
      </c>
      <c r="W5972" s="5">
        <f t="shared" si="5087"/>
        <v>99.997372382706644</v>
      </c>
      <c r="X5972" s="27"/>
    </row>
    <row r="5973" spans="1:24" ht="31.5" customHeight="1" x14ac:dyDescent="0.3">
      <c r="A5973" s="4" t="s">
        <v>713</v>
      </c>
      <c r="B5973" s="4" t="s">
        <v>1799</v>
      </c>
      <c r="C5973" s="4" t="s">
        <v>27</v>
      </c>
      <c r="D5973" s="4"/>
      <c r="E5973" s="14" t="s">
        <v>827</v>
      </c>
      <c r="F5973" s="5">
        <f t="shared" ref="F5973:L5974" si="5098">F5974</f>
        <v>10358.799999999999</v>
      </c>
      <c r="G5973" s="5">
        <f t="shared" si="5098"/>
        <v>10358.799999999999</v>
      </c>
      <c r="H5973" s="5">
        <f t="shared" si="5098"/>
        <v>10358.799999999999</v>
      </c>
      <c r="I5973" s="5">
        <f t="shared" si="5098"/>
        <v>0</v>
      </c>
      <c r="J5973" s="5">
        <f t="shared" si="5098"/>
        <v>0</v>
      </c>
      <c r="K5973" s="5">
        <f t="shared" si="5098"/>
        <v>0</v>
      </c>
      <c r="L5973" s="5">
        <f t="shared" si="5098"/>
        <v>108.8</v>
      </c>
      <c r="M5973" s="5">
        <f t="shared" si="5056"/>
        <v>10467.599999999999</v>
      </c>
      <c r="N5973" s="5">
        <f>N5974</f>
        <v>10592.160550000001</v>
      </c>
      <c r="O5973" s="5">
        <f>O5974</f>
        <v>7384.8867</v>
      </c>
      <c r="P5973" s="5">
        <f t="shared" ref="P5973:V5974" si="5099">P5974</f>
        <v>0</v>
      </c>
      <c r="Q5973" s="5">
        <f t="shared" si="5099"/>
        <v>0</v>
      </c>
      <c r="R5973" s="5">
        <f t="shared" si="5099"/>
        <v>0</v>
      </c>
      <c r="S5973" s="5">
        <f t="shared" si="5099"/>
        <v>0</v>
      </c>
      <c r="T5973" s="5">
        <f t="shared" si="5099"/>
        <v>10591.85613</v>
      </c>
      <c r="U5973" s="5">
        <f t="shared" si="5099"/>
        <v>0</v>
      </c>
      <c r="V5973" s="42">
        <f t="shared" si="5099"/>
        <v>0</v>
      </c>
      <c r="W5973" s="5">
        <f t="shared" si="5087"/>
        <v>99.997125987672078</v>
      </c>
      <c r="X5973" s="27"/>
    </row>
    <row r="5974" spans="1:24" ht="78.75" customHeight="1" x14ac:dyDescent="0.3">
      <c r="A5974" s="4" t="s">
        <v>713</v>
      </c>
      <c r="B5974" s="4" t="s">
        <v>1799</v>
      </c>
      <c r="C5974" s="4" t="s">
        <v>27</v>
      </c>
      <c r="D5974" s="4" t="s">
        <v>18</v>
      </c>
      <c r="E5974" s="14" t="s">
        <v>528</v>
      </c>
      <c r="F5974" s="5">
        <f t="shared" si="5098"/>
        <v>10358.799999999999</v>
      </c>
      <c r="G5974" s="5">
        <f t="shared" si="5098"/>
        <v>10358.799999999999</v>
      </c>
      <c r="H5974" s="5">
        <f t="shared" si="5098"/>
        <v>10358.799999999999</v>
      </c>
      <c r="I5974" s="5">
        <f t="shared" si="5098"/>
        <v>0</v>
      </c>
      <c r="J5974" s="5">
        <f t="shared" si="5098"/>
        <v>0</v>
      </c>
      <c r="K5974" s="5">
        <f t="shared" si="5098"/>
        <v>0</v>
      </c>
      <c r="L5974" s="5">
        <f t="shared" si="5098"/>
        <v>108.8</v>
      </c>
      <c r="M5974" s="5">
        <f t="shared" si="5056"/>
        <v>10467.599999999999</v>
      </c>
      <c r="N5974" s="5">
        <f>N5975</f>
        <v>10592.160550000001</v>
      </c>
      <c r="O5974" s="5">
        <f>O5975</f>
        <v>7384.8867</v>
      </c>
      <c r="P5974" s="5">
        <f t="shared" si="5099"/>
        <v>0</v>
      </c>
      <c r="Q5974" s="5">
        <f t="shared" si="5099"/>
        <v>0</v>
      </c>
      <c r="R5974" s="5">
        <f t="shared" si="5099"/>
        <v>0</v>
      </c>
      <c r="S5974" s="5">
        <f t="shared" si="5099"/>
        <v>0</v>
      </c>
      <c r="T5974" s="5">
        <f t="shared" si="5099"/>
        <v>10591.85613</v>
      </c>
      <c r="U5974" s="5">
        <f t="shared" si="5099"/>
        <v>0</v>
      </c>
      <c r="V5974" s="42">
        <f t="shared" si="5099"/>
        <v>0</v>
      </c>
      <c r="W5974" s="5">
        <f t="shared" si="5087"/>
        <v>99.997125987672078</v>
      </c>
      <c r="X5974" s="27"/>
    </row>
    <row r="5975" spans="1:24" ht="31.5" customHeight="1" x14ac:dyDescent="0.3">
      <c r="A5975" s="4" t="s">
        <v>713</v>
      </c>
      <c r="B5975" s="4" t="s">
        <v>1799</v>
      </c>
      <c r="C5975" s="4" t="s">
        <v>27</v>
      </c>
      <c r="D5975" s="4" t="s">
        <v>28</v>
      </c>
      <c r="E5975" s="14" t="s">
        <v>530</v>
      </c>
      <c r="F5975" s="5">
        <v>10358.799999999999</v>
      </c>
      <c r="G5975" s="5">
        <v>10358.799999999999</v>
      </c>
      <c r="H5975" s="5">
        <v>10358.799999999999</v>
      </c>
      <c r="I5975" s="5"/>
      <c r="J5975" s="5"/>
      <c r="K5975" s="5"/>
      <c r="L5975" s="5">
        <v>108.8</v>
      </c>
      <c r="M5975" s="5">
        <f t="shared" si="5056"/>
        <v>10467.599999999999</v>
      </c>
      <c r="N5975" s="5">
        <v>10592.160550000001</v>
      </c>
      <c r="O5975" s="5">
        <v>7384.8867</v>
      </c>
      <c r="P5975" s="5">
        <v>0</v>
      </c>
      <c r="Q5975" s="5">
        <v>0</v>
      </c>
      <c r="R5975" s="5">
        <v>0</v>
      </c>
      <c r="S5975" s="5">
        <v>0</v>
      </c>
      <c r="T5975" s="5">
        <v>10591.85613</v>
      </c>
      <c r="U5975" s="5">
        <v>0</v>
      </c>
      <c r="V5975" s="42">
        <v>0</v>
      </c>
      <c r="W5975" s="5">
        <f t="shared" si="5087"/>
        <v>99.997125987672078</v>
      </c>
      <c r="X5975" s="27"/>
    </row>
    <row r="5976" spans="1:24" ht="31.5" customHeight="1" x14ac:dyDescent="0.3">
      <c r="A5976" s="4" t="s">
        <v>713</v>
      </c>
      <c r="B5976" s="4" t="s">
        <v>1799</v>
      </c>
      <c r="C5976" s="4" t="s">
        <v>29</v>
      </c>
      <c r="D5976" s="4"/>
      <c r="E5976" s="14" t="s">
        <v>828</v>
      </c>
      <c r="F5976" s="5">
        <f t="shared" ref="F5976:L5976" si="5100">F5979</f>
        <v>1150.2</v>
      </c>
      <c r="G5976" s="5">
        <f t="shared" si="5100"/>
        <v>1150.2</v>
      </c>
      <c r="H5976" s="5">
        <f t="shared" si="5100"/>
        <v>1150.2</v>
      </c>
      <c r="I5976" s="5">
        <f t="shared" si="5100"/>
        <v>0</v>
      </c>
      <c r="J5976" s="5">
        <f t="shared" si="5100"/>
        <v>0</v>
      </c>
      <c r="K5976" s="5">
        <f t="shared" si="5100"/>
        <v>0</v>
      </c>
      <c r="L5976" s="5">
        <f t="shared" si="5100"/>
        <v>0</v>
      </c>
      <c r="M5976" s="5">
        <f t="shared" si="5056"/>
        <v>1150.2</v>
      </c>
      <c r="N5976" s="5">
        <f>N5979+N5977</f>
        <v>999.32961</v>
      </c>
      <c r="O5976" s="5">
        <f>O5979+O5977</f>
        <v>665.00314000000003</v>
      </c>
      <c r="P5976" s="5">
        <f t="shared" ref="P5976:V5976" si="5101">P5979</f>
        <v>0</v>
      </c>
      <c r="Q5976" s="5">
        <f t="shared" si="5101"/>
        <v>0</v>
      </c>
      <c r="R5976" s="5">
        <f t="shared" si="5101"/>
        <v>0</v>
      </c>
      <c r="S5976" s="5">
        <f t="shared" si="5101"/>
        <v>0</v>
      </c>
      <c r="T5976" s="5">
        <f>T5979+T5977</f>
        <v>999.32945000000007</v>
      </c>
      <c r="U5976" s="5">
        <f t="shared" si="5101"/>
        <v>0</v>
      </c>
      <c r="V5976" s="42">
        <f t="shared" si="5101"/>
        <v>0</v>
      </c>
      <c r="W5976" s="5">
        <f t="shared" si="5087"/>
        <v>99.999983989266568</v>
      </c>
      <c r="X5976" s="27"/>
    </row>
    <row r="5977" spans="1:24" ht="78.75" customHeight="1" x14ac:dyDescent="0.3">
      <c r="A5977" s="4" t="s">
        <v>713</v>
      </c>
      <c r="B5977" s="4" t="s">
        <v>1799</v>
      </c>
      <c r="C5977" s="4" t="s">
        <v>29</v>
      </c>
      <c r="D5977" s="4" t="s">
        <v>18</v>
      </c>
      <c r="E5977" s="14" t="s">
        <v>528</v>
      </c>
      <c r="F5977" s="5"/>
      <c r="G5977" s="5"/>
      <c r="H5977" s="5"/>
      <c r="I5977" s="5"/>
      <c r="J5977" s="5"/>
      <c r="K5977" s="5"/>
      <c r="L5977" s="5"/>
      <c r="M5977" s="5">
        <f>M5978</f>
        <v>0</v>
      </c>
      <c r="N5977" s="5">
        <f t="shared" ref="N5977:V5977" si="5102">N5978</f>
        <v>123.715</v>
      </c>
      <c r="O5977" s="5">
        <f t="shared" si="5102"/>
        <v>123.715</v>
      </c>
      <c r="P5977" s="5">
        <f t="shared" si="5102"/>
        <v>0</v>
      </c>
      <c r="Q5977" s="5">
        <f t="shared" si="5102"/>
        <v>0</v>
      </c>
      <c r="R5977" s="5">
        <f t="shared" si="5102"/>
        <v>0</v>
      </c>
      <c r="S5977" s="5">
        <f t="shared" si="5102"/>
        <v>0</v>
      </c>
      <c r="T5977" s="5">
        <f t="shared" si="5102"/>
        <v>123.715</v>
      </c>
      <c r="U5977" s="5">
        <f t="shared" si="5102"/>
        <v>0</v>
      </c>
      <c r="V5977" s="42">
        <f t="shared" si="5102"/>
        <v>0</v>
      </c>
      <c r="W5977" s="5">
        <f t="shared" si="5087"/>
        <v>100</v>
      </c>
      <c r="X5977" s="27"/>
    </row>
    <row r="5978" spans="1:24" ht="31.5" customHeight="1" x14ac:dyDescent="0.3">
      <c r="A5978" s="4" t="s">
        <v>713</v>
      </c>
      <c r="B5978" s="4" t="s">
        <v>1799</v>
      </c>
      <c r="C5978" s="4" t="s">
        <v>29</v>
      </c>
      <c r="D5978" s="4" t="s">
        <v>28</v>
      </c>
      <c r="E5978" s="14" t="s">
        <v>530</v>
      </c>
      <c r="F5978" s="5"/>
      <c r="G5978" s="5"/>
      <c r="H5978" s="5"/>
      <c r="I5978" s="5"/>
      <c r="J5978" s="5"/>
      <c r="K5978" s="5"/>
      <c r="L5978" s="5"/>
      <c r="M5978" s="5">
        <v>0</v>
      </c>
      <c r="N5978" s="5">
        <v>123.715</v>
      </c>
      <c r="O5978" s="5">
        <f>N5978</f>
        <v>123.715</v>
      </c>
      <c r="P5978" s="5">
        <v>0</v>
      </c>
      <c r="Q5978" s="5">
        <v>0</v>
      </c>
      <c r="R5978" s="5">
        <v>0</v>
      </c>
      <c r="S5978" s="5">
        <v>0</v>
      </c>
      <c r="T5978" s="5">
        <v>123.715</v>
      </c>
      <c r="U5978" s="5">
        <v>0</v>
      </c>
      <c r="V5978" s="42">
        <v>0</v>
      </c>
      <c r="W5978" s="5">
        <f t="shared" si="5087"/>
        <v>100</v>
      </c>
      <c r="X5978" s="27"/>
    </row>
    <row r="5979" spans="1:24" ht="31.5" customHeight="1" x14ac:dyDescent="0.3">
      <c r="A5979" s="4" t="s">
        <v>713</v>
      </c>
      <c r="B5979" s="4" t="s">
        <v>1799</v>
      </c>
      <c r="C5979" s="4" t="s">
        <v>29</v>
      </c>
      <c r="D5979" s="4" t="s">
        <v>11</v>
      </c>
      <c r="E5979" s="14" t="s">
        <v>531</v>
      </c>
      <c r="F5979" s="5">
        <f t="shared" ref="F5979:L5979" si="5103">F5980</f>
        <v>1150.2</v>
      </c>
      <c r="G5979" s="5">
        <f t="shared" si="5103"/>
        <v>1150.2</v>
      </c>
      <c r="H5979" s="5">
        <f t="shared" si="5103"/>
        <v>1150.2</v>
      </c>
      <c r="I5979" s="5">
        <f t="shared" si="5103"/>
        <v>0</v>
      </c>
      <c r="J5979" s="5">
        <f t="shared" si="5103"/>
        <v>0</v>
      </c>
      <c r="K5979" s="5">
        <f t="shared" si="5103"/>
        <v>0</v>
      </c>
      <c r="L5979" s="5">
        <f t="shared" si="5103"/>
        <v>0</v>
      </c>
      <c r="M5979" s="5">
        <f t="shared" si="5056"/>
        <v>1150.2</v>
      </c>
      <c r="N5979" s="5">
        <f>N5980</f>
        <v>875.61460999999997</v>
      </c>
      <c r="O5979" s="5">
        <f>O5980</f>
        <v>541.28814</v>
      </c>
      <c r="P5979" s="5">
        <f t="shared" ref="P5979:V5979" si="5104">P5980</f>
        <v>0</v>
      </c>
      <c r="Q5979" s="5">
        <f t="shared" si="5104"/>
        <v>0</v>
      </c>
      <c r="R5979" s="5">
        <f t="shared" si="5104"/>
        <v>0</v>
      </c>
      <c r="S5979" s="5">
        <f t="shared" si="5104"/>
        <v>0</v>
      </c>
      <c r="T5979" s="5">
        <f t="shared" si="5104"/>
        <v>875.61445000000003</v>
      </c>
      <c r="U5979" s="5">
        <f t="shared" si="5104"/>
        <v>0</v>
      </c>
      <c r="V5979" s="42">
        <f t="shared" si="5104"/>
        <v>0</v>
      </c>
      <c r="W5979" s="5">
        <f t="shared" si="5087"/>
        <v>99.999981727120797</v>
      </c>
      <c r="X5979" s="27"/>
    </row>
    <row r="5980" spans="1:24" ht="31.5" customHeight="1" x14ac:dyDescent="0.3">
      <c r="A5980" s="4" t="s">
        <v>713</v>
      </c>
      <c r="B5980" s="4" t="s">
        <v>1799</v>
      </c>
      <c r="C5980" s="4" t="s">
        <v>29</v>
      </c>
      <c r="D5980" s="4" t="s">
        <v>12</v>
      </c>
      <c r="E5980" s="14" t="s">
        <v>532</v>
      </c>
      <c r="F5980" s="5">
        <v>1150.2</v>
      </c>
      <c r="G5980" s="5">
        <v>1150.2</v>
      </c>
      <c r="H5980" s="5">
        <v>1150.2</v>
      </c>
      <c r="I5980" s="5"/>
      <c r="J5980" s="5"/>
      <c r="K5980" s="5"/>
      <c r="L5980" s="5"/>
      <c r="M5980" s="5">
        <f t="shared" si="5056"/>
        <v>1150.2</v>
      </c>
      <c r="N5980" s="5">
        <v>875.61460999999997</v>
      </c>
      <c r="O5980" s="5">
        <v>541.28814</v>
      </c>
      <c r="P5980" s="5">
        <v>0</v>
      </c>
      <c r="Q5980" s="5">
        <v>0</v>
      </c>
      <c r="R5980" s="5">
        <v>0</v>
      </c>
      <c r="S5980" s="5">
        <v>0</v>
      </c>
      <c r="T5980" s="5">
        <v>875.61445000000003</v>
      </c>
      <c r="U5980" s="5">
        <v>0</v>
      </c>
      <c r="V5980" s="42">
        <v>0</v>
      </c>
      <c r="W5980" s="5">
        <f t="shared" si="5087"/>
        <v>99.999981727120797</v>
      </c>
      <c r="X5980" s="27"/>
    </row>
    <row r="5981" spans="1:24" ht="47.25" customHeight="1" x14ac:dyDescent="0.3">
      <c r="A5981" s="4" t="s">
        <v>713</v>
      </c>
      <c r="B5981" s="4" t="s">
        <v>1799</v>
      </c>
      <c r="C5981" s="4" t="s">
        <v>38</v>
      </c>
      <c r="D5981" s="4"/>
      <c r="E5981" s="14" t="s">
        <v>838</v>
      </c>
      <c r="F5981" s="5">
        <f t="shared" ref="F5981:L5984" si="5105">F5982</f>
        <v>0</v>
      </c>
      <c r="G5981" s="5">
        <f t="shared" si="5105"/>
        <v>0</v>
      </c>
      <c r="H5981" s="5">
        <f t="shared" si="5105"/>
        <v>0</v>
      </c>
      <c r="I5981" s="5">
        <f t="shared" si="5105"/>
        <v>0</v>
      </c>
      <c r="J5981" s="5">
        <f t="shared" si="5105"/>
        <v>0</v>
      </c>
      <c r="K5981" s="5">
        <f t="shared" si="5105"/>
        <v>0</v>
      </c>
      <c r="L5981" s="5">
        <f t="shared" si="5105"/>
        <v>0</v>
      </c>
      <c r="M5981" s="5">
        <f t="shared" si="5056"/>
        <v>0</v>
      </c>
      <c r="N5981" s="5">
        <f t="shared" ref="N5981:O5984" si="5106">N5982</f>
        <v>26.309840000000001</v>
      </c>
      <c r="O5981" s="5">
        <f t="shared" si="5106"/>
        <v>5.7448399999999999</v>
      </c>
      <c r="P5981" s="5">
        <f t="shared" ref="P5981:V5984" si="5107">P5982</f>
        <v>0</v>
      </c>
      <c r="Q5981" s="5">
        <f t="shared" si="5107"/>
        <v>0</v>
      </c>
      <c r="R5981" s="5">
        <f t="shared" si="5107"/>
        <v>0</v>
      </c>
      <c r="S5981" s="5">
        <f t="shared" si="5107"/>
        <v>0</v>
      </c>
      <c r="T5981" s="5">
        <f t="shared" si="5107"/>
        <v>26.309840000000001</v>
      </c>
      <c r="U5981" s="5">
        <f t="shared" si="5107"/>
        <v>0</v>
      </c>
      <c r="V5981" s="42">
        <f t="shared" si="5107"/>
        <v>0</v>
      </c>
      <c r="W5981" s="5">
        <f t="shared" si="5087"/>
        <v>100</v>
      </c>
      <c r="X5981" s="27"/>
    </row>
    <row r="5982" spans="1:24" ht="47.25" customHeight="1" x14ac:dyDescent="0.3">
      <c r="A5982" s="4" t="s">
        <v>713</v>
      </c>
      <c r="B5982" s="4" t="s">
        <v>1799</v>
      </c>
      <c r="C5982" s="4" t="s">
        <v>1355</v>
      </c>
      <c r="D5982" s="4"/>
      <c r="E5982" s="14" t="s">
        <v>1357</v>
      </c>
      <c r="F5982" s="5">
        <f t="shared" si="5105"/>
        <v>0</v>
      </c>
      <c r="G5982" s="5">
        <f t="shared" si="5105"/>
        <v>0</v>
      </c>
      <c r="H5982" s="5">
        <f t="shared" si="5105"/>
        <v>0</v>
      </c>
      <c r="I5982" s="5">
        <f t="shared" si="5105"/>
        <v>0</v>
      </c>
      <c r="J5982" s="5">
        <f t="shared" si="5105"/>
        <v>0</v>
      </c>
      <c r="K5982" s="5">
        <f t="shared" si="5105"/>
        <v>0</v>
      </c>
      <c r="L5982" s="5">
        <f t="shared" si="5105"/>
        <v>0</v>
      </c>
      <c r="M5982" s="5">
        <f t="shared" si="5056"/>
        <v>0</v>
      </c>
      <c r="N5982" s="5">
        <f t="shared" si="5106"/>
        <v>26.309840000000001</v>
      </c>
      <c r="O5982" s="5">
        <f t="shared" si="5106"/>
        <v>5.7448399999999999</v>
      </c>
      <c r="P5982" s="5">
        <f t="shared" si="5107"/>
        <v>0</v>
      </c>
      <c r="Q5982" s="5">
        <f t="shared" si="5107"/>
        <v>0</v>
      </c>
      <c r="R5982" s="5">
        <f t="shared" si="5107"/>
        <v>0</v>
      </c>
      <c r="S5982" s="5">
        <f t="shared" si="5107"/>
        <v>0</v>
      </c>
      <c r="T5982" s="5">
        <f t="shared" si="5107"/>
        <v>26.309840000000001</v>
      </c>
      <c r="U5982" s="5">
        <f t="shared" si="5107"/>
        <v>0</v>
      </c>
      <c r="V5982" s="42">
        <f t="shared" si="5107"/>
        <v>0</v>
      </c>
      <c r="W5982" s="5">
        <f t="shared" si="5087"/>
        <v>100</v>
      </c>
      <c r="X5982" s="27"/>
    </row>
    <row r="5983" spans="1:24" ht="31.5" customHeight="1" x14ac:dyDescent="0.3">
      <c r="A5983" s="4" t="s">
        <v>713</v>
      </c>
      <c r="B5983" s="4" t="s">
        <v>1799</v>
      </c>
      <c r="C5983" s="4" t="s">
        <v>1356</v>
      </c>
      <c r="D5983" s="4"/>
      <c r="E5983" s="14" t="s">
        <v>1358</v>
      </c>
      <c r="F5983" s="5">
        <f t="shared" si="5105"/>
        <v>0</v>
      </c>
      <c r="G5983" s="5">
        <f t="shared" si="5105"/>
        <v>0</v>
      </c>
      <c r="H5983" s="5">
        <f t="shared" si="5105"/>
        <v>0</v>
      </c>
      <c r="I5983" s="5">
        <f t="shared" si="5105"/>
        <v>0</v>
      </c>
      <c r="J5983" s="5">
        <f t="shared" si="5105"/>
        <v>0</v>
      </c>
      <c r="K5983" s="5">
        <f t="shared" si="5105"/>
        <v>0</v>
      </c>
      <c r="L5983" s="5">
        <f t="shared" si="5105"/>
        <v>0</v>
      </c>
      <c r="M5983" s="5">
        <f t="shared" si="5056"/>
        <v>0</v>
      </c>
      <c r="N5983" s="5">
        <f t="shared" si="5106"/>
        <v>26.309840000000001</v>
      </c>
      <c r="O5983" s="5">
        <f t="shared" si="5106"/>
        <v>5.7448399999999999</v>
      </c>
      <c r="P5983" s="5">
        <f t="shared" si="5107"/>
        <v>0</v>
      </c>
      <c r="Q5983" s="5">
        <f t="shared" si="5107"/>
        <v>0</v>
      </c>
      <c r="R5983" s="5">
        <f t="shared" si="5107"/>
        <v>0</v>
      </c>
      <c r="S5983" s="5">
        <f t="shared" si="5107"/>
        <v>0</v>
      </c>
      <c r="T5983" s="5">
        <f t="shared" si="5107"/>
        <v>26.309840000000001</v>
      </c>
      <c r="U5983" s="5">
        <f t="shared" si="5107"/>
        <v>0</v>
      </c>
      <c r="V5983" s="42">
        <f t="shared" si="5107"/>
        <v>0</v>
      </c>
      <c r="W5983" s="5">
        <f t="shared" si="5087"/>
        <v>100</v>
      </c>
      <c r="X5983" s="27"/>
    </row>
    <row r="5984" spans="1:24" ht="31.5" customHeight="1" x14ac:dyDescent="0.3">
      <c r="A5984" s="4" t="s">
        <v>713</v>
      </c>
      <c r="B5984" s="4" t="s">
        <v>1799</v>
      </c>
      <c r="C5984" s="4" t="s">
        <v>1356</v>
      </c>
      <c r="D5984" s="4" t="s">
        <v>11</v>
      </c>
      <c r="E5984" s="14" t="s">
        <v>531</v>
      </c>
      <c r="F5984" s="5">
        <f t="shared" si="5105"/>
        <v>0</v>
      </c>
      <c r="G5984" s="5">
        <f t="shared" si="5105"/>
        <v>0</v>
      </c>
      <c r="H5984" s="5">
        <f t="shared" si="5105"/>
        <v>0</v>
      </c>
      <c r="I5984" s="5">
        <f t="shared" si="5105"/>
        <v>0</v>
      </c>
      <c r="J5984" s="5">
        <f t="shared" si="5105"/>
        <v>0</v>
      </c>
      <c r="K5984" s="5">
        <f t="shared" si="5105"/>
        <v>0</v>
      </c>
      <c r="L5984" s="5">
        <f t="shared" si="5105"/>
        <v>0</v>
      </c>
      <c r="M5984" s="5">
        <f t="shared" si="5056"/>
        <v>0</v>
      </c>
      <c r="N5984" s="5">
        <f t="shared" si="5106"/>
        <v>26.309840000000001</v>
      </c>
      <c r="O5984" s="5">
        <f t="shared" si="5106"/>
        <v>5.7448399999999999</v>
      </c>
      <c r="P5984" s="5">
        <f t="shared" si="5107"/>
        <v>0</v>
      </c>
      <c r="Q5984" s="5">
        <f t="shared" si="5107"/>
        <v>0</v>
      </c>
      <c r="R5984" s="5">
        <f t="shared" si="5107"/>
        <v>0</v>
      </c>
      <c r="S5984" s="5">
        <f t="shared" si="5107"/>
        <v>0</v>
      </c>
      <c r="T5984" s="5">
        <f t="shared" si="5107"/>
        <v>26.309840000000001</v>
      </c>
      <c r="U5984" s="5">
        <f t="shared" si="5107"/>
        <v>0</v>
      </c>
      <c r="V5984" s="42">
        <f t="shared" si="5107"/>
        <v>0</v>
      </c>
      <c r="W5984" s="5">
        <f t="shared" si="5087"/>
        <v>100</v>
      </c>
      <c r="X5984" s="27"/>
    </row>
    <row r="5985" spans="1:24" ht="31.5" customHeight="1" x14ac:dyDescent="0.3">
      <c r="A5985" s="4" t="s">
        <v>713</v>
      </c>
      <c r="B5985" s="4" t="s">
        <v>1799</v>
      </c>
      <c r="C5985" s="4" t="s">
        <v>1356</v>
      </c>
      <c r="D5985" s="4" t="s">
        <v>12</v>
      </c>
      <c r="E5985" s="14" t="s">
        <v>532</v>
      </c>
      <c r="F5985" s="5"/>
      <c r="G5985" s="5"/>
      <c r="H5985" s="5"/>
      <c r="I5985" s="5"/>
      <c r="J5985" s="5"/>
      <c r="K5985" s="5"/>
      <c r="L5985" s="5"/>
      <c r="M5985" s="5">
        <f t="shared" si="5056"/>
        <v>0</v>
      </c>
      <c r="N5985" s="5">
        <v>26.309840000000001</v>
      </c>
      <c r="O5985" s="5">
        <v>5.7448399999999999</v>
      </c>
      <c r="P5985" s="5">
        <v>0</v>
      </c>
      <c r="Q5985" s="5">
        <v>0</v>
      </c>
      <c r="R5985" s="5">
        <v>0</v>
      </c>
      <c r="S5985" s="5">
        <v>0</v>
      </c>
      <c r="T5985" s="5">
        <v>26.309840000000001</v>
      </c>
      <c r="U5985" s="5">
        <v>0</v>
      </c>
      <c r="V5985" s="42">
        <v>0</v>
      </c>
      <c r="W5985" s="5">
        <f t="shared" si="5087"/>
        <v>100</v>
      </c>
      <c r="X5985" s="27"/>
    </row>
    <row r="5986" spans="1:24" s="3" customFormat="1" ht="18" customHeight="1" x14ac:dyDescent="0.3">
      <c r="A5986" s="7" t="s">
        <v>421</v>
      </c>
      <c r="B5986" s="7" t="s">
        <v>1759</v>
      </c>
      <c r="C5986" s="7"/>
      <c r="D5986" s="7"/>
      <c r="E5986" s="18" t="s">
        <v>486</v>
      </c>
      <c r="F5986" s="8">
        <f t="shared" ref="F5986:L5988" si="5108">F5987</f>
        <v>44237.8</v>
      </c>
      <c r="G5986" s="8">
        <f t="shared" si="5108"/>
        <v>44237.8</v>
      </c>
      <c r="H5986" s="8">
        <f t="shared" si="5108"/>
        <v>44237.8</v>
      </c>
      <c r="I5986" s="8">
        <f t="shared" si="5108"/>
        <v>0</v>
      </c>
      <c r="J5986" s="8">
        <f t="shared" si="5108"/>
        <v>0</v>
      </c>
      <c r="K5986" s="8">
        <f t="shared" si="5108"/>
        <v>0</v>
      </c>
      <c r="L5986" s="8">
        <f t="shared" si="5108"/>
        <v>406</v>
      </c>
      <c r="M5986" s="8">
        <f t="shared" si="5056"/>
        <v>44643.8</v>
      </c>
      <c r="N5986" s="8">
        <f t="shared" ref="N5986:O5988" si="5109">N5987</f>
        <v>44643.8</v>
      </c>
      <c r="O5986" s="8">
        <f t="shared" si="5109"/>
        <v>29532.01</v>
      </c>
      <c r="P5986" s="8">
        <f t="shared" ref="P5986:V5988" si="5110">P5987</f>
        <v>0</v>
      </c>
      <c r="Q5986" s="8">
        <f t="shared" si="5110"/>
        <v>0</v>
      </c>
      <c r="R5986" s="8">
        <f t="shared" si="5110"/>
        <v>0</v>
      </c>
      <c r="S5986" s="8">
        <f t="shared" si="5110"/>
        <v>0</v>
      </c>
      <c r="T5986" s="8">
        <f t="shared" si="5110"/>
        <v>44642.515390000008</v>
      </c>
      <c r="U5986" s="8">
        <f t="shared" si="5110"/>
        <v>0</v>
      </c>
      <c r="V5986" s="40">
        <f t="shared" si="5110"/>
        <v>0</v>
      </c>
      <c r="W5986" s="8">
        <f t="shared" si="5087"/>
        <v>99.997122534372082</v>
      </c>
      <c r="X5986" s="22"/>
    </row>
    <row r="5987" spans="1:24" s="3" customFormat="1" ht="15.75" customHeight="1" x14ac:dyDescent="0.3">
      <c r="A5987" s="7" t="s">
        <v>421</v>
      </c>
      <c r="B5987" s="7" t="s">
        <v>5</v>
      </c>
      <c r="C5987" s="7"/>
      <c r="D5987" s="7"/>
      <c r="E5987" s="18" t="s">
        <v>491</v>
      </c>
      <c r="F5987" s="8">
        <f t="shared" si="5108"/>
        <v>44237.8</v>
      </c>
      <c r="G5987" s="8">
        <f t="shared" si="5108"/>
        <v>44237.8</v>
      </c>
      <c r="H5987" s="8">
        <f t="shared" si="5108"/>
        <v>44237.8</v>
      </c>
      <c r="I5987" s="8">
        <f t="shared" si="5108"/>
        <v>0</v>
      </c>
      <c r="J5987" s="8">
        <f t="shared" si="5108"/>
        <v>0</v>
      </c>
      <c r="K5987" s="8">
        <f t="shared" si="5108"/>
        <v>0</v>
      </c>
      <c r="L5987" s="8">
        <f t="shared" si="5108"/>
        <v>406</v>
      </c>
      <c r="M5987" s="8">
        <f t="shared" si="5056"/>
        <v>44643.8</v>
      </c>
      <c r="N5987" s="8">
        <f t="shared" si="5109"/>
        <v>44643.8</v>
      </c>
      <c r="O5987" s="8">
        <f t="shared" si="5109"/>
        <v>29532.01</v>
      </c>
      <c r="P5987" s="8">
        <f t="shared" si="5110"/>
        <v>0</v>
      </c>
      <c r="Q5987" s="8">
        <f t="shared" si="5110"/>
        <v>0</v>
      </c>
      <c r="R5987" s="8">
        <f t="shared" si="5110"/>
        <v>0</v>
      </c>
      <c r="S5987" s="8">
        <f t="shared" si="5110"/>
        <v>0</v>
      </c>
      <c r="T5987" s="8">
        <f t="shared" si="5110"/>
        <v>44642.515390000008</v>
      </c>
      <c r="U5987" s="8">
        <f t="shared" si="5110"/>
        <v>0</v>
      </c>
      <c r="V5987" s="40">
        <f t="shared" si="5110"/>
        <v>0</v>
      </c>
      <c r="W5987" s="8">
        <f t="shared" si="5087"/>
        <v>99.997122534372082</v>
      </c>
      <c r="X5987" s="22"/>
    </row>
    <row r="5988" spans="1:24" s="10" customFormat="1" ht="47.25" customHeight="1" x14ac:dyDescent="0.3">
      <c r="A5988" s="9" t="s">
        <v>421</v>
      </c>
      <c r="B5988" s="9" t="s">
        <v>1763</v>
      </c>
      <c r="C5988" s="9"/>
      <c r="D5988" s="9"/>
      <c r="E5988" s="13" t="s">
        <v>503</v>
      </c>
      <c r="F5988" s="11">
        <f t="shared" si="5108"/>
        <v>44237.8</v>
      </c>
      <c r="G5988" s="11">
        <f t="shared" si="5108"/>
        <v>44237.8</v>
      </c>
      <c r="H5988" s="11">
        <f t="shared" si="5108"/>
        <v>44237.8</v>
      </c>
      <c r="I5988" s="11">
        <f t="shared" si="5108"/>
        <v>0</v>
      </c>
      <c r="J5988" s="11">
        <f t="shared" si="5108"/>
        <v>0</v>
      </c>
      <c r="K5988" s="11">
        <f t="shared" si="5108"/>
        <v>0</v>
      </c>
      <c r="L5988" s="11">
        <f t="shared" si="5108"/>
        <v>406</v>
      </c>
      <c r="M5988" s="11">
        <f t="shared" si="5056"/>
        <v>44643.8</v>
      </c>
      <c r="N5988" s="11">
        <f t="shared" si="5109"/>
        <v>44643.8</v>
      </c>
      <c r="O5988" s="11">
        <f t="shared" si="5109"/>
        <v>29532.01</v>
      </c>
      <c r="P5988" s="11">
        <f t="shared" si="5110"/>
        <v>0</v>
      </c>
      <c r="Q5988" s="11">
        <f t="shared" si="5110"/>
        <v>0</v>
      </c>
      <c r="R5988" s="11">
        <f t="shared" si="5110"/>
        <v>0</v>
      </c>
      <c r="S5988" s="11">
        <f t="shared" si="5110"/>
        <v>0</v>
      </c>
      <c r="T5988" s="11">
        <f t="shared" si="5110"/>
        <v>44642.515390000008</v>
      </c>
      <c r="U5988" s="11">
        <f t="shared" si="5110"/>
        <v>0</v>
      </c>
      <c r="V5988" s="41">
        <f t="shared" si="5110"/>
        <v>0</v>
      </c>
      <c r="W5988" s="11">
        <f t="shared" si="5087"/>
        <v>99.997122534372082</v>
      </c>
      <c r="X5988" s="26"/>
    </row>
    <row r="5989" spans="1:24" ht="47.25" customHeight="1" x14ac:dyDescent="0.3">
      <c r="A5989" s="4" t="s">
        <v>421</v>
      </c>
      <c r="B5989" s="4" t="s">
        <v>1763</v>
      </c>
      <c r="C5989" s="4" t="s">
        <v>425</v>
      </c>
      <c r="D5989" s="4"/>
      <c r="E5989" s="14" t="s">
        <v>830</v>
      </c>
      <c r="F5989" s="5">
        <f t="shared" ref="F5989:L5989" si="5111">F5990+F5994</f>
        <v>44237.8</v>
      </c>
      <c r="G5989" s="5">
        <f t="shared" si="5111"/>
        <v>44237.8</v>
      </c>
      <c r="H5989" s="5">
        <f t="shared" si="5111"/>
        <v>44237.8</v>
      </c>
      <c r="I5989" s="5">
        <f t="shared" si="5111"/>
        <v>0</v>
      </c>
      <c r="J5989" s="5">
        <f t="shared" si="5111"/>
        <v>0</v>
      </c>
      <c r="K5989" s="5">
        <f t="shared" si="5111"/>
        <v>0</v>
      </c>
      <c r="L5989" s="5">
        <f t="shared" si="5111"/>
        <v>406</v>
      </c>
      <c r="M5989" s="5">
        <f t="shared" si="5056"/>
        <v>44643.8</v>
      </c>
      <c r="N5989" s="5">
        <f>N5990+N5994</f>
        <v>44643.8</v>
      </c>
      <c r="O5989" s="5">
        <f>O5990+O5994</f>
        <v>29532.01</v>
      </c>
      <c r="P5989" s="5">
        <f t="shared" ref="P5989:V5989" si="5112">P5990+P5994</f>
        <v>0</v>
      </c>
      <c r="Q5989" s="5">
        <f t="shared" si="5112"/>
        <v>0</v>
      </c>
      <c r="R5989" s="5">
        <f t="shared" si="5112"/>
        <v>0</v>
      </c>
      <c r="S5989" s="5">
        <f t="shared" si="5112"/>
        <v>0</v>
      </c>
      <c r="T5989" s="5">
        <f t="shared" si="5112"/>
        <v>44642.515390000008</v>
      </c>
      <c r="U5989" s="5">
        <f t="shared" si="5112"/>
        <v>0</v>
      </c>
      <c r="V5989" s="42">
        <f t="shared" si="5112"/>
        <v>0</v>
      </c>
      <c r="W5989" s="5">
        <f t="shared" si="5087"/>
        <v>99.997122534372082</v>
      </c>
      <c r="X5989" s="27"/>
    </row>
    <row r="5990" spans="1:24" ht="31.5" customHeight="1" x14ac:dyDescent="0.3">
      <c r="A5990" s="4" t="s">
        <v>421</v>
      </c>
      <c r="B5990" s="4" t="s">
        <v>1763</v>
      </c>
      <c r="C5990" s="4" t="s">
        <v>426</v>
      </c>
      <c r="D5990" s="4"/>
      <c r="E5990" s="14" t="s">
        <v>831</v>
      </c>
      <c r="F5990" s="5">
        <f t="shared" ref="F5990:L5992" si="5113">F5991</f>
        <v>4529.2999999999993</v>
      </c>
      <c r="G5990" s="5">
        <f t="shared" si="5113"/>
        <v>4529.2999999999993</v>
      </c>
      <c r="H5990" s="5">
        <f t="shared" si="5113"/>
        <v>4529.2999999999993</v>
      </c>
      <c r="I5990" s="5">
        <f t="shared" si="5113"/>
        <v>0</v>
      </c>
      <c r="J5990" s="5">
        <f t="shared" si="5113"/>
        <v>0</v>
      </c>
      <c r="K5990" s="5">
        <f t="shared" si="5113"/>
        <v>0</v>
      </c>
      <c r="L5990" s="5">
        <f t="shared" si="5113"/>
        <v>47.5</v>
      </c>
      <c r="M5990" s="5">
        <f t="shared" si="5056"/>
        <v>4576.7999999999993</v>
      </c>
      <c r="N5990" s="5">
        <f t="shared" ref="N5990:O5992" si="5114">N5991</f>
        <v>4874.3248599999997</v>
      </c>
      <c r="O5990" s="5">
        <f t="shared" si="5114"/>
        <v>3274.1</v>
      </c>
      <c r="P5990" s="5">
        <f t="shared" ref="P5990:V5992" si="5115">P5991</f>
        <v>0</v>
      </c>
      <c r="Q5990" s="5">
        <f t="shared" si="5115"/>
        <v>0</v>
      </c>
      <c r="R5990" s="5">
        <f t="shared" si="5115"/>
        <v>0</v>
      </c>
      <c r="S5990" s="5">
        <f t="shared" si="5115"/>
        <v>0</v>
      </c>
      <c r="T5990" s="5">
        <f t="shared" si="5115"/>
        <v>4873.9080000000004</v>
      </c>
      <c r="U5990" s="5">
        <f t="shared" si="5115"/>
        <v>0</v>
      </c>
      <c r="V5990" s="42">
        <f t="shared" si="5115"/>
        <v>0</v>
      </c>
      <c r="W5990" s="5">
        <f t="shared" si="5087"/>
        <v>99.991447841250377</v>
      </c>
      <c r="X5990" s="27"/>
    </row>
    <row r="5991" spans="1:24" ht="31.5" customHeight="1" x14ac:dyDescent="0.3">
      <c r="A5991" s="4" t="s">
        <v>421</v>
      </c>
      <c r="B5991" s="4" t="s">
        <v>1763</v>
      </c>
      <c r="C5991" s="4" t="s">
        <v>422</v>
      </c>
      <c r="D5991" s="4"/>
      <c r="E5991" s="14" t="s">
        <v>827</v>
      </c>
      <c r="F5991" s="5">
        <f t="shared" si="5113"/>
        <v>4529.2999999999993</v>
      </c>
      <c r="G5991" s="5">
        <f t="shared" si="5113"/>
        <v>4529.2999999999993</v>
      </c>
      <c r="H5991" s="5">
        <f t="shared" si="5113"/>
        <v>4529.2999999999993</v>
      </c>
      <c r="I5991" s="5">
        <f t="shared" si="5113"/>
        <v>0</v>
      </c>
      <c r="J5991" s="5">
        <f t="shared" si="5113"/>
        <v>0</v>
      </c>
      <c r="K5991" s="5">
        <f t="shared" si="5113"/>
        <v>0</v>
      </c>
      <c r="L5991" s="5">
        <f t="shared" si="5113"/>
        <v>47.5</v>
      </c>
      <c r="M5991" s="5">
        <f t="shared" si="5056"/>
        <v>4576.7999999999993</v>
      </c>
      <c r="N5991" s="5">
        <f t="shared" si="5114"/>
        <v>4874.3248599999997</v>
      </c>
      <c r="O5991" s="5">
        <f t="shared" si="5114"/>
        <v>3274.1</v>
      </c>
      <c r="P5991" s="5">
        <f t="shared" si="5115"/>
        <v>0</v>
      </c>
      <c r="Q5991" s="5">
        <f t="shared" si="5115"/>
        <v>0</v>
      </c>
      <c r="R5991" s="5">
        <f t="shared" si="5115"/>
        <v>0</v>
      </c>
      <c r="S5991" s="5">
        <f t="shared" si="5115"/>
        <v>0</v>
      </c>
      <c r="T5991" s="5">
        <f t="shared" si="5115"/>
        <v>4873.9080000000004</v>
      </c>
      <c r="U5991" s="5">
        <f t="shared" si="5115"/>
        <v>0</v>
      </c>
      <c r="V5991" s="42">
        <f t="shared" si="5115"/>
        <v>0</v>
      </c>
      <c r="W5991" s="5">
        <f t="shared" si="5087"/>
        <v>99.991447841250377</v>
      </c>
      <c r="X5991" s="27"/>
    </row>
    <row r="5992" spans="1:24" ht="78.75" customHeight="1" x14ac:dyDescent="0.3">
      <c r="A5992" s="4" t="s">
        <v>421</v>
      </c>
      <c r="B5992" s="4" t="s">
        <v>1763</v>
      </c>
      <c r="C5992" s="4" t="s">
        <v>422</v>
      </c>
      <c r="D5992" s="4" t="s">
        <v>18</v>
      </c>
      <c r="E5992" s="14" t="s">
        <v>528</v>
      </c>
      <c r="F5992" s="5">
        <f t="shared" si="5113"/>
        <v>4529.2999999999993</v>
      </c>
      <c r="G5992" s="5">
        <f t="shared" si="5113"/>
        <v>4529.2999999999993</v>
      </c>
      <c r="H5992" s="5">
        <f t="shared" si="5113"/>
        <v>4529.2999999999993</v>
      </c>
      <c r="I5992" s="5">
        <f t="shared" si="5113"/>
        <v>0</v>
      </c>
      <c r="J5992" s="5">
        <f t="shared" si="5113"/>
        <v>0</v>
      </c>
      <c r="K5992" s="5">
        <f t="shared" si="5113"/>
        <v>0</v>
      </c>
      <c r="L5992" s="5">
        <f t="shared" si="5113"/>
        <v>47.5</v>
      </c>
      <c r="M5992" s="5">
        <f t="shared" si="5056"/>
        <v>4576.7999999999993</v>
      </c>
      <c r="N5992" s="5">
        <f t="shared" si="5114"/>
        <v>4874.3248599999997</v>
      </c>
      <c r="O5992" s="5">
        <f t="shared" si="5114"/>
        <v>3274.1</v>
      </c>
      <c r="P5992" s="5">
        <f t="shared" si="5115"/>
        <v>0</v>
      </c>
      <c r="Q5992" s="5">
        <f t="shared" si="5115"/>
        <v>0</v>
      </c>
      <c r="R5992" s="5">
        <f t="shared" si="5115"/>
        <v>0</v>
      </c>
      <c r="S5992" s="5">
        <f t="shared" si="5115"/>
        <v>0</v>
      </c>
      <c r="T5992" s="5">
        <f t="shared" si="5115"/>
        <v>4873.9080000000004</v>
      </c>
      <c r="U5992" s="5">
        <f t="shared" si="5115"/>
        <v>0</v>
      </c>
      <c r="V5992" s="42">
        <f t="shared" si="5115"/>
        <v>0</v>
      </c>
      <c r="W5992" s="5">
        <f t="shared" si="5087"/>
        <v>99.991447841250377</v>
      </c>
      <c r="X5992" s="27"/>
    </row>
    <row r="5993" spans="1:24" ht="31.5" customHeight="1" x14ac:dyDescent="0.3">
      <c r="A5993" s="4" t="s">
        <v>421</v>
      </c>
      <c r="B5993" s="4" t="s">
        <v>1763</v>
      </c>
      <c r="C5993" s="4" t="s">
        <v>422</v>
      </c>
      <c r="D5993" s="4" t="s">
        <v>28</v>
      </c>
      <c r="E5993" s="14" t="s">
        <v>530</v>
      </c>
      <c r="F5993" s="5">
        <v>4529.2999999999993</v>
      </c>
      <c r="G5993" s="5">
        <v>4529.2999999999993</v>
      </c>
      <c r="H5993" s="5">
        <v>4529.2999999999993</v>
      </c>
      <c r="I5993" s="5"/>
      <c r="J5993" s="5"/>
      <c r="K5993" s="5"/>
      <c r="L5993" s="5">
        <v>47.5</v>
      </c>
      <c r="M5993" s="5">
        <f t="shared" si="5056"/>
        <v>4576.7999999999993</v>
      </c>
      <c r="N5993" s="5">
        <v>4874.3248599999997</v>
      </c>
      <c r="O5993" s="5">
        <v>3274.1</v>
      </c>
      <c r="P5993" s="5">
        <v>0</v>
      </c>
      <c r="Q5993" s="5">
        <v>0</v>
      </c>
      <c r="R5993" s="5">
        <v>0</v>
      </c>
      <c r="S5993" s="5">
        <v>0</v>
      </c>
      <c r="T5993" s="5">
        <v>4873.9080000000004</v>
      </c>
      <c r="U5993" s="5">
        <v>0</v>
      </c>
      <c r="V5993" s="42">
        <v>0</v>
      </c>
      <c r="W5993" s="5">
        <f t="shared" si="5087"/>
        <v>99.991447841250377</v>
      </c>
      <c r="X5993" s="27"/>
    </row>
    <row r="5994" spans="1:24" ht="15.75" customHeight="1" x14ac:dyDescent="0.3">
      <c r="A5994" s="4" t="s">
        <v>421</v>
      </c>
      <c r="B5994" s="4" t="s">
        <v>1763</v>
      </c>
      <c r="C5994" s="4" t="s">
        <v>427</v>
      </c>
      <c r="D5994" s="4"/>
      <c r="E5994" s="14" t="s">
        <v>829</v>
      </c>
      <c r="F5994" s="5">
        <f t="shared" ref="F5994:L5994" si="5116">F5995+F5998</f>
        <v>39708.5</v>
      </c>
      <c r="G5994" s="5">
        <f t="shared" si="5116"/>
        <v>39708.5</v>
      </c>
      <c r="H5994" s="5">
        <f t="shared" si="5116"/>
        <v>39708.5</v>
      </c>
      <c r="I5994" s="5">
        <f t="shared" si="5116"/>
        <v>0</v>
      </c>
      <c r="J5994" s="5">
        <f t="shared" si="5116"/>
        <v>0</v>
      </c>
      <c r="K5994" s="5">
        <f t="shared" si="5116"/>
        <v>0</v>
      </c>
      <c r="L5994" s="5">
        <f t="shared" si="5116"/>
        <v>358.5</v>
      </c>
      <c r="M5994" s="5">
        <f t="shared" si="5056"/>
        <v>40067</v>
      </c>
      <c r="N5994" s="5">
        <f>N5995+N5998</f>
        <v>39769.475140000002</v>
      </c>
      <c r="O5994" s="5">
        <f>O5995+O5998</f>
        <v>26257.91</v>
      </c>
      <c r="P5994" s="5">
        <f t="shared" ref="P5994:V5994" si="5117">P5995+P5998</f>
        <v>0</v>
      </c>
      <c r="Q5994" s="5">
        <f t="shared" si="5117"/>
        <v>0</v>
      </c>
      <c r="R5994" s="5">
        <f t="shared" si="5117"/>
        <v>0</v>
      </c>
      <c r="S5994" s="5">
        <f t="shared" si="5117"/>
        <v>0</v>
      </c>
      <c r="T5994" s="5">
        <f t="shared" si="5117"/>
        <v>39768.607390000005</v>
      </c>
      <c r="U5994" s="5">
        <f t="shared" si="5117"/>
        <v>0</v>
      </c>
      <c r="V5994" s="42">
        <f t="shared" si="5117"/>
        <v>0</v>
      </c>
      <c r="W5994" s="5">
        <f t="shared" si="5087"/>
        <v>99.99781805015796</v>
      </c>
      <c r="X5994" s="27"/>
    </row>
    <row r="5995" spans="1:24" ht="31.5" customHeight="1" x14ac:dyDescent="0.3">
      <c r="A5995" s="4" t="s">
        <v>421</v>
      </c>
      <c r="B5995" s="4" t="s">
        <v>1763</v>
      </c>
      <c r="C5995" s="4" t="s">
        <v>423</v>
      </c>
      <c r="D5995" s="4"/>
      <c r="E5995" s="14" t="s">
        <v>827</v>
      </c>
      <c r="F5995" s="5">
        <f t="shared" ref="F5995:L5996" si="5118">F5996</f>
        <v>34141.5</v>
      </c>
      <c r="G5995" s="5">
        <f t="shared" si="5118"/>
        <v>34141.5</v>
      </c>
      <c r="H5995" s="5">
        <f t="shared" si="5118"/>
        <v>34141.5</v>
      </c>
      <c r="I5995" s="5">
        <f t="shared" si="5118"/>
        <v>0</v>
      </c>
      <c r="J5995" s="5">
        <f t="shared" si="5118"/>
        <v>0</v>
      </c>
      <c r="K5995" s="5">
        <f t="shared" si="5118"/>
        <v>0</v>
      </c>
      <c r="L5995" s="5">
        <f t="shared" si="5118"/>
        <v>358.5</v>
      </c>
      <c r="M5995" s="5">
        <f t="shared" si="5056"/>
        <v>34500</v>
      </c>
      <c r="N5995" s="5">
        <f>N5996</f>
        <v>36731.7255</v>
      </c>
      <c r="O5995" s="5">
        <f>O5996</f>
        <v>23655.51081</v>
      </c>
      <c r="P5995" s="5">
        <f t="shared" ref="P5995:V5996" si="5119">P5996</f>
        <v>0</v>
      </c>
      <c r="Q5995" s="5">
        <f t="shared" si="5119"/>
        <v>0</v>
      </c>
      <c r="R5995" s="5">
        <f t="shared" si="5119"/>
        <v>0</v>
      </c>
      <c r="S5995" s="5">
        <f t="shared" si="5119"/>
        <v>0</v>
      </c>
      <c r="T5995" s="5">
        <f t="shared" si="5119"/>
        <v>36730.857750000003</v>
      </c>
      <c r="U5995" s="5">
        <f t="shared" si="5119"/>
        <v>0</v>
      </c>
      <c r="V5995" s="42">
        <f t="shared" si="5119"/>
        <v>0</v>
      </c>
      <c r="W5995" s="5">
        <f t="shared" si="5087"/>
        <v>99.997637600771043</v>
      </c>
      <c r="X5995" s="27"/>
    </row>
    <row r="5996" spans="1:24" ht="78.75" customHeight="1" x14ac:dyDescent="0.3">
      <c r="A5996" s="4" t="s">
        <v>421</v>
      </c>
      <c r="B5996" s="4" t="s">
        <v>1763</v>
      </c>
      <c r="C5996" s="4" t="s">
        <v>423</v>
      </c>
      <c r="D5996" s="4" t="s">
        <v>18</v>
      </c>
      <c r="E5996" s="14" t="s">
        <v>528</v>
      </c>
      <c r="F5996" s="5">
        <f t="shared" si="5118"/>
        <v>34141.5</v>
      </c>
      <c r="G5996" s="5">
        <f t="shared" si="5118"/>
        <v>34141.5</v>
      </c>
      <c r="H5996" s="5">
        <f t="shared" si="5118"/>
        <v>34141.5</v>
      </c>
      <c r="I5996" s="5">
        <f t="shared" si="5118"/>
        <v>0</v>
      </c>
      <c r="J5996" s="5">
        <f t="shared" si="5118"/>
        <v>0</v>
      </c>
      <c r="K5996" s="5">
        <f t="shared" si="5118"/>
        <v>0</v>
      </c>
      <c r="L5996" s="5">
        <f t="shared" si="5118"/>
        <v>358.5</v>
      </c>
      <c r="M5996" s="5">
        <f t="shared" si="5056"/>
        <v>34500</v>
      </c>
      <c r="N5996" s="5">
        <f>N5997</f>
        <v>36731.7255</v>
      </c>
      <c r="O5996" s="5">
        <f>O5997</f>
        <v>23655.51081</v>
      </c>
      <c r="P5996" s="5">
        <f t="shared" si="5119"/>
        <v>0</v>
      </c>
      <c r="Q5996" s="5">
        <f t="shared" si="5119"/>
        <v>0</v>
      </c>
      <c r="R5996" s="5">
        <f t="shared" si="5119"/>
        <v>0</v>
      </c>
      <c r="S5996" s="5">
        <f t="shared" si="5119"/>
        <v>0</v>
      </c>
      <c r="T5996" s="5">
        <f t="shared" si="5119"/>
        <v>36730.857750000003</v>
      </c>
      <c r="U5996" s="5">
        <f t="shared" si="5119"/>
        <v>0</v>
      </c>
      <c r="V5996" s="42">
        <f t="shared" si="5119"/>
        <v>0</v>
      </c>
      <c r="W5996" s="5">
        <f t="shared" si="5087"/>
        <v>99.997637600771043</v>
      </c>
      <c r="X5996" s="27"/>
    </row>
    <row r="5997" spans="1:24" ht="31.5" customHeight="1" x14ac:dyDescent="0.3">
      <c r="A5997" s="4" t="s">
        <v>421</v>
      </c>
      <c r="B5997" s="4" t="s">
        <v>1763</v>
      </c>
      <c r="C5997" s="4" t="s">
        <v>423</v>
      </c>
      <c r="D5997" s="4" t="s">
        <v>28</v>
      </c>
      <c r="E5997" s="14" t="s">
        <v>530</v>
      </c>
      <c r="F5997" s="5">
        <v>34141.5</v>
      </c>
      <c r="G5997" s="5">
        <v>34141.5</v>
      </c>
      <c r="H5997" s="5">
        <v>34141.5</v>
      </c>
      <c r="I5997" s="5"/>
      <c r="J5997" s="5"/>
      <c r="K5997" s="5"/>
      <c r="L5997" s="5">
        <v>358.5</v>
      </c>
      <c r="M5997" s="5">
        <f t="shared" si="5056"/>
        <v>34500</v>
      </c>
      <c r="N5997" s="5">
        <v>36731.7255</v>
      </c>
      <c r="O5997" s="5">
        <v>23655.51081</v>
      </c>
      <c r="P5997" s="5">
        <v>0</v>
      </c>
      <c r="Q5997" s="5">
        <v>0</v>
      </c>
      <c r="R5997" s="5">
        <v>0</v>
      </c>
      <c r="S5997" s="5">
        <v>0</v>
      </c>
      <c r="T5997" s="5">
        <v>36730.857750000003</v>
      </c>
      <c r="U5997" s="5">
        <v>0</v>
      </c>
      <c r="V5997" s="42">
        <v>0</v>
      </c>
      <c r="W5997" s="5">
        <f t="shared" si="5087"/>
        <v>99.997637600771043</v>
      </c>
      <c r="X5997" s="27"/>
    </row>
    <row r="5998" spans="1:24" ht="31.5" customHeight="1" x14ac:dyDescent="0.3">
      <c r="A5998" s="4" t="s">
        <v>421</v>
      </c>
      <c r="B5998" s="4" t="s">
        <v>1763</v>
      </c>
      <c r="C5998" s="4" t="s">
        <v>424</v>
      </c>
      <c r="D5998" s="4"/>
      <c r="E5998" s="14" t="s">
        <v>828</v>
      </c>
      <c r="F5998" s="5">
        <f t="shared" ref="F5998:L5998" si="5120">F5999+F6001+F6003</f>
        <v>5567</v>
      </c>
      <c r="G5998" s="5">
        <f t="shared" si="5120"/>
        <v>5567</v>
      </c>
      <c r="H5998" s="5">
        <f t="shared" si="5120"/>
        <v>5567</v>
      </c>
      <c r="I5998" s="5">
        <f t="shared" si="5120"/>
        <v>0</v>
      </c>
      <c r="J5998" s="5">
        <f t="shared" si="5120"/>
        <v>0</v>
      </c>
      <c r="K5998" s="5">
        <f t="shared" si="5120"/>
        <v>0</v>
      </c>
      <c r="L5998" s="5">
        <f t="shared" si="5120"/>
        <v>0</v>
      </c>
      <c r="M5998" s="5">
        <f t="shared" si="5056"/>
        <v>5567</v>
      </c>
      <c r="N5998" s="5">
        <f>N5999+N6001+N6003</f>
        <v>3037.74964</v>
      </c>
      <c r="O5998" s="5">
        <f>O5999+O6001+O6003</f>
        <v>2602.3991900000001</v>
      </c>
      <c r="P5998" s="5">
        <f t="shared" ref="P5998:V5998" si="5121">P5999+P6001+P6003</f>
        <v>0</v>
      </c>
      <c r="Q5998" s="5">
        <f t="shared" si="5121"/>
        <v>0</v>
      </c>
      <c r="R5998" s="5">
        <f t="shared" si="5121"/>
        <v>0</v>
      </c>
      <c r="S5998" s="5">
        <f t="shared" si="5121"/>
        <v>0</v>
      </c>
      <c r="T5998" s="5">
        <f t="shared" si="5121"/>
        <v>3037.74964</v>
      </c>
      <c r="U5998" s="5">
        <f t="shared" si="5121"/>
        <v>0</v>
      </c>
      <c r="V5998" s="42">
        <f t="shared" si="5121"/>
        <v>0</v>
      </c>
      <c r="W5998" s="5">
        <f t="shared" si="5087"/>
        <v>100</v>
      </c>
      <c r="X5998" s="27"/>
    </row>
    <row r="5999" spans="1:24" ht="78.75" customHeight="1" x14ac:dyDescent="0.3">
      <c r="A5999" s="4" t="s">
        <v>421</v>
      </c>
      <c r="B5999" s="4" t="s">
        <v>1763</v>
      </c>
      <c r="C5999" s="4" t="s">
        <v>424</v>
      </c>
      <c r="D5999" s="4" t="s">
        <v>18</v>
      </c>
      <c r="E5999" s="14" t="s">
        <v>528</v>
      </c>
      <c r="F5999" s="5">
        <f t="shared" ref="F5999:L5999" si="5122">F6000</f>
        <v>442.7</v>
      </c>
      <c r="G5999" s="5">
        <f t="shared" si="5122"/>
        <v>442.7</v>
      </c>
      <c r="H5999" s="5">
        <f t="shared" si="5122"/>
        <v>442.7</v>
      </c>
      <c r="I5999" s="5">
        <f t="shared" si="5122"/>
        <v>0</v>
      </c>
      <c r="J5999" s="5">
        <f t="shared" si="5122"/>
        <v>0</v>
      </c>
      <c r="K5999" s="5">
        <f t="shared" si="5122"/>
        <v>0</v>
      </c>
      <c r="L5999" s="5">
        <f t="shared" si="5122"/>
        <v>0</v>
      </c>
      <c r="M5999" s="5">
        <f t="shared" si="5056"/>
        <v>442.7</v>
      </c>
      <c r="N5999" s="5">
        <f>N6000</f>
        <v>333.62</v>
      </c>
      <c r="O5999" s="5">
        <f>O6000</f>
        <v>374.46</v>
      </c>
      <c r="P5999" s="5">
        <f t="shared" ref="P5999:V5999" si="5123">P6000</f>
        <v>0</v>
      </c>
      <c r="Q5999" s="5">
        <f t="shared" si="5123"/>
        <v>0</v>
      </c>
      <c r="R5999" s="5">
        <f t="shared" si="5123"/>
        <v>0</v>
      </c>
      <c r="S5999" s="5">
        <f t="shared" si="5123"/>
        <v>0</v>
      </c>
      <c r="T5999" s="5">
        <f t="shared" si="5123"/>
        <v>333.62</v>
      </c>
      <c r="U5999" s="5">
        <f t="shared" si="5123"/>
        <v>0</v>
      </c>
      <c r="V5999" s="42">
        <f t="shared" si="5123"/>
        <v>0</v>
      </c>
      <c r="W5999" s="5">
        <f t="shared" si="5087"/>
        <v>100</v>
      </c>
      <c r="X5999" s="27"/>
    </row>
    <row r="6000" spans="1:24" ht="31.5" customHeight="1" x14ac:dyDescent="0.3">
      <c r="A6000" s="4" t="s">
        <v>421</v>
      </c>
      <c r="B6000" s="4" t="s">
        <v>1763</v>
      </c>
      <c r="C6000" s="4" t="s">
        <v>424</v>
      </c>
      <c r="D6000" s="4" t="s">
        <v>28</v>
      </c>
      <c r="E6000" s="14" t="s">
        <v>530</v>
      </c>
      <c r="F6000" s="5">
        <v>442.7</v>
      </c>
      <c r="G6000" s="5">
        <v>442.7</v>
      </c>
      <c r="H6000" s="5">
        <v>442.7</v>
      </c>
      <c r="I6000" s="5"/>
      <c r="J6000" s="5"/>
      <c r="K6000" s="5"/>
      <c r="L6000" s="5"/>
      <c r="M6000" s="5">
        <f t="shared" si="5056"/>
        <v>442.7</v>
      </c>
      <c r="N6000" s="5">
        <v>333.62</v>
      </c>
      <c r="O6000" s="5">
        <v>374.46</v>
      </c>
      <c r="P6000" s="5">
        <v>0</v>
      </c>
      <c r="Q6000" s="5">
        <v>0</v>
      </c>
      <c r="R6000" s="5">
        <v>0</v>
      </c>
      <c r="S6000" s="5">
        <v>0</v>
      </c>
      <c r="T6000" s="5">
        <v>333.62</v>
      </c>
      <c r="U6000" s="5">
        <v>0</v>
      </c>
      <c r="V6000" s="42">
        <v>0</v>
      </c>
      <c r="W6000" s="5">
        <f t="shared" si="5087"/>
        <v>100</v>
      </c>
      <c r="X6000" s="27"/>
    </row>
    <row r="6001" spans="1:24" ht="31.5" customHeight="1" x14ac:dyDescent="0.3">
      <c r="A6001" s="4" t="s">
        <v>421</v>
      </c>
      <c r="B6001" s="4" t="s">
        <v>1763</v>
      </c>
      <c r="C6001" s="4" t="s">
        <v>424</v>
      </c>
      <c r="D6001" s="4" t="s">
        <v>11</v>
      </c>
      <c r="E6001" s="14" t="s">
        <v>531</v>
      </c>
      <c r="F6001" s="5">
        <f t="shared" ref="F6001:L6001" si="5124">F6002</f>
        <v>5074.3</v>
      </c>
      <c r="G6001" s="5">
        <f t="shared" si="5124"/>
        <v>5074.3</v>
      </c>
      <c r="H6001" s="5">
        <f t="shared" si="5124"/>
        <v>5074.3</v>
      </c>
      <c r="I6001" s="5">
        <f t="shared" si="5124"/>
        <v>0</v>
      </c>
      <c r="J6001" s="5">
        <f t="shared" si="5124"/>
        <v>0</v>
      </c>
      <c r="K6001" s="5">
        <f t="shared" si="5124"/>
        <v>0</v>
      </c>
      <c r="L6001" s="5">
        <f t="shared" si="5124"/>
        <v>0</v>
      </c>
      <c r="M6001" s="5">
        <f t="shared" ref="M6001:M6069" si="5125">F6001+I6001+L6001</f>
        <v>5074.3</v>
      </c>
      <c r="N6001" s="5">
        <f>N6002</f>
        <v>2654.1296400000001</v>
      </c>
      <c r="O6001" s="5">
        <f>O6002</f>
        <v>2177.9391900000001</v>
      </c>
      <c r="P6001" s="5">
        <f t="shared" ref="P6001:V6001" si="5126">P6002</f>
        <v>0</v>
      </c>
      <c r="Q6001" s="5">
        <f t="shared" si="5126"/>
        <v>0</v>
      </c>
      <c r="R6001" s="5">
        <f t="shared" si="5126"/>
        <v>0</v>
      </c>
      <c r="S6001" s="5">
        <f t="shared" si="5126"/>
        <v>0</v>
      </c>
      <c r="T6001" s="5">
        <f t="shared" si="5126"/>
        <v>2654.1296400000001</v>
      </c>
      <c r="U6001" s="5">
        <f t="shared" si="5126"/>
        <v>0</v>
      </c>
      <c r="V6001" s="42">
        <f t="shared" si="5126"/>
        <v>0</v>
      </c>
      <c r="W6001" s="5">
        <f t="shared" si="5087"/>
        <v>100</v>
      </c>
      <c r="X6001" s="27"/>
    </row>
    <row r="6002" spans="1:24" ht="31.5" customHeight="1" x14ac:dyDescent="0.3">
      <c r="A6002" s="4" t="s">
        <v>421</v>
      </c>
      <c r="B6002" s="4" t="s">
        <v>1763</v>
      </c>
      <c r="C6002" s="4" t="s">
        <v>424</v>
      </c>
      <c r="D6002" s="4" t="s">
        <v>12</v>
      </c>
      <c r="E6002" s="14" t="s">
        <v>532</v>
      </c>
      <c r="F6002" s="5">
        <v>5074.3</v>
      </c>
      <c r="G6002" s="5">
        <v>5074.3</v>
      </c>
      <c r="H6002" s="5">
        <v>5074.3</v>
      </c>
      <c r="I6002" s="5"/>
      <c r="J6002" s="5"/>
      <c r="K6002" s="5"/>
      <c r="L6002" s="5"/>
      <c r="M6002" s="5">
        <f t="shared" si="5125"/>
        <v>5074.3</v>
      </c>
      <c r="N6002" s="5">
        <v>2654.1296400000001</v>
      </c>
      <c r="O6002" s="5">
        <v>2177.9391900000001</v>
      </c>
      <c r="P6002" s="5">
        <v>0</v>
      </c>
      <c r="Q6002" s="5">
        <v>0</v>
      </c>
      <c r="R6002" s="5">
        <v>0</v>
      </c>
      <c r="S6002" s="5">
        <v>0</v>
      </c>
      <c r="T6002" s="5">
        <v>2654.1296400000001</v>
      </c>
      <c r="U6002" s="5">
        <v>0</v>
      </c>
      <c r="V6002" s="42">
        <v>0</v>
      </c>
      <c r="W6002" s="5">
        <f t="shared" si="5087"/>
        <v>100</v>
      </c>
      <c r="X6002" s="27"/>
    </row>
    <row r="6003" spans="1:24" ht="15.75" customHeight="1" x14ac:dyDescent="0.3">
      <c r="A6003" s="4" t="s">
        <v>421</v>
      </c>
      <c r="B6003" s="4" t="s">
        <v>1763</v>
      </c>
      <c r="C6003" s="4" t="s">
        <v>424</v>
      </c>
      <c r="D6003" s="4" t="s">
        <v>13</v>
      </c>
      <c r="E6003" s="14" t="s">
        <v>547</v>
      </c>
      <c r="F6003" s="5">
        <f t="shared" ref="F6003:L6003" si="5127">F6004</f>
        <v>50</v>
      </c>
      <c r="G6003" s="5">
        <f t="shared" si="5127"/>
        <v>50</v>
      </c>
      <c r="H6003" s="5">
        <f t="shared" si="5127"/>
        <v>50</v>
      </c>
      <c r="I6003" s="5">
        <f t="shared" si="5127"/>
        <v>0</v>
      </c>
      <c r="J6003" s="5">
        <f t="shared" si="5127"/>
        <v>0</v>
      </c>
      <c r="K6003" s="5">
        <f t="shared" si="5127"/>
        <v>0</v>
      </c>
      <c r="L6003" s="5">
        <f t="shared" si="5127"/>
        <v>0</v>
      </c>
      <c r="M6003" s="5">
        <f t="shared" si="5125"/>
        <v>50</v>
      </c>
      <c r="N6003" s="5">
        <f>N6004</f>
        <v>50</v>
      </c>
      <c r="O6003" s="5">
        <f>O6004</f>
        <v>50</v>
      </c>
      <c r="P6003" s="5">
        <f t="shared" ref="P6003:V6003" si="5128">P6004</f>
        <v>0</v>
      </c>
      <c r="Q6003" s="5">
        <f t="shared" si="5128"/>
        <v>0</v>
      </c>
      <c r="R6003" s="5">
        <f t="shared" si="5128"/>
        <v>0</v>
      </c>
      <c r="S6003" s="5">
        <f t="shared" si="5128"/>
        <v>0</v>
      </c>
      <c r="T6003" s="5">
        <f t="shared" si="5128"/>
        <v>50</v>
      </c>
      <c r="U6003" s="5">
        <f t="shared" si="5128"/>
        <v>0</v>
      </c>
      <c r="V6003" s="42">
        <f t="shared" si="5128"/>
        <v>0</v>
      </c>
      <c r="W6003" s="5">
        <f t="shared" si="5087"/>
        <v>100</v>
      </c>
      <c r="X6003" s="27"/>
    </row>
    <row r="6004" spans="1:24" ht="15.75" customHeight="1" x14ac:dyDescent="0.3">
      <c r="A6004" s="4" t="s">
        <v>421</v>
      </c>
      <c r="B6004" s="4" t="s">
        <v>1763</v>
      </c>
      <c r="C6004" s="4" t="s">
        <v>424</v>
      </c>
      <c r="D6004" s="4" t="s">
        <v>20</v>
      </c>
      <c r="E6004" s="14" t="s">
        <v>550</v>
      </c>
      <c r="F6004" s="5">
        <v>50</v>
      </c>
      <c r="G6004" s="5">
        <v>50</v>
      </c>
      <c r="H6004" s="5">
        <v>50</v>
      </c>
      <c r="I6004" s="5"/>
      <c r="J6004" s="5"/>
      <c r="K6004" s="5"/>
      <c r="L6004" s="5"/>
      <c r="M6004" s="5">
        <f t="shared" si="5125"/>
        <v>50</v>
      </c>
      <c r="N6004" s="5">
        <v>50</v>
      </c>
      <c r="O6004" s="5">
        <v>50</v>
      </c>
      <c r="P6004" s="5">
        <v>0</v>
      </c>
      <c r="Q6004" s="5">
        <v>0</v>
      </c>
      <c r="R6004" s="5">
        <v>0</v>
      </c>
      <c r="S6004" s="5">
        <v>0</v>
      </c>
      <c r="T6004" s="5">
        <v>50</v>
      </c>
      <c r="U6004" s="5">
        <v>0</v>
      </c>
      <c r="V6004" s="42">
        <v>0</v>
      </c>
      <c r="W6004" s="5">
        <f t="shared" si="5087"/>
        <v>100</v>
      </c>
      <c r="X6004" s="27"/>
    </row>
    <row r="6005" spans="1:24" s="3" customFormat="1" ht="18" customHeight="1" x14ac:dyDescent="0.3">
      <c r="A6005" s="7" t="s">
        <v>428</v>
      </c>
      <c r="B6005" s="7" t="s">
        <v>1759</v>
      </c>
      <c r="C6005" s="7"/>
      <c r="D6005" s="7"/>
      <c r="E6005" s="18" t="s">
        <v>487</v>
      </c>
      <c r="F6005" s="8">
        <f t="shared" ref="F6005:L6011" si="5129">F6006</f>
        <v>74928</v>
      </c>
      <c r="G6005" s="8">
        <f t="shared" si="5129"/>
        <v>10155.299999999999</v>
      </c>
      <c r="H6005" s="8">
        <f t="shared" si="5129"/>
        <v>10155.299999999999</v>
      </c>
      <c r="I6005" s="8">
        <f t="shared" si="5129"/>
        <v>0</v>
      </c>
      <c r="J6005" s="8">
        <f t="shared" si="5129"/>
        <v>0</v>
      </c>
      <c r="K6005" s="8">
        <f t="shared" si="5129"/>
        <v>0</v>
      </c>
      <c r="L6005" s="8">
        <f t="shared" si="5129"/>
        <v>104.3</v>
      </c>
      <c r="M6005" s="8">
        <f t="shared" si="5125"/>
        <v>75032.3</v>
      </c>
      <c r="N6005" s="8">
        <f t="shared" ref="N6005:O6011" si="5130">N6006</f>
        <v>75032.3</v>
      </c>
      <c r="O6005" s="8">
        <f t="shared" si="5130"/>
        <v>72240</v>
      </c>
      <c r="P6005" s="8">
        <f t="shared" ref="P6005:V6011" si="5131">P6006</f>
        <v>0</v>
      </c>
      <c r="Q6005" s="8">
        <f t="shared" si="5131"/>
        <v>0</v>
      </c>
      <c r="R6005" s="8">
        <f t="shared" si="5131"/>
        <v>0</v>
      </c>
      <c r="S6005" s="8">
        <f t="shared" si="5131"/>
        <v>0</v>
      </c>
      <c r="T6005" s="8">
        <f t="shared" si="5131"/>
        <v>75032.107209999987</v>
      </c>
      <c r="U6005" s="8">
        <f t="shared" si="5131"/>
        <v>0</v>
      </c>
      <c r="V6005" s="40">
        <f t="shared" si="5131"/>
        <v>0</v>
      </c>
      <c r="W6005" s="8">
        <f t="shared" si="5087"/>
        <v>99.999743057323286</v>
      </c>
      <c r="X6005" s="22"/>
    </row>
    <row r="6006" spans="1:24" s="3" customFormat="1" ht="15.75" customHeight="1" x14ac:dyDescent="0.3">
      <c r="A6006" s="7" t="s">
        <v>428</v>
      </c>
      <c r="B6006" s="7" t="s">
        <v>5</v>
      </c>
      <c r="C6006" s="7"/>
      <c r="D6006" s="7"/>
      <c r="E6006" s="18" t="s">
        <v>491</v>
      </c>
      <c r="F6006" s="8">
        <f t="shared" si="5129"/>
        <v>74928</v>
      </c>
      <c r="G6006" s="8">
        <f t="shared" si="5129"/>
        <v>10155.299999999999</v>
      </c>
      <c r="H6006" s="8">
        <f t="shared" si="5129"/>
        <v>10155.299999999999</v>
      </c>
      <c r="I6006" s="8">
        <f t="shared" si="5129"/>
        <v>0</v>
      </c>
      <c r="J6006" s="8">
        <f t="shared" si="5129"/>
        <v>0</v>
      </c>
      <c r="K6006" s="8">
        <f t="shared" si="5129"/>
        <v>0</v>
      </c>
      <c r="L6006" s="8">
        <f t="shared" si="5129"/>
        <v>104.3</v>
      </c>
      <c r="M6006" s="8">
        <f t="shared" si="5125"/>
        <v>75032.3</v>
      </c>
      <c r="N6006" s="8">
        <f t="shared" si="5130"/>
        <v>75032.3</v>
      </c>
      <c r="O6006" s="8">
        <f t="shared" si="5130"/>
        <v>72240</v>
      </c>
      <c r="P6006" s="8">
        <f t="shared" si="5131"/>
        <v>0</v>
      </c>
      <c r="Q6006" s="8">
        <f t="shared" si="5131"/>
        <v>0</v>
      </c>
      <c r="R6006" s="8">
        <f t="shared" si="5131"/>
        <v>0</v>
      </c>
      <c r="S6006" s="8">
        <f t="shared" si="5131"/>
        <v>0</v>
      </c>
      <c r="T6006" s="8">
        <f t="shared" si="5131"/>
        <v>75032.107209999987</v>
      </c>
      <c r="U6006" s="8">
        <f t="shared" si="5131"/>
        <v>0</v>
      </c>
      <c r="V6006" s="40">
        <f t="shared" si="5131"/>
        <v>0</v>
      </c>
      <c r="W6006" s="8">
        <f t="shared" si="5087"/>
        <v>99.999743057323286</v>
      </c>
      <c r="X6006" s="22"/>
    </row>
    <row r="6007" spans="1:24" s="10" customFormat="1" ht="15.75" customHeight="1" x14ac:dyDescent="0.3">
      <c r="A6007" s="9" t="s">
        <v>428</v>
      </c>
      <c r="B6007" s="9" t="s">
        <v>1800</v>
      </c>
      <c r="C6007" s="9"/>
      <c r="D6007" s="9"/>
      <c r="E6007" s="13" t="s">
        <v>504</v>
      </c>
      <c r="F6007" s="11">
        <f t="shared" si="5129"/>
        <v>74928</v>
      </c>
      <c r="G6007" s="11">
        <f t="shared" si="5129"/>
        <v>10155.299999999999</v>
      </c>
      <c r="H6007" s="11">
        <f t="shared" si="5129"/>
        <v>10155.299999999999</v>
      </c>
      <c r="I6007" s="11">
        <f t="shared" si="5129"/>
        <v>0</v>
      </c>
      <c r="J6007" s="11">
        <f t="shared" si="5129"/>
        <v>0</v>
      </c>
      <c r="K6007" s="11">
        <f t="shared" si="5129"/>
        <v>0</v>
      </c>
      <c r="L6007" s="11">
        <f t="shared" si="5129"/>
        <v>104.3</v>
      </c>
      <c r="M6007" s="11">
        <f t="shared" si="5125"/>
        <v>75032.3</v>
      </c>
      <c r="N6007" s="11">
        <f t="shared" si="5130"/>
        <v>75032.3</v>
      </c>
      <c r="O6007" s="11">
        <f t="shared" si="5130"/>
        <v>72240</v>
      </c>
      <c r="P6007" s="11">
        <f t="shared" si="5131"/>
        <v>0</v>
      </c>
      <c r="Q6007" s="11">
        <f t="shared" si="5131"/>
        <v>0</v>
      </c>
      <c r="R6007" s="11">
        <f t="shared" si="5131"/>
        <v>0</v>
      </c>
      <c r="S6007" s="11">
        <f t="shared" si="5131"/>
        <v>0</v>
      </c>
      <c r="T6007" s="11">
        <f t="shared" si="5131"/>
        <v>75032.107209999987</v>
      </c>
      <c r="U6007" s="11">
        <f t="shared" si="5131"/>
        <v>0</v>
      </c>
      <c r="V6007" s="41">
        <f t="shared" si="5131"/>
        <v>0</v>
      </c>
      <c r="W6007" s="11">
        <f t="shared" si="5087"/>
        <v>99.999743057323286</v>
      </c>
      <c r="X6007" s="26"/>
    </row>
    <row r="6008" spans="1:24" ht="31.5" customHeight="1" x14ac:dyDescent="0.3">
      <c r="A6008" s="4" t="s">
        <v>428</v>
      </c>
      <c r="B6008" s="4" t="s">
        <v>1800</v>
      </c>
      <c r="C6008" s="4" t="s">
        <v>432</v>
      </c>
      <c r="D6008" s="4"/>
      <c r="E6008" s="14" t="s">
        <v>832</v>
      </c>
      <c r="F6008" s="5">
        <f t="shared" ref="F6008:L6008" si="5132">F6009+F6013</f>
        <v>74928</v>
      </c>
      <c r="G6008" s="5">
        <f t="shared" si="5132"/>
        <v>10155.299999999999</v>
      </c>
      <c r="H6008" s="5">
        <f t="shared" si="5132"/>
        <v>10155.299999999999</v>
      </c>
      <c r="I6008" s="5">
        <f t="shared" si="5132"/>
        <v>0</v>
      </c>
      <c r="J6008" s="5">
        <f t="shared" si="5132"/>
        <v>0</v>
      </c>
      <c r="K6008" s="5">
        <f t="shared" si="5132"/>
        <v>0</v>
      </c>
      <c r="L6008" s="5">
        <f t="shared" si="5132"/>
        <v>104.3</v>
      </c>
      <c r="M6008" s="5">
        <f t="shared" si="5125"/>
        <v>75032.3</v>
      </c>
      <c r="N6008" s="5">
        <f>N6009+N6013</f>
        <v>75032.3</v>
      </c>
      <c r="O6008" s="5">
        <f>O6009+O6013</f>
        <v>72240</v>
      </c>
      <c r="P6008" s="5">
        <f t="shared" ref="P6008:V6008" si="5133">P6009+P6013</f>
        <v>0</v>
      </c>
      <c r="Q6008" s="5">
        <f t="shared" si="5133"/>
        <v>0</v>
      </c>
      <c r="R6008" s="5">
        <f t="shared" si="5133"/>
        <v>0</v>
      </c>
      <c r="S6008" s="5">
        <f t="shared" si="5133"/>
        <v>0</v>
      </c>
      <c r="T6008" s="5">
        <f t="shared" si="5133"/>
        <v>75032.107209999987</v>
      </c>
      <c r="U6008" s="5">
        <f t="shared" si="5133"/>
        <v>0</v>
      </c>
      <c r="V6008" s="42">
        <f t="shared" si="5133"/>
        <v>0</v>
      </c>
      <c r="W6008" s="5">
        <f t="shared" si="5087"/>
        <v>99.999743057323286</v>
      </c>
      <c r="X6008" s="27"/>
    </row>
    <row r="6009" spans="1:24" ht="31.5" customHeight="1" x14ac:dyDescent="0.3">
      <c r="A6009" s="4" t="s">
        <v>428</v>
      </c>
      <c r="B6009" s="4" t="s">
        <v>1800</v>
      </c>
      <c r="C6009" s="4" t="s">
        <v>433</v>
      </c>
      <c r="D6009" s="4"/>
      <c r="E6009" s="14" t="s">
        <v>833</v>
      </c>
      <c r="F6009" s="5">
        <f t="shared" si="5129"/>
        <v>9377.5</v>
      </c>
      <c r="G6009" s="5">
        <f t="shared" si="5129"/>
        <v>9377.5</v>
      </c>
      <c r="H6009" s="5">
        <f t="shared" si="5129"/>
        <v>9377.5</v>
      </c>
      <c r="I6009" s="5">
        <f t="shared" si="5129"/>
        <v>0</v>
      </c>
      <c r="J6009" s="5">
        <f t="shared" si="5129"/>
        <v>0</v>
      </c>
      <c r="K6009" s="5">
        <f t="shared" si="5129"/>
        <v>0</v>
      </c>
      <c r="L6009" s="5">
        <f t="shared" si="5129"/>
        <v>98.5</v>
      </c>
      <c r="M6009" s="5">
        <f t="shared" si="5125"/>
        <v>9476</v>
      </c>
      <c r="N6009" s="5">
        <f t="shared" si="5130"/>
        <v>9476</v>
      </c>
      <c r="O6009" s="5">
        <f t="shared" si="5130"/>
        <v>6852</v>
      </c>
      <c r="P6009" s="5">
        <f t="shared" si="5131"/>
        <v>0</v>
      </c>
      <c r="Q6009" s="5">
        <f t="shared" si="5131"/>
        <v>0</v>
      </c>
      <c r="R6009" s="5">
        <f t="shared" si="5131"/>
        <v>0</v>
      </c>
      <c r="S6009" s="5">
        <f t="shared" si="5131"/>
        <v>0</v>
      </c>
      <c r="T6009" s="5">
        <f t="shared" si="5131"/>
        <v>9475.94643</v>
      </c>
      <c r="U6009" s="5">
        <f t="shared" si="5131"/>
        <v>0</v>
      </c>
      <c r="V6009" s="42">
        <f t="shared" si="5131"/>
        <v>0</v>
      </c>
      <c r="W6009" s="5">
        <f t="shared" si="5087"/>
        <v>99.999434677078938</v>
      </c>
      <c r="X6009" s="27"/>
    </row>
    <row r="6010" spans="1:24" ht="31.5" customHeight="1" x14ac:dyDescent="0.3">
      <c r="A6010" s="4" t="s">
        <v>428</v>
      </c>
      <c r="B6010" s="4" t="s">
        <v>1800</v>
      </c>
      <c r="C6010" s="4" t="s">
        <v>429</v>
      </c>
      <c r="D6010" s="4"/>
      <c r="E6010" s="14" t="s">
        <v>827</v>
      </c>
      <c r="F6010" s="5">
        <f t="shared" si="5129"/>
        <v>9377.5</v>
      </c>
      <c r="G6010" s="5">
        <f t="shared" si="5129"/>
        <v>9377.5</v>
      </c>
      <c r="H6010" s="5">
        <f t="shared" si="5129"/>
        <v>9377.5</v>
      </c>
      <c r="I6010" s="5">
        <f t="shared" si="5129"/>
        <v>0</v>
      </c>
      <c r="J6010" s="5">
        <f t="shared" si="5129"/>
        <v>0</v>
      </c>
      <c r="K6010" s="5">
        <f t="shared" si="5129"/>
        <v>0</v>
      </c>
      <c r="L6010" s="5">
        <f t="shared" si="5129"/>
        <v>98.5</v>
      </c>
      <c r="M6010" s="5">
        <f t="shared" si="5125"/>
        <v>9476</v>
      </c>
      <c r="N6010" s="5">
        <f t="shared" si="5130"/>
        <v>9476</v>
      </c>
      <c r="O6010" s="5">
        <f t="shared" si="5130"/>
        <v>6852</v>
      </c>
      <c r="P6010" s="5">
        <f t="shared" si="5131"/>
        <v>0</v>
      </c>
      <c r="Q6010" s="5">
        <f t="shared" si="5131"/>
        <v>0</v>
      </c>
      <c r="R6010" s="5">
        <f t="shared" si="5131"/>
        <v>0</v>
      </c>
      <c r="S6010" s="5">
        <f t="shared" si="5131"/>
        <v>0</v>
      </c>
      <c r="T6010" s="5">
        <f t="shared" si="5131"/>
        <v>9475.94643</v>
      </c>
      <c r="U6010" s="5">
        <f t="shared" si="5131"/>
        <v>0</v>
      </c>
      <c r="V6010" s="42">
        <f t="shared" si="5131"/>
        <v>0</v>
      </c>
      <c r="W6010" s="5">
        <f t="shared" si="5087"/>
        <v>99.999434677078938</v>
      </c>
      <c r="X6010" s="27"/>
    </row>
    <row r="6011" spans="1:24" ht="78.75" customHeight="1" x14ac:dyDescent="0.3">
      <c r="A6011" s="4" t="s">
        <v>428</v>
      </c>
      <c r="B6011" s="4" t="s">
        <v>1800</v>
      </c>
      <c r="C6011" s="4" t="s">
        <v>429</v>
      </c>
      <c r="D6011" s="4" t="s">
        <v>18</v>
      </c>
      <c r="E6011" s="14" t="s">
        <v>528</v>
      </c>
      <c r="F6011" s="5">
        <f t="shared" si="5129"/>
        <v>9377.5</v>
      </c>
      <c r="G6011" s="5">
        <f t="shared" si="5129"/>
        <v>9377.5</v>
      </c>
      <c r="H6011" s="5">
        <f t="shared" si="5129"/>
        <v>9377.5</v>
      </c>
      <c r="I6011" s="5">
        <f t="shared" si="5129"/>
        <v>0</v>
      </c>
      <c r="J6011" s="5">
        <f t="shared" si="5129"/>
        <v>0</v>
      </c>
      <c r="K6011" s="5">
        <f t="shared" si="5129"/>
        <v>0</v>
      </c>
      <c r="L6011" s="5">
        <f t="shared" si="5129"/>
        <v>98.5</v>
      </c>
      <c r="M6011" s="5">
        <f t="shared" si="5125"/>
        <v>9476</v>
      </c>
      <c r="N6011" s="5">
        <f t="shared" si="5130"/>
        <v>9476</v>
      </c>
      <c r="O6011" s="5">
        <f t="shared" si="5130"/>
        <v>6852</v>
      </c>
      <c r="P6011" s="5">
        <f t="shared" si="5131"/>
        <v>0</v>
      </c>
      <c r="Q6011" s="5">
        <f t="shared" si="5131"/>
        <v>0</v>
      </c>
      <c r="R6011" s="5">
        <f t="shared" si="5131"/>
        <v>0</v>
      </c>
      <c r="S6011" s="5">
        <f t="shared" si="5131"/>
        <v>0</v>
      </c>
      <c r="T6011" s="5">
        <f t="shared" si="5131"/>
        <v>9475.94643</v>
      </c>
      <c r="U6011" s="5">
        <f t="shared" si="5131"/>
        <v>0</v>
      </c>
      <c r="V6011" s="42">
        <f t="shared" si="5131"/>
        <v>0</v>
      </c>
      <c r="W6011" s="5">
        <f t="shared" si="5087"/>
        <v>99.999434677078938</v>
      </c>
      <c r="X6011" s="27"/>
    </row>
    <row r="6012" spans="1:24" ht="31.5" customHeight="1" x14ac:dyDescent="0.3">
      <c r="A6012" s="4" t="s">
        <v>428</v>
      </c>
      <c r="B6012" s="4" t="s">
        <v>1800</v>
      </c>
      <c r="C6012" s="4" t="s">
        <v>429</v>
      </c>
      <c r="D6012" s="4" t="s">
        <v>28</v>
      </c>
      <c r="E6012" s="14" t="s">
        <v>530</v>
      </c>
      <c r="F6012" s="5">
        <v>9377.5</v>
      </c>
      <c r="G6012" s="5">
        <v>9377.5</v>
      </c>
      <c r="H6012" s="5">
        <v>9377.5</v>
      </c>
      <c r="I6012" s="5"/>
      <c r="J6012" s="5"/>
      <c r="K6012" s="5"/>
      <c r="L6012" s="5">
        <v>98.5</v>
      </c>
      <c r="M6012" s="5">
        <f t="shared" si="5125"/>
        <v>9476</v>
      </c>
      <c r="N6012" s="5">
        <v>9476</v>
      </c>
      <c r="O6012" s="5">
        <v>6852</v>
      </c>
      <c r="P6012" s="5">
        <v>0</v>
      </c>
      <c r="Q6012" s="5">
        <v>0</v>
      </c>
      <c r="R6012" s="5">
        <v>0</v>
      </c>
      <c r="S6012" s="5">
        <v>0</v>
      </c>
      <c r="T6012" s="5">
        <v>9475.94643</v>
      </c>
      <c r="U6012" s="5">
        <v>0</v>
      </c>
      <c r="V6012" s="42">
        <v>0</v>
      </c>
      <c r="W6012" s="5">
        <f t="shared" si="5087"/>
        <v>99.999434677078938</v>
      </c>
      <c r="X6012" s="27"/>
    </row>
    <row r="6013" spans="1:24" ht="15.75" customHeight="1" x14ac:dyDescent="0.3">
      <c r="A6013" s="4" t="s">
        <v>428</v>
      </c>
      <c r="B6013" s="4" t="s">
        <v>1800</v>
      </c>
      <c r="C6013" s="4" t="s">
        <v>434</v>
      </c>
      <c r="D6013" s="4"/>
      <c r="E6013" s="14" t="s">
        <v>829</v>
      </c>
      <c r="F6013" s="5">
        <f t="shared" ref="F6013:L6013" si="5134">F6014+F6017+F6022</f>
        <v>65550.5</v>
      </c>
      <c r="G6013" s="5">
        <f t="shared" si="5134"/>
        <v>777.8</v>
      </c>
      <c r="H6013" s="5">
        <f t="shared" si="5134"/>
        <v>777.8</v>
      </c>
      <c r="I6013" s="5">
        <f t="shared" si="5134"/>
        <v>0</v>
      </c>
      <c r="J6013" s="5">
        <f t="shared" si="5134"/>
        <v>0</v>
      </c>
      <c r="K6013" s="5">
        <f t="shared" si="5134"/>
        <v>0</v>
      </c>
      <c r="L6013" s="5">
        <f t="shared" si="5134"/>
        <v>5.8</v>
      </c>
      <c r="M6013" s="5">
        <f t="shared" si="5125"/>
        <v>65556.3</v>
      </c>
      <c r="N6013" s="5">
        <f>N6014+N6017+N6022</f>
        <v>65556.3</v>
      </c>
      <c r="O6013" s="5">
        <f>O6014+O6017+O6022</f>
        <v>65388</v>
      </c>
      <c r="P6013" s="5">
        <f t="shared" ref="P6013:V6013" si="5135">P6014+P6017+P6022</f>
        <v>0</v>
      </c>
      <c r="Q6013" s="5">
        <f t="shared" si="5135"/>
        <v>0</v>
      </c>
      <c r="R6013" s="5">
        <f t="shared" si="5135"/>
        <v>0</v>
      </c>
      <c r="S6013" s="5">
        <f t="shared" si="5135"/>
        <v>0</v>
      </c>
      <c r="T6013" s="5">
        <f>T6014+T6017+T6022</f>
        <v>65556.160779999991</v>
      </c>
      <c r="U6013" s="5">
        <f t="shared" si="5135"/>
        <v>0</v>
      </c>
      <c r="V6013" s="42">
        <f t="shared" si="5135"/>
        <v>0</v>
      </c>
      <c r="W6013" s="5">
        <f t="shared" si="5087"/>
        <v>99.999787632920075</v>
      </c>
      <c r="X6013" s="27"/>
    </row>
    <row r="6014" spans="1:24" ht="31.5" customHeight="1" x14ac:dyDescent="0.3">
      <c r="A6014" s="4" t="s">
        <v>428</v>
      </c>
      <c r="B6014" s="4" t="s">
        <v>1800</v>
      </c>
      <c r="C6014" s="4" t="s">
        <v>430</v>
      </c>
      <c r="D6014" s="4"/>
      <c r="E6014" s="14" t="s">
        <v>827</v>
      </c>
      <c r="F6014" s="5">
        <f t="shared" ref="F6014:L6015" si="5136">F6015</f>
        <v>554.1</v>
      </c>
      <c r="G6014" s="5">
        <f t="shared" si="5136"/>
        <v>554.1</v>
      </c>
      <c r="H6014" s="5">
        <f t="shared" si="5136"/>
        <v>554.1</v>
      </c>
      <c r="I6014" s="5">
        <f t="shared" si="5136"/>
        <v>0</v>
      </c>
      <c r="J6014" s="5">
        <f t="shared" si="5136"/>
        <v>0</v>
      </c>
      <c r="K6014" s="5">
        <f t="shared" si="5136"/>
        <v>0</v>
      </c>
      <c r="L6014" s="5">
        <f t="shared" si="5136"/>
        <v>5.8</v>
      </c>
      <c r="M6014" s="5">
        <f t="shared" si="5125"/>
        <v>559.9</v>
      </c>
      <c r="N6014" s="5">
        <f>N6015</f>
        <v>628.68753000000004</v>
      </c>
      <c r="O6014" s="5">
        <f>O6015</f>
        <v>429.3</v>
      </c>
      <c r="P6014" s="5">
        <f t="shared" ref="P6014:V6015" si="5137">P6015</f>
        <v>0</v>
      </c>
      <c r="Q6014" s="5">
        <f t="shared" si="5137"/>
        <v>0</v>
      </c>
      <c r="R6014" s="5">
        <f t="shared" si="5137"/>
        <v>0</v>
      </c>
      <c r="S6014" s="5">
        <f t="shared" si="5137"/>
        <v>0</v>
      </c>
      <c r="T6014" s="5">
        <f t="shared" si="5137"/>
        <v>628.54831000000001</v>
      </c>
      <c r="U6014" s="5">
        <f t="shared" si="5137"/>
        <v>0</v>
      </c>
      <c r="V6014" s="42">
        <f t="shared" si="5137"/>
        <v>0</v>
      </c>
      <c r="W6014" s="5">
        <f t="shared" si="5087"/>
        <v>99.977855453885013</v>
      </c>
      <c r="X6014" s="27"/>
    </row>
    <row r="6015" spans="1:24" ht="78.75" customHeight="1" x14ac:dyDescent="0.3">
      <c r="A6015" s="4" t="s">
        <v>428</v>
      </c>
      <c r="B6015" s="4" t="s">
        <v>1800</v>
      </c>
      <c r="C6015" s="4" t="s">
        <v>430</v>
      </c>
      <c r="D6015" s="4" t="s">
        <v>18</v>
      </c>
      <c r="E6015" s="14" t="s">
        <v>528</v>
      </c>
      <c r="F6015" s="5">
        <f t="shared" si="5136"/>
        <v>554.1</v>
      </c>
      <c r="G6015" s="5">
        <f t="shared" si="5136"/>
        <v>554.1</v>
      </c>
      <c r="H6015" s="5">
        <f t="shared" si="5136"/>
        <v>554.1</v>
      </c>
      <c r="I6015" s="5">
        <f t="shared" si="5136"/>
        <v>0</v>
      </c>
      <c r="J6015" s="5">
        <f t="shared" si="5136"/>
        <v>0</v>
      </c>
      <c r="K6015" s="5">
        <f t="shared" si="5136"/>
        <v>0</v>
      </c>
      <c r="L6015" s="5">
        <f t="shared" si="5136"/>
        <v>5.8</v>
      </c>
      <c r="M6015" s="5">
        <f t="shared" si="5125"/>
        <v>559.9</v>
      </c>
      <c r="N6015" s="5">
        <f>N6016</f>
        <v>628.68753000000004</v>
      </c>
      <c r="O6015" s="5">
        <f>O6016</f>
        <v>429.3</v>
      </c>
      <c r="P6015" s="5">
        <f t="shared" si="5137"/>
        <v>0</v>
      </c>
      <c r="Q6015" s="5">
        <f t="shared" si="5137"/>
        <v>0</v>
      </c>
      <c r="R6015" s="5">
        <f t="shared" si="5137"/>
        <v>0</v>
      </c>
      <c r="S6015" s="5">
        <f t="shared" si="5137"/>
        <v>0</v>
      </c>
      <c r="T6015" s="5">
        <f t="shared" si="5137"/>
        <v>628.54831000000001</v>
      </c>
      <c r="U6015" s="5">
        <f t="shared" si="5137"/>
        <v>0</v>
      </c>
      <c r="V6015" s="42">
        <f t="shared" si="5137"/>
        <v>0</v>
      </c>
      <c r="W6015" s="5">
        <f t="shared" si="5087"/>
        <v>99.977855453885013</v>
      </c>
      <c r="X6015" s="27"/>
    </row>
    <row r="6016" spans="1:24" ht="31.5" customHeight="1" x14ac:dyDescent="0.3">
      <c r="A6016" s="4" t="s">
        <v>428</v>
      </c>
      <c r="B6016" s="4" t="s">
        <v>1800</v>
      </c>
      <c r="C6016" s="4" t="s">
        <v>430</v>
      </c>
      <c r="D6016" s="4" t="s">
        <v>28</v>
      </c>
      <c r="E6016" s="14" t="s">
        <v>530</v>
      </c>
      <c r="F6016" s="5">
        <v>554.1</v>
      </c>
      <c r="G6016" s="5">
        <v>554.1</v>
      </c>
      <c r="H6016" s="5">
        <v>554.1</v>
      </c>
      <c r="I6016" s="5"/>
      <c r="J6016" s="5"/>
      <c r="K6016" s="5"/>
      <c r="L6016" s="5">
        <v>5.8</v>
      </c>
      <c r="M6016" s="5">
        <f t="shared" si="5125"/>
        <v>559.9</v>
      </c>
      <c r="N6016" s="5">
        <v>628.68753000000004</v>
      </c>
      <c r="O6016" s="5">
        <v>429.3</v>
      </c>
      <c r="P6016" s="5">
        <v>0</v>
      </c>
      <c r="Q6016" s="5">
        <v>0</v>
      </c>
      <c r="R6016" s="5">
        <v>0</v>
      </c>
      <c r="S6016" s="5">
        <v>0</v>
      </c>
      <c r="T6016" s="5">
        <v>628.54831000000001</v>
      </c>
      <c r="U6016" s="5">
        <v>0</v>
      </c>
      <c r="V6016" s="42">
        <v>0</v>
      </c>
      <c r="W6016" s="5">
        <f t="shared" si="5087"/>
        <v>99.977855453885013</v>
      </c>
      <c r="X6016" s="27"/>
    </row>
    <row r="6017" spans="1:24" ht="31.5" customHeight="1" x14ac:dyDescent="0.3">
      <c r="A6017" s="4" t="s">
        <v>428</v>
      </c>
      <c r="B6017" s="4" t="s">
        <v>1800</v>
      </c>
      <c r="C6017" s="4" t="s">
        <v>431</v>
      </c>
      <c r="D6017" s="4"/>
      <c r="E6017" s="14" t="s">
        <v>828</v>
      </c>
      <c r="F6017" s="5">
        <f t="shared" ref="F6017:L6017" si="5138">F6018+F6020</f>
        <v>223.7</v>
      </c>
      <c r="G6017" s="5">
        <f t="shared" si="5138"/>
        <v>223.7</v>
      </c>
      <c r="H6017" s="5">
        <f t="shared" si="5138"/>
        <v>223.7</v>
      </c>
      <c r="I6017" s="5">
        <f t="shared" si="5138"/>
        <v>0</v>
      </c>
      <c r="J6017" s="5">
        <f t="shared" si="5138"/>
        <v>0</v>
      </c>
      <c r="K6017" s="5">
        <f t="shared" si="5138"/>
        <v>0</v>
      </c>
      <c r="L6017" s="5">
        <f t="shared" si="5138"/>
        <v>0</v>
      </c>
      <c r="M6017" s="5">
        <f t="shared" si="5125"/>
        <v>223.7</v>
      </c>
      <c r="N6017" s="5">
        <f>N6018+N6020</f>
        <v>154.91247000000001</v>
      </c>
      <c r="O6017" s="5">
        <f>O6018+O6020</f>
        <v>186</v>
      </c>
      <c r="P6017" s="5">
        <f t="shared" ref="P6017:V6017" si="5139">P6018+P6020</f>
        <v>0</v>
      </c>
      <c r="Q6017" s="5">
        <f t="shared" si="5139"/>
        <v>0</v>
      </c>
      <c r="R6017" s="5">
        <f t="shared" si="5139"/>
        <v>0</v>
      </c>
      <c r="S6017" s="5">
        <f t="shared" si="5139"/>
        <v>0</v>
      </c>
      <c r="T6017" s="5">
        <f t="shared" si="5139"/>
        <v>154.91247000000001</v>
      </c>
      <c r="U6017" s="5">
        <f t="shared" si="5139"/>
        <v>0</v>
      </c>
      <c r="V6017" s="42">
        <f t="shared" si="5139"/>
        <v>0</v>
      </c>
      <c r="W6017" s="5">
        <f t="shared" si="5087"/>
        <v>100</v>
      </c>
      <c r="X6017" s="27"/>
    </row>
    <row r="6018" spans="1:24" ht="78.75" hidden="1" customHeight="1" x14ac:dyDescent="0.3">
      <c r="A6018" s="4" t="s">
        <v>428</v>
      </c>
      <c r="B6018" s="4" t="s">
        <v>1800</v>
      </c>
      <c r="C6018" s="4" t="s">
        <v>431</v>
      </c>
      <c r="D6018" s="4" t="s">
        <v>18</v>
      </c>
      <c r="E6018" s="14" t="s">
        <v>528</v>
      </c>
      <c r="F6018" s="5">
        <f t="shared" ref="F6018:L6018" si="5140">F6019</f>
        <v>2</v>
      </c>
      <c r="G6018" s="5">
        <f t="shared" si="5140"/>
        <v>2</v>
      </c>
      <c r="H6018" s="5">
        <f t="shared" si="5140"/>
        <v>2</v>
      </c>
      <c r="I6018" s="5">
        <f t="shared" si="5140"/>
        <v>0</v>
      </c>
      <c r="J6018" s="5">
        <f t="shared" si="5140"/>
        <v>0</v>
      </c>
      <c r="K6018" s="5">
        <f t="shared" si="5140"/>
        <v>0</v>
      </c>
      <c r="L6018" s="5">
        <f t="shared" si="5140"/>
        <v>0</v>
      </c>
      <c r="M6018" s="5">
        <f t="shared" si="5125"/>
        <v>2</v>
      </c>
      <c r="N6018" s="5">
        <f>N6019</f>
        <v>0</v>
      </c>
      <c r="O6018" s="5">
        <f>O6019</f>
        <v>0</v>
      </c>
      <c r="P6018" s="5">
        <f t="shared" ref="P6018:V6018" si="5141">P6019</f>
        <v>0</v>
      </c>
      <c r="Q6018" s="5">
        <f t="shared" si="5141"/>
        <v>0</v>
      </c>
      <c r="R6018" s="5">
        <f t="shared" si="5141"/>
        <v>0</v>
      </c>
      <c r="S6018" s="5">
        <f t="shared" si="5141"/>
        <v>0</v>
      </c>
      <c r="T6018" s="5">
        <f t="shared" si="5141"/>
        <v>0</v>
      </c>
      <c r="U6018" s="5">
        <f t="shared" si="5141"/>
        <v>0</v>
      </c>
      <c r="V6018" s="42">
        <f t="shared" si="5141"/>
        <v>0</v>
      </c>
      <c r="W6018" s="5" t="e">
        <f t="shared" si="5087"/>
        <v>#DIV/0!</v>
      </c>
      <c r="X6018" s="25" t="s">
        <v>1591</v>
      </c>
    </row>
    <row r="6019" spans="1:24" ht="31.5" hidden="1" customHeight="1" x14ac:dyDescent="0.3">
      <c r="A6019" s="4" t="s">
        <v>428</v>
      </c>
      <c r="B6019" s="4" t="s">
        <v>1800</v>
      </c>
      <c r="C6019" s="4" t="s">
        <v>431</v>
      </c>
      <c r="D6019" s="4" t="s">
        <v>28</v>
      </c>
      <c r="E6019" s="14" t="s">
        <v>530</v>
      </c>
      <c r="F6019" s="5">
        <v>2</v>
      </c>
      <c r="G6019" s="5">
        <v>2</v>
      </c>
      <c r="H6019" s="5">
        <v>2</v>
      </c>
      <c r="I6019" s="5"/>
      <c r="J6019" s="5"/>
      <c r="K6019" s="5"/>
      <c r="L6019" s="5"/>
      <c r="M6019" s="5">
        <f t="shared" si="5125"/>
        <v>2</v>
      </c>
      <c r="N6019" s="5">
        <v>0</v>
      </c>
      <c r="O6019" s="5">
        <v>0</v>
      </c>
      <c r="P6019" s="5">
        <v>0</v>
      </c>
      <c r="Q6019" s="5">
        <v>0</v>
      </c>
      <c r="R6019" s="5">
        <v>0</v>
      </c>
      <c r="S6019" s="5">
        <v>0</v>
      </c>
      <c r="T6019" s="5">
        <v>0</v>
      </c>
      <c r="U6019" s="5">
        <v>0</v>
      </c>
      <c r="V6019" s="42">
        <v>0</v>
      </c>
      <c r="W6019" s="5" t="e">
        <f t="shared" si="5087"/>
        <v>#DIV/0!</v>
      </c>
      <c r="X6019" s="25" t="s">
        <v>1591</v>
      </c>
    </row>
    <row r="6020" spans="1:24" ht="31.5" customHeight="1" x14ac:dyDescent="0.3">
      <c r="A6020" s="4" t="s">
        <v>428</v>
      </c>
      <c r="B6020" s="4" t="s">
        <v>1800</v>
      </c>
      <c r="C6020" s="4" t="s">
        <v>431</v>
      </c>
      <c r="D6020" s="4" t="s">
        <v>11</v>
      </c>
      <c r="E6020" s="14" t="s">
        <v>531</v>
      </c>
      <c r="F6020" s="5">
        <f t="shared" ref="F6020:L6020" si="5142">F6021</f>
        <v>221.7</v>
      </c>
      <c r="G6020" s="5">
        <f t="shared" si="5142"/>
        <v>221.7</v>
      </c>
      <c r="H6020" s="5">
        <f t="shared" si="5142"/>
        <v>221.7</v>
      </c>
      <c r="I6020" s="5">
        <f t="shared" si="5142"/>
        <v>0</v>
      </c>
      <c r="J6020" s="5">
        <f t="shared" si="5142"/>
        <v>0</v>
      </c>
      <c r="K6020" s="5">
        <f t="shared" si="5142"/>
        <v>0</v>
      </c>
      <c r="L6020" s="5">
        <f t="shared" si="5142"/>
        <v>0</v>
      </c>
      <c r="M6020" s="5">
        <f t="shared" si="5125"/>
        <v>221.7</v>
      </c>
      <c r="N6020" s="5">
        <f>N6021</f>
        <v>154.91247000000001</v>
      </c>
      <c r="O6020" s="5">
        <f>O6021</f>
        <v>186</v>
      </c>
      <c r="P6020" s="5">
        <f t="shared" ref="P6020:V6020" si="5143">P6021</f>
        <v>0</v>
      </c>
      <c r="Q6020" s="5">
        <f t="shared" si="5143"/>
        <v>0</v>
      </c>
      <c r="R6020" s="5">
        <f t="shared" si="5143"/>
        <v>0</v>
      </c>
      <c r="S6020" s="5">
        <f t="shared" si="5143"/>
        <v>0</v>
      </c>
      <c r="T6020" s="5">
        <f t="shared" si="5143"/>
        <v>154.91247000000001</v>
      </c>
      <c r="U6020" s="5">
        <f t="shared" si="5143"/>
        <v>0</v>
      </c>
      <c r="V6020" s="42">
        <f t="shared" si="5143"/>
        <v>0</v>
      </c>
      <c r="W6020" s="5">
        <f t="shared" si="5087"/>
        <v>100</v>
      </c>
      <c r="X6020" s="27"/>
    </row>
    <row r="6021" spans="1:24" ht="31.5" customHeight="1" x14ac:dyDescent="0.3">
      <c r="A6021" s="4" t="s">
        <v>428</v>
      </c>
      <c r="B6021" s="4" t="s">
        <v>1800</v>
      </c>
      <c r="C6021" s="4" t="s">
        <v>431</v>
      </c>
      <c r="D6021" s="4" t="s">
        <v>12</v>
      </c>
      <c r="E6021" s="14" t="s">
        <v>532</v>
      </c>
      <c r="F6021" s="5">
        <v>221.7</v>
      </c>
      <c r="G6021" s="5">
        <v>221.7</v>
      </c>
      <c r="H6021" s="5">
        <v>221.7</v>
      </c>
      <c r="I6021" s="5"/>
      <c r="J6021" s="5"/>
      <c r="K6021" s="5"/>
      <c r="L6021" s="5"/>
      <c r="M6021" s="5">
        <f t="shared" si="5125"/>
        <v>221.7</v>
      </c>
      <c r="N6021" s="5">
        <v>154.91247000000001</v>
      </c>
      <c r="O6021" s="5">
        <v>186</v>
      </c>
      <c r="P6021" s="5">
        <v>0</v>
      </c>
      <c r="Q6021" s="5">
        <v>0</v>
      </c>
      <c r="R6021" s="5">
        <v>0</v>
      </c>
      <c r="S6021" s="5">
        <v>0</v>
      </c>
      <c r="T6021" s="5">
        <v>154.91247000000001</v>
      </c>
      <c r="U6021" s="5">
        <v>0</v>
      </c>
      <c r="V6021" s="42">
        <v>0</v>
      </c>
      <c r="W6021" s="5">
        <f t="shared" si="5087"/>
        <v>100</v>
      </c>
      <c r="X6021" s="27"/>
    </row>
    <row r="6022" spans="1:24" ht="31.5" customHeight="1" x14ac:dyDescent="0.3">
      <c r="A6022" s="4" t="s">
        <v>428</v>
      </c>
      <c r="B6022" s="4" t="s">
        <v>1800</v>
      </c>
      <c r="C6022" s="4" t="s">
        <v>1522</v>
      </c>
      <c r="D6022" s="4"/>
      <c r="E6022" s="14" t="s">
        <v>1523</v>
      </c>
      <c r="F6022" s="5">
        <f>F6023</f>
        <v>64772.7</v>
      </c>
      <c r="G6022" s="5">
        <f t="shared" ref="G6022:L6023" si="5144">G6023</f>
        <v>0</v>
      </c>
      <c r="H6022" s="5">
        <f t="shared" si="5144"/>
        <v>0</v>
      </c>
      <c r="I6022" s="5">
        <f t="shared" si="5144"/>
        <v>0</v>
      </c>
      <c r="J6022" s="5">
        <f t="shared" si="5144"/>
        <v>0</v>
      </c>
      <c r="K6022" s="5">
        <f t="shared" si="5144"/>
        <v>0</v>
      </c>
      <c r="L6022" s="5">
        <f t="shared" si="5144"/>
        <v>0</v>
      </c>
      <c r="M6022" s="5">
        <f t="shared" si="5125"/>
        <v>64772.7</v>
      </c>
      <c r="N6022" s="5">
        <f>N6023</f>
        <v>64772.7</v>
      </c>
      <c r="O6022" s="5">
        <f>O6023</f>
        <v>64772.7</v>
      </c>
      <c r="P6022" s="5">
        <f t="shared" ref="P6022:V6023" si="5145">P6023</f>
        <v>0</v>
      </c>
      <c r="Q6022" s="5">
        <f t="shared" si="5145"/>
        <v>0</v>
      </c>
      <c r="R6022" s="5">
        <f t="shared" si="5145"/>
        <v>0</v>
      </c>
      <c r="S6022" s="5">
        <f t="shared" si="5145"/>
        <v>0</v>
      </c>
      <c r="T6022" s="5">
        <f t="shared" si="5145"/>
        <v>64772.7</v>
      </c>
      <c r="U6022" s="5">
        <f t="shared" si="5145"/>
        <v>0</v>
      </c>
      <c r="V6022" s="42">
        <f t="shared" si="5145"/>
        <v>0</v>
      </c>
      <c r="W6022" s="5">
        <f t="shared" si="5087"/>
        <v>100</v>
      </c>
      <c r="X6022" s="27"/>
    </row>
    <row r="6023" spans="1:24" ht="15.75" customHeight="1" x14ac:dyDescent="0.3">
      <c r="A6023" s="4" t="s">
        <v>428</v>
      </c>
      <c r="B6023" s="4" t="s">
        <v>1800</v>
      </c>
      <c r="C6023" s="4" t="s">
        <v>1522</v>
      </c>
      <c r="D6023" s="4" t="s">
        <v>13</v>
      </c>
      <c r="E6023" s="14" t="s">
        <v>547</v>
      </c>
      <c r="F6023" s="5">
        <f>F6024</f>
        <v>64772.7</v>
      </c>
      <c r="G6023" s="5">
        <f t="shared" si="5144"/>
        <v>0</v>
      </c>
      <c r="H6023" s="5">
        <f t="shared" si="5144"/>
        <v>0</v>
      </c>
      <c r="I6023" s="5">
        <f t="shared" si="5144"/>
        <v>0</v>
      </c>
      <c r="J6023" s="5">
        <f t="shared" si="5144"/>
        <v>0</v>
      </c>
      <c r="K6023" s="5">
        <f t="shared" si="5144"/>
        <v>0</v>
      </c>
      <c r="L6023" s="5">
        <f t="shared" si="5144"/>
        <v>0</v>
      </c>
      <c r="M6023" s="5">
        <f t="shared" si="5125"/>
        <v>64772.7</v>
      </c>
      <c r="N6023" s="5">
        <f>N6024</f>
        <v>64772.7</v>
      </c>
      <c r="O6023" s="5">
        <f>O6024</f>
        <v>64772.7</v>
      </c>
      <c r="P6023" s="5">
        <f t="shared" si="5145"/>
        <v>0</v>
      </c>
      <c r="Q6023" s="5">
        <f t="shared" si="5145"/>
        <v>0</v>
      </c>
      <c r="R6023" s="5">
        <f t="shared" si="5145"/>
        <v>0</v>
      </c>
      <c r="S6023" s="5">
        <f t="shared" si="5145"/>
        <v>0</v>
      </c>
      <c r="T6023" s="5">
        <f t="shared" si="5145"/>
        <v>64772.7</v>
      </c>
      <c r="U6023" s="5">
        <f t="shared" si="5145"/>
        <v>0</v>
      </c>
      <c r="V6023" s="42">
        <f t="shared" si="5145"/>
        <v>0</v>
      </c>
      <c r="W6023" s="5">
        <f t="shared" si="5087"/>
        <v>100</v>
      </c>
      <c r="X6023" s="27"/>
    </row>
    <row r="6024" spans="1:24" ht="15.75" customHeight="1" x14ac:dyDescent="0.3">
      <c r="A6024" s="4" t="s">
        <v>428</v>
      </c>
      <c r="B6024" s="4" t="s">
        <v>1800</v>
      </c>
      <c r="C6024" s="4" t="s">
        <v>1522</v>
      </c>
      <c r="D6024" s="4" t="s">
        <v>1539</v>
      </c>
      <c r="E6024" s="14" t="s">
        <v>1540</v>
      </c>
      <c r="F6024" s="5">
        <v>64772.7</v>
      </c>
      <c r="G6024" s="5"/>
      <c r="H6024" s="5"/>
      <c r="I6024" s="5"/>
      <c r="J6024" s="5"/>
      <c r="K6024" s="5"/>
      <c r="L6024" s="5"/>
      <c r="M6024" s="5">
        <f t="shared" si="5125"/>
        <v>64772.7</v>
      </c>
      <c r="N6024" s="5">
        <v>64772.7</v>
      </c>
      <c r="O6024" s="5">
        <v>64772.7</v>
      </c>
      <c r="P6024" s="5">
        <v>0</v>
      </c>
      <c r="Q6024" s="5">
        <v>0</v>
      </c>
      <c r="R6024" s="5">
        <v>0</v>
      </c>
      <c r="S6024" s="5">
        <v>0</v>
      </c>
      <c r="T6024" s="5">
        <v>64772.7</v>
      </c>
      <c r="U6024" s="5">
        <v>0</v>
      </c>
      <c r="V6024" s="42">
        <v>0</v>
      </c>
      <c r="W6024" s="5">
        <f t="shared" si="5087"/>
        <v>100</v>
      </c>
      <c r="X6024" s="27"/>
    </row>
    <row r="6025" spans="1:24" s="3" customFormat="1" ht="18" customHeight="1" x14ac:dyDescent="0.3">
      <c r="A6025" s="7" t="s">
        <v>435</v>
      </c>
      <c r="B6025" s="7" t="s">
        <v>1759</v>
      </c>
      <c r="C6025" s="7"/>
      <c r="D6025" s="7"/>
      <c r="E6025" s="18" t="s">
        <v>488</v>
      </c>
      <c r="F6025" s="8">
        <f t="shared" ref="F6025:L6025" si="5146">F6026</f>
        <v>204142.40000000002</v>
      </c>
      <c r="G6025" s="8">
        <f t="shared" si="5146"/>
        <v>202001.6</v>
      </c>
      <c r="H6025" s="8">
        <f t="shared" si="5146"/>
        <v>199752.30000000002</v>
      </c>
      <c r="I6025" s="8">
        <f t="shared" si="5146"/>
        <v>0</v>
      </c>
      <c r="J6025" s="8">
        <f t="shared" si="5146"/>
        <v>0</v>
      </c>
      <c r="K6025" s="8">
        <f t="shared" si="5146"/>
        <v>0</v>
      </c>
      <c r="L6025" s="8">
        <f t="shared" si="5146"/>
        <v>-900.18000000000006</v>
      </c>
      <c r="M6025" s="8">
        <f t="shared" si="5125"/>
        <v>203242.22000000003</v>
      </c>
      <c r="N6025" s="8">
        <f>N6026</f>
        <v>203242.21999999997</v>
      </c>
      <c r="O6025" s="8">
        <f>O6026</f>
        <v>139111.18000000002</v>
      </c>
      <c r="P6025" s="8">
        <f t="shared" ref="P6025:V6025" si="5147">P6026</f>
        <v>0</v>
      </c>
      <c r="Q6025" s="8">
        <f t="shared" si="5147"/>
        <v>0</v>
      </c>
      <c r="R6025" s="8">
        <f t="shared" si="5147"/>
        <v>0</v>
      </c>
      <c r="S6025" s="8">
        <f t="shared" si="5147"/>
        <v>0</v>
      </c>
      <c r="T6025" s="8">
        <f t="shared" si="5147"/>
        <v>197494.14235000001</v>
      </c>
      <c r="U6025" s="8">
        <f t="shared" si="5147"/>
        <v>0</v>
      </c>
      <c r="V6025" s="40">
        <f t="shared" si="5147"/>
        <v>0</v>
      </c>
      <c r="W6025" s="8">
        <f t="shared" si="5087"/>
        <v>97.171809257938648</v>
      </c>
      <c r="X6025" s="22"/>
    </row>
    <row r="6026" spans="1:24" s="3" customFormat="1" ht="15.75" customHeight="1" x14ac:dyDescent="0.3">
      <c r="A6026" s="7" t="s">
        <v>435</v>
      </c>
      <c r="B6026" s="7" t="s">
        <v>5</v>
      </c>
      <c r="C6026" s="7"/>
      <c r="D6026" s="7"/>
      <c r="E6026" s="18" t="s">
        <v>491</v>
      </c>
      <c r="F6026" s="8">
        <f t="shared" ref="F6026:L6026" si="5148">F6027+F6050</f>
        <v>204142.40000000002</v>
      </c>
      <c r="G6026" s="8">
        <f t="shared" si="5148"/>
        <v>202001.6</v>
      </c>
      <c r="H6026" s="8">
        <f t="shared" si="5148"/>
        <v>199752.30000000002</v>
      </c>
      <c r="I6026" s="8">
        <f t="shared" si="5148"/>
        <v>0</v>
      </c>
      <c r="J6026" s="8">
        <f t="shared" si="5148"/>
        <v>0</v>
      </c>
      <c r="K6026" s="8">
        <f t="shared" si="5148"/>
        <v>0</v>
      </c>
      <c r="L6026" s="8">
        <f t="shared" si="5148"/>
        <v>-900.18000000000006</v>
      </c>
      <c r="M6026" s="8">
        <f t="shared" si="5125"/>
        <v>203242.22000000003</v>
      </c>
      <c r="N6026" s="8">
        <f>N6027+N6050</f>
        <v>203242.21999999997</v>
      </c>
      <c r="O6026" s="8">
        <f>O6027+O6050</f>
        <v>139111.18000000002</v>
      </c>
      <c r="P6026" s="8">
        <f t="shared" ref="P6026:V6026" si="5149">P6027+P6050</f>
        <v>0</v>
      </c>
      <c r="Q6026" s="8">
        <f t="shared" si="5149"/>
        <v>0</v>
      </c>
      <c r="R6026" s="8">
        <f t="shared" si="5149"/>
        <v>0</v>
      </c>
      <c r="S6026" s="8">
        <f t="shared" si="5149"/>
        <v>0</v>
      </c>
      <c r="T6026" s="8">
        <f t="shared" si="5149"/>
        <v>197494.14235000001</v>
      </c>
      <c r="U6026" s="8">
        <f t="shared" si="5149"/>
        <v>0</v>
      </c>
      <c r="V6026" s="40">
        <f t="shared" si="5149"/>
        <v>0</v>
      </c>
      <c r="W6026" s="8">
        <f t="shared" si="5087"/>
        <v>97.171809257938648</v>
      </c>
      <c r="X6026" s="22"/>
    </row>
    <row r="6027" spans="1:24" s="10" customFormat="1" ht="63" customHeight="1" x14ac:dyDescent="0.3">
      <c r="A6027" s="9" t="s">
        <v>435</v>
      </c>
      <c r="B6027" s="9" t="s">
        <v>1801</v>
      </c>
      <c r="C6027" s="9"/>
      <c r="D6027" s="9"/>
      <c r="E6027" s="13" t="s">
        <v>501</v>
      </c>
      <c r="F6027" s="11">
        <f t="shared" ref="F6027:L6027" si="5150">F6028+F6045</f>
        <v>159249.40000000002</v>
      </c>
      <c r="G6027" s="11">
        <f t="shared" si="5150"/>
        <v>157108.6</v>
      </c>
      <c r="H6027" s="11">
        <f t="shared" si="5150"/>
        <v>154800.40000000002</v>
      </c>
      <c r="I6027" s="11">
        <f t="shared" si="5150"/>
        <v>0</v>
      </c>
      <c r="J6027" s="11">
        <f t="shared" si="5150"/>
        <v>0</v>
      </c>
      <c r="K6027" s="11">
        <f t="shared" si="5150"/>
        <v>0</v>
      </c>
      <c r="L6027" s="11">
        <f t="shared" si="5150"/>
        <v>-900.18000000000006</v>
      </c>
      <c r="M6027" s="11">
        <f t="shared" si="5125"/>
        <v>158349.22000000003</v>
      </c>
      <c r="N6027" s="11">
        <f>N6028+N6045</f>
        <v>158291.35999999999</v>
      </c>
      <c r="O6027" s="11">
        <f>O6028+O6045</f>
        <v>107209.12000000001</v>
      </c>
      <c r="P6027" s="11">
        <f t="shared" ref="P6027:V6027" si="5151">P6028+P6045</f>
        <v>0</v>
      </c>
      <c r="Q6027" s="11">
        <f t="shared" si="5151"/>
        <v>0</v>
      </c>
      <c r="R6027" s="11">
        <f t="shared" si="5151"/>
        <v>0</v>
      </c>
      <c r="S6027" s="11">
        <f t="shared" si="5151"/>
        <v>0</v>
      </c>
      <c r="T6027" s="11">
        <f t="shared" si="5151"/>
        <v>152582.55183000001</v>
      </c>
      <c r="U6027" s="11">
        <f t="shared" si="5151"/>
        <v>0</v>
      </c>
      <c r="V6027" s="41">
        <f t="shared" si="5151"/>
        <v>0</v>
      </c>
      <c r="W6027" s="11">
        <f t="shared" si="5087"/>
        <v>96.39348087602508</v>
      </c>
      <c r="X6027" s="26"/>
    </row>
    <row r="6028" spans="1:24" ht="31.5" customHeight="1" x14ac:dyDescent="0.3">
      <c r="A6028" s="4" t="s">
        <v>435</v>
      </c>
      <c r="B6028" s="4" t="s">
        <v>1801</v>
      </c>
      <c r="C6028" s="4" t="s">
        <v>440</v>
      </c>
      <c r="D6028" s="4"/>
      <c r="E6028" s="14" t="s">
        <v>852</v>
      </c>
      <c r="F6028" s="5">
        <f t="shared" ref="F6028:L6028" si="5152">F6029+F6036</f>
        <v>159249.40000000002</v>
      </c>
      <c r="G6028" s="5">
        <f t="shared" si="5152"/>
        <v>157108.6</v>
      </c>
      <c r="H6028" s="5">
        <f t="shared" si="5152"/>
        <v>154800.40000000002</v>
      </c>
      <c r="I6028" s="5">
        <f t="shared" si="5152"/>
        <v>0</v>
      </c>
      <c r="J6028" s="5">
        <f t="shared" si="5152"/>
        <v>0</v>
      </c>
      <c r="K6028" s="5">
        <f t="shared" si="5152"/>
        <v>0</v>
      </c>
      <c r="L6028" s="5">
        <f t="shared" si="5152"/>
        <v>-900.18000000000006</v>
      </c>
      <c r="M6028" s="5">
        <f t="shared" si="5125"/>
        <v>158349.22000000003</v>
      </c>
      <c r="N6028" s="5">
        <f>N6029+N6036</f>
        <v>158229.185</v>
      </c>
      <c r="O6028" s="5">
        <f>O6029+O6036</f>
        <v>107146.94500000001</v>
      </c>
      <c r="P6028" s="5">
        <f t="shared" ref="P6028:V6028" si="5153">P6029+P6036</f>
        <v>0</v>
      </c>
      <c r="Q6028" s="5">
        <f t="shared" si="5153"/>
        <v>0</v>
      </c>
      <c r="R6028" s="5">
        <f t="shared" si="5153"/>
        <v>0</v>
      </c>
      <c r="S6028" s="5">
        <f t="shared" si="5153"/>
        <v>0</v>
      </c>
      <c r="T6028" s="5">
        <f t="shared" si="5153"/>
        <v>152520.44727</v>
      </c>
      <c r="U6028" s="5">
        <f t="shared" si="5153"/>
        <v>0</v>
      </c>
      <c r="V6028" s="42">
        <f t="shared" si="5153"/>
        <v>0</v>
      </c>
      <c r="W6028" s="5">
        <f t="shared" si="5087"/>
        <v>96.392108238439079</v>
      </c>
      <c r="X6028" s="27"/>
    </row>
    <row r="6029" spans="1:24" ht="15.75" customHeight="1" x14ac:dyDescent="0.3">
      <c r="A6029" s="4" t="s">
        <v>435</v>
      </c>
      <c r="B6029" s="4" t="s">
        <v>1801</v>
      </c>
      <c r="C6029" s="4" t="s">
        <v>441</v>
      </c>
      <c r="D6029" s="4"/>
      <c r="E6029" s="14" t="s">
        <v>826</v>
      </c>
      <c r="F6029" s="5">
        <f t="shared" ref="F6029:L6029" si="5154">F6030+F6033</f>
        <v>53540.900000000009</v>
      </c>
      <c r="G6029" s="5">
        <f t="shared" si="5154"/>
        <v>53538.500000000007</v>
      </c>
      <c r="H6029" s="5">
        <f t="shared" si="5154"/>
        <v>53536.800000000003</v>
      </c>
      <c r="I6029" s="5">
        <f t="shared" si="5154"/>
        <v>0</v>
      </c>
      <c r="J6029" s="5">
        <f t="shared" si="5154"/>
        <v>0</v>
      </c>
      <c r="K6029" s="5">
        <f t="shared" si="5154"/>
        <v>0</v>
      </c>
      <c r="L6029" s="5">
        <f t="shared" si="5154"/>
        <v>562.20000000000005</v>
      </c>
      <c r="M6029" s="5">
        <f t="shared" si="5125"/>
        <v>54103.100000000006</v>
      </c>
      <c r="N6029" s="5">
        <f>N6030+N6033</f>
        <v>54103.1</v>
      </c>
      <c r="O6029" s="5">
        <f>O6030+O6033</f>
        <v>40497.775000000001</v>
      </c>
      <c r="P6029" s="5">
        <f t="shared" ref="P6029:V6029" si="5155">P6030+P6033</f>
        <v>0</v>
      </c>
      <c r="Q6029" s="5">
        <f t="shared" si="5155"/>
        <v>0</v>
      </c>
      <c r="R6029" s="5">
        <f t="shared" si="5155"/>
        <v>0</v>
      </c>
      <c r="S6029" s="5">
        <f t="shared" si="5155"/>
        <v>0</v>
      </c>
      <c r="T6029" s="5">
        <f t="shared" si="5155"/>
        <v>50934.181040000003</v>
      </c>
      <c r="U6029" s="5">
        <f t="shared" si="5155"/>
        <v>0</v>
      </c>
      <c r="V6029" s="42">
        <f t="shared" si="5155"/>
        <v>0</v>
      </c>
      <c r="W6029" s="5">
        <f t="shared" ref="W6029:W6092" si="5156">T6029/N6029*100</f>
        <v>94.142814441316673</v>
      </c>
      <c r="X6029" s="27"/>
    </row>
    <row r="6030" spans="1:24" ht="31.5" customHeight="1" x14ac:dyDescent="0.3">
      <c r="A6030" s="4" t="s">
        <v>435</v>
      </c>
      <c r="B6030" s="4" t="s">
        <v>1801</v>
      </c>
      <c r="C6030" s="4" t="s">
        <v>436</v>
      </c>
      <c r="D6030" s="4"/>
      <c r="E6030" s="14" t="s">
        <v>827</v>
      </c>
      <c r="F6030" s="5">
        <f t="shared" ref="F6030:L6031" si="5157">F6031</f>
        <v>49186.700000000004</v>
      </c>
      <c r="G6030" s="5">
        <f t="shared" si="5157"/>
        <v>49186.700000000004</v>
      </c>
      <c r="H6030" s="5">
        <f t="shared" si="5157"/>
        <v>49186.700000000004</v>
      </c>
      <c r="I6030" s="5">
        <f t="shared" si="5157"/>
        <v>0</v>
      </c>
      <c r="J6030" s="5">
        <f t="shared" si="5157"/>
        <v>0</v>
      </c>
      <c r="K6030" s="5">
        <f t="shared" si="5157"/>
        <v>0</v>
      </c>
      <c r="L6030" s="5">
        <f t="shared" si="5157"/>
        <v>516.5</v>
      </c>
      <c r="M6030" s="5">
        <f t="shared" si="5125"/>
        <v>49703.200000000004</v>
      </c>
      <c r="N6030" s="5">
        <f>N6031</f>
        <v>49703.199999999997</v>
      </c>
      <c r="O6030" s="5">
        <f>O6031</f>
        <v>37595</v>
      </c>
      <c r="P6030" s="5">
        <f t="shared" ref="P6030:V6031" si="5158">P6031</f>
        <v>0</v>
      </c>
      <c r="Q6030" s="5">
        <f t="shared" si="5158"/>
        <v>0</v>
      </c>
      <c r="R6030" s="5">
        <f t="shared" si="5158"/>
        <v>0</v>
      </c>
      <c r="S6030" s="5">
        <f t="shared" si="5158"/>
        <v>0</v>
      </c>
      <c r="T6030" s="5">
        <f t="shared" si="5158"/>
        <v>49567.26859</v>
      </c>
      <c r="U6030" s="5">
        <f t="shared" si="5158"/>
        <v>0</v>
      </c>
      <c r="V6030" s="42">
        <f t="shared" si="5158"/>
        <v>0</v>
      </c>
      <c r="W6030" s="5">
        <f t="shared" si="5156"/>
        <v>99.726513765713278</v>
      </c>
      <c r="X6030" s="27"/>
    </row>
    <row r="6031" spans="1:24" ht="78.75" customHeight="1" x14ac:dyDescent="0.3">
      <c r="A6031" s="4" t="s">
        <v>435</v>
      </c>
      <c r="B6031" s="4" t="s">
        <v>1801</v>
      </c>
      <c r="C6031" s="4" t="s">
        <v>436</v>
      </c>
      <c r="D6031" s="4" t="s">
        <v>18</v>
      </c>
      <c r="E6031" s="14" t="s">
        <v>528</v>
      </c>
      <c r="F6031" s="5">
        <f t="shared" si="5157"/>
        <v>49186.700000000004</v>
      </c>
      <c r="G6031" s="5">
        <f t="shared" si="5157"/>
        <v>49186.700000000004</v>
      </c>
      <c r="H6031" s="5">
        <f t="shared" si="5157"/>
        <v>49186.700000000004</v>
      </c>
      <c r="I6031" s="5">
        <f t="shared" si="5157"/>
        <v>0</v>
      </c>
      <c r="J6031" s="5">
        <f t="shared" si="5157"/>
        <v>0</v>
      </c>
      <c r="K6031" s="5">
        <f t="shared" si="5157"/>
        <v>0</v>
      </c>
      <c r="L6031" s="5">
        <f t="shared" si="5157"/>
        <v>516.5</v>
      </c>
      <c r="M6031" s="5">
        <f t="shared" si="5125"/>
        <v>49703.200000000004</v>
      </c>
      <c r="N6031" s="5">
        <f>N6032</f>
        <v>49703.199999999997</v>
      </c>
      <c r="O6031" s="5">
        <f>O6032</f>
        <v>37595</v>
      </c>
      <c r="P6031" s="5">
        <f t="shared" si="5158"/>
        <v>0</v>
      </c>
      <c r="Q6031" s="5">
        <f t="shared" si="5158"/>
        <v>0</v>
      </c>
      <c r="R6031" s="5">
        <f t="shared" si="5158"/>
        <v>0</v>
      </c>
      <c r="S6031" s="5">
        <f t="shared" si="5158"/>
        <v>0</v>
      </c>
      <c r="T6031" s="5">
        <f t="shared" si="5158"/>
        <v>49567.26859</v>
      </c>
      <c r="U6031" s="5">
        <f t="shared" si="5158"/>
        <v>0</v>
      </c>
      <c r="V6031" s="42">
        <f t="shared" si="5158"/>
        <v>0</v>
      </c>
      <c r="W6031" s="5">
        <f t="shared" si="5156"/>
        <v>99.726513765713278</v>
      </c>
      <c r="X6031" s="27"/>
    </row>
    <row r="6032" spans="1:24" ht="31.5" customHeight="1" x14ac:dyDescent="0.3">
      <c r="A6032" s="4" t="s">
        <v>435</v>
      </c>
      <c r="B6032" s="4" t="s">
        <v>1801</v>
      </c>
      <c r="C6032" s="4" t="s">
        <v>436</v>
      </c>
      <c r="D6032" s="4" t="s">
        <v>28</v>
      </c>
      <c r="E6032" s="14" t="s">
        <v>530</v>
      </c>
      <c r="F6032" s="5">
        <v>49186.700000000004</v>
      </c>
      <c r="G6032" s="5">
        <v>49186.700000000004</v>
      </c>
      <c r="H6032" s="5">
        <v>49186.700000000004</v>
      </c>
      <c r="I6032" s="5"/>
      <c r="J6032" s="5"/>
      <c r="K6032" s="5"/>
      <c r="L6032" s="5">
        <v>516.5</v>
      </c>
      <c r="M6032" s="5">
        <f t="shared" si="5125"/>
        <v>49703.200000000004</v>
      </c>
      <c r="N6032" s="5">
        <v>49703.199999999997</v>
      </c>
      <c r="O6032" s="5">
        <v>37595</v>
      </c>
      <c r="P6032" s="5">
        <v>0</v>
      </c>
      <c r="Q6032" s="5">
        <v>0</v>
      </c>
      <c r="R6032" s="5">
        <v>0</v>
      </c>
      <c r="S6032" s="5">
        <v>0</v>
      </c>
      <c r="T6032" s="5">
        <v>49567.26859</v>
      </c>
      <c r="U6032" s="5">
        <v>0</v>
      </c>
      <c r="V6032" s="42">
        <v>0</v>
      </c>
      <c r="W6032" s="5">
        <f t="shared" si="5156"/>
        <v>99.726513765713278</v>
      </c>
      <c r="X6032" s="27"/>
    </row>
    <row r="6033" spans="1:24" ht="31.5" customHeight="1" x14ac:dyDescent="0.3">
      <c r="A6033" s="4" t="s">
        <v>435</v>
      </c>
      <c r="B6033" s="4" t="s">
        <v>1801</v>
      </c>
      <c r="C6033" s="4" t="s">
        <v>437</v>
      </c>
      <c r="D6033" s="4"/>
      <c r="E6033" s="14" t="s">
        <v>828</v>
      </c>
      <c r="F6033" s="5">
        <f t="shared" ref="F6033:L6034" si="5159">F6034</f>
        <v>4354.2000000000007</v>
      </c>
      <c r="G6033" s="5">
        <f t="shared" si="5159"/>
        <v>4351.8</v>
      </c>
      <c r="H6033" s="5">
        <f t="shared" si="5159"/>
        <v>4350.1000000000004</v>
      </c>
      <c r="I6033" s="5">
        <f t="shared" si="5159"/>
        <v>0</v>
      </c>
      <c r="J6033" s="5">
        <f t="shared" si="5159"/>
        <v>0</v>
      </c>
      <c r="K6033" s="5">
        <f t="shared" si="5159"/>
        <v>0</v>
      </c>
      <c r="L6033" s="5">
        <f t="shared" si="5159"/>
        <v>45.7</v>
      </c>
      <c r="M6033" s="5">
        <f t="shared" si="5125"/>
        <v>4399.9000000000005</v>
      </c>
      <c r="N6033" s="5">
        <f>N6034</f>
        <v>4399.8999999999996</v>
      </c>
      <c r="O6033" s="5">
        <f>O6034</f>
        <v>2902.7750000000001</v>
      </c>
      <c r="P6033" s="5">
        <f t="shared" ref="P6033:V6034" si="5160">P6034</f>
        <v>0</v>
      </c>
      <c r="Q6033" s="5">
        <f t="shared" si="5160"/>
        <v>0</v>
      </c>
      <c r="R6033" s="5">
        <f t="shared" si="5160"/>
        <v>0</v>
      </c>
      <c r="S6033" s="5">
        <f t="shared" si="5160"/>
        <v>0</v>
      </c>
      <c r="T6033" s="5">
        <f t="shared" si="5160"/>
        <v>1366.91245</v>
      </c>
      <c r="U6033" s="5">
        <f t="shared" si="5160"/>
        <v>0</v>
      </c>
      <c r="V6033" s="42">
        <f t="shared" si="5160"/>
        <v>0</v>
      </c>
      <c r="W6033" s="5">
        <f t="shared" si="5156"/>
        <v>31.066898111320718</v>
      </c>
      <c r="X6033" s="27"/>
    </row>
    <row r="6034" spans="1:24" ht="78.75" customHeight="1" x14ac:dyDescent="0.3">
      <c r="A6034" s="4" t="s">
        <v>435</v>
      </c>
      <c r="B6034" s="4" t="s">
        <v>1801</v>
      </c>
      <c r="C6034" s="4" t="s">
        <v>437</v>
      </c>
      <c r="D6034" s="4" t="s">
        <v>18</v>
      </c>
      <c r="E6034" s="14" t="s">
        <v>528</v>
      </c>
      <c r="F6034" s="5">
        <f t="shared" si="5159"/>
        <v>4354.2000000000007</v>
      </c>
      <c r="G6034" s="5">
        <f t="shared" si="5159"/>
        <v>4351.8</v>
      </c>
      <c r="H6034" s="5">
        <f t="shared" si="5159"/>
        <v>4350.1000000000004</v>
      </c>
      <c r="I6034" s="5">
        <f t="shared" si="5159"/>
        <v>0</v>
      </c>
      <c r="J6034" s="5">
        <f t="shared" si="5159"/>
        <v>0</v>
      </c>
      <c r="K6034" s="5">
        <f t="shared" si="5159"/>
        <v>0</v>
      </c>
      <c r="L6034" s="5">
        <f t="shared" si="5159"/>
        <v>45.7</v>
      </c>
      <c r="M6034" s="5">
        <f t="shared" si="5125"/>
        <v>4399.9000000000005</v>
      </c>
      <c r="N6034" s="5">
        <f>N6035</f>
        <v>4399.8999999999996</v>
      </c>
      <c r="O6034" s="5">
        <f>O6035</f>
        <v>2902.7750000000001</v>
      </c>
      <c r="P6034" s="5">
        <f t="shared" si="5160"/>
        <v>0</v>
      </c>
      <c r="Q6034" s="5">
        <f t="shared" si="5160"/>
        <v>0</v>
      </c>
      <c r="R6034" s="5">
        <f t="shared" si="5160"/>
        <v>0</v>
      </c>
      <c r="S6034" s="5">
        <f t="shared" si="5160"/>
        <v>0</v>
      </c>
      <c r="T6034" s="5">
        <f t="shared" si="5160"/>
        <v>1366.91245</v>
      </c>
      <c r="U6034" s="5">
        <f t="shared" si="5160"/>
        <v>0</v>
      </c>
      <c r="V6034" s="42">
        <f t="shared" si="5160"/>
        <v>0</v>
      </c>
      <c r="W6034" s="5">
        <f t="shared" si="5156"/>
        <v>31.066898111320718</v>
      </c>
      <c r="X6034" s="27"/>
    </row>
    <row r="6035" spans="1:24" ht="31.5" customHeight="1" x14ac:dyDescent="0.3">
      <c r="A6035" s="4" t="s">
        <v>435</v>
      </c>
      <c r="B6035" s="4" t="s">
        <v>1801</v>
      </c>
      <c r="C6035" s="4" t="s">
        <v>437</v>
      </c>
      <c r="D6035" s="4" t="s">
        <v>28</v>
      </c>
      <c r="E6035" s="14" t="s">
        <v>530</v>
      </c>
      <c r="F6035" s="5">
        <v>4354.2000000000007</v>
      </c>
      <c r="G6035" s="5">
        <v>4351.8</v>
      </c>
      <c r="H6035" s="5">
        <v>4350.1000000000004</v>
      </c>
      <c r="I6035" s="5"/>
      <c r="J6035" s="5"/>
      <c r="K6035" s="5"/>
      <c r="L6035" s="5">
        <v>45.7</v>
      </c>
      <c r="M6035" s="5">
        <f t="shared" si="5125"/>
        <v>4399.9000000000005</v>
      </c>
      <c r="N6035" s="5">
        <v>4399.8999999999996</v>
      </c>
      <c r="O6035" s="5">
        <v>2902.7750000000001</v>
      </c>
      <c r="P6035" s="5">
        <v>0</v>
      </c>
      <c r="Q6035" s="5">
        <v>0</v>
      </c>
      <c r="R6035" s="5">
        <v>0</v>
      </c>
      <c r="S6035" s="5">
        <v>0</v>
      </c>
      <c r="T6035" s="5">
        <v>1366.91245</v>
      </c>
      <c r="U6035" s="5">
        <v>0</v>
      </c>
      <c r="V6035" s="42">
        <v>0</v>
      </c>
      <c r="W6035" s="5">
        <f t="shared" si="5156"/>
        <v>31.066898111320718</v>
      </c>
      <c r="X6035" s="27"/>
    </row>
    <row r="6036" spans="1:24" ht="15.75" customHeight="1" x14ac:dyDescent="0.3">
      <c r="A6036" s="4" t="s">
        <v>435</v>
      </c>
      <c r="B6036" s="4" t="s">
        <v>1801</v>
      </c>
      <c r="C6036" s="4" t="s">
        <v>442</v>
      </c>
      <c r="D6036" s="4"/>
      <c r="E6036" s="14" t="s">
        <v>829</v>
      </c>
      <c r="F6036" s="5">
        <f t="shared" ref="F6036:L6036" si="5161">F6037+F6040</f>
        <v>105708.5</v>
      </c>
      <c r="G6036" s="5">
        <f t="shared" si="5161"/>
        <v>103570.1</v>
      </c>
      <c r="H6036" s="5">
        <f t="shared" si="5161"/>
        <v>101263.6</v>
      </c>
      <c r="I6036" s="5">
        <f t="shared" si="5161"/>
        <v>0</v>
      </c>
      <c r="J6036" s="5">
        <f t="shared" si="5161"/>
        <v>0</v>
      </c>
      <c r="K6036" s="5">
        <f t="shared" si="5161"/>
        <v>0</v>
      </c>
      <c r="L6036" s="5">
        <f t="shared" si="5161"/>
        <v>-1462.38</v>
      </c>
      <c r="M6036" s="5">
        <f t="shared" si="5125"/>
        <v>104246.12</v>
      </c>
      <c r="N6036" s="5">
        <f>N6037+N6040</f>
        <v>104126.08499999999</v>
      </c>
      <c r="O6036" s="5">
        <f>O6037+O6040</f>
        <v>66649.17</v>
      </c>
      <c r="P6036" s="5">
        <f t="shared" ref="P6036:V6036" si="5162">P6037+P6040</f>
        <v>0</v>
      </c>
      <c r="Q6036" s="5">
        <f t="shared" si="5162"/>
        <v>0</v>
      </c>
      <c r="R6036" s="5">
        <f t="shared" si="5162"/>
        <v>0</v>
      </c>
      <c r="S6036" s="5">
        <f t="shared" si="5162"/>
        <v>0</v>
      </c>
      <c r="T6036" s="5">
        <f t="shared" si="5162"/>
        <v>101586.26622999999</v>
      </c>
      <c r="U6036" s="5">
        <f t="shared" si="5162"/>
        <v>0</v>
      </c>
      <c r="V6036" s="42">
        <f t="shared" si="5162"/>
        <v>0</v>
      </c>
      <c r="W6036" s="5">
        <f t="shared" si="5156"/>
        <v>97.560823716746867</v>
      </c>
      <c r="X6036" s="27"/>
    </row>
    <row r="6037" spans="1:24" ht="31.5" customHeight="1" x14ac:dyDescent="0.3">
      <c r="A6037" s="4" t="s">
        <v>435</v>
      </c>
      <c r="B6037" s="4" t="s">
        <v>1801</v>
      </c>
      <c r="C6037" s="4" t="s">
        <v>438</v>
      </c>
      <c r="D6037" s="4"/>
      <c r="E6037" s="14" t="s">
        <v>827</v>
      </c>
      <c r="F6037" s="5">
        <f t="shared" ref="F6037:L6038" si="5163">F6038</f>
        <v>75233.600000000006</v>
      </c>
      <c r="G6037" s="5">
        <f t="shared" si="5163"/>
        <v>75233.600000000006</v>
      </c>
      <c r="H6037" s="5">
        <f t="shared" si="5163"/>
        <v>75233.600000000006</v>
      </c>
      <c r="I6037" s="5">
        <f t="shared" si="5163"/>
        <v>0</v>
      </c>
      <c r="J6037" s="5">
        <f t="shared" si="5163"/>
        <v>0</v>
      </c>
      <c r="K6037" s="5">
        <f t="shared" si="5163"/>
        <v>0</v>
      </c>
      <c r="L6037" s="5">
        <f t="shared" si="5163"/>
        <v>789.9</v>
      </c>
      <c r="M6037" s="5">
        <f t="shared" si="5125"/>
        <v>76023.5</v>
      </c>
      <c r="N6037" s="5">
        <f>N6038</f>
        <v>83905.5</v>
      </c>
      <c r="O6037" s="5">
        <f>O6038</f>
        <v>48270</v>
      </c>
      <c r="P6037" s="5">
        <f t="shared" ref="P6037:V6038" si="5164">P6038</f>
        <v>0</v>
      </c>
      <c r="Q6037" s="5">
        <f t="shared" si="5164"/>
        <v>0</v>
      </c>
      <c r="R6037" s="5">
        <f t="shared" si="5164"/>
        <v>0</v>
      </c>
      <c r="S6037" s="5">
        <f t="shared" si="5164"/>
        <v>0</v>
      </c>
      <c r="T6037" s="5">
        <f t="shared" si="5164"/>
        <v>83898.071299999996</v>
      </c>
      <c r="U6037" s="5">
        <f t="shared" si="5164"/>
        <v>0</v>
      </c>
      <c r="V6037" s="42">
        <f t="shared" si="5164"/>
        <v>0</v>
      </c>
      <c r="W6037" s="5">
        <f t="shared" si="5156"/>
        <v>99.991146349166613</v>
      </c>
      <c r="X6037" s="27"/>
    </row>
    <row r="6038" spans="1:24" ht="78.75" customHeight="1" x14ac:dyDescent="0.3">
      <c r="A6038" s="4" t="s">
        <v>435</v>
      </c>
      <c r="B6038" s="4" t="s">
        <v>1801</v>
      </c>
      <c r="C6038" s="4" t="s">
        <v>438</v>
      </c>
      <c r="D6038" s="4" t="s">
        <v>18</v>
      </c>
      <c r="E6038" s="14" t="s">
        <v>528</v>
      </c>
      <c r="F6038" s="5">
        <f t="shared" si="5163"/>
        <v>75233.600000000006</v>
      </c>
      <c r="G6038" s="5">
        <f t="shared" si="5163"/>
        <v>75233.600000000006</v>
      </c>
      <c r="H6038" s="5">
        <f t="shared" si="5163"/>
        <v>75233.600000000006</v>
      </c>
      <c r="I6038" s="5">
        <f t="shared" si="5163"/>
        <v>0</v>
      </c>
      <c r="J6038" s="5">
        <f t="shared" si="5163"/>
        <v>0</v>
      </c>
      <c r="K6038" s="5">
        <f t="shared" si="5163"/>
        <v>0</v>
      </c>
      <c r="L6038" s="5">
        <f t="shared" si="5163"/>
        <v>789.9</v>
      </c>
      <c r="M6038" s="5">
        <f t="shared" si="5125"/>
        <v>76023.5</v>
      </c>
      <c r="N6038" s="5">
        <f>N6039</f>
        <v>83905.5</v>
      </c>
      <c r="O6038" s="5">
        <f>O6039</f>
        <v>48270</v>
      </c>
      <c r="P6038" s="5">
        <f t="shared" si="5164"/>
        <v>0</v>
      </c>
      <c r="Q6038" s="5">
        <f t="shared" si="5164"/>
        <v>0</v>
      </c>
      <c r="R6038" s="5">
        <f t="shared" si="5164"/>
        <v>0</v>
      </c>
      <c r="S6038" s="5">
        <f t="shared" si="5164"/>
        <v>0</v>
      </c>
      <c r="T6038" s="5">
        <f t="shared" si="5164"/>
        <v>83898.071299999996</v>
      </c>
      <c r="U6038" s="5">
        <f t="shared" si="5164"/>
        <v>0</v>
      </c>
      <c r="V6038" s="42">
        <f t="shared" si="5164"/>
        <v>0</v>
      </c>
      <c r="W6038" s="5">
        <f t="shared" si="5156"/>
        <v>99.991146349166613</v>
      </c>
      <c r="X6038" s="27"/>
    </row>
    <row r="6039" spans="1:24" ht="31.5" customHeight="1" x14ac:dyDescent="0.3">
      <c r="A6039" s="4" t="s">
        <v>435</v>
      </c>
      <c r="B6039" s="4" t="s">
        <v>1801</v>
      </c>
      <c r="C6039" s="4" t="s">
        <v>438</v>
      </c>
      <c r="D6039" s="4" t="s">
        <v>28</v>
      </c>
      <c r="E6039" s="14" t="s">
        <v>530</v>
      </c>
      <c r="F6039" s="5">
        <v>75233.600000000006</v>
      </c>
      <c r="G6039" s="5">
        <v>75233.600000000006</v>
      </c>
      <c r="H6039" s="5">
        <v>75233.600000000006</v>
      </c>
      <c r="I6039" s="5"/>
      <c r="J6039" s="5"/>
      <c r="K6039" s="5"/>
      <c r="L6039" s="5">
        <v>789.9</v>
      </c>
      <c r="M6039" s="5">
        <f t="shared" si="5125"/>
        <v>76023.5</v>
      </c>
      <c r="N6039" s="5">
        <v>83905.5</v>
      </c>
      <c r="O6039" s="5">
        <v>48270</v>
      </c>
      <c r="P6039" s="5">
        <v>0</v>
      </c>
      <c r="Q6039" s="5">
        <v>0</v>
      </c>
      <c r="R6039" s="5">
        <v>0</v>
      </c>
      <c r="S6039" s="5">
        <v>0</v>
      </c>
      <c r="T6039" s="5">
        <v>83898.071299999996</v>
      </c>
      <c r="U6039" s="5">
        <v>0</v>
      </c>
      <c r="V6039" s="42">
        <v>0</v>
      </c>
      <c r="W6039" s="5">
        <f t="shared" si="5156"/>
        <v>99.991146349166613</v>
      </c>
      <c r="X6039" s="27"/>
    </row>
    <row r="6040" spans="1:24" ht="31.5" customHeight="1" x14ac:dyDescent="0.3">
      <c r="A6040" s="4" t="s">
        <v>435</v>
      </c>
      <c r="B6040" s="4" t="s">
        <v>1801</v>
      </c>
      <c r="C6040" s="4" t="s">
        <v>439</v>
      </c>
      <c r="D6040" s="4"/>
      <c r="E6040" s="14" t="s">
        <v>828</v>
      </c>
      <c r="F6040" s="5">
        <f t="shared" ref="F6040:L6040" si="5165">F6041+F6043</f>
        <v>30474.899999999998</v>
      </c>
      <c r="G6040" s="5">
        <f t="shared" si="5165"/>
        <v>28336.5</v>
      </c>
      <c r="H6040" s="5">
        <f t="shared" si="5165"/>
        <v>26030</v>
      </c>
      <c r="I6040" s="5">
        <f t="shared" si="5165"/>
        <v>0</v>
      </c>
      <c r="J6040" s="5">
        <f t="shared" si="5165"/>
        <v>0</v>
      </c>
      <c r="K6040" s="5">
        <f t="shared" si="5165"/>
        <v>0</v>
      </c>
      <c r="L6040" s="5">
        <f t="shared" si="5165"/>
        <v>-2252.2800000000002</v>
      </c>
      <c r="M6040" s="5">
        <f t="shared" si="5125"/>
        <v>28222.62</v>
      </c>
      <c r="N6040" s="5">
        <f>N6041+N6043</f>
        <v>20220.584999999999</v>
      </c>
      <c r="O6040" s="5">
        <f>O6041+O6043</f>
        <v>18379.170000000002</v>
      </c>
      <c r="P6040" s="5">
        <f t="shared" ref="P6040:V6040" si="5166">P6041+P6043</f>
        <v>0</v>
      </c>
      <c r="Q6040" s="5">
        <f t="shared" si="5166"/>
        <v>0</v>
      </c>
      <c r="R6040" s="5">
        <f t="shared" si="5166"/>
        <v>0</v>
      </c>
      <c r="S6040" s="5">
        <f t="shared" si="5166"/>
        <v>0</v>
      </c>
      <c r="T6040" s="5">
        <f t="shared" si="5166"/>
        <v>17688.194930000001</v>
      </c>
      <c r="U6040" s="5">
        <f t="shared" si="5166"/>
        <v>0</v>
      </c>
      <c r="V6040" s="42">
        <f t="shared" si="5166"/>
        <v>0</v>
      </c>
      <c r="W6040" s="5">
        <f t="shared" si="5156"/>
        <v>87.476178013643036</v>
      </c>
      <c r="X6040" s="27"/>
    </row>
    <row r="6041" spans="1:24" ht="78.75" customHeight="1" x14ac:dyDescent="0.3">
      <c r="A6041" s="4" t="s">
        <v>435</v>
      </c>
      <c r="B6041" s="4" t="s">
        <v>1801</v>
      </c>
      <c r="C6041" s="4" t="s">
        <v>439</v>
      </c>
      <c r="D6041" s="4" t="s">
        <v>18</v>
      </c>
      <c r="E6041" s="14" t="s">
        <v>528</v>
      </c>
      <c r="F6041" s="5">
        <f t="shared" ref="F6041:L6041" si="5167">F6042</f>
        <v>797.8</v>
      </c>
      <c r="G6041" s="5">
        <f t="shared" si="5167"/>
        <v>794.8</v>
      </c>
      <c r="H6041" s="5">
        <f t="shared" si="5167"/>
        <v>792.6</v>
      </c>
      <c r="I6041" s="5">
        <f t="shared" si="5167"/>
        <v>0</v>
      </c>
      <c r="J6041" s="5">
        <f t="shared" si="5167"/>
        <v>0</v>
      </c>
      <c r="K6041" s="5">
        <f t="shared" si="5167"/>
        <v>0</v>
      </c>
      <c r="L6041" s="5">
        <f t="shared" si="5167"/>
        <v>0</v>
      </c>
      <c r="M6041" s="5">
        <f t="shared" si="5125"/>
        <v>797.8</v>
      </c>
      <c r="N6041" s="5">
        <f>N6042</f>
        <v>797.8</v>
      </c>
      <c r="O6041" s="5">
        <f>O6042</f>
        <v>620.9</v>
      </c>
      <c r="P6041" s="5">
        <f t="shared" ref="P6041:V6041" si="5168">P6042</f>
        <v>0</v>
      </c>
      <c r="Q6041" s="5">
        <f t="shared" si="5168"/>
        <v>0</v>
      </c>
      <c r="R6041" s="5">
        <f t="shared" si="5168"/>
        <v>0</v>
      </c>
      <c r="S6041" s="5">
        <f t="shared" si="5168"/>
        <v>0</v>
      </c>
      <c r="T6041" s="5">
        <f t="shared" si="5168"/>
        <v>208.67609999999999</v>
      </c>
      <c r="U6041" s="5">
        <f t="shared" si="5168"/>
        <v>0</v>
      </c>
      <c r="V6041" s="42">
        <f t="shared" si="5168"/>
        <v>0</v>
      </c>
      <c r="W6041" s="5">
        <f t="shared" si="5156"/>
        <v>26.156442717473048</v>
      </c>
      <c r="X6041" s="27"/>
    </row>
    <row r="6042" spans="1:24" ht="31.5" customHeight="1" x14ac:dyDescent="0.3">
      <c r="A6042" s="4" t="s">
        <v>435</v>
      </c>
      <c r="B6042" s="4" t="s">
        <v>1801</v>
      </c>
      <c r="C6042" s="4" t="s">
        <v>439</v>
      </c>
      <c r="D6042" s="4" t="s">
        <v>28</v>
      </c>
      <c r="E6042" s="14" t="s">
        <v>530</v>
      </c>
      <c r="F6042" s="5">
        <v>797.8</v>
      </c>
      <c r="G6042" s="5">
        <v>794.8</v>
      </c>
      <c r="H6042" s="5">
        <v>792.6</v>
      </c>
      <c r="I6042" s="5"/>
      <c r="J6042" s="5"/>
      <c r="K6042" s="5"/>
      <c r="L6042" s="5"/>
      <c r="M6042" s="5">
        <f t="shared" si="5125"/>
        <v>797.8</v>
      </c>
      <c r="N6042" s="5">
        <f>673.8+124</f>
        <v>797.8</v>
      </c>
      <c r="O6042" s="5">
        <v>620.9</v>
      </c>
      <c r="P6042" s="5">
        <v>0</v>
      </c>
      <c r="Q6042" s="5">
        <v>0</v>
      </c>
      <c r="R6042" s="5">
        <v>0</v>
      </c>
      <c r="S6042" s="5">
        <v>0</v>
      </c>
      <c r="T6042" s="5">
        <v>208.67609999999999</v>
      </c>
      <c r="U6042" s="5">
        <v>0</v>
      </c>
      <c r="V6042" s="42">
        <v>0</v>
      </c>
      <c r="W6042" s="5">
        <f t="shared" si="5156"/>
        <v>26.156442717473048</v>
      </c>
      <c r="X6042" s="27"/>
    </row>
    <row r="6043" spans="1:24" ht="31.5" customHeight="1" x14ac:dyDescent="0.3">
      <c r="A6043" s="4" t="s">
        <v>435</v>
      </c>
      <c r="B6043" s="4" t="s">
        <v>1801</v>
      </c>
      <c r="C6043" s="4" t="s">
        <v>439</v>
      </c>
      <c r="D6043" s="4" t="s">
        <v>11</v>
      </c>
      <c r="E6043" s="14" t="s">
        <v>531</v>
      </c>
      <c r="F6043" s="5">
        <f t="shared" ref="F6043:L6043" si="5169">F6044</f>
        <v>29677.1</v>
      </c>
      <c r="G6043" s="5">
        <f t="shared" si="5169"/>
        <v>27541.7</v>
      </c>
      <c r="H6043" s="5">
        <f t="shared" si="5169"/>
        <v>25237.4</v>
      </c>
      <c r="I6043" s="5">
        <f t="shared" si="5169"/>
        <v>0</v>
      </c>
      <c r="J6043" s="5">
        <f t="shared" si="5169"/>
        <v>0</v>
      </c>
      <c r="K6043" s="5">
        <f t="shared" si="5169"/>
        <v>0</v>
      </c>
      <c r="L6043" s="5">
        <f t="shared" si="5169"/>
        <v>-2252.2800000000002</v>
      </c>
      <c r="M6043" s="5">
        <f t="shared" si="5125"/>
        <v>27424.82</v>
      </c>
      <c r="N6043" s="5">
        <f>N6044</f>
        <v>19422.785</v>
      </c>
      <c r="O6043" s="5">
        <f>O6044</f>
        <v>17758.27</v>
      </c>
      <c r="P6043" s="5">
        <f t="shared" ref="P6043:V6043" si="5170">P6044</f>
        <v>0</v>
      </c>
      <c r="Q6043" s="5">
        <f t="shared" si="5170"/>
        <v>0</v>
      </c>
      <c r="R6043" s="5">
        <f t="shared" si="5170"/>
        <v>0</v>
      </c>
      <c r="S6043" s="5">
        <f t="shared" si="5170"/>
        <v>0</v>
      </c>
      <c r="T6043" s="5">
        <f t="shared" si="5170"/>
        <v>17479.518830000001</v>
      </c>
      <c r="U6043" s="5">
        <f t="shared" si="5170"/>
        <v>0</v>
      </c>
      <c r="V6043" s="42">
        <f t="shared" si="5170"/>
        <v>0</v>
      </c>
      <c r="W6043" s="5">
        <f t="shared" si="5156"/>
        <v>89.994914889908955</v>
      </c>
      <c r="X6043" s="27"/>
    </row>
    <row r="6044" spans="1:24" ht="31.5" customHeight="1" x14ac:dyDescent="0.3">
      <c r="A6044" s="4" t="s">
        <v>435</v>
      </c>
      <c r="B6044" s="4" t="s">
        <v>1801</v>
      </c>
      <c r="C6044" s="4" t="s">
        <v>439</v>
      </c>
      <c r="D6044" s="4" t="s">
        <v>12</v>
      </c>
      <c r="E6044" s="14" t="s">
        <v>532</v>
      </c>
      <c r="F6044" s="5">
        <v>29677.1</v>
      </c>
      <c r="G6044" s="5">
        <v>27541.7</v>
      </c>
      <c r="H6044" s="5">
        <v>25237.4</v>
      </c>
      <c r="I6044" s="5"/>
      <c r="J6044" s="5"/>
      <c r="K6044" s="5"/>
      <c r="L6044" s="5">
        <v>-2252.2800000000002</v>
      </c>
      <c r="M6044" s="5">
        <f t="shared" si="5125"/>
        <v>27424.82</v>
      </c>
      <c r="N6044" s="5">
        <v>19422.785</v>
      </c>
      <c r="O6044" s="5">
        <v>17758.27</v>
      </c>
      <c r="P6044" s="5">
        <v>0</v>
      </c>
      <c r="Q6044" s="5">
        <v>0</v>
      </c>
      <c r="R6044" s="5">
        <v>0</v>
      </c>
      <c r="S6044" s="5">
        <v>0</v>
      </c>
      <c r="T6044" s="5">
        <v>17479.518830000001</v>
      </c>
      <c r="U6044" s="5">
        <v>0</v>
      </c>
      <c r="V6044" s="42">
        <v>0</v>
      </c>
      <c r="W6044" s="5">
        <f t="shared" si="5156"/>
        <v>89.994914889908955</v>
      </c>
      <c r="X6044" s="27"/>
    </row>
    <row r="6045" spans="1:24" ht="47.25" customHeight="1" x14ac:dyDescent="0.3">
      <c r="A6045" s="4" t="s">
        <v>435</v>
      </c>
      <c r="B6045" s="4" t="s">
        <v>1801</v>
      </c>
      <c r="C6045" s="4" t="s">
        <v>38</v>
      </c>
      <c r="D6045" s="4"/>
      <c r="E6045" s="14" t="s">
        <v>838</v>
      </c>
      <c r="F6045" s="5">
        <f t="shared" ref="F6045:L6048" si="5171">F6046</f>
        <v>0</v>
      </c>
      <c r="G6045" s="5">
        <f t="shared" si="5171"/>
        <v>0</v>
      </c>
      <c r="H6045" s="5">
        <f t="shared" si="5171"/>
        <v>0</v>
      </c>
      <c r="I6045" s="5">
        <f t="shared" si="5171"/>
        <v>0</v>
      </c>
      <c r="J6045" s="5">
        <f t="shared" si="5171"/>
        <v>0</v>
      </c>
      <c r="K6045" s="5">
        <f t="shared" si="5171"/>
        <v>0</v>
      </c>
      <c r="L6045" s="5">
        <f t="shared" si="5171"/>
        <v>0</v>
      </c>
      <c r="M6045" s="5">
        <f t="shared" si="5125"/>
        <v>0</v>
      </c>
      <c r="N6045" s="5">
        <f t="shared" ref="N6045:O6048" si="5172">N6046</f>
        <v>62.174999999999997</v>
      </c>
      <c r="O6045" s="5">
        <f t="shared" si="5172"/>
        <v>62.174999999999997</v>
      </c>
      <c r="P6045" s="5">
        <f t="shared" ref="P6045:V6048" si="5173">P6046</f>
        <v>0</v>
      </c>
      <c r="Q6045" s="5">
        <f t="shared" si="5173"/>
        <v>0</v>
      </c>
      <c r="R6045" s="5">
        <f t="shared" si="5173"/>
        <v>0</v>
      </c>
      <c r="S6045" s="5">
        <f t="shared" si="5173"/>
        <v>0</v>
      </c>
      <c r="T6045" s="5">
        <f t="shared" si="5173"/>
        <v>62.104559999999999</v>
      </c>
      <c r="U6045" s="5">
        <f t="shared" si="5173"/>
        <v>0</v>
      </c>
      <c r="V6045" s="42">
        <f t="shared" si="5173"/>
        <v>0</v>
      </c>
      <c r="W6045" s="5">
        <f t="shared" si="5156"/>
        <v>99.88670687575393</v>
      </c>
      <c r="X6045" s="27"/>
    </row>
    <row r="6046" spans="1:24" ht="47.25" customHeight="1" x14ac:dyDescent="0.3">
      <c r="A6046" s="4" t="s">
        <v>435</v>
      </c>
      <c r="B6046" s="4" t="s">
        <v>1801</v>
      </c>
      <c r="C6046" s="4" t="s">
        <v>1355</v>
      </c>
      <c r="D6046" s="4"/>
      <c r="E6046" s="14" t="s">
        <v>1357</v>
      </c>
      <c r="F6046" s="5">
        <f t="shared" si="5171"/>
        <v>0</v>
      </c>
      <c r="G6046" s="5">
        <f t="shared" si="5171"/>
        <v>0</v>
      </c>
      <c r="H6046" s="5">
        <f t="shared" si="5171"/>
        <v>0</v>
      </c>
      <c r="I6046" s="5">
        <f t="shared" si="5171"/>
        <v>0</v>
      </c>
      <c r="J6046" s="5">
        <f t="shared" si="5171"/>
        <v>0</v>
      </c>
      <c r="K6046" s="5">
        <f t="shared" si="5171"/>
        <v>0</v>
      </c>
      <c r="L6046" s="5">
        <f t="shared" si="5171"/>
        <v>0</v>
      </c>
      <c r="M6046" s="5">
        <f t="shared" si="5125"/>
        <v>0</v>
      </c>
      <c r="N6046" s="5">
        <f t="shared" si="5172"/>
        <v>62.174999999999997</v>
      </c>
      <c r="O6046" s="5">
        <f t="shared" si="5172"/>
        <v>62.174999999999997</v>
      </c>
      <c r="P6046" s="5">
        <f t="shared" si="5173"/>
        <v>0</v>
      </c>
      <c r="Q6046" s="5">
        <f t="shared" si="5173"/>
        <v>0</v>
      </c>
      <c r="R6046" s="5">
        <f t="shared" si="5173"/>
        <v>0</v>
      </c>
      <c r="S6046" s="5">
        <f t="shared" si="5173"/>
        <v>0</v>
      </c>
      <c r="T6046" s="5">
        <f t="shared" si="5173"/>
        <v>62.104559999999999</v>
      </c>
      <c r="U6046" s="5">
        <f t="shared" si="5173"/>
        <v>0</v>
      </c>
      <c r="V6046" s="42">
        <f t="shared" si="5173"/>
        <v>0</v>
      </c>
      <c r="W6046" s="5">
        <f t="shared" si="5156"/>
        <v>99.88670687575393</v>
      </c>
      <c r="X6046" s="27"/>
    </row>
    <row r="6047" spans="1:24" ht="31.5" customHeight="1" x14ac:dyDescent="0.3">
      <c r="A6047" s="4" t="s">
        <v>435</v>
      </c>
      <c r="B6047" s="4" t="s">
        <v>1801</v>
      </c>
      <c r="C6047" s="4" t="s">
        <v>1356</v>
      </c>
      <c r="D6047" s="4"/>
      <c r="E6047" s="14" t="s">
        <v>1358</v>
      </c>
      <c r="F6047" s="5">
        <f t="shared" si="5171"/>
        <v>0</v>
      </c>
      <c r="G6047" s="5">
        <f t="shared" si="5171"/>
        <v>0</v>
      </c>
      <c r="H6047" s="5">
        <f t="shared" si="5171"/>
        <v>0</v>
      </c>
      <c r="I6047" s="5">
        <f t="shared" si="5171"/>
        <v>0</v>
      </c>
      <c r="J6047" s="5">
        <f t="shared" si="5171"/>
        <v>0</v>
      </c>
      <c r="K6047" s="5">
        <f t="shared" si="5171"/>
        <v>0</v>
      </c>
      <c r="L6047" s="5">
        <f t="shared" si="5171"/>
        <v>0</v>
      </c>
      <c r="M6047" s="5">
        <f t="shared" si="5125"/>
        <v>0</v>
      </c>
      <c r="N6047" s="5">
        <f t="shared" si="5172"/>
        <v>62.174999999999997</v>
      </c>
      <c r="O6047" s="5">
        <f t="shared" si="5172"/>
        <v>62.174999999999997</v>
      </c>
      <c r="P6047" s="5">
        <f t="shared" si="5173"/>
        <v>0</v>
      </c>
      <c r="Q6047" s="5">
        <f t="shared" si="5173"/>
        <v>0</v>
      </c>
      <c r="R6047" s="5">
        <f t="shared" si="5173"/>
        <v>0</v>
      </c>
      <c r="S6047" s="5">
        <f t="shared" si="5173"/>
        <v>0</v>
      </c>
      <c r="T6047" s="5">
        <f t="shared" si="5173"/>
        <v>62.104559999999999</v>
      </c>
      <c r="U6047" s="5">
        <f t="shared" si="5173"/>
        <v>0</v>
      </c>
      <c r="V6047" s="42">
        <f t="shared" si="5173"/>
        <v>0</v>
      </c>
      <c r="W6047" s="5">
        <f t="shared" si="5156"/>
        <v>99.88670687575393</v>
      </c>
      <c r="X6047" s="27"/>
    </row>
    <row r="6048" spans="1:24" ht="31.5" customHeight="1" x14ac:dyDescent="0.3">
      <c r="A6048" s="4" t="s">
        <v>435</v>
      </c>
      <c r="B6048" s="4" t="s">
        <v>1801</v>
      </c>
      <c r="C6048" s="4" t="s">
        <v>1356</v>
      </c>
      <c r="D6048" s="4" t="s">
        <v>11</v>
      </c>
      <c r="E6048" s="14" t="s">
        <v>531</v>
      </c>
      <c r="F6048" s="5">
        <f t="shared" si="5171"/>
        <v>0</v>
      </c>
      <c r="G6048" s="5">
        <f t="shared" si="5171"/>
        <v>0</v>
      </c>
      <c r="H6048" s="5">
        <f t="shared" si="5171"/>
        <v>0</v>
      </c>
      <c r="I6048" s="5">
        <f t="shared" si="5171"/>
        <v>0</v>
      </c>
      <c r="J6048" s="5">
        <f t="shared" si="5171"/>
        <v>0</v>
      </c>
      <c r="K6048" s="5">
        <f t="shared" si="5171"/>
        <v>0</v>
      </c>
      <c r="L6048" s="5">
        <f t="shared" si="5171"/>
        <v>0</v>
      </c>
      <c r="M6048" s="5">
        <f t="shared" si="5125"/>
        <v>0</v>
      </c>
      <c r="N6048" s="5">
        <f t="shared" si="5172"/>
        <v>62.174999999999997</v>
      </c>
      <c r="O6048" s="5">
        <f t="shared" si="5172"/>
        <v>62.174999999999997</v>
      </c>
      <c r="P6048" s="5">
        <f t="shared" si="5173"/>
        <v>0</v>
      </c>
      <c r="Q6048" s="5">
        <f t="shared" si="5173"/>
        <v>0</v>
      </c>
      <c r="R6048" s="5">
        <f t="shared" si="5173"/>
        <v>0</v>
      </c>
      <c r="S6048" s="5">
        <f t="shared" si="5173"/>
        <v>0</v>
      </c>
      <c r="T6048" s="5">
        <f t="shared" si="5173"/>
        <v>62.104559999999999</v>
      </c>
      <c r="U6048" s="5">
        <f t="shared" si="5173"/>
        <v>0</v>
      </c>
      <c r="V6048" s="42">
        <f t="shared" si="5173"/>
        <v>0</v>
      </c>
      <c r="W6048" s="5">
        <f t="shared" si="5156"/>
        <v>99.88670687575393</v>
      </c>
      <c r="X6048" s="27"/>
    </row>
    <row r="6049" spans="1:24" ht="31.5" customHeight="1" x14ac:dyDescent="0.3">
      <c r="A6049" s="4" t="s">
        <v>435</v>
      </c>
      <c r="B6049" s="4" t="s">
        <v>1801</v>
      </c>
      <c r="C6049" s="4" t="s">
        <v>1356</v>
      </c>
      <c r="D6049" s="4" t="s">
        <v>12</v>
      </c>
      <c r="E6049" s="14" t="s">
        <v>532</v>
      </c>
      <c r="F6049" s="5"/>
      <c r="G6049" s="5"/>
      <c r="H6049" s="5"/>
      <c r="I6049" s="5"/>
      <c r="J6049" s="5"/>
      <c r="K6049" s="5"/>
      <c r="L6049" s="5"/>
      <c r="M6049" s="5">
        <f t="shared" si="5125"/>
        <v>0</v>
      </c>
      <c r="N6049" s="5">
        <v>62.174999999999997</v>
      </c>
      <c r="O6049" s="5">
        <v>62.174999999999997</v>
      </c>
      <c r="P6049" s="5">
        <v>0</v>
      </c>
      <c r="Q6049" s="5">
        <v>0</v>
      </c>
      <c r="R6049" s="5">
        <v>0</v>
      </c>
      <c r="S6049" s="5">
        <v>0</v>
      </c>
      <c r="T6049" s="5">
        <v>62.104559999999999</v>
      </c>
      <c r="U6049" s="5">
        <v>0</v>
      </c>
      <c r="V6049" s="42">
        <v>0</v>
      </c>
      <c r="W6049" s="5">
        <f t="shared" si="5156"/>
        <v>99.88670687575393</v>
      </c>
      <c r="X6049" s="27"/>
    </row>
    <row r="6050" spans="1:24" s="10" customFormat="1" ht="15.75" customHeight="1" x14ac:dyDescent="0.3">
      <c r="A6050" s="9" t="s">
        <v>435</v>
      </c>
      <c r="B6050" s="9" t="s">
        <v>1760</v>
      </c>
      <c r="C6050" s="9"/>
      <c r="D6050" s="9"/>
      <c r="E6050" s="13" t="s">
        <v>506</v>
      </c>
      <c r="F6050" s="11">
        <f t="shared" ref="F6050:L6054" si="5174">F6051</f>
        <v>44893</v>
      </c>
      <c r="G6050" s="11">
        <f t="shared" si="5174"/>
        <v>44893</v>
      </c>
      <c r="H6050" s="11">
        <f t="shared" si="5174"/>
        <v>44951.9</v>
      </c>
      <c r="I6050" s="11">
        <f t="shared" si="5174"/>
        <v>0</v>
      </c>
      <c r="J6050" s="11">
        <f t="shared" si="5174"/>
        <v>0</v>
      </c>
      <c r="K6050" s="11">
        <f t="shared" si="5174"/>
        <v>0</v>
      </c>
      <c r="L6050" s="11">
        <f t="shared" si="5174"/>
        <v>0</v>
      </c>
      <c r="M6050" s="11">
        <f t="shared" si="5125"/>
        <v>44893</v>
      </c>
      <c r="N6050" s="11">
        <f>N6051+N6062</f>
        <v>44950.86</v>
      </c>
      <c r="O6050" s="11">
        <f t="shared" ref="O6050:V6050" si="5175">O6051+O6062</f>
        <v>31902.06</v>
      </c>
      <c r="P6050" s="11">
        <f t="shared" si="5175"/>
        <v>0</v>
      </c>
      <c r="Q6050" s="11">
        <f t="shared" si="5175"/>
        <v>0</v>
      </c>
      <c r="R6050" s="11">
        <f t="shared" si="5175"/>
        <v>0</v>
      </c>
      <c r="S6050" s="11">
        <f t="shared" si="5175"/>
        <v>0</v>
      </c>
      <c r="T6050" s="11">
        <f t="shared" si="5175"/>
        <v>44911.590519999998</v>
      </c>
      <c r="U6050" s="11">
        <f t="shared" si="5175"/>
        <v>0</v>
      </c>
      <c r="V6050" s="41">
        <f t="shared" si="5175"/>
        <v>0</v>
      </c>
      <c r="W6050" s="11">
        <f t="shared" si="5156"/>
        <v>99.912639090776011</v>
      </c>
      <c r="X6050" s="26"/>
    </row>
    <row r="6051" spans="1:24" ht="31.5" customHeight="1" x14ac:dyDescent="0.3">
      <c r="A6051" s="4" t="s">
        <v>435</v>
      </c>
      <c r="B6051" s="4" t="s">
        <v>1760</v>
      </c>
      <c r="C6051" s="4" t="s">
        <v>22</v>
      </c>
      <c r="D6051" s="4"/>
      <c r="E6051" s="14" t="s">
        <v>802</v>
      </c>
      <c r="F6051" s="5">
        <f t="shared" si="5174"/>
        <v>44893</v>
      </c>
      <c r="G6051" s="5">
        <f t="shared" si="5174"/>
        <v>44893</v>
      </c>
      <c r="H6051" s="5">
        <f t="shared" si="5174"/>
        <v>44951.9</v>
      </c>
      <c r="I6051" s="5">
        <f t="shared" si="5174"/>
        <v>0</v>
      </c>
      <c r="J6051" s="5">
        <f t="shared" si="5174"/>
        <v>0</v>
      </c>
      <c r="K6051" s="5">
        <f t="shared" si="5174"/>
        <v>0</v>
      </c>
      <c r="L6051" s="5">
        <f t="shared" si="5174"/>
        <v>0</v>
      </c>
      <c r="M6051" s="5">
        <f t="shared" si="5125"/>
        <v>44893</v>
      </c>
      <c r="N6051" s="5">
        <f t="shared" ref="N6051:O6054" si="5176">N6052</f>
        <v>44893</v>
      </c>
      <c r="O6051" s="5">
        <f t="shared" si="5176"/>
        <v>31844.2</v>
      </c>
      <c r="P6051" s="5">
        <f t="shared" ref="P6051:V6054" si="5177">P6052</f>
        <v>0</v>
      </c>
      <c r="Q6051" s="5">
        <f t="shared" si="5177"/>
        <v>0</v>
      </c>
      <c r="R6051" s="5">
        <f t="shared" si="5177"/>
        <v>0</v>
      </c>
      <c r="S6051" s="5">
        <f t="shared" si="5177"/>
        <v>0</v>
      </c>
      <c r="T6051" s="5">
        <f t="shared" si="5177"/>
        <v>44853.730519999997</v>
      </c>
      <c r="U6051" s="5">
        <f t="shared" si="5177"/>
        <v>0</v>
      </c>
      <c r="V6051" s="42">
        <f t="shared" si="5177"/>
        <v>0</v>
      </c>
      <c r="W6051" s="5">
        <f t="shared" si="5156"/>
        <v>99.91252649633573</v>
      </c>
      <c r="X6051" s="27"/>
    </row>
    <row r="6052" spans="1:24" ht="15.75" customHeight="1" x14ac:dyDescent="0.3">
      <c r="A6052" s="4" t="s">
        <v>435</v>
      </c>
      <c r="B6052" s="4" t="s">
        <v>1760</v>
      </c>
      <c r="C6052" s="4" t="s">
        <v>23</v>
      </c>
      <c r="D6052" s="4"/>
      <c r="E6052" s="14" t="s">
        <v>809</v>
      </c>
      <c r="F6052" s="5">
        <f t="shared" ref="F6052:L6052" si="5178">F6053+F6056+F6059</f>
        <v>44893</v>
      </c>
      <c r="G6052" s="5">
        <f t="shared" si="5178"/>
        <v>44893</v>
      </c>
      <c r="H6052" s="5">
        <f t="shared" si="5178"/>
        <v>44951.9</v>
      </c>
      <c r="I6052" s="5">
        <f t="shared" si="5178"/>
        <v>0</v>
      </c>
      <c r="J6052" s="5">
        <f t="shared" si="5178"/>
        <v>0</v>
      </c>
      <c r="K6052" s="5">
        <f t="shared" si="5178"/>
        <v>0</v>
      </c>
      <c r="L6052" s="5">
        <f t="shared" si="5178"/>
        <v>0</v>
      </c>
      <c r="M6052" s="5">
        <f t="shared" si="5125"/>
        <v>44893</v>
      </c>
      <c r="N6052" s="5">
        <f>N6053+N6056+N6059</f>
        <v>44893</v>
      </c>
      <c r="O6052" s="5">
        <f>O6053+O6056+O6059</f>
        <v>31844.2</v>
      </c>
      <c r="P6052" s="5">
        <f t="shared" ref="P6052:V6052" si="5179">P6053+P6056+P6059</f>
        <v>0</v>
      </c>
      <c r="Q6052" s="5">
        <f t="shared" si="5179"/>
        <v>0</v>
      </c>
      <c r="R6052" s="5">
        <f t="shared" si="5179"/>
        <v>0</v>
      </c>
      <c r="S6052" s="5">
        <f t="shared" si="5179"/>
        <v>0</v>
      </c>
      <c r="T6052" s="5">
        <f t="shared" si="5179"/>
        <v>44853.730519999997</v>
      </c>
      <c r="U6052" s="5">
        <f t="shared" si="5179"/>
        <v>0</v>
      </c>
      <c r="V6052" s="42">
        <f t="shared" si="5179"/>
        <v>0</v>
      </c>
      <c r="W6052" s="5">
        <f t="shared" si="5156"/>
        <v>99.91252649633573</v>
      </c>
      <c r="X6052" s="27"/>
    </row>
    <row r="6053" spans="1:24" ht="31.5" customHeight="1" x14ac:dyDescent="0.3">
      <c r="A6053" s="4" t="s">
        <v>435</v>
      </c>
      <c r="B6053" s="4" t="s">
        <v>1760</v>
      </c>
      <c r="C6053" s="4" t="s">
        <v>409</v>
      </c>
      <c r="D6053" s="4"/>
      <c r="E6053" s="14" t="s">
        <v>811</v>
      </c>
      <c r="F6053" s="5">
        <f t="shared" si="5174"/>
        <v>44834</v>
      </c>
      <c r="G6053" s="5">
        <f t="shared" si="5174"/>
        <v>44834</v>
      </c>
      <c r="H6053" s="5">
        <f t="shared" si="5174"/>
        <v>44834</v>
      </c>
      <c r="I6053" s="5">
        <f t="shared" si="5174"/>
        <v>0</v>
      </c>
      <c r="J6053" s="5">
        <f t="shared" si="5174"/>
        <v>0</v>
      </c>
      <c r="K6053" s="5">
        <f t="shared" si="5174"/>
        <v>0</v>
      </c>
      <c r="L6053" s="5">
        <f t="shared" si="5174"/>
        <v>0</v>
      </c>
      <c r="M6053" s="5">
        <f t="shared" si="5125"/>
        <v>44834</v>
      </c>
      <c r="N6053" s="5">
        <f t="shared" si="5176"/>
        <v>44834</v>
      </c>
      <c r="O6053" s="5">
        <f t="shared" si="5176"/>
        <v>31797</v>
      </c>
      <c r="P6053" s="5">
        <f t="shared" si="5177"/>
        <v>0</v>
      </c>
      <c r="Q6053" s="5">
        <f t="shared" si="5177"/>
        <v>0</v>
      </c>
      <c r="R6053" s="5">
        <f t="shared" si="5177"/>
        <v>0</v>
      </c>
      <c r="S6053" s="5">
        <f t="shared" si="5177"/>
        <v>0</v>
      </c>
      <c r="T6053" s="5">
        <f t="shared" si="5177"/>
        <v>44830.45</v>
      </c>
      <c r="U6053" s="5">
        <f t="shared" si="5177"/>
        <v>0</v>
      </c>
      <c r="V6053" s="42">
        <f t="shared" si="5177"/>
        <v>0</v>
      </c>
      <c r="W6053" s="5">
        <f t="shared" si="5156"/>
        <v>99.992081902127836</v>
      </c>
      <c r="X6053" s="27"/>
    </row>
    <row r="6054" spans="1:24" ht="31.5" customHeight="1" x14ac:dyDescent="0.3">
      <c r="A6054" s="4" t="s">
        <v>435</v>
      </c>
      <c r="B6054" s="4" t="s">
        <v>1760</v>
      </c>
      <c r="C6054" s="4" t="s">
        <v>409</v>
      </c>
      <c r="D6054" s="4" t="s">
        <v>11</v>
      </c>
      <c r="E6054" s="14" t="s">
        <v>531</v>
      </c>
      <c r="F6054" s="5">
        <f t="shared" si="5174"/>
        <v>44834</v>
      </c>
      <c r="G6054" s="5">
        <f t="shared" si="5174"/>
        <v>44834</v>
      </c>
      <c r="H6054" s="5">
        <f t="shared" si="5174"/>
        <v>44834</v>
      </c>
      <c r="I6054" s="5">
        <f t="shared" si="5174"/>
        <v>0</v>
      </c>
      <c r="J6054" s="5">
        <f t="shared" si="5174"/>
        <v>0</v>
      </c>
      <c r="K6054" s="5">
        <f t="shared" si="5174"/>
        <v>0</v>
      </c>
      <c r="L6054" s="5">
        <f t="shared" si="5174"/>
        <v>0</v>
      </c>
      <c r="M6054" s="5">
        <f t="shared" si="5125"/>
        <v>44834</v>
      </c>
      <c r="N6054" s="5">
        <f t="shared" si="5176"/>
        <v>44834</v>
      </c>
      <c r="O6054" s="5">
        <f t="shared" si="5176"/>
        <v>31797</v>
      </c>
      <c r="P6054" s="5">
        <f t="shared" si="5177"/>
        <v>0</v>
      </c>
      <c r="Q6054" s="5">
        <f t="shared" si="5177"/>
        <v>0</v>
      </c>
      <c r="R6054" s="5">
        <f t="shared" si="5177"/>
        <v>0</v>
      </c>
      <c r="S6054" s="5">
        <f t="shared" si="5177"/>
        <v>0</v>
      </c>
      <c r="T6054" s="5">
        <f t="shared" si="5177"/>
        <v>44830.45</v>
      </c>
      <c r="U6054" s="5">
        <f t="shared" si="5177"/>
        <v>0</v>
      </c>
      <c r="V6054" s="42">
        <f t="shared" si="5177"/>
        <v>0</v>
      </c>
      <c r="W6054" s="5">
        <f t="shared" si="5156"/>
        <v>99.992081902127836</v>
      </c>
      <c r="X6054" s="27"/>
    </row>
    <row r="6055" spans="1:24" ht="31.5" customHeight="1" x14ac:dyDescent="0.3">
      <c r="A6055" s="4" t="s">
        <v>435</v>
      </c>
      <c r="B6055" s="4" t="s">
        <v>1760</v>
      </c>
      <c r="C6055" s="4" t="s">
        <v>409</v>
      </c>
      <c r="D6055" s="4" t="s">
        <v>12</v>
      </c>
      <c r="E6055" s="14" t="s">
        <v>532</v>
      </c>
      <c r="F6055" s="5">
        <v>44834</v>
      </c>
      <c r="G6055" s="5">
        <v>44834</v>
      </c>
      <c r="H6055" s="5">
        <v>44834</v>
      </c>
      <c r="I6055" s="5"/>
      <c r="J6055" s="5"/>
      <c r="K6055" s="5"/>
      <c r="L6055" s="5"/>
      <c r="M6055" s="5">
        <f t="shared" si="5125"/>
        <v>44834</v>
      </c>
      <c r="N6055" s="5">
        <v>44834</v>
      </c>
      <c r="O6055" s="5">
        <v>31797</v>
      </c>
      <c r="P6055" s="5">
        <v>0</v>
      </c>
      <c r="Q6055" s="5">
        <v>0</v>
      </c>
      <c r="R6055" s="5">
        <v>0</v>
      </c>
      <c r="S6055" s="5">
        <v>0</v>
      </c>
      <c r="T6055" s="5">
        <v>44830.45</v>
      </c>
      <c r="U6055" s="5">
        <v>0</v>
      </c>
      <c r="V6055" s="42">
        <v>0</v>
      </c>
      <c r="W6055" s="5">
        <f t="shared" si="5156"/>
        <v>99.992081902127836</v>
      </c>
      <c r="X6055" s="27"/>
    </row>
    <row r="6056" spans="1:24" ht="47.25" customHeight="1" x14ac:dyDescent="0.3">
      <c r="A6056" s="4" t="s">
        <v>435</v>
      </c>
      <c r="B6056" s="4" t="s">
        <v>1760</v>
      </c>
      <c r="C6056" s="4" t="s">
        <v>897</v>
      </c>
      <c r="D6056" s="4"/>
      <c r="E6056" s="14" t="s">
        <v>1253</v>
      </c>
      <c r="F6056" s="5">
        <f t="shared" ref="F6056:L6057" si="5180">F6057</f>
        <v>1.5</v>
      </c>
      <c r="G6056" s="5">
        <f t="shared" si="5180"/>
        <v>1.5</v>
      </c>
      <c r="H6056" s="5">
        <f t="shared" si="5180"/>
        <v>2.9</v>
      </c>
      <c r="I6056" s="5">
        <f t="shared" si="5180"/>
        <v>0</v>
      </c>
      <c r="J6056" s="5">
        <f t="shared" si="5180"/>
        <v>0</v>
      </c>
      <c r="K6056" s="5">
        <f t="shared" si="5180"/>
        <v>0</v>
      </c>
      <c r="L6056" s="5">
        <f t="shared" si="5180"/>
        <v>0</v>
      </c>
      <c r="M6056" s="5">
        <f t="shared" si="5125"/>
        <v>1.5</v>
      </c>
      <c r="N6056" s="5">
        <f>N6057</f>
        <v>1.5</v>
      </c>
      <c r="O6056" s="5">
        <f>O6057</f>
        <v>1.2</v>
      </c>
      <c r="P6056" s="5">
        <f t="shared" ref="P6056:V6057" si="5181">P6057</f>
        <v>0</v>
      </c>
      <c r="Q6056" s="5">
        <f t="shared" si="5181"/>
        <v>0</v>
      </c>
      <c r="R6056" s="5">
        <f t="shared" si="5181"/>
        <v>0</v>
      </c>
      <c r="S6056" s="5">
        <f t="shared" si="5181"/>
        <v>0</v>
      </c>
      <c r="T6056" s="5">
        <f t="shared" si="5181"/>
        <v>0.28051999999999999</v>
      </c>
      <c r="U6056" s="5">
        <f t="shared" si="5181"/>
        <v>0</v>
      </c>
      <c r="V6056" s="42">
        <f t="shared" si="5181"/>
        <v>0</v>
      </c>
      <c r="W6056" s="5">
        <f t="shared" si="5156"/>
        <v>18.701333333333334</v>
      </c>
      <c r="X6056" s="27"/>
    </row>
    <row r="6057" spans="1:24" ht="31.5" customHeight="1" x14ac:dyDescent="0.3">
      <c r="A6057" s="4" t="s">
        <v>435</v>
      </c>
      <c r="B6057" s="4" t="s">
        <v>1760</v>
      </c>
      <c r="C6057" s="4" t="s">
        <v>897</v>
      </c>
      <c r="D6057" s="4" t="s">
        <v>11</v>
      </c>
      <c r="E6057" s="14" t="s">
        <v>531</v>
      </c>
      <c r="F6057" s="5">
        <f t="shared" si="5180"/>
        <v>1.5</v>
      </c>
      <c r="G6057" s="5">
        <f t="shared" si="5180"/>
        <v>1.5</v>
      </c>
      <c r="H6057" s="5">
        <f t="shared" si="5180"/>
        <v>2.9</v>
      </c>
      <c r="I6057" s="5">
        <f t="shared" si="5180"/>
        <v>0</v>
      </c>
      <c r="J6057" s="5">
        <f t="shared" si="5180"/>
        <v>0</v>
      </c>
      <c r="K6057" s="5">
        <f t="shared" si="5180"/>
        <v>0</v>
      </c>
      <c r="L6057" s="5">
        <f t="shared" si="5180"/>
        <v>0</v>
      </c>
      <c r="M6057" s="5">
        <f t="shared" si="5125"/>
        <v>1.5</v>
      </c>
      <c r="N6057" s="5">
        <f>N6058</f>
        <v>1.5</v>
      </c>
      <c r="O6057" s="5">
        <f>O6058</f>
        <v>1.2</v>
      </c>
      <c r="P6057" s="5">
        <f t="shared" si="5181"/>
        <v>0</v>
      </c>
      <c r="Q6057" s="5">
        <f t="shared" si="5181"/>
        <v>0</v>
      </c>
      <c r="R6057" s="5">
        <f t="shared" si="5181"/>
        <v>0</v>
      </c>
      <c r="S6057" s="5">
        <f t="shared" si="5181"/>
        <v>0</v>
      </c>
      <c r="T6057" s="5">
        <f t="shared" si="5181"/>
        <v>0.28051999999999999</v>
      </c>
      <c r="U6057" s="5">
        <f t="shared" si="5181"/>
        <v>0</v>
      </c>
      <c r="V6057" s="42">
        <f t="shared" si="5181"/>
        <v>0</v>
      </c>
      <c r="W6057" s="5">
        <f t="shared" si="5156"/>
        <v>18.701333333333334</v>
      </c>
      <c r="X6057" s="27"/>
    </row>
    <row r="6058" spans="1:24" ht="31.5" customHeight="1" x14ac:dyDescent="0.3">
      <c r="A6058" s="4" t="s">
        <v>435</v>
      </c>
      <c r="B6058" s="4" t="s">
        <v>1760</v>
      </c>
      <c r="C6058" s="4" t="s">
        <v>897</v>
      </c>
      <c r="D6058" s="4" t="s">
        <v>12</v>
      </c>
      <c r="E6058" s="14" t="s">
        <v>532</v>
      </c>
      <c r="F6058" s="5">
        <v>1.5</v>
      </c>
      <c r="G6058" s="5">
        <v>1.5</v>
      </c>
      <c r="H6058" s="5">
        <v>2.9</v>
      </c>
      <c r="I6058" s="5"/>
      <c r="J6058" s="5"/>
      <c r="K6058" s="5"/>
      <c r="L6058" s="5"/>
      <c r="M6058" s="5">
        <f t="shared" si="5125"/>
        <v>1.5</v>
      </c>
      <c r="N6058" s="5">
        <v>1.5</v>
      </c>
      <c r="O6058" s="5">
        <v>1.2</v>
      </c>
      <c r="P6058" s="5">
        <v>0</v>
      </c>
      <c r="Q6058" s="5">
        <v>0</v>
      </c>
      <c r="R6058" s="5">
        <v>0</v>
      </c>
      <c r="S6058" s="5">
        <v>0</v>
      </c>
      <c r="T6058" s="5">
        <v>0.28051999999999999</v>
      </c>
      <c r="U6058" s="5">
        <v>0</v>
      </c>
      <c r="V6058" s="42">
        <v>0</v>
      </c>
      <c r="W6058" s="5">
        <f t="shared" si="5156"/>
        <v>18.701333333333334</v>
      </c>
      <c r="X6058" s="27"/>
    </row>
    <row r="6059" spans="1:24" ht="63" customHeight="1" x14ac:dyDescent="0.3">
      <c r="A6059" s="4" t="s">
        <v>435</v>
      </c>
      <c r="B6059" s="4" t="s">
        <v>1760</v>
      </c>
      <c r="C6059" s="4" t="s">
        <v>898</v>
      </c>
      <c r="D6059" s="4"/>
      <c r="E6059" s="14" t="s">
        <v>1254</v>
      </c>
      <c r="F6059" s="5">
        <f t="shared" ref="F6059:L6060" si="5182">F6060</f>
        <v>57.5</v>
      </c>
      <c r="G6059" s="5">
        <f t="shared" si="5182"/>
        <v>57.5</v>
      </c>
      <c r="H6059" s="5">
        <f t="shared" si="5182"/>
        <v>115</v>
      </c>
      <c r="I6059" s="5">
        <f t="shared" si="5182"/>
        <v>0</v>
      </c>
      <c r="J6059" s="5">
        <f t="shared" si="5182"/>
        <v>0</v>
      </c>
      <c r="K6059" s="5">
        <f t="shared" si="5182"/>
        <v>0</v>
      </c>
      <c r="L6059" s="5">
        <f t="shared" si="5182"/>
        <v>0</v>
      </c>
      <c r="M6059" s="5">
        <f t="shared" si="5125"/>
        <v>57.5</v>
      </c>
      <c r="N6059" s="5">
        <f>N6060</f>
        <v>57.5</v>
      </c>
      <c r="O6059" s="5">
        <f>O6060</f>
        <v>46</v>
      </c>
      <c r="P6059" s="5">
        <f t="shared" ref="P6059:V6060" si="5183">P6060</f>
        <v>0</v>
      </c>
      <c r="Q6059" s="5">
        <f t="shared" si="5183"/>
        <v>0</v>
      </c>
      <c r="R6059" s="5">
        <f t="shared" si="5183"/>
        <v>0</v>
      </c>
      <c r="S6059" s="5">
        <f t="shared" si="5183"/>
        <v>0</v>
      </c>
      <c r="T6059" s="5">
        <f t="shared" si="5183"/>
        <v>23</v>
      </c>
      <c r="U6059" s="5">
        <f t="shared" si="5183"/>
        <v>0</v>
      </c>
      <c r="V6059" s="42">
        <f t="shared" si="5183"/>
        <v>0</v>
      </c>
      <c r="W6059" s="5">
        <f t="shared" si="5156"/>
        <v>40</v>
      </c>
      <c r="X6059" s="27"/>
    </row>
    <row r="6060" spans="1:24" ht="15.75" customHeight="1" x14ac:dyDescent="0.3">
      <c r="A6060" s="4" t="s">
        <v>435</v>
      </c>
      <c r="B6060" s="4" t="s">
        <v>1760</v>
      </c>
      <c r="C6060" s="4" t="s">
        <v>898</v>
      </c>
      <c r="D6060" s="4" t="s">
        <v>131</v>
      </c>
      <c r="E6060" s="14" t="s">
        <v>533</v>
      </c>
      <c r="F6060" s="5">
        <f t="shared" si="5182"/>
        <v>57.5</v>
      </c>
      <c r="G6060" s="5">
        <f t="shared" si="5182"/>
        <v>57.5</v>
      </c>
      <c r="H6060" s="5">
        <f t="shared" si="5182"/>
        <v>115</v>
      </c>
      <c r="I6060" s="5">
        <f t="shared" si="5182"/>
        <v>0</v>
      </c>
      <c r="J6060" s="5">
        <f t="shared" si="5182"/>
        <v>0</v>
      </c>
      <c r="K6060" s="5">
        <f t="shared" si="5182"/>
        <v>0</v>
      </c>
      <c r="L6060" s="5">
        <f t="shared" si="5182"/>
        <v>0</v>
      </c>
      <c r="M6060" s="5">
        <f t="shared" si="5125"/>
        <v>57.5</v>
      </c>
      <c r="N6060" s="5">
        <f>N6061</f>
        <v>57.5</v>
      </c>
      <c r="O6060" s="5">
        <f>O6061</f>
        <v>46</v>
      </c>
      <c r="P6060" s="5">
        <f t="shared" si="5183"/>
        <v>0</v>
      </c>
      <c r="Q6060" s="5">
        <f t="shared" si="5183"/>
        <v>0</v>
      </c>
      <c r="R6060" s="5">
        <f t="shared" si="5183"/>
        <v>0</v>
      </c>
      <c r="S6060" s="5">
        <f t="shared" si="5183"/>
        <v>0</v>
      </c>
      <c r="T6060" s="5">
        <f t="shared" si="5183"/>
        <v>23</v>
      </c>
      <c r="U6060" s="5">
        <f t="shared" si="5183"/>
        <v>0</v>
      </c>
      <c r="V6060" s="42">
        <f t="shared" si="5183"/>
        <v>0</v>
      </c>
      <c r="W6060" s="5">
        <f t="shared" si="5156"/>
        <v>40</v>
      </c>
      <c r="X6060" s="27"/>
    </row>
    <row r="6061" spans="1:24" ht="15.75" customHeight="1" x14ac:dyDescent="0.3">
      <c r="A6061" s="4" t="s">
        <v>435</v>
      </c>
      <c r="B6061" s="4" t="s">
        <v>1760</v>
      </c>
      <c r="C6061" s="4" t="s">
        <v>898</v>
      </c>
      <c r="D6061" s="4" t="s">
        <v>394</v>
      </c>
      <c r="E6061" s="14" t="s">
        <v>538</v>
      </c>
      <c r="F6061" s="5">
        <v>57.5</v>
      </c>
      <c r="G6061" s="5">
        <v>57.5</v>
      </c>
      <c r="H6061" s="5">
        <v>115</v>
      </c>
      <c r="I6061" s="5"/>
      <c r="J6061" s="5"/>
      <c r="K6061" s="5"/>
      <c r="L6061" s="5"/>
      <c r="M6061" s="5">
        <f t="shared" si="5125"/>
        <v>57.5</v>
      </c>
      <c r="N6061" s="5">
        <v>57.5</v>
      </c>
      <c r="O6061" s="5">
        <v>46</v>
      </c>
      <c r="P6061" s="5">
        <v>0</v>
      </c>
      <c r="Q6061" s="5">
        <v>0</v>
      </c>
      <c r="R6061" s="5">
        <v>0</v>
      </c>
      <c r="S6061" s="5">
        <v>0</v>
      </c>
      <c r="T6061" s="5">
        <v>23</v>
      </c>
      <c r="U6061" s="5">
        <v>0</v>
      </c>
      <c r="V6061" s="42">
        <v>0</v>
      </c>
      <c r="W6061" s="5">
        <f t="shared" si="5156"/>
        <v>40</v>
      </c>
      <c r="X6061" s="27"/>
    </row>
    <row r="6062" spans="1:24" ht="47.25" customHeight="1" x14ac:dyDescent="0.3">
      <c r="A6062" s="4" t="s">
        <v>435</v>
      </c>
      <c r="B6062" s="4" t="s">
        <v>1760</v>
      </c>
      <c r="C6062" s="4" t="s">
        <v>38</v>
      </c>
      <c r="D6062" s="4"/>
      <c r="E6062" s="14" t="s">
        <v>838</v>
      </c>
      <c r="F6062" s="5"/>
      <c r="G6062" s="5"/>
      <c r="H6062" s="5"/>
      <c r="I6062" s="5"/>
      <c r="J6062" s="5"/>
      <c r="K6062" s="5"/>
      <c r="L6062" s="5"/>
      <c r="M6062" s="5">
        <v>0</v>
      </c>
      <c r="N6062" s="5">
        <f>N6063</f>
        <v>57.86</v>
      </c>
      <c r="O6062" s="5">
        <f t="shared" ref="O6062:V6065" si="5184">O6063</f>
        <v>57.86</v>
      </c>
      <c r="P6062" s="5">
        <f t="shared" si="5184"/>
        <v>0</v>
      </c>
      <c r="Q6062" s="5">
        <f t="shared" si="5184"/>
        <v>0</v>
      </c>
      <c r="R6062" s="5">
        <f t="shared" si="5184"/>
        <v>0</v>
      </c>
      <c r="S6062" s="5">
        <f t="shared" si="5184"/>
        <v>0</v>
      </c>
      <c r="T6062" s="5">
        <f t="shared" si="5184"/>
        <v>57.86</v>
      </c>
      <c r="U6062" s="5">
        <f t="shared" si="5184"/>
        <v>0</v>
      </c>
      <c r="V6062" s="42">
        <f t="shared" si="5184"/>
        <v>0</v>
      </c>
      <c r="W6062" s="5">
        <f t="shared" si="5156"/>
        <v>100</v>
      </c>
      <c r="X6062" s="27"/>
    </row>
    <row r="6063" spans="1:24" ht="31.5" customHeight="1" x14ac:dyDescent="0.3">
      <c r="A6063" s="4" t="s">
        <v>435</v>
      </c>
      <c r="B6063" s="4" t="s">
        <v>1760</v>
      </c>
      <c r="C6063" s="4" t="s">
        <v>45</v>
      </c>
      <c r="D6063" s="4"/>
      <c r="E6063" s="14" t="s">
        <v>839</v>
      </c>
      <c r="F6063" s="5"/>
      <c r="G6063" s="5"/>
      <c r="H6063" s="5"/>
      <c r="I6063" s="5"/>
      <c r="J6063" s="5"/>
      <c r="K6063" s="5"/>
      <c r="L6063" s="5"/>
      <c r="M6063" s="5">
        <v>0</v>
      </c>
      <c r="N6063" s="5">
        <f>N6064</f>
        <v>57.86</v>
      </c>
      <c r="O6063" s="5">
        <f t="shared" si="5184"/>
        <v>57.86</v>
      </c>
      <c r="P6063" s="5">
        <f t="shared" si="5184"/>
        <v>0</v>
      </c>
      <c r="Q6063" s="5">
        <f t="shared" si="5184"/>
        <v>0</v>
      </c>
      <c r="R6063" s="5">
        <f t="shared" si="5184"/>
        <v>0</v>
      </c>
      <c r="S6063" s="5">
        <f t="shared" si="5184"/>
        <v>0</v>
      </c>
      <c r="T6063" s="5">
        <f t="shared" si="5184"/>
        <v>57.86</v>
      </c>
      <c r="U6063" s="5">
        <f t="shared" si="5184"/>
        <v>0</v>
      </c>
      <c r="V6063" s="42">
        <f t="shared" si="5184"/>
        <v>0</v>
      </c>
      <c r="W6063" s="5">
        <f t="shared" si="5156"/>
        <v>100</v>
      </c>
      <c r="X6063" s="27"/>
    </row>
    <row r="6064" spans="1:24" ht="31.5" customHeight="1" x14ac:dyDescent="0.3">
      <c r="A6064" s="4" t="s">
        <v>435</v>
      </c>
      <c r="B6064" s="4" t="s">
        <v>1760</v>
      </c>
      <c r="C6064" s="4" t="s">
        <v>46</v>
      </c>
      <c r="D6064" s="4"/>
      <c r="E6064" s="14" t="s">
        <v>840</v>
      </c>
      <c r="F6064" s="5"/>
      <c r="G6064" s="5"/>
      <c r="H6064" s="5"/>
      <c r="I6064" s="5"/>
      <c r="J6064" s="5"/>
      <c r="K6064" s="5"/>
      <c r="L6064" s="5"/>
      <c r="M6064" s="5">
        <v>0</v>
      </c>
      <c r="N6064" s="5">
        <f>N6065</f>
        <v>57.86</v>
      </c>
      <c r="O6064" s="5">
        <f t="shared" si="5184"/>
        <v>57.86</v>
      </c>
      <c r="P6064" s="5">
        <f t="shared" si="5184"/>
        <v>0</v>
      </c>
      <c r="Q6064" s="5">
        <f t="shared" si="5184"/>
        <v>0</v>
      </c>
      <c r="R6064" s="5">
        <f t="shared" si="5184"/>
        <v>0</v>
      </c>
      <c r="S6064" s="5">
        <f t="shared" si="5184"/>
        <v>0</v>
      </c>
      <c r="T6064" s="5">
        <f t="shared" si="5184"/>
        <v>57.86</v>
      </c>
      <c r="U6064" s="5">
        <f t="shared" si="5184"/>
        <v>0</v>
      </c>
      <c r="V6064" s="42">
        <f t="shared" si="5184"/>
        <v>0</v>
      </c>
      <c r="W6064" s="5">
        <f t="shared" si="5156"/>
        <v>100</v>
      </c>
      <c r="X6064" s="27"/>
    </row>
    <row r="6065" spans="1:24" ht="15.75" customHeight="1" x14ac:dyDescent="0.3">
      <c r="A6065" s="4" t="s">
        <v>435</v>
      </c>
      <c r="B6065" s="4" t="s">
        <v>1760</v>
      </c>
      <c r="C6065" s="4" t="s">
        <v>46</v>
      </c>
      <c r="D6065" s="4" t="s">
        <v>13</v>
      </c>
      <c r="E6065" s="14" t="s">
        <v>547</v>
      </c>
      <c r="F6065" s="5"/>
      <c r="G6065" s="5"/>
      <c r="H6065" s="5"/>
      <c r="I6065" s="5"/>
      <c r="J6065" s="5"/>
      <c r="K6065" s="5"/>
      <c r="L6065" s="5"/>
      <c r="M6065" s="5">
        <v>0</v>
      </c>
      <c r="N6065" s="5">
        <f>N6066</f>
        <v>57.86</v>
      </c>
      <c r="O6065" s="5">
        <f t="shared" si="5184"/>
        <v>57.86</v>
      </c>
      <c r="P6065" s="5">
        <f t="shared" si="5184"/>
        <v>0</v>
      </c>
      <c r="Q6065" s="5">
        <f t="shared" si="5184"/>
        <v>0</v>
      </c>
      <c r="R6065" s="5">
        <f t="shared" si="5184"/>
        <v>0</v>
      </c>
      <c r="S6065" s="5">
        <f t="shared" si="5184"/>
        <v>0</v>
      </c>
      <c r="T6065" s="5">
        <f t="shared" si="5184"/>
        <v>57.86</v>
      </c>
      <c r="U6065" s="5">
        <f t="shared" si="5184"/>
        <v>0</v>
      </c>
      <c r="V6065" s="42">
        <f t="shared" si="5184"/>
        <v>0</v>
      </c>
      <c r="W6065" s="5">
        <f t="shared" si="5156"/>
        <v>100</v>
      </c>
      <c r="X6065" s="27"/>
    </row>
    <row r="6066" spans="1:24" ht="15.75" customHeight="1" x14ac:dyDescent="0.3">
      <c r="A6066" s="4" t="s">
        <v>435</v>
      </c>
      <c r="B6066" s="4" t="s">
        <v>1760</v>
      </c>
      <c r="C6066" s="4" t="s">
        <v>46</v>
      </c>
      <c r="D6066" s="4" t="s">
        <v>14</v>
      </c>
      <c r="E6066" s="14" t="s">
        <v>549</v>
      </c>
      <c r="F6066" s="5"/>
      <c r="G6066" s="5"/>
      <c r="H6066" s="5"/>
      <c r="I6066" s="5"/>
      <c r="J6066" s="5"/>
      <c r="K6066" s="5"/>
      <c r="L6066" s="5"/>
      <c r="M6066" s="5">
        <v>0</v>
      </c>
      <c r="N6066" s="5">
        <v>57.86</v>
      </c>
      <c r="O6066" s="5">
        <v>57.86</v>
      </c>
      <c r="P6066" s="5">
        <v>0</v>
      </c>
      <c r="Q6066" s="5">
        <v>0</v>
      </c>
      <c r="R6066" s="5">
        <v>0</v>
      </c>
      <c r="S6066" s="5">
        <v>0</v>
      </c>
      <c r="T6066" s="5">
        <v>57.86</v>
      </c>
      <c r="U6066" s="5">
        <v>0</v>
      </c>
      <c r="V6066" s="42">
        <v>0</v>
      </c>
      <c r="W6066" s="5">
        <f t="shared" si="5156"/>
        <v>100</v>
      </c>
      <c r="X6066" s="27"/>
    </row>
    <row r="6067" spans="1:24" s="3" customFormat="1" ht="31.5" customHeight="1" x14ac:dyDescent="0.3">
      <c r="A6067" s="7" t="s">
        <v>443</v>
      </c>
      <c r="B6067" s="7" t="s">
        <v>1759</v>
      </c>
      <c r="C6067" s="7"/>
      <c r="D6067" s="7"/>
      <c r="E6067" s="18" t="s">
        <v>489</v>
      </c>
      <c r="F6067" s="8">
        <f t="shared" ref="F6067:L6067" si="5185">F6068+F6096+F6173</f>
        <v>2465858.1</v>
      </c>
      <c r="G6067" s="8">
        <f t="shared" si="5185"/>
        <v>2586989.4000000004</v>
      </c>
      <c r="H6067" s="8">
        <f t="shared" si="5185"/>
        <v>3019949.3000000007</v>
      </c>
      <c r="I6067" s="8">
        <f t="shared" si="5185"/>
        <v>28813.5</v>
      </c>
      <c r="J6067" s="8">
        <f t="shared" si="5185"/>
        <v>0</v>
      </c>
      <c r="K6067" s="8">
        <f t="shared" si="5185"/>
        <v>0</v>
      </c>
      <c r="L6067" s="8">
        <f t="shared" si="5185"/>
        <v>1347940.3740000001</v>
      </c>
      <c r="M6067" s="8">
        <f t="shared" si="5125"/>
        <v>3842611.9740000004</v>
      </c>
      <c r="N6067" s="8">
        <f>N6068+N6096+N6173</f>
        <v>4065279.5423099995</v>
      </c>
      <c r="O6067" s="8">
        <f>O6068+O6096+O6173</f>
        <v>1736783.8397399997</v>
      </c>
      <c r="P6067" s="8">
        <f t="shared" ref="P6067:V6067" si="5186">P6068+P6096+P6173</f>
        <v>2921626.4744900004</v>
      </c>
      <c r="Q6067" s="8">
        <f t="shared" si="5186"/>
        <v>989762.77862</v>
      </c>
      <c r="R6067" s="8">
        <f t="shared" si="5186"/>
        <v>3615954.9288300001</v>
      </c>
      <c r="S6067" s="8">
        <f t="shared" si="5186"/>
        <v>1485511.3459699999</v>
      </c>
      <c r="T6067" s="8">
        <f>T6068+T6096+T6173</f>
        <v>2885298.7059000009</v>
      </c>
      <c r="U6067" s="8">
        <f t="shared" si="5186"/>
        <v>1959085.42499</v>
      </c>
      <c r="V6067" s="40">
        <f t="shared" si="5186"/>
        <v>2532577.7951799999</v>
      </c>
      <c r="W6067" s="8">
        <f t="shared" si="5156"/>
        <v>70.974177196692807</v>
      </c>
      <c r="X6067" s="22"/>
    </row>
    <row r="6068" spans="1:24" s="3" customFormat="1" ht="15.75" customHeight="1" x14ac:dyDescent="0.3">
      <c r="A6068" s="7" t="s">
        <v>443</v>
      </c>
      <c r="B6068" s="7" t="s">
        <v>5</v>
      </c>
      <c r="C6068" s="7"/>
      <c r="D6068" s="7"/>
      <c r="E6068" s="18" t="s">
        <v>491</v>
      </c>
      <c r="F6068" s="8">
        <f t="shared" ref="F6068:L6068" si="5187">F6069</f>
        <v>48972.7</v>
      </c>
      <c r="G6068" s="8">
        <f t="shared" si="5187"/>
        <v>48972.7</v>
      </c>
      <c r="H6068" s="8">
        <f t="shared" si="5187"/>
        <v>48972.7</v>
      </c>
      <c r="I6068" s="8">
        <f t="shared" si="5187"/>
        <v>0</v>
      </c>
      <c r="J6068" s="8">
        <f t="shared" si="5187"/>
        <v>0</v>
      </c>
      <c r="K6068" s="8">
        <f t="shared" si="5187"/>
        <v>0</v>
      </c>
      <c r="L6068" s="8">
        <f t="shared" si="5187"/>
        <v>36171.978999999999</v>
      </c>
      <c r="M6068" s="8">
        <f t="shared" si="5125"/>
        <v>85144.679000000004</v>
      </c>
      <c r="N6068" s="8">
        <f>N6069</f>
        <v>86588.1495</v>
      </c>
      <c r="O6068" s="8">
        <f>O6069</f>
        <v>55540.452749999997</v>
      </c>
      <c r="P6068" s="8">
        <f t="shared" ref="P6068:V6068" si="5188">P6069</f>
        <v>8.1359999999999992</v>
      </c>
      <c r="Q6068" s="8">
        <f t="shared" si="5188"/>
        <v>0</v>
      </c>
      <c r="R6068" s="8">
        <f t="shared" si="5188"/>
        <v>0</v>
      </c>
      <c r="S6068" s="8">
        <f t="shared" si="5188"/>
        <v>0</v>
      </c>
      <c r="T6068" s="8">
        <f t="shared" si="5188"/>
        <v>84868.354400000011</v>
      </c>
      <c r="U6068" s="8">
        <f t="shared" si="5188"/>
        <v>0</v>
      </c>
      <c r="V6068" s="40">
        <f t="shared" si="5188"/>
        <v>0</v>
      </c>
      <c r="W6068" s="8">
        <f t="shared" si="5156"/>
        <v>98.013821625787273</v>
      </c>
      <c r="X6068" s="22"/>
    </row>
    <row r="6069" spans="1:24" s="10" customFormat="1" ht="15.75" customHeight="1" x14ac:dyDescent="0.3">
      <c r="A6069" s="9" t="s">
        <v>443</v>
      </c>
      <c r="B6069" s="9" t="s">
        <v>1760</v>
      </c>
      <c r="C6069" s="9"/>
      <c r="D6069" s="9"/>
      <c r="E6069" s="13" t="s">
        <v>506</v>
      </c>
      <c r="F6069" s="11">
        <f t="shared" ref="F6069:L6069" si="5189">F6070+F6075+F6087</f>
        <v>48972.7</v>
      </c>
      <c r="G6069" s="11">
        <f t="shared" si="5189"/>
        <v>48972.7</v>
      </c>
      <c r="H6069" s="11">
        <f t="shared" si="5189"/>
        <v>48972.7</v>
      </c>
      <c r="I6069" s="11">
        <f t="shared" si="5189"/>
        <v>0</v>
      </c>
      <c r="J6069" s="11">
        <f t="shared" si="5189"/>
        <v>0</v>
      </c>
      <c r="K6069" s="11">
        <f t="shared" si="5189"/>
        <v>0</v>
      </c>
      <c r="L6069" s="11">
        <f t="shared" si="5189"/>
        <v>36171.978999999999</v>
      </c>
      <c r="M6069" s="11">
        <f t="shared" si="5125"/>
        <v>85144.679000000004</v>
      </c>
      <c r="N6069" s="11">
        <f>N6070+N6075+N6087</f>
        <v>86588.1495</v>
      </c>
      <c r="O6069" s="11">
        <f>O6070+O6075+O6087</f>
        <v>55540.452749999997</v>
      </c>
      <c r="P6069" s="11">
        <f t="shared" ref="P6069:V6069" si="5190">P6070+P6075+P6087</f>
        <v>8.1359999999999992</v>
      </c>
      <c r="Q6069" s="11">
        <f t="shared" si="5190"/>
        <v>0</v>
      </c>
      <c r="R6069" s="11">
        <f t="shared" si="5190"/>
        <v>0</v>
      </c>
      <c r="S6069" s="11">
        <f t="shared" si="5190"/>
        <v>0</v>
      </c>
      <c r="T6069" s="11">
        <f t="shared" si="5190"/>
        <v>84868.354400000011</v>
      </c>
      <c r="U6069" s="11">
        <f t="shared" si="5190"/>
        <v>0</v>
      </c>
      <c r="V6069" s="41">
        <f t="shared" si="5190"/>
        <v>0</v>
      </c>
      <c r="W6069" s="11">
        <f t="shared" si="5156"/>
        <v>98.013821625787273</v>
      </c>
      <c r="X6069" s="26"/>
    </row>
    <row r="6070" spans="1:24" ht="31.5" customHeight="1" x14ac:dyDescent="0.3">
      <c r="A6070" s="4" t="s">
        <v>443</v>
      </c>
      <c r="B6070" s="4" t="s">
        <v>1760</v>
      </c>
      <c r="C6070" s="4" t="s">
        <v>22</v>
      </c>
      <c r="D6070" s="4"/>
      <c r="E6070" s="14" t="s">
        <v>802</v>
      </c>
      <c r="F6070" s="5">
        <f t="shared" ref="F6070:L6073" si="5191">F6071</f>
        <v>8.1</v>
      </c>
      <c r="G6070" s="5">
        <f t="shared" si="5191"/>
        <v>8.1</v>
      </c>
      <c r="H6070" s="5">
        <f t="shared" si="5191"/>
        <v>8.1</v>
      </c>
      <c r="I6070" s="5">
        <f t="shared" si="5191"/>
        <v>0</v>
      </c>
      <c r="J6070" s="5">
        <f t="shared" si="5191"/>
        <v>0</v>
      </c>
      <c r="K6070" s="5">
        <f t="shared" si="5191"/>
        <v>0</v>
      </c>
      <c r="L6070" s="5">
        <f t="shared" si="5191"/>
        <v>0</v>
      </c>
      <c r="M6070" s="5">
        <f t="shared" ref="M6070:M6138" si="5192">F6070+I6070+L6070</f>
        <v>8.1</v>
      </c>
      <c r="N6070" s="5">
        <f t="shared" ref="N6070:O6073" si="5193">N6071</f>
        <v>8.1359999999999992</v>
      </c>
      <c r="O6070" s="5">
        <f t="shared" si="5193"/>
        <v>0</v>
      </c>
      <c r="P6070" s="5">
        <f t="shared" ref="P6070:V6073" si="5194">P6071</f>
        <v>8.1359999999999992</v>
      </c>
      <c r="Q6070" s="5">
        <f t="shared" si="5194"/>
        <v>0</v>
      </c>
      <c r="R6070" s="5">
        <f t="shared" si="5194"/>
        <v>0</v>
      </c>
      <c r="S6070" s="5">
        <f t="shared" si="5194"/>
        <v>0</v>
      </c>
      <c r="T6070" s="5">
        <f t="shared" si="5194"/>
        <v>0</v>
      </c>
      <c r="U6070" s="5">
        <f t="shared" si="5194"/>
        <v>0</v>
      </c>
      <c r="V6070" s="42">
        <f t="shared" si="5194"/>
        <v>0</v>
      </c>
      <c r="W6070" s="5">
        <f t="shared" si="5156"/>
        <v>0</v>
      </c>
      <c r="X6070" s="27"/>
    </row>
    <row r="6071" spans="1:24" ht="15.75" customHeight="1" x14ac:dyDescent="0.3">
      <c r="A6071" s="4" t="s">
        <v>443</v>
      </c>
      <c r="B6071" s="4" t="s">
        <v>1760</v>
      </c>
      <c r="C6071" s="4" t="s">
        <v>23</v>
      </c>
      <c r="D6071" s="4"/>
      <c r="E6071" s="14" t="s">
        <v>809</v>
      </c>
      <c r="F6071" s="5">
        <f t="shared" si="5191"/>
        <v>8.1</v>
      </c>
      <c r="G6071" s="5">
        <f t="shared" si="5191"/>
        <v>8.1</v>
      </c>
      <c r="H6071" s="5">
        <f t="shared" si="5191"/>
        <v>8.1</v>
      </c>
      <c r="I6071" s="5">
        <f t="shared" si="5191"/>
        <v>0</v>
      </c>
      <c r="J6071" s="5">
        <f t="shared" si="5191"/>
        <v>0</v>
      </c>
      <c r="K6071" s="5">
        <f t="shared" si="5191"/>
        <v>0</v>
      </c>
      <c r="L6071" s="5">
        <f t="shared" si="5191"/>
        <v>0</v>
      </c>
      <c r="M6071" s="5">
        <f t="shared" si="5192"/>
        <v>8.1</v>
      </c>
      <c r="N6071" s="5">
        <f t="shared" si="5193"/>
        <v>8.1359999999999992</v>
      </c>
      <c r="O6071" s="5">
        <f t="shared" si="5193"/>
        <v>0</v>
      </c>
      <c r="P6071" s="5">
        <f t="shared" si="5194"/>
        <v>8.1359999999999992</v>
      </c>
      <c r="Q6071" s="5">
        <f t="shared" si="5194"/>
        <v>0</v>
      </c>
      <c r="R6071" s="5">
        <f t="shared" si="5194"/>
        <v>0</v>
      </c>
      <c r="S6071" s="5">
        <f t="shared" si="5194"/>
        <v>0</v>
      </c>
      <c r="T6071" s="5">
        <f t="shared" si="5194"/>
        <v>0</v>
      </c>
      <c r="U6071" s="5">
        <f t="shared" si="5194"/>
        <v>0</v>
      </c>
      <c r="V6071" s="42">
        <f t="shared" si="5194"/>
        <v>0</v>
      </c>
      <c r="W6071" s="5">
        <f t="shared" si="5156"/>
        <v>0</v>
      </c>
      <c r="X6071" s="27"/>
    </row>
    <row r="6072" spans="1:24" ht="78.75" customHeight="1" x14ac:dyDescent="0.3">
      <c r="A6072" s="4" t="s">
        <v>443</v>
      </c>
      <c r="B6072" s="4" t="s">
        <v>1760</v>
      </c>
      <c r="C6072" s="4" t="s">
        <v>444</v>
      </c>
      <c r="D6072" s="4"/>
      <c r="E6072" s="14" t="s">
        <v>821</v>
      </c>
      <c r="F6072" s="5">
        <f t="shared" si="5191"/>
        <v>8.1</v>
      </c>
      <c r="G6072" s="5">
        <f t="shared" si="5191"/>
        <v>8.1</v>
      </c>
      <c r="H6072" s="5">
        <f t="shared" si="5191"/>
        <v>8.1</v>
      </c>
      <c r="I6072" s="5">
        <f t="shared" si="5191"/>
        <v>0</v>
      </c>
      <c r="J6072" s="5">
        <f t="shared" si="5191"/>
        <v>0</v>
      </c>
      <c r="K6072" s="5">
        <f t="shared" si="5191"/>
        <v>0</v>
      </c>
      <c r="L6072" s="5">
        <f t="shared" si="5191"/>
        <v>0</v>
      </c>
      <c r="M6072" s="5">
        <f t="shared" si="5192"/>
        <v>8.1</v>
      </c>
      <c r="N6072" s="5">
        <f t="shared" si="5193"/>
        <v>8.1359999999999992</v>
      </c>
      <c r="O6072" s="5">
        <f t="shared" si="5193"/>
        <v>0</v>
      </c>
      <c r="P6072" s="5">
        <f t="shared" si="5194"/>
        <v>8.1359999999999992</v>
      </c>
      <c r="Q6072" s="5">
        <f t="shared" si="5194"/>
        <v>0</v>
      </c>
      <c r="R6072" s="5">
        <f t="shared" si="5194"/>
        <v>0</v>
      </c>
      <c r="S6072" s="5">
        <f t="shared" si="5194"/>
        <v>0</v>
      </c>
      <c r="T6072" s="5">
        <f t="shared" si="5194"/>
        <v>0</v>
      </c>
      <c r="U6072" s="5">
        <f t="shared" si="5194"/>
        <v>0</v>
      </c>
      <c r="V6072" s="42">
        <f t="shared" si="5194"/>
        <v>0</v>
      </c>
      <c r="W6072" s="5">
        <f t="shared" si="5156"/>
        <v>0</v>
      </c>
      <c r="X6072" s="27"/>
    </row>
    <row r="6073" spans="1:24" ht="31.5" customHeight="1" x14ac:dyDescent="0.3">
      <c r="A6073" s="4" t="s">
        <v>443</v>
      </c>
      <c r="B6073" s="4" t="s">
        <v>1760</v>
      </c>
      <c r="C6073" s="4" t="s">
        <v>444</v>
      </c>
      <c r="D6073" s="4" t="s">
        <v>11</v>
      </c>
      <c r="E6073" s="14" t="s">
        <v>531</v>
      </c>
      <c r="F6073" s="5">
        <f t="shared" si="5191"/>
        <v>8.1</v>
      </c>
      <c r="G6073" s="5">
        <f t="shared" si="5191"/>
        <v>8.1</v>
      </c>
      <c r="H6073" s="5">
        <f t="shared" si="5191"/>
        <v>8.1</v>
      </c>
      <c r="I6073" s="5">
        <f t="shared" si="5191"/>
        <v>0</v>
      </c>
      <c r="J6073" s="5">
        <f t="shared" si="5191"/>
        <v>0</v>
      </c>
      <c r="K6073" s="5">
        <f t="shared" si="5191"/>
        <v>0</v>
      </c>
      <c r="L6073" s="5">
        <f t="shared" si="5191"/>
        <v>0</v>
      </c>
      <c r="M6073" s="5">
        <f t="shared" si="5192"/>
        <v>8.1</v>
      </c>
      <c r="N6073" s="5">
        <f t="shared" si="5193"/>
        <v>8.1359999999999992</v>
      </c>
      <c r="O6073" s="5">
        <f t="shared" si="5193"/>
        <v>0</v>
      </c>
      <c r="P6073" s="5">
        <f t="shared" si="5194"/>
        <v>8.1359999999999992</v>
      </c>
      <c r="Q6073" s="5">
        <f t="shared" si="5194"/>
        <v>0</v>
      </c>
      <c r="R6073" s="5">
        <f t="shared" si="5194"/>
        <v>0</v>
      </c>
      <c r="S6073" s="5">
        <f t="shared" si="5194"/>
        <v>0</v>
      </c>
      <c r="T6073" s="5">
        <f t="shared" si="5194"/>
        <v>0</v>
      </c>
      <c r="U6073" s="5">
        <f t="shared" si="5194"/>
        <v>0</v>
      </c>
      <c r="V6073" s="42">
        <f t="shared" si="5194"/>
        <v>0</v>
      </c>
      <c r="W6073" s="5">
        <f t="shared" si="5156"/>
        <v>0</v>
      </c>
      <c r="X6073" s="27"/>
    </row>
    <row r="6074" spans="1:24" ht="31.5" customHeight="1" x14ac:dyDescent="0.3">
      <c r="A6074" s="4" t="s">
        <v>443</v>
      </c>
      <c r="B6074" s="4" t="s">
        <v>1760</v>
      </c>
      <c r="C6074" s="4" t="s">
        <v>444</v>
      </c>
      <c r="D6074" s="4" t="s">
        <v>12</v>
      </c>
      <c r="E6074" s="14" t="s">
        <v>532</v>
      </c>
      <c r="F6074" s="5">
        <v>8.1</v>
      </c>
      <c r="G6074" s="5">
        <v>8.1</v>
      </c>
      <c r="H6074" s="5">
        <v>8.1</v>
      </c>
      <c r="I6074" s="5"/>
      <c r="J6074" s="5"/>
      <c r="K6074" s="5"/>
      <c r="L6074" s="5"/>
      <c r="M6074" s="5">
        <f t="shared" si="5192"/>
        <v>8.1</v>
      </c>
      <c r="N6074" s="5">
        <v>8.1359999999999992</v>
      </c>
      <c r="O6074" s="5">
        <v>0</v>
      </c>
      <c r="P6074" s="5">
        <f>N6074</f>
        <v>8.1359999999999992</v>
      </c>
      <c r="Q6074" s="5">
        <f>O6074</f>
        <v>0</v>
      </c>
      <c r="R6074" s="5">
        <v>0</v>
      </c>
      <c r="S6074" s="5">
        <v>0</v>
      </c>
      <c r="T6074" s="5">
        <v>0</v>
      </c>
      <c r="U6074" s="5">
        <v>0</v>
      </c>
      <c r="V6074" s="42">
        <v>0</v>
      </c>
      <c r="W6074" s="5">
        <f t="shared" si="5156"/>
        <v>0</v>
      </c>
      <c r="X6074" s="27"/>
    </row>
    <row r="6075" spans="1:24" ht="31.5" customHeight="1" x14ac:dyDescent="0.3">
      <c r="A6075" s="4" t="s">
        <v>443</v>
      </c>
      <c r="B6075" s="4" t="s">
        <v>1760</v>
      </c>
      <c r="C6075" s="4" t="s">
        <v>25</v>
      </c>
      <c r="D6075" s="4"/>
      <c r="E6075" s="14" t="s">
        <v>834</v>
      </c>
      <c r="F6075" s="5">
        <f t="shared" ref="F6075:L6075" si="5195">F6076</f>
        <v>48964.6</v>
      </c>
      <c r="G6075" s="5">
        <f t="shared" si="5195"/>
        <v>48964.6</v>
      </c>
      <c r="H6075" s="5">
        <f t="shared" si="5195"/>
        <v>48964.6</v>
      </c>
      <c r="I6075" s="5">
        <f t="shared" si="5195"/>
        <v>0</v>
      </c>
      <c r="J6075" s="5">
        <f t="shared" si="5195"/>
        <v>0</v>
      </c>
      <c r="K6075" s="5">
        <f t="shared" si="5195"/>
        <v>0</v>
      </c>
      <c r="L6075" s="5">
        <f t="shared" si="5195"/>
        <v>2998.2539999999999</v>
      </c>
      <c r="M6075" s="5">
        <f t="shared" si="5192"/>
        <v>51962.853999999999</v>
      </c>
      <c r="N6075" s="5">
        <f>N6076</f>
        <v>52242.853999999999</v>
      </c>
      <c r="O6075" s="5">
        <f>O6076</f>
        <v>36049.74093</v>
      </c>
      <c r="P6075" s="5">
        <f t="shared" ref="P6075:V6075" si="5196">P6076</f>
        <v>0</v>
      </c>
      <c r="Q6075" s="5">
        <f t="shared" si="5196"/>
        <v>0</v>
      </c>
      <c r="R6075" s="5">
        <f t="shared" si="5196"/>
        <v>0</v>
      </c>
      <c r="S6075" s="5">
        <f t="shared" si="5196"/>
        <v>0</v>
      </c>
      <c r="T6075" s="5">
        <f t="shared" si="5196"/>
        <v>50889.637930000004</v>
      </c>
      <c r="U6075" s="5">
        <f t="shared" si="5196"/>
        <v>0</v>
      </c>
      <c r="V6075" s="42">
        <f t="shared" si="5196"/>
        <v>0</v>
      </c>
      <c r="W6075" s="5">
        <f t="shared" si="5156"/>
        <v>97.409758528888958</v>
      </c>
      <c r="X6075" s="27"/>
    </row>
    <row r="6076" spans="1:24" ht="31.5" customHeight="1" x14ac:dyDescent="0.3">
      <c r="A6076" s="4" t="s">
        <v>443</v>
      </c>
      <c r="B6076" s="4" t="s">
        <v>1760</v>
      </c>
      <c r="C6076" s="4" t="s">
        <v>26</v>
      </c>
      <c r="D6076" s="4"/>
      <c r="E6076" s="14" t="s">
        <v>837</v>
      </c>
      <c r="F6076" s="5">
        <f t="shared" ref="F6076:L6076" si="5197">F6077+F6080</f>
        <v>48964.6</v>
      </c>
      <c r="G6076" s="5">
        <f t="shared" si="5197"/>
        <v>48964.6</v>
      </c>
      <c r="H6076" s="5">
        <f t="shared" si="5197"/>
        <v>48964.6</v>
      </c>
      <c r="I6076" s="5">
        <f t="shared" si="5197"/>
        <v>0</v>
      </c>
      <c r="J6076" s="5">
        <f t="shared" si="5197"/>
        <v>0</v>
      </c>
      <c r="K6076" s="5">
        <f t="shared" si="5197"/>
        <v>0</v>
      </c>
      <c r="L6076" s="5">
        <f t="shared" si="5197"/>
        <v>2998.2539999999999</v>
      </c>
      <c r="M6076" s="5">
        <f t="shared" si="5192"/>
        <v>51962.853999999999</v>
      </c>
      <c r="N6076" s="5">
        <f>N6077+N6080</f>
        <v>52242.853999999999</v>
      </c>
      <c r="O6076" s="5">
        <f>O6077+O6080</f>
        <v>36049.74093</v>
      </c>
      <c r="P6076" s="5">
        <f t="shared" ref="P6076:V6076" si="5198">P6077+P6080</f>
        <v>0</v>
      </c>
      <c r="Q6076" s="5">
        <f t="shared" si="5198"/>
        <v>0</v>
      </c>
      <c r="R6076" s="5">
        <f t="shared" si="5198"/>
        <v>0</v>
      </c>
      <c r="S6076" s="5">
        <f t="shared" si="5198"/>
        <v>0</v>
      </c>
      <c r="T6076" s="5">
        <f t="shared" si="5198"/>
        <v>50889.637930000004</v>
      </c>
      <c r="U6076" s="5">
        <f t="shared" si="5198"/>
        <v>0</v>
      </c>
      <c r="V6076" s="42">
        <f t="shared" si="5198"/>
        <v>0</v>
      </c>
      <c r="W6076" s="5">
        <f t="shared" si="5156"/>
        <v>97.409758528888958</v>
      </c>
      <c r="X6076" s="27"/>
    </row>
    <row r="6077" spans="1:24" ht="31.5" customHeight="1" x14ac:dyDescent="0.3">
      <c r="A6077" s="4" t="s">
        <v>443</v>
      </c>
      <c r="B6077" s="4" t="s">
        <v>1760</v>
      </c>
      <c r="C6077" s="4" t="s">
        <v>27</v>
      </c>
      <c r="D6077" s="4"/>
      <c r="E6077" s="14" t="s">
        <v>827</v>
      </c>
      <c r="F6077" s="5">
        <f t="shared" ref="F6077:L6078" si="5199">F6078</f>
        <v>44859</v>
      </c>
      <c r="G6077" s="5">
        <f t="shared" si="5199"/>
        <v>44859</v>
      </c>
      <c r="H6077" s="5">
        <f t="shared" si="5199"/>
        <v>44859</v>
      </c>
      <c r="I6077" s="5">
        <f t="shared" si="5199"/>
        <v>0</v>
      </c>
      <c r="J6077" s="5">
        <f t="shared" si="5199"/>
        <v>0</v>
      </c>
      <c r="K6077" s="5">
        <f t="shared" si="5199"/>
        <v>0</v>
      </c>
      <c r="L6077" s="5">
        <f t="shared" si="5199"/>
        <v>471.1</v>
      </c>
      <c r="M6077" s="5">
        <f t="shared" si="5192"/>
        <v>45330.1</v>
      </c>
      <c r="N6077" s="5">
        <f>N6078</f>
        <v>45341.025000000001</v>
      </c>
      <c r="O6077" s="5">
        <f>O6078</f>
        <v>31835.26943</v>
      </c>
      <c r="P6077" s="5">
        <f t="shared" ref="P6077:V6078" si="5200">P6078</f>
        <v>0</v>
      </c>
      <c r="Q6077" s="5">
        <f t="shared" si="5200"/>
        <v>0</v>
      </c>
      <c r="R6077" s="5">
        <f t="shared" si="5200"/>
        <v>0</v>
      </c>
      <c r="S6077" s="5">
        <f t="shared" si="5200"/>
        <v>0</v>
      </c>
      <c r="T6077" s="5">
        <f t="shared" si="5200"/>
        <v>45335.426780000002</v>
      </c>
      <c r="U6077" s="5">
        <f t="shared" si="5200"/>
        <v>0</v>
      </c>
      <c r="V6077" s="42">
        <f t="shared" si="5200"/>
        <v>0</v>
      </c>
      <c r="W6077" s="5">
        <f t="shared" si="5156"/>
        <v>99.987653080185112</v>
      </c>
      <c r="X6077" s="27"/>
    </row>
    <row r="6078" spans="1:24" ht="78.75" customHeight="1" x14ac:dyDescent="0.3">
      <c r="A6078" s="4" t="s">
        <v>443</v>
      </c>
      <c r="B6078" s="4" t="s">
        <v>1760</v>
      </c>
      <c r="C6078" s="4" t="s">
        <v>27</v>
      </c>
      <c r="D6078" s="4" t="s">
        <v>18</v>
      </c>
      <c r="E6078" s="14" t="s">
        <v>528</v>
      </c>
      <c r="F6078" s="5">
        <f t="shared" si="5199"/>
        <v>44859</v>
      </c>
      <c r="G6078" s="5">
        <f t="shared" si="5199"/>
        <v>44859</v>
      </c>
      <c r="H6078" s="5">
        <f t="shared" si="5199"/>
        <v>44859</v>
      </c>
      <c r="I6078" s="5">
        <f t="shared" si="5199"/>
        <v>0</v>
      </c>
      <c r="J6078" s="5">
        <f t="shared" si="5199"/>
        <v>0</v>
      </c>
      <c r="K6078" s="5">
        <f t="shared" si="5199"/>
        <v>0</v>
      </c>
      <c r="L6078" s="5">
        <f t="shared" si="5199"/>
        <v>471.1</v>
      </c>
      <c r="M6078" s="5">
        <f t="shared" si="5192"/>
        <v>45330.1</v>
      </c>
      <c r="N6078" s="5">
        <f>N6079</f>
        <v>45341.025000000001</v>
      </c>
      <c r="O6078" s="5">
        <f>O6079</f>
        <v>31835.26943</v>
      </c>
      <c r="P6078" s="5">
        <f t="shared" si="5200"/>
        <v>0</v>
      </c>
      <c r="Q6078" s="5">
        <f t="shared" si="5200"/>
        <v>0</v>
      </c>
      <c r="R6078" s="5">
        <f t="shared" si="5200"/>
        <v>0</v>
      </c>
      <c r="S6078" s="5">
        <f t="shared" si="5200"/>
        <v>0</v>
      </c>
      <c r="T6078" s="5">
        <f t="shared" si="5200"/>
        <v>45335.426780000002</v>
      </c>
      <c r="U6078" s="5">
        <f t="shared" si="5200"/>
        <v>0</v>
      </c>
      <c r="V6078" s="42">
        <f t="shared" si="5200"/>
        <v>0</v>
      </c>
      <c r="W6078" s="5">
        <f t="shared" si="5156"/>
        <v>99.987653080185112</v>
      </c>
      <c r="X6078" s="27"/>
    </row>
    <row r="6079" spans="1:24" ht="31.5" customHeight="1" x14ac:dyDescent="0.3">
      <c r="A6079" s="4" t="s">
        <v>443</v>
      </c>
      <c r="B6079" s="4" t="s">
        <v>1760</v>
      </c>
      <c r="C6079" s="4" t="s">
        <v>27</v>
      </c>
      <c r="D6079" s="4" t="s">
        <v>28</v>
      </c>
      <c r="E6079" s="14" t="s">
        <v>530</v>
      </c>
      <c r="F6079" s="5">
        <v>44859</v>
      </c>
      <c r="G6079" s="5">
        <v>44859</v>
      </c>
      <c r="H6079" s="5">
        <v>44859</v>
      </c>
      <c r="I6079" s="5"/>
      <c r="J6079" s="5"/>
      <c r="K6079" s="5"/>
      <c r="L6079" s="5">
        <v>471.1</v>
      </c>
      <c r="M6079" s="5">
        <f t="shared" si="5192"/>
        <v>45330.1</v>
      </c>
      <c r="N6079" s="5">
        <v>45341.025000000001</v>
      </c>
      <c r="O6079" s="5">
        <v>31835.26943</v>
      </c>
      <c r="P6079" s="5">
        <v>0</v>
      </c>
      <c r="Q6079" s="5">
        <v>0</v>
      </c>
      <c r="R6079" s="5">
        <v>0</v>
      </c>
      <c r="S6079" s="5">
        <v>0</v>
      </c>
      <c r="T6079" s="5">
        <v>45335.426780000002</v>
      </c>
      <c r="U6079" s="5">
        <v>0</v>
      </c>
      <c r="V6079" s="42">
        <v>0</v>
      </c>
      <c r="W6079" s="5">
        <f t="shared" si="5156"/>
        <v>99.987653080185112</v>
      </c>
      <c r="X6079" s="27"/>
    </row>
    <row r="6080" spans="1:24" ht="31.5" customHeight="1" x14ac:dyDescent="0.3">
      <c r="A6080" s="4" t="s">
        <v>443</v>
      </c>
      <c r="B6080" s="4" t="s">
        <v>1760</v>
      </c>
      <c r="C6080" s="4" t="s">
        <v>29</v>
      </c>
      <c r="D6080" s="4"/>
      <c r="E6080" s="14" t="s">
        <v>828</v>
      </c>
      <c r="F6080" s="5">
        <f t="shared" ref="F6080:L6080" si="5201">F6081+F6083</f>
        <v>4105.6000000000004</v>
      </c>
      <c r="G6080" s="5">
        <f t="shared" si="5201"/>
        <v>4105.5999999999995</v>
      </c>
      <c r="H6080" s="5">
        <f t="shared" si="5201"/>
        <v>4105.6000000000004</v>
      </c>
      <c r="I6080" s="5">
        <f t="shared" si="5201"/>
        <v>0</v>
      </c>
      <c r="J6080" s="5">
        <f t="shared" si="5201"/>
        <v>0</v>
      </c>
      <c r="K6080" s="5">
        <f t="shared" si="5201"/>
        <v>0</v>
      </c>
      <c r="L6080" s="5">
        <f t="shared" si="5201"/>
        <v>2527.154</v>
      </c>
      <c r="M6080" s="5">
        <f t="shared" si="5192"/>
        <v>6632.7540000000008</v>
      </c>
      <c r="N6080" s="5">
        <f>N6081+N6083+N6085</f>
        <v>6901.8289999999997</v>
      </c>
      <c r="O6080" s="5">
        <f>O6081+O6083+O6085</f>
        <v>4214.4714999999997</v>
      </c>
      <c r="P6080" s="5">
        <f t="shared" ref="P6080:V6080" si="5202">P6081+P6083+P6085</f>
        <v>0</v>
      </c>
      <c r="Q6080" s="5">
        <f t="shared" si="5202"/>
        <v>0</v>
      </c>
      <c r="R6080" s="5">
        <f t="shared" si="5202"/>
        <v>0</v>
      </c>
      <c r="S6080" s="5">
        <f t="shared" si="5202"/>
        <v>0</v>
      </c>
      <c r="T6080" s="5">
        <f>T6081+T6083+T6085</f>
        <v>5554.2111500000001</v>
      </c>
      <c r="U6080" s="5">
        <f t="shared" si="5202"/>
        <v>0</v>
      </c>
      <c r="V6080" s="42">
        <f t="shared" si="5202"/>
        <v>0</v>
      </c>
      <c r="W6080" s="5">
        <f t="shared" si="5156"/>
        <v>80.474482198849032</v>
      </c>
      <c r="X6080" s="27"/>
    </row>
    <row r="6081" spans="1:25" ht="78.75" customHeight="1" x14ac:dyDescent="0.3">
      <c r="A6081" s="4" t="s">
        <v>443</v>
      </c>
      <c r="B6081" s="4" t="s">
        <v>1760</v>
      </c>
      <c r="C6081" s="4" t="s">
        <v>29</v>
      </c>
      <c r="D6081" s="4" t="s">
        <v>18</v>
      </c>
      <c r="E6081" s="14" t="s">
        <v>528</v>
      </c>
      <c r="F6081" s="5">
        <f t="shared" ref="F6081:L6081" si="5203">F6082</f>
        <v>3.8</v>
      </c>
      <c r="G6081" s="5">
        <f t="shared" si="5203"/>
        <v>1.2</v>
      </c>
      <c r="H6081" s="5">
        <f t="shared" si="5203"/>
        <v>0</v>
      </c>
      <c r="I6081" s="5">
        <f t="shared" si="5203"/>
        <v>0</v>
      </c>
      <c r="J6081" s="5">
        <f t="shared" si="5203"/>
        <v>0</v>
      </c>
      <c r="K6081" s="5">
        <f t="shared" si="5203"/>
        <v>0</v>
      </c>
      <c r="L6081" s="5">
        <f t="shared" si="5203"/>
        <v>0</v>
      </c>
      <c r="M6081" s="5">
        <f t="shared" si="5192"/>
        <v>3.8</v>
      </c>
      <c r="N6081" s="5">
        <f>N6082</f>
        <v>2.875</v>
      </c>
      <c r="O6081" s="5">
        <f>O6082</f>
        <v>2.5874999999999999</v>
      </c>
      <c r="P6081" s="5">
        <f t="shared" ref="P6081:V6081" si="5204">P6082</f>
        <v>0</v>
      </c>
      <c r="Q6081" s="5">
        <f t="shared" si="5204"/>
        <v>0</v>
      </c>
      <c r="R6081" s="5">
        <f t="shared" si="5204"/>
        <v>0</v>
      </c>
      <c r="S6081" s="5">
        <f t="shared" si="5204"/>
        <v>0</v>
      </c>
      <c r="T6081" s="5">
        <f t="shared" si="5204"/>
        <v>2.875</v>
      </c>
      <c r="U6081" s="5">
        <f t="shared" si="5204"/>
        <v>0</v>
      </c>
      <c r="V6081" s="42">
        <f t="shared" si="5204"/>
        <v>0</v>
      </c>
      <c r="W6081" s="5">
        <f t="shared" si="5156"/>
        <v>100</v>
      </c>
      <c r="X6081" s="27"/>
    </row>
    <row r="6082" spans="1:25" ht="31.5" customHeight="1" x14ac:dyDescent="0.3">
      <c r="A6082" s="4" t="s">
        <v>443</v>
      </c>
      <c r="B6082" s="4" t="s">
        <v>1760</v>
      </c>
      <c r="C6082" s="4" t="s">
        <v>29</v>
      </c>
      <c r="D6082" s="4" t="s">
        <v>28</v>
      </c>
      <c r="E6082" s="14" t="s">
        <v>530</v>
      </c>
      <c r="F6082" s="5">
        <v>3.8</v>
      </c>
      <c r="G6082" s="5">
        <v>1.2</v>
      </c>
      <c r="H6082" s="5"/>
      <c r="I6082" s="5"/>
      <c r="J6082" s="5"/>
      <c r="K6082" s="5"/>
      <c r="L6082" s="5"/>
      <c r="M6082" s="5">
        <f t="shared" si="5192"/>
        <v>3.8</v>
      </c>
      <c r="N6082" s="5">
        <v>2.875</v>
      </c>
      <c r="O6082" s="5">
        <v>2.5874999999999999</v>
      </c>
      <c r="P6082" s="5">
        <v>0</v>
      </c>
      <c r="Q6082" s="5">
        <v>0</v>
      </c>
      <c r="R6082" s="5">
        <v>0</v>
      </c>
      <c r="S6082" s="5">
        <v>0</v>
      </c>
      <c r="T6082" s="5">
        <v>2.875</v>
      </c>
      <c r="U6082" s="5">
        <v>0</v>
      </c>
      <c r="V6082" s="42">
        <v>0</v>
      </c>
      <c r="W6082" s="5">
        <f t="shared" si="5156"/>
        <v>100</v>
      </c>
      <c r="X6082" s="27"/>
    </row>
    <row r="6083" spans="1:25" ht="31.5" customHeight="1" x14ac:dyDescent="0.3">
      <c r="A6083" s="4" t="s">
        <v>443</v>
      </c>
      <c r="B6083" s="4" t="s">
        <v>1760</v>
      </c>
      <c r="C6083" s="4" t="s">
        <v>29</v>
      </c>
      <c r="D6083" s="4" t="s">
        <v>11</v>
      </c>
      <c r="E6083" s="14" t="s">
        <v>531</v>
      </c>
      <c r="F6083" s="5">
        <f t="shared" ref="F6083:L6083" si="5205">F6084</f>
        <v>4101.8</v>
      </c>
      <c r="G6083" s="5">
        <f t="shared" si="5205"/>
        <v>4104.3999999999996</v>
      </c>
      <c r="H6083" s="5">
        <f t="shared" si="5205"/>
        <v>4105.6000000000004</v>
      </c>
      <c r="I6083" s="5">
        <f t="shared" si="5205"/>
        <v>0</v>
      </c>
      <c r="J6083" s="5">
        <f t="shared" si="5205"/>
        <v>0</v>
      </c>
      <c r="K6083" s="5">
        <f t="shared" si="5205"/>
        <v>0</v>
      </c>
      <c r="L6083" s="5">
        <f t="shared" si="5205"/>
        <v>2527.154</v>
      </c>
      <c r="M6083" s="5">
        <f t="shared" si="5192"/>
        <v>6628.9539999999997</v>
      </c>
      <c r="N6083" s="5">
        <f>N6084</f>
        <v>6538.9539999999997</v>
      </c>
      <c r="O6083" s="5">
        <f>O6084</f>
        <v>4181.884</v>
      </c>
      <c r="P6083" s="5">
        <f t="shared" ref="P6083:V6083" si="5206">P6084</f>
        <v>0</v>
      </c>
      <c r="Q6083" s="5">
        <f t="shared" si="5206"/>
        <v>0</v>
      </c>
      <c r="R6083" s="5">
        <f t="shared" si="5206"/>
        <v>0</v>
      </c>
      <c r="S6083" s="5">
        <f t="shared" si="5206"/>
        <v>0</v>
      </c>
      <c r="T6083" s="5">
        <f t="shared" si="5206"/>
        <v>5191.3361500000001</v>
      </c>
      <c r="U6083" s="5">
        <f t="shared" si="5206"/>
        <v>0</v>
      </c>
      <c r="V6083" s="42">
        <f t="shared" si="5206"/>
        <v>0</v>
      </c>
      <c r="W6083" s="5">
        <f t="shared" si="5156"/>
        <v>79.390926285763754</v>
      </c>
      <c r="X6083" s="27"/>
    </row>
    <row r="6084" spans="1:25" ht="31.5" customHeight="1" x14ac:dyDescent="0.3">
      <c r="A6084" s="4" t="s">
        <v>443</v>
      </c>
      <c r="B6084" s="4" t="s">
        <v>1760</v>
      </c>
      <c r="C6084" s="4" t="s">
        <v>29</v>
      </c>
      <c r="D6084" s="4" t="s">
        <v>12</v>
      </c>
      <c r="E6084" s="14" t="s">
        <v>532</v>
      </c>
      <c r="F6084" s="5">
        <v>4101.8</v>
      </c>
      <c r="G6084" s="5">
        <v>4104.3999999999996</v>
      </c>
      <c r="H6084" s="5">
        <v>4105.6000000000004</v>
      </c>
      <c r="I6084" s="5"/>
      <c r="J6084" s="5"/>
      <c r="K6084" s="5"/>
      <c r="L6084" s="5">
        <f>1263.577+1263.577</f>
        <v>2527.154</v>
      </c>
      <c r="M6084" s="5">
        <f t="shared" si="5192"/>
        <v>6628.9539999999997</v>
      </c>
      <c r="N6084" s="5">
        <v>6538.9539999999997</v>
      </c>
      <c r="O6084" s="5">
        <v>4181.884</v>
      </c>
      <c r="P6084" s="5">
        <v>0</v>
      </c>
      <c r="Q6084" s="5">
        <v>0</v>
      </c>
      <c r="R6084" s="5">
        <v>0</v>
      </c>
      <c r="S6084" s="5">
        <v>0</v>
      </c>
      <c r="T6084" s="5">
        <v>5191.3361500000001</v>
      </c>
      <c r="U6084" s="5">
        <v>0</v>
      </c>
      <c r="V6084" s="42">
        <v>0</v>
      </c>
      <c r="W6084" s="5">
        <f t="shared" si="5156"/>
        <v>79.390926285763754</v>
      </c>
      <c r="X6084" s="27"/>
    </row>
    <row r="6085" spans="1:25" ht="15.75" customHeight="1" x14ac:dyDescent="0.3">
      <c r="A6085" s="4" t="s">
        <v>443</v>
      </c>
      <c r="B6085" s="4" t="s">
        <v>1760</v>
      </c>
      <c r="C6085" s="4" t="s">
        <v>29</v>
      </c>
      <c r="D6085" s="4" t="s">
        <v>13</v>
      </c>
      <c r="E6085" s="14" t="s">
        <v>547</v>
      </c>
      <c r="F6085" s="5"/>
      <c r="G6085" s="5"/>
      <c r="H6085" s="5"/>
      <c r="I6085" s="5"/>
      <c r="J6085" s="5"/>
      <c r="K6085" s="5"/>
      <c r="L6085" s="5"/>
      <c r="M6085" s="5">
        <f>M6086</f>
        <v>0</v>
      </c>
      <c r="N6085" s="5">
        <f t="shared" ref="N6085:V6085" si="5207">N6086</f>
        <v>360</v>
      </c>
      <c r="O6085" s="5">
        <f t="shared" si="5207"/>
        <v>30</v>
      </c>
      <c r="P6085" s="5">
        <f t="shared" si="5207"/>
        <v>0</v>
      </c>
      <c r="Q6085" s="5">
        <f t="shared" si="5207"/>
        <v>0</v>
      </c>
      <c r="R6085" s="5">
        <f t="shared" si="5207"/>
        <v>0</v>
      </c>
      <c r="S6085" s="5">
        <f t="shared" si="5207"/>
        <v>0</v>
      </c>
      <c r="T6085" s="5">
        <f t="shared" si="5207"/>
        <v>360</v>
      </c>
      <c r="U6085" s="5">
        <f t="shared" si="5207"/>
        <v>0</v>
      </c>
      <c r="V6085" s="42">
        <f t="shared" si="5207"/>
        <v>0</v>
      </c>
      <c r="W6085" s="5">
        <f t="shared" si="5156"/>
        <v>100</v>
      </c>
      <c r="X6085" s="27"/>
    </row>
    <row r="6086" spans="1:25" ht="15.75" customHeight="1" x14ac:dyDescent="0.3">
      <c r="A6086" s="4" t="s">
        <v>443</v>
      </c>
      <c r="B6086" s="4" t="s">
        <v>1760</v>
      </c>
      <c r="C6086" s="4" t="s">
        <v>29</v>
      </c>
      <c r="D6086" s="4" t="s">
        <v>20</v>
      </c>
      <c r="E6086" s="14" t="s">
        <v>550</v>
      </c>
      <c r="F6086" s="5"/>
      <c r="G6086" s="5"/>
      <c r="H6086" s="5"/>
      <c r="I6086" s="5"/>
      <c r="J6086" s="5"/>
      <c r="K6086" s="5"/>
      <c r="L6086" s="5"/>
      <c r="M6086" s="5">
        <v>0</v>
      </c>
      <c r="N6086" s="5">
        <v>360</v>
      </c>
      <c r="O6086" s="5">
        <v>30</v>
      </c>
      <c r="P6086" s="5">
        <v>0</v>
      </c>
      <c r="Q6086" s="5">
        <v>0</v>
      </c>
      <c r="R6086" s="5">
        <v>0</v>
      </c>
      <c r="S6086" s="5">
        <v>0</v>
      </c>
      <c r="T6086" s="5">
        <v>360</v>
      </c>
      <c r="U6086" s="5">
        <v>0</v>
      </c>
      <c r="V6086" s="42">
        <v>0</v>
      </c>
      <c r="W6086" s="5">
        <f t="shared" si="5156"/>
        <v>100</v>
      </c>
      <c r="X6086" s="27"/>
    </row>
    <row r="6087" spans="1:25" ht="47.25" customHeight="1" x14ac:dyDescent="0.3">
      <c r="A6087" s="4" t="s">
        <v>443</v>
      </c>
      <c r="B6087" s="4" t="s">
        <v>1760</v>
      </c>
      <c r="C6087" s="4" t="s">
        <v>38</v>
      </c>
      <c r="D6087" s="4"/>
      <c r="E6087" s="14" t="s">
        <v>838</v>
      </c>
      <c r="F6087" s="5">
        <f t="shared" ref="F6087:L6087" si="5208">F6088+F6092</f>
        <v>0</v>
      </c>
      <c r="G6087" s="5">
        <f t="shared" si="5208"/>
        <v>0</v>
      </c>
      <c r="H6087" s="5">
        <f t="shared" si="5208"/>
        <v>0</v>
      </c>
      <c r="I6087" s="5">
        <f t="shared" si="5208"/>
        <v>0</v>
      </c>
      <c r="J6087" s="5">
        <f t="shared" si="5208"/>
        <v>0</v>
      </c>
      <c r="K6087" s="5">
        <f t="shared" si="5208"/>
        <v>0</v>
      </c>
      <c r="L6087" s="5">
        <f t="shared" si="5208"/>
        <v>33173.724999999999</v>
      </c>
      <c r="M6087" s="5">
        <f t="shared" si="5192"/>
        <v>33173.724999999999</v>
      </c>
      <c r="N6087" s="5">
        <f>N6088+N6092</f>
        <v>34337.159500000002</v>
      </c>
      <c r="O6087" s="5">
        <f>O6088+O6092</f>
        <v>19490.71182</v>
      </c>
      <c r="P6087" s="5">
        <f t="shared" ref="P6087:V6087" si="5209">P6088+P6092</f>
        <v>0</v>
      </c>
      <c r="Q6087" s="5">
        <f t="shared" si="5209"/>
        <v>0</v>
      </c>
      <c r="R6087" s="5">
        <f t="shared" si="5209"/>
        <v>0</v>
      </c>
      <c r="S6087" s="5">
        <f t="shared" si="5209"/>
        <v>0</v>
      </c>
      <c r="T6087" s="5">
        <f t="shared" si="5209"/>
        <v>33978.716469999999</v>
      </c>
      <c r="U6087" s="5">
        <f t="shared" si="5209"/>
        <v>0</v>
      </c>
      <c r="V6087" s="42">
        <f t="shared" si="5209"/>
        <v>0</v>
      </c>
      <c r="W6087" s="5">
        <f t="shared" si="5156"/>
        <v>98.956107507960866</v>
      </c>
      <c r="X6087" s="27"/>
    </row>
    <row r="6088" spans="1:25" ht="31.5" customHeight="1" x14ac:dyDescent="0.3">
      <c r="A6088" s="4" t="s">
        <v>443</v>
      </c>
      <c r="B6088" s="4" t="s">
        <v>1760</v>
      </c>
      <c r="C6088" s="4" t="s">
        <v>45</v>
      </c>
      <c r="D6088" s="4"/>
      <c r="E6088" s="14" t="s">
        <v>839</v>
      </c>
      <c r="F6088" s="5">
        <f t="shared" ref="F6088:L6090" si="5210">F6089</f>
        <v>0</v>
      </c>
      <c r="G6088" s="5">
        <f t="shared" si="5210"/>
        <v>0</v>
      </c>
      <c r="H6088" s="5">
        <f t="shared" si="5210"/>
        <v>0</v>
      </c>
      <c r="I6088" s="5">
        <f t="shared" si="5210"/>
        <v>0</v>
      </c>
      <c r="J6088" s="5">
        <f t="shared" si="5210"/>
        <v>0</v>
      </c>
      <c r="K6088" s="5">
        <f t="shared" si="5210"/>
        <v>0</v>
      </c>
      <c r="L6088" s="5">
        <f t="shared" si="5210"/>
        <v>33173.724999999999</v>
      </c>
      <c r="M6088" s="5">
        <f t="shared" si="5192"/>
        <v>33173.724999999999</v>
      </c>
      <c r="N6088" s="5">
        <f t="shared" ref="N6088:O6090" si="5211">N6089</f>
        <v>34337.159500000002</v>
      </c>
      <c r="O6088" s="5">
        <f t="shared" si="5211"/>
        <v>19490.71182</v>
      </c>
      <c r="P6088" s="5">
        <f t="shared" ref="P6088:V6090" si="5212">P6089</f>
        <v>0</v>
      </c>
      <c r="Q6088" s="5">
        <f t="shared" si="5212"/>
        <v>0</v>
      </c>
      <c r="R6088" s="5">
        <f t="shared" si="5212"/>
        <v>0</v>
      </c>
      <c r="S6088" s="5">
        <f t="shared" si="5212"/>
        <v>0</v>
      </c>
      <c r="T6088" s="5">
        <f t="shared" si="5212"/>
        <v>33978.716469999999</v>
      </c>
      <c r="U6088" s="5">
        <f t="shared" si="5212"/>
        <v>0</v>
      </c>
      <c r="V6088" s="42">
        <f t="shared" si="5212"/>
        <v>0</v>
      </c>
      <c r="W6088" s="5">
        <f t="shared" si="5156"/>
        <v>98.956107507960866</v>
      </c>
      <c r="X6088" s="27"/>
    </row>
    <row r="6089" spans="1:25" ht="31.5" customHeight="1" x14ac:dyDescent="0.3">
      <c r="A6089" s="4" t="s">
        <v>443</v>
      </c>
      <c r="B6089" s="4" t="s">
        <v>1760</v>
      </c>
      <c r="C6089" s="4" t="s">
        <v>46</v>
      </c>
      <c r="D6089" s="4"/>
      <c r="E6089" s="14" t="s">
        <v>840</v>
      </c>
      <c r="F6089" s="5">
        <f t="shared" si="5210"/>
        <v>0</v>
      </c>
      <c r="G6089" s="5">
        <f t="shared" si="5210"/>
        <v>0</v>
      </c>
      <c r="H6089" s="5">
        <f t="shared" si="5210"/>
        <v>0</v>
      </c>
      <c r="I6089" s="5">
        <f t="shared" si="5210"/>
        <v>0</v>
      </c>
      <c r="J6089" s="5">
        <f t="shared" si="5210"/>
        <v>0</v>
      </c>
      <c r="K6089" s="5">
        <f t="shared" si="5210"/>
        <v>0</v>
      </c>
      <c r="L6089" s="5">
        <f t="shared" si="5210"/>
        <v>33173.724999999999</v>
      </c>
      <c r="M6089" s="5">
        <f t="shared" si="5192"/>
        <v>33173.724999999999</v>
      </c>
      <c r="N6089" s="5">
        <f t="shared" si="5211"/>
        <v>34337.159500000002</v>
      </c>
      <c r="O6089" s="5">
        <f t="shared" si="5211"/>
        <v>19490.71182</v>
      </c>
      <c r="P6089" s="5">
        <f t="shared" si="5212"/>
        <v>0</v>
      </c>
      <c r="Q6089" s="5">
        <f t="shared" si="5212"/>
        <v>0</v>
      </c>
      <c r="R6089" s="5">
        <f t="shared" si="5212"/>
        <v>0</v>
      </c>
      <c r="S6089" s="5">
        <f t="shared" si="5212"/>
        <v>0</v>
      </c>
      <c r="T6089" s="5">
        <f t="shared" si="5212"/>
        <v>33978.716469999999</v>
      </c>
      <c r="U6089" s="5">
        <f t="shared" si="5212"/>
        <v>0</v>
      </c>
      <c r="V6089" s="42">
        <f t="shared" si="5212"/>
        <v>0</v>
      </c>
      <c r="W6089" s="5">
        <f t="shared" si="5156"/>
        <v>98.956107507960866</v>
      </c>
      <c r="X6089" s="27"/>
    </row>
    <row r="6090" spans="1:25" ht="15.75" customHeight="1" x14ac:dyDescent="0.3">
      <c r="A6090" s="4" t="s">
        <v>443</v>
      </c>
      <c r="B6090" s="4" t="s">
        <v>1760</v>
      </c>
      <c r="C6090" s="4" t="s">
        <v>46</v>
      </c>
      <c r="D6090" s="4" t="s">
        <v>13</v>
      </c>
      <c r="E6090" s="14" t="s">
        <v>547</v>
      </c>
      <c r="F6090" s="5">
        <f t="shared" si="5210"/>
        <v>0</v>
      </c>
      <c r="G6090" s="5">
        <f t="shared" si="5210"/>
        <v>0</v>
      </c>
      <c r="H6090" s="5">
        <f t="shared" si="5210"/>
        <v>0</v>
      </c>
      <c r="I6090" s="5">
        <f t="shared" si="5210"/>
        <v>0</v>
      </c>
      <c r="J6090" s="5">
        <f t="shared" si="5210"/>
        <v>0</v>
      </c>
      <c r="K6090" s="5">
        <f t="shared" si="5210"/>
        <v>0</v>
      </c>
      <c r="L6090" s="5">
        <f t="shared" si="5210"/>
        <v>33173.724999999999</v>
      </c>
      <c r="M6090" s="5">
        <f t="shared" si="5192"/>
        <v>33173.724999999999</v>
      </c>
      <c r="N6090" s="5">
        <f t="shared" si="5211"/>
        <v>34337.159500000002</v>
      </c>
      <c r="O6090" s="5">
        <f t="shared" si="5211"/>
        <v>19490.71182</v>
      </c>
      <c r="P6090" s="5">
        <f t="shared" si="5212"/>
        <v>0</v>
      </c>
      <c r="Q6090" s="5">
        <f t="shared" si="5212"/>
        <v>0</v>
      </c>
      <c r="R6090" s="5">
        <f t="shared" si="5212"/>
        <v>0</v>
      </c>
      <c r="S6090" s="5">
        <f t="shared" si="5212"/>
        <v>0</v>
      </c>
      <c r="T6090" s="5">
        <f t="shared" si="5212"/>
        <v>33978.716469999999</v>
      </c>
      <c r="U6090" s="5">
        <f t="shared" si="5212"/>
        <v>0</v>
      </c>
      <c r="V6090" s="42">
        <f t="shared" si="5212"/>
        <v>0</v>
      </c>
      <c r="W6090" s="5">
        <f t="shared" si="5156"/>
        <v>98.956107507960866</v>
      </c>
      <c r="X6090" s="27"/>
    </row>
    <row r="6091" spans="1:25" ht="15.75" customHeight="1" x14ac:dyDescent="0.3">
      <c r="A6091" s="4" t="s">
        <v>443</v>
      </c>
      <c r="B6091" s="4" t="s">
        <v>1760</v>
      </c>
      <c r="C6091" s="4" t="s">
        <v>46</v>
      </c>
      <c r="D6091" s="4" t="s">
        <v>14</v>
      </c>
      <c r="E6091" s="14" t="s">
        <v>549</v>
      </c>
      <c r="F6091" s="5"/>
      <c r="G6091" s="5"/>
      <c r="H6091" s="5"/>
      <c r="I6091" s="5"/>
      <c r="J6091" s="5"/>
      <c r="K6091" s="5"/>
      <c r="L6091" s="5">
        <f>1404.475+2280.846+11582.054+910.928+6596.092+3139.388+62.6+7197.342</f>
        <v>33173.724999999999</v>
      </c>
      <c r="M6091" s="5">
        <f t="shared" si="5192"/>
        <v>33173.724999999999</v>
      </c>
      <c r="N6091" s="5">
        <v>34337.159500000002</v>
      </c>
      <c r="O6091" s="5">
        <v>19490.71182</v>
      </c>
      <c r="P6091" s="5">
        <v>0</v>
      </c>
      <c r="Q6091" s="5">
        <v>0</v>
      </c>
      <c r="R6091" s="5">
        <v>0</v>
      </c>
      <c r="S6091" s="5">
        <v>0</v>
      </c>
      <c r="T6091" s="5">
        <v>33978.716469999999</v>
      </c>
      <c r="U6091" s="5">
        <v>0</v>
      </c>
      <c r="V6091" s="42">
        <v>0</v>
      </c>
      <c r="W6091" s="5">
        <f t="shared" si="5156"/>
        <v>98.956107507960866</v>
      </c>
      <c r="X6091" s="27"/>
    </row>
    <row r="6092" spans="1:25" ht="47.25" hidden="1" customHeight="1" x14ac:dyDescent="0.25">
      <c r="A6092" s="4" t="s">
        <v>443</v>
      </c>
      <c r="B6092" s="4" t="s">
        <v>1760</v>
      </c>
      <c r="C6092" s="4" t="s">
        <v>1355</v>
      </c>
      <c r="D6092" s="4"/>
      <c r="E6092" s="14" t="s">
        <v>1357</v>
      </c>
      <c r="F6092" s="5">
        <f t="shared" ref="F6092:L6094" si="5213">F6093</f>
        <v>0</v>
      </c>
      <c r="G6092" s="5">
        <f t="shared" si="5213"/>
        <v>0</v>
      </c>
      <c r="H6092" s="5">
        <f t="shared" si="5213"/>
        <v>0</v>
      </c>
      <c r="I6092" s="5">
        <f t="shared" si="5213"/>
        <v>0</v>
      </c>
      <c r="J6092" s="5">
        <f t="shared" si="5213"/>
        <v>0</v>
      </c>
      <c r="K6092" s="5">
        <f t="shared" si="5213"/>
        <v>0</v>
      </c>
      <c r="L6092" s="5">
        <f t="shared" si="5213"/>
        <v>0</v>
      </c>
      <c r="M6092" s="5">
        <f t="shared" si="5192"/>
        <v>0</v>
      </c>
      <c r="N6092" s="5">
        <f t="shared" ref="N6092:O6094" si="5214">N6093</f>
        <v>0</v>
      </c>
      <c r="O6092" s="5">
        <f t="shared" si="5214"/>
        <v>0</v>
      </c>
      <c r="P6092" s="5">
        <f t="shared" ref="P6092:V6094" si="5215">P6093</f>
        <v>0</v>
      </c>
      <c r="Q6092" s="5">
        <f t="shared" si="5215"/>
        <v>0</v>
      </c>
      <c r="R6092" s="5">
        <f t="shared" si="5215"/>
        <v>0</v>
      </c>
      <c r="S6092" s="5">
        <f t="shared" si="5215"/>
        <v>0</v>
      </c>
      <c r="T6092" s="5">
        <f t="shared" si="5215"/>
        <v>0</v>
      </c>
      <c r="U6092" s="5">
        <f t="shared" si="5215"/>
        <v>0</v>
      </c>
      <c r="V6092" s="42">
        <f t="shared" si="5215"/>
        <v>0</v>
      </c>
      <c r="W6092" s="5" t="e">
        <f t="shared" si="5156"/>
        <v>#DIV/0!</v>
      </c>
      <c r="X6092" s="27" t="s">
        <v>1591</v>
      </c>
      <c r="Y6092" s="2" t="s">
        <v>1630</v>
      </c>
    </row>
    <row r="6093" spans="1:25" ht="31.5" hidden="1" customHeight="1" x14ac:dyDescent="0.25">
      <c r="A6093" s="4" t="s">
        <v>443</v>
      </c>
      <c r="B6093" s="4" t="s">
        <v>1760</v>
      </c>
      <c r="C6093" s="4" t="s">
        <v>1356</v>
      </c>
      <c r="D6093" s="4"/>
      <c r="E6093" s="14" t="s">
        <v>1358</v>
      </c>
      <c r="F6093" s="5">
        <f t="shared" si="5213"/>
        <v>0</v>
      </c>
      <c r="G6093" s="5">
        <f t="shared" si="5213"/>
        <v>0</v>
      </c>
      <c r="H6093" s="5">
        <f t="shared" si="5213"/>
        <v>0</v>
      </c>
      <c r="I6093" s="5">
        <f t="shared" si="5213"/>
        <v>0</v>
      </c>
      <c r="J6093" s="5">
        <f t="shared" si="5213"/>
        <v>0</v>
      </c>
      <c r="K6093" s="5">
        <f t="shared" si="5213"/>
        <v>0</v>
      </c>
      <c r="L6093" s="5">
        <f t="shared" si="5213"/>
        <v>0</v>
      </c>
      <c r="M6093" s="5">
        <f t="shared" si="5192"/>
        <v>0</v>
      </c>
      <c r="N6093" s="5">
        <f t="shared" si="5214"/>
        <v>0</v>
      </c>
      <c r="O6093" s="5">
        <f t="shared" si="5214"/>
        <v>0</v>
      </c>
      <c r="P6093" s="5">
        <f t="shared" si="5215"/>
        <v>0</v>
      </c>
      <c r="Q6093" s="5">
        <f t="shared" si="5215"/>
        <v>0</v>
      </c>
      <c r="R6093" s="5">
        <f t="shared" si="5215"/>
        <v>0</v>
      </c>
      <c r="S6093" s="5">
        <f t="shared" si="5215"/>
        <v>0</v>
      </c>
      <c r="T6093" s="5">
        <f t="shared" si="5215"/>
        <v>0</v>
      </c>
      <c r="U6093" s="5">
        <f t="shared" si="5215"/>
        <v>0</v>
      </c>
      <c r="V6093" s="42">
        <f t="shared" si="5215"/>
        <v>0</v>
      </c>
      <c r="W6093" s="5" t="e">
        <f t="shared" ref="W6093:W6156" si="5216">T6093/N6093*100</f>
        <v>#DIV/0!</v>
      </c>
      <c r="X6093" s="27" t="s">
        <v>1591</v>
      </c>
      <c r="Y6093" s="2" t="s">
        <v>1630</v>
      </c>
    </row>
    <row r="6094" spans="1:25" ht="31.5" hidden="1" customHeight="1" x14ac:dyDescent="0.3">
      <c r="A6094" s="4" t="s">
        <v>443</v>
      </c>
      <c r="B6094" s="4" t="s">
        <v>1760</v>
      </c>
      <c r="C6094" s="4" t="s">
        <v>1356</v>
      </c>
      <c r="D6094" s="4" t="s">
        <v>11</v>
      </c>
      <c r="E6094" s="14" t="s">
        <v>531</v>
      </c>
      <c r="F6094" s="5">
        <f t="shared" si="5213"/>
        <v>0</v>
      </c>
      <c r="G6094" s="5">
        <f t="shared" si="5213"/>
        <v>0</v>
      </c>
      <c r="H6094" s="5">
        <f t="shared" si="5213"/>
        <v>0</v>
      </c>
      <c r="I6094" s="5">
        <f t="shared" si="5213"/>
        <v>0</v>
      </c>
      <c r="J6094" s="5">
        <f t="shared" si="5213"/>
        <v>0</v>
      </c>
      <c r="K6094" s="5">
        <f t="shared" si="5213"/>
        <v>0</v>
      </c>
      <c r="L6094" s="5">
        <f t="shared" si="5213"/>
        <v>0</v>
      </c>
      <c r="M6094" s="5">
        <f t="shared" si="5192"/>
        <v>0</v>
      </c>
      <c r="N6094" s="5">
        <f t="shared" si="5214"/>
        <v>0</v>
      </c>
      <c r="O6094" s="5">
        <f t="shared" si="5214"/>
        <v>0</v>
      </c>
      <c r="P6094" s="5">
        <f t="shared" si="5215"/>
        <v>0</v>
      </c>
      <c r="Q6094" s="5">
        <f t="shared" si="5215"/>
        <v>0</v>
      </c>
      <c r="R6094" s="5">
        <f t="shared" si="5215"/>
        <v>0</v>
      </c>
      <c r="S6094" s="5">
        <f t="shared" si="5215"/>
        <v>0</v>
      </c>
      <c r="T6094" s="5">
        <f t="shared" si="5215"/>
        <v>0</v>
      </c>
      <c r="U6094" s="5">
        <f t="shared" si="5215"/>
        <v>0</v>
      </c>
      <c r="V6094" s="42">
        <f t="shared" si="5215"/>
        <v>0</v>
      </c>
      <c r="W6094" s="5" t="e">
        <f t="shared" si="5216"/>
        <v>#DIV/0!</v>
      </c>
      <c r="X6094" s="27" t="s">
        <v>1591</v>
      </c>
      <c r="Y6094" s="2" t="s">
        <v>1630</v>
      </c>
    </row>
    <row r="6095" spans="1:25" ht="31.5" hidden="1" customHeight="1" x14ac:dyDescent="0.3">
      <c r="A6095" s="4" t="s">
        <v>443</v>
      </c>
      <c r="B6095" s="4" t="s">
        <v>1760</v>
      </c>
      <c r="C6095" s="4" t="s">
        <v>1356</v>
      </c>
      <c r="D6095" s="4" t="s">
        <v>12</v>
      </c>
      <c r="E6095" s="14" t="s">
        <v>532</v>
      </c>
      <c r="F6095" s="5"/>
      <c r="G6095" s="5"/>
      <c r="H6095" s="5"/>
      <c r="I6095" s="5"/>
      <c r="J6095" s="5"/>
      <c r="K6095" s="5"/>
      <c r="L6095" s="5"/>
      <c r="M6095" s="5">
        <f t="shared" si="5192"/>
        <v>0</v>
      </c>
      <c r="N6095" s="5">
        <v>0</v>
      </c>
      <c r="O6095" s="5">
        <v>0</v>
      </c>
      <c r="P6095" s="5">
        <v>0</v>
      </c>
      <c r="Q6095" s="5">
        <v>0</v>
      </c>
      <c r="R6095" s="5">
        <v>0</v>
      </c>
      <c r="S6095" s="5">
        <v>0</v>
      </c>
      <c r="T6095" s="5">
        <v>0</v>
      </c>
      <c r="U6095" s="5">
        <v>0</v>
      </c>
      <c r="V6095" s="42">
        <v>0</v>
      </c>
      <c r="W6095" s="5" t="e">
        <f t="shared" si="5216"/>
        <v>#DIV/0!</v>
      </c>
      <c r="X6095" s="27" t="s">
        <v>1591</v>
      </c>
      <c r="Y6095" s="2" t="s">
        <v>1630</v>
      </c>
    </row>
    <row r="6096" spans="1:25" s="3" customFormat="1" ht="15.75" customHeight="1" x14ac:dyDescent="0.3">
      <c r="A6096" s="7" t="s">
        <v>443</v>
      </c>
      <c r="B6096" s="7" t="s">
        <v>91</v>
      </c>
      <c r="C6096" s="7"/>
      <c r="D6096" s="7"/>
      <c r="E6096" s="18" t="s">
        <v>494</v>
      </c>
      <c r="F6096" s="8">
        <f t="shared" ref="F6096:L6096" si="5217">F6097+F6156</f>
        <v>2083587.3</v>
      </c>
      <c r="G6096" s="8">
        <f t="shared" si="5217"/>
        <v>2225645.4</v>
      </c>
      <c r="H6096" s="8">
        <f t="shared" si="5217"/>
        <v>2698184.5000000005</v>
      </c>
      <c r="I6096" s="8">
        <f t="shared" si="5217"/>
        <v>28813.5</v>
      </c>
      <c r="J6096" s="8">
        <f t="shared" si="5217"/>
        <v>0</v>
      </c>
      <c r="K6096" s="8">
        <f t="shared" si="5217"/>
        <v>0</v>
      </c>
      <c r="L6096" s="8">
        <f t="shared" si="5217"/>
        <v>1216413.2949999999</v>
      </c>
      <c r="M6096" s="8">
        <f t="shared" si="5192"/>
        <v>3328814.0949999997</v>
      </c>
      <c r="N6096" s="8">
        <f>N6097+N6156</f>
        <v>3463428.2721299995</v>
      </c>
      <c r="O6096" s="8">
        <f>O6097+O6156</f>
        <v>1466280.5370499999</v>
      </c>
      <c r="P6096" s="8">
        <f t="shared" ref="P6096:V6096" si="5218">P6097+P6156</f>
        <v>2448355.2178100003</v>
      </c>
      <c r="Q6096" s="8">
        <f t="shared" si="5218"/>
        <v>811358.19759</v>
      </c>
      <c r="R6096" s="8">
        <f t="shared" si="5218"/>
        <v>3351202.1876000003</v>
      </c>
      <c r="S6096" s="8">
        <f t="shared" si="5218"/>
        <v>1400949.5441099999</v>
      </c>
      <c r="T6096" s="8">
        <f>T6097+T6156</f>
        <v>2570221.8953500008</v>
      </c>
      <c r="U6096" s="8">
        <f t="shared" si="5218"/>
        <v>1770375.5005000001</v>
      </c>
      <c r="V6096" s="40">
        <f t="shared" si="5218"/>
        <v>2463716.7607700001</v>
      </c>
      <c r="W6096" s="8">
        <f t="shared" si="5216"/>
        <v>74.210339969573596</v>
      </c>
      <c r="X6096" s="22"/>
    </row>
    <row r="6097" spans="1:25" s="10" customFormat="1" ht="15.75" customHeight="1" x14ac:dyDescent="0.3">
      <c r="A6097" s="9" t="s">
        <v>443</v>
      </c>
      <c r="B6097" s="9" t="s">
        <v>1792</v>
      </c>
      <c r="C6097" s="9"/>
      <c r="D6097" s="9"/>
      <c r="E6097" s="13" t="s">
        <v>512</v>
      </c>
      <c r="F6097" s="11">
        <f t="shared" ref="F6097:L6097" si="5219">F6098</f>
        <v>2049567.3</v>
      </c>
      <c r="G6097" s="11">
        <f t="shared" si="5219"/>
        <v>2191625.4</v>
      </c>
      <c r="H6097" s="11">
        <f t="shared" si="5219"/>
        <v>2664164.5000000005</v>
      </c>
      <c r="I6097" s="11">
        <f t="shared" si="5219"/>
        <v>28813.5</v>
      </c>
      <c r="J6097" s="11">
        <f t="shared" si="5219"/>
        <v>0</v>
      </c>
      <c r="K6097" s="11">
        <f t="shared" si="5219"/>
        <v>0</v>
      </c>
      <c r="L6097" s="11">
        <f t="shared" si="5219"/>
        <v>1210090.4549999998</v>
      </c>
      <c r="M6097" s="11">
        <f t="shared" si="5192"/>
        <v>3288471.2549999999</v>
      </c>
      <c r="N6097" s="11">
        <f>N6098</f>
        <v>3423085.4321299996</v>
      </c>
      <c r="O6097" s="11">
        <f>O6098</f>
        <v>1442026.3470699999</v>
      </c>
      <c r="P6097" s="11">
        <f t="shared" ref="P6097:V6097" si="5220">P6098</f>
        <v>2448355.2178100003</v>
      </c>
      <c r="Q6097" s="11">
        <f t="shared" si="5220"/>
        <v>811358.19759</v>
      </c>
      <c r="R6097" s="11">
        <f t="shared" si="5220"/>
        <v>3351202.1876000003</v>
      </c>
      <c r="S6097" s="11">
        <f t="shared" si="5220"/>
        <v>1400949.5441099999</v>
      </c>
      <c r="T6097" s="11">
        <f t="shared" si="5220"/>
        <v>2529883.3708700007</v>
      </c>
      <c r="U6097" s="11">
        <f t="shared" si="5220"/>
        <v>1770375.5005000001</v>
      </c>
      <c r="V6097" s="41">
        <f t="shared" si="5220"/>
        <v>2463716.7607700001</v>
      </c>
      <c r="W6097" s="11">
        <f t="shared" si="5216"/>
        <v>73.906521500276796</v>
      </c>
      <c r="X6097" s="26"/>
    </row>
    <row r="6098" spans="1:25" ht="31.5" customHeight="1" x14ac:dyDescent="0.3">
      <c r="A6098" s="4" t="s">
        <v>443</v>
      </c>
      <c r="B6098" s="4" t="s">
        <v>1792</v>
      </c>
      <c r="C6098" s="4" t="s">
        <v>262</v>
      </c>
      <c r="D6098" s="4"/>
      <c r="E6098" s="14" t="s">
        <v>1192</v>
      </c>
      <c r="F6098" s="5">
        <f t="shared" ref="F6098:K6098" si="5221">F6099+F6130+F6137</f>
        <v>2049567.3</v>
      </c>
      <c r="G6098" s="5">
        <f t="shared" si="5221"/>
        <v>2191625.4</v>
      </c>
      <c r="H6098" s="5">
        <f t="shared" si="5221"/>
        <v>2664164.5000000005</v>
      </c>
      <c r="I6098" s="5">
        <f t="shared" si="5221"/>
        <v>28813.5</v>
      </c>
      <c r="J6098" s="5">
        <f t="shared" si="5221"/>
        <v>0</v>
      </c>
      <c r="K6098" s="5">
        <f t="shared" si="5221"/>
        <v>0</v>
      </c>
      <c r="L6098" s="5">
        <f>L6099+L6130+L6137+L6148</f>
        <v>1210090.4549999998</v>
      </c>
      <c r="M6098" s="5">
        <f t="shared" si="5192"/>
        <v>3288471.2549999999</v>
      </c>
      <c r="N6098" s="5">
        <f>N6099+N6130+N6137+N6148</f>
        <v>3423085.4321299996</v>
      </c>
      <c r="O6098" s="5">
        <f t="shared" ref="O6098:V6098" si="5222">O6099+O6130+O6137+O6148</f>
        <v>1442026.3470699999</v>
      </c>
      <c r="P6098" s="5">
        <f t="shared" si="5222"/>
        <v>2448355.2178100003</v>
      </c>
      <c r="Q6098" s="5">
        <f t="shared" si="5222"/>
        <v>811358.19759</v>
      </c>
      <c r="R6098" s="5">
        <f t="shared" si="5222"/>
        <v>3351202.1876000003</v>
      </c>
      <c r="S6098" s="5">
        <f t="shared" si="5222"/>
        <v>1400949.5441099999</v>
      </c>
      <c r="T6098" s="5">
        <f t="shared" si="5222"/>
        <v>2529883.3708700007</v>
      </c>
      <c r="U6098" s="5">
        <f t="shared" si="5222"/>
        <v>1770375.5005000001</v>
      </c>
      <c r="V6098" s="42">
        <f t="shared" si="5222"/>
        <v>2463716.7607700001</v>
      </c>
      <c r="W6098" s="5">
        <f t="shared" si="5216"/>
        <v>73.906521500276796</v>
      </c>
      <c r="X6098" s="27"/>
    </row>
    <row r="6099" spans="1:25" ht="31.5" customHeight="1" x14ac:dyDescent="0.3">
      <c r="A6099" s="4" t="s">
        <v>443</v>
      </c>
      <c r="B6099" s="4" t="s">
        <v>1792</v>
      </c>
      <c r="C6099" s="4" t="s">
        <v>419</v>
      </c>
      <c r="D6099" s="4"/>
      <c r="E6099" s="14" t="s">
        <v>1193</v>
      </c>
      <c r="F6099" s="5">
        <f t="shared" ref="F6099:L6099" si="5223">F6100+F6116+F6123</f>
        <v>2037464.9000000001</v>
      </c>
      <c r="G6099" s="5">
        <f t="shared" si="5223"/>
        <v>2179523</v>
      </c>
      <c r="H6099" s="5">
        <f t="shared" si="5223"/>
        <v>2652062.1000000006</v>
      </c>
      <c r="I6099" s="5">
        <f t="shared" si="5223"/>
        <v>28813.5</v>
      </c>
      <c r="J6099" s="5">
        <f t="shared" si="5223"/>
        <v>0</v>
      </c>
      <c r="K6099" s="5">
        <f t="shared" si="5223"/>
        <v>0</v>
      </c>
      <c r="L6099" s="5">
        <f t="shared" si="5223"/>
        <v>959893.10600000003</v>
      </c>
      <c r="M6099" s="5">
        <f t="shared" si="5192"/>
        <v>3026171.5060000001</v>
      </c>
      <c r="N6099" s="5">
        <f>N6100+N6116+N6123</f>
        <v>3161665.0994199999</v>
      </c>
      <c r="O6099" s="5">
        <f>O6100+O6116+O6123</f>
        <v>1306086.2634000001</v>
      </c>
      <c r="P6099" s="5">
        <f t="shared" ref="P6099:V6099" si="5224">P6100+P6116+P6123</f>
        <v>2448355.2178100003</v>
      </c>
      <c r="Q6099" s="5">
        <f t="shared" si="5224"/>
        <v>811358.19759</v>
      </c>
      <c r="R6099" s="5">
        <f t="shared" si="5224"/>
        <v>3117789.1180600002</v>
      </c>
      <c r="S6099" s="5">
        <f t="shared" si="5224"/>
        <v>1280854.9467</v>
      </c>
      <c r="T6099" s="5">
        <f>T6100+T6116+T6123</f>
        <v>2292553.6232200004</v>
      </c>
      <c r="U6099" s="5">
        <f t="shared" si="5224"/>
        <v>1770375.5005000001</v>
      </c>
      <c r="V6099" s="42">
        <f t="shared" si="5224"/>
        <v>2250107.2389099998</v>
      </c>
      <c r="W6099" s="5">
        <f t="shared" si="5216"/>
        <v>72.510957078931739</v>
      </c>
      <c r="X6099" s="27"/>
    </row>
    <row r="6100" spans="1:25" ht="47.25" customHeight="1" x14ac:dyDescent="0.3">
      <c r="A6100" s="4" t="s">
        <v>443</v>
      </c>
      <c r="B6100" s="4" t="s">
        <v>1792</v>
      </c>
      <c r="C6100" s="4" t="s">
        <v>449</v>
      </c>
      <c r="D6100" s="4"/>
      <c r="E6100" s="14" t="s">
        <v>1194</v>
      </c>
      <c r="F6100" s="5">
        <f t="shared" ref="F6100:L6100" si="5225">F6101+F6104+F6110+F6107</f>
        <v>1329001.1000000001</v>
      </c>
      <c r="G6100" s="5">
        <f t="shared" si="5225"/>
        <v>65847.199999999997</v>
      </c>
      <c r="H6100" s="5">
        <f t="shared" si="5225"/>
        <v>434970</v>
      </c>
      <c r="I6100" s="5">
        <f t="shared" si="5225"/>
        <v>28813.5</v>
      </c>
      <c r="J6100" s="5">
        <f t="shared" si="5225"/>
        <v>0</v>
      </c>
      <c r="K6100" s="5">
        <f t="shared" si="5225"/>
        <v>0</v>
      </c>
      <c r="L6100" s="5">
        <f t="shared" si="5225"/>
        <v>16432.212</v>
      </c>
      <c r="M6100" s="5">
        <f t="shared" si="5192"/>
        <v>1374246.8120000002</v>
      </c>
      <c r="N6100" s="5">
        <f>N6101+N6104+N6110+N6107+N6113</f>
        <v>1517215.16805</v>
      </c>
      <c r="O6100" s="5">
        <f t="shared" ref="O6100:V6100" si="5226">O6101+O6104+O6110+O6107+O6113</f>
        <v>821360.76229999994</v>
      </c>
      <c r="P6100" s="5">
        <f t="shared" si="5226"/>
        <v>803905.28644000005</v>
      </c>
      <c r="Q6100" s="5">
        <f t="shared" si="5226"/>
        <v>326632.69649</v>
      </c>
      <c r="R6100" s="5">
        <f t="shared" si="5226"/>
        <v>1473339.1866899999</v>
      </c>
      <c r="S6100" s="5">
        <f t="shared" si="5226"/>
        <v>796129.44559999998</v>
      </c>
      <c r="T6100" s="5">
        <f t="shared" si="5226"/>
        <v>1125148.43631</v>
      </c>
      <c r="U6100" s="5">
        <f t="shared" si="5226"/>
        <v>602970.31358999992</v>
      </c>
      <c r="V6100" s="5">
        <f t="shared" si="5226"/>
        <v>1082702.0519999999</v>
      </c>
      <c r="W6100" s="5">
        <f t="shared" si="5216"/>
        <v>74.158791712852207</v>
      </c>
      <c r="X6100" s="27"/>
    </row>
    <row r="6101" spans="1:25" ht="31.5" customHeight="1" x14ac:dyDescent="0.3">
      <c r="A6101" s="4" t="s">
        <v>443</v>
      </c>
      <c r="B6101" s="4" t="s">
        <v>1792</v>
      </c>
      <c r="C6101" s="4" t="s">
        <v>445</v>
      </c>
      <c r="D6101" s="4"/>
      <c r="E6101" s="14" t="s">
        <v>1733</v>
      </c>
      <c r="F6101" s="5">
        <f t="shared" ref="F6101:L6102" si="5227">F6102</f>
        <v>0</v>
      </c>
      <c r="G6101" s="5">
        <f t="shared" si="5227"/>
        <v>0</v>
      </c>
      <c r="H6101" s="5">
        <f t="shared" si="5227"/>
        <v>0</v>
      </c>
      <c r="I6101" s="5">
        <f t="shared" si="5227"/>
        <v>28813.5</v>
      </c>
      <c r="J6101" s="5">
        <f t="shared" si="5227"/>
        <v>0</v>
      </c>
      <c r="K6101" s="5">
        <f t="shared" si="5227"/>
        <v>0</v>
      </c>
      <c r="L6101" s="5">
        <f t="shared" si="5227"/>
        <v>15062.482</v>
      </c>
      <c r="M6101" s="5">
        <f t="shared" si="5192"/>
        <v>43875.982000000004</v>
      </c>
      <c r="N6101" s="5">
        <f>N6102</f>
        <v>43875.981359999998</v>
      </c>
      <c r="O6101" s="5">
        <f>O6102</f>
        <v>25231.316699999999</v>
      </c>
      <c r="P6101" s="5">
        <f t="shared" ref="P6101:V6102" si="5228">P6102</f>
        <v>0</v>
      </c>
      <c r="Q6101" s="5">
        <f t="shared" si="5228"/>
        <v>0</v>
      </c>
      <c r="R6101" s="5">
        <f t="shared" si="5228"/>
        <v>0</v>
      </c>
      <c r="S6101" s="5">
        <f t="shared" si="5228"/>
        <v>0</v>
      </c>
      <c r="T6101" s="5">
        <f t="shared" si="5228"/>
        <v>42446.384310000001</v>
      </c>
      <c r="U6101" s="5">
        <f t="shared" si="5228"/>
        <v>0</v>
      </c>
      <c r="V6101" s="42">
        <f t="shared" si="5228"/>
        <v>0</v>
      </c>
      <c r="W6101" s="5">
        <f t="shared" si="5216"/>
        <v>96.741732023563799</v>
      </c>
      <c r="X6101" s="27"/>
    </row>
    <row r="6102" spans="1:25" ht="31.5" customHeight="1" x14ac:dyDescent="0.3">
      <c r="A6102" s="4" t="s">
        <v>443</v>
      </c>
      <c r="B6102" s="4" t="s">
        <v>1792</v>
      </c>
      <c r="C6102" s="4" t="s">
        <v>445</v>
      </c>
      <c r="D6102" s="4" t="s">
        <v>11</v>
      </c>
      <c r="E6102" s="14" t="s">
        <v>531</v>
      </c>
      <c r="F6102" s="5">
        <f t="shared" si="5227"/>
        <v>0</v>
      </c>
      <c r="G6102" s="5">
        <f t="shared" si="5227"/>
        <v>0</v>
      </c>
      <c r="H6102" s="5">
        <f t="shared" si="5227"/>
        <v>0</v>
      </c>
      <c r="I6102" s="5">
        <f t="shared" si="5227"/>
        <v>28813.5</v>
      </c>
      <c r="J6102" s="5">
        <f t="shared" si="5227"/>
        <v>0</v>
      </c>
      <c r="K6102" s="5">
        <f t="shared" si="5227"/>
        <v>0</v>
      </c>
      <c r="L6102" s="5">
        <f t="shared" si="5227"/>
        <v>15062.482</v>
      </c>
      <c r="M6102" s="5">
        <f t="shared" si="5192"/>
        <v>43875.982000000004</v>
      </c>
      <c r="N6102" s="5">
        <f>N6103</f>
        <v>43875.981359999998</v>
      </c>
      <c r="O6102" s="5">
        <f>O6103</f>
        <v>25231.316699999999</v>
      </c>
      <c r="P6102" s="5">
        <f t="shared" si="5228"/>
        <v>0</v>
      </c>
      <c r="Q6102" s="5">
        <f t="shared" si="5228"/>
        <v>0</v>
      </c>
      <c r="R6102" s="5">
        <f t="shared" si="5228"/>
        <v>0</v>
      </c>
      <c r="S6102" s="5">
        <f t="shared" si="5228"/>
        <v>0</v>
      </c>
      <c r="T6102" s="5">
        <f t="shared" si="5228"/>
        <v>42446.384310000001</v>
      </c>
      <c r="U6102" s="5">
        <f t="shared" si="5228"/>
        <v>0</v>
      </c>
      <c r="V6102" s="42">
        <f t="shared" si="5228"/>
        <v>0</v>
      </c>
      <c r="W6102" s="5">
        <f t="shared" si="5216"/>
        <v>96.741732023563799</v>
      </c>
      <c r="X6102" s="27"/>
    </row>
    <row r="6103" spans="1:25" ht="31.5" customHeight="1" x14ac:dyDescent="0.3">
      <c r="A6103" s="4" t="s">
        <v>443</v>
      </c>
      <c r="B6103" s="4" t="s">
        <v>1792</v>
      </c>
      <c r="C6103" s="4" t="s">
        <v>445</v>
      </c>
      <c r="D6103" s="4" t="s">
        <v>12</v>
      </c>
      <c r="E6103" s="14" t="s">
        <v>532</v>
      </c>
      <c r="F6103" s="5"/>
      <c r="G6103" s="5"/>
      <c r="H6103" s="5"/>
      <c r="I6103" s="5">
        <v>28813.5</v>
      </c>
      <c r="J6103" s="5"/>
      <c r="K6103" s="5"/>
      <c r="L6103" s="5">
        <f>62.482+15000</f>
        <v>15062.482</v>
      </c>
      <c r="M6103" s="5">
        <f t="shared" si="5192"/>
        <v>43875.982000000004</v>
      </c>
      <c r="N6103" s="5">
        <v>43875.981359999998</v>
      </c>
      <c r="O6103" s="5">
        <v>25231.316699999999</v>
      </c>
      <c r="P6103" s="5">
        <v>0</v>
      </c>
      <c r="Q6103" s="5">
        <v>0</v>
      </c>
      <c r="R6103" s="5">
        <v>0</v>
      </c>
      <c r="S6103" s="5">
        <v>0</v>
      </c>
      <c r="T6103" s="5">
        <v>42446.384310000001</v>
      </c>
      <c r="U6103" s="5">
        <v>0</v>
      </c>
      <c r="V6103" s="42">
        <v>0</v>
      </c>
      <c r="W6103" s="5">
        <f t="shared" si="5216"/>
        <v>96.741732023563799</v>
      </c>
      <c r="X6103" s="27"/>
    </row>
    <row r="6104" spans="1:25" ht="63" hidden="1" customHeight="1" x14ac:dyDescent="0.25">
      <c r="A6104" s="4" t="s">
        <v>443</v>
      </c>
      <c r="B6104" s="4" t="s">
        <v>1792</v>
      </c>
      <c r="C6104" s="4" t="s">
        <v>446</v>
      </c>
      <c r="D6104" s="4"/>
      <c r="E6104" s="14" t="s">
        <v>770</v>
      </c>
      <c r="F6104" s="5">
        <f t="shared" ref="F6104:L6105" si="5229">F6105</f>
        <v>0</v>
      </c>
      <c r="G6104" s="5">
        <f t="shared" si="5229"/>
        <v>65847.199999999997</v>
      </c>
      <c r="H6104" s="5">
        <f t="shared" si="5229"/>
        <v>0</v>
      </c>
      <c r="I6104" s="5">
        <f t="shared" si="5229"/>
        <v>0</v>
      </c>
      <c r="J6104" s="5">
        <f t="shared" si="5229"/>
        <v>0</v>
      </c>
      <c r="K6104" s="5">
        <f t="shared" si="5229"/>
        <v>0</v>
      </c>
      <c r="L6104" s="5">
        <f t="shared" si="5229"/>
        <v>1363.27</v>
      </c>
      <c r="M6104" s="5">
        <f t="shared" si="5192"/>
        <v>1363.27</v>
      </c>
      <c r="N6104" s="5">
        <f>N6105</f>
        <v>0</v>
      </c>
      <c r="O6104" s="5">
        <f>O6105</f>
        <v>0</v>
      </c>
      <c r="P6104" s="5">
        <f t="shared" ref="P6104:V6105" si="5230">P6105</f>
        <v>0</v>
      </c>
      <c r="Q6104" s="5">
        <f t="shared" si="5230"/>
        <v>0</v>
      </c>
      <c r="R6104" s="5">
        <f t="shared" si="5230"/>
        <v>0</v>
      </c>
      <c r="S6104" s="5">
        <f t="shared" si="5230"/>
        <v>0</v>
      </c>
      <c r="T6104" s="5">
        <f t="shared" si="5230"/>
        <v>0</v>
      </c>
      <c r="U6104" s="5">
        <f t="shared" si="5230"/>
        <v>0</v>
      </c>
      <c r="V6104" s="42">
        <f t="shared" si="5230"/>
        <v>0</v>
      </c>
      <c r="W6104" s="5" t="e">
        <f t="shared" si="5216"/>
        <v>#DIV/0!</v>
      </c>
      <c r="X6104" s="25" t="s">
        <v>1591</v>
      </c>
    </row>
    <row r="6105" spans="1:25" ht="31.5" hidden="1" customHeight="1" x14ac:dyDescent="0.25">
      <c r="A6105" s="4" t="s">
        <v>443</v>
      </c>
      <c r="B6105" s="4" t="s">
        <v>1792</v>
      </c>
      <c r="C6105" s="4" t="s">
        <v>446</v>
      </c>
      <c r="D6105" s="4" t="s">
        <v>271</v>
      </c>
      <c r="E6105" s="14" t="s">
        <v>539</v>
      </c>
      <c r="F6105" s="5">
        <f t="shared" si="5229"/>
        <v>0</v>
      </c>
      <c r="G6105" s="5">
        <f t="shared" si="5229"/>
        <v>65847.199999999997</v>
      </c>
      <c r="H6105" s="5">
        <f t="shared" si="5229"/>
        <v>0</v>
      </c>
      <c r="I6105" s="5">
        <f t="shared" si="5229"/>
        <v>0</v>
      </c>
      <c r="J6105" s="5">
        <f t="shared" si="5229"/>
        <v>0</v>
      </c>
      <c r="K6105" s="5">
        <f t="shared" si="5229"/>
        <v>0</v>
      </c>
      <c r="L6105" s="5">
        <f t="shared" si="5229"/>
        <v>1363.27</v>
      </c>
      <c r="M6105" s="5">
        <f t="shared" si="5192"/>
        <v>1363.27</v>
      </c>
      <c r="N6105" s="5">
        <f>N6106</f>
        <v>0</v>
      </c>
      <c r="O6105" s="5">
        <f>O6106</f>
        <v>0</v>
      </c>
      <c r="P6105" s="5">
        <f t="shared" si="5230"/>
        <v>0</v>
      </c>
      <c r="Q6105" s="5">
        <f t="shared" si="5230"/>
        <v>0</v>
      </c>
      <c r="R6105" s="5">
        <f t="shared" si="5230"/>
        <v>0</v>
      </c>
      <c r="S6105" s="5">
        <f t="shared" si="5230"/>
        <v>0</v>
      </c>
      <c r="T6105" s="5">
        <f t="shared" si="5230"/>
        <v>0</v>
      </c>
      <c r="U6105" s="5">
        <f t="shared" si="5230"/>
        <v>0</v>
      </c>
      <c r="V6105" s="42">
        <f t="shared" si="5230"/>
        <v>0</v>
      </c>
      <c r="W6105" s="5" t="e">
        <f t="shared" si="5216"/>
        <v>#DIV/0!</v>
      </c>
      <c r="X6105" s="25" t="s">
        <v>1591</v>
      </c>
    </row>
    <row r="6106" spans="1:25" ht="15.75" hidden="1" customHeight="1" x14ac:dyDescent="0.25">
      <c r="A6106" s="4" t="s">
        <v>443</v>
      </c>
      <c r="B6106" s="4" t="s">
        <v>1792</v>
      </c>
      <c r="C6106" s="4" t="s">
        <v>446</v>
      </c>
      <c r="D6106" s="4" t="s">
        <v>270</v>
      </c>
      <c r="E6106" s="14" t="s">
        <v>540</v>
      </c>
      <c r="F6106" s="5"/>
      <c r="G6106" s="5">
        <v>65847.199999999997</v>
      </c>
      <c r="H6106" s="5"/>
      <c r="I6106" s="5"/>
      <c r="J6106" s="5"/>
      <c r="K6106" s="5"/>
      <c r="L6106" s="5">
        <f>2032.57-669.3</f>
        <v>1363.27</v>
      </c>
      <c r="M6106" s="5">
        <f t="shared" si="5192"/>
        <v>1363.27</v>
      </c>
      <c r="N6106" s="5">
        <v>0</v>
      </c>
      <c r="O6106" s="5">
        <v>0</v>
      </c>
      <c r="P6106" s="5">
        <v>0</v>
      </c>
      <c r="Q6106" s="5">
        <v>0</v>
      </c>
      <c r="R6106" s="5">
        <f>N6106</f>
        <v>0</v>
      </c>
      <c r="S6106" s="5">
        <f>O6106</f>
        <v>0</v>
      </c>
      <c r="T6106" s="5">
        <v>0</v>
      </c>
      <c r="U6106" s="5">
        <v>0</v>
      </c>
      <c r="V6106" s="42">
        <v>0</v>
      </c>
      <c r="W6106" s="5" t="e">
        <f t="shared" si="5216"/>
        <v>#DIV/0!</v>
      </c>
      <c r="X6106" s="25" t="s">
        <v>1591</v>
      </c>
    </row>
    <row r="6107" spans="1:25" ht="47.25" hidden="1" customHeight="1" x14ac:dyDescent="0.25">
      <c r="A6107" s="4" t="s">
        <v>443</v>
      </c>
      <c r="B6107" s="4" t="s">
        <v>1792</v>
      </c>
      <c r="C6107" s="4" t="s">
        <v>1333</v>
      </c>
      <c r="D6107" s="4"/>
      <c r="E6107" s="14" t="s">
        <v>1484</v>
      </c>
      <c r="F6107" s="5">
        <f t="shared" ref="F6107:L6108" si="5231">F6108</f>
        <v>0</v>
      </c>
      <c r="G6107" s="5">
        <f t="shared" si="5231"/>
        <v>0</v>
      </c>
      <c r="H6107" s="5">
        <f t="shared" si="5231"/>
        <v>0</v>
      </c>
      <c r="I6107" s="5">
        <f t="shared" si="5231"/>
        <v>0</v>
      </c>
      <c r="J6107" s="5">
        <f t="shared" si="5231"/>
        <v>0</v>
      </c>
      <c r="K6107" s="5">
        <f t="shared" si="5231"/>
        <v>0</v>
      </c>
      <c r="L6107" s="5">
        <f t="shared" si="5231"/>
        <v>0</v>
      </c>
      <c r="M6107" s="5">
        <f t="shared" si="5192"/>
        <v>0</v>
      </c>
      <c r="N6107" s="5">
        <f>N6108</f>
        <v>0</v>
      </c>
      <c r="O6107" s="5">
        <f>O6108</f>
        <v>0</v>
      </c>
      <c r="P6107" s="5">
        <f t="shared" ref="P6107:V6108" si="5232">P6108</f>
        <v>0</v>
      </c>
      <c r="Q6107" s="5">
        <f t="shared" si="5232"/>
        <v>0</v>
      </c>
      <c r="R6107" s="5">
        <f t="shared" si="5232"/>
        <v>0</v>
      </c>
      <c r="S6107" s="5">
        <f t="shared" si="5232"/>
        <v>0</v>
      </c>
      <c r="T6107" s="5">
        <f t="shared" si="5232"/>
        <v>0</v>
      </c>
      <c r="U6107" s="5">
        <f t="shared" si="5232"/>
        <v>0</v>
      </c>
      <c r="V6107" s="42">
        <f t="shared" si="5232"/>
        <v>0</v>
      </c>
      <c r="W6107" s="5" t="e">
        <f t="shared" si="5216"/>
        <v>#DIV/0!</v>
      </c>
      <c r="X6107" s="27" t="s">
        <v>1591</v>
      </c>
      <c r="Y6107" s="2" t="s">
        <v>1630</v>
      </c>
    </row>
    <row r="6108" spans="1:25" ht="31.5" hidden="1" customHeight="1" x14ac:dyDescent="0.3">
      <c r="A6108" s="4" t="s">
        <v>443</v>
      </c>
      <c r="B6108" s="4" t="s">
        <v>1792</v>
      </c>
      <c r="C6108" s="4" t="s">
        <v>1333</v>
      </c>
      <c r="D6108" s="4" t="s">
        <v>271</v>
      </c>
      <c r="E6108" s="14" t="s">
        <v>539</v>
      </c>
      <c r="F6108" s="5">
        <f t="shared" si="5231"/>
        <v>0</v>
      </c>
      <c r="G6108" s="5">
        <f t="shared" si="5231"/>
        <v>0</v>
      </c>
      <c r="H6108" s="5">
        <f t="shared" si="5231"/>
        <v>0</v>
      </c>
      <c r="I6108" s="5">
        <f t="shared" si="5231"/>
        <v>0</v>
      </c>
      <c r="J6108" s="5">
        <f t="shared" si="5231"/>
        <v>0</v>
      </c>
      <c r="K6108" s="5">
        <f t="shared" si="5231"/>
        <v>0</v>
      </c>
      <c r="L6108" s="5">
        <f t="shared" si="5231"/>
        <v>0</v>
      </c>
      <c r="M6108" s="5">
        <f t="shared" si="5192"/>
        <v>0</v>
      </c>
      <c r="N6108" s="5">
        <f>N6109</f>
        <v>0</v>
      </c>
      <c r="O6108" s="5">
        <f>O6109</f>
        <v>0</v>
      </c>
      <c r="P6108" s="5">
        <f t="shared" si="5232"/>
        <v>0</v>
      </c>
      <c r="Q6108" s="5">
        <f t="shared" si="5232"/>
        <v>0</v>
      </c>
      <c r="R6108" s="5">
        <f t="shared" si="5232"/>
        <v>0</v>
      </c>
      <c r="S6108" s="5">
        <f t="shared" si="5232"/>
        <v>0</v>
      </c>
      <c r="T6108" s="5">
        <f t="shared" si="5232"/>
        <v>0</v>
      </c>
      <c r="U6108" s="5">
        <f t="shared" si="5232"/>
        <v>0</v>
      </c>
      <c r="V6108" s="42">
        <f t="shared" si="5232"/>
        <v>0</v>
      </c>
      <c r="W6108" s="5" t="e">
        <f t="shared" si="5216"/>
        <v>#DIV/0!</v>
      </c>
      <c r="X6108" s="27" t="s">
        <v>1591</v>
      </c>
      <c r="Y6108" s="2" t="s">
        <v>1630</v>
      </c>
    </row>
    <row r="6109" spans="1:25" ht="15.75" hidden="1" customHeight="1" x14ac:dyDescent="0.3">
      <c r="A6109" s="4" t="s">
        <v>443</v>
      </c>
      <c r="B6109" s="4" t="s">
        <v>1792</v>
      </c>
      <c r="C6109" s="4" t="s">
        <v>1333</v>
      </c>
      <c r="D6109" s="4" t="s">
        <v>270</v>
      </c>
      <c r="E6109" s="14" t="s">
        <v>540</v>
      </c>
      <c r="F6109" s="5"/>
      <c r="G6109" s="5"/>
      <c r="H6109" s="5"/>
      <c r="I6109" s="5"/>
      <c r="J6109" s="5"/>
      <c r="K6109" s="5"/>
      <c r="L6109" s="5"/>
      <c r="M6109" s="5">
        <f t="shared" si="5192"/>
        <v>0</v>
      </c>
      <c r="N6109" s="5">
        <v>0</v>
      </c>
      <c r="O6109" s="5">
        <v>0</v>
      </c>
      <c r="P6109" s="5">
        <v>0</v>
      </c>
      <c r="Q6109" s="5">
        <v>0</v>
      </c>
      <c r="R6109" s="5">
        <v>0</v>
      </c>
      <c r="S6109" s="5">
        <v>0</v>
      </c>
      <c r="T6109" s="5">
        <v>0</v>
      </c>
      <c r="U6109" s="5">
        <v>0</v>
      </c>
      <c r="V6109" s="42">
        <v>0</v>
      </c>
      <c r="W6109" s="5" t="e">
        <f t="shared" si="5216"/>
        <v>#DIV/0!</v>
      </c>
      <c r="X6109" s="27" t="s">
        <v>1591</v>
      </c>
      <c r="Y6109" s="2" t="s">
        <v>1630</v>
      </c>
    </row>
    <row r="6110" spans="1:25" ht="47.25" customHeight="1" x14ac:dyDescent="0.3">
      <c r="A6110" s="4" t="s">
        <v>443</v>
      </c>
      <c r="B6110" s="4" t="s">
        <v>1792</v>
      </c>
      <c r="C6110" s="4" t="s">
        <v>447</v>
      </c>
      <c r="D6110" s="4"/>
      <c r="E6110" s="14" t="s">
        <v>1388</v>
      </c>
      <c r="F6110" s="5">
        <f t="shared" ref="F6110:L6111" si="5233">F6111</f>
        <v>1329001.1000000001</v>
      </c>
      <c r="G6110" s="5">
        <f t="shared" si="5233"/>
        <v>0</v>
      </c>
      <c r="H6110" s="5">
        <f t="shared" si="5233"/>
        <v>434970</v>
      </c>
      <c r="I6110" s="5">
        <f t="shared" si="5233"/>
        <v>0</v>
      </c>
      <c r="J6110" s="5">
        <f t="shared" si="5233"/>
        <v>0</v>
      </c>
      <c r="K6110" s="5">
        <f t="shared" si="5233"/>
        <v>0</v>
      </c>
      <c r="L6110" s="5">
        <f t="shared" si="5233"/>
        <v>6.46</v>
      </c>
      <c r="M6110" s="5">
        <f t="shared" si="5192"/>
        <v>1329007.56</v>
      </c>
      <c r="N6110" s="5">
        <f>N6111</f>
        <v>1450904.38169</v>
      </c>
      <c r="O6110" s="5">
        <f>O6111</f>
        <v>796129.44559999998</v>
      </c>
      <c r="P6110" s="5">
        <f t="shared" ref="P6110:V6111" si="5234">P6111</f>
        <v>782592.22169000003</v>
      </c>
      <c r="Q6110" s="5">
        <f t="shared" si="5234"/>
        <v>326632.69649</v>
      </c>
      <c r="R6110" s="5">
        <f t="shared" si="5234"/>
        <v>1450904.38169</v>
      </c>
      <c r="S6110" s="5">
        <f t="shared" si="5234"/>
        <v>796129.44559999998</v>
      </c>
      <c r="T6110" s="5">
        <f t="shared" si="5234"/>
        <v>1062908.26</v>
      </c>
      <c r="U6110" s="5">
        <f t="shared" si="5234"/>
        <v>584166.21118999994</v>
      </c>
      <c r="V6110" s="42">
        <f t="shared" si="5234"/>
        <v>1062908.26</v>
      </c>
      <c r="W6110" s="5">
        <f t="shared" si="5216"/>
        <v>73.2583258699608</v>
      </c>
      <c r="X6110" s="27"/>
    </row>
    <row r="6111" spans="1:25" ht="31.5" customHeight="1" x14ac:dyDescent="0.3">
      <c r="A6111" s="4" t="s">
        <v>443</v>
      </c>
      <c r="B6111" s="4" t="s">
        <v>1792</v>
      </c>
      <c r="C6111" s="4" t="s">
        <v>447</v>
      </c>
      <c r="D6111" s="4" t="s">
        <v>271</v>
      </c>
      <c r="E6111" s="14" t="s">
        <v>539</v>
      </c>
      <c r="F6111" s="5">
        <f t="shared" si="5233"/>
        <v>1329001.1000000001</v>
      </c>
      <c r="G6111" s="5">
        <f t="shared" si="5233"/>
        <v>0</v>
      </c>
      <c r="H6111" s="5">
        <f t="shared" si="5233"/>
        <v>434970</v>
      </c>
      <c r="I6111" s="5">
        <f t="shared" si="5233"/>
        <v>0</v>
      </c>
      <c r="J6111" s="5">
        <f t="shared" si="5233"/>
        <v>0</v>
      </c>
      <c r="K6111" s="5">
        <f t="shared" si="5233"/>
        <v>0</v>
      </c>
      <c r="L6111" s="5">
        <f t="shared" si="5233"/>
        <v>6.46</v>
      </c>
      <c r="M6111" s="5">
        <f t="shared" si="5192"/>
        <v>1329007.56</v>
      </c>
      <c r="N6111" s="5">
        <f>N6112</f>
        <v>1450904.38169</v>
      </c>
      <c r="O6111" s="5">
        <f>O6112</f>
        <v>796129.44559999998</v>
      </c>
      <c r="P6111" s="5">
        <f t="shared" si="5234"/>
        <v>782592.22169000003</v>
      </c>
      <c r="Q6111" s="5">
        <f t="shared" si="5234"/>
        <v>326632.69649</v>
      </c>
      <c r="R6111" s="5">
        <f t="shared" si="5234"/>
        <v>1450904.38169</v>
      </c>
      <c r="S6111" s="5">
        <f t="shared" si="5234"/>
        <v>796129.44559999998</v>
      </c>
      <c r="T6111" s="5">
        <f t="shared" si="5234"/>
        <v>1062908.26</v>
      </c>
      <c r="U6111" s="5">
        <f t="shared" si="5234"/>
        <v>584166.21118999994</v>
      </c>
      <c r="V6111" s="42">
        <f t="shared" si="5234"/>
        <v>1062908.26</v>
      </c>
      <c r="W6111" s="5">
        <f t="shared" si="5216"/>
        <v>73.2583258699608</v>
      </c>
      <c r="X6111" s="27"/>
    </row>
    <row r="6112" spans="1:25" ht="15.75" customHeight="1" x14ac:dyDescent="0.3">
      <c r="A6112" s="4" t="s">
        <v>443</v>
      </c>
      <c r="B6112" s="4" t="s">
        <v>1792</v>
      </c>
      <c r="C6112" s="4" t="s">
        <v>447</v>
      </c>
      <c r="D6112" s="4" t="s">
        <v>270</v>
      </c>
      <c r="E6112" s="14" t="s">
        <v>540</v>
      </c>
      <c r="F6112" s="5">
        <v>1329001.1000000001</v>
      </c>
      <c r="G6112" s="5"/>
      <c r="H6112" s="5">
        <v>434970</v>
      </c>
      <c r="I6112" s="5"/>
      <c r="J6112" s="5"/>
      <c r="K6112" s="5"/>
      <c r="L6112" s="5">
        <v>6.46</v>
      </c>
      <c r="M6112" s="5">
        <f t="shared" si="5192"/>
        <v>1329007.56</v>
      </c>
      <c r="N6112" s="5">
        <v>1450904.38169</v>
      </c>
      <c r="O6112" s="5">
        <f>469496.74911+326632.69649</f>
        <v>796129.44559999998</v>
      </c>
      <c r="P6112" s="5">
        <v>782592.22169000003</v>
      </c>
      <c r="Q6112" s="5">
        <v>326632.69649</v>
      </c>
      <c r="R6112" s="5">
        <f>N6112</f>
        <v>1450904.38169</v>
      </c>
      <c r="S6112" s="5">
        <f>O6112</f>
        <v>796129.44559999998</v>
      </c>
      <c r="T6112" s="5">
        <v>1062908.26</v>
      </c>
      <c r="U6112" s="5">
        <v>584166.21118999994</v>
      </c>
      <c r="V6112" s="42">
        <f>T6112</f>
        <v>1062908.26</v>
      </c>
      <c r="W6112" s="5">
        <f t="shared" si="5216"/>
        <v>73.2583258699608</v>
      </c>
      <c r="X6112" s="27"/>
    </row>
    <row r="6113" spans="1:24" ht="46.8" x14ac:dyDescent="0.3">
      <c r="A6113" s="4" t="s">
        <v>443</v>
      </c>
      <c r="B6113" s="4" t="s">
        <v>1792</v>
      </c>
      <c r="C6113" s="4" t="s">
        <v>1756</v>
      </c>
      <c r="D6113" s="4"/>
      <c r="E6113" s="14" t="s">
        <v>1757</v>
      </c>
      <c r="F6113" s="5"/>
      <c r="G6113" s="5"/>
      <c r="H6113" s="5"/>
      <c r="I6113" s="5"/>
      <c r="J6113" s="5"/>
      <c r="K6113" s="5"/>
      <c r="L6113" s="5"/>
      <c r="M6113" s="5">
        <f>M6114</f>
        <v>0</v>
      </c>
      <c r="N6113" s="5">
        <f t="shared" ref="N6113:V6114" si="5235">N6114</f>
        <v>22434.805</v>
      </c>
      <c r="O6113" s="5">
        <f t="shared" si="5235"/>
        <v>0</v>
      </c>
      <c r="P6113" s="5">
        <f t="shared" si="5235"/>
        <v>21313.064750000001</v>
      </c>
      <c r="Q6113" s="5">
        <f t="shared" si="5235"/>
        <v>0</v>
      </c>
      <c r="R6113" s="5">
        <f t="shared" si="5235"/>
        <v>22434.805</v>
      </c>
      <c r="S6113" s="5">
        <f t="shared" si="5235"/>
        <v>0</v>
      </c>
      <c r="T6113" s="5">
        <f t="shared" si="5235"/>
        <v>19793.792000000001</v>
      </c>
      <c r="U6113" s="5">
        <f t="shared" si="5235"/>
        <v>18804.1024</v>
      </c>
      <c r="V6113" s="5">
        <f t="shared" si="5235"/>
        <v>19793.792000000001</v>
      </c>
      <c r="W6113" s="5">
        <f t="shared" si="5216"/>
        <v>88.228054578588939</v>
      </c>
      <c r="X6113" s="27"/>
    </row>
    <row r="6114" spans="1:24" ht="31.2" x14ac:dyDescent="0.3">
      <c r="A6114" s="4" t="s">
        <v>443</v>
      </c>
      <c r="B6114" s="4" t="s">
        <v>1792</v>
      </c>
      <c r="C6114" s="4" t="s">
        <v>1756</v>
      </c>
      <c r="D6114" s="4" t="s">
        <v>271</v>
      </c>
      <c r="E6114" s="14" t="s">
        <v>539</v>
      </c>
      <c r="F6114" s="5"/>
      <c r="G6114" s="5"/>
      <c r="H6114" s="5"/>
      <c r="I6114" s="5"/>
      <c r="J6114" s="5"/>
      <c r="K6114" s="5"/>
      <c r="L6114" s="5"/>
      <c r="M6114" s="5">
        <f>M6115</f>
        <v>0</v>
      </c>
      <c r="N6114" s="5">
        <f t="shared" si="5235"/>
        <v>22434.805</v>
      </c>
      <c r="O6114" s="5">
        <f t="shared" si="5235"/>
        <v>0</v>
      </c>
      <c r="P6114" s="5">
        <f t="shared" si="5235"/>
        <v>21313.064750000001</v>
      </c>
      <c r="Q6114" s="5">
        <f t="shared" si="5235"/>
        <v>0</v>
      </c>
      <c r="R6114" s="5">
        <f t="shared" si="5235"/>
        <v>22434.805</v>
      </c>
      <c r="S6114" s="5">
        <f t="shared" si="5235"/>
        <v>0</v>
      </c>
      <c r="T6114" s="5">
        <f t="shared" si="5235"/>
        <v>19793.792000000001</v>
      </c>
      <c r="U6114" s="5">
        <f t="shared" si="5235"/>
        <v>18804.1024</v>
      </c>
      <c r="V6114" s="5">
        <f t="shared" si="5235"/>
        <v>19793.792000000001</v>
      </c>
      <c r="W6114" s="5">
        <f t="shared" si="5216"/>
        <v>88.228054578588939</v>
      </c>
      <c r="X6114" s="27"/>
    </row>
    <row r="6115" spans="1:24" ht="15.75" customHeight="1" x14ac:dyDescent="0.3">
      <c r="A6115" s="4" t="s">
        <v>443</v>
      </c>
      <c r="B6115" s="4" t="s">
        <v>1792</v>
      </c>
      <c r="C6115" s="4" t="s">
        <v>1756</v>
      </c>
      <c r="D6115" s="4" t="s">
        <v>270</v>
      </c>
      <c r="E6115" s="14" t="s">
        <v>540</v>
      </c>
      <c r="F6115" s="5"/>
      <c r="G6115" s="5"/>
      <c r="H6115" s="5"/>
      <c r="I6115" s="5"/>
      <c r="J6115" s="5"/>
      <c r="K6115" s="5"/>
      <c r="L6115" s="5"/>
      <c r="M6115" s="5">
        <v>0</v>
      </c>
      <c r="N6115" s="5">
        <v>22434.805</v>
      </c>
      <c r="O6115" s="5">
        <v>0</v>
      </c>
      <c r="P6115" s="5">
        <v>21313.064750000001</v>
      </c>
      <c r="Q6115" s="5">
        <v>0</v>
      </c>
      <c r="R6115" s="5">
        <f>N6115</f>
        <v>22434.805</v>
      </c>
      <c r="S6115" s="5">
        <v>0</v>
      </c>
      <c r="T6115" s="5">
        <v>19793.792000000001</v>
      </c>
      <c r="U6115" s="5">
        <v>18804.1024</v>
      </c>
      <c r="V6115" s="5">
        <f>T6115</f>
        <v>19793.792000000001</v>
      </c>
      <c r="W6115" s="5">
        <f t="shared" si="5216"/>
        <v>88.228054578588939</v>
      </c>
      <c r="X6115" s="27"/>
    </row>
    <row r="6116" spans="1:24" ht="31.5" hidden="1" customHeight="1" x14ac:dyDescent="0.25">
      <c r="A6116" s="4" t="s">
        <v>443</v>
      </c>
      <c r="B6116" s="4" t="s">
        <v>1792</v>
      </c>
      <c r="C6116" s="4" t="s">
        <v>418</v>
      </c>
      <c r="D6116" s="4"/>
      <c r="E6116" s="14" t="s">
        <v>1195</v>
      </c>
      <c r="F6116" s="5">
        <f t="shared" ref="F6116:L6116" si="5236">F6117</f>
        <v>3137.2</v>
      </c>
      <c r="G6116" s="5">
        <f t="shared" si="5236"/>
        <v>3137.2</v>
      </c>
      <c r="H6116" s="5">
        <f t="shared" si="5236"/>
        <v>3137.2</v>
      </c>
      <c r="I6116" s="5">
        <f t="shared" si="5236"/>
        <v>0</v>
      </c>
      <c r="J6116" s="5">
        <f t="shared" si="5236"/>
        <v>0</v>
      </c>
      <c r="K6116" s="5">
        <f t="shared" si="5236"/>
        <v>0</v>
      </c>
      <c r="L6116" s="5">
        <f t="shared" si="5236"/>
        <v>-3137.2</v>
      </c>
      <c r="M6116" s="5">
        <f t="shared" si="5192"/>
        <v>0</v>
      </c>
      <c r="N6116" s="5">
        <f>N6117</f>
        <v>0</v>
      </c>
      <c r="O6116" s="5">
        <f>O6117</f>
        <v>0</v>
      </c>
      <c r="P6116" s="5">
        <f t="shared" ref="P6116:V6116" si="5237">P6117</f>
        <v>0</v>
      </c>
      <c r="Q6116" s="5">
        <f t="shared" si="5237"/>
        <v>0</v>
      </c>
      <c r="R6116" s="5">
        <f t="shared" si="5237"/>
        <v>0</v>
      </c>
      <c r="S6116" s="5">
        <f t="shared" si="5237"/>
        <v>0</v>
      </c>
      <c r="T6116" s="5">
        <f>T6117</f>
        <v>0</v>
      </c>
      <c r="U6116" s="5">
        <f t="shared" si="5237"/>
        <v>0</v>
      </c>
      <c r="V6116" s="42">
        <f t="shared" si="5237"/>
        <v>0</v>
      </c>
      <c r="W6116" s="5" t="e">
        <f t="shared" si="5216"/>
        <v>#DIV/0!</v>
      </c>
      <c r="X6116" s="27" t="s">
        <v>1591</v>
      </c>
    </row>
    <row r="6117" spans="1:24" ht="31.5" hidden="1" customHeight="1" x14ac:dyDescent="0.25">
      <c r="A6117" s="4" t="s">
        <v>443</v>
      </c>
      <c r="B6117" s="4" t="s">
        <v>1792</v>
      </c>
      <c r="C6117" s="4" t="s">
        <v>1485</v>
      </c>
      <c r="D6117" s="4"/>
      <c r="E6117" s="14" t="s">
        <v>1486</v>
      </c>
      <c r="F6117" s="5">
        <f t="shared" ref="F6117:L6117" si="5238">F6118+F6120</f>
        <v>3137.2</v>
      </c>
      <c r="G6117" s="5">
        <f t="shared" si="5238"/>
        <v>3137.2</v>
      </c>
      <c r="H6117" s="5">
        <f t="shared" si="5238"/>
        <v>3137.2</v>
      </c>
      <c r="I6117" s="5">
        <f t="shared" si="5238"/>
        <v>0</v>
      </c>
      <c r="J6117" s="5">
        <f t="shared" si="5238"/>
        <v>0</v>
      </c>
      <c r="K6117" s="5">
        <f t="shared" si="5238"/>
        <v>0</v>
      </c>
      <c r="L6117" s="5">
        <f t="shared" si="5238"/>
        <v>-3137.2</v>
      </c>
      <c r="M6117" s="5">
        <f t="shared" si="5192"/>
        <v>0</v>
      </c>
      <c r="N6117" s="5">
        <f>N6118+N6120</f>
        <v>0</v>
      </c>
      <c r="O6117" s="5">
        <f>O6118+O6120</f>
        <v>0</v>
      </c>
      <c r="P6117" s="5">
        <f t="shared" ref="P6117:V6117" si="5239">P6118+P6120</f>
        <v>0</v>
      </c>
      <c r="Q6117" s="5">
        <f t="shared" si="5239"/>
        <v>0</v>
      </c>
      <c r="R6117" s="5">
        <f t="shared" si="5239"/>
        <v>0</v>
      </c>
      <c r="S6117" s="5">
        <f t="shared" si="5239"/>
        <v>0</v>
      </c>
      <c r="T6117" s="5">
        <f>T6118+T6120</f>
        <v>0</v>
      </c>
      <c r="U6117" s="5">
        <f t="shared" si="5239"/>
        <v>0</v>
      </c>
      <c r="V6117" s="42">
        <f t="shared" si="5239"/>
        <v>0</v>
      </c>
      <c r="W6117" s="5" t="e">
        <f t="shared" si="5216"/>
        <v>#DIV/0!</v>
      </c>
      <c r="X6117" s="27" t="s">
        <v>1591</v>
      </c>
    </row>
    <row r="6118" spans="1:24" ht="31.5" hidden="1" customHeight="1" x14ac:dyDescent="0.25">
      <c r="A6118" s="4" t="s">
        <v>443</v>
      </c>
      <c r="B6118" s="4" t="s">
        <v>1792</v>
      </c>
      <c r="C6118" s="4" t="s">
        <v>1485</v>
      </c>
      <c r="D6118" s="4" t="s">
        <v>11</v>
      </c>
      <c r="E6118" s="14" t="s">
        <v>531</v>
      </c>
      <c r="F6118" s="5">
        <f t="shared" ref="F6118:L6118" si="5240">F6119</f>
        <v>1181.5</v>
      </c>
      <c r="G6118" s="5">
        <f t="shared" si="5240"/>
        <v>1181.5</v>
      </c>
      <c r="H6118" s="5">
        <f t="shared" si="5240"/>
        <v>1181.5</v>
      </c>
      <c r="I6118" s="5">
        <f t="shared" si="5240"/>
        <v>0</v>
      </c>
      <c r="J6118" s="5">
        <f t="shared" si="5240"/>
        <v>0</v>
      </c>
      <c r="K6118" s="5">
        <f t="shared" si="5240"/>
        <v>0</v>
      </c>
      <c r="L6118" s="5">
        <f t="shared" si="5240"/>
        <v>-1181.5</v>
      </c>
      <c r="M6118" s="5">
        <f t="shared" si="5192"/>
        <v>0</v>
      </c>
      <c r="N6118" s="5">
        <f>N6119</f>
        <v>0</v>
      </c>
      <c r="O6118" s="5">
        <f>O6119</f>
        <v>0</v>
      </c>
      <c r="P6118" s="5">
        <f t="shared" ref="P6118:V6118" si="5241">P6119</f>
        <v>0</v>
      </c>
      <c r="Q6118" s="5">
        <f t="shared" si="5241"/>
        <v>0</v>
      </c>
      <c r="R6118" s="5">
        <f t="shared" si="5241"/>
        <v>0</v>
      </c>
      <c r="S6118" s="5">
        <f t="shared" si="5241"/>
        <v>0</v>
      </c>
      <c r="T6118" s="5">
        <f>T6119</f>
        <v>0</v>
      </c>
      <c r="U6118" s="5">
        <f t="shared" si="5241"/>
        <v>0</v>
      </c>
      <c r="V6118" s="42">
        <f t="shared" si="5241"/>
        <v>0</v>
      </c>
      <c r="W6118" s="5" t="e">
        <f t="shared" si="5216"/>
        <v>#DIV/0!</v>
      </c>
      <c r="X6118" s="27" t="s">
        <v>1591</v>
      </c>
    </row>
    <row r="6119" spans="1:24" ht="31.5" hidden="1" customHeight="1" x14ac:dyDescent="0.25">
      <c r="A6119" s="4" t="s">
        <v>443</v>
      </c>
      <c r="B6119" s="4" t="s">
        <v>1792</v>
      </c>
      <c r="C6119" s="4" t="s">
        <v>1485</v>
      </c>
      <c r="D6119" s="4" t="s">
        <v>12</v>
      </c>
      <c r="E6119" s="14" t="s">
        <v>532</v>
      </c>
      <c r="F6119" s="5">
        <v>1181.5</v>
      </c>
      <c r="G6119" s="5">
        <v>1181.5</v>
      </c>
      <c r="H6119" s="5">
        <v>1181.5</v>
      </c>
      <c r="I6119" s="5"/>
      <c r="J6119" s="5"/>
      <c r="K6119" s="5"/>
      <c r="L6119" s="5">
        <v>-1181.5</v>
      </c>
      <c r="M6119" s="5">
        <f t="shared" si="5192"/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0</v>
      </c>
      <c r="U6119" s="5">
        <v>0</v>
      </c>
      <c r="V6119" s="42">
        <v>0</v>
      </c>
      <c r="W6119" s="5" t="e">
        <f t="shared" si="5216"/>
        <v>#DIV/0!</v>
      </c>
      <c r="X6119" s="27" t="s">
        <v>1591</v>
      </c>
    </row>
    <row r="6120" spans="1:24" ht="15.75" hidden="1" customHeight="1" x14ac:dyDescent="0.25">
      <c r="A6120" s="4" t="s">
        <v>443</v>
      </c>
      <c r="B6120" s="4" t="s">
        <v>1792</v>
      </c>
      <c r="C6120" s="4" t="s">
        <v>1485</v>
      </c>
      <c r="D6120" s="4" t="s">
        <v>13</v>
      </c>
      <c r="E6120" s="14" t="s">
        <v>547</v>
      </c>
      <c r="F6120" s="5">
        <f t="shared" ref="F6120:L6120" si="5242">F6121+F6122</f>
        <v>1955.7</v>
      </c>
      <c r="G6120" s="5">
        <f t="shared" si="5242"/>
        <v>1955.7</v>
      </c>
      <c r="H6120" s="5">
        <f t="shared" si="5242"/>
        <v>1955.7</v>
      </c>
      <c r="I6120" s="5">
        <f t="shared" si="5242"/>
        <v>0</v>
      </c>
      <c r="J6120" s="5">
        <f t="shared" si="5242"/>
        <v>0</v>
      </c>
      <c r="K6120" s="5">
        <f t="shared" si="5242"/>
        <v>0</v>
      </c>
      <c r="L6120" s="5">
        <f t="shared" si="5242"/>
        <v>-1955.7</v>
      </c>
      <c r="M6120" s="5">
        <f t="shared" si="5192"/>
        <v>0</v>
      </c>
      <c r="N6120" s="5">
        <f>N6121+N6122</f>
        <v>0</v>
      </c>
      <c r="O6120" s="5">
        <f>O6121+O6122</f>
        <v>0</v>
      </c>
      <c r="P6120" s="5">
        <f t="shared" ref="P6120:V6120" si="5243">P6121+P6122</f>
        <v>0</v>
      </c>
      <c r="Q6120" s="5">
        <f t="shared" si="5243"/>
        <v>0</v>
      </c>
      <c r="R6120" s="5">
        <f t="shared" si="5243"/>
        <v>0</v>
      </c>
      <c r="S6120" s="5">
        <f t="shared" si="5243"/>
        <v>0</v>
      </c>
      <c r="T6120" s="5">
        <f>T6121+T6122</f>
        <v>0</v>
      </c>
      <c r="U6120" s="5">
        <f t="shared" si="5243"/>
        <v>0</v>
      </c>
      <c r="V6120" s="42">
        <f t="shared" si="5243"/>
        <v>0</v>
      </c>
      <c r="W6120" s="5" t="e">
        <f t="shared" si="5216"/>
        <v>#DIV/0!</v>
      </c>
      <c r="X6120" s="27" t="s">
        <v>1591</v>
      </c>
    </row>
    <row r="6121" spans="1:24" ht="15.75" hidden="1" customHeight="1" x14ac:dyDescent="0.3">
      <c r="A6121" s="4" t="s">
        <v>443</v>
      </c>
      <c r="B6121" s="4" t="s">
        <v>1792</v>
      </c>
      <c r="C6121" s="4" t="s">
        <v>1485</v>
      </c>
      <c r="D6121" s="4" t="s">
        <v>14</v>
      </c>
      <c r="E6121" s="14" t="s">
        <v>549</v>
      </c>
      <c r="F6121" s="5">
        <v>1936</v>
      </c>
      <c r="G6121" s="5">
        <v>1936</v>
      </c>
      <c r="H6121" s="5">
        <v>1936</v>
      </c>
      <c r="I6121" s="5"/>
      <c r="J6121" s="5"/>
      <c r="K6121" s="5"/>
      <c r="L6121" s="5">
        <v>-1936</v>
      </c>
      <c r="M6121" s="5">
        <f t="shared" si="5192"/>
        <v>0</v>
      </c>
      <c r="N6121" s="5">
        <v>0</v>
      </c>
      <c r="O6121" s="5">
        <v>0</v>
      </c>
      <c r="P6121" s="5">
        <v>0</v>
      </c>
      <c r="Q6121" s="5">
        <v>0</v>
      </c>
      <c r="R6121" s="5">
        <v>0</v>
      </c>
      <c r="S6121" s="5">
        <v>0</v>
      </c>
      <c r="T6121" s="5">
        <v>0</v>
      </c>
      <c r="U6121" s="5">
        <v>0</v>
      </c>
      <c r="V6121" s="42">
        <v>0</v>
      </c>
      <c r="W6121" s="5" t="e">
        <f t="shared" si="5216"/>
        <v>#DIV/0!</v>
      </c>
      <c r="X6121" s="27" t="s">
        <v>1591</v>
      </c>
    </row>
    <row r="6122" spans="1:24" ht="15.75" hidden="1" customHeight="1" x14ac:dyDescent="0.3">
      <c r="A6122" s="4" t="s">
        <v>443</v>
      </c>
      <c r="B6122" s="4" t="s">
        <v>1792</v>
      </c>
      <c r="C6122" s="4" t="s">
        <v>1485</v>
      </c>
      <c r="D6122" s="4" t="s">
        <v>20</v>
      </c>
      <c r="E6122" s="14" t="s">
        <v>550</v>
      </c>
      <c r="F6122" s="5">
        <v>19.7</v>
      </c>
      <c r="G6122" s="5">
        <v>19.7</v>
      </c>
      <c r="H6122" s="5">
        <v>19.7</v>
      </c>
      <c r="I6122" s="5"/>
      <c r="J6122" s="5"/>
      <c r="K6122" s="5"/>
      <c r="L6122" s="5">
        <v>-19.7</v>
      </c>
      <c r="M6122" s="5">
        <f t="shared" si="5192"/>
        <v>0</v>
      </c>
      <c r="N6122" s="5">
        <v>0</v>
      </c>
      <c r="O6122" s="5">
        <v>0</v>
      </c>
      <c r="P6122" s="5">
        <v>0</v>
      </c>
      <c r="Q6122" s="5">
        <v>0</v>
      </c>
      <c r="R6122" s="5">
        <v>0</v>
      </c>
      <c r="S6122" s="5">
        <v>0</v>
      </c>
      <c r="T6122" s="5">
        <v>0</v>
      </c>
      <c r="U6122" s="5">
        <v>0</v>
      </c>
      <c r="V6122" s="42">
        <v>0</v>
      </c>
      <c r="W6122" s="5" t="e">
        <f t="shared" si="5216"/>
        <v>#DIV/0!</v>
      </c>
      <c r="X6122" s="27" t="s">
        <v>1591</v>
      </c>
    </row>
    <row r="6123" spans="1:24" ht="47.25" customHeight="1" x14ac:dyDescent="0.3">
      <c r="A6123" s="4" t="s">
        <v>443</v>
      </c>
      <c r="B6123" s="4" t="s">
        <v>1792</v>
      </c>
      <c r="C6123" s="4" t="s">
        <v>925</v>
      </c>
      <c r="D6123" s="4"/>
      <c r="E6123" s="14" t="s">
        <v>1196</v>
      </c>
      <c r="F6123" s="5">
        <f t="shared" ref="F6123:L6123" si="5244">F6124+F6127</f>
        <v>705326.60000000009</v>
      </c>
      <c r="G6123" s="5">
        <f t="shared" si="5244"/>
        <v>2110538.6</v>
      </c>
      <c r="H6123" s="5">
        <f t="shared" si="5244"/>
        <v>2213954.9000000004</v>
      </c>
      <c r="I6123" s="5">
        <f t="shared" si="5244"/>
        <v>0</v>
      </c>
      <c r="J6123" s="5">
        <f t="shared" si="5244"/>
        <v>0</v>
      </c>
      <c r="K6123" s="5">
        <f t="shared" si="5244"/>
        <v>0</v>
      </c>
      <c r="L6123" s="5">
        <f t="shared" si="5244"/>
        <v>946598.09400000004</v>
      </c>
      <c r="M6123" s="5">
        <f t="shared" si="5192"/>
        <v>1651924.6940000001</v>
      </c>
      <c r="N6123" s="5">
        <f>N6124+N6127</f>
        <v>1644449.9313700001</v>
      </c>
      <c r="O6123" s="5">
        <f>O6124+O6127</f>
        <v>484725.50109999999</v>
      </c>
      <c r="P6123" s="5">
        <f t="shared" ref="P6123:V6123" si="5245">P6124+P6127</f>
        <v>1644449.9313700001</v>
      </c>
      <c r="Q6123" s="5">
        <f t="shared" si="5245"/>
        <v>484725.50109999999</v>
      </c>
      <c r="R6123" s="5">
        <f t="shared" si="5245"/>
        <v>1644449.9313700001</v>
      </c>
      <c r="S6123" s="5">
        <f t="shared" si="5245"/>
        <v>484725.50109999999</v>
      </c>
      <c r="T6123" s="5">
        <f>T6124+T6127</f>
        <v>1167405.1869100002</v>
      </c>
      <c r="U6123" s="5">
        <f t="shared" si="5245"/>
        <v>1167405.1869100002</v>
      </c>
      <c r="V6123" s="42">
        <f t="shared" si="5245"/>
        <v>1167405.1869100002</v>
      </c>
      <c r="W6123" s="5">
        <f t="shared" si="5216"/>
        <v>70.990619090325751</v>
      </c>
      <c r="X6123" s="27"/>
    </row>
    <row r="6124" spans="1:24" ht="31.5" customHeight="1" x14ac:dyDescent="0.3">
      <c r="A6124" s="4" t="s">
        <v>443</v>
      </c>
      <c r="B6124" s="4" t="s">
        <v>1792</v>
      </c>
      <c r="C6124" s="4" t="s">
        <v>1286</v>
      </c>
      <c r="D6124" s="4"/>
      <c r="E6124" s="14" t="s">
        <v>1287</v>
      </c>
      <c r="F6124" s="5">
        <f t="shared" ref="F6124:L6125" si="5246">F6125</f>
        <v>674156.3</v>
      </c>
      <c r="G6124" s="5">
        <f t="shared" si="5246"/>
        <v>2005011.7</v>
      </c>
      <c r="H6124" s="5">
        <f t="shared" si="5246"/>
        <v>2103257.2000000002</v>
      </c>
      <c r="I6124" s="5">
        <f t="shared" si="5246"/>
        <v>0</v>
      </c>
      <c r="J6124" s="5">
        <f t="shared" si="5246"/>
        <v>0</v>
      </c>
      <c r="K6124" s="5">
        <f t="shared" si="5246"/>
        <v>0</v>
      </c>
      <c r="L6124" s="5">
        <f t="shared" si="5246"/>
        <v>951713.06599999999</v>
      </c>
      <c r="M6124" s="5">
        <f t="shared" si="5192"/>
        <v>1625869.3659999999</v>
      </c>
      <c r="N6124" s="5">
        <f>N6125</f>
        <v>1618394.6034200001</v>
      </c>
      <c r="O6124" s="5">
        <f>O6125</f>
        <v>458670.17314999999</v>
      </c>
      <c r="P6124" s="5">
        <f t="shared" ref="P6124:V6125" si="5247">P6125</f>
        <v>1618394.6034200001</v>
      </c>
      <c r="Q6124" s="5">
        <f t="shared" si="5247"/>
        <v>458670.17314999999</v>
      </c>
      <c r="R6124" s="5">
        <f t="shared" si="5247"/>
        <v>1618394.6034200001</v>
      </c>
      <c r="S6124" s="5">
        <f t="shared" si="5247"/>
        <v>458670.17314999999</v>
      </c>
      <c r="T6124" s="5">
        <f t="shared" si="5247"/>
        <v>1141349.8589600001</v>
      </c>
      <c r="U6124" s="5">
        <f t="shared" si="5247"/>
        <v>1141349.8589600001</v>
      </c>
      <c r="V6124" s="42">
        <f t="shared" si="5247"/>
        <v>1141349.8589600001</v>
      </c>
      <c r="W6124" s="5">
        <f t="shared" si="5216"/>
        <v>70.523582848589186</v>
      </c>
      <c r="X6124" s="27"/>
    </row>
    <row r="6125" spans="1:24" ht="31.5" customHeight="1" x14ac:dyDescent="0.3">
      <c r="A6125" s="4" t="s">
        <v>443</v>
      </c>
      <c r="B6125" s="4" t="s">
        <v>1792</v>
      </c>
      <c r="C6125" s="4" t="s">
        <v>1286</v>
      </c>
      <c r="D6125" s="4" t="s">
        <v>271</v>
      </c>
      <c r="E6125" s="14" t="s">
        <v>539</v>
      </c>
      <c r="F6125" s="5">
        <f t="shared" si="5246"/>
        <v>674156.3</v>
      </c>
      <c r="G6125" s="5">
        <f t="shared" si="5246"/>
        <v>2005011.7</v>
      </c>
      <c r="H6125" s="5">
        <f t="shared" si="5246"/>
        <v>2103257.2000000002</v>
      </c>
      <c r="I6125" s="5">
        <f t="shared" si="5246"/>
        <v>0</v>
      </c>
      <c r="J6125" s="5">
        <f t="shared" si="5246"/>
        <v>0</v>
      </c>
      <c r="K6125" s="5">
        <f t="shared" si="5246"/>
        <v>0</v>
      </c>
      <c r="L6125" s="5">
        <f t="shared" si="5246"/>
        <v>951713.06599999999</v>
      </c>
      <c r="M6125" s="5">
        <f t="shared" si="5192"/>
        <v>1625869.3659999999</v>
      </c>
      <c r="N6125" s="5">
        <f>N6126</f>
        <v>1618394.6034200001</v>
      </c>
      <c r="O6125" s="5">
        <f>O6126</f>
        <v>458670.17314999999</v>
      </c>
      <c r="P6125" s="5">
        <f t="shared" si="5247"/>
        <v>1618394.6034200001</v>
      </c>
      <c r="Q6125" s="5">
        <f t="shared" si="5247"/>
        <v>458670.17314999999</v>
      </c>
      <c r="R6125" s="5">
        <f t="shared" si="5247"/>
        <v>1618394.6034200001</v>
      </c>
      <c r="S6125" s="5">
        <f t="shared" si="5247"/>
        <v>458670.17314999999</v>
      </c>
      <c r="T6125" s="5">
        <f t="shared" si="5247"/>
        <v>1141349.8589600001</v>
      </c>
      <c r="U6125" s="5">
        <f t="shared" si="5247"/>
        <v>1141349.8589600001</v>
      </c>
      <c r="V6125" s="42">
        <f t="shared" si="5247"/>
        <v>1141349.8589600001</v>
      </c>
      <c r="W6125" s="5">
        <f t="shared" si="5216"/>
        <v>70.523582848589186</v>
      </c>
      <c r="X6125" s="27"/>
    </row>
    <row r="6126" spans="1:24" ht="15.75" customHeight="1" x14ac:dyDescent="0.3">
      <c r="A6126" s="4" t="s">
        <v>443</v>
      </c>
      <c r="B6126" s="4" t="s">
        <v>1792</v>
      </c>
      <c r="C6126" s="4" t="s">
        <v>1286</v>
      </c>
      <c r="D6126" s="4" t="s">
        <v>270</v>
      </c>
      <c r="E6126" s="14" t="s">
        <v>540</v>
      </c>
      <c r="F6126" s="5">
        <v>674156.3</v>
      </c>
      <c r="G6126" s="5">
        <v>2005011.7</v>
      </c>
      <c r="H6126" s="5">
        <v>2103257.2000000002</v>
      </c>
      <c r="I6126" s="5"/>
      <c r="J6126" s="5"/>
      <c r="K6126" s="5"/>
      <c r="L6126" s="5">
        <v>951713.06599999999</v>
      </c>
      <c r="M6126" s="5">
        <f t="shared" si="5192"/>
        <v>1625869.3659999999</v>
      </c>
      <c r="N6126" s="5">
        <v>1618394.6034200001</v>
      </c>
      <c r="O6126" s="5">
        <v>458670.17314999999</v>
      </c>
      <c r="P6126" s="5">
        <f>N6126</f>
        <v>1618394.6034200001</v>
      </c>
      <c r="Q6126" s="5">
        <f>O6126</f>
        <v>458670.17314999999</v>
      </c>
      <c r="R6126" s="5">
        <f>N6126</f>
        <v>1618394.6034200001</v>
      </c>
      <c r="S6126" s="5">
        <f>O6126</f>
        <v>458670.17314999999</v>
      </c>
      <c r="T6126" s="5">
        <v>1141349.8589600001</v>
      </c>
      <c r="U6126" s="5">
        <f>T6126</f>
        <v>1141349.8589600001</v>
      </c>
      <c r="V6126" s="42">
        <f>T6126</f>
        <v>1141349.8589600001</v>
      </c>
      <c r="W6126" s="5">
        <f t="shared" si="5216"/>
        <v>70.523582848589186</v>
      </c>
      <c r="X6126" s="27"/>
    </row>
    <row r="6127" spans="1:24" ht="47.25" customHeight="1" x14ac:dyDescent="0.3">
      <c r="A6127" s="4" t="s">
        <v>443</v>
      </c>
      <c r="B6127" s="4" t="s">
        <v>1792</v>
      </c>
      <c r="C6127" s="4" t="s">
        <v>1288</v>
      </c>
      <c r="D6127" s="4"/>
      <c r="E6127" s="14" t="s">
        <v>926</v>
      </c>
      <c r="F6127" s="5">
        <f t="shared" ref="F6127:L6128" si="5248">F6128</f>
        <v>31170.3</v>
      </c>
      <c r="G6127" s="5">
        <f t="shared" si="5248"/>
        <v>105526.9</v>
      </c>
      <c r="H6127" s="5">
        <f t="shared" si="5248"/>
        <v>110697.7</v>
      </c>
      <c r="I6127" s="5">
        <f t="shared" si="5248"/>
        <v>0</v>
      </c>
      <c r="J6127" s="5">
        <f t="shared" si="5248"/>
        <v>0</v>
      </c>
      <c r="K6127" s="5">
        <f t="shared" si="5248"/>
        <v>0</v>
      </c>
      <c r="L6127" s="5">
        <f t="shared" si="5248"/>
        <v>-5114.9719999999998</v>
      </c>
      <c r="M6127" s="5">
        <f t="shared" si="5192"/>
        <v>26055.328000000001</v>
      </c>
      <c r="N6127" s="5">
        <f>N6128</f>
        <v>26055.327949999999</v>
      </c>
      <c r="O6127" s="5">
        <f>O6128</f>
        <v>26055.327949999999</v>
      </c>
      <c r="P6127" s="5">
        <f t="shared" ref="P6127:V6128" si="5249">P6128</f>
        <v>26055.327949999999</v>
      </c>
      <c r="Q6127" s="5">
        <f t="shared" si="5249"/>
        <v>26055.327949999999</v>
      </c>
      <c r="R6127" s="5">
        <f t="shared" si="5249"/>
        <v>26055.327949999999</v>
      </c>
      <c r="S6127" s="5">
        <f t="shared" si="5249"/>
        <v>26055.327949999999</v>
      </c>
      <c r="T6127" s="5">
        <f t="shared" si="5249"/>
        <v>26055.327949999999</v>
      </c>
      <c r="U6127" s="5">
        <f t="shared" si="5249"/>
        <v>26055.327949999999</v>
      </c>
      <c r="V6127" s="42">
        <f t="shared" si="5249"/>
        <v>26055.327949999999</v>
      </c>
      <c r="W6127" s="5">
        <f t="shared" si="5216"/>
        <v>100</v>
      </c>
      <c r="X6127" s="27"/>
    </row>
    <row r="6128" spans="1:24" ht="31.5" customHeight="1" x14ac:dyDescent="0.3">
      <c r="A6128" s="4" t="s">
        <v>443</v>
      </c>
      <c r="B6128" s="4" t="s">
        <v>1792</v>
      </c>
      <c r="C6128" s="4" t="s">
        <v>1288</v>
      </c>
      <c r="D6128" s="4" t="s">
        <v>271</v>
      </c>
      <c r="E6128" s="14" t="s">
        <v>539</v>
      </c>
      <c r="F6128" s="5">
        <f t="shared" si="5248"/>
        <v>31170.3</v>
      </c>
      <c r="G6128" s="5">
        <f t="shared" si="5248"/>
        <v>105526.9</v>
      </c>
      <c r="H6128" s="5">
        <f t="shared" si="5248"/>
        <v>110697.7</v>
      </c>
      <c r="I6128" s="5">
        <f t="shared" si="5248"/>
        <v>0</v>
      </c>
      <c r="J6128" s="5">
        <f t="shared" si="5248"/>
        <v>0</v>
      </c>
      <c r="K6128" s="5">
        <f t="shared" si="5248"/>
        <v>0</v>
      </c>
      <c r="L6128" s="5">
        <f t="shared" si="5248"/>
        <v>-5114.9719999999998</v>
      </c>
      <c r="M6128" s="5">
        <f t="shared" si="5192"/>
        <v>26055.328000000001</v>
      </c>
      <c r="N6128" s="5">
        <f>N6129</f>
        <v>26055.327949999999</v>
      </c>
      <c r="O6128" s="5">
        <f>O6129</f>
        <v>26055.327949999999</v>
      </c>
      <c r="P6128" s="5">
        <f t="shared" si="5249"/>
        <v>26055.327949999999</v>
      </c>
      <c r="Q6128" s="5">
        <f t="shared" si="5249"/>
        <v>26055.327949999999</v>
      </c>
      <c r="R6128" s="5">
        <f t="shared" si="5249"/>
        <v>26055.327949999999</v>
      </c>
      <c r="S6128" s="5">
        <f t="shared" si="5249"/>
        <v>26055.327949999999</v>
      </c>
      <c r="T6128" s="5">
        <f t="shared" si="5249"/>
        <v>26055.327949999999</v>
      </c>
      <c r="U6128" s="5">
        <f t="shared" si="5249"/>
        <v>26055.327949999999</v>
      </c>
      <c r="V6128" s="42">
        <f t="shared" si="5249"/>
        <v>26055.327949999999</v>
      </c>
      <c r="W6128" s="5">
        <f t="shared" si="5216"/>
        <v>100</v>
      </c>
      <c r="X6128" s="27"/>
    </row>
    <row r="6129" spans="1:25" ht="15.75" customHeight="1" x14ac:dyDescent="0.3">
      <c r="A6129" s="4" t="s">
        <v>443</v>
      </c>
      <c r="B6129" s="4" t="s">
        <v>1792</v>
      </c>
      <c r="C6129" s="4" t="s">
        <v>1288</v>
      </c>
      <c r="D6129" s="4" t="s">
        <v>270</v>
      </c>
      <c r="E6129" s="14" t="s">
        <v>540</v>
      </c>
      <c r="F6129" s="5">
        <v>31170.3</v>
      </c>
      <c r="G6129" s="5">
        <v>105526.9</v>
      </c>
      <c r="H6129" s="5">
        <v>110697.7</v>
      </c>
      <c r="I6129" s="5"/>
      <c r="J6129" s="5"/>
      <c r="K6129" s="5"/>
      <c r="L6129" s="5">
        <v>-5114.9719999999998</v>
      </c>
      <c r="M6129" s="5">
        <f t="shared" si="5192"/>
        <v>26055.328000000001</v>
      </c>
      <c r="N6129" s="5">
        <v>26055.327949999999</v>
      </c>
      <c r="O6129" s="5">
        <v>26055.327949999999</v>
      </c>
      <c r="P6129" s="5">
        <f>N6129</f>
        <v>26055.327949999999</v>
      </c>
      <c r="Q6129" s="5">
        <f>O6129</f>
        <v>26055.327949999999</v>
      </c>
      <c r="R6129" s="5">
        <f>N6129</f>
        <v>26055.327949999999</v>
      </c>
      <c r="S6129" s="5">
        <f>O6129</f>
        <v>26055.327949999999</v>
      </c>
      <c r="T6129" s="5">
        <v>26055.327949999999</v>
      </c>
      <c r="U6129" s="5">
        <f>T6129</f>
        <v>26055.327949999999</v>
      </c>
      <c r="V6129" s="42">
        <f>T6129</f>
        <v>26055.327949999999</v>
      </c>
      <c r="W6129" s="5">
        <f t="shared" si="5216"/>
        <v>100</v>
      </c>
      <c r="X6129" s="27"/>
    </row>
    <row r="6130" spans="1:25" ht="31.5" customHeight="1" x14ac:dyDescent="0.3">
      <c r="A6130" s="4" t="s">
        <v>443</v>
      </c>
      <c r="B6130" s="4" t="s">
        <v>1792</v>
      </c>
      <c r="C6130" s="4" t="s">
        <v>450</v>
      </c>
      <c r="D6130" s="4"/>
      <c r="E6130" s="14" t="s">
        <v>1197</v>
      </c>
      <c r="F6130" s="5">
        <f t="shared" ref="F6130:L6131" si="5250">F6131</f>
        <v>12102.4</v>
      </c>
      <c r="G6130" s="5">
        <f t="shared" si="5250"/>
        <v>12102.4</v>
      </c>
      <c r="H6130" s="5">
        <f t="shared" si="5250"/>
        <v>12102.4</v>
      </c>
      <c r="I6130" s="5">
        <f t="shared" si="5250"/>
        <v>0</v>
      </c>
      <c r="J6130" s="5">
        <f t="shared" si="5250"/>
        <v>0</v>
      </c>
      <c r="K6130" s="5">
        <f t="shared" si="5250"/>
        <v>0</v>
      </c>
      <c r="L6130" s="5">
        <f t="shared" si="5250"/>
        <v>-129.76099999999997</v>
      </c>
      <c r="M6130" s="5">
        <f t="shared" si="5192"/>
        <v>11972.638999999999</v>
      </c>
      <c r="N6130" s="5">
        <f>N6131</f>
        <v>11942.639289999999</v>
      </c>
      <c r="O6130" s="5">
        <f>O6131</f>
        <v>7379.74118</v>
      </c>
      <c r="P6130" s="5">
        <f t="shared" ref="P6130:V6131" si="5251">P6131</f>
        <v>0</v>
      </c>
      <c r="Q6130" s="5">
        <f t="shared" si="5251"/>
        <v>0</v>
      </c>
      <c r="R6130" s="5">
        <f t="shared" si="5251"/>
        <v>0</v>
      </c>
      <c r="S6130" s="5">
        <f t="shared" si="5251"/>
        <v>0</v>
      </c>
      <c r="T6130" s="5">
        <f t="shared" si="5251"/>
        <v>11616.47885</v>
      </c>
      <c r="U6130" s="5">
        <f t="shared" si="5251"/>
        <v>0</v>
      </c>
      <c r="V6130" s="42">
        <f t="shared" si="5251"/>
        <v>0</v>
      </c>
      <c r="W6130" s="5">
        <f t="shared" si="5216"/>
        <v>97.26894171313451</v>
      </c>
      <c r="X6130" s="27"/>
    </row>
    <row r="6131" spans="1:25" ht="47.25" customHeight="1" x14ac:dyDescent="0.3">
      <c r="A6131" s="4" t="s">
        <v>443</v>
      </c>
      <c r="B6131" s="4" t="s">
        <v>1792</v>
      </c>
      <c r="C6131" s="4" t="s">
        <v>451</v>
      </c>
      <c r="D6131" s="4"/>
      <c r="E6131" s="14" t="s">
        <v>1198</v>
      </c>
      <c r="F6131" s="5">
        <f t="shared" si="5250"/>
        <v>12102.4</v>
      </c>
      <c r="G6131" s="5">
        <f t="shared" si="5250"/>
        <v>12102.4</v>
      </c>
      <c r="H6131" s="5">
        <f t="shared" si="5250"/>
        <v>12102.4</v>
      </c>
      <c r="I6131" s="5">
        <f t="shared" si="5250"/>
        <v>0</v>
      </c>
      <c r="J6131" s="5">
        <f t="shared" si="5250"/>
        <v>0</v>
      </c>
      <c r="K6131" s="5">
        <f t="shared" si="5250"/>
        <v>0</v>
      </c>
      <c r="L6131" s="5">
        <f t="shared" si="5250"/>
        <v>-129.76099999999997</v>
      </c>
      <c r="M6131" s="5">
        <f t="shared" si="5192"/>
        <v>11972.638999999999</v>
      </c>
      <c r="N6131" s="5">
        <f>N6132</f>
        <v>11942.639289999999</v>
      </c>
      <c r="O6131" s="5">
        <f>O6132</f>
        <v>7379.74118</v>
      </c>
      <c r="P6131" s="5">
        <f t="shared" si="5251"/>
        <v>0</v>
      </c>
      <c r="Q6131" s="5">
        <f t="shared" si="5251"/>
        <v>0</v>
      </c>
      <c r="R6131" s="5">
        <f t="shared" si="5251"/>
        <v>0</v>
      </c>
      <c r="S6131" s="5">
        <f t="shared" si="5251"/>
        <v>0</v>
      </c>
      <c r="T6131" s="5">
        <f t="shared" si="5251"/>
        <v>11616.47885</v>
      </c>
      <c r="U6131" s="5">
        <f t="shared" si="5251"/>
        <v>0</v>
      </c>
      <c r="V6131" s="42">
        <f t="shared" si="5251"/>
        <v>0</v>
      </c>
      <c r="W6131" s="5">
        <f t="shared" si="5216"/>
        <v>97.26894171313451</v>
      </c>
      <c r="X6131" s="27"/>
    </row>
    <row r="6132" spans="1:25" ht="31.5" customHeight="1" x14ac:dyDescent="0.3">
      <c r="A6132" s="4" t="s">
        <v>443</v>
      </c>
      <c r="B6132" s="4" t="s">
        <v>1792</v>
      </c>
      <c r="C6132" s="4" t="s">
        <v>448</v>
      </c>
      <c r="D6132" s="4"/>
      <c r="E6132" s="14" t="s">
        <v>771</v>
      </c>
      <c r="F6132" s="5">
        <f t="shared" ref="F6132:L6132" si="5252">F6133+F6135</f>
        <v>12102.4</v>
      </c>
      <c r="G6132" s="5">
        <f t="shared" si="5252"/>
        <v>12102.4</v>
      </c>
      <c r="H6132" s="5">
        <f t="shared" si="5252"/>
        <v>12102.4</v>
      </c>
      <c r="I6132" s="5">
        <f t="shared" si="5252"/>
        <v>0</v>
      </c>
      <c r="J6132" s="5">
        <f t="shared" si="5252"/>
        <v>0</v>
      </c>
      <c r="K6132" s="5">
        <f t="shared" si="5252"/>
        <v>0</v>
      </c>
      <c r="L6132" s="5">
        <f t="shared" si="5252"/>
        <v>-129.76099999999997</v>
      </c>
      <c r="M6132" s="5">
        <f t="shared" si="5192"/>
        <v>11972.638999999999</v>
      </c>
      <c r="N6132" s="5">
        <f>N6133+N6135</f>
        <v>11942.639289999999</v>
      </c>
      <c r="O6132" s="5">
        <f>O6133+O6135</f>
        <v>7379.74118</v>
      </c>
      <c r="P6132" s="5">
        <f t="shared" ref="P6132:V6132" si="5253">P6133+P6135</f>
        <v>0</v>
      </c>
      <c r="Q6132" s="5">
        <f t="shared" si="5253"/>
        <v>0</v>
      </c>
      <c r="R6132" s="5">
        <f t="shared" si="5253"/>
        <v>0</v>
      </c>
      <c r="S6132" s="5">
        <f t="shared" si="5253"/>
        <v>0</v>
      </c>
      <c r="T6132" s="5">
        <f t="shared" si="5253"/>
        <v>11616.47885</v>
      </c>
      <c r="U6132" s="5">
        <f t="shared" si="5253"/>
        <v>0</v>
      </c>
      <c r="V6132" s="42">
        <f t="shared" si="5253"/>
        <v>0</v>
      </c>
      <c r="W6132" s="5">
        <f t="shared" si="5216"/>
        <v>97.26894171313451</v>
      </c>
      <c r="X6132" s="27"/>
    </row>
    <row r="6133" spans="1:25" ht="31.5" customHeight="1" x14ac:dyDescent="0.3">
      <c r="A6133" s="4" t="s">
        <v>443</v>
      </c>
      <c r="B6133" s="4" t="s">
        <v>1792</v>
      </c>
      <c r="C6133" s="4" t="s">
        <v>448</v>
      </c>
      <c r="D6133" s="4" t="s">
        <v>11</v>
      </c>
      <c r="E6133" s="14" t="s">
        <v>531</v>
      </c>
      <c r="F6133" s="5">
        <f t="shared" ref="F6133:L6133" si="5254">F6134</f>
        <v>11836</v>
      </c>
      <c r="G6133" s="5">
        <f t="shared" si="5254"/>
        <v>11836</v>
      </c>
      <c r="H6133" s="5">
        <f t="shared" si="5254"/>
        <v>11836</v>
      </c>
      <c r="I6133" s="5">
        <f t="shared" si="5254"/>
        <v>0</v>
      </c>
      <c r="J6133" s="5">
        <f t="shared" si="5254"/>
        <v>0</v>
      </c>
      <c r="K6133" s="5">
        <f t="shared" si="5254"/>
        <v>0</v>
      </c>
      <c r="L6133" s="5">
        <f t="shared" si="5254"/>
        <v>-129.76099999999997</v>
      </c>
      <c r="M6133" s="5">
        <f t="shared" si="5192"/>
        <v>11706.239</v>
      </c>
      <c r="N6133" s="5">
        <f>N6134</f>
        <v>11676.23929</v>
      </c>
      <c r="O6133" s="5">
        <f>O6134</f>
        <v>7191.5411800000002</v>
      </c>
      <c r="P6133" s="5">
        <f t="shared" ref="P6133:V6133" si="5255">P6134</f>
        <v>0</v>
      </c>
      <c r="Q6133" s="5">
        <f t="shared" si="5255"/>
        <v>0</v>
      </c>
      <c r="R6133" s="5">
        <f t="shared" si="5255"/>
        <v>0</v>
      </c>
      <c r="S6133" s="5">
        <f t="shared" si="5255"/>
        <v>0</v>
      </c>
      <c r="T6133" s="5">
        <f t="shared" si="5255"/>
        <v>11350.07885</v>
      </c>
      <c r="U6133" s="5">
        <f t="shared" si="5255"/>
        <v>0</v>
      </c>
      <c r="V6133" s="42">
        <f t="shared" si="5255"/>
        <v>0</v>
      </c>
      <c r="W6133" s="5">
        <f t="shared" si="5216"/>
        <v>97.2066310744476</v>
      </c>
      <c r="X6133" s="27"/>
    </row>
    <row r="6134" spans="1:25" ht="31.5" customHeight="1" x14ac:dyDescent="0.3">
      <c r="A6134" s="4" t="s">
        <v>443</v>
      </c>
      <c r="B6134" s="4" t="s">
        <v>1792</v>
      </c>
      <c r="C6134" s="4" t="s">
        <v>448</v>
      </c>
      <c r="D6134" s="4" t="s">
        <v>12</v>
      </c>
      <c r="E6134" s="14" t="s">
        <v>532</v>
      </c>
      <c r="F6134" s="5">
        <v>11836</v>
      </c>
      <c r="G6134" s="5">
        <v>11836</v>
      </c>
      <c r="H6134" s="5">
        <v>11836</v>
      </c>
      <c r="I6134" s="5"/>
      <c r="J6134" s="5"/>
      <c r="K6134" s="5"/>
      <c r="L6134" s="5">
        <f>-592.722+462.961</f>
        <v>-129.76099999999997</v>
      </c>
      <c r="M6134" s="5">
        <f t="shared" si="5192"/>
        <v>11706.239</v>
      </c>
      <c r="N6134" s="5">
        <v>11676.23929</v>
      </c>
      <c r="O6134" s="5">
        <v>7191.5411800000002</v>
      </c>
      <c r="P6134" s="5">
        <v>0</v>
      </c>
      <c r="Q6134" s="5">
        <v>0</v>
      </c>
      <c r="R6134" s="5">
        <v>0</v>
      </c>
      <c r="S6134" s="5">
        <v>0</v>
      </c>
      <c r="T6134" s="5">
        <v>11350.07885</v>
      </c>
      <c r="U6134" s="5">
        <v>0</v>
      </c>
      <c r="V6134" s="42">
        <v>0</v>
      </c>
      <c r="W6134" s="5">
        <f t="shared" si="5216"/>
        <v>97.2066310744476</v>
      </c>
      <c r="X6134" s="27"/>
    </row>
    <row r="6135" spans="1:25" ht="15.75" customHeight="1" x14ac:dyDescent="0.3">
      <c r="A6135" s="4" t="s">
        <v>443</v>
      </c>
      <c r="B6135" s="4" t="s">
        <v>1792</v>
      </c>
      <c r="C6135" s="4" t="s">
        <v>448</v>
      </c>
      <c r="D6135" s="4" t="s">
        <v>13</v>
      </c>
      <c r="E6135" s="14" t="s">
        <v>547</v>
      </c>
      <c r="F6135" s="5">
        <f t="shared" ref="F6135:L6135" si="5256">F6136</f>
        <v>266.39999999999998</v>
      </c>
      <c r="G6135" s="5">
        <f t="shared" si="5256"/>
        <v>266.39999999999998</v>
      </c>
      <c r="H6135" s="5">
        <f t="shared" si="5256"/>
        <v>266.39999999999998</v>
      </c>
      <c r="I6135" s="5">
        <f t="shared" si="5256"/>
        <v>0</v>
      </c>
      <c r="J6135" s="5">
        <f t="shared" si="5256"/>
        <v>0</v>
      </c>
      <c r="K6135" s="5">
        <f t="shared" si="5256"/>
        <v>0</v>
      </c>
      <c r="L6135" s="5">
        <f t="shared" si="5256"/>
        <v>0</v>
      </c>
      <c r="M6135" s="5">
        <f t="shared" si="5192"/>
        <v>266.39999999999998</v>
      </c>
      <c r="N6135" s="5">
        <f>N6136</f>
        <v>266.39999999999998</v>
      </c>
      <c r="O6135" s="5">
        <f>O6136</f>
        <v>188.2</v>
      </c>
      <c r="P6135" s="5">
        <f t="shared" ref="P6135:V6135" si="5257">P6136</f>
        <v>0</v>
      </c>
      <c r="Q6135" s="5">
        <f t="shared" si="5257"/>
        <v>0</v>
      </c>
      <c r="R6135" s="5">
        <f t="shared" si="5257"/>
        <v>0</v>
      </c>
      <c r="S6135" s="5">
        <f t="shared" si="5257"/>
        <v>0</v>
      </c>
      <c r="T6135" s="5">
        <f t="shared" si="5257"/>
        <v>266.39999999999998</v>
      </c>
      <c r="U6135" s="5">
        <f t="shared" si="5257"/>
        <v>0</v>
      </c>
      <c r="V6135" s="42">
        <f t="shared" si="5257"/>
        <v>0</v>
      </c>
      <c r="W6135" s="5">
        <f t="shared" si="5216"/>
        <v>100</v>
      </c>
      <c r="X6135" s="27"/>
    </row>
    <row r="6136" spans="1:25" ht="15.75" customHeight="1" x14ac:dyDescent="0.3">
      <c r="A6136" s="4" t="s">
        <v>443</v>
      </c>
      <c r="B6136" s="4" t="s">
        <v>1792</v>
      </c>
      <c r="C6136" s="4" t="s">
        <v>448</v>
      </c>
      <c r="D6136" s="4" t="s">
        <v>20</v>
      </c>
      <c r="E6136" s="14" t="s">
        <v>550</v>
      </c>
      <c r="F6136" s="5">
        <v>266.39999999999998</v>
      </c>
      <c r="G6136" s="5">
        <v>266.39999999999998</v>
      </c>
      <c r="H6136" s="5">
        <v>266.39999999999998</v>
      </c>
      <c r="I6136" s="5"/>
      <c r="J6136" s="5"/>
      <c r="K6136" s="5"/>
      <c r="L6136" s="5"/>
      <c r="M6136" s="5">
        <f t="shared" si="5192"/>
        <v>266.39999999999998</v>
      </c>
      <c r="N6136" s="5">
        <v>266.39999999999998</v>
      </c>
      <c r="O6136" s="5">
        <v>188.2</v>
      </c>
      <c r="P6136" s="5">
        <v>0</v>
      </c>
      <c r="Q6136" s="5">
        <v>0</v>
      </c>
      <c r="R6136" s="5">
        <v>0</v>
      </c>
      <c r="S6136" s="5">
        <v>0</v>
      </c>
      <c r="T6136" s="5">
        <v>266.39999999999998</v>
      </c>
      <c r="U6136" s="5">
        <v>0</v>
      </c>
      <c r="V6136" s="42">
        <v>0</v>
      </c>
      <c r="W6136" s="5">
        <f t="shared" si="5216"/>
        <v>100</v>
      </c>
      <c r="X6136" s="27"/>
    </row>
    <row r="6137" spans="1:25" ht="15.75" customHeight="1" x14ac:dyDescent="0.3">
      <c r="A6137" s="4" t="s">
        <v>443</v>
      </c>
      <c r="B6137" s="4" t="s">
        <v>1792</v>
      </c>
      <c r="C6137" s="4" t="s">
        <v>263</v>
      </c>
      <c r="D6137" s="4"/>
      <c r="E6137" s="14" t="s">
        <v>1199</v>
      </c>
      <c r="F6137" s="5">
        <f t="shared" ref="F6137:L6139" si="5258">F6138</f>
        <v>0</v>
      </c>
      <c r="G6137" s="5">
        <f t="shared" si="5258"/>
        <v>0</v>
      </c>
      <c r="H6137" s="5">
        <f t="shared" si="5258"/>
        <v>0</v>
      </c>
      <c r="I6137" s="5">
        <f t="shared" si="5258"/>
        <v>0</v>
      </c>
      <c r="J6137" s="5">
        <f t="shared" si="5258"/>
        <v>0</v>
      </c>
      <c r="K6137" s="5">
        <f t="shared" si="5258"/>
        <v>0</v>
      </c>
      <c r="L6137" s="5">
        <f>L6138</f>
        <v>239650.45</v>
      </c>
      <c r="M6137" s="5">
        <f t="shared" si="5192"/>
        <v>239650.45</v>
      </c>
      <c r="N6137" s="5">
        <f>N6138</f>
        <v>238801.03341999999</v>
      </c>
      <c r="O6137" s="5">
        <f t="shared" ref="O6137:V6137" si="5259">O6138</f>
        <v>123424.55849</v>
      </c>
      <c r="P6137" s="5">
        <f t="shared" si="5259"/>
        <v>0</v>
      </c>
      <c r="Q6137" s="5">
        <f t="shared" si="5259"/>
        <v>0</v>
      </c>
      <c r="R6137" s="5">
        <f t="shared" si="5259"/>
        <v>233413.06954</v>
      </c>
      <c r="S6137" s="5">
        <f t="shared" si="5259"/>
        <v>120094.59741</v>
      </c>
      <c r="T6137" s="5">
        <f t="shared" si="5259"/>
        <v>218936.31703999999</v>
      </c>
      <c r="U6137" s="5">
        <f t="shared" si="5259"/>
        <v>0</v>
      </c>
      <c r="V6137" s="42">
        <f t="shared" si="5259"/>
        <v>213609.52186000001</v>
      </c>
      <c r="W6137" s="5">
        <f t="shared" si="5216"/>
        <v>91.681478050782886</v>
      </c>
      <c r="X6137" s="27"/>
    </row>
    <row r="6138" spans="1:25" ht="47.25" customHeight="1" x14ac:dyDescent="0.3">
      <c r="A6138" s="4" t="s">
        <v>443</v>
      </c>
      <c r="B6138" s="4" t="s">
        <v>1792</v>
      </c>
      <c r="C6138" s="4" t="s">
        <v>1316</v>
      </c>
      <c r="D6138" s="4"/>
      <c r="E6138" s="14" t="s">
        <v>1332</v>
      </c>
      <c r="F6138" s="5">
        <f t="shared" ref="F6138:K6138" si="5260">F6139+F6141</f>
        <v>0</v>
      </c>
      <c r="G6138" s="5">
        <f t="shared" si="5260"/>
        <v>0</v>
      </c>
      <c r="H6138" s="5">
        <f t="shared" si="5260"/>
        <v>0</v>
      </c>
      <c r="I6138" s="5">
        <f t="shared" si="5260"/>
        <v>0</v>
      </c>
      <c r="J6138" s="5">
        <f t="shared" si="5260"/>
        <v>0</v>
      </c>
      <c r="K6138" s="5">
        <f t="shared" si="5260"/>
        <v>0</v>
      </c>
      <c r="L6138" s="5">
        <f>L6139+L6141+L6143</f>
        <v>239650.45</v>
      </c>
      <c r="M6138" s="5">
        <f t="shared" si="5192"/>
        <v>239650.45</v>
      </c>
      <c r="N6138" s="5">
        <f>N6139+N6141+N6143</f>
        <v>238801.03341999999</v>
      </c>
      <c r="O6138" s="5">
        <f t="shared" ref="O6138:V6138" si="5261">O6139+O6141+O6143</f>
        <v>123424.55849</v>
      </c>
      <c r="P6138" s="5">
        <f t="shared" si="5261"/>
        <v>0</v>
      </c>
      <c r="Q6138" s="5">
        <f t="shared" si="5261"/>
        <v>0</v>
      </c>
      <c r="R6138" s="5">
        <f t="shared" si="5261"/>
        <v>233413.06954</v>
      </c>
      <c r="S6138" s="5">
        <f t="shared" si="5261"/>
        <v>120094.59741</v>
      </c>
      <c r="T6138" s="5">
        <f t="shared" si="5261"/>
        <v>218936.31703999999</v>
      </c>
      <c r="U6138" s="5">
        <f t="shared" si="5261"/>
        <v>0</v>
      </c>
      <c r="V6138" s="42">
        <f t="shared" si="5261"/>
        <v>213609.52186000001</v>
      </c>
      <c r="W6138" s="5">
        <f t="shared" si="5216"/>
        <v>91.681478050782886</v>
      </c>
      <c r="X6138" s="27"/>
    </row>
    <row r="6139" spans="1:25" ht="31.5" hidden="1" customHeight="1" x14ac:dyDescent="0.25">
      <c r="A6139" s="4" t="s">
        <v>443</v>
      </c>
      <c r="B6139" s="4" t="s">
        <v>1792</v>
      </c>
      <c r="C6139" s="4" t="s">
        <v>1316</v>
      </c>
      <c r="D6139" s="4" t="s">
        <v>271</v>
      </c>
      <c r="E6139" s="14" t="s">
        <v>539</v>
      </c>
      <c r="F6139" s="5">
        <f t="shared" si="5258"/>
        <v>0</v>
      </c>
      <c r="G6139" s="5">
        <f t="shared" si="5258"/>
        <v>0</v>
      </c>
      <c r="H6139" s="5">
        <f t="shared" si="5258"/>
        <v>0</v>
      </c>
      <c r="I6139" s="5">
        <f t="shared" si="5258"/>
        <v>0</v>
      </c>
      <c r="J6139" s="5">
        <f t="shared" si="5258"/>
        <v>0</v>
      </c>
      <c r="K6139" s="5">
        <f t="shared" si="5258"/>
        <v>0</v>
      </c>
      <c r="L6139" s="5">
        <f t="shared" si="5258"/>
        <v>0</v>
      </c>
      <c r="M6139" s="5">
        <f t="shared" ref="M6139:M6228" si="5262">F6139+I6139+L6139</f>
        <v>0</v>
      </c>
      <c r="N6139" s="5">
        <f>N6140</f>
        <v>0</v>
      </c>
      <c r="O6139" s="5">
        <f>O6140</f>
        <v>0</v>
      </c>
      <c r="P6139" s="5">
        <f t="shared" ref="P6139:V6139" si="5263">P6140</f>
        <v>0</v>
      </c>
      <c r="Q6139" s="5">
        <f t="shared" si="5263"/>
        <v>0</v>
      </c>
      <c r="R6139" s="5">
        <f t="shared" si="5263"/>
        <v>0</v>
      </c>
      <c r="S6139" s="5">
        <f t="shared" si="5263"/>
        <v>0</v>
      </c>
      <c r="T6139" s="5">
        <f t="shared" si="5263"/>
        <v>0</v>
      </c>
      <c r="U6139" s="5">
        <f t="shared" si="5263"/>
        <v>0</v>
      </c>
      <c r="V6139" s="42">
        <f t="shared" si="5263"/>
        <v>0</v>
      </c>
      <c r="W6139" s="5" t="e">
        <f t="shared" si="5216"/>
        <v>#DIV/0!</v>
      </c>
      <c r="X6139" s="27" t="s">
        <v>1591</v>
      </c>
      <c r="Y6139" s="2" t="s">
        <v>1630</v>
      </c>
    </row>
    <row r="6140" spans="1:25" ht="15.75" hidden="1" customHeight="1" x14ac:dyDescent="0.25">
      <c r="A6140" s="4" t="s">
        <v>443</v>
      </c>
      <c r="B6140" s="4" t="s">
        <v>1792</v>
      </c>
      <c r="C6140" s="4" t="s">
        <v>1316</v>
      </c>
      <c r="D6140" s="4" t="s">
        <v>270</v>
      </c>
      <c r="E6140" s="14" t="s">
        <v>540</v>
      </c>
      <c r="F6140" s="5"/>
      <c r="G6140" s="5"/>
      <c r="H6140" s="5"/>
      <c r="I6140" s="5"/>
      <c r="J6140" s="5"/>
      <c r="K6140" s="5"/>
      <c r="L6140" s="5"/>
      <c r="M6140" s="5">
        <f t="shared" si="5262"/>
        <v>0</v>
      </c>
      <c r="N6140" s="5">
        <v>0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0</v>
      </c>
      <c r="U6140" s="5">
        <v>0</v>
      </c>
      <c r="V6140" s="42">
        <v>0</v>
      </c>
      <c r="W6140" s="5" t="e">
        <f t="shared" si="5216"/>
        <v>#DIV/0!</v>
      </c>
      <c r="X6140" s="27" t="s">
        <v>1591</v>
      </c>
      <c r="Y6140" s="2" t="s">
        <v>1630</v>
      </c>
    </row>
    <row r="6141" spans="1:25" ht="15.75" hidden="1" customHeight="1" x14ac:dyDescent="0.3">
      <c r="A6141" s="4" t="s">
        <v>443</v>
      </c>
      <c r="B6141" s="4" t="s">
        <v>1792</v>
      </c>
      <c r="C6141" s="4" t="s">
        <v>1316</v>
      </c>
      <c r="D6141" s="4" t="s">
        <v>13</v>
      </c>
      <c r="E6141" s="14" t="s">
        <v>547</v>
      </c>
      <c r="F6141" s="5">
        <f t="shared" ref="F6141:L6141" si="5264">F6142</f>
        <v>0</v>
      </c>
      <c r="G6141" s="5">
        <f t="shared" si="5264"/>
        <v>0</v>
      </c>
      <c r="H6141" s="5">
        <f t="shared" si="5264"/>
        <v>0</v>
      </c>
      <c r="I6141" s="5">
        <f t="shared" si="5264"/>
        <v>0</v>
      </c>
      <c r="J6141" s="5">
        <f t="shared" si="5264"/>
        <v>0</v>
      </c>
      <c r="K6141" s="5">
        <f t="shared" si="5264"/>
        <v>0</v>
      </c>
      <c r="L6141" s="5">
        <f t="shared" si="5264"/>
        <v>0</v>
      </c>
      <c r="M6141" s="5">
        <f t="shared" si="5262"/>
        <v>0</v>
      </c>
      <c r="N6141" s="5">
        <f>N6142</f>
        <v>0</v>
      </c>
      <c r="O6141" s="5">
        <f>O6142</f>
        <v>0</v>
      </c>
      <c r="P6141" s="5">
        <f t="shared" ref="P6141:V6141" si="5265">P6142</f>
        <v>0</v>
      </c>
      <c r="Q6141" s="5">
        <f t="shared" si="5265"/>
        <v>0</v>
      </c>
      <c r="R6141" s="5">
        <f t="shared" si="5265"/>
        <v>0</v>
      </c>
      <c r="S6141" s="5">
        <f t="shared" si="5265"/>
        <v>0</v>
      </c>
      <c r="T6141" s="5">
        <f t="shared" si="5265"/>
        <v>0</v>
      </c>
      <c r="U6141" s="5">
        <f t="shared" si="5265"/>
        <v>0</v>
      </c>
      <c r="V6141" s="42">
        <f t="shared" si="5265"/>
        <v>0</v>
      </c>
      <c r="W6141" s="5" t="e">
        <f t="shared" si="5216"/>
        <v>#DIV/0!</v>
      </c>
      <c r="X6141" s="27" t="s">
        <v>1591</v>
      </c>
      <c r="Y6141" s="2" t="s">
        <v>1630</v>
      </c>
    </row>
    <row r="6142" spans="1:25" ht="15.75" hidden="1" customHeight="1" x14ac:dyDescent="0.3">
      <c r="A6142" s="4" t="s">
        <v>443</v>
      </c>
      <c r="B6142" s="4" t="s">
        <v>1792</v>
      </c>
      <c r="C6142" s="4" t="s">
        <v>1316</v>
      </c>
      <c r="D6142" s="4" t="s">
        <v>14</v>
      </c>
      <c r="E6142" s="14" t="s">
        <v>549</v>
      </c>
      <c r="F6142" s="5"/>
      <c r="G6142" s="5"/>
      <c r="H6142" s="5"/>
      <c r="I6142" s="5"/>
      <c r="J6142" s="5"/>
      <c r="K6142" s="5"/>
      <c r="L6142" s="5"/>
      <c r="M6142" s="5">
        <f t="shared" si="5262"/>
        <v>0</v>
      </c>
      <c r="N6142" s="5">
        <v>0</v>
      </c>
      <c r="O6142" s="5">
        <v>0</v>
      </c>
      <c r="P6142" s="5">
        <v>0</v>
      </c>
      <c r="Q6142" s="5">
        <v>0</v>
      </c>
      <c r="R6142" s="5">
        <v>0</v>
      </c>
      <c r="S6142" s="5">
        <v>0</v>
      </c>
      <c r="T6142" s="5">
        <v>0</v>
      </c>
      <c r="U6142" s="5">
        <v>0</v>
      </c>
      <c r="V6142" s="42">
        <v>0</v>
      </c>
      <c r="W6142" s="5" t="e">
        <f t="shared" si="5216"/>
        <v>#DIV/0!</v>
      </c>
      <c r="X6142" s="27" t="s">
        <v>1591</v>
      </c>
      <c r="Y6142" s="2" t="s">
        <v>1630</v>
      </c>
    </row>
    <row r="6143" spans="1:25" ht="31.5" customHeight="1" x14ac:dyDescent="0.3">
      <c r="A6143" s="4" t="s">
        <v>443</v>
      </c>
      <c r="B6143" s="4" t="s">
        <v>1792</v>
      </c>
      <c r="C6143" s="4" t="s">
        <v>1671</v>
      </c>
      <c r="D6143" s="4"/>
      <c r="E6143" s="14" t="s">
        <v>1672</v>
      </c>
      <c r="F6143" s="5"/>
      <c r="G6143" s="5"/>
      <c r="H6143" s="5"/>
      <c r="I6143" s="5"/>
      <c r="J6143" s="5"/>
      <c r="K6143" s="5"/>
      <c r="L6143" s="5">
        <f>L6144+L6146</f>
        <v>239650.45</v>
      </c>
      <c r="M6143" s="5">
        <f t="shared" ref="M6143:M6148" si="5266">L6143</f>
        <v>239650.45</v>
      </c>
      <c r="N6143" s="5">
        <f t="shared" ref="N6143:V6143" si="5267">N6144+N6146</f>
        <v>238801.03341999999</v>
      </c>
      <c r="O6143" s="5">
        <f t="shared" si="5267"/>
        <v>123424.55849</v>
      </c>
      <c r="P6143" s="5">
        <f t="shared" si="5267"/>
        <v>0</v>
      </c>
      <c r="Q6143" s="5">
        <f t="shared" si="5267"/>
        <v>0</v>
      </c>
      <c r="R6143" s="5">
        <f t="shared" si="5267"/>
        <v>233413.06954</v>
      </c>
      <c r="S6143" s="5">
        <f t="shared" si="5267"/>
        <v>120094.59741</v>
      </c>
      <c r="T6143" s="5">
        <f t="shared" si="5267"/>
        <v>218936.31703999999</v>
      </c>
      <c r="U6143" s="5">
        <f t="shared" si="5267"/>
        <v>0</v>
      </c>
      <c r="V6143" s="42">
        <f t="shared" si="5267"/>
        <v>213609.52186000001</v>
      </c>
      <c r="W6143" s="5">
        <f t="shared" si="5216"/>
        <v>91.681478050782886</v>
      </c>
      <c r="X6143" s="27"/>
    </row>
    <row r="6144" spans="1:25" ht="31.5" customHeight="1" x14ac:dyDescent="0.3">
      <c r="A6144" s="4" t="s">
        <v>443</v>
      </c>
      <c r="B6144" s="4" t="s">
        <v>1792</v>
      </c>
      <c r="C6144" s="4" t="s">
        <v>1671</v>
      </c>
      <c r="D6144" s="4" t="s">
        <v>271</v>
      </c>
      <c r="E6144" s="14" t="s">
        <v>539</v>
      </c>
      <c r="F6144" s="5"/>
      <c r="G6144" s="5"/>
      <c r="H6144" s="5"/>
      <c r="I6144" s="5"/>
      <c r="J6144" s="5"/>
      <c r="K6144" s="5"/>
      <c r="L6144" s="5">
        <f>L6145</f>
        <v>234639.50300000003</v>
      </c>
      <c r="M6144" s="5">
        <f t="shared" si="5266"/>
        <v>234639.50300000003</v>
      </c>
      <c r="N6144" s="5">
        <f t="shared" ref="N6144:V6144" si="5268">N6145</f>
        <v>233413.06954</v>
      </c>
      <c r="O6144" s="5">
        <f t="shared" si="5268"/>
        <v>120094.59741</v>
      </c>
      <c r="P6144" s="5">
        <f t="shared" si="5268"/>
        <v>0</v>
      </c>
      <c r="Q6144" s="5">
        <f t="shared" si="5268"/>
        <v>0</v>
      </c>
      <c r="R6144" s="5">
        <f t="shared" si="5268"/>
        <v>233413.06954</v>
      </c>
      <c r="S6144" s="5">
        <f t="shared" si="5268"/>
        <v>120094.59741</v>
      </c>
      <c r="T6144" s="5">
        <f t="shared" si="5268"/>
        <v>213609.52186000001</v>
      </c>
      <c r="U6144" s="5">
        <f t="shared" si="5268"/>
        <v>0</v>
      </c>
      <c r="V6144" s="42">
        <f t="shared" si="5268"/>
        <v>213609.52186000001</v>
      </c>
      <c r="W6144" s="5">
        <f t="shared" si="5216"/>
        <v>91.515664603088453</v>
      </c>
      <c r="X6144" s="27"/>
    </row>
    <row r="6145" spans="1:24" ht="15.75" customHeight="1" x14ac:dyDescent="0.3">
      <c r="A6145" s="4" t="s">
        <v>443</v>
      </c>
      <c r="B6145" s="4" t="s">
        <v>1792</v>
      </c>
      <c r="C6145" s="4" t="s">
        <v>1671</v>
      </c>
      <c r="D6145" s="4" t="s">
        <v>270</v>
      </c>
      <c r="E6145" s="14" t="s">
        <v>540</v>
      </c>
      <c r="F6145" s="5"/>
      <c r="G6145" s="5"/>
      <c r="H6145" s="5"/>
      <c r="I6145" s="5"/>
      <c r="J6145" s="5"/>
      <c r="K6145" s="5"/>
      <c r="L6145" s="5">
        <f>55643.81+492.769+37982.145+189.619+21455.047+1150.397+38937.929+45673.002+712.689+31804.363+597.733</f>
        <v>234639.50300000003</v>
      </c>
      <c r="M6145" s="5">
        <f t="shared" si="5266"/>
        <v>234639.50300000003</v>
      </c>
      <c r="N6145" s="5">
        <v>233413.06954</v>
      </c>
      <c r="O6145" s="5">
        <v>120094.59741</v>
      </c>
      <c r="P6145" s="5">
        <v>0</v>
      </c>
      <c r="Q6145" s="5">
        <v>0</v>
      </c>
      <c r="R6145" s="5">
        <f>N6145</f>
        <v>233413.06954</v>
      </c>
      <c r="S6145" s="5">
        <f>O6145</f>
        <v>120094.59741</v>
      </c>
      <c r="T6145" s="5">
        <v>213609.52186000001</v>
      </c>
      <c r="U6145" s="5">
        <v>0</v>
      </c>
      <c r="V6145" s="42">
        <f>T6145</f>
        <v>213609.52186000001</v>
      </c>
      <c r="W6145" s="5">
        <f t="shared" si="5216"/>
        <v>91.515664603088453</v>
      </c>
      <c r="X6145" s="27"/>
    </row>
    <row r="6146" spans="1:24" ht="15.75" customHeight="1" x14ac:dyDescent="0.3">
      <c r="A6146" s="4" t="s">
        <v>443</v>
      </c>
      <c r="B6146" s="4" t="s">
        <v>1792</v>
      </c>
      <c r="C6146" s="4" t="s">
        <v>1671</v>
      </c>
      <c r="D6146" s="4" t="s">
        <v>13</v>
      </c>
      <c r="E6146" s="14" t="s">
        <v>547</v>
      </c>
      <c r="F6146" s="5"/>
      <c r="G6146" s="5"/>
      <c r="H6146" s="5"/>
      <c r="I6146" s="5"/>
      <c r="J6146" s="5"/>
      <c r="K6146" s="5"/>
      <c r="L6146" s="5">
        <f>L6147</f>
        <v>5010.9470000000001</v>
      </c>
      <c r="M6146" s="5">
        <f t="shared" si="5266"/>
        <v>5010.9470000000001</v>
      </c>
      <c r="N6146" s="5">
        <f t="shared" ref="N6146:V6146" si="5269">N6147</f>
        <v>5387.9638800000002</v>
      </c>
      <c r="O6146" s="5">
        <f t="shared" si="5269"/>
        <v>3329.96108</v>
      </c>
      <c r="P6146" s="5">
        <f t="shared" si="5269"/>
        <v>0</v>
      </c>
      <c r="Q6146" s="5">
        <f t="shared" si="5269"/>
        <v>0</v>
      </c>
      <c r="R6146" s="5">
        <f t="shared" si="5269"/>
        <v>0</v>
      </c>
      <c r="S6146" s="5">
        <f t="shared" si="5269"/>
        <v>0</v>
      </c>
      <c r="T6146" s="5">
        <f t="shared" si="5269"/>
        <v>5326.7951800000001</v>
      </c>
      <c r="U6146" s="5">
        <f t="shared" si="5269"/>
        <v>0</v>
      </c>
      <c r="V6146" s="42">
        <f t="shared" si="5269"/>
        <v>0</v>
      </c>
      <c r="W6146" s="5">
        <f t="shared" si="5216"/>
        <v>98.864715848837506</v>
      </c>
      <c r="X6146" s="27"/>
    </row>
    <row r="6147" spans="1:24" ht="15.75" customHeight="1" x14ac:dyDescent="0.3">
      <c r="A6147" s="4" t="s">
        <v>443</v>
      </c>
      <c r="B6147" s="4" t="s">
        <v>1792</v>
      </c>
      <c r="C6147" s="4" t="s">
        <v>1671</v>
      </c>
      <c r="D6147" s="4" t="s">
        <v>14</v>
      </c>
      <c r="E6147" s="14" t="s">
        <v>549</v>
      </c>
      <c r="F6147" s="5"/>
      <c r="G6147" s="5"/>
      <c r="H6147" s="5"/>
      <c r="I6147" s="5"/>
      <c r="J6147" s="5"/>
      <c r="K6147" s="5"/>
      <c r="L6147" s="5">
        <f>1067.672+778.155+425.043+1268.783+1203.208-100+368.086</f>
        <v>5010.9470000000001</v>
      </c>
      <c r="M6147" s="5">
        <f t="shared" si="5266"/>
        <v>5010.9470000000001</v>
      </c>
      <c r="N6147" s="5">
        <v>5387.9638800000002</v>
      </c>
      <c r="O6147" s="5">
        <v>3329.96108</v>
      </c>
      <c r="P6147" s="5">
        <v>0</v>
      </c>
      <c r="Q6147" s="5">
        <v>0</v>
      </c>
      <c r="R6147" s="5">
        <v>0</v>
      </c>
      <c r="S6147" s="5">
        <v>0</v>
      </c>
      <c r="T6147" s="5">
        <v>5326.7951800000001</v>
      </c>
      <c r="U6147" s="5">
        <v>0</v>
      </c>
      <c r="V6147" s="42">
        <v>0</v>
      </c>
      <c r="W6147" s="5">
        <f t="shared" si="5216"/>
        <v>98.864715848837506</v>
      </c>
      <c r="X6147" s="27"/>
    </row>
    <row r="6148" spans="1:24" ht="31.5" customHeight="1" x14ac:dyDescent="0.3">
      <c r="A6148" s="4" t="s">
        <v>443</v>
      </c>
      <c r="B6148" s="4" t="s">
        <v>1792</v>
      </c>
      <c r="C6148" s="4" t="s">
        <v>1687</v>
      </c>
      <c r="D6148" s="4"/>
      <c r="E6148" s="14" t="s">
        <v>1688</v>
      </c>
      <c r="F6148" s="5"/>
      <c r="G6148" s="5"/>
      <c r="H6148" s="5"/>
      <c r="I6148" s="5"/>
      <c r="J6148" s="5"/>
      <c r="K6148" s="5"/>
      <c r="L6148" s="5">
        <f>L6149</f>
        <v>10676.66</v>
      </c>
      <c r="M6148" s="5">
        <f t="shared" si="5266"/>
        <v>10676.66</v>
      </c>
      <c r="N6148" s="5">
        <f>N6149</f>
        <v>10676.66</v>
      </c>
      <c r="O6148" s="5">
        <f t="shared" ref="O6148:V6149" si="5270">O6149</f>
        <v>5135.7839999999997</v>
      </c>
      <c r="P6148" s="5">
        <f t="shared" si="5270"/>
        <v>0</v>
      </c>
      <c r="Q6148" s="5">
        <f t="shared" si="5270"/>
        <v>0</v>
      </c>
      <c r="R6148" s="5">
        <f t="shared" si="5270"/>
        <v>0</v>
      </c>
      <c r="S6148" s="5">
        <f t="shared" si="5270"/>
        <v>0</v>
      </c>
      <c r="T6148" s="5">
        <f t="shared" si="5270"/>
        <v>6776.9517599999999</v>
      </c>
      <c r="U6148" s="5">
        <f t="shared" si="5270"/>
        <v>0</v>
      </c>
      <c r="V6148" s="42">
        <f t="shared" si="5270"/>
        <v>0</v>
      </c>
      <c r="W6148" s="5">
        <f t="shared" si="5216"/>
        <v>63.474455119859584</v>
      </c>
      <c r="X6148" s="27"/>
    </row>
    <row r="6149" spans="1:24" ht="31.5" customHeight="1" x14ac:dyDescent="0.3">
      <c r="A6149" s="4" t="s">
        <v>443</v>
      </c>
      <c r="B6149" s="4" t="s">
        <v>1792</v>
      </c>
      <c r="C6149" s="4" t="s">
        <v>1689</v>
      </c>
      <c r="D6149" s="4"/>
      <c r="E6149" s="14" t="s">
        <v>1690</v>
      </c>
      <c r="F6149" s="5"/>
      <c r="G6149" s="5"/>
      <c r="H6149" s="5"/>
      <c r="I6149" s="5"/>
      <c r="J6149" s="5"/>
      <c r="K6149" s="5"/>
      <c r="L6149" s="5">
        <f>L6150</f>
        <v>10676.66</v>
      </c>
      <c r="M6149" s="5">
        <f t="shared" ref="M6149:M6155" si="5271">L6149</f>
        <v>10676.66</v>
      </c>
      <c r="N6149" s="5">
        <f>N6150</f>
        <v>10676.66</v>
      </c>
      <c r="O6149" s="5">
        <f t="shared" si="5270"/>
        <v>5135.7839999999997</v>
      </c>
      <c r="P6149" s="5">
        <f t="shared" si="5270"/>
        <v>0</v>
      </c>
      <c r="Q6149" s="5">
        <f t="shared" si="5270"/>
        <v>0</v>
      </c>
      <c r="R6149" s="5">
        <f t="shared" si="5270"/>
        <v>0</v>
      </c>
      <c r="S6149" s="5">
        <f t="shared" si="5270"/>
        <v>0</v>
      </c>
      <c r="T6149" s="5">
        <f t="shared" si="5270"/>
        <v>6776.9517599999999</v>
      </c>
      <c r="U6149" s="5">
        <f t="shared" si="5270"/>
        <v>0</v>
      </c>
      <c r="V6149" s="42">
        <f t="shared" si="5270"/>
        <v>0</v>
      </c>
      <c r="W6149" s="5">
        <f t="shared" si="5216"/>
        <v>63.474455119859584</v>
      </c>
      <c r="X6149" s="27"/>
    </row>
    <row r="6150" spans="1:24" ht="31.5" customHeight="1" x14ac:dyDescent="0.3">
      <c r="A6150" s="4" t="s">
        <v>443</v>
      </c>
      <c r="B6150" s="4" t="s">
        <v>1792</v>
      </c>
      <c r="C6150" s="4" t="s">
        <v>1691</v>
      </c>
      <c r="D6150" s="4"/>
      <c r="E6150" s="14" t="s">
        <v>1692</v>
      </c>
      <c r="F6150" s="5"/>
      <c r="G6150" s="5"/>
      <c r="H6150" s="5"/>
      <c r="I6150" s="5"/>
      <c r="J6150" s="5"/>
      <c r="K6150" s="5"/>
      <c r="L6150" s="5">
        <f>L6151+L6153</f>
        <v>10676.66</v>
      </c>
      <c r="M6150" s="5">
        <f t="shared" si="5271"/>
        <v>10676.66</v>
      </c>
      <c r="N6150" s="5">
        <f>N6151+N6153</f>
        <v>10676.66</v>
      </c>
      <c r="O6150" s="5">
        <f t="shared" ref="O6150:V6150" si="5272">O6151+O6153</f>
        <v>5135.7839999999997</v>
      </c>
      <c r="P6150" s="5">
        <f t="shared" si="5272"/>
        <v>0</v>
      </c>
      <c r="Q6150" s="5">
        <f t="shared" si="5272"/>
        <v>0</v>
      </c>
      <c r="R6150" s="5">
        <f t="shared" si="5272"/>
        <v>0</v>
      </c>
      <c r="S6150" s="5">
        <f t="shared" si="5272"/>
        <v>0</v>
      </c>
      <c r="T6150" s="5">
        <f t="shared" si="5272"/>
        <v>6776.9517599999999</v>
      </c>
      <c r="U6150" s="5">
        <f t="shared" si="5272"/>
        <v>0</v>
      </c>
      <c r="V6150" s="42">
        <f t="shared" si="5272"/>
        <v>0</v>
      </c>
      <c r="W6150" s="5">
        <f t="shared" si="5216"/>
        <v>63.474455119859584</v>
      </c>
      <c r="X6150" s="27"/>
    </row>
    <row r="6151" spans="1:24" ht="31.5" customHeight="1" x14ac:dyDescent="0.3">
      <c r="A6151" s="4" t="s">
        <v>443</v>
      </c>
      <c r="B6151" s="4" t="s">
        <v>1792</v>
      </c>
      <c r="C6151" s="4" t="s">
        <v>1691</v>
      </c>
      <c r="D6151" s="4" t="s">
        <v>11</v>
      </c>
      <c r="E6151" s="14" t="s">
        <v>531</v>
      </c>
      <c r="F6151" s="5"/>
      <c r="G6151" s="5"/>
      <c r="H6151" s="5"/>
      <c r="I6151" s="5"/>
      <c r="J6151" s="5"/>
      <c r="K6151" s="5"/>
      <c r="L6151" s="5">
        <f>L6152</f>
        <v>7472.4459999999999</v>
      </c>
      <c r="M6151" s="5">
        <f t="shared" si="5271"/>
        <v>7472.4459999999999</v>
      </c>
      <c r="N6151" s="5">
        <f>N6152</f>
        <v>6801.4400800000003</v>
      </c>
      <c r="O6151" s="5">
        <f t="shared" ref="O6151:V6151" si="5273">O6152</f>
        <v>1608.4840799999999</v>
      </c>
      <c r="P6151" s="5">
        <f t="shared" si="5273"/>
        <v>0</v>
      </c>
      <c r="Q6151" s="5">
        <f t="shared" si="5273"/>
        <v>0</v>
      </c>
      <c r="R6151" s="5">
        <f t="shared" si="5273"/>
        <v>0</v>
      </c>
      <c r="S6151" s="5">
        <f t="shared" si="5273"/>
        <v>0</v>
      </c>
      <c r="T6151" s="5">
        <f t="shared" si="5273"/>
        <v>3100.4377399999998</v>
      </c>
      <c r="U6151" s="5">
        <f t="shared" si="5273"/>
        <v>0</v>
      </c>
      <c r="V6151" s="42">
        <f t="shared" si="5273"/>
        <v>0</v>
      </c>
      <c r="W6151" s="5">
        <f t="shared" si="5216"/>
        <v>45.585018812662973</v>
      </c>
      <c r="X6151" s="27"/>
    </row>
    <row r="6152" spans="1:24" ht="31.5" customHeight="1" x14ac:dyDescent="0.3">
      <c r="A6152" s="4" t="s">
        <v>443</v>
      </c>
      <c r="B6152" s="4" t="s">
        <v>1792</v>
      </c>
      <c r="C6152" s="4" t="s">
        <v>1691</v>
      </c>
      <c r="D6152" s="4" t="s">
        <v>12</v>
      </c>
      <c r="E6152" s="14" t="s">
        <v>532</v>
      </c>
      <c r="F6152" s="5"/>
      <c r="G6152" s="5"/>
      <c r="H6152" s="5"/>
      <c r="I6152" s="5"/>
      <c r="J6152" s="5"/>
      <c r="K6152" s="5"/>
      <c r="L6152" s="5">
        <f>1181.5+1356+568.47+4366.476</f>
        <v>7472.4459999999999</v>
      </c>
      <c r="M6152" s="5">
        <f t="shared" si="5271"/>
        <v>7472.4459999999999</v>
      </c>
      <c r="N6152" s="5">
        <v>6801.4400800000003</v>
      </c>
      <c r="O6152" s="5">
        <v>1608.4840799999999</v>
      </c>
      <c r="P6152" s="5">
        <v>0</v>
      </c>
      <c r="Q6152" s="5">
        <v>0</v>
      </c>
      <c r="R6152" s="5">
        <v>0</v>
      </c>
      <c r="S6152" s="5">
        <v>0</v>
      </c>
      <c r="T6152" s="5">
        <v>3100.4377399999998</v>
      </c>
      <c r="U6152" s="5">
        <v>0</v>
      </c>
      <c r="V6152" s="42">
        <v>0</v>
      </c>
      <c r="W6152" s="5">
        <f t="shared" si="5216"/>
        <v>45.585018812662973</v>
      </c>
      <c r="X6152" s="27"/>
    </row>
    <row r="6153" spans="1:24" ht="15.75" customHeight="1" x14ac:dyDescent="0.3">
      <c r="A6153" s="4" t="s">
        <v>443</v>
      </c>
      <c r="B6153" s="4" t="s">
        <v>1792</v>
      </c>
      <c r="C6153" s="4" t="s">
        <v>1691</v>
      </c>
      <c r="D6153" s="4" t="s">
        <v>13</v>
      </c>
      <c r="E6153" s="14" t="s">
        <v>547</v>
      </c>
      <c r="F6153" s="5"/>
      <c r="G6153" s="5"/>
      <c r="H6153" s="5"/>
      <c r="I6153" s="5"/>
      <c r="J6153" s="5"/>
      <c r="K6153" s="5"/>
      <c r="L6153" s="5">
        <f>L6154+L6155</f>
        <v>3204.2140000000004</v>
      </c>
      <c r="M6153" s="5">
        <f t="shared" si="5271"/>
        <v>3204.2140000000004</v>
      </c>
      <c r="N6153" s="5">
        <f>N6154+N6155</f>
        <v>3875.2199199999995</v>
      </c>
      <c r="O6153" s="5">
        <f t="shared" ref="O6153:V6153" si="5274">O6154+O6155</f>
        <v>3527.2999199999999</v>
      </c>
      <c r="P6153" s="5">
        <f t="shared" si="5274"/>
        <v>0</v>
      </c>
      <c r="Q6153" s="5">
        <f t="shared" si="5274"/>
        <v>0</v>
      </c>
      <c r="R6153" s="5">
        <f t="shared" si="5274"/>
        <v>0</v>
      </c>
      <c r="S6153" s="5">
        <f t="shared" si="5274"/>
        <v>0</v>
      </c>
      <c r="T6153" s="5">
        <f t="shared" si="5274"/>
        <v>3676.5140200000001</v>
      </c>
      <c r="U6153" s="5">
        <f t="shared" si="5274"/>
        <v>0</v>
      </c>
      <c r="V6153" s="42">
        <f t="shared" si="5274"/>
        <v>0</v>
      </c>
      <c r="W6153" s="5">
        <f t="shared" si="5216"/>
        <v>94.872396816127036</v>
      </c>
      <c r="X6153" s="27"/>
    </row>
    <row r="6154" spans="1:24" ht="15.75" customHeight="1" x14ac:dyDescent="0.3">
      <c r="A6154" s="4" t="s">
        <v>443</v>
      </c>
      <c r="B6154" s="4" t="s">
        <v>1792</v>
      </c>
      <c r="C6154" s="4" t="s">
        <v>1691</v>
      </c>
      <c r="D6154" s="4" t="s">
        <v>14</v>
      </c>
      <c r="E6154" s="14" t="s">
        <v>549</v>
      </c>
      <c r="F6154" s="5"/>
      <c r="G6154" s="5"/>
      <c r="H6154" s="5"/>
      <c r="I6154" s="5"/>
      <c r="J6154" s="5"/>
      <c r="K6154" s="5"/>
      <c r="L6154" s="5">
        <f>1936+821.05+90+248.8+37.4</f>
        <v>3133.2500000000005</v>
      </c>
      <c r="M6154" s="5">
        <f t="shared" si="5271"/>
        <v>3133.2500000000005</v>
      </c>
      <c r="N6154" s="5">
        <v>2964.0569999999998</v>
      </c>
      <c r="O6154" s="5">
        <v>2644.1869999999999</v>
      </c>
      <c r="P6154" s="5">
        <v>0</v>
      </c>
      <c r="Q6154" s="5">
        <v>0</v>
      </c>
      <c r="R6154" s="5">
        <v>0</v>
      </c>
      <c r="S6154" s="5">
        <v>0</v>
      </c>
      <c r="T6154" s="5">
        <v>2906.8473600000002</v>
      </c>
      <c r="U6154" s="5">
        <v>0</v>
      </c>
      <c r="V6154" s="42">
        <v>0</v>
      </c>
      <c r="W6154" s="5">
        <f t="shared" si="5216"/>
        <v>98.069887319980694</v>
      </c>
      <c r="X6154" s="27"/>
    </row>
    <row r="6155" spans="1:24" ht="15.75" customHeight="1" x14ac:dyDescent="0.3">
      <c r="A6155" s="4" t="s">
        <v>443</v>
      </c>
      <c r="B6155" s="4" t="s">
        <v>1792</v>
      </c>
      <c r="C6155" s="4" t="s">
        <v>1691</v>
      </c>
      <c r="D6155" s="4" t="s">
        <v>20</v>
      </c>
      <c r="E6155" s="14" t="s">
        <v>550</v>
      </c>
      <c r="F6155" s="5"/>
      <c r="G6155" s="5"/>
      <c r="H6155" s="5"/>
      <c r="I6155" s="5"/>
      <c r="J6155" s="5"/>
      <c r="K6155" s="5"/>
      <c r="L6155" s="5">
        <f>19.7+51.264</f>
        <v>70.963999999999999</v>
      </c>
      <c r="M6155" s="5">
        <f t="shared" si="5271"/>
        <v>70.963999999999999</v>
      </c>
      <c r="N6155" s="5">
        <v>911.16291999999999</v>
      </c>
      <c r="O6155" s="5">
        <v>883.11292000000003</v>
      </c>
      <c r="P6155" s="5">
        <v>0</v>
      </c>
      <c r="Q6155" s="5">
        <v>0</v>
      </c>
      <c r="R6155" s="5">
        <v>0</v>
      </c>
      <c r="S6155" s="5">
        <v>0</v>
      </c>
      <c r="T6155" s="5">
        <v>769.66665999999998</v>
      </c>
      <c r="U6155" s="5">
        <v>0</v>
      </c>
      <c r="V6155" s="42">
        <v>0</v>
      </c>
      <c r="W6155" s="5">
        <f t="shared" si="5216"/>
        <v>84.470805725939769</v>
      </c>
      <c r="X6155" s="27"/>
    </row>
    <row r="6156" spans="1:24" s="10" customFormat="1" ht="31.5" customHeight="1" x14ac:dyDescent="0.3">
      <c r="A6156" s="9" t="s">
        <v>443</v>
      </c>
      <c r="B6156" s="9" t="s">
        <v>1790</v>
      </c>
      <c r="C6156" s="9"/>
      <c r="D6156" s="9"/>
      <c r="E6156" s="13" t="s">
        <v>515</v>
      </c>
      <c r="F6156" s="11">
        <f t="shared" ref="F6156:L6156" si="5275">F6157+F6168</f>
        <v>34020</v>
      </c>
      <c r="G6156" s="11">
        <f t="shared" si="5275"/>
        <v>34020</v>
      </c>
      <c r="H6156" s="11">
        <f t="shared" si="5275"/>
        <v>34020</v>
      </c>
      <c r="I6156" s="11">
        <f t="shared" si="5275"/>
        <v>0</v>
      </c>
      <c r="J6156" s="11">
        <f t="shared" si="5275"/>
        <v>0</v>
      </c>
      <c r="K6156" s="11">
        <f t="shared" si="5275"/>
        <v>0</v>
      </c>
      <c r="L6156" s="11">
        <f t="shared" si="5275"/>
        <v>6322.84</v>
      </c>
      <c r="M6156" s="11">
        <f t="shared" si="5262"/>
        <v>40342.839999999997</v>
      </c>
      <c r="N6156" s="11">
        <f>N6157+N6168</f>
        <v>40342.839999999997</v>
      </c>
      <c r="O6156" s="11">
        <f>O6157+O6168</f>
        <v>24254.189979999999</v>
      </c>
      <c r="P6156" s="11">
        <f t="shared" ref="P6156:V6156" si="5276">P6157+P6168</f>
        <v>0</v>
      </c>
      <c r="Q6156" s="11">
        <f t="shared" si="5276"/>
        <v>0</v>
      </c>
      <c r="R6156" s="11">
        <f t="shared" si="5276"/>
        <v>0</v>
      </c>
      <c r="S6156" s="11">
        <f t="shared" si="5276"/>
        <v>0</v>
      </c>
      <c r="T6156" s="11">
        <f t="shared" si="5276"/>
        <v>40338.524479999993</v>
      </c>
      <c r="U6156" s="11">
        <f t="shared" si="5276"/>
        <v>0</v>
      </c>
      <c r="V6156" s="41">
        <f t="shared" si="5276"/>
        <v>0</v>
      </c>
      <c r="W6156" s="11">
        <f t="shared" si="5216"/>
        <v>99.989302884972886</v>
      </c>
      <c r="X6156" s="26"/>
    </row>
    <row r="6157" spans="1:24" ht="31.5" customHeight="1" x14ac:dyDescent="0.3">
      <c r="A6157" s="4" t="s">
        <v>443</v>
      </c>
      <c r="B6157" s="4" t="s">
        <v>1790</v>
      </c>
      <c r="C6157" s="4" t="s">
        <v>262</v>
      </c>
      <c r="D6157" s="4"/>
      <c r="E6157" s="14" t="s">
        <v>1192</v>
      </c>
      <c r="F6157" s="5">
        <f t="shared" ref="F6157:L6159" si="5277">F6158</f>
        <v>34020</v>
      </c>
      <c r="G6157" s="5">
        <f t="shared" si="5277"/>
        <v>34020</v>
      </c>
      <c r="H6157" s="5">
        <f t="shared" si="5277"/>
        <v>34020</v>
      </c>
      <c r="I6157" s="5">
        <f t="shared" si="5277"/>
        <v>0</v>
      </c>
      <c r="J6157" s="5">
        <f t="shared" si="5277"/>
        <v>0</v>
      </c>
      <c r="K6157" s="5">
        <f t="shared" si="5277"/>
        <v>0</v>
      </c>
      <c r="L6157" s="5">
        <f t="shared" si="5277"/>
        <v>6322.84</v>
      </c>
      <c r="M6157" s="5">
        <f t="shared" si="5262"/>
        <v>40342.839999999997</v>
      </c>
      <c r="N6157" s="5">
        <f t="shared" ref="N6157:O6159" si="5278">N6158</f>
        <v>40342.839999999997</v>
      </c>
      <c r="O6157" s="5">
        <f t="shared" si="5278"/>
        <v>24254.189979999999</v>
      </c>
      <c r="P6157" s="5">
        <f t="shared" ref="P6157:V6159" si="5279">P6158</f>
        <v>0</v>
      </c>
      <c r="Q6157" s="5">
        <f t="shared" si="5279"/>
        <v>0</v>
      </c>
      <c r="R6157" s="5">
        <f t="shared" si="5279"/>
        <v>0</v>
      </c>
      <c r="S6157" s="5">
        <f t="shared" si="5279"/>
        <v>0</v>
      </c>
      <c r="T6157" s="5">
        <f t="shared" si="5279"/>
        <v>40338.524479999993</v>
      </c>
      <c r="U6157" s="5">
        <f t="shared" si="5279"/>
        <v>0</v>
      </c>
      <c r="V6157" s="42">
        <f t="shared" si="5279"/>
        <v>0</v>
      </c>
      <c r="W6157" s="5">
        <f t="shared" ref="W6157:W6220" si="5280">T6157/N6157*100</f>
        <v>99.989302884972886</v>
      </c>
      <c r="X6157" s="27"/>
    </row>
    <row r="6158" spans="1:24" ht="31.5" customHeight="1" x14ac:dyDescent="0.3">
      <c r="A6158" s="4" t="s">
        <v>443</v>
      </c>
      <c r="B6158" s="4" t="s">
        <v>1790</v>
      </c>
      <c r="C6158" s="4" t="s">
        <v>450</v>
      </c>
      <c r="D6158" s="4"/>
      <c r="E6158" s="14" t="s">
        <v>1197</v>
      </c>
      <c r="F6158" s="5">
        <f t="shared" si="5277"/>
        <v>34020</v>
      </c>
      <c r="G6158" s="5">
        <f t="shared" si="5277"/>
        <v>34020</v>
      </c>
      <c r="H6158" s="5">
        <f t="shared" si="5277"/>
        <v>34020</v>
      </c>
      <c r="I6158" s="5">
        <f t="shared" si="5277"/>
        <v>0</v>
      </c>
      <c r="J6158" s="5">
        <f t="shared" si="5277"/>
        <v>0</v>
      </c>
      <c r="K6158" s="5">
        <f t="shared" si="5277"/>
        <v>0</v>
      </c>
      <c r="L6158" s="5">
        <f t="shared" si="5277"/>
        <v>6322.84</v>
      </c>
      <c r="M6158" s="5">
        <f t="shared" si="5262"/>
        <v>40342.839999999997</v>
      </c>
      <c r="N6158" s="5">
        <f t="shared" si="5278"/>
        <v>40342.839999999997</v>
      </c>
      <c r="O6158" s="5">
        <f t="shared" si="5278"/>
        <v>24254.189979999999</v>
      </c>
      <c r="P6158" s="5">
        <f t="shared" si="5279"/>
        <v>0</v>
      </c>
      <c r="Q6158" s="5">
        <f t="shared" si="5279"/>
        <v>0</v>
      </c>
      <c r="R6158" s="5">
        <f t="shared" si="5279"/>
        <v>0</v>
      </c>
      <c r="S6158" s="5">
        <f t="shared" si="5279"/>
        <v>0</v>
      </c>
      <c r="T6158" s="5">
        <f t="shared" si="5279"/>
        <v>40338.524479999993</v>
      </c>
      <c r="U6158" s="5">
        <f t="shared" si="5279"/>
        <v>0</v>
      </c>
      <c r="V6158" s="42">
        <f t="shared" si="5279"/>
        <v>0</v>
      </c>
      <c r="W6158" s="5">
        <f t="shared" si="5280"/>
        <v>99.989302884972886</v>
      </c>
      <c r="X6158" s="27"/>
    </row>
    <row r="6159" spans="1:24" ht="47.25" customHeight="1" x14ac:dyDescent="0.3">
      <c r="A6159" s="4" t="s">
        <v>443</v>
      </c>
      <c r="B6159" s="4" t="s">
        <v>1790</v>
      </c>
      <c r="C6159" s="4" t="s">
        <v>451</v>
      </c>
      <c r="D6159" s="4"/>
      <c r="E6159" s="14" t="s">
        <v>1198</v>
      </c>
      <c r="F6159" s="5">
        <f t="shared" si="5277"/>
        <v>34020</v>
      </c>
      <c r="G6159" s="5">
        <f t="shared" si="5277"/>
        <v>34020</v>
      </c>
      <c r="H6159" s="5">
        <f t="shared" si="5277"/>
        <v>34020</v>
      </c>
      <c r="I6159" s="5">
        <f t="shared" si="5277"/>
        <v>0</v>
      </c>
      <c r="J6159" s="5">
        <f t="shared" si="5277"/>
        <v>0</v>
      </c>
      <c r="K6159" s="5">
        <f t="shared" si="5277"/>
        <v>0</v>
      </c>
      <c r="L6159" s="5">
        <f t="shared" si="5277"/>
        <v>6322.84</v>
      </c>
      <c r="M6159" s="5">
        <f t="shared" si="5262"/>
        <v>40342.839999999997</v>
      </c>
      <c r="N6159" s="5">
        <f t="shared" si="5278"/>
        <v>40342.839999999997</v>
      </c>
      <c r="O6159" s="5">
        <f t="shared" si="5278"/>
        <v>24254.189979999999</v>
      </c>
      <c r="P6159" s="5">
        <f t="shared" si="5279"/>
        <v>0</v>
      </c>
      <c r="Q6159" s="5">
        <f t="shared" si="5279"/>
        <v>0</v>
      </c>
      <c r="R6159" s="5">
        <f t="shared" si="5279"/>
        <v>0</v>
      </c>
      <c r="S6159" s="5">
        <f t="shared" si="5279"/>
        <v>0</v>
      </c>
      <c r="T6159" s="5">
        <f t="shared" si="5279"/>
        <v>40338.524479999993</v>
      </c>
      <c r="U6159" s="5">
        <f t="shared" si="5279"/>
        <v>0</v>
      </c>
      <c r="V6159" s="42">
        <f t="shared" si="5279"/>
        <v>0</v>
      </c>
      <c r="W6159" s="5">
        <f t="shared" si="5280"/>
        <v>99.989302884972886</v>
      </c>
      <c r="X6159" s="27"/>
    </row>
    <row r="6160" spans="1:24" ht="47.25" customHeight="1" x14ac:dyDescent="0.3">
      <c r="A6160" s="4" t="s">
        <v>443</v>
      </c>
      <c r="B6160" s="4" t="s">
        <v>1790</v>
      </c>
      <c r="C6160" s="4" t="s">
        <v>452</v>
      </c>
      <c r="D6160" s="4"/>
      <c r="E6160" s="14" t="s">
        <v>565</v>
      </c>
      <c r="F6160" s="5">
        <f t="shared" ref="F6160:L6160" si="5281">F6161+F6163+F6165</f>
        <v>34020</v>
      </c>
      <c r="G6160" s="5">
        <f t="shared" si="5281"/>
        <v>34020</v>
      </c>
      <c r="H6160" s="5">
        <f t="shared" si="5281"/>
        <v>34020</v>
      </c>
      <c r="I6160" s="5">
        <f t="shared" si="5281"/>
        <v>0</v>
      </c>
      <c r="J6160" s="5">
        <f t="shared" si="5281"/>
        <v>0</v>
      </c>
      <c r="K6160" s="5">
        <f t="shared" si="5281"/>
        <v>0</v>
      </c>
      <c r="L6160" s="5">
        <f t="shared" si="5281"/>
        <v>6322.84</v>
      </c>
      <c r="M6160" s="5">
        <f t="shared" si="5262"/>
        <v>40342.839999999997</v>
      </c>
      <c r="N6160" s="5">
        <f>N6161+N6163+N6165</f>
        <v>40342.839999999997</v>
      </c>
      <c r="O6160" s="5">
        <f>O6161+O6163+O6165</f>
        <v>24254.189979999999</v>
      </c>
      <c r="P6160" s="5">
        <f t="shared" ref="P6160:V6160" si="5282">P6161+P6163+P6165</f>
        <v>0</v>
      </c>
      <c r="Q6160" s="5">
        <f t="shared" si="5282"/>
        <v>0</v>
      </c>
      <c r="R6160" s="5">
        <f t="shared" si="5282"/>
        <v>0</v>
      </c>
      <c r="S6160" s="5">
        <f t="shared" si="5282"/>
        <v>0</v>
      </c>
      <c r="T6160" s="5">
        <f t="shared" si="5282"/>
        <v>40338.524479999993</v>
      </c>
      <c r="U6160" s="5">
        <f t="shared" si="5282"/>
        <v>0</v>
      </c>
      <c r="V6160" s="42">
        <f t="shared" si="5282"/>
        <v>0</v>
      </c>
      <c r="W6160" s="5">
        <f t="shared" si="5280"/>
        <v>99.989302884972886</v>
      </c>
      <c r="X6160" s="27"/>
    </row>
    <row r="6161" spans="1:24" ht="78.75" customHeight="1" x14ac:dyDescent="0.3">
      <c r="A6161" s="4" t="s">
        <v>443</v>
      </c>
      <c r="B6161" s="4" t="s">
        <v>1790</v>
      </c>
      <c r="C6161" s="4" t="s">
        <v>452</v>
      </c>
      <c r="D6161" s="4" t="s">
        <v>18</v>
      </c>
      <c r="E6161" s="14" t="s">
        <v>528</v>
      </c>
      <c r="F6161" s="5">
        <f t="shared" ref="F6161:L6161" si="5283">F6162</f>
        <v>31238.3</v>
      </c>
      <c r="G6161" s="5">
        <f t="shared" si="5283"/>
        <v>31238.3</v>
      </c>
      <c r="H6161" s="5">
        <f t="shared" si="5283"/>
        <v>31238.3</v>
      </c>
      <c r="I6161" s="5">
        <f t="shared" si="5283"/>
        <v>0</v>
      </c>
      <c r="J6161" s="5">
        <f t="shared" si="5283"/>
        <v>0</v>
      </c>
      <c r="K6161" s="5">
        <f t="shared" si="5283"/>
        <v>0</v>
      </c>
      <c r="L6161" s="5">
        <f t="shared" si="5283"/>
        <v>3916.14</v>
      </c>
      <c r="M6161" s="5">
        <f t="shared" si="5262"/>
        <v>35154.44</v>
      </c>
      <c r="N6161" s="5">
        <f>N6162</f>
        <v>35784.792589999997</v>
      </c>
      <c r="O6161" s="5">
        <f>O6162</f>
        <v>22378.949000000001</v>
      </c>
      <c r="P6161" s="5">
        <f t="shared" ref="P6161:V6161" si="5284">P6162</f>
        <v>0</v>
      </c>
      <c r="Q6161" s="5">
        <f t="shared" si="5284"/>
        <v>0</v>
      </c>
      <c r="R6161" s="5">
        <f t="shared" si="5284"/>
        <v>0</v>
      </c>
      <c r="S6161" s="5">
        <f t="shared" si="5284"/>
        <v>0</v>
      </c>
      <c r="T6161" s="5">
        <f t="shared" si="5284"/>
        <v>35784.792589999997</v>
      </c>
      <c r="U6161" s="5">
        <f t="shared" si="5284"/>
        <v>0</v>
      </c>
      <c r="V6161" s="42">
        <f t="shared" si="5284"/>
        <v>0</v>
      </c>
      <c r="W6161" s="5">
        <f t="shared" si="5280"/>
        <v>100</v>
      </c>
      <c r="X6161" s="27"/>
    </row>
    <row r="6162" spans="1:24" ht="15.75" customHeight="1" x14ac:dyDescent="0.3">
      <c r="A6162" s="4" t="s">
        <v>443</v>
      </c>
      <c r="B6162" s="4" t="s">
        <v>1790</v>
      </c>
      <c r="C6162" s="4" t="s">
        <v>452</v>
      </c>
      <c r="D6162" s="4" t="s">
        <v>19</v>
      </c>
      <c r="E6162" s="14" t="s">
        <v>529</v>
      </c>
      <c r="F6162" s="5">
        <v>31238.3</v>
      </c>
      <c r="G6162" s="5">
        <v>31238.3</v>
      </c>
      <c r="H6162" s="5">
        <v>31238.3</v>
      </c>
      <c r="I6162" s="5"/>
      <c r="J6162" s="5"/>
      <c r="K6162" s="5"/>
      <c r="L6162" s="5">
        <f>327.9+3588.24</f>
        <v>3916.14</v>
      </c>
      <c r="M6162" s="5">
        <f t="shared" si="5262"/>
        <v>35154.44</v>
      </c>
      <c r="N6162" s="5">
        <v>35784.792589999997</v>
      </c>
      <c r="O6162" s="5">
        <v>22378.949000000001</v>
      </c>
      <c r="P6162" s="5">
        <v>0</v>
      </c>
      <c r="Q6162" s="5">
        <v>0</v>
      </c>
      <c r="R6162" s="5">
        <v>0</v>
      </c>
      <c r="S6162" s="5">
        <v>0</v>
      </c>
      <c r="T6162" s="5">
        <v>35784.792589999997</v>
      </c>
      <c r="U6162" s="5">
        <v>0</v>
      </c>
      <c r="V6162" s="42">
        <v>0</v>
      </c>
      <c r="W6162" s="5">
        <f t="shared" si="5280"/>
        <v>100</v>
      </c>
      <c r="X6162" s="27"/>
    </row>
    <row r="6163" spans="1:24" ht="31.5" customHeight="1" x14ac:dyDescent="0.3">
      <c r="A6163" s="4" t="s">
        <v>443</v>
      </c>
      <c r="B6163" s="4" t="s">
        <v>1790</v>
      </c>
      <c r="C6163" s="4" t="s">
        <v>452</v>
      </c>
      <c r="D6163" s="4" t="s">
        <v>11</v>
      </c>
      <c r="E6163" s="14" t="s">
        <v>531</v>
      </c>
      <c r="F6163" s="5">
        <f t="shared" ref="F6163:L6163" si="5285">F6164</f>
        <v>2727.5</v>
      </c>
      <c r="G6163" s="5">
        <f t="shared" si="5285"/>
        <v>2727.5</v>
      </c>
      <c r="H6163" s="5">
        <f t="shared" si="5285"/>
        <v>2727.5</v>
      </c>
      <c r="I6163" s="5">
        <f t="shared" si="5285"/>
        <v>0</v>
      </c>
      <c r="J6163" s="5">
        <f t="shared" si="5285"/>
        <v>0</v>
      </c>
      <c r="K6163" s="5">
        <f t="shared" si="5285"/>
        <v>0</v>
      </c>
      <c r="L6163" s="5">
        <f t="shared" si="5285"/>
        <v>2406.6999999999998</v>
      </c>
      <c r="M6163" s="5">
        <f t="shared" si="5262"/>
        <v>5134.2</v>
      </c>
      <c r="N6163" s="5">
        <f>N6164</f>
        <v>4494.3541299999997</v>
      </c>
      <c r="O6163" s="5">
        <f>O6164</f>
        <v>1825.0977</v>
      </c>
      <c r="P6163" s="5">
        <f t="shared" ref="P6163:V6163" si="5286">P6164</f>
        <v>0</v>
      </c>
      <c r="Q6163" s="5">
        <f t="shared" si="5286"/>
        <v>0</v>
      </c>
      <c r="R6163" s="5">
        <f t="shared" si="5286"/>
        <v>0</v>
      </c>
      <c r="S6163" s="5">
        <f t="shared" si="5286"/>
        <v>0</v>
      </c>
      <c r="T6163" s="5">
        <f t="shared" si="5286"/>
        <v>4491.9221500000003</v>
      </c>
      <c r="U6163" s="5">
        <f t="shared" si="5286"/>
        <v>0</v>
      </c>
      <c r="V6163" s="42">
        <f t="shared" si="5286"/>
        <v>0</v>
      </c>
      <c r="W6163" s="5">
        <f t="shared" si="5280"/>
        <v>99.945888109177559</v>
      </c>
      <c r="X6163" s="27"/>
    </row>
    <row r="6164" spans="1:24" ht="31.5" customHeight="1" x14ac:dyDescent="0.3">
      <c r="A6164" s="4" t="s">
        <v>443</v>
      </c>
      <c r="B6164" s="4" t="s">
        <v>1790</v>
      </c>
      <c r="C6164" s="4" t="s">
        <v>452</v>
      </c>
      <c r="D6164" s="4" t="s">
        <v>12</v>
      </c>
      <c r="E6164" s="14" t="s">
        <v>532</v>
      </c>
      <c r="F6164" s="5">
        <v>2727.5</v>
      </c>
      <c r="G6164" s="5">
        <v>2727.5</v>
      </c>
      <c r="H6164" s="5">
        <v>2727.5</v>
      </c>
      <c r="I6164" s="5"/>
      <c r="J6164" s="5"/>
      <c r="K6164" s="5"/>
      <c r="L6164" s="5">
        <v>2406.6999999999998</v>
      </c>
      <c r="M6164" s="5">
        <f t="shared" si="5262"/>
        <v>5134.2</v>
      </c>
      <c r="N6164" s="5">
        <v>4494.3541299999997</v>
      </c>
      <c r="O6164" s="5">
        <v>1825.0977</v>
      </c>
      <c r="P6164" s="5">
        <v>0</v>
      </c>
      <c r="Q6164" s="5">
        <v>0</v>
      </c>
      <c r="R6164" s="5">
        <v>0</v>
      </c>
      <c r="S6164" s="5">
        <v>0</v>
      </c>
      <c r="T6164" s="5">
        <v>4491.9221500000003</v>
      </c>
      <c r="U6164" s="5">
        <v>0</v>
      </c>
      <c r="V6164" s="42">
        <v>0</v>
      </c>
      <c r="W6164" s="5">
        <f t="shared" si="5280"/>
        <v>99.945888109177559</v>
      </c>
      <c r="X6164" s="27"/>
    </row>
    <row r="6165" spans="1:24" ht="15.75" customHeight="1" x14ac:dyDescent="0.3">
      <c r="A6165" s="4" t="s">
        <v>443</v>
      </c>
      <c r="B6165" s="4" t="s">
        <v>1790</v>
      </c>
      <c r="C6165" s="4" t="s">
        <v>452</v>
      </c>
      <c r="D6165" s="4" t="s">
        <v>13</v>
      </c>
      <c r="E6165" s="14" t="s">
        <v>547</v>
      </c>
      <c r="F6165" s="5">
        <f t="shared" ref="F6165:L6165" si="5287">F6167</f>
        <v>54.199999999999996</v>
      </c>
      <c r="G6165" s="5">
        <f t="shared" si="5287"/>
        <v>54.199999999999996</v>
      </c>
      <c r="H6165" s="5">
        <f t="shared" si="5287"/>
        <v>54.199999999999996</v>
      </c>
      <c r="I6165" s="5">
        <f t="shared" si="5287"/>
        <v>0</v>
      </c>
      <c r="J6165" s="5">
        <f t="shared" si="5287"/>
        <v>0</v>
      </c>
      <c r="K6165" s="5">
        <f t="shared" si="5287"/>
        <v>0</v>
      </c>
      <c r="L6165" s="5">
        <f t="shared" si="5287"/>
        <v>0</v>
      </c>
      <c r="M6165" s="5">
        <f t="shared" si="5262"/>
        <v>54.199999999999996</v>
      </c>
      <c r="N6165" s="5">
        <f>N6167+N6166</f>
        <v>63.693279999999994</v>
      </c>
      <c r="O6165" s="5">
        <f>O6167+O6166</f>
        <v>50.143279999999997</v>
      </c>
      <c r="P6165" s="5">
        <f t="shared" ref="P6165:V6165" si="5288">P6167+P6166</f>
        <v>0</v>
      </c>
      <c r="Q6165" s="5">
        <f t="shared" si="5288"/>
        <v>0</v>
      </c>
      <c r="R6165" s="5">
        <f t="shared" si="5288"/>
        <v>0</v>
      </c>
      <c r="S6165" s="5">
        <f t="shared" si="5288"/>
        <v>0</v>
      </c>
      <c r="T6165" s="5">
        <f>T6167+T6166</f>
        <v>61.809740000000005</v>
      </c>
      <c r="U6165" s="5">
        <f t="shared" si="5288"/>
        <v>0</v>
      </c>
      <c r="V6165" s="42">
        <f t="shared" si="5288"/>
        <v>0</v>
      </c>
      <c r="W6165" s="5">
        <f t="shared" si="5280"/>
        <v>97.042796351514653</v>
      </c>
      <c r="X6165" s="27"/>
    </row>
    <row r="6166" spans="1:24" ht="15.75" customHeight="1" x14ac:dyDescent="0.3">
      <c r="A6166" s="4" t="s">
        <v>443</v>
      </c>
      <c r="B6166" s="4" t="s">
        <v>1790</v>
      </c>
      <c r="C6166" s="4" t="s">
        <v>452</v>
      </c>
      <c r="D6166" s="4" t="s">
        <v>14</v>
      </c>
      <c r="E6166" s="14" t="s">
        <v>549</v>
      </c>
      <c r="F6166" s="5"/>
      <c r="G6166" s="5"/>
      <c r="H6166" s="5"/>
      <c r="I6166" s="5"/>
      <c r="J6166" s="5"/>
      <c r="K6166" s="5"/>
      <c r="L6166" s="5"/>
      <c r="M6166" s="5">
        <v>0</v>
      </c>
      <c r="N6166" s="5">
        <v>9.4932800000000004</v>
      </c>
      <c r="O6166" s="5">
        <v>9.4932800000000004</v>
      </c>
      <c r="P6166" s="5">
        <v>0</v>
      </c>
      <c r="Q6166" s="5">
        <v>0</v>
      </c>
      <c r="R6166" s="5">
        <v>0</v>
      </c>
      <c r="S6166" s="5">
        <v>0</v>
      </c>
      <c r="T6166" s="5">
        <v>7.6097400000000004</v>
      </c>
      <c r="U6166" s="5">
        <v>0</v>
      </c>
      <c r="V6166" s="42">
        <v>0</v>
      </c>
      <c r="W6166" s="5">
        <f t="shared" si="5280"/>
        <v>80.159228422631585</v>
      </c>
      <c r="X6166" s="27"/>
    </row>
    <row r="6167" spans="1:24" ht="15.75" customHeight="1" x14ac:dyDescent="0.3">
      <c r="A6167" s="4" t="s">
        <v>443</v>
      </c>
      <c r="B6167" s="4" t="s">
        <v>1790</v>
      </c>
      <c r="C6167" s="4" t="s">
        <v>452</v>
      </c>
      <c r="D6167" s="4" t="s">
        <v>20</v>
      </c>
      <c r="E6167" s="14" t="s">
        <v>550</v>
      </c>
      <c r="F6167" s="5">
        <v>54.199999999999996</v>
      </c>
      <c r="G6167" s="5">
        <v>54.199999999999996</v>
      </c>
      <c r="H6167" s="5">
        <v>54.199999999999996</v>
      </c>
      <c r="I6167" s="5"/>
      <c r="J6167" s="5"/>
      <c r="K6167" s="5"/>
      <c r="L6167" s="5"/>
      <c r="M6167" s="5">
        <f t="shared" si="5262"/>
        <v>54.199999999999996</v>
      </c>
      <c r="N6167" s="5">
        <f>50.4+3.8</f>
        <v>54.199999999999996</v>
      </c>
      <c r="O6167" s="5">
        <v>40.65</v>
      </c>
      <c r="P6167" s="5">
        <v>0</v>
      </c>
      <c r="Q6167" s="5">
        <v>0</v>
      </c>
      <c r="R6167" s="5">
        <v>0</v>
      </c>
      <c r="S6167" s="5">
        <v>0</v>
      </c>
      <c r="T6167" s="5">
        <v>54.2</v>
      </c>
      <c r="U6167" s="5">
        <v>0</v>
      </c>
      <c r="V6167" s="42">
        <v>0</v>
      </c>
      <c r="W6167" s="5">
        <f t="shared" si="5280"/>
        <v>100.00000000000003</v>
      </c>
      <c r="X6167" s="27"/>
    </row>
    <row r="6168" spans="1:24" ht="47.25" hidden="1" customHeight="1" x14ac:dyDescent="0.25">
      <c r="A6168" s="4" t="s">
        <v>443</v>
      </c>
      <c r="B6168" s="4" t="s">
        <v>1790</v>
      </c>
      <c r="C6168" s="4" t="s">
        <v>38</v>
      </c>
      <c r="D6168" s="4"/>
      <c r="E6168" s="14" t="s">
        <v>838</v>
      </c>
      <c r="F6168" s="5">
        <f t="shared" ref="F6168:L6171" si="5289">F6169</f>
        <v>0</v>
      </c>
      <c r="G6168" s="5">
        <f t="shared" si="5289"/>
        <v>0</v>
      </c>
      <c r="H6168" s="5">
        <f t="shared" si="5289"/>
        <v>0</v>
      </c>
      <c r="I6168" s="5">
        <f t="shared" si="5289"/>
        <v>0</v>
      </c>
      <c r="J6168" s="5">
        <f t="shared" si="5289"/>
        <v>0</v>
      </c>
      <c r="K6168" s="5">
        <f t="shared" si="5289"/>
        <v>0</v>
      </c>
      <c r="L6168" s="5">
        <f t="shared" si="5289"/>
        <v>0</v>
      </c>
      <c r="M6168" s="5">
        <f t="shared" si="5262"/>
        <v>0</v>
      </c>
      <c r="N6168" s="5">
        <f t="shared" ref="N6168:O6171" si="5290">N6169</f>
        <v>0</v>
      </c>
      <c r="O6168" s="5">
        <f t="shared" si="5290"/>
        <v>0</v>
      </c>
      <c r="P6168" s="5">
        <f t="shared" ref="P6168:V6171" si="5291">P6169</f>
        <v>0</v>
      </c>
      <c r="Q6168" s="5">
        <f t="shared" si="5291"/>
        <v>0</v>
      </c>
      <c r="R6168" s="5">
        <f t="shared" si="5291"/>
        <v>0</v>
      </c>
      <c r="S6168" s="5">
        <f t="shared" si="5291"/>
        <v>0</v>
      </c>
      <c r="T6168" s="5">
        <f t="shared" si="5291"/>
        <v>0</v>
      </c>
      <c r="U6168" s="5">
        <f t="shared" si="5291"/>
        <v>0</v>
      </c>
      <c r="V6168" s="42">
        <f t="shared" si="5291"/>
        <v>0</v>
      </c>
      <c r="W6168" s="5" t="e">
        <f t="shared" si="5280"/>
        <v>#DIV/0!</v>
      </c>
      <c r="X6168" s="27" t="s">
        <v>1591</v>
      </c>
    </row>
    <row r="6169" spans="1:24" ht="47.25" hidden="1" customHeight="1" x14ac:dyDescent="0.25">
      <c r="A6169" s="4" t="s">
        <v>443</v>
      </c>
      <c r="B6169" s="4" t="s">
        <v>1790</v>
      </c>
      <c r="C6169" s="4" t="s">
        <v>1355</v>
      </c>
      <c r="D6169" s="4"/>
      <c r="E6169" s="14" t="s">
        <v>1357</v>
      </c>
      <c r="F6169" s="5">
        <f t="shared" si="5289"/>
        <v>0</v>
      </c>
      <c r="G6169" s="5">
        <f t="shared" si="5289"/>
        <v>0</v>
      </c>
      <c r="H6169" s="5">
        <f t="shared" si="5289"/>
        <v>0</v>
      </c>
      <c r="I6169" s="5">
        <f t="shared" si="5289"/>
        <v>0</v>
      </c>
      <c r="J6169" s="5">
        <f t="shared" si="5289"/>
        <v>0</v>
      </c>
      <c r="K6169" s="5">
        <f t="shared" si="5289"/>
        <v>0</v>
      </c>
      <c r="L6169" s="5">
        <f t="shared" si="5289"/>
        <v>0</v>
      </c>
      <c r="M6169" s="5">
        <f t="shared" si="5262"/>
        <v>0</v>
      </c>
      <c r="N6169" s="5">
        <f t="shared" si="5290"/>
        <v>0</v>
      </c>
      <c r="O6169" s="5">
        <f t="shared" si="5290"/>
        <v>0</v>
      </c>
      <c r="P6169" s="5">
        <f t="shared" si="5291"/>
        <v>0</v>
      </c>
      <c r="Q6169" s="5">
        <f t="shared" si="5291"/>
        <v>0</v>
      </c>
      <c r="R6169" s="5">
        <f t="shared" si="5291"/>
        <v>0</v>
      </c>
      <c r="S6169" s="5">
        <f t="shared" si="5291"/>
        <v>0</v>
      </c>
      <c r="T6169" s="5">
        <f t="shared" si="5291"/>
        <v>0</v>
      </c>
      <c r="U6169" s="5">
        <f t="shared" si="5291"/>
        <v>0</v>
      </c>
      <c r="V6169" s="42">
        <f t="shared" si="5291"/>
        <v>0</v>
      </c>
      <c r="W6169" s="5" t="e">
        <f t="shared" si="5280"/>
        <v>#DIV/0!</v>
      </c>
      <c r="X6169" s="27" t="s">
        <v>1591</v>
      </c>
    </row>
    <row r="6170" spans="1:24" ht="31.5" hidden="1" customHeight="1" x14ac:dyDescent="0.25">
      <c r="A6170" s="4" t="s">
        <v>443</v>
      </c>
      <c r="B6170" s="4" t="s">
        <v>1790</v>
      </c>
      <c r="C6170" s="4" t="s">
        <v>1356</v>
      </c>
      <c r="D6170" s="4"/>
      <c r="E6170" s="14" t="s">
        <v>1358</v>
      </c>
      <c r="F6170" s="5">
        <f t="shared" si="5289"/>
        <v>0</v>
      </c>
      <c r="G6170" s="5">
        <f t="shared" si="5289"/>
        <v>0</v>
      </c>
      <c r="H6170" s="5">
        <f t="shared" si="5289"/>
        <v>0</v>
      </c>
      <c r="I6170" s="5">
        <f t="shared" si="5289"/>
        <v>0</v>
      </c>
      <c r="J6170" s="5">
        <f t="shared" si="5289"/>
        <v>0</v>
      </c>
      <c r="K6170" s="5">
        <f t="shared" si="5289"/>
        <v>0</v>
      </c>
      <c r="L6170" s="5">
        <f t="shared" si="5289"/>
        <v>0</v>
      </c>
      <c r="M6170" s="5">
        <f t="shared" si="5262"/>
        <v>0</v>
      </c>
      <c r="N6170" s="5">
        <f t="shared" si="5290"/>
        <v>0</v>
      </c>
      <c r="O6170" s="5">
        <f t="shared" si="5290"/>
        <v>0</v>
      </c>
      <c r="P6170" s="5">
        <f t="shared" si="5291"/>
        <v>0</v>
      </c>
      <c r="Q6170" s="5">
        <f t="shared" si="5291"/>
        <v>0</v>
      </c>
      <c r="R6170" s="5">
        <f t="shared" si="5291"/>
        <v>0</v>
      </c>
      <c r="S6170" s="5">
        <f t="shared" si="5291"/>
        <v>0</v>
      </c>
      <c r="T6170" s="5">
        <f t="shared" si="5291"/>
        <v>0</v>
      </c>
      <c r="U6170" s="5">
        <f t="shared" si="5291"/>
        <v>0</v>
      </c>
      <c r="V6170" s="42">
        <f t="shared" si="5291"/>
        <v>0</v>
      </c>
      <c r="W6170" s="5" t="e">
        <f t="shared" si="5280"/>
        <v>#DIV/0!</v>
      </c>
      <c r="X6170" s="27" t="s">
        <v>1591</v>
      </c>
    </row>
    <row r="6171" spans="1:24" ht="31.5" hidden="1" customHeight="1" x14ac:dyDescent="0.3">
      <c r="A6171" s="4" t="s">
        <v>443</v>
      </c>
      <c r="B6171" s="4" t="s">
        <v>1790</v>
      </c>
      <c r="C6171" s="4" t="s">
        <v>1356</v>
      </c>
      <c r="D6171" s="4" t="s">
        <v>11</v>
      </c>
      <c r="E6171" s="14" t="s">
        <v>531</v>
      </c>
      <c r="F6171" s="5">
        <f t="shared" si="5289"/>
        <v>0</v>
      </c>
      <c r="G6171" s="5">
        <f t="shared" si="5289"/>
        <v>0</v>
      </c>
      <c r="H6171" s="5">
        <f t="shared" si="5289"/>
        <v>0</v>
      </c>
      <c r="I6171" s="5">
        <f t="shared" si="5289"/>
        <v>0</v>
      </c>
      <c r="J6171" s="5">
        <f t="shared" si="5289"/>
        <v>0</v>
      </c>
      <c r="K6171" s="5">
        <f t="shared" si="5289"/>
        <v>0</v>
      </c>
      <c r="L6171" s="5">
        <f t="shared" si="5289"/>
        <v>0</v>
      </c>
      <c r="M6171" s="5">
        <f t="shared" si="5262"/>
        <v>0</v>
      </c>
      <c r="N6171" s="5">
        <f t="shared" si="5290"/>
        <v>0</v>
      </c>
      <c r="O6171" s="5">
        <f t="shared" si="5290"/>
        <v>0</v>
      </c>
      <c r="P6171" s="5">
        <f t="shared" si="5291"/>
        <v>0</v>
      </c>
      <c r="Q6171" s="5">
        <f t="shared" si="5291"/>
        <v>0</v>
      </c>
      <c r="R6171" s="5">
        <f t="shared" si="5291"/>
        <v>0</v>
      </c>
      <c r="S6171" s="5">
        <f t="shared" si="5291"/>
        <v>0</v>
      </c>
      <c r="T6171" s="5">
        <f t="shared" si="5291"/>
        <v>0</v>
      </c>
      <c r="U6171" s="5">
        <f t="shared" si="5291"/>
        <v>0</v>
      </c>
      <c r="V6171" s="42">
        <f t="shared" si="5291"/>
        <v>0</v>
      </c>
      <c r="W6171" s="5" t="e">
        <f t="shared" si="5280"/>
        <v>#DIV/0!</v>
      </c>
      <c r="X6171" s="27" t="s">
        <v>1591</v>
      </c>
    </row>
    <row r="6172" spans="1:24" ht="31.5" hidden="1" customHeight="1" x14ac:dyDescent="0.3">
      <c r="A6172" s="4" t="s">
        <v>443</v>
      </c>
      <c r="B6172" s="4" t="s">
        <v>1790</v>
      </c>
      <c r="C6172" s="4" t="s">
        <v>1356</v>
      </c>
      <c r="D6172" s="4" t="s">
        <v>12</v>
      </c>
      <c r="E6172" s="14" t="s">
        <v>532</v>
      </c>
      <c r="F6172" s="5"/>
      <c r="G6172" s="5"/>
      <c r="H6172" s="5"/>
      <c r="I6172" s="5"/>
      <c r="J6172" s="5"/>
      <c r="K6172" s="5"/>
      <c r="L6172" s="5"/>
      <c r="M6172" s="5">
        <f t="shared" si="5262"/>
        <v>0</v>
      </c>
      <c r="N6172" s="5">
        <v>0</v>
      </c>
      <c r="O6172" s="5">
        <v>0</v>
      </c>
      <c r="P6172" s="5">
        <v>0</v>
      </c>
      <c r="Q6172" s="5">
        <v>0</v>
      </c>
      <c r="R6172" s="5">
        <v>0</v>
      </c>
      <c r="S6172" s="5">
        <v>0</v>
      </c>
      <c r="T6172" s="5">
        <v>0</v>
      </c>
      <c r="U6172" s="5">
        <v>0</v>
      </c>
      <c r="V6172" s="42">
        <v>0</v>
      </c>
      <c r="W6172" s="5" t="e">
        <f t="shared" si="5280"/>
        <v>#DIV/0!</v>
      </c>
      <c r="X6172" s="27" t="s">
        <v>1591</v>
      </c>
    </row>
    <row r="6173" spans="1:24" s="3" customFormat="1" ht="15.75" customHeight="1" x14ac:dyDescent="0.3">
      <c r="A6173" s="7" t="s">
        <v>443</v>
      </c>
      <c r="B6173" s="7" t="s">
        <v>160</v>
      </c>
      <c r="C6173" s="7"/>
      <c r="D6173" s="7"/>
      <c r="E6173" s="18" t="s">
        <v>499</v>
      </c>
      <c r="F6173" s="8">
        <f t="shared" ref="F6173:L6173" si="5292">F6174+F6207+F6217</f>
        <v>333298.09999999998</v>
      </c>
      <c r="G6173" s="8">
        <f t="shared" si="5292"/>
        <v>312371.30000000005</v>
      </c>
      <c r="H6173" s="8">
        <f t="shared" si="5292"/>
        <v>272792.09999999998</v>
      </c>
      <c r="I6173" s="8">
        <f t="shared" si="5292"/>
        <v>0</v>
      </c>
      <c r="J6173" s="8">
        <f t="shared" si="5292"/>
        <v>0</v>
      </c>
      <c r="K6173" s="8">
        <f t="shared" si="5292"/>
        <v>0</v>
      </c>
      <c r="L6173" s="8">
        <f t="shared" si="5292"/>
        <v>95355.099999999991</v>
      </c>
      <c r="M6173" s="8">
        <f t="shared" si="5262"/>
        <v>428653.19999999995</v>
      </c>
      <c r="N6173" s="8">
        <f>N6174+N6207+N6217</f>
        <v>515263.12067999999</v>
      </c>
      <c r="O6173" s="8">
        <f>O6174+O6207+O6217</f>
        <v>214962.84993999999</v>
      </c>
      <c r="P6173" s="8">
        <f t="shared" ref="P6173:V6173" si="5293">P6174+P6207+P6217</f>
        <v>473263.12067999999</v>
      </c>
      <c r="Q6173" s="8">
        <f t="shared" si="5293"/>
        <v>178404.58103</v>
      </c>
      <c r="R6173" s="8">
        <f t="shared" si="5293"/>
        <v>264752.74122999999</v>
      </c>
      <c r="S6173" s="8">
        <f t="shared" si="5293"/>
        <v>84561.801860000007</v>
      </c>
      <c r="T6173" s="8">
        <f t="shared" si="5293"/>
        <v>230208.45614999998</v>
      </c>
      <c r="U6173" s="8">
        <f t="shared" si="5293"/>
        <v>188709.92448999998</v>
      </c>
      <c r="V6173" s="40">
        <f t="shared" si="5293"/>
        <v>68861.034409999993</v>
      </c>
      <c r="W6173" s="8">
        <f t="shared" si="5280"/>
        <v>44.677844563412698</v>
      </c>
      <c r="X6173" s="22"/>
    </row>
    <row r="6174" spans="1:24" s="10" customFormat="1" ht="15.75" customHeight="1" x14ac:dyDescent="0.3">
      <c r="A6174" s="9" t="s">
        <v>443</v>
      </c>
      <c r="B6174" s="9" t="s">
        <v>1777</v>
      </c>
      <c r="C6174" s="9"/>
      <c r="D6174" s="9"/>
      <c r="E6174" s="13" t="s">
        <v>525</v>
      </c>
      <c r="F6174" s="11">
        <f t="shared" ref="F6174:L6185" si="5294">F6175</f>
        <v>79219.7</v>
      </c>
      <c r="G6174" s="11">
        <f t="shared" si="5294"/>
        <v>62310.700000000004</v>
      </c>
      <c r="H6174" s="11">
        <f t="shared" si="5294"/>
        <v>34374</v>
      </c>
      <c r="I6174" s="11">
        <f t="shared" si="5294"/>
        <v>0</v>
      </c>
      <c r="J6174" s="11">
        <f t="shared" si="5294"/>
        <v>0</v>
      </c>
      <c r="K6174" s="11">
        <f t="shared" si="5294"/>
        <v>0</v>
      </c>
      <c r="L6174" s="11">
        <f t="shared" si="5294"/>
        <v>82022.299999999988</v>
      </c>
      <c r="M6174" s="11">
        <f t="shared" si="5262"/>
        <v>161242</v>
      </c>
      <c r="N6174" s="11">
        <f t="shared" ref="N6174:O6185" si="5295">N6175</f>
        <v>247826.91545</v>
      </c>
      <c r="O6174" s="11">
        <f t="shared" si="5295"/>
        <v>128595.44507999999</v>
      </c>
      <c r="P6174" s="11">
        <f t="shared" ref="P6174:V6185" si="5296">P6175</f>
        <v>205826.91545</v>
      </c>
      <c r="Q6174" s="11">
        <f t="shared" si="5296"/>
        <v>92037.176170000006</v>
      </c>
      <c r="R6174" s="11">
        <f t="shared" si="5296"/>
        <v>0</v>
      </c>
      <c r="S6174" s="11">
        <f t="shared" si="5296"/>
        <v>0</v>
      </c>
      <c r="T6174" s="11">
        <f t="shared" si="5296"/>
        <v>158874.22524</v>
      </c>
      <c r="U6174" s="11">
        <f t="shared" si="5296"/>
        <v>117375.69358000001</v>
      </c>
      <c r="V6174" s="41">
        <f t="shared" si="5296"/>
        <v>0</v>
      </c>
      <c r="W6174" s="11">
        <f t="shared" si="5280"/>
        <v>64.106929205618684</v>
      </c>
      <c r="X6174" s="26"/>
    </row>
    <row r="6175" spans="1:24" ht="31.5" customHeight="1" x14ac:dyDescent="0.3">
      <c r="A6175" s="4" t="s">
        <v>443</v>
      </c>
      <c r="B6175" s="4" t="s">
        <v>1777</v>
      </c>
      <c r="C6175" s="4" t="s">
        <v>262</v>
      </c>
      <c r="D6175" s="4"/>
      <c r="E6175" s="14" t="s">
        <v>1192</v>
      </c>
      <c r="F6175" s="5">
        <f t="shared" ref="F6175:L6175" si="5297">F6185</f>
        <v>79219.7</v>
      </c>
      <c r="G6175" s="5">
        <f t="shared" si="5297"/>
        <v>62310.700000000004</v>
      </c>
      <c r="H6175" s="5">
        <f t="shared" si="5297"/>
        <v>34374</v>
      </c>
      <c r="I6175" s="5">
        <f t="shared" si="5297"/>
        <v>0</v>
      </c>
      <c r="J6175" s="5">
        <f t="shared" si="5297"/>
        <v>0</v>
      </c>
      <c r="K6175" s="5">
        <f t="shared" si="5297"/>
        <v>0</v>
      </c>
      <c r="L6175" s="5">
        <f t="shared" si="5297"/>
        <v>82022.299999999988</v>
      </c>
      <c r="M6175" s="5">
        <f t="shared" si="5262"/>
        <v>161242</v>
      </c>
      <c r="N6175" s="5">
        <f>N6185+N6176</f>
        <v>247826.91545</v>
      </c>
      <c r="O6175" s="5">
        <f t="shared" ref="O6175:V6175" si="5298">O6185+O6176</f>
        <v>128595.44507999999</v>
      </c>
      <c r="P6175" s="5">
        <f t="shared" si="5298"/>
        <v>205826.91545</v>
      </c>
      <c r="Q6175" s="5">
        <f t="shared" si="5298"/>
        <v>92037.176170000006</v>
      </c>
      <c r="R6175" s="5">
        <f t="shared" si="5298"/>
        <v>0</v>
      </c>
      <c r="S6175" s="5">
        <f t="shared" si="5298"/>
        <v>0</v>
      </c>
      <c r="T6175" s="5">
        <f t="shared" si="5298"/>
        <v>158874.22524</v>
      </c>
      <c r="U6175" s="5">
        <f t="shared" si="5298"/>
        <v>117375.69358000001</v>
      </c>
      <c r="V6175" s="5">
        <f t="shared" si="5298"/>
        <v>0</v>
      </c>
      <c r="W6175" s="5">
        <f t="shared" si="5280"/>
        <v>64.106929205618684</v>
      </c>
      <c r="X6175" s="27"/>
    </row>
    <row r="6176" spans="1:24" ht="31.5" customHeight="1" x14ac:dyDescent="0.3">
      <c r="A6176" s="4" t="s">
        <v>443</v>
      </c>
      <c r="B6176" s="4" t="s">
        <v>1777</v>
      </c>
      <c r="C6176" s="4" t="s">
        <v>419</v>
      </c>
      <c r="D6176" s="4"/>
      <c r="E6176" s="14" t="s">
        <v>1193</v>
      </c>
      <c r="F6176" s="5"/>
      <c r="G6176" s="5"/>
      <c r="H6176" s="5"/>
      <c r="I6176" s="5"/>
      <c r="J6176" s="5"/>
      <c r="K6176" s="5"/>
      <c r="L6176" s="5"/>
      <c r="M6176" s="5">
        <f>M6177+M6181</f>
        <v>0</v>
      </c>
      <c r="N6176" s="5">
        <f t="shared" ref="N6176:V6176" si="5299">N6177+N6181</f>
        <v>902.15640000000008</v>
      </c>
      <c r="O6176" s="5">
        <f t="shared" si="5299"/>
        <v>0</v>
      </c>
      <c r="P6176" s="5">
        <f t="shared" si="5299"/>
        <v>902.15640000000008</v>
      </c>
      <c r="Q6176" s="5">
        <f t="shared" si="5299"/>
        <v>0</v>
      </c>
      <c r="R6176" s="5">
        <f t="shared" si="5299"/>
        <v>0</v>
      </c>
      <c r="S6176" s="5">
        <f t="shared" si="5299"/>
        <v>0</v>
      </c>
      <c r="T6176" s="5">
        <f t="shared" si="5299"/>
        <v>902.15640000000008</v>
      </c>
      <c r="U6176" s="5">
        <f t="shared" si="5299"/>
        <v>902.15640000000008</v>
      </c>
      <c r="V6176" s="5">
        <f t="shared" si="5299"/>
        <v>0</v>
      </c>
      <c r="W6176" s="5">
        <f t="shared" si="5280"/>
        <v>100</v>
      </c>
      <c r="X6176" s="27"/>
    </row>
    <row r="6177" spans="1:24" ht="31.5" customHeight="1" x14ac:dyDescent="0.3">
      <c r="A6177" s="4" t="s">
        <v>443</v>
      </c>
      <c r="B6177" s="4" t="s">
        <v>1777</v>
      </c>
      <c r="C6177" s="4" t="s">
        <v>449</v>
      </c>
      <c r="D6177" s="4"/>
      <c r="E6177" s="14" t="s">
        <v>1194</v>
      </c>
      <c r="F6177" s="5"/>
      <c r="G6177" s="5"/>
      <c r="H6177" s="5"/>
      <c r="I6177" s="5"/>
      <c r="J6177" s="5"/>
      <c r="K6177" s="5"/>
      <c r="L6177" s="5"/>
      <c r="M6177" s="5">
        <f>M6178</f>
        <v>0</v>
      </c>
      <c r="N6177" s="5">
        <f t="shared" ref="N6177:V6179" si="5300">N6178</f>
        <v>145.80000000000001</v>
      </c>
      <c r="O6177" s="5">
        <f t="shared" si="5300"/>
        <v>0</v>
      </c>
      <c r="P6177" s="5">
        <f t="shared" si="5300"/>
        <v>145.80000000000001</v>
      </c>
      <c r="Q6177" s="5">
        <f t="shared" si="5300"/>
        <v>0</v>
      </c>
      <c r="R6177" s="5">
        <f t="shared" si="5300"/>
        <v>0</v>
      </c>
      <c r="S6177" s="5">
        <f t="shared" si="5300"/>
        <v>0</v>
      </c>
      <c r="T6177" s="5">
        <f t="shared" si="5300"/>
        <v>145.80000000000001</v>
      </c>
      <c r="U6177" s="5">
        <f t="shared" si="5300"/>
        <v>145.80000000000001</v>
      </c>
      <c r="V6177" s="5">
        <f t="shared" si="5300"/>
        <v>0</v>
      </c>
      <c r="W6177" s="5">
        <f t="shared" si="5280"/>
        <v>100</v>
      </c>
      <c r="X6177" s="27"/>
    </row>
    <row r="6178" spans="1:24" ht="31.5" customHeight="1" x14ac:dyDescent="0.3">
      <c r="A6178" s="4" t="s">
        <v>443</v>
      </c>
      <c r="B6178" s="4" t="s">
        <v>1777</v>
      </c>
      <c r="C6178" s="4" t="s">
        <v>447</v>
      </c>
      <c r="D6178" s="4"/>
      <c r="E6178" s="14" t="s">
        <v>1388</v>
      </c>
      <c r="F6178" s="5"/>
      <c r="G6178" s="5"/>
      <c r="H6178" s="5"/>
      <c r="I6178" s="5"/>
      <c r="J6178" s="5"/>
      <c r="K6178" s="5"/>
      <c r="L6178" s="5"/>
      <c r="M6178" s="5">
        <f>M6179</f>
        <v>0</v>
      </c>
      <c r="N6178" s="5">
        <f t="shared" si="5300"/>
        <v>145.80000000000001</v>
      </c>
      <c r="O6178" s="5">
        <f t="shared" si="5300"/>
        <v>0</v>
      </c>
      <c r="P6178" s="5">
        <f t="shared" si="5300"/>
        <v>145.80000000000001</v>
      </c>
      <c r="Q6178" s="5">
        <f t="shared" si="5300"/>
        <v>0</v>
      </c>
      <c r="R6178" s="5">
        <f t="shared" si="5300"/>
        <v>0</v>
      </c>
      <c r="S6178" s="5">
        <f t="shared" si="5300"/>
        <v>0</v>
      </c>
      <c r="T6178" s="5">
        <f t="shared" si="5300"/>
        <v>145.80000000000001</v>
      </c>
      <c r="U6178" s="5">
        <f t="shared" si="5300"/>
        <v>145.80000000000001</v>
      </c>
      <c r="V6178" s="5">
        <f t="shared" si="5300"/>
        <v>0</v>
      </c>
      <c r="W6178" s="5">
        <f t="shared" si="5280"/>
        <v>100</v>
      </c>
      <c r="X6178" s="27"/>
    </row>
    <row r="6179" spans="1:24" x14ac:dyDescent="0.3">
      <c r="A6179" s="4" t="s">
        <v>443</v>
      </c>
      <c r="B6179" s="4" t="s">
        <v>1777</v>
      </c>
      <c r="C6179" s="4" t="s">
        <v>447</v>
      </c>
      <c r="D6179" s="4" t="s">
        <v>131</v>
      </c>
      <c r="E6179" s="14" t="s">
        <v>533</v>
      </c>
      <c r="F6179" s="5"/>
      <c r="G6179" s="5"/>
      <c r="H6179" s="5"/>
      <c r="I6179" s="5"/>
      <c r="J6179" s="5"/>
      <c r="K6179" s="5"/>
      <c r="L6179" s="5"/>
      <c r="M6179" s="5">
        <f>M6180</f>
        <v>0</v>
      </c>
      <c r="N6179" s="5">
        <f t="shared" si="5300"/>
        <v>145.80000000000001</v>
      </c>
      <c r="O6179" s="5">
        <f t="shared" si="5300"/>
        <v>0</v>
      </c>
      <c r="P6179" s="5">
        <f t="shared" si="5300"/>
        <v>145.80000000000001</v>
      </c>
      <c r="Q6179" s="5">
        <f t="shared" si="5300"/>
        <v>0</v>
      </c>
      <c r="R6179" s="5">
        <f t="shared" si="5300"/>
        <v>0</v>
      </c>
      <c r="S6179" s="5">
        <f t="shared" si="5300"/>
        <v>0</v>
      </c>
      <c r="T6179" s="5">
        <f t="shared" si="5300"/>
        <v>145.80000000000001</v>
      </c>
      <c r="U6179" s="5">
        <f t="shared" si="5300"/>
        <v>145.80000000000001</v>
      </c>
      <c r="V6179" s="5">
        <f t="shared" si="5300"/>
        <v>0</v>
      </c>
      <c r="W6179" s="5">
        <f t="shared" si="5280"/>
        <v>100</v>
      </c>
      <c r="X6179" s="27"/>
    </row>
    <row r="6180" spans="1:24" ht="31.2" x14ac:dyDescent="0.3">
      <c r="A6180" s="4" t="s">
        <v>443</v>
      </c>
      <c r="B6180" s="4" t="s">
        <v>1777</v>
      </c>
      <c r="C6180" s="4" t="s">
        <v>447</v>
      </c>
      <c r="D6180" s="4" t="s">
        <v>354</v>
      </c>
      <c r="E6180" s="14" t="s">
        <v>535</v>
      </c>
      <c r="F6180" s="5"/>
      <c r="G6180" s="5"/>
      <c r="H6180" s="5"/>
      <c r="I6180" s="5"/>
      <c r="J6180" s="5"/>
      <c r="K6180" s="5"/>
      <c r="L6180" s="5"/>
      <c r="M6180" s="5">
        <v>0</v>
      </c>
      <c r="N6180" s="5">
        <v>145.80000000000001</v>
      </c>
      <c r="O6180" s="5">
        <v>0</v>
      </c>
      <c r="P6180" s="5">
        <f>N6180</f>
        <v>145.80000000000001</v>
      </c>
      <c r="Q6180" s="5">
        <v>0</v>
      </c>
      <c r="R6180" s="5">
        <v>0</v>
      </c>
      <c r="S6180" s="5">
        <v>0</v>
      </c>
      <c r="T6180" s="5">
        <v>145.80000000000001</v>
      </c>
      <c r="U6180" s="5">
        <f>T6180</f>
        <v>145.80000000000001</v>
      </c>
      <c r="V6180" s="5">
        <v>0</v>
      </c>
      <c r="W6180" s="5">
        <f t="shared" si="5280"/>
        <v>100</v>
      </c>
      <c r="X6180" s="27"/>
    </row>
    <row r="6181" spans="1:24" ht="46.8" x14ac:dyDescent="0.3">
      <c r="A6181" s="4" t="s">
        <v>443</v>
      </c>
      <c r="B6181" s="4" t="s">
        <v>1777</v>
      </c>
      <c r="C6181" s="4" t="s">
        <v>925</v>
      </c>
      <c r="D6181" s="4"/>
      <c r="E6181" s="14" t="s">
        <v>1196</v>
      </c>
      <c r="F6181" s="5"/>
      <c r="G6181" s="5"/>
      <c r="H6181" s="5"/>
      <c r="I6181" s="5"/>
      <c r="J6181" s="5"/>
      <c r="K6181" s="5"/>
      <c r="L6181" s="5"/>
      <c r="M6181" s="5">
        <f>M6182</f>
        <v>0</v>
      </c>
      <c r="N6181" s="5">
        <f t="shared" ref="N6181:V6183" si="5301">N6182</f>
        <v>756.35640000000001</v>
      </c>
      <c r="O6181" s="5">
        <f t="shared" si="5301"/>
        <v>0</v>
      </c>
      <c r="P6181" s="5">
        <f t="shared" si="5301"/>
        <v>756.35640000000001</v>
      </c>
      <c r="Q6181" s="5">
        <f t="shared" si="5301"/>
        <v>0</v>
      </c>
      <c r="R6181" s="5">
        <f t="shared" si="5301"/>
        <v>0</v>
      </c>
      <c r="S6181" s="5">
        <f t="shared" si="5301"/>
        <v>0</v>
      </c>
      <c r="T6181" s="5">
        <f t="shared" si="5301"/>
        <v>756.35640000000001</v>
      </c>
      <c r="U6181" s="5">
        <f t="shared" si="5301"/>
        <v>756.35640000000001</v>
      </c>
      <c r="V6181" s="5">
        <f t="shared" si="5301"/>
        <v>0</v>
      </c>
      <c r="W6181" s="5">
        <f t="shared" si="5280"/>
        <v>100</v>
      </c>
      <c r="X6181" s="27"/>
    </row>
    <row r="6182" spans="1:24" ht="31.5" customHeight="1" x14ac:dyDescent="0.3">
      <c r="A6182" s="4" t="s">
        <v>443</v>
      </c>
      <c r="B6182" s="4" t="s">
        <v>1777</v>
      </c>
      <c r="C6182" s="4" t="s">
        <v>1286</v>
      </c>
      <c r="D6182" s="4"/>
      <c r="E6182" s="14" t="s">
        <v>1287</v>
      </c>
      <c r="F6182" s="5"/>
      <c r="G6182" s="5"/>
      <c r="H6182" s="5"/>
      <c r="I6182" s="5"/>
      <c r="J6182" s="5"/>
      <c r="K6182" s="5"/>
      <c r="L6182" s="5"/>
      <c r="M6182" s="5">
        <f>M6183</f>
        <v>0</v>
      </c>
      <c r="N6182" s="5">
        <f t="shared" si="5301"/>
        <v>756.35640000000001</v>
      </c>
      <c r="O6182" s="5">
        <f t="shared" si="5301"/>
        <v>0</v>
      </c>
      <c r="P6182" s="5">
        <f t="shared" si="5301"/>
        <v>756.35640000000001</v>
      </c>
      <c r="Q6182" s="5">
        <f t="shared" si="5301"/>
        <v>0</v>
      </c>
      <c r="R6182" s="5">
        <f t="shared" si="5301"/>
        <v>0</v>
      </c>
      <c r="S6182" s="5">
        <f t="shared" si="5301"/>
        <v>0</v>
      </c>
      <c r="T6182" s="5">
        <f t="shared" si="5301"/>
        <v>756.35640000000001</v>
      </c>
      <c r="U6182" s="5">
        <f t="shared" si="5301"/>
        <v>756.35640000000001</v>
      </c>
      <c r="V6182" s="5">
        <f t="shared" si="5301"/>
        <v>0</v>
      </c>
      <c r="W6182" s="5">
        <f t="shared" si="5280"/>
        <v>100</v>
      </c>
      <c r="X6182" s="27"/>
    </row>
    <row r="6183" spans="1:24" x14ac:dyDescent="0.3">
      <c r="A6183" s="4" t="s">
        <v>443</v>
      </c>
      <c r="B6183" s="4" t="s">
        <v>1777</v>
      </c>
      <c r="C6183" s="4" t="s">
        <v>1286</v>
      </c>
      <c r="D6183" s="4" t="s">
        <v>131</v>
      </c>
      <c r="E6183" s="14" t="s">
        <v>533</v>
      </c>
      <c r="F6183" s="5"/>
      <c r="G6183" s="5"/>
      <c r="H6183" s="5"/>
      <c r="I6183" s="5"/>
      <c r="J6183" s="5"/>
      <c r="K6183" s="5"/>
      <c r="L6183" s="5"/>
      <c r="M6183" s="5">
        <f>M6184</f>
        <v>0</v>
      </c>
      <c r="N6183" s="5">
        <f t="shared" si="5301"/>
        <v>756.35640000000001</v>
      </c>
      <c r="O6183" s="5">
        <f t="shared" si="5301"/>
        <v>0</v>
      </c>
      <c r="P6183" s="5">
        <f t="shared" si="5301"/>
        <v>756.35640000000001</v>
      </c>
      <c r="Q6183" s="5">
        <f t="shared" si="5301"/>
        <v>0</v>
      </c>
      <c r="R6183" s="5">
        <f t="shared" si="5301"/>
        <v>0</v>
      </c>
      <c r="S6183" s="5">
        <f t="shared" si="5301"/>
        <v>0</v>
      </c>
      <c r="T6183" s="5">
        <f t="shared" si="5301"/>
        <v>756.35640000000001</v>
      </c>
      <c r="U6183" s="5">
        <f t="shared" si="5301"/>
        <v>756.35640000000001</v>
      </c>
      <c r="V6183" s="5">
        <f t="shared" si="5301"/>
        <v>0</v>
      </c>
      <c r="W6183" s="5">
        <f t="shared" si="5280"/>
        <v>100</v>
      </c>
      <c r="X6183" s="27"/>
    </row>
    <row r="6184" spans="1:24" ht="31.5" customHeight="1" x14ac:dyDescent="0.3">
      <c r="A6184" s="4" t="s">
        <v>443</v>
      </c>
      <c r="B6184" s="4" t="s">
        <v>1777</v>
      </c>
      <c r="C6184" s="4" t="s">
        <v>1286</v>
      </c>
      <c r="D6184" s="4" t="s">
        <v>354</v>
      </c>
      <c r="E6184" s="14" t="s">
        <v>535</v>
      </c>
      <c r="F6184" s="5"/>
      <c r="G6184" s="5"/>
      <c r="H6184" s="5"/>
      <c r="I6184" s="5"/>
      <c r="J6184" s="5"/>
      <c r="K6184" s="5"/>
      <c r="L6184" s="5"/>
      <c r="M6184" s="5">
        <v>0</v>
      </c>
      <c r="N6184" s="5">
        <v>756.35640000000001</v>
      </c>
      <c r="O6184" s="5">
        <v>0</v>
      </c>
      <c r="P6184" s="5">
        <f>N6184</f>
        <v>756.35640000000001</v>
      </c>
      <c r="Q6184" s="5">
        <v>0</v>
      </c>
      <c r="R6184" s="5">
        <v>0</v>
      </c>
      <c r="S6184" s="5">
        <v>0</v>
      </c>
      <c r="T6184" s="5">
        <v>756.35640000000001</v>
      </c>
      <c r="U6184" s="5">
        <v>756.35640000000001</v>
      </c>
      <c r="V6184" s="5">
        <v>0</v>
      </c>
      <c r="W6184" s="5">
        <f t="shared" si="5280"/>
        <v>100</v>
      </c>
      <c r="X6184" s="27"/>
    </row>
    <row r="6185" spans="1:24" ht="15.75" customHeight="1" x14ac:dyDescent="0.3">
      <c r="A6185" s="4" t="s">
        <v>443</v>
      </c>
      <c r="B6185" s="4" t="s">
        <v>1777</v>
      </c>
      <c r="C6185" s="4" t="s">
        <v>263</v>
      </c>
      <c r="D6185" s="4"/>
      <c r="E6185" s="14" t="s">
        <v>1199</v>
      </c>
      <c r="F6185" s="5">
        <f t="shared" si="5294"/>
        <v>79219.7</v>
      </c>
      <c r="G6185" s="5">
        <f t="shared" si="5294"/>
        <v>62310.700000000004</v>
      </c>
      <c r="H6185" s="5">
        <f t="shared" si="5294"/>
        <v>34374</v>
      </c>
      <c r="I6185" s="5">
        <f t="shared" si="5294"/>
        <v>0</v>
      </c>
      <c r="J6185" s="5">
        <f t="shared" si="5294"/>
        <v>0</v>
      </c>
      <c r="K6185" s="5">
        <f t="shared" si="5294"/>
        <v>0</v>
      </c>
      <c r="L6185" s="5">
        <f t="shared" si="5294"/>
        <v>82022.299999999988</v>
      </c>
      <c r="M6185" s="5">
        <f t="shared" si="5262"/>
        <v>161242</v>
      </c>
      <c r="N6185" s="5">
        <f t="shared" si="5295"/>
        <v>246924.75904999999</v>
      </c>
      <c r="O6185" s="5">
        <f t="shared" si="5295"/>
        <v>128595.44507999999</v>
      </c>
      <c r="P6185" s="5">
        <f t="shared" si="5296"/>
        <v>204924.75904999999</v>
      </c>
      <c r="Q6185" s="5">
        <f t="shared" si="5296"/>
        <v>92037.176170000006</v>
      </c>
      <c r="R6185" s="5">
        <f t="shared" si="5296"/>
        <v>0</v>
      </c>
      <c r="S6185" s="5">
        <f t="shared" si="5296"/>
        <v>0</v>
      </c>
      <c r="T6185" s="5">
        <f t="shared" si="5296"/>
        <v>157972.06883999999</v>
      </c>
      <c r="U6185" s="5">
        <f t="shared" si="5296"/>
        <v>116473.53718</v>
      </c>
      <c r="V6185" s="42">
        <f t="shared" si="5296"/>
        <v>0</v>
      </c>
      <c r="W6185" s="5">
        <f t="shared" si="5280"/>
        <v>63.975791430462472</v>
      </c>
      <c r="X6185" s="27"/>
    </row>
    <row r="6186" spans="1:24" ht="47.25" customHeight="1" x14ac:dyDescent="0.3">
      <c r="A6186" s="4" t="s">
        <v>443</v>
      </c>
      <c r="B6186" s="4" t="s">
        <v>1777</v>
      </c>
      <c r="C6186" s="4" t="s">
        <v>455</v>
      </c>
      <c r="D6186" s="4"/>
      <c r="E6186" s="14" t="s">
        <v>1201</v>
      </c>
      <c r="F6186" s="5">
        <f t="shared" ref="F6186:L6186" si="5302">F6190+F6204+F6198+F6201</f>
        <v>79219.7</v>
      </c>
      <c r="G6186" s="5">
        <f t="shared" si="5302"/>
        <v>62310.700000000004</v>
      </c>
      <c r="H6186" s="5">
        <f t="shared" si="5302"/>
        <v>34374</v>
      </c>
      <c r="I6186" s="5">
        <f t="shared" si="5302"/>
        <v>0</v>
      </c>
      <c r="J6186" s="5">
        <f t="shared" si="5302"/>
        <v>0</v>
      </c>
      <c r="K6186" s="5">
        <f t="shared" si="5302"/>
        <v>0</v>
      </c>
      <c r="L6186" s="5">
        <f t="shared" si="5302"/>
        <v>82022.299999999988</v>
      </c>
      <c r="M6186" s="5">
        <f t="shared" si="5262"/>
        <v>161242</v>
      </c>
      <c r="N6186" s="5">
        <f>N6190+N6204+N6198+N6201+N6187+N6195</f>
        <v>246924.75904999999</v>
      </c>
      <c r="O6186" s="5">
        <f>O6190+O6204+O6198+O6201+O6187+O6195</f>
        <v>128595.44507999999</v>
      </c>
      <c r="P6186" s="5">
        <f t="shared" ref="P6186:V6186" si="5303">P6190+P6204+P6198+P6201+P6187+P6195</f>
        <v>204924.75904999999</v>
      </c>
      <c r="Q6186" s="5">
        <f t="shared" si="5303"/>
        <v>92037.176170000006</v>
      </c>
      <c r="R6186" s="5">
        <f t="shared" si="5303"/>
        <v>0</v>
      </c>
      <c r="S6186" s="5">
        <f t="shared" si="5303"/>
        <v>0</v>
      </c>
      <c r="T6186" s="5">
        <f>T6190+T6204+T6198+T6201+T6187+T6195</f>
        <v>157972.06883999999</v>
      </c>
      <c r="U6186" s="5">
        <f t="shared" si="5303"/>
        <v>116473.53718</v>
      </c>
      <c r="V6186" s="42">
        <f t="shared" si="5303"/>
        <v>0</v>
      </c>
      <c r="W6186" s="5">
        <f t="shared" si="5280"/>
        <v>63.975791430462472</v>
      </c>
      <c r="X6186" s="27"/>
    </row>
    <row r="6187" spans="1:24" ht="15.75" customHeight="1" x14ac:dyDescent="0.3">
      <c r="A6187" s="4" t="s">
        <v>443</v>
      </c>
      <c r="B6187" s="4" t="s">
        <v>1777</v>
      </c>
      <c r="C6187" s="4" t="s">
        <v>1625</v>
      </c>
      <c r="D6187" s="4"/>
      <c r="E6187" s="14" t="s">
        <v>1626</v>
      </c>
      <c r="F6187" s="5"/>
      <c r="G6187" s="5"/>
      <c r="H6187" s="5"/>
      <c r="I6187" s="5"/>
      <c r="J6187" s="5"/>
      <c r="K6187" s="5"/>
      <c r="L6187" s="5"/>
      <c r="M6187" s="5">
        <f t="shared" si="5262"/>
        <v>0</v>
      </c>
      <c r="N6187" s="5">
        <f>N6188</f>
        <v>123316.193</v>
      </c>
      <c r="O6187" s="5">
        <f>O6188</f>
        <v>56124.356899999999</v>
      </c>
      <c r="P6187" s="5">
        <f t="shared" ref="P6187:V6188" si="5304">P6188</f>
        <v>123316.193</v>
      </c>
      <c r="Q6187" s="5">
        <f t="shared" si="5304"/>
        <v>56124.356899999999</v>
      </c>
      <c r="R6187" s="5">
        <f t="shared" si="5304"/>
        <v>0</v>
      </c>
      <c r="S6187" s="5">
        <f t="shared" si="5304"/>
        <v>0</v>
      </c>
      <c r="T6187" s="5">
        <f>T6188</f>
        <v>77358.689530000003</v>
      </c>
      <c r="U6187" s="5">
        <f t="shared" si="5304"/>
        <v>77358.689530000003</v>
      </c>
      <c r="V6187" s="42">
        <f t="shared" si="5304"/>
        <v>0</v>
      </c>
      <c r="W6187" s="5">
        <f t="shared" si="5280"/>
        <v>62.731980000388113</v>
      </c>
      <c r="X6187" s="27"/>
    </row>
    <row r="6188" spans="1:24" ht="15.75" customHeight="1" x14ac:dyDescent="0.3">
      <c r="A6188" s="4" t="s">
        <v>443</v>
      </c>
      <c r="B6188" s="4" t="s">
        <v>1777</v>
      </c>
      <c r="C6188" s="4" t="s">
        <v>1625</v>
      </c>
      <c r="D6188" s="4" t="s">
        <v>131</v>
      </c>
      <c r="E6188" s="14" t="s">
        <v>533</v>
      </c>
      <c r="F6188" s="5"/>
      <c r="G6188" s="5"/>
      <c r="H6188" s="5"/>
      <c r="I6188" s="5"/>
      <c r="J6188" s="5"/>
      <c r="K6188" s="5"/>
      <c r="L6188" s="5"/>
      <c r="M6188" s="5">
        <f t="shared" si="5262"/>
        <v>0</v>
      </c>
      <c r="N6188" s="5">
        <f>N6189</f>
        <v>123316.193</v>
      </c>
      <c r="O6188" s="5">
        <f>O6189</f>
        <v>56124.356899999999</v>
      </c>
      <c r="P6188" s="5">
        <f t="shared" si="5304"/>
        <v>123316.193</v>
      </c>
      <c r="Q6188" s="5">
        <f t="shared" si="5304"/>
        <v>56124.356899999999</v>
      </c>
      <c r="R6188" s="5">
        <f t="shared" si="5304"/>
        <v>0</v>
      </c>
      <c r="S6188" s="5">
        <f t="shared" si="5304"/>
        <v>0</v>
      </c>
      <c r="T6188" s="5">
        <f>T6189</f>
        <v>77358.689530000003</v>
      </c>
      <c r="U6188" s="5">
        <f t="shared" si="5304"/>
        <v>77358.689530000003</v>
      </c>
      <c r="V6188" s="42">
        <f t="shared" si="5304"/>
        <v>0</v>
      </c>
      <c r="W6188" s="5">
        <f t="shared" si="5280"/>
        <v>62.731980000388113</v>
      </c>
      <c r="X6188" s="27"/>
    </row>
    <row r="6189" spans="1:24" ht="31.5" customHeight="1" x14ac:dyDescent="0.3">
      <c r="A6189" s="4" t="s">
        <v>443</v>
      </c>
      <c r="B6189" s="4" t="s">
        <v>1777</v>
      </c>
      <c r="C6189" s="4" t="s">
        <v>1625</v>
      </c>
      <c r="D6189" s="4" t="s">
        <v>354</v>
      </c>
      <c r="E6189" s="14" t="s">
        <v>535</v>
      </c>
      <c r="F6189" s="5"/>
      <c r="G6189" s="5"/>
      <c r="H6189" s="5"/>
      <c r="I6189" s="5"/>
      <c r="J6189" s="5"/>
      <c r="K6189" s="5"/>
      <c r="L6189" s="5"/>
      <c r="M6189" s="5">
        <f t="shared" si="5262"/>
        <v>0</v>
      </c>
      <c r="N6189" s="5">
        <v>123316.193</v>
      </c>
      <c r="O6189" s="5">
        <v>56124.356899999999</v>
      </c>
      <c r="P6189" s="5">
        <f>N6189</f>
        <v>123316.193</v>
      </c>
      <c r="Q6189" s="5">
        <f>O6189</f>
        <v>56124.356899999999</v>
      </c>
      <c r="R6189" s="5">
        <v>0</v>
      </c>
      <c r="S6189" s="5">
        <v>0</v>
      </c>
      <c r="T6189" s="5">
        <v>77358.689530000003</v>
      </c>
      <c r="U6189" s="5">
        <f>T6189</f>
        <v>77358.689530000003</v>
      </c>
      <c r="V6189" s="42">
        <v>0</v>
      </c>
      <c r="W6189" s="5">
        <f t="shared" si="5280"/>
        <v>62.731980000388113</v>
      </c>
      <c r="X6189" s="27"/>
    </row>
    <row r="6190" spans="1:24" ht="63" customHeight="1" x14ac:dyDescent="0.3">
      <c r="A6190" s="4" t="s">
        <v>443</v>
      </c>
      <c r="B6190" s="4" t="s">
        <v>1777</v>
      </c>
      <c r="C6190" s="4" t="s">
        <v>453</v>
      </c>
      <c r="D6190" s="4"/>
      <c r="E6190" s="14" t="s">
        <v>775</v>
      </c>
      <c r="F6190" s="5">
        <f t="shared" ref="F6190:L6190" si="5305">F6193+F6191</f>
        <v>3629.7000000000003</v>
      </c>
      <c r="G6190" s="5">
        <f t="shared" si="5305"/>
        <v>5939.5</v>
      </c>
      <c r="H6190" s="5">
        <f t="shared" si="5305"/>
        <v>12374</v>
      </c>
      <c r="I6190" s="5">
        <f t="shared" si="5305"/>
        <v>0</v>
      </c>
      <c r="J6190" s="5">
        <f t="shared" si="5305"/>
        <v>0</v>
      </c>
      <c r="K6190" s="5">
        <f t="shared" si="5305"/>
        <v>0</v>
      </c>
      <c r="L6190" s="5">
        <f t="shared" si="5305"/>
        <v>0</v>
      </c>
      <c r="M6190" s="5">
        <f t="shared" si="5262"/>
        <v>3629.7000000000003</v>
      </c>
      <c r="N6190" s="5">
        <f>N6193+N6191</f>
        <v>6338.1930499999999</v>
      </c>
      <c r="O6190" s="5">
        <f>O6193+O6191</f>
        <v>2480.24305</v>
      </c>
      <c r="P6190" s="5">
        <f t="shared" ref="P6190:V6190" si="5306">P6193+P6191</f>
        <v>6338.1930499999999</v>
      </c>
      <c r="Q6190" s="5">
        <f t="shared" si="5306"/>
        <v>2480.24305</v>
      </c>
      <c r="R6190" s="5">
        <f t="shared" si="5306"/>
        <v>0</v>
      </c>
      <c r="S6190" s="5">
        <f t="shared" si="5306"/>
        <v>0</v>
      </c>
      <c r="T6190" s="5">
        <f t="shared" si="5306"/>
        <v>2480.24305</v>
      </c>
      <c r="U6190" s="5">
        <f t="shared" si="5306"/>
        <v>2480.24305</v>
      </c>
      <c r="V6190" s="42">
        <f t="shared" si="5306"/>
        <v>0</v>
      </c>
      <c r="W6190" s="5">
        <f t="shared" si="5280"/>
        <v>39.131705683846285</v>
      </c>
      <c r="X6190" s="27"/>
    </row>
    <row r="6191" spans="1:24" ht="31.5" customHeight="1" x14ac:dyDescent="0.3">
      <c r="A6191" s="4" t="s">
        <v>443</v>
      </c>
      <c r="B6191" s="4" t="s">
        <v>1777</v>
      </c>
      <c r="C6191" s="4" t="s">
        <v>453</v>
      </c>
      <c r="D6191" s="4" t="s">
        <v>11</v>
      </c>
      <c r="E6191" s="14" t="s">
        <v>531</v>
      </c>
      <c r="F6191" s="5">
        <f t="shared" ref="F6191:L6191" si="5307">F6192</f>
        <v>35.9</v>
      </c>
      <c r="G6191" s="5">
        <f t="shared" si="5307"/>
        <v>58.8</v>
      </c>
      <c r="H6191" s="5">
        <f t="shared" si="5307"/>
        <v>122.5</v>
      </c>
      <c r="I6191" s="5">
        <f t="shared" si="5307"/>
        <v>0</v>
      </c>
      <c r="J6191" s="5">
        <f t="shared" si="5307"/>
        <v>0</v>
      </c>
      <c r="K6191" s="5">
        <f t="shared" si="5307"/>
        <v>0</v>
      </c>
      <c r="L6191" s="5">
        <f t="shared" si="5307"/>
        <v>0</v>
      </c>
      <c r="M6191" s="5">
        <f t="shared" si="5262"/>
        <v>35.9</v>
      </c>
      <c r="N6191" s="5">
        <f>N6192</f>
        <v>38.200000000000003</v>
      </c>
      <c r="O6191" s="5">
        <f>O6192</f>
        <v>0</v>
      </c>
      <c r="P6191" s="5">
        <f t="shared" ref="P6191:V6191" si="5308">P6192</f>
        <v>38.200000000000003</v>
      </c>
      <c r="Q6191" s="5">
        <f t="shared" si="5308"/>
        <v>0</v>
      </c>
      <c r="R6191" s="5">
        <f t="shared" si="5308"/>
        <v>0</v>
      </c>
      <c r="S6191" s="5">
        <f t="shared" si="5308"/>
        <v>0</v>
      </c>
      <c r="T6191" s="5">
        <f t="shared" si="5308"/>
        <v>0</v>
      </c>
      <c r="U6191" s="5">
        <f t="shared" si="5308"/>
        <v>0</v>
      </c>
      <c r="V6191" s="42">
        <f t="shared" si="5308"/>
        <v>0</v>
      </c>
      <c r="W6191" s="5">
        <f t="shared" si="5280"/>
        <v>0</v>
      </c>
      <c r="X6191" s="27"/>
    </row>
    <row r="6192" spans="1:24" ht="31.5" customHeight="1" x14ac:dyDescent="0.3">
      <c r="A6192" s="4" t="s">
        <v>443</v>
      </c>
      <c r="B6192" s="4" t="s">
        <v>1777</v>
      </c>
      <c r="C6192" s="4" t="s">
        <v>453</v>
      </c>
      <c r="D6192" s="4" t="s">
        <v>12</v>
      </c>
      <c r="E6192" s="14" t="s">
        <v>532</v>
      </c>
      <c r="F6192" s="5">
        <v>35.9</v>
      </c>
      <c r="G6192" s="5">
        <v>58.8</v>
      </c>
      <c r="H6192" s="5">
        <v>122.5</v>
      </c>
      <c r="I6192" s="5"/>
      <c r="J6192" s="5"/>
      <c r="K6192" s="5"/>
      <c r="L6192" s="5"/>
      <c r="M6192" s="5">
        <f t="shared" si="5262"/>
        <v>35.9</v>
      </c>
      <c r="N6192" s="5">
        <v>38.200000000000003</v>
      </c>
      <c r="O6192" s="5">
        <v>0</v>
      </c>
      <c r="P6192" s="5">
        <f>N6192</f>
        <v>38.200000000000003</v>
      </c>
      <c r="Q6192" s="5">
        <f>O6192</f>
        <v>0</v>
      </c>
      <c r="R6192" s="5">
        <v>0</v>
      </c>
      <c r="S6192" s="5">
        <v>0</v>
      </c>
      <c r="T6192" s="5">
        <v>0</v>
      </c>
      <c r="U6192" s="5">
        <v>0</v>
      </c>
      <c r="V6192" s="42">
        <v>0</v>
      </c>
      <c r="W6192" s="5">
        <f t="shared" si="5280"/>
        <v>0</v>
      </c>
      <c r="X6192" s="27"/>
    </row>
    <row r="6193" spans="1:24" ht="15.75" customHeight="1" x14ac:dyDescent="0.3">
      <c r="A6193" s="4" t="s">
        <v>443</v>
      </c>
      <c r="B6193" s="4" t="s">
        <v>1777</v>
      </c>
      <c r="C6193" s="4" t="s">
        <v>453</v>
      </c>
      <c r="D6193" s="4" t="s">
        <v>131</v>
      </c>
      <c r="E6193" s="14" t="s">
        <v>533</v>
      </c>
      <c r="F6193" s="5">
        <f t="shared" ref="F6193:L6193" si="5309">F6194</f>
        <v>3593.8</v>
      </c>
      <c r="G6193" s="5">
        <f t="shared" si="5309"/>
        <v>5880.7</v>
      </c>
      <c r="H6193" s="5">
        <f t="shared" si="5309"/>
        <v>12251.5</v>
      </c>
      <c r="I6193" s="5">
        <f t="shared" si="5309"/>
        <v>0</v>
      </c>
      <c r="J6193" s="5">
        <f t="shared" si="5309"/>
        <v>0</v>
      </c>
      <c r="K6193" s="5">
        <f t="shared" si="5309"/>
        <v>0</v>
      </c>
      <c r="L6193" s="5">
        <f t="shared" si="5309"/>
        <v>0</v>
      </c>
      <c r="M6193" s="5">
        <f t="shared" si="5262"/>
        <v>3593.8</v>
      </c>
      <c r="N6193" s="5">
        <f>N6194</f>
        <v>6299.99305</v>
      </c>
      <c r="O6193" s="5">
        <f>O6194</f>
        <v>2480.24305</v>
      </c>
      <c r="P6193" s="5">
        <f t="shared" ref="P6193:V6193" si="5310">P6194</f>
        <v>6299.99305</v>
      </c>
      <c r="Q6193" s="5">
        <f t="shared" si="5310"/>
        <v>2480.24305</v>
      </c>
      <c r="R6193" s="5">
        <f t="shared" si="5310"/>
        <v>0</v>
      </c>
      <c r="S6193" s="5">
        <f t="shared" si="5310"/>
        <v>0</v>
      </c>
      <c r="T6193" s="5">
        <f t="shared" si="5310"/>
        <v>2480.24305</v>
      </c>
      <c r="U6193" s="5">
        <f t="shared" si="5310"/>
        <v>2480.24305</v>
      </c>
      <c r="V6193" s="42">
        <f t="shared" si="5310"/>
        <v>0</v>
      </c>
      <c r="W6193" s="5">
        <f t="shared" si="5280"/>
        <v>39.368980732447</v>
      </c>
      <c r="X6193" s="27"/>
    </row>
    <row r="6194" spans="1:24" ht="31.5" customHeight="1" x14ac:dyDescent="0.3">
      <c r="A6194" s="4" t="s">
        <v>443</v>
      </c>
      <c r="B6194" s="4" t="s">
        <v>1777</v>
      </c>
      <c r="C6194" s="4" t="s">
        <v>453</v>
      </c>
      <c r="D6194" s="4" t="s">
        <v>354</v>
      </c>
      <c r="E6194" s="14" t="s">
        <v>535</v>
      </c>
      <c r="F6194" s="5">
        <v>3593.8</v>
      </c>
      <c r="G6194" s="5">
        <v>5880.7</v>
      </c>
      <c r="H6194" s="5">
        <v>12251.5</v>
      </c>
      <c r="I6194" s="5"/>
      <c r="J6194" s="5"/>
      <c r="K6194" s="5"/>
      <c r="L6194" s="5"/>
      <c r="M6194" s="5">
        <f t="shared" si="5262"/>
        <v>3593.8</v>
      </c>
      <c r="N6194" s="5">
        <v>6299.99305</v>
      </c>
      <c r="O6194" s="5">
        <v>2480.24305</v>
      </c>
      <c r="P6194" s="5">
        <f>N6194</f>
        <v>6299.99305</v>
      </c>
      <c r="Q6194" s="5">
        <f>O6194</f>
        <v>2480.24305</v>
      </c>
      <c r="R6194" s="5">
        <v>0</v>
      </c>
      <c r="S6194" s="5">
        <v>0</v>
      </c>
      <c r="T6194" s="5">
        <v>2480.24305</v>
      </c>
      <c r="U6194" s="5">
        <f>T6194</f>
        <v>2480.24305</v>
      </c>
      <c r="V6194" s="42">
        <v>0</v>
      </c>
      <c r="W6194" s="5">
        <f t="shared" si="5280"/>
        <v>39.368980732447</v>
      </c>
      <c r="X6194" s="27"/>
    </row>
    <row r="6195" spans="1:24" ht="94.5" customHeight="1" x14ac:dyDescent="0.3">
      <c r="A6195" s="4" t="s">
        <v>443</v>
      </c>
      <c r="B6195" s="4" t="s">
        <v>1777</v>
      </c>
      <c r="C6195" s="4" t="s">
        <v>1651</v>
      </c>
      <c r="D6195" s="4"/>
      <c r="E6195" s="14" t="s">
        <v>1652</v>
      </c>
      <c r="F6195" s="5"/>
      <c r="G6195" s="5"/>
      <c r="H6195" s="5"/>
      <c r="I6195" s="5"/>
      <c r="J6195" s="5"/>
      <c r="K6195" s="5"/>
      <c r="L6195" s="5"/>
      <c r="M6195" s="5">
        <f>M6196</f>
        <v>0</v>
      </c>
      <c r="N6195" s="5">
        <f t="shared" ref="N6195:V6196" si="5311">N6196</f>
        <v>6603.0119999999997</v>
      </c>
      <c r="O6195" s="5">
        <f t="shared" si="5311"/>
        <v>6603.0119999999997</v>
      </c>
      <c r="P6195" s="5">
        <f t="shared" si="5311"/>
        <v>6603.0119999999997</v>
      </c>
      <c r="Q6195" s="5">
        <f t="shared" si="5311"/>
        <v>6603.0119999999997</v>
      </c>
      <c r="R6195" s="5">
        <f t="shared" si="5311"/>
        <v>0</v>
      </c>
      <c r="S6195" s="5">
        <f t="shared" si="5311"/>
        <v>0</v>
      </c>
      <c r="T6195" s="5">
        <f t="shared" si="5311"/>
        <v>6603.0119999999997</v>
      </c>
      <c r="U6195" s="5">
        <f t="shared" si="5311"/>
        <v>6603.0119999999997</v>
      </c>
      <c r="V6195" s="42">
        <f t="shared" si="5311"/>
        <v>0</v>
      </c>
      <c r="W6195" s="5">
        <f t="shared" si="5280"/>
        <v>100</v>
      </c>
      <c r="X6195" s="27"/>
    </row>
    <row r="6196" spans="1:24" ht="15.75" customHeight="1" x14ac:dyDescent="0.3">
      <c r="A6196" s="4" t="s">
        <v>443</v>
      </c>
      <c r="B6196" s="4" t="s">
        <v>1777</v>
      </c>
      <c r="C6196" s="4" t="s">
        <v>1651</v>
      </c>
      <c r="D6196" s="4" t="s">
        <v>131</v>
      </c>
      <c r="E6196" s="14" t="s">
        <v>533</v>
      </c>
      <c r="F6196" s="5"/>
      <c r="G6196" s="5"/>
      <c r="H6196" s="5"/>
      <c r="I6196" s="5"/>
      <c r="J6196" s="5"/>
      <c r="K6196" s="5"/>
      <c r="L6196" s="5"/>
      <c r="M6196" s="5">
        <f>M6197</f>
        <v>0</v>
      </c>
      <c r="N6196" s="5">
        <f t="shared" si="5311"/>
        <v>6603.0119999999997</v>
      </c>
      <c r="O6196" s="5">
        <f t="shared" si="5311"/>
        <v>6603.0119999999997</v>
      </c>
      <c r="P6196" s="5">
        <f t="shared" si="5311"/>
        <v>6603.0119999999997</v>
      </c>
      <c r="Q6196" s="5">
        <f t="shared" si="5311"/>
        <v>6603.0119999999997</v>
      </c>
      <c r="R6196" s="5">
        <f t="shared" si="5311"/>
        <v>0</v>
      </c>
      <c r="S6196" s="5">
        <f t="shared" si="5311"/>
        <v>0</v>
      </c>
      <c r="T6196" s="5">
        <f t="shared" si="5311"/>
        <v>6603.0119999999997</v>
      </c>
      <c r="U6196" s="5">
        <f t="shared" si="5311"/>
        <v>6603.0119999999997</v>
      </c>
      <c r="V6196" s="42">
        <f t="shared" si="5311"/>
        <v>0</v>
      </c>
      <c r="W6196" s="5">
        <f t="shared" si="5280"/>
        <v>100</v>
      </c>
      <c r="X6196" s="27"/>
    </row>
    <row r="6197" spans="1:24" ht="31.5" customHeight="1" x14ac:dyDescent="0.3">
      <c r="A6197" s="4" t="s">
        <v>443</v>
      </c>
      <c r="B6197" s="4" t="s">
        <v>1777</v>
      </c>
      <c r="C6197" s="4" t="s">
        <v>1651</v>
      </c>
      <c r="D6197" s="4" t="s">
        <v>354</v>
      </c>
      <c r="E6197" s="14" t="s">
        <v>535</v>
      </c>
      <c r="F6197" s="5"/>
      <c r="G6197" s="5"/>
      <c r="H6197" s="5"/>
      <c r="I6197" s="5"/>
      <c r="J6197" s="5"/>
      <c r="K6197" s="5"/>
      <c r="L6197" s="5"/>
      <c r="M6197" s="5">
        <v>0</v>
      </c>
      <c r="N6197" s="5">
        <v>6603.0119999999997</v>
      </c>
      <c r="O6197" s="5">
        <v>6603.0119999999997</v>
      </c>
      <c r="P6197" s="5">
        <f>N6197</f>
        <v>6603.0119999999997</v>
      </c>
      <c r="Q6197" s="5">
        <f>O6197</f>
        <v>6603.0119999999997</v>
      </c>
      <c r="R6197" s="5">
        <v>0</v>
      </c>
      <c r="S6197" s="5">
        <v>0</v>
      </c>
      <c r="T6197" s="5">
        <v>6603.0119999999997</v>
      </c>
      <c r="U6197" s="5">
        <f>T6197</f>
        <v>6603.0119999999997</v>
      </c>
      <c r="V6197" s="42">
        <v>0</v>
      </c>
      <c r="W6197" s="5">
        <f t="shared" si="5280"/>
        <v>100</v>
      </c>
      <c r="X6197" s="27"/>
    </row>
    <row r="6198" spans="1:24" ht="47.25" customHeight="1" x14ac:dyDescent="0.3">
      <c r="A6198" s="4" t="s">
        <v>443</v>
      </c>
      <c r="B6198" s="4" t="s">
        <v>1777</v>
      </c>
      <c r="C6198" s="4" t="s">
        <v>889</v>
      </c>
      <c r="D6198" s="4"/>
      <c r="E6198" s="14" t="s">
        <v>1202</v>
      </c>
      <c r="F6198" s="5">
        <f t="shared" ref="F6198:L6199" si="5312">F6199</f>
        <v>14842.1</v>
      </c>
      <c r="G6198" s="5">
        <f t="shared" si="5312"/>
        <v>15623.3</v>
      </c>
      <c r="H6198" s="5">
        <f t="shared" si="5312"/>
        <v>0</v>
      </c>
      <c r="I6198" s="5">
        <f t="shared" si="5312"/>
        <v>0</v>
      </c>
      <c r="J6198" s="5">
        <f t="shared" si="5312"/>
        <v>0</v>
      </c>
      <c r="K6198" s="5">
        <f t="shared" si="5312"/>
        <v>0</v>
      </c>
      <c r="L6198" s="5">
        <f t="shared" si="5312"/>
        <v>39058.199999999997</v>
      </c>
      <c r="M6198" s="5">
        <f t="shared" si="5262"/>
        <v>53900.299999999996</v>
      </c>
      <c r="N6198" s="5">
        <f>N6199</f>
        <v>39004.686000000002</v>
      </c>
      <c r="O6198" s="5">
        <f>O6199</f>
        <v>3223.4940000000001</v>
      </c>
      <c r="P6198" s="5">
        <f t="shared" ref="P6198:V6199" si="5313">P6199</f>
        <v>39004.686000000002</v>
      </c>
      <c r="Q6198" s="5">
        <f t="shared" si="5313"/>
        <v>3223.4940000000001</v>
      </c>
      <c r="R6198" s="5">
        <f t="shared" si="5313"/>
        <v>0</v>
      </c>
      <c r="S6198" s="5">
        <f t="shared" si="5313"/>
        <v>0</v>
      </c>
      <c r="T6198" s="5">
        <f t="shared" si="5313"/>
        <v>3223.4940000000001</v>
      </c>
      <c r="U6198" s="5">
        <f t="shared" si="5313"/>
        <v>3223.4940000000001</v>
      </c>
      <c r="V6198" s="42">
        <f t="shared" si="5313"/>
        <v>0</v>
      </c>
      <c r="W6198" s="5">
        <f t="shared" si="5280"/>
        <v>8.2643762341786324</v>
      </c>
      <c r="X6198" s="27"/>
    </row>
    <row r="6199" spans="1:24" ht="15.75" customHeight="1" x14ac:dyDescent="0.3">
      <c r="A6199" s="4" t="s">
        <v>443</v>
      </c>
      <c r="B6199" s="4" t="s">
        <v>1777</v>
      </c>
      <c r="C6199" s="4" t="s">
        <v>889</v>
      </c>
      <c r="D6199" s="4" t="s">
        <v>131</v>
      </c>
      <c r="E6199" s="14" t="s">
        <v>533</v>
      </c>
      <c r="F6199" s="5">
        <f t="shared" si="5312"/>
        <v>14842.1</v>
      </c>
      <c r="G6199" s="5">
        <f t="shared" si="5312"/>
        <v>15623.3</v>
      </c>
      <c r="H6199" s="5">
        <f t="shared" si="5312"/>
        <v>0</v>
      </c>
      <c r="I6199" s="5">
        <f t="shared" si="5312"/>
        <v>0</v>
      </c>
      <c r="J6199" s="5">
        <f t="shared" si="5312"/>
        <v>0</v>
      </c>
      <c r="K6199" s="5">
        <f t="shared" si="5312"/>
        <v>0</v>
      </c>
      <c r="L6199" s="5">
        <f t="shared" si="5312"/>
        <v>39058.199999999997</v>
      </c>
      <c r="M6199" s="5">
        <f t="shared" si="5262"/>
        <v>53900.299999999996</v>
      </c>
      <c r="N6199" s="5">
        <f>N6200</f>
        <v>39004.686000000002</v>
      </c>
      <c r="O6199" s="5">
        <f>O6200</f>
        <v>3223.4940000000001</v>
      </c>
      <c r="P6199" s="5">
        <f t="shared" si="5313"/>
        <v>39004.686000000002</v>
      </c>
      <c r="Q6199" s="5">
        <f t="shared" si="5313"/>
        <v>3223.4940000000001</v>
      </c>
      <c r="R6199" s="5">
        <f t="shared" si="5313"/>
        <v>0</v>
      </c>
      <c r="S6199" s="5">
        <f t="shared" si="5313"/>
        <v>0</v>
      </c>
      <c r="T6199" s="5">
        <f t="shared" si="5313"/>
        <v>3223.4940000000001</v>
      </c>
      <c r="U6199" s="5">
        <f t="shared" si="5313"/>
        <v>3223.4940000000001</v>
      </c>
      <c r="V6199" s="42">
        <f t="shared" si="5313"/>
        <v>0</v>
      </c>
      <c r="W6199" s="5">
        <f t="shared" si="5280"/>
        <v>8.2643762341786324</v>
      </c>
      <c r="X6199" s="27"/>
    </row>
    <row r="6200" spans="1:24" ht="31.5" customHeight="1" x14ac:dyDescent="0.3">
      <c r="A6200" s="4" t="s">
        <v>443</v>
      </c>
      <c r="B6200" s="4" t="s">
        <v>1777</v>
      </c>
      <c r="C6200" s="4" t="s">
        <v>889</v>
      </c>
      <c r="D6200" s="4" t="s">
        <v>354</v>
      </c>
      <c r="E6200" s="14" t="s">
        <v>535</v>
      </c>
      <c r="F6200" s="5">
        <v>14842.1</v>
      </c>
      <c r="G6200" s="5">
        <v>15623.3</v>
      </c>
      <c r="H6200" s="5"/>
      <c r="I6200" s="5"/>
      <c r="J6200" s="5"/>
      <c r="K6200" s="5"/>
      <c r="L6200" s="5">
        <v>39058.199999999997</v>
      </c>
      <c r="M6200" s="5">
        <f t="shared" si="5262"/>
        <v>53900.299999999996</v>
      </c>
      <c r="N6200" s="5">
        <v>39004.686000000002</v>
      </c>
      <c r="O6200" s="5">
        <v>3223.4940000000001</v>
      </c>
      <c r="P6200" s="5">
        <f>N6200</f>
        <v>39004.686000000002</v>
      </c>
      <c r="Q6200" s="5">
        <f>O6200</f>
        <v>3223.4940000000001</v>
      </c>
      <c r="R6200" s="5">
        <v>0</v>
      </c>
      <c r="S6200" s="5">
        <v>0</v>
      </c>
      <c r="T6200" s="5">
        <v>3223.4940000000001</v>
      </c>
      <c r="U6200" s="5">
        <f>T6200</f>
        <v>3223.4940000000001</v>
      </c>
      <c r="V6200" s="42">
        <v>0</v>
      </c>
      <c r="W6200" s="5">
        <f t="shared" si="5280"/>
        <v>8.2643762341786324</v>
      </c>
      <c r="X6200" s="27"/>
    </row>
    <row r="6201" spans="1:24" ht="63" customHeight="1" x14ac:dyDescent="0.3">
      <c r="A6201" s="4" t="s">
        <v>443</v>
      </c>
      <c r="B6201" s="4" t="s">
        <v>1777</v>
      </c>
      <c r="C6201" s="4" t="s">
        <v>890</v>
      </c>
      <c r="D6201" s="4"/>
      <c r="E6201" s="14" t="s">
        <v>1203</v>
      </c>
      <c r="F6201" s="5">
        <f t="shared" ref="F6201:L6202" si="5314">F6202</f>
        <v>18747.900000000001</v>
      </c>
      <c r="G6201" s="5">
        <f t="shared" si="5314"/>
        <v>18747.900000000001</v>
      </c>
      <c r="H6201" s="5">
        <f t="shared" si="5314"/>
        <v>0</v>
      </c>
      <c r="I6201" s="5">
        <f t="shared" si="5314"/>
        <v>0</v>
      </c>
      <c r="J6201" s="5">
        <f t="shared" si="5314"/>
        <v>0</v>
      </c>
      <c r="K6201" s="5">
        <f t="shared" si="5314"/>
        <v>0</v>
      </c>
      <c r="L6201" s="5">
        <f t="shared" si="5314"/>
        <v>42964.1</v>
      </c>
      <c r="M6201" s="5">
        <f t="shared" si="5262"/>
        <v>61712</v>
      </c>
      <c r="N6201" s="5">
        <f>N6202</f>
        <v>9859.8240000000005</v>
      </c>
      <c r="O6201" s="5">
        <f>O6202</f>
        <v>6368.9759999999997</v>
      </c>
      <c r="P6201" s="5">
        <f t="shared" ref="P6201:V6202" si="5315">P6202</f>
        <v>9859.8240000000005</v>
      </c>
      <c r="Q6201" s="5">
        <f t="shared" si="5315"/>
        <v>6368.9759999999997</v>
      </c>
      <c r="R6201" s="5">
        <f t="shared" si="5315"/>
        <v>0</v>
      </c>
      <c r="S6201" s="5">
        <f t="shared" si="5315"/>
        <v>0</v>
      </c>
      <c r="T6201" s="5">
        <f t="shared" si="5315"/>
        <v>7241.6880000000001</v>
      </c>
      <c r="U6201" s="5">
        <f t="shared" si="5315"/>
        <v>7241.6880000000001</v>
      </c>
      <c r="V6201" s="42">
        <f t="shared" si="5315"/>
        <v>0</v>
      </c>
      <c r="W6201" s="5">
        <f t="shared" si="5280"/>
        <v>73.446422573060119</v>
      </c>
      <c r="X6201" s="27"/>
    </row>
    <row r="6202" spans="1:24" ht="15.75" customHeight="1" x14ac:dyDescent="0.3">
      <c r="A6202" s="4" t="s">
        <v>443</v>
      </c>
      <c r="B6202" s="4" t="s">
        <v>1777</v>
      </c>
      <c r="C6202" s="4" t="s">
        <v>890</v>
      </c>
      <c r="D6202" s="4" t="s">
        <v>131</v>
      </c>
      <c r="E6202" s="14" t="s">
        <v>533</v>
      </c>
      <c r="F6202" s="5">
        <f t="shared" si="5314"/>
        <v>18747.900000000001</v>
      </c>
      <c r="G6202" s="5">
        <f t="shared" si="5314"/>
        <v>18747.900000000001</v>
      </c>
      <c r="H6202" s="5">
        <f t="shared" si="5314"/>
        <v>0</v>
      </c>
      <c r="I6202" s="5">
        <f t="shared" si="5314"/>
        <v>0</v>
      </c>
      <c r="J6202" s="5">
        <f t="shared" si="5314"/>
        <v>0</v>
      </c>
      <c r="K6202" s="5">
        <f t="shared" si="5314"/>
        <v>0</v>
      </c>
      <c r="L6202" s="5">
        <f t="shared" si="5314"/>
        <v>42964.1</v>
      </c>
      <c r="M6202" s="5">
        <f t="shared" si="5262"/>
        <v>61712</v>
      </c>
      <c r="N6202" s="5">
        <f>N6203</f>
        <v>9859.8240000000005</v>
      </c>
      <c r="O6202" s="5">
        <f>O6203</f>
        <v>6368.9759999999997</v>
      </c>
      <c r="P6202" s="5">
        <f t="shared" si="5315"/>
        <v>9859.8240000000005</v>
      </c>
      <c r="Q6202" s="5">
        <f t="shared" si="5315"/>
        <v>6368.9759999999997</v>
      </c>
      <c r="R6202" s="5">
        <f t="shared" si="5315"/>
        <v>0</v>
      </c>
      <c r="S6202" s="5">
        <f t="shared" si="5315"/>
        <v>0</v>
      </c>
      <c r="T6202" s="5">
        <f t="shared" si="5315"/>
        <v>7241.6880000000001</v>
      </c>
      <c r="U6202" s="5">
        <f t="shared" si="5315"/>
        <v>7241.6880000000001</v>
      </c>
      <c r="V6202" s="42">
        <f t="shared" si="5315"/>
        <v>0</v>
      </c>
      <c r="W6202" s="5">
        <f t="shared" si="5280"/>
        <v>73.446422573060119</v>
      </c>
      <c r="X6202" s="27"/>
    </row>
    <row r="6203" spans="1:24" ht="31.5" customHeight="1" x14ac:dyDescent="0.3">
      <c r="A6203" s="4" t="s">
        <v>443</v>
      </c>
      <c r="B6203" s="4" t="s">
        <v>1777</v>
      </c>
      <c r="C6203" s="4" t="s">
        <v>890</v>
      </c>
      <c r="D6203" s="4" t="s">
        <v>354</v>
      </c>
      <c r="E6203" s="14" t="s">
        <v>535</v>
      </c>
      <c r="F6203" s="5">
        <v>18747.900000000001</v>
      </c>
      <c r="G6203" s="5">
        <v>18747.900000000001</v>
      </c>
      <c r="H6203" s="5"/>
      <c r="I6203" s="5"/>
      <c r="J6203" s="5"/>
      <c r="K6203" s="5"/>
      <c r="L6203" s="5">
        <v>42964.1</v>
      </c>
      <c r="M6203" s="5">
        <f t="shared" si="5262"/>
        <v>61712</v>
      </c>
      <c r="N6203" s="5">
        <v>9859.8240000000005</v>
      </c>
      <c r="O6203" s="5">
        <v>6368.9759999999997</v>
      </c>
      <c r="P6203" s="5">
        <f>N6203</f>
        <v>9859.8240000000005</v>
      </c>
      <c r="Q6203" s="5">
        <f>O6203</f>
        <v>6368.9759999999997</v>
      </c>
      <c r="R6203" s="5">
        <v>0</v>
      </c>
      <c r="S6203" s="5">
        <v>0</v>
      </c>
      <c r="T6203" s="5">
        <v>7241.6880000000001</v>
      </c>
      <c r="U6203" s="5">
        <f>T6203</f>
        <v>7241.6880000000001</v>
      </c>
      <c r="V6203" s="42">
        <v>0</v>
      </c>
      <c r="W6203" s="5">
        <f t="shared" si="5280"/>
        <v>73.446422573060119</v>
      </c>
      <c r="X6203" s="27"/>
    </row>
    <row r="6204" spans="1:24" ht="78.75" customHeight="1" x14ac:dyDescent="0.3">
      <c r="A6204" s="4" t="s">
        <v>443</v>
      </c>
      <c r="B6204" s="4" t="s">
        <v>1777</v>
      </c>
      <c r="C6204" s="4" t="s">
        <v>454</v>
      </c>
      <c r="D6204" s="4"/>
      <c r="E6204" s="14" t="s">
        <v>1204</v>
      </c>
      <c r="F6204" s="5">
        <f t="shared" ref="F6204:L6205" si="5316">F6205</f>
        <v>42000</v>
      </c>
      <c r="G6204" s="5">
        <f t="shared" si="5316"/>
        <v>22000</v>
      </c>
      <c r="H6204" s="5">
        <f t="shared" si="5316"/>
        <v>22000</v>
      </c>
      <c r="I6204" s="5">
        <f t="shared" si="5316"/>
        <v>0</v>
      </c>
      <c r="J6204" s="5">
        <f t="shared" si="5316"/>
        <v>0</v>
      </c>
      <c r="K6204" s="5">
        <f t="shared" si="5316"/>
        <v>0</v>
      </c>
      <c r="L6204" s="5">
        <f t="shared" si="5316"/>
        <v>0</v>
      </c>
      <c r="M6204" s="5">
        <f t="shared" si="5262"/>
        <v>42000</v>
      </c>
      <c r="N6204" s="5">
        <f>N6205</f>
        <v>61802.851000000002</v>
      </c>
      <c r="O6204" s="5">
        <f>O6205</f>
        <v>53795.363129999998</v>
      </c>
      <c r="P6204" s="5">
        <f t="shared" ref="P6204:V6205" si="5317">P6205</f>
        <v>19802.850999999999</v>
      </c>
      <c r="Q6204" s="5">
        <f t="shared" si="5317"/>
        <v>17237.094219999999</v>
      </c>
      <c r="R6204" s="5">
        <f t="shared" si="5317"/>
        <v>0</v>
      </c>
      <c r="S6204" s="5">
        <f t="shared" si="5317"/>
        <v>0</v>
      </c>
      <c r="T6204" s="5">
        <f t="shared" si="5317"/>
        <v>61064.942260000003</v>
      </c>
      <c r="U6204" s="5">
        <f t="shared" si="5317"/>
        <v>19566.410599999999</v>
      </c>
      <c r="V6204" s="42">
        <f t="shared" si="5317"/>
        <v>0</v>
      </c>
      <c r="W6204" s="5">
        <f t="shared" si="5280"/>
        <v>98.806027993757112</v>
      </c>
      <c r="X6204" s="27"/>
    </row>
    <row r="6205" spans="1:24" ht="15.75" customHeight="1" x14ac:dyDescent="0.3">
      <c r="A6205" s="4" t="s">
        <v>443</v>
      </c>
      <c r="B6205" s="4" t="s">
        <v>1777</v>
      </c>
      <c r="C6205" s="4" t="s">
        <v>454</v>
      </c>
      <c r="D6205" s="4" t="s">
        <v>131</v>
      </c>
      <c r="E6205" s="14" t="s">
        <v>533</v>
      </c>
      <c r="F6205" s="5">
        <f t="shared" si="5316"/>
        <v>42000</v>
      </c>
      <c r="G6205" s="5">
        <f t="shared" si="5316"/>
        <v>22000</v>
      </c>
      <c r="H6205" s="5">
        <f t="shared" si="5316"/>
        <v>22000</v>
      </c>
      <c r="I6205" s="5">
        <f t="shared" si="5316"/>
        <v>0</v>
      </c>
      <c r="J6205" s="5">
        <f t="shared" si="5316"/>
        <v>0</v>
      </c>
      <c r="K6205" s="5">
        <f t="shared" si="5316"/>
        <v>0</v>
      </c>
      <c r="L6205" s="5">
        <f t="shared" si="5316"/>
        <v>0</v>
      </c>
      <c r="M6205" s="5">
        <f t="shared" si="5262"/>
        <v>42000</v>
      </c>
      <c r="N6205" s="5">
        <f>N6206</f>
        <v>61802.851000000002</v>
      </c>
      <c r="O6205" s="5">
        <f>O6206</f>
        <v>53795.363129999998</v>
      </c>
      <c r="P6205" s="5">
        <f t="shared" si="5317"/>
        <v>19802.850999999999</v>
      </c>
      <c r="Q6205" s="5">
        <f t="shared" si="5317"/>
        <v>17237.094219999999</v>
      </c>
      <c r="R6205" s="5">
        <f t="shared" si="5317"/>
        <v>0</v>
      </c>
      <c r="S6205" s="5">
        <f t="shared" si="5317"/>
        <v>0</v>
      </c>
      <c r="T6205" s="5">
        <f t="shared" si="5317"/>
        <v>61064.942260000003</v>
      </c>
      <c r="U6205" s="5">
        <f t="shared" si="5317"/>
        <v>19566.410599999999</v>
      </c>
      <c r="V6205" s="42">
        <f t="shared" si="5317"/>
        <v>0</v>
      </c>
      <c r="W6205" s="5">
        <f t="shared" si="5280"/>
        <v>98.806027993757112</v>
      </c>
      <c r="X6205" s="27"/>
    </row>
    <row r="6206" spans="1:24" ht="31.5" customHeight="1" x14ac:dyDescent="0.3">
      <c r="A6206" s="4" t="s">
        <v>443</v>
      </c>
      <c r="B6206" s="4" t="s">
        <v>1777</v>
      </c>
      <c r="C6206" s="4" t="s">
        <v>454</v>
      </c>
      <c r="D6206" s="4" t="s">
        <v>354</v>
      </c>
      <c r="E6206" s="14" t="s">
        <v>535</v>
      </c>
      <c r="F6206" s="5">
        <f>22000+20000</f>
        <v>42000</v>
      </c>
      <c r="G6206" s="5">
        <v>22000</v>
      </c>
      <c r="H6206" s="5">
        <v>22000</v>
      </c>
      <c r="I6206" s="5"/>
      <c r="J6206" s="5"/>
      <c r="K6206" s="5"/>
      <c r="L6206" s="5"/>
      <c r="M6206" s="5">
        <f t="shared" si="5262"/>
        <v>42000</v>
      </c>
      <c r="N6206" s="5">
        <v>61802.851000000002</v>
      </c>
      <c r="O6206" s="5">
        <f>36558.26891+17237.09422</f>
        <v>53795.363129999998</v>
      </c>
      <c r="P6206" s="5">
        <v>19802.850999999999</v>
      </c>
      <c r="Q6206" s="5">
        <v>17237.094219999999</v>
      </c>
      <c r="R6206" s="5">
        <v>0</v>
      </c>
      <c r="S6206" s="5">
        <v>0</v>
      </c>
      <c r="T6206" s="5">
        <v>61064.942260000003</v>
      </c>
      <c r="U6206" s="5">
        <v>19566.410599999999</v>
      </c>
      <c r="V6206" s="42">
        <v>0</v>
      </c>
      <c r="W6206" s="5">
        <f t="shared" si="5280"/>
        <v>98.806027993757112</v>
      </c>
      <c r="X6206" s="27"/>
    </row>
    <row r="6207" spans="1:24" s="10" customFormat="1" ht="15.75" customHeight="1" x14ac:dyDescent="0.3">
      <c r="A6207" s="9" t="s">
        <v>443</v>
      </c>
      <c r="B6207" s="9" t="s">
        <v>1781</v>
      </c>
      <c r="C6207" s="9"/>
      <c r="D6207" s="9"/>
      <c r="E6207" s="13" t="s">
        <v>526</v>
      </c>
      <c r="F6207" s="11">
        <f t="shared" ref="F6207:L6209" si="5318">F6208</f>
        <v>251419.9</v>
      </c>
      <c r="G6207" s="11">
        <f t="shared" si="5318"/>
        <v>247610.40000000002</v>
      </c>
      <c r="H6207" s="11">
        <f t="shared" si="5318"/>
        <v>236182.3</v>
      </c>
      <c r="I6207" s="11">
        <f t="shared" si="5318"/>
        <v>0</v>
      </c>
      <c r="J6207" s="11">
        <f t="shared" si="5318"/>
        <v>0</v>
      </c>
      <c r="K6207" s="11">
        <f t="shared" si="5318"/>
        <v>0</v>
      </c>
      <c r="L6207" s="11">
        <f t="shared" si="5318"/>
        <v>13332.800000000001</v>
      </c>
      <c r="M6207" s="11">
        <f t="shared" si="5262"/>
        <v>264752.7</v>
      </c>
      <c r="N6207" s="11">
        <f t="shared" ref="N6207:O6209" si="5319">N6208</f>
        <v>264752.74122999999</v>
      </c>
      <c r="O6207" s="11">
        <f t="shared" si="5319"/>
        <v>84561.801860000007</v>
      </c>
      <c r="P6207" s="11">
        <f t="shared" ref="P6207:V6209" si="5320">P6208</f>
        <v>264752.74122999999</v>
      </c>
      <c r="Q6207" s="11">
        <f t="shared" si="5320"/>
        <v>84561.801860000007</v>
      </c>
      <c r="R6207" s="11">
        <f t="shared" si="5320"/>
        <v>264752.74122999999</v>
      </c>
      <c r="S6207" s="11">
        <f t="shared" si="5320"/>
        <v>84561.801860000007</v>
      </c>
      <c r="T6207" s="11">
        <f t="shared" si="5320"/>
        <v>68861.034409999993</v>
      </c>
      <c r="U6207" s="11">
        <f t="shared" si="5320"/>
        <v>68861.034409999993</v>
      </c>
      <c r="V6207" s="41">
        <f t="shared" si="5320"/>
        <v>68861.034409999993</v>
      </c>
      <c r="W6207" s="11">
        <f t="shared" si="5280"/>
        <v>26.009564278761516</v>
      </c>
      <c r="X6207" s="26"/>
    </row>
    <row r="6208" spans="1:24" ht="31.5" customHeight="1" x14ac:dyDescent="0.3">
      <c r="A6208" s="4" t="s">
        <v>443</v>
      </c>
      <c r="B6208" s="4" t="s">
        <v>1781</v>
      </c>
      <c r="C6208" s="4" t="s">
        <v>262</v>
      </c>
      <c r="D6208" s="4"/>
      <c r="E6208" s="14" t="s">
        <v>1192</v>
      </c>
      <c r="F6208" s="5">
        <f t="shared" si="5318"/>
        <v>251419.9</v>
      </c>
      <c r="G6208" s="5">
        <f t="shared" si="5318"/>
        <v>247610.40000000002</v>
      </c>
      <c r="H6208" s="5">
        <f t="shared" si="5318"/>
        <v>236182.3</v>
      </c>
      <c r="I6208" s="5">
        <f t="shared" si="5318"/>
        <v>0</v>
      </c>
      <c r="J6208" s="5">
        <f t="shared" si="5318"/>
        <v>0</v>
      </c>
      <c r="K6208" s="5">
        <f t="shared" si="5318"/>
        <v>0</v>
      </c>
      <c r="L6208" s="5">
        <f t="shared" si="5318"/>
        <v>13332.800000000001</v>
      </c>
      <c r="M6208" s="5">
        <f t="shared" si="5262"/>
        <v>264752.7</v>
      </c>
      <c r="N6208" s="5">
        <f t="shared" si="5319"/>
        <v>264752.74122999999</v>
      </c>
      <c r="O6208" s="5">
        <f t="shared" si="5319"/>
        <v>84561.801860000007</v>
      </c>
      <c r="P6208" s="5">
        <f t="shared" si="5320"/>
        <v>264752.74122999999</v>
      </c>
      <c r="Q6208" s="5">
        <f t="shared" si="5320"/>
        <v>84561.801860000007</v>
      </c>
      <c r="R6208" s="5">
        <f t="shared" si="5320"/>
        <v>264752.74122999999</v>
      </c>
      <c r="S6208" s="5">
        <f t="shared" si="5320"/>
        <v>84561.801860000007</v>
      </c>
      <c r="T6208" s="5">
        <f t="shared" si="5320"/>
        <v>68861.034409999993</v>
      </c>
      <c r="U6208" s="5">
        <f t="shared" si="5320"/>
        <v>68861.034409999993</v>
      </c>
      <c r="V6208" s="42">
        <f t="shared" si="5320"/>
        <v>68861.034409999993</v>
      </c>
      <c r="W6208" s="5">
        <f t="shared" si="5280"/>
        <v>26.009564278761516</v>
      </c>
      <c r="X6208" s="27"/>
    </row>
    <row r="6209" spans="1:24" ht="15.75" customHeight="1" x14ac:dyDescent="0.3">
      <c r="A6209" s="4" t="s">
        <v>443</v>
      </c>
      <c r="B6209" s="4" t="s">
        <v>1781</v>
      </c>
      <c r="C6209" s="4" t="s">
        <v>263</v>
      </c>
      <c r="D6209" s="4"/>
      <c r="E6209" s="14" t="s">
        <v>1199</v>
      </c>
      <c r="F6209" s="5">
        <f t="shared" si="5318"/>
        <v>251419.9</v>
      </c>
      <c r="G6209" s="5">
        <f t="shared" si="5318"/>
        <v>247610.40000000002</v>
      </c>
      <c r="H6209" s="5">
        <f t="shared" si="5318"/>
        <v>236182.3</v>
      </c>
      <c r="I6209" s="5">
        <f t="shared" si="5318"/>
        <v>0</v>
      </c>
      <c r="J6209" s="5">
        <f t="shared" si="5318"/>
        <v>0</v>
      </c>
      <c r="K6209" s="5">
        <f t="shared" si="5318"/>
        <v>0</v>
      </c>
      <c r="L6209" s="5">
        <f t="shared" si="5318"/>
        <v>13332.800000000001</v>
      </c>
      <c r="M6209" s="5">
        <f t="shared" si="5262"/>
        <v>264752.7</v>
      </c>
      <c r="N6209" s="5">
        <f t="shared" si="5319"/>
        <v>264752.74122999999</v>
      </c>
      <c r="O6209" s="5">
        <f t="shared" si="5319"/>
        <v>84561.801860000007</v>
      </c>
      <c r="P6209" s="5">
        <f t="shared" si="5320"/>
        <v>264752.74122999999</v>
      </c>
      <c r="Q6209" s="5">
        <f t="shared" si="5320"/>
        <v>84561.801860000007</v>
      </c>
      <c r="R6209" s="5">
        <f t="shared" si="5320"/>
        <v>264752.74122999999</v>
      </c>
      <c r="S6209" s="5">
        <f t="shared" si="5320"/>
        <v>84561.801860000007</v>
      </c>
      <c r="T6209" s="5">
        <f t="shared" si="5320"/>
        <v>68861.034409999993</v>
      </c>
      <c r="U6209" s="5">
        <f t="shared" si="5320"/>
        <v>68861.034409999993</v>
      </c>
      <c r="V6209" s="42">
        <f t="shared" si="5320"/>
        <v>68861.034409999993</v>
      </c>
      <c r="W6209" s="5">
        <f t="shared" si="5280"/>
        <v>26.009564278761516</v>
      </c>
      <c r="X6209" s="27"/>
    </row>
    <row r="6210" spans="1:24" ht="63" customHeight="1" x14ac:dyDescent="0.3">
      <c r="A6210" s="4" t="s">
        <v>443</v>
      </c>
      <c r="B6210" s="4" t="s">
        <v>1781</v>
      </c>
      <c r="C6210" s="4" t="s">
        <v>264</v>
      </c>
      <c r="D6210" s="4"/>
      <c r="E6210" s="14" t="s">
        <v>1200</v>
      </c>
      <c r="F6210" s="5">
        <f t="shared" ref="F6210:L6210" si="5321">F6211+F6214</f>
        <v>251419.9</v>
      </c>
      <c r="G6210" s="5">
        <f t="shared" si="5321"/>
        <v>247610.40000000002</v>
      </c>
      <c r="H6210" s="5">
        <f t="shared" si="5321"/>
        <v>236182.3</v>
      </c>
      <c r="I6210" s="5">
        <f t="shared" si="5321"/>
        <v>0</v>
      </c>
      <c r="J6210" s="5">
        <f t="shared" si="5321"/>
        <v>0</v>
      </c>
      <c r="K6210" s="5">
        <f t="shared" si="5321"/>
        <v>0</v>
      </c>
      <c r="L6210" s="5">
        <f t="shared" si="5321"/>
        <v>13332.800000000001</v>
      </c>
      <c r="M6210" s="5">
        <f t="shared" si="5262"/>
        <v>264752.7</v>
      </c>
      <c r="N6210" s="5">
        <f>N6211+N6214</f>
        <v>264752.74122999999</v>
      </c>
      <c r="O6210" s="5">
        <f>O6211+O6214</f>
        <v>84561.801860000007</v>
      </c>
      <c r="P6210" s="5">
        <f t="shared" ref="P6210:V6210" si="5322">P6211+P6214</f>
        <v>264752.74122999999</v>
      </c>
      <c r="Q6210" s="5">
        <f t="shared" si="5322"/>
        <v>84561.801860000007</v>
      </c>
      <c r="R6210" s="5">
        <f t="shared" si="5322"/>
        <v>264752.74122999999</v>
      </c>
      <c r="S6210" s="5">
        <f t="shared" si="5322"/>
        <v>84561.801860000007</v>
      </c>
      <c r="T6210" s="5">
        <f t="shared" si="5322"/>
        <v>68861.034409999993</v>
      </c>
      <c r="U6210" s="5">
        <f t="shared" si="5322"/>
        <v>68861.034409999993</v>
      </c>
      <c r="V6210" s="42">
        <f t="shared" si="5322"/>
        <v>68861.034409999993</v>
      </c>
      <c r="W6210" s="5">
        <f t="shared" si="5280"/>
        <v>26.009564278761516</v>
      </c>
      <c r="X6210" s="27"/>
    </row>
    <row r="6211" spans="1:24" ht="110.25" customHeight="1" x14ac:dyDescent="0.3">
      <c r="A6211" s="4" t="s">
        <v>443</v>
      </c>
      <c r="B6211" s="4" t="s">
        <v>1781</v>
      </c>
      <c r="C6211" s="4" t="s">
        <v>456</v>
      </c>
      <c r="D6211" s="4"/>
      <c r="E6211" s="14" t="s">
        <v>773</v>
      </c>
      <c r="F6211" s="5">
        <f t="shared" ref="F6211:L6212" si="5323">F6212</f>
        <v>72217.5</v>
      </c>
      <c r="G6211" s="5">
        <f t="shared" si="5323"/>
        <v>64310.3</v>
      </c>
      <c r="H6211" s="5">
        <f t="shared" si="5323"/>
        <v>52882.2</v>
      </c>
      <c r="I6211" s="5">
        <f t="shared" si="5323"/>
        <v>0</v>
      </c>
      <c r="J6211" s="5">
        <f t="shared" si="5323"/>
        <v>0</v>
      </c>
      <c r="K6211" s="5">
        <f t="shared" si="5323"/>
        <v>0</v>
      </c>
      <c r="L6211" s="5">
        <f t="shared" si="5323"/>
        <v>-197.4</v>
      </c>
      <c r="M6211" s="5">
        <f t="shared" si="5262"/>
        <v>72020.100000000006</v>
      </c>
      <c r="N6211" s="5">
        <f>N6212</f>
        <v>72020.214819999994</v>
      </c>
      <c r="O6211" s="5">
        <f>O6212</f>
        <v>43160</v>
      </c>
      <c r="P6211" s="5">
        <f t="shared" ref="P6211:V6212" si="5324">P6212</f>
        <v>72020.214819999994</v>
      </c>
      <c r="Q6211" s="5">
        <f t="shared" si="5324"/>
        <v>43160</v>
      </c>
      <c r="R6211" s="5">
        <f t="shared" si="5324"/>
        <v>72020.214819999994</v>
      </c>
      <c r="S6211" s="5">
        <f t="shared" si="5324"/>
        <v>43160</v>
      </c>
      <c r="T6211" s="5">
        <f t="shared" si="5324"/>
        <v>14927.652770000001</v>
      </c>
      <c r="U6211" s="5">
        <f t="shared" si="5324"/>
        <v>14927.652770000001</v>
      </c>
      <c r="V6211" s="42">
        <f t="shared" si="5324"/>
        <v>14927.652770000001</v>
      </c>
      <c r="W6211" s="5">
        <f t="shared" si="5280"/>
        <v>20.727031719231412</v>
      </c>
      <c r="X6211" s="27"/>
    </row>
    <row r="6212" spans="1:24" ht="31.5" customHeight="1" x14ac:dyDescent="0.3">
      <c r="A6212" s="4" t="s">
        <v>443</v>
      </c>
      <c r="B6212" s="4" t="s">
        <v>1781</v>
      </c>
      <c r="C6212" s="4" t="s">
        <v>456</v>
      </c>
      <c r="D6212" s="4" t="s">
        <v>271</v>
      </c>
      <c r="E6212" s="14" t="s">
        <v>539</v>
      </c>
      <c r="F6212" s="5">
        <f t="shared" si="5323"/>
        <v>72217.5</v>
      </c>
      <c r="G6212" s="5">
        <f t="shared" si="5323"/>
        <v>64310.3</v>
      </c>
      <c r="H6212" s="5">
        <f t="shared" si="5323"/>
        <v>52882.2</v>
      </c>
      <c r="I6212" s="5">
        <f t="shared" si="5323"/>
        <v>0</v>
      </c>
      <c r="J6212" s="5">
        <f t="shared" si="5323"/>
        <v>0</v>
      </c>
      <c r="K6212" s="5">
        <f t="shared" si="5323"/>
        <v>0</v>
      </c>
      <c r="L6212" s="5">
        <f t="shared" si="5323"/>
        <v>-197.4</v>
      </c>
      <c r="M6212" s="5">
        <f t="shared" si="5262"/>
        <v>72020.100000000006</v>
      </c>
      <c r="N6212" s="5">
        <f>N6213</f>
        <v>72020.214819999994</v>
      </c>
      <c r="O6212" s="5">
        <f>O6213</f>
        <v>43160</v>
      </c>
      <c r="P6212" s="5">
        <f t="shared" si="5324"/>
        <v>72020.214819999994</v>
      </c>
      <c r="Q6212" s="5">
        <f t="shared" si="5324"/>
        <v>43160</v>
      </c>
      <c r="R6212" s="5">
        <f t="shared" si="5324"/>
        <v>72020.214819999994</v>
      </c>
      <c r="S6212" s="5">
        <f t="shared" si="5324"/>
        <v>43160</v>
      </c>
      <c r="T6212" s="5">
        <f t="shared" si="5324"/>
        <v>14927.652770000001</v>
      </c>
      <c r="U6212" s="5">
        <f t="shared" si="5324"/>
        <v>14927.652770000001</v>
      </c>
      <c r="V6212" s="42">
        <f t="shared" si="5324"/>
        <v>14927.652770000001</v>
      </c>
      <c r="W6212" s="5">
        <f t="shared" si="5280"/>
        <v>20.727031719231412</v>
      </c>
      <c r="X6212" s="27"/>
    </row>
    <row r="6213" spans="1:24" ht="15.75" customHeight="1" x14ac:dyDescent="0.3">
      <c r="A6213" s="4" t="s">
        <v>443</v>
      </c>
      <c r="B6213" s="4" t="s">
        <v>1781</v>
      </c>
      <c r="C6213" s="4" t="s">
        <v>456</v>
      </c>
      <c r="D6213" s="4" t="s">
        <v>270</v>
      </c>
      <c r="E6213" s="14" t="s">
        <v>540</v>
      </c>
      <c r="F6213" s="5">
        <v>72217.5</v>
      </c>
      <c r="G6213" s="5">
        <v>64310.3</v>
      </c>
      <c r="H6213" s="5">
        <v>52882.2</v>
      </c>
      <c r="I6213" s="5"/>
      <c r="J6213" s="5"/>
      <c r="K6213" s="5"/>
      <c r="L6213" s="5">
        <v>-197.4</v>
      </c>
      <c r="M6213" s="5">
        <f t="shared" si="5262"/>
        <v>72020.100000000006</v>
      </c>
      <c r="N6213" s="5">
        <v>72020.214819999994</v>
      </c>
      <c r="O6213" s="5">
        <v>43160</v>
      </c>
      <c r="P6213" s="5">
        <f>N6213</f>
        <v>72020.214819999994</v>
      </c>
      <c r="Q6213" s="5">
        <f>O6213</f>
        <v>43160</v>
      </c>
      <c r="R6213" s="5">
        <f>N6213</f>
        <v>72020.214819999994</v>
      </c>
      <c r="S6213" s="5">
        <f>O6213</f>
        <v>43160</v>
      </c>
      <c r="T6213" s="5">
        <v>14927.652770000001</v>
      </c>
      <c r="U6213" s="5">
        <f>T6213</f>
        <v>14927.652770000001</v>
      </c>
      <c r="V6213" s="42">
        <f>T6213</f>
        <v>14927.652770000001</v>
      </c>
      <c r="W6213" s="5">
        <f t="shared" si="5280"/>
        <v>20.727031719231412</v>
      </c>
      <c r="X6213" s="27"/>
    </row>
    <row r="6214" spans="1:24" ht="63" customHeight="1" x14ac:dyDescent="0.3">
      <c r="A6214" s="4" t="s">
        <v>443</v>
      </c>
      <c r="B6214" s="4" t="s">
        <v>1781</v>
      </c>
      <c r="C6214" s="4" t="s">
        <v>457</v>
      </c>
      <c r="D6214" s="4"/>
      <c r="E6214" s="14" t="s">
        <v>774</v>
      </c>
      <c r="F6214" s="5">
        <f t="shared" ref="F6214:L6215" si="5325">F6215</f>
        <v>179202.4</v>
      </c>
      <c r="G6214" s="5">
        <f t="shared" si="5325"/>
        <v>183300.1</v>
      </c>
      <c r="H6214" s="5">
        <f t="shared" si="5325"/>
        <v>183300.1</v>
      </c>
      <c r="I6214" s="5">
        <f t="shared" si="5325"/>
        <v>0</v>
      </c>
      <c r="J6214" s="5">
        <f t="shared" si="5325"/>
        <v>0</v>
      </c>
      <c r="K6214" s="5">
        <f t="shared" si="5325"/>
        <v>0</v>
      </c>
      <c r="L6214" s="5">
        <f t="shared" si="5325"/>
        <v>13530.2</v>
      </c>
      <c r="M6214" s="5">
        <f t="shared" si="5262"/>
        <v>192732.6</v>
      </c>
      <c r="N6214" s="5">
        <f>N6215</f>
        <v>192732.52640999999</v>
      </c>
      <c r="O6214" s="5">
        <f>O6215</f>
        <v>41401.80186</v>
      </c>
      <c r="P6214" s="5">
        <f t="shared" ref="P6214:V6215" si="5326">P6215</f>
        <v>192732.52640999999</v>
      </c>
      <c r="Q6214" s="5">
        <f t="shared" si="5326"/>
        <v>41401.80186</v>
      </c>
      <c r="R6214" s="5">
        <f t="shared" si="5326"/>
        <v>192732.52640999999</v>
      </c>
      <c r="S6214" s="5">
        <f t="shared" si="5326"/>
        <v>41401.80186</v>
      </c>
      <c r="T6214" s="5">
        <f t="shared" si="5326"/>
        <v>53933.38164</v>
      </c>
      <c r="U6214" s="5">
        <f t="shared" si="5326"/>
        <v>53933.38164</v>
      </c>
      <c r="V6214" s="42">
        <f t="shared" si="5326"/>
        <v>53933.38164</v>
      </c>
      <c r="W6214" s="5">
        <f t="shared" si="5280"/>
        <v>27.983538972175094</v>
      </c>
      <c r="X6214" s="27"/>
    </row>
    <row r="6215" spans="1:24" ht="31.5" customHeight="1" x14ac:dyDescent="0.3">
      <c r="A6215" s="4" t="s">
        <v>443</v>
      </c>
      <c r="B6215" s="4" t="s">
        <v>1781</v>
      </c>
      <c r="C6215" s="4" t="s">
        <v>457</v>
      </c>
      <c r="D6215" s="4" t="s">
        <v>271</v>
      </c>
      <c r="E6215" s="14" t="s">
        <v>539</v>
      </c>
      <c r="F6215" s="5">
        <f t="shared" si="5325"/>
        <v>179202.4</v>
      </c>
      <c r="G6215" s="5">
        <f t="shared" si="5325"/>
        <v>183300.1</v>
      </c>
      <c r="H6215" s="5">
        <f t="shared" si="5325"/>
        <v>183300.1</v>
      </c>
      <c r="I6215" s="5">
        <f t="shared" si="5325"/>
        <v>0</v>
      </c>
      <c r="J6215" s="5">
        <f t="shared" si="5325"/>
        <v>0</v>
      </c>
      <c r="K6215" s="5">
        <f t="shared" si="5325"/>
        <v>0</v>
      </c>
      <c r="L6215" s="5">
        <f t="shared" si="5325"/>
        <v>13530.2</v>
      </c>
      <c r="M6215" s="5">
        <f t="shared" si="5262"/>
        <v>192732.6</v>
      </c>
      <c r="N6215" s="5">
        <f>N6216</f>
        <v>192732.52640999999</v>
      </c>
      <c r="O6215" s="5">
        <f>O6216</f>
        <v>41401.80186</v>
      </c>
      <c r="P6215" s="5">
        <f t="shared" si="5326"/>
        <v>192732.52640999999</v>
      </c>
      <c r="Q6215" s="5">
        <f t="shared" si="5326"/>
        <v>41401.80186</v>
      </c>
      <c r="R6215" s="5">
        <f t="shared" si="5326"/>
        <v>192732.52640999999</v>
      </c>
      <c r="S6215" s="5">
        <f t="shared" si="5326"/>
        <v>41401.80186</v>
      </c>
      <c r="T6215" s="5">
        <f t="shared" si="5326"/>
        <v>53933.38164</v>
      </c>
      <c r="U6215" s="5">
        <f t="shared" si="5326"/>
        <v>53933.38164</v>
      </c>
      <c r="V6215" s="42">
        <f t="shared" si="5326"/>
        <v>53933.38164</v>
      </c>
      <c r="W6215" s="5">
        <f t="shared" si="5280"/>
        <v>27.983538972175094</v>
      </c>
      <c r="X6215" s="27"/>
    </row>
    <row r="6216" spans="1:24" ht="15.75" customHeight="1" x14ac:dyDescent="0.3">
      <c r="A6216" s="4" t="s">
        <v>443</v>
      </c>
      <c r="B6216" s="4" t="s">
        <v>1781</v>
      </c>
      <c r="C6216" s="4" t="s">
        <v>457</v>
      </c>
      <c r="D6216" s="4" t="s">
        <v>270</v>
      </c>
      <c r="E6216" s="14" t="s">
        <v>540</v>
      </c>
      <c r="F6216" s="5">
        <v>179202.4</v>
      </c>
      <c r="G6216" s="5">
        <v>183300.1</v>
      </c>
      <c r="H6216" s="5">
        <v>183300.1</v>
      </c>
      <c r="I6216" s="5"/>
      <c r="J6216" s="5"/>
      <c r="K6216" s="5"/>
      <c r="L6216" s="5">
        <v>13530.2</v>
      </c>
      <c r="M6216" s="5">
        <f t="shared" si="5262"/>
        <v>192732.6</v>
      </c>
      <c r="N6216" s="5">
        <v>192732.52640999999</v>
      </c>
      <c r="O6216" s="5">
        <v>41401.80186</v>
      </c>
      <c r="P6216" s="5">
        <f>N6216</f>
        <v>192732.52640999999</v>
      </c>
      <c r="Q6216" s="5">
        <f>O6216</f>
        <v>41401.80186</v>
      </c>
      <c r="R6216" s="5">
        <f>N6216</f>
        <v>192732.52640999999</v>
      </c>
      <c r="S6216" s="5">
        <f>O6216</f>
        <v>41401.80186</v>
      </c>
      <c r="T6216" s="5">
        <v>53933.38164</v>
      </c>
      <c r="U6216" s="5">
        <f>T6216</f>
        <v>53933.38164</v>
      </c>
      <c r="V6216" s="42">
        <f>T6216</f>
        <v>53933.38164</v>
      </c>
      <c r="W6216" s="5">
        <f t="shared" si="5280"/>
        <v>27.983538972175094</v>
      </c>
      <c r="X6216" s="27"/>
    </row>
    <row r="6217" spans="1:24" s="10" customFormat="1" ht="15.75" customHeight="1" x14ac:dyDescent="0.3">
      <c r="A6217" s="9" t="s">
        <v>443</v>
      </c>
      <c r="B6217" s="9" t="s">
        <v>1782</v>
      </c>
      <c r="C6217" s="9"/>
      <c r="D6217" s="9"/>
      <c r="E6217" s="13" t="s">
        <v>527</v>
      </c>
      <c r="F6217" s="11">
        <f t="shared" ref="F6217:L6217" si="5327">F6218+F6224</f>
        <v>2658.5</v>
      </c>
      <c r="G6217" s="11">
        <f t="shared" si="5327"/>
        <v>2450.2000000000003</v>
      </c>
      <c r="H6217" s="11">
        <f t="shared" si="5327"/>
        <v>2235.8000000000002</v>
      </c>
      <c r="I6217" s="11">
        <f t="shared" si="5327"/>
        <v>0</v>
      </c>
      <c r="J6217" s="11">
        <f t="shared" si="5327"/>
        <v>0</v>
      </c>
      <c r="K6217" s="11">
        <f t="shared" si="5327"/>
        <v>0</v>
      </c>
      <c r="L6217" s="11">
        <f t="shared" si="5327"/>
        <v>0</v>
      </c>
      <c r="M6217" s="11">
        <f t="shared" si="5262"/>
        <v>2658.5</v>
      </c>
      <c r="N6217" s="11">
        <f>N6218+N6224</f>
        <v>2683.4639999999999</v>
      </c>
      <c r="O6217" s="11">
        <f>O6218+O6224</f>
        <v>1805.6030000000001</v>
      </c>
      <c r="P6217" s="11">
        <f t="shared" ref="P6217:V6217" si="5328">P6218+P6224</f>
        <v>2683.4639999999999</v>
      </c>
      <c r="Q6217" s="11">
        <f t="shared" si="5328"/>
        <v>1805.6030000000001</v>
      </c>
      <c r="R6217" s="11">
        <f t="shared" si="5328"/>
        <v>0</v>
      </c>
      <c r="S6217" s="11">
        <f t="shared" si="5328"/>
        <v>0</v>
      </c>
      <c r="T6217" s="11">
        <f t="shared" si="5328"/>
        <v>2473.1965</v>
      </c>
      <c r="U6217" s="11">
        <f t="shared" si="5328"/>
        <v>2473.1965</v>
      </c>
      <c r="V6217" s="41">
        <f t="shared" si="5328"/>
        <v>0</v>
      </c>
      <c r="W6217" s="11">
        <f t="shared" si="5280"/>
        <v>92.164325662650953</v>
      </c>
      <c r="X6217" s="26"/>
    </row>
    <row r="6218" spans="1:24" ht="31.5" customHeight="1" x14ac:dyDescent="0.3">
      <c r="A6218" s="4" t="s">
        <v>443</v>
      </c>
      <c r="B6218" s="4" t="s">
        <v>1782</v>
      </c>
      <c r="C6218" s="4" t="s">
        <v>262</v>
      </c>
      <c r="D6218" s="4"/>
      <c r="E6218" s="14" t="s">
        <v>1192</v>
      </c>
      <c r="F6218" s="5">
        <f t="shared" ref="F6218:L6222" si="5329">F6219</f>
        <v>191.60000000000002</v>
      </c>
      <c r="G6218" s="5">
        <f t="shared" si="5329"/>
        <v>188.8</v>
      </c>
      <c r="H6218" s="5">
        <f t="shared" si="5329"/>
        <v>180.1</v>
      </c>
      <c r="I6218" s="5">
        <f t="shared" si="5329"/>
        <v>0</v>
      </c>
      <c r="J6218" s="5">
        <f t="shared" si="5329"/>
        <v>0</v>
      </c>
      <c r="K6218" s="5">
        <f t="shared" si="5329"/>
        <v>0</v>
      </c>
      <c r="L6218" s="5">
        <f t="shared" si="5329"/>
        <v>0</v>
      </c>
      <c r="M6218" s="5">
        <f t="shared" si="5262"/>
        <v>191.60000000000002</v>
      </c>
      <c r="N6218" s="5">
        <f t="shared" ref="N6218:O6222" si="5330">N6219</f>
        <v>191.66399999999999</v>
      </c>
      <c r="O6218" s="5">
        <f t="shared" si="5330"/>
        <v>152.828</v>
      </c>
      <c r="P6218" s="5">
        <f t="shared" ref="P6218:V6222" si="5331">P6219</f>
        <v>191.66399999999999</v>
      </c>
      <c r="Q6218" s="5">
        <f t="shared" si="5331"/>
        <v>152.828</v>
      </c>
      <c r="R6218" s="5">
        <f t="shared" si="5331"/>
        <v>0</v>
      </c>
      <c r="S6218" s="5">
        <f t="shared" si="5331"/>
        <v>0</v>
      </c>
      <c r="T6218" s="5">
        <f t="shared" si="5331"/>
        <v>13.760120000000001</v>
      </c>
      <c r="U6218" s="5">
        <f t="shared" si="5331"/>
        <v>13.760120000000001</v>
      </c>
      <c r="V6218" s="42">
        <f t="shared" si="5331"/>
        <v>0</v>
      </c>
      <c r="W6218" s="5">
        <f t="shared" si="5280"/>
        <v>7.1792929292929299</v>
      </c>
      <c r="X6218" s="27"/>
    </row>
    <row r="6219" spans="1:24" ht="15.75" customHeight="1" x14ac:dyDescent="0.3">
      <c r="A6219" s="4" t="s">
        <v>443</v>
      </c>
      <c r="B6219" s="4" t="s">
        <v>1782</v>
      </c>
      <c r="C6219" s="4" t="s">
        <v>263</v>
      </c>
      <c r="D6219" s="4"/>
      <c r="E6219" s="14" t="s">
        <v>1199</v>
      </c>
      <c r="F6219" s="5">
        <f t="shared" si="5329"/>
        <v>191.60000000000002</v>
      </c>
      <c r="G6219" s="5">
        <f t="shared" si="5329"/>
        <v>188.8</v>
      </c>
      <c r="H6219" s="5">
        <f t="shared" si="5329"/>
        <v>180.1</v>
      </c>
      <c r="I6219" s="5">
        <f t="shared" si="5329"/>
        <v>0</v>
      </c>
      <c r="J6219" s="5">
        <f t="shared" si="5329"/>
        <v>0</v>
      </c>
      <c r="K6219" s="5">
        <f t="shared" si="5329"/>
        <v>0</v>
      </c>
      <c r="L6219" s="5">
        <f t="shared" si="5329"/>
        <v>0</v>
      </c>
      <c r="M6219" s="5">
        <f t="shared" si="5262"/>
        <v>191.60000000000002</v>
      </c>
      <c r="N6219" s="5">
        <f t="shared" si="5330"/>
        <v>191.66399999999999</v>
      </c>
      <c r="O6219" s="5">
        <f t="shared" si="5330"/>
        <v>152.828</v>
      </c>
      <c r="P6219" s="5">
        <f t="shared" si="5331"/>
        <v>191.66399999999999</v>
      </c>
      <c r="Q6219" s="5">
        <f t="shared" si="5331"/>
        <v>152.828</v>
      </c>
      <c r="R6219" s="5">
        <f t="shared" si="5331"/>
        <v>0</v>
      </c>
      <c r="S6219" s="5">
        <f t="shared" si="5331"/>
        <v>0</v>
      </c>
      <c r="T6219" s="5">
        <f t="shared" si="5331"/>
        <v>13.760120000000001</v>
      </c>
      <c r="U6219" s="5">
        <f t="shared" si="5331"/>
        <v>13.760120000000001</v>
      </c>
      <c r="V6219" s="42">
        <f t="shared" si="5331"/>
        <v>0</v>
      </c>
      <c r="W6219" s="5">
        <f t="shared" si="5280"/>
        <v>7.1792929292929299</v>
      </c>
      <c r="X6219" s="27"/>
    </row>
    <row r="6220" spans="1:24" ht="63" customHeight="1" x14ac:dyDescent="0.3">
      <c r="A6220" s="4" t="s">
        <v>443</v>
      </c>
      <c r="B6220" s="4" t="s">
        <v>1782</v>
      </c>
      <c r="C6220" s="4" t="s">
        <v>264</v>
      </c>
      <c r="D6220" s="4"/>
      <c r="E6220" s="14" t="s">
        <v>1200</v>
      </c>
      <c r="F6220" s="5">
        <f t="shared" si="5329"/>
        <v>191.60000000000002</v>
      </c>
      <c r="G6220" s="5">
        <f t="shared" si="5329"/>
        <v>188.8</v>
      </c>
      <c r="H6220" s="5">
        <f t="shared" si="5329"/>
        <v>180.1</v>
      </c>
      <c r="I6220" s="5">
        <f t="shared" si="5329"/>
        <v>0</v>
      </c>
      <c r="J6220" s="5">
        <f t="shared" si="5329"/>
        <v>0</v>
      </c>
      <c r="K6220" s="5">
        <f t="shared" si="5329"/>
        <v>0</v>
      </c>
      <c r="L6220" s="5">
        <f t="shared" si="5329"/>
        <v>0</v>
      </c>
      <c r="M6220" s="5">
        <f t="shared" si="5262"/>
        <v>191.60000000000002</v>
      </c>
      <c r="N6220" s="5">
        <f t="shared" si="5330"/>
        <v>191.66399999999999</v>
      </c>
      <c r="O6220" s="5">
        <f t="shared" si="5330"/>
        <v>152.828</v>
      </c>
      <c r="P6220" s="5">
        <f t="shared" si="5331"/>
        <v>191.66399999999999</v>
      </c>
      <c r="Q6220" s="5">
        <f t="shared" si="5331"/>
        <v>152.828</v>
      </c>
      <c r="R6220" s="5">
        <f t="shared" si="5331"/>
        <v>0</v>
      </c>
      <c r="S6220" s="5">
        <f t="shared" si="5331"/>
        <v>0</v>
      </c>
      <c r="T6220" s="5">
        <f t="shared" si="5331"/>
        <v>13.760120000000001</v>
      </c>
      <c r="U6220" s="5">
        <f t="shared" si="5331"/>
        <v>13.760120000000001</v>
      </c>
      <c r="V6220" s="42">
        <f t="shared" si="5331"/>
        <v>0</v>
      </c>
      <c r="W6220" s="5">
        <f t="shared" si="5280"/>
        <v>7.1792929292929299</v>
      </c>
      <c r="X6220" s="27"/>
    </row>
    <row r="6221" spans="1:24" ht="47.25" customHeight="1" x14ac:dyDescent="0.3">
      <c r="A6221" s="4" t="s">
        <v>443</v>
      </c>
      <c r="B6221" s="4" t="s">
        <v>1782</v>
      </c>
      <c r="C6221" s="4" t="s">
        <v>261</v>
      </c>
      <c r="D6221" s="4"/>
      <c r="E6221" s="14" t="s">
        <v>772</v>
      </c>
      <c r="F6221" s="5">
        <f t="shared" si="5329"/>
        <v>191.60000000000002</v>
      </c>
      <c r="G6221" s="5">
        <f t="shared" si="5329"/>
        <v>188.8</v>
      </c>
      <c r="H6221" s="5">
        <f t="shared" si="5329"/>
        <v>180.1</v>
      </c>
      <c r="I6221" s="5">
        <f t="shared" si="5329"/>
        <v>0</v>
      </c>
      <c r="J6221" s="5">
        <f t="shared" si="5329"/>
        <v>0</v>
      </c>
      <c r="K6221" s="5">
        <f t="shared" si="5329"/>
        <v>0</v>
      </c>
      <c r="L6221" s="5">
        <f t="shared" si="5329"/>
        <v>0</v>
      </c>
      <c r="M6221" s="5">
        <f t="shared" si="5262"/>
        <v>191.60000000000002</v>
      </c>
      <c r="N6221" s="5">
        <f t="shared" si="5330"/>
        <v>191.66399999999999</v>
      </c>
      <c r="O6221" s="5">
        <f t="shared" si="5330"/>
        <v>152.828</v>
      </c>
      <c r="P6221" s="5">
        <f t="shared" si="5331"/>
        <v>191.66399999999999</v>
      </c>
      <c r="Q6221" s="5">
        <f t="shared" si="5331"/>
        <v>152.828</v>
      </c>
      <c r="R6221" s="5">
        <f t="shared" si="5331"/>
        <v>0</v>
      </c>
      <c r="S6221" s="5">
        <f t="shared" si="5331"/>
        <v>0</v>
      </c>
      <c r="T6221" s="5">
        <f t="shared" si="5331"/>
        <v>13.760120000000001</v>
      </c>
      <c r="U6221" s="5">
        <f t="shared" si="5331"/>
        <v>13.760120000000001</v>
      </c>
      <c r="V6221" s="42">
        <f t="shared" si="5331"/>
        <v>0</v>
      </c>
      <c r="W6221" s="5">
        <f t="shared" ref="W6221:W6284" si="5332">T6221/N6221*100</f>
        <v>7.1792929292929299</v>
      </c>
      <c r="X6221" s="27"/>
    </row>
    <row r="6222" spans="1:24" ht="31.5" customHeight="1" x14ac:dyDescent="0.3">
      <c r="A6222" s="4" t="s">
        <v>443</v>
      </c>
      <c r="B6222" s="4" t="s">
        <v>1782</v>
      </c>
      <c r="C6222" s="4" t="s">
        <v>261</v>
      </c>
      <c r="D6222" s="4" t="s">
        <v>11</v>
      </c>
      <c r="E6222" s="14" t="s">
        <v>531</v>
      </c>
      <c r="F6222" s="5">
        <f t="shared" si="5329"/>
        <v>191.60000000000002</v>
      </c>
      <c r="G6222" s="5">
        <f t="shared" si="5329"/>
        <v>188.8</v>
      </c>
      <c r="H6222" s="5">
        <f t="shared" si="5329"/>
        <v>180.1</v>
      </c>
      <c r="I6222" s="5">
        <f t="shared" si="5329"/>
        <v>0</v>
      </c>
      <c r="J6222" s="5">
        <f t="shared" si="5329"/>
        <v>0</v>
      </c>
      <c r="K6222" s="5">
        <f t="shared" si="5329"/>
        <v>0</v>
      </c>
      <c r="L6222" s="5">
        <f t="shared" si="5329"/>
        <v>0</v>
      </c>
      <c r="M6222" s="5">
        <f t="shared" si="5262"/>
        <v>191.60000000000002</v>
      </c>
      <c r="N6222" s="5">
        <f t="shared" si="5330"/>
        <v>191.66399999999999</v>
      </c>
      <c r="O6222" s="5">
        <f t="shared" si="5330"/>
        <v>152.828</v>
      </c>
      <c r="P6222" s="5">
        <f t="shared" si="5331"/>
        <v>191.66399999999999</v>
      </c>
      <c r="Q6222" s="5">
        <f t="shared" si="5331"/>
        <v>152.828</v>
      </c>
      <c r="R6222" s="5">
        <f t="shared" si="5331"/>
        <v>0</v>
      </c>
      <c r="S6222" s="5">
        <f t="shared" si="5331"/>
        <v>0</v>
      </c>
      <c r="T6222" s="5">
        <f t="shared" si="5331"/>
        <v>13.760120000000001</v>
      </c>
      <c r="U6222" s="5">
        <f t="shared" si="5331"/>
        <v>13.760120000000001</v>
      </c>
      <c r="V6222" s="42">
        <f t="shared" si="5331"/>
        <v>0</v>
      </c>
      <c r="W6222" s="5">
        <f t="shared" si="5332"/>
        <v>7.1792929292929299</v>
      </c>
      <c r="X6222" s="27"/>
    </row>
    <row r="6223" spans="1:24" ht="31.5" customHeight="1" x14ac:dyDescent="0.3">
      <c r="A6223" s="4" t="s">
        <v>443</v>
      </c>
      <c r="B6223" s="4" t="s">
        <v>1782</v>
      </c>
      <c r="C6223" s="4" t="s">
        <v>261</v>
      </c>
      <c r="D6223" s="4" t="s">
        <v>12</v>
      </c>
      <c r="E6223" s="14" t="s">
        <v>532</v>
      </c>
      <c r="F6223" s="5">
        <v>191.60000000000002</v>
      </c>
      <c r="G6223" s="5">
        <v>188.8</v>
      </c>
      <c r="H6223" s="5">
        <v>180.1</v>
      </c>
      <c r="I6223" s="5"/>
      <c r="J6223" s="5"/>
      <c r="K6223" s="5"/>
      <c r="L6223" s="5"/>
      <c r="M6223" s="5">
        <f t="shared" si="5262"/>
        <v>191.60000000000002</v>
      </c>
      <c r="N6223" s="5">
        <f>90.73548+100.92852</f>
        <v>191.66399999999999</v>
      </c>
      <c r="O6223" s="5">
        <v>152.828</v>
      </c>
      <c r="P6223" s="5">
        <f>N6223</f>
        <v>191.66399999999999</v>
      </c>
      <c r="Q6223" s="5">
        <f>O6223</f>
        <v>152.828</v>
      </c>
      <c r="R6223" s="5">
        <v>0</v>
      </c>
      <c r="S6223" s="5">
        <v>0</v>
      </c>
      <c r="T6223" s="5">
        <v>13.760120000000001</v>
      </c>
      <c r="U6223" s="5">
        <f>T6223</f>
        <v>13.760120000000001</v>
      </c>
      <c r="V6223" s="42">
        <v>0</v>
      </c>
      <c r="W6223" s="5">
        <f t="shared" si="5332"/>
        <v>7.1792929292929299</v>
      </c>
      <c r="X6223" s="27"/>
    </row>
    <row r="6224" spans="1:24" ht="31.5" customHeight="1" x14ac:dyDescent="0.3">
      <c r="A6224" s="4" t="s">
        <v>443</v>
      </c>
      <c r="B6224" s="4" t="s">
        <v>1782</v>
      </c>
      <c r="C6224" s="4" t="s">
        <v>22</v>
      </c>
      <c r="D6224" s="4"/>
      <c r="E6224" s="14" t="s">
        <v>802</v>
      </c>
      <c r="F6224" s="5">
        <f t="shared" ref="F6224:L6225" si="5333">F6225</f>
        <v>2466.9</v>
      </c>
      <c r="G6224" s="5">
        <f t="shared" si="5333"/>
        <v>2261.4</v>
      </c>
      <c r="H6224" s="5">
        <f t="shared" si="5333"/>
        <v>2055.7000000000003</v>
      </c>
      <c r="I6224" s="5">
        <f t="shared" si="5333"/>
        <v>0</v>
      </c>
      <c r="J6224" s="5">
        <f t="shared" si="5333"/>
        <v>0</v>
      </c>
      <c r="K6224" s="5">
        <f t="shared" si="5333"/>
        <v>0</v>
      </c>
      <c r="L6224" s="5">
        <f t="shared" si="5333"/>
        <v>0</v>
      </c>
      <c r="M6224" s="5">
        <f t="shared" si="5262"/>
        <v>2466.9</v>
      </c>
      <c r="N6224" s="5">
        <f>N6225</f>
        <v>2491.7999999999997</v>
      </c>
      <c r="O6224" s="5">
        <f>O6225</f>
        <v>1652.7750000000001</v>
      </c>
      <c r="P6224" s="5">
        <f t="shared" ref="P6224:V6225" si="5334">P6225</f>
        <v>2491.7999999999997</v>
      </c>
      <c r="Q6224" s="5">
        <f t="shared" si="5334"/>
        <v>1652.7750000000001</v>
      </c>
      <c r="R6224" s="5">
        <f t="shared" si="5334"/>
        <v>0</v>
      </c>
      <c r="S6224" s="5">
        <f t="shared" si="5334"/>
        <v>0</v>
      </c>
      <c r="T6224" s="5">
        <f t="shared" si="5334"/>
        <v>2459.4363800000001</v>
      </c>
      <c r="U6224" s="5">
        <f t="shared" si="5334"/>
        <v>2459.4363800000001</v>
      </c>
      <c r="V6224" s="42">
        <f t="shared" si="5334"/>
        <v>0</v>
      </c>
      <c r="W6224" s="5">
        <f t="shared" si="5332"/>
        <v>98.701195119993585</v>
      </c>
      <c r="X6224" s="27"/>
    </row>
    <row r="6225" spans="1:24" ht="15.75" customHeight="1" x14ac:dyDescent="0.3">
      <c r="A6225" s="4" t="s">
        <v>443</v>
      </c>
      <c r="B6225" s="4" t="s">
        <v>1782</v>
      </c>
      <c r="C6225" s="4" t="s">
        <v>23</v>
      </c>
      <c r="D6225" s="4"/>
      <c r="E6225" s="14" t="s">
        <v>809</v>
      </c>
      <c r="F6225" s="5">
        <f t="shared" si="5333"/>
        <v>2466.9</v>
      </c>
      <c r="G6225" s="5">
        <f t="shared" si="5333"/>
        <v>2261.4</v>
      </c>
      <c r="H6225" s="5">
        <f t="shared" si="5333"/>
        <v>2055.7000000000003</v>
      </c>
      <c r="I6225" s="5">
        <f t="shared" si="5333"/>
        <v>0</v>
      </c>
      <c r="J6225" s="5">
        <f t="shared" si="5333"/>
        <v>0</v>
      </c>
      <c r="K6225" s="5">
        <f t="shared" si="5333"/>
        <v>0</v>
      </c>
      <c r="L6225" s="5">
        <f t="shared" si="5333"/>
        <v>0</v>
      </c>
      <c r="M6225" s="5">
        <f t="shared" si="5262"/>
        <v>2466.9</v>
      </c>
      <c r="N6225" s="5">
        <f>N6226</f>
        <v>2491.7999999999997</v>
      </c>
      <c r="O6225" s="5">
        <f>O6226</f>
        <v>1652.7750000000001</v>
      </c>
      <c r="P6225" s="5">
        <f t="shared" si="5334"/>
        <v>2491.7999999999997</v>
      </c>
      <c r="Q6225" s="5">
        <f t="shared" si="5334"/>
        <v>1652.7750000000001</v>
      </c>
      <c r="R6225" s="5">
        <f t="shared" si="5334"/>
        <v>0</v>
      </c>
      <c r="S6225" s="5">
        <f t="shared" si="5334"/>
        <v>0</v>
      </c>
      <c r="T6225" s="5">
        <f t="shared" si="5334"/>
        <v>2459.4363800000001</v>
      </c>
      <c r="U6225" s="5">
        <f t="shared" si="5334"/>
        <v>2459.4363800000001</v>
      </c>
      <c r="V6225" s="42">
        <f t="shared" si="5334"/>
        <v>0</v>
      </c>
      <c r="W6225" s="5">
        <f t="shared" si="5332"/>
        <v>98.701195119993585</v>
      </c>
      <c r="X6225" s="27"/>
    </row>
    <row r="6226" spans="1:24" ht="78.75" customHeight="1" x14ac:dyDescent="0.3">
      <c r="A6226" s="4" t="s">
        <v>443</v>
      </c>
      <c r="B6226" s="4" t="s">
        <v>1782</v>
      </c>
      <c r="C6226" s="4" t="s">
        <v>458</v>
      </c>
      <c r="D6226" s="4"/>
      <c r="E6226" s="14" t="s">
        <v>820</v>
      </c>
      <c r="F6226" s="5">
        <f t="shared" ref="F6226:L6226" si="5335">F6227+F6230</f>
        <v>2466.9</v>
      </c>
      <c r="G6226" s="5">
        <f t="shared" si="5335"/>
        <v>2261.4</v>
      </c>
      <c r="H6226" s="5">
        <f t="shared" si="5335"/>
        <v>2055.7000000000003</v>
      </c>
      <c r="I6226" s="5">
        <f t="shared" si="5335"/>
        <v>0</v>
      </c>
      <c r="J6226" s="5">
        <f t="shared" si="5335"/>
        <v>0</v>
      </c>
      <c r="K6226" s="5">
        <f t="shared" si="5335"/>
        <v>0</v>
      </c>
      <c r="L6226" s="5">
        <f t="shared" si="5335"/>
        <v>0</v>
      </c>
      <c r="M6226" s="5">
        <f t="shared" si="5262"/>
        <v>2466.9</v>
      </c>
      <c r="N6226" s="5">
        <f>N6227+N6230</f>
        <v>2491.7999999999997</v>
      </c>
      <c r="O6226" s="5">
        <f>O6227+O6230</f>
        <v>1652.7750000000001</v>
      </c>
      <c r="P6226" s="5">
        <f t="shared" ref="P6226:V6226" si="5336">P6227+P6230</f>
        <v>2491.7999999999997</v>
      </c>
      <c r="Q6226" s="5">
        <f t="shared" si="5336"/>
        <v>1652.7750000000001</v>
      </c>
      <c r="R6226" s="5">
        <f t="shared" si="5336"/>
        <v>0</v>
      </c>
      <c r="S6226" s="5">
        <f t="shared" si="5336"/>
        <v>0</v>
      </c>
      <c r="T6226" s="5">
        <f t="shared" si="5336"/>
        <v>2459.4363800000001</v>
      </c>
      <c r="U6226" s="5">
        <f t="shared" si="5336"/>
        <v>2459.4363800000001</v>
      </c>
      <c r="V6226" s="42">
        <f t="shared" si="5336"/>
        <v>0</v>
      </c>
      <c r="W6226" s="5">
        <f t="shared" si="5332"/>
        <v>98.701195119993585</v>
      </c>
      <c r="X6226" s="27"/>
    </row>
    <row r="6227" spans="1:24" ht="78.75" customHeight="1" x14ac:dyDescent="0.3">
      <c r="A6227" s="4" t="s">
        <v>443</v>
      </c>
      <c r="B6227" s="4" t="s">
        <v>1782</v>
      </c>
      <c r="C6227" s="4" t="s">
        <v>458</v>
      </c>
      <c r="D6227" s="4" t="s">
        <v>18</v>
      </c>
      <c r="E6227" s="14" t="s">
        <v>528</v>
      </c>
      <c r="F6227" s="5">
        <f t="shared" ref="F6227:L6227" si="5337">F6228+F6229</f>
        <v>2373.1</v>
      </c>
      <c r="G6227" s="5">
        <f t="shared" si="5337"/>
        <v>2175.4</v>
      </c>
      <c r="H6227" s="5">
        <f t="shared" si="5337"/>
        <v>1977.6000000000001</v>
      </c>
      <c r="I6227" s="5">
        <f t="shared" si="5337"/>
        <v>0</v>
      </c>
      <c r="J6227" s="5">
        <f t="shared" si="5337"/>
        <v>0</v>
      </c>
      <c r="K6227" s="5">
        <f t="shared" si="5337"/>
        <v>0</v>
      </c>
      <c r="L6227" s="5">
        <f t="shared" si="5337"/>
        <v>0</v>
      </c>
      <c r="M6227" s="5">
        <f t="shared" si="5262"/>
        <v>2373.1</v>
      </c>
      <c r="N6227" s="5">
        <f>N6228+N6229</f>
        <v>2453.4189999999999</v>
      </c>
      <c r="O6227" s="5">
        <f>O6228+O6229</f>
        <v>1645.5</v>
      </c>
      <c r="P6227" s="5">
        <f t="shared" ref="P6227:V6227" si="5338">P6228+P6229</f>
        <v>2453.4189999999999</v>
      </c>
      <c r="Q6227" s="5">
        <f t="shared" si="5338"/>
        <v>1645.5</v>
      </c>
      <c r="R6227" s="5">
        <f t="shared" si="5338"/>
        <v>0</v>
      </c>
      <c r="S6227" s="5">
        <f t="shared" si="5338"/>
        <v>0</v>
      </c>
      <c r="T6227" s="5">
        <f>T6228+T6229</f>
        <v>2452.16138</v>
      </c>
      <c r="U6227" s="5">
        <f t="shared" si="5338"/>
        <v>2452.16138</v>
      </c>
      <c r="V6227" s="42">
        <f t="shared" si="5338"/>
        <v>0</v>
      </c>
      <c r="W6227" s="5">
        <f t="shared" si="5332"/>
        <v>99.948740105134931</v>
      </c>
      <c r="X6227" s="27"/>
    </row>
    <row r="6228" spans="1:24" ht="15.75" customHeight="1" x14ac:dyDescent="0.3">
      <c r="A6228" s="4" t="s">
        <v>443</v>
      </c>
      <c r="B6228" s="4" t="s">
        <v>1782</v>
      </c>
      <c r="C6228" s="4" t="s">
        <v>458</v>
      </c>
      <c r="D6228" s="4" t="s">
        <v>19</v>
      </c>
      <c r="E6228" s="14" t="s">
        <v>529</v>
      </c>
      <c r="F6228" s="5">
        <v>643.70000000000005</v>
      </c>
      <c r="G6228" s="5">
        <v>643.70000000000005</v>
      </c>
      <c r="H6228" s="5">
        <v>643.70000000000005</v>
      </c>
      <c r="I6228" s="5"/>
      <c r="J6228" s="5"/>
      <c r="K6228" s="5"/>
      <c r="L6228" s="5"/>
      <c r="M6228" s="5">
        <f t="shared" si="5262"/>
        <v>643.70000000000005</v>
      </c>
      <c r="N6228" s="5">
        <v>465.01900000000001</v>
      </c>
      <c r="O6228" s="5">
        <v>290.8</v>
      </c>
      <c r="P6228" s="5">
        <f>N6228</f>
        <v>465.01900000000001</v>
      </c>
      <c r="Q6228" s="5">
        <f>O6228</f>
        <v>290.8</v>
      </c>
      <c r="R6228" s="5">
        <v>0</v>
      </c>
      <c r="S6228" s="5">
        <v>0</v>
      </c>
      <c r="T6228" s="5">
        <v>463.79451</v>
      </c>
      <c r="U6228" s="5">
        <f>T6228</f>
        <v>463.79451</v>
      </c>
      <c r="V6228" s="42">
        <v>0</v>
      </c>
      <c r="W6228" s="5">
        <f t="shared" si="5332"/>
        <v>99.736679576533433</v>
      </c>
      <c r="X6228" s="27"/>
    </row>
    <row r="6229" spans="1:24" ht="31.5" customHeight="1" x14ac:dyDescent="0.3">
      <c r="A6229" s="4" t="s">
        <v>443</v>
      </c>
      <c r="B6229" s="4" t="s">
        <v>1782</v>
      </c>
      <c r="C6229" s="4" t="s">
        <v>458</v>
      </c>
      <c r="D6229" s="4" t="s">
        <v>28</v>
      </c>
      <c r="E6229" s="14" t="s">
        <v>530</v>
      </c>
      <c r="F6229" s="5">
        <v>1729.3999999999999</v>
      </c>
      <c r="G6229" s="5">
        <v>1531.7</v>
      </c>
      <c r="H6229" s="5">
        <v>1333.9</v>
      </c>
      <c r="I6229" s="5"/>
      <c r="J6229" s="5"/>
      <c r="K6229" s="5"/>
      <c r="L6229" s="5"/>
      <c r="M6229" s="5">
        <f t="shared" ref="M6229:M6304" si="5339">F6229+I6229+L6229</f>
        <v>1729.3999999999999</v>
      </c>
      <c r="N6229" s="5">
        <v>1988.4</v>
      </c>
      <c r="O6229" s="5">
        <v>1354.7</v>
      </c>
      <c r="P6229" s="5">
        <f>N6229</f>
        <v>1988.4</v>
      </c>
      <c r="Q6229" s="5">
        <f>O6229</f>
        <v>1354.7</v>
      </c>
      <c r="R6229" s="5">
        <v>0</v>
      </c>
      <c r="S6229" s="5">
        <v>0</v>
      </c>
      <c r="T6229" s="5">
        <v>1988.3668700000001</v>
      </c>
      <c r="U6229" s="5">
        <f>T6229</f>
        <v>1988.3668700000001</v>
      </c>
      <c r="V6229" s="42">
        <v>0</v>
      </c>
      <c r="W6229" s="5">
        <f t="shared" si="5332"/>
        <v>99.998333836250254</v>
      </c>
      <c r="X6229" s="27"/>
    </row>
    <row r="6230" spans="1:24" ht="31.5" customHeight="1" x14ac:dyDescent="0.3">
      <c r="A6230" s="4" t="s">
        <v>443</v>
      </c>
      <c r="B6230" s="4" t="s">
        <v>1782</v>
      </c>
      <c r="C6230" s="4" t="s">
        <v>458</v>
      </c>
      <c r="D6230" s="4" t="s">
        <v>11</v>
      </c>
      <c r="E6230" s="14" t="s">
        <v>531</v>
      </c>
      <c r="F6230" s="5">
        <f t="shared" ref="F6230:L6230" si="5340">F6231</f>
        <v>93.8</v>
      </c>
      <c r="G6230" s="5">
        <f t="shared" si="5340"/>
        <v>86</v>
      </c>
      <c r="H6230" s="5">
        <f t="shared" si="5340"/>
        <v>78.099999999999994</v>
      </c>
      <c r="I6230" s="5">
        <f t="shared" si="5340"/>
        <v>0</v>
      </c>
      <c r="J6230" s="5">
        <f t="shared" si="5340"/>
        <v>0</v>
      </c>
      <c r="K6230" s="5">
        <f t="shared" si="5340"/>
        <v>0</v>
      </c>
      <c r="L6230" s="5">
        <f t="shared" si="5340"/>
        <v>0</v>
      </c>
      <c r="M6230" s="5">
        <f t="shared" si="5339"/>
        <v>93.8</v>
      </c>
      <c r="N6230" s="5">
        <f>N6231</f>
        <v>38.381</v>
      </c>
      <c r="O6230" s="5">
        <f>O6231</f>
        <v>7.2750000000000004</v>
      </c>
      <c r="P6230" s="5">
        <f t="shared" ref="P6230:V6230" si="5341">P6231</f>
        <v>38.381</v>
      </c>
      <c r="Q6230" s="5">
        <f t="shared" si="5341"/>
        <v>7.2750000000000004</v>
      </c>
      <c r="R6230" s="5">
        <f t="shared" si="5341"/>
        <v>0</v>
      </c>
      <c r="S6230" s="5">
        <f t="shared" si="5341"/>
        <v>0</v>
      </c>
      <c r="T6230" s="5">
        <f t="shared" si="5341"/>
        <v>7.2750000000000004</v>
      </c>
      <c r="U6230" s="5">
        <f t="shared" si="5341"/>
        <v>7.2750000000000004</v>
      </c>
      <c r="V6230" s="42">
        <f t="shared" si="5341"/>
        <v>0</v>
      </c>
      <c r="W6230" s="5">
        <f t="shared" si="5332"/>
        <v>18.954691123212005</v>
      </c>
      <c r="X6230" s="27"/>
    </row>
    <row r="6231" spans="1:24" ht="31.5" customHeight="1" x14ac:dyDescent="0.3">
      <c r="A6231" s="4" t="s">
        <v>443</v>
      </c>
      <c r="B6231" s="4" t="s">
        <v>1782</v>
      </c>
      <c r="C6231" s="4" t="s">
        <v>458</v>
      </c>
      <c r="D6231" s="4" t="s">
        <v>12</v>
      </c>
      <c r="E6231" s="14" t="s">
        <v>532</v>
      </c>
      <c r="F6231" s="5">
        <v>93.8</v>
      </c>
      <c r="G6231" s="5">
        <v>86</v>
      </c>
      <c r="H6231" s="5">
        <v>78.099999999999994</v>
      </c>
      <c r="I6231" s="5"/>
      <c r="J6231" s="5"/>
      <c r="K6231" s="5"/>
      <c r="L6231" s="5"/>
      <c r="M6231" s="5">
        <f t="shared" si="5339"/>
        <v>93.8</v>
      </c>
      <c r="N6231" s="5">
        <v>38.381</v>
      </c>
      <c r="O6231" s="5">
        <v>7.2750000000000004</v>
      </c>
      <c r="P6231" s="5">
        <f>N6231</f>
        <v>38.381</v>
      </c>
      <c r="Q6231" s="5">
        <f>O6231</f>
        <v>7.2750000000000004</v>
      </c>
      <c r="R6231" s="5">
        <v>0</v>
      </c>
      <c r="S6231" s="5">
        <v>0</v>
      </c>
      <c r="T6231" s="5">
        <v>7.2750000000000004</v>
      </c>
      <c r="U6231" s="5">
        <f>T6231</f>
        <v>7.2750000000000004</v>
      </c>
      <c r="V6231" s="42">
        <v>0</v>
      </c>
      <c r="W6231" s="5">
        <f t="shared" si="5332"/>
        <v>18.954691123212005</v>
      </c>
      <c r="X6231" s="27"/>
    </row>
    <row r="6232" spans="1:24" s="3" customFormat="1" ht="31.5" customHeight="1" x14ac:dyDescent="0.3">
      <c r="A6232" s="7" t="s">
        <v>459</v>
      </c>
      <c r="B6232" s="7" t="s">
        <v>1759</v>
      </c>
      <c r="C6232" s="7"/>
      <c r="D6232" s="7"/>
      <c r="E6232" s="18" t="s">
        <v>490</v>
      </c>
      <c r="F6232" s="8">
        <f t="shared" ref="F6232:L6232" si="5342">F6233+F6262</f>
        <v>392406.8</v>
      </c>
      <c r="G6232" s="8">
        <f t="shared" si="5342"/>
        <v>90399.400000000009</v>
      </c>
      <c r="H6232" s="8">
        <f t="shared" si="5342"/>
        <v>89687.200000000012</v>
      </c>
      <c r="I6232" s="8">
        <f t="shared" si="5342"/>
        <v>0</v>
      </c>
      <c r="J6232" s="8">
        <f t="shared" si="5342"/>
        <v>0</v>
      </c>
      <c r="K6232" s="8">
        <f t="shared" si="5342"/>
        <v>0</v>
      </c>
      <c r="L6232" s="8">
        <f t="shared" si="5342"/>
        <v>91722.512000000002</v>
      </c>
      <c r="M6232" s="8">
        <f t="shared" si="5339"/>
        <v>484129.31199999998</v>
      </c>
      <c r="N6232" s="8">
        <f>N6233+N6262</f>
        <v>850659.95196999994</v>
      </c>
      <c r="O6232" s="8">
        <f>O6233+O6262</f>
        <v>258229.91515000002</v>
      </c>
      <c r="P6232" s="8">
        <f t="shared" ref="P6232:V6232" si="5343">P6233+P6262</f>
        <v>646318.84499999997</v>
      </c>
      <c r="Q6232" s="8">
        <f t="shared" si="5343"/>
        <v>157091</v>
      </c>
      <c r="R6232" s="8">
        <f t="shared" si="5343"/>
        <v>288787.72499999998</v>
      </c>
      <c r="S6232" s="8">
        <f t="shared" si="5343"/>
        <v>0</v>
      </c>
      <c r="T6232" s="8">
        <f t="shared" si="5343"/>
        <v>503800.77715999994</v>
      </c>
      <c r="U6232" s="8">
        <f t="shared" si="5343"/>
        <v>361292.70200000005</v>
      </c>
      <c r="V6232" s="40">
        <f t="shared" si="5343"/>
        <v>75754.5</v>
      </c>
      <c r="W6232" s="8">
        <f t="shared" si="5332"/>
        <v>59.22469677728138</v>
      </c>
      <c r="X6232" s="22"/>
    </row>
    <row r="6233" spans="1:24" s="3" customFormat="1" ht="15.75" customHeight="1" x14ac:dyDescent="0.3">
      <c r="A6233" s="7" t="s">
        <v>459</v>
      </c>
      <c r="B6233" s="7" t="s">
        <v>5</v>
      </c>
      <c r="C6233" s="7"/>
      <c r="D6233" s="7"/>
      <c r="E6233" s="18" t="s">
        <v>491</v>
      </c>
      <c r="F6233" s="8">
        <f t="shared" ref="F6233:L6233" si="5344">F6234</f>
        <v>372929.1</v>
      </c>
      <c r="G6233" s="8">
        <f t="shared" si="5344"/>
        <v>72929.100000000006</v>
      </c>
      <c r="H6233" s="8">
        <f t="shared" si="5344"/>
        <v>72929.100000000006</v>
      </c>
      <c r="I6233" s="8">
        <f t="shared" si="5344"/>
        <v>0</v>
      </c>
      <c r="J6233" s="8">
        <f t="shared" si="5344"/>
        <v>0</v>
      </c>
      <c r="K6233" s="8">
        <f t="shared" si="5344"/>
        <v>0</v>
      </c>
      <c r="L6233" s="8">
        <f t="shared" si="5344"/>
        <v>-1514.384</v>
      </c>
      <c r="M6233" s="8">
        <f t="shared" si="5339"/>
        <v>371414.71599999996</v>
      </c>
      <c r="N6233" s="8">
        <f t="shared" ref="N6233:V6233" si="5345">N6234</f>
        <v>379521.50410999998</v>
      </c>
      <c r="O6233" s="8">
        <f t="shared" si="5345"/>
        <v>57966.203410000002</v>
      </c>
      <c r="P6233" s="8">
        <f t="shared" si="5345"/>
        <v>285000</v>
      </c>
      <c r="Q6233" s="8">
        <f t="shared" si="5345"/>
        <v>0</v>
      </c>
      <c r="R6233" s="8">
        <f t="shared" si="5345"/>
        <v>288787.72499999998</v>
      </c>
      <c r="S6233" s="8">
        <f t="shared" si="5345"/>
        <v>0</v>
      </c>
      <c r="T6233" s="8">
        <f t="shared" si="5345"/>
        <v>166483.08873999998</v>
      </c>
      <c r="U6233" s="8">
        <f t="shared" si="5345"/>
        <v>71966.774999999994</v>
      </c>
      <c r="V6233" s="40">
        <f t="shared" si="5345"/>
        <v>75754.5</v>
      </c>
      <c r="W6233" s="8">
        <f t="shared" si="5332"/>
        <v>43.86657592180778</v>
      </c>
      <c r="X6233" s="22"/>
    </row>
    <row r="6234" spans="1:24" s="10" customFormat="1" ht="15.75" customHeight="1" x14ac:dyDescent="0.3">
      <c r="A6234" s="9" t="s">
        <v>459</v>
      </c>
      <c r="B6234" s="9" t="s">
        <v>1760</v>
      </c>
      <c r="C6234" s="9"/>
      <c r="D6234" s="9"/>
      <c r="E6234" s="13" t="s">
        <v>506</v>
      </c>
      <c r="F6234" s="11">
        <f t="shared" ref="F6234:L6234" si="5346">F6241+F6253+F6235</f>
        <v>372929.1</v>
      </c>
      <c r="G6234" s="11">
        <f t="shared" si="5346"/>
        <v>72929.100000000006</v>
      </c>
      <c r="H6234" s="11">
        <f t="shared" si="5346"/>
        <v>72929.100000000006</v>
      </c>
      <c r="I6234" s="11">
        <f t="shared" si="5346"/>
        <v>0</v>
      </c>
      <c r="J6234" s="11">
        <f t="shared" si="5346"/>
        <v>0</v>
      </c>
      <c r="K6234" s="11">
        <f t="shared" si="5346"/>
        <v>0</v>
      </c>
      <c r="L6234" s="11">
        <f t="shared" si="5346"/>
        <v>-1514.384</v>
      </c>
      <c r="M6234" s="11">
        <f t="shared" si="5339"/>
        <v>371414.71599999996</v>
      </c>
      <c r="N6234" s="11">
        <f>N6241+N6253+N6235</f>
        <v>379521.50410999998</v>
      </c>
      <c r="O6234" s="11">
        <f>O6241+O6253+O6235</f>
        <v>57966.203410000002</v>
      </c>
      <c r="P6234" s="11">
        <f t="shared" ref="P6234:V6234" si="5347">P6241+P6253+P6235</f>
        <v>285000</v>
      </c>
      <c r="Q6234" s="11">
        <f t="shared" si="5347"/>
        <v>0</v>
      </c>
      <c r="R6234" s="11">
        <f t="shared" si="5347"/>
        <v>288787.72499999998</v>
      </c>
      <c r="S6234" s="11">
        <f t="shared" si="5347"/>
        <v>0</v>
      </c>
      <c r="T6234" s="11">
        <f t="shared" si="5347"/>
        <v>166483.08873999998</v>
      </c>
      <c r="U6234" s="11">
        <f t="shared" si="5347"/>
        <v>71966.774999999994</v>
      </c>
      <c r="V6234" s="41">
        <f t="shared" si="5347"/>
        <v>75754.5</v>
      </c>
      <c r="W6234" s="11">
        <f t="shared" si="5332"/>
        <v>43.86657592180778</v>
      </c>
      <c r="X6234" s="26"/>
    </row>
    <row r="6235" spans="1:24" ht="31.5" customHeight="1" x14ac:dyDescent="0.3">
      <c r="A6235" s="4" t="s">
        <v>459</v>
      </c>
      <c r="B6235" s="4" t="s">
        <v>1760</v>
      </c>
      <c r="C6235" s="4" t="s">
        <v>214</v>
      </c>
      <c r="D6235" s="4"/>
      <c r="E6235" s="14" t="s">
        <v>1247</v>
      </c>
      <c r="F6235" s="5">
        <f t="shared" ref="F6235:L6239" si="5348">F6236</f>
        <v>300000</v>
      </c>
      <c r="G6235" s="5">
        <f t="shared" si="5348"/>
        <v>0</v>
      </c>
      <c r="H6235" s="5">
        <f t="shared" si="5348"/>
        <v>0</v>
      </c>
      <c r="I6235" s="5">
        <f t="shared" si="5348"/>
        <v>0</v>
      </c>
      <c r="J6235" s="5">
        <f t="shared" si="5348"/>
        <v>0</v>
      </c>
      <c r="K6235" s="5">
        <f t="shared" si="5348"/>
        <v>0</v>
      </c>
      <c r="L6235" s="5">
        <f t="shared" si="5348"/>
        <v>-11212.275</v>
      </c>
      <c r="M6235" s="5">
        <f t="shared" si="5339"/>
        <v>288787.72499999998</v>
      </c>
      <c r="N6235" s="5">
        <f t="shared" ref="N6235:O6239" si="5349">N6236</f>
        <v>288787.72499999998</v>
      </c>
      <c r="O6235" s="5">
        <f t="shared" si="5349"/>
        <v>0</v>
      </c>
      <c r="P6235" s="5">
        <f t="shared" ref="P6235:V6239" si="5350">P6236</f>
        <v>285000</v>
      </c>
      <c r="Q6235" s="5">
        <f t="shared" si="5350"/>
        <v>0</v>
      </c>
      <c r="R6235" s="5">
        <f t="shared" si="5350"/>
        <v>288787.72499999998</v>
      </c>
      <c r="S6235" s="5">
        <f t="shared" si="5350"/>
        <v>0</v>
      </c>
      <c r="T6235" s="5">
        <f t="shared" si="5350"/>
        <v>75754.5</v>
      </c>
      <c r="U6235" s="5">
        <f t="shared" si="5350"/>
        <v>71966.774999999994</v>
      </c>
      <c r="V6235" s="42">
        <f t="shared" si="5350"/>
        <v>75754.5</v>
      </c>
      <c r="W6235" s="5">
        <f t="shared" si="5332"/>
        <v>26.231897494950662</v>
      </c>
      <c r="X6235" s="27"/>
    </row>
    <row r="6236" spans="1:24" ht="47.25" customHeight="1" x14ac:dyDescent="0.3">
      <c r="A6236" s="4" t="s">
        <v>459</v>
      </c>
      <c r="B6236" s="4" t="s">
        <v>1760</v>
      </c>
      <c r="C6236" s="4" t="s">
        <v>215</v>
      </c>
      <c r="D6236" s="4"/>
      <c r="E6236" s="14" t="s">
        <v>1248</v>
      </c>
      <c r="F6236" s="5">
        <f t="shared" si="5348"/>
        <v>300000</v>
      </c>
      <c r="G6236" s="5">
        <f t="shared" si="5348"/>
        <v>0</v>
      </c>
      <c r="H6236" s="5">
        <f t="shared" si="5348"/>
        <v>0</v>
      </c>
      <c r="I6236" s="5">
        <f t="shared" si="5348"/>
        <v>0</v>
      </c>
      <c r="J6236" s="5">
        <f t="shared" si="5348"/>
        <v>0</v>
      </c>
      <c r="K6236" s="5">
        <f t="shared" si="5348"/>
        <v>0</v>
      </c>
      <c r="L6236" s="5">
        <f t="shared" si="5348"/>
        <v>-11212.275</v>
      </c>
      <c r="M6236" s="5">
        <f t="shared" si="5339"/>
        <v>288787.72499999998</v>
      </c>
      <c r="N6236" s="5">
        <f t="shared" si="5349"/>
        <v>288787.72499999998</v>
      </c>
      <c r="O6236" s="5">
        <f t="shared" si="5349"/>
        <v>0</v>
      </c>
      <c r="P6236" s="5">
        <f t="shared" si="5350"/>
        <v>285000</v>
      </c>
      <c r="Q6236" s="5">
        <f t="shared" si="5350"/>
        <v>0</v>
      </c>
      <c r="R6236" s="5">
        <f t="shared" si="5350"/>
        <v>288787.72499999998</v>
      </c>
      <c r="S6236" s="5">
        <f t="shared" si="5350"/>
        <v>0</v>
      </c>
      <c r="T6236" s="5">
        <f t="shared" si="5350"/>
        <v>75754.5</v>
      </c>
      <c r="U6236" s="5">
        <f t="shared" si="5350"/>
        <v>71966.774999999994</v>
      </c>
      <c r="V6236" s="42">
        <f t="shared" si="5350"/>
        <v>75754.5</v>
      </c>
      <c r="W6236" s="5">
        <f t="shared" si="5332"/>
        <v>26.231897494950662</v>
      </c>
      <c r="X6236" s="27"/>
    </row>
    <row r="6237" spans="1:24" ht="31.5" customHeight="1" x14ac:dyDescent="0.3">
      <c r="A6237" s="4" t="s">
        <v>459</v>
      </c>
      <c r="B6237" s="4" t="s">
        <v>1760</v>
      </c>
      <c r="C6237" s="4" t="s">
        <v>216</v>
      </c>
      <c r="D6237" s="4"/>
      <c r="E6237" s="14" t="s">
        <v>1249</v>
      </c>
      <c r="F6237" s="5">
        <f t="shared" si="5348"/>
        <v>300000</v>
      </c>
      <c r="G6237" s="5">
        <f t="shared" si="5348"/>
        <v>0</v>
      </c>
      <c r="H6237" s="5">
        <f t="shared" si="5348"/>
        <v>0</v>
      </c>
      <c r="I6237" s="5">
        <f t="shared" si="5348"/>
        <v>0</v>
      </c>
      <c r="J6237" s="5">
        <f t="shared" si="5348"/>
        <v>0</v>
      </c>
      <c r="K6237" s="5">
        <f t="shared" si="5348"/>
        <v>0</v>
      </c>
      <c r="L6237" s="5">
        <f t="shared" si="5348"/>
        <v>-11212.275</v>
      </c>
      <c r="M6237" s="5">
        <f t="shared" si="5339"/>
        <v>288787.72499999998</v>
      </c>
      <c r="N6237" s="5">
        <f t="shared" si="5349"/>
        <v>288787.72499999998</v>
      </c>
      <c r="O6237" s="5">
        <f t="shared" si="5349"/>
        <v>0</v>
      </c>
      <c r="P6237" s="5">
        <f t="shared" si="5350"/>
        <v>285000</v>
      </c>
      <c r="Q6237" s="5">
        <f t="shared" si="5350"/>
        <v>0</v>
      </c>
      <c r="R6237" s="5">
        <f t="shared" si="5350"/>
        <v>288787.72499999998</v>
      </c>
      <c r="S6237" s="5">
        <f t="shared" si="5350"/>
        <v>0</v>
      </c>
      <c r="T6237" s="5">
        <f t="shared" si="5350"/>
        <v>75754.5</v>
      </c>
      <c r="U6237" s="5">
        <f t="shared" si="5350"/>
        <v>71966.774999999994</v>
      </c>
      <c r="V6237" s="42">
        <f t="shared" si="5350"/>
        <v>75754.5</v>
      </c>
      <c r="W6237" s="5">
        <f t="shared" si="5332"/>
        <v>26.231897494950662</v>
      </c>
      <c r="X6237" s="27"/>
    </row>
    <row r="6238" spans="1:24" ht="63" customHeight="1" x14ac:dyDescent="0.3">
      <c r="A6238" s="4" t="s">
        <v>459</v>
      </c>
      <c r="B6238" s="4" t="s">
        <v>1760</v>
      </c>
      <c r="C6238" s="4" t="s">
        <v>1425</v>
      </c>
      <c r="D6238" s="4"/>
      <c r="E6238" s="14" t="s">
        <v>1548</v>
      </c>
      <c r="F6238" s="5">
        <f t="shared" si="5348"/>
        <v>300000</v>
      </c>
      <c r="G6238" s="5">
        <f t="shared" si="5348"/>
        <v>0</v>
      </c>
      <c r="H6238" s="5">
        <f t="shared" si="5348"/>
        <v>0</v>
      </c>
      <c r="I6238" s="5">
        <f t="shared" si="5348"/>
        <v>0</v>
      </c>
      <c r="J6238" s="5">
        <f t="shared" si="5348"/>
        <v>0</v>
      </c>
      <c r="K6238" s="5">
        <f t="shared" si="5348"/>
        <v>0</v>
      </c>
      <c r="L6238" s="5">
        <f t="shared" si="5348"/>
        <v>-11212.275</v>
      </c>
      <c r="M6238" s="5">
        <f t="shared" si="5339"/>
        <v>288787.72499999998</v>
      </c>
      <c r="N6238" s="5">
        <f t="shared" si="5349"/>
        <v>288787.72499999998</v>
      </c>
      <c r="O6238" s="5">
        <f t="shared" si="5349"/>
        <v>0</v>
      </c>
      <c r="P6238" s="5">
        <f t="shared" si="5350"/>
        <v>285000</v>
      </c>
      <c r="Q6238" s="5">
        <f t="shared" si="5350"/>
        <v>0</v>
      </c>
      <c r="R6238" s="5">
        <f t="shared" si="5350"/>
        <v>288787.72499999998</v>
      </c>
      <c r="S6238" s="5">
        <f t="shared" si="5350"/>
        <v>0</v>
      </c>
      <c r="T6238" s="5">
        <f t="shared" si="5350"/>
        <v>75754.5</v>
      </c>
      <c r="U6238" s="5">
        <f t="shared" si="5350"/>
        <v>71966.774999999994</v>
      </c>
      <c r="V6238" s="42">
        <f t="shared" si="5350"/>
        <v>75754.5</v>
      </c>
      <c r="W6238" s="5">
        <f t="shared" si="5332"/>
        <v>26.231897494950662</v>
      </c>
      <c r="X6238" s="27"/>
    </row>
    <row r="6239" spans="1:24" ht="31.5" customHeight="1" x14ac:dyDescent="0.3">
      <c r="A6239" s="4" t="s">
        <v>459</v>
      </c>
      <c r="B6239" s="4" t="s">
        <v>1760</v>
      </c>
      <c r="C6239" s="4" t="s">
        <v>1425</v>
      </c>
      <c r="D6239" s="4" t="s">
        <v>271</v>
      </c>
      <c r="E6239" s="14" t="s">
        <v>539</v>
      </c>
      <c r="F6239" s="5">
        <f t="shared" si="5348"/>
        <v>300000</v>
      </c>
      <c r="G6239" s="5">
        <f t="shared" si="5348"/>
        <v>0</v>
      </c>
      <c r="H6239" s="5">
        <f t="shared" si="5348"/>
        <v>0</v>
      </c>
      <c r="I6239" s="5">
        <f t="shared" si="5348"/>
        <v>0</v>
      </c>
      <c r="J6239" s="5">
        <f t="shared" si="5348"/>
        <v>0</v>
      </c>
      <c r="K6239" s="5">
        <f t="shared" si="5348"/>
        <v>0</v>
      </c>
      <c r="L6239" s="5">
        <f t="shared" si="5348"/>
        <v>-11212.275</v>
      </c>
      <c r="M6239" s="5">
        <f t="shared" si="5339"/>
        <v>288787.72499999998</v>
      </c>
      <c r="N6239" s="5">
        <f t="shared" si="5349"/>
        <v>288787.72499999998</v>
      </c>
      <c r="O6239" s="5">
        <f t="shared" si="5349"/>
        <v>0</v>
      </c>
      <c r="P6239" s="5">
        <f t="shared" si="5350"/>
        <v>285000</v>
      </c>
      <c r="Q6239" s="5">
        <f t="shared" si="5350"/>
        <v>0</v>
      </c>
      <c r="R6239" s="5">
        <f t="shared" si="5350"/>
        <v>288787.72499999998</v>
      </c>
      <c r="S6239" s="5">
        <f t="shared" si="5350"/>
        <v>0</v>
      </c>
      <c r="T6239" s="5">
        <f t="shared" si="5350"/>
        <v>75754.5</v>
      </c>
      <c r="U6239" s="5">
        <f t="shared" si="5350"/>
        <v>71966.774999999994</v>
      </c>
      <c r="V6239" s="42">
        <f t="shared" si="5350"/>
        <v>75754.5</v>
      </c>
      <c r="W6239" s="5">
        <f t="shared" si="5332"/>
        <v>26.231897494950662</v>
      </c>
      <c r="X6239" s="27"/>
    </row>
    <row r="6240" spans="1:24" ht="15.75" customHeight="1" x14ac:dyDescent="0.3">
      <c r="A6240" s="4" t="s">
        <v>459</v>
      </c>
      <c r="B6240" s="4" t="s">
        <v>1760</v>
      </c>
      <c r="C6240" s="4" t="s">
        <v>1425</v>
      </c>
      <c r="D6240" s="4" t="s">
        <v>270</v>
      </c>
      <c r="E6240" s="14" t="s">
        <v>540</v>
      </c>
      <c r="F6240" s="5">
        <v>300000</v>
      </c>
      <c r="G6240" s="5"/>
      <c r="H6240" s="5"/>
      <c r="I6240" s="5"/>
      <c r="J6240" s="5"/>
      <c r="K6240" s="5"/>
      <c r="L6240" s="5">
        <f>-3792.695-7419.58</f>
        <v>-11212.275</v>
      </c>
      <c r="M6240" s="5">
        <f t="shared" si="5339"/>
        <v>288787.72499999998</v>
      </c>
      <c r="N6240" s="5">
        <v>288787.72499999998</v>
      </c>
      <c r="O6240" s="5">
        <v>0</v>
      </c>
      <c r="P6240" s="5">
        <v>285000</v>
      </c>
      <c r="Q6240" s="5">
        <v>0</v>
      </c>
      <c r="R6240" s="5">
        <f>N6240</f>
        <v>288787.72499999998</v>
      </c>
      <c r="S6240" s="5">
        <f>O6240</f>
        <v>0</v>
      </c>
      <c r="T6240" s="5">
        <v>75754.5</v>
      </c>
      <c r="U6240" s="5">
        <v>71966.774999999994</v>
      </c>
      <c r="V6240" s="42">
        <f>T6240</f>
        <v>75754.5</v>
      </c>
      <c r="W6240" s="5">
        <f t="shared" si="5332"/>
        <v>26.231897494950662</v>
      </c>
      <c r="X6240" s="27"/>
    </row>
    <row r="6241" spans="1:24" ht="31.5" customHeight="1" x14ac:dyDescent="0.3">
      <c r="A6241" s="4" t="s">
        <v>459</v>
      </c>
      <c r="B6241" s="4" t="s">
        <v>1760</v>
      </c>
      <c r="C6241" s="4" t="s">
        <v>25</v>
      </c>
      <c r="D6241" s="4"/>
      <c r="E6241" s="14" t="s">
        <v>834</v>
      </c>
      <c r="F6241" s="5">
        <f t="shared" ref="F6241:L6241" si="5351">F6242</f>
        <v>72929.100000000006</v>
      </c>
      <c r="G6241" s="5">
        <f t="shared" si="5351"/>
        <v>72929.100000000006</v>
      </c>
      <c r="H6241" s="5">
        <f t="shared" si="5351"/>
        <v>72929.100000000006</v>
      </c>
      <c r="I6241" s="5">
        <f t="shared" si="5351"/>
        <v>0</v>
      </c>
      <c r="J6241" s="5">
        <f t="shared" si="5351"/>
        <v>0</v>
      </c>
      <c r="K6241" s="5">
        <f t="shared" si="5351"/>
        <v>0</v>
      </c>
      <c r="L6241" s="5">
        <f t="shared" si="5351"/>
        <v>4614.2</v>
      </c>
      <c r="M6241" s="5">
        <f t="shared" si="5339"/>
        <v>77543.3</v>
      </c>
      <c r="N6241" s="5">
        <f t="shared" ref="N6241:V6241" si="5352">N6242</f>
        <v>77573.3</v>
      </c>
      <c r="O6241" s="5">
        <f t="shared" si="5352"/>
        <v>51903.506840000002</v>
      </c>
      <c r="P6241" s="5">
        <f t="shared" si="5352"/>
        <v>0</v>
      </c>
      <c r="Q6241" s="5">
        <f t="shared" si="5352"/>
        <v>0</v>
      </c>
      <c r="R6241" s="5">
        <f t="shared" si="5352"/>
        <v>0</v>
      </c>
      <c r="S6241" s="5">
        <f t="shared" si="5352"/>
        <v>0</v>
      </c>
      <c r="T6241" s="5">
        <f t="shared" si="5352"/>
        <v>77568.109629999992</v>
      </c>
      <c r="U6241" s="5">
        <f t="shared" si="5352"/>
        <v>0</v>
      </c>
      <c r="V6241" s="42">
        <f t="shared" si="5352"/>
        <v>0</v>
      </c>
      <c r="W6241" s="5">
        <f t="shared" si="5332"/>
        <v>99.993309076705501</v>
      </c>
      <c r="X6241" s="27"/>
    </row>
    <row r="6242" spans="1:24" ht="31.5" customHeight="1" x14ac:dyDescent="0.3">
      <c r="A6242" s="4" t="s">
        <v>459</v>
      </c>
      <c r="B6242" s="4" t="s">
        <v>1760</v>
      </c>
      <c r="C6242" s="4" t="s">
        <v>26</v>
      </c>
      <c r="D6242" s="4"/>
      <c r="E6242" s="14" t="s">
        <v>837</v>
      </c>
      <c r="F6242" s="5">
        <f t="shared" ref="F6242:L6242" si="5353">F6243+F6246</f>
        <v>72929.100000000006</v>
      </c>
      <c r="G6242" s="5">
        <f t="shared" si="5353"/>
        <v>72929.100000000006</v>
      </c>
      <c r="H6242" s="5">
        <f t="shared" si="5353"/>
        <v>72929.100000000006</v>
      </c>
      <c r="I6242" s="5">
        <f t="shared" si="5353"/>
        <v>0</v>
      </c>
      <c r="J6242" s="5">
        <f t="shared" si="5353"/>
        <v>0</v>
      </c>
      <c r="K6242" s="5">
        <f t="shared" si="5353"/>
        <v>0</v>
      </c>
      <c r="L6242" s="5">
        <f t="shared" si="5353"/>
        <v>4614.2</v>
      </c>
      <c r="M6242" s="5">
        <f t="shared" si="5339"/>
        <v>77543.3</v>
      </c>
      <c r="N6242" s="5">
        <f>N6243+N6246</f>
        <v>77573.3</v>
      </c>
      <c r="O6242" s="5">
        <f>O6243+O6246</f>
        <v>51903.506840000002</v>
      </c>
      <c r="P6242" s="5">
        <f t="shared" ref="P6242:V6242" si="5354">P6243+P6246</f>
        <v>0</v>
      </c>
      <c r="Q6242" s="5">
        <f t="shared" si="5354"/>
        <v>0</v>
      </c>
      <c r="R6242" s="5">
        <f t="shared" si="5354"/>
        <v>0</v>
      </c>
      <c r="S6242" s="5">
        <f t="shared" si="5354"/>
        <v>0</v>
      </c>
      <c r="T6242" s="5">
        <f t="shared" si="5354"/>
        <v>77568.109629999992</v>
      </c>
      <c r="U6242" s="5">
        <f t="shared" si="5354"/>
        <v>0</v>
      </c>
      <c r="V6242" s="42">
        <f t="shared" si="5354"/>
        <v>0</v>
      </c>
      <c r="W6242" s="5">
        <f t="shared" si="5332"/>
        <v>99.993309076705501</v>
      </c>
      <c r="X6242" s="27"/>
    </row>
    <row r="6243" spans="1:24" ht="31.5" customHeight="1" x14ac:dyDescent="0.3">
      <c r="A6243" s="4" t="s">
        <v>459</v>
      </c>
      <c r="B6243" s="4" t="s">
        <v>1760</v>
      </c>
      <c r="C6243" s="4" t="s">
        <v>27</v>
      </c>
      <c r="D6243" s="4"/>
      <c r="E6243" s="14" t="s">
        <v>827</v>
      </c>
      <c r="F6243" s="5">
        <f t="shared" ref="F6243:L6244" si="5355">F6244</f>
        <v>68283.100000000006</v>
      </c>
      <c r="G6243" s="5">
        <f t="shared" si="5355"/>
        <v>68283.100000000006</v>
      </c>
      <c r="H6243" s="5">
        <f t="shared" si="5355"/>
        <v>68283.100000000006</v>
      </c>
      <c r="I6243" s="5">
        <f t="shared" si="5355"/>
        <v>0</v>
      </c>
      <c r="J6243" s="5">
        <f t="shared" si="5355"/>
        <v>0</v>
      </c>
      <c r="K6243" s="5">
        <f t="shared" si="5355"/>
        <v>0</v>
      </c>
      <c r="L6243" s="5">
        <f t="shared" si="5355"/>
        <v>3452</v>
      </c>
      <c r="M6243" s="5">
        <f t="shared" si="5339"/>
        <v>71735.100000000006</v>
      </c>
      <c r="N6243" s="5">
        <f>N6244</f>
        <v>72380.482260000004</v>
      </c>
      <c r="O6243" s="5">
        <f>O6244</f>
        <v>48550</v>
      </c>
      <c r="P6243" s="5">
        <f t="shared" ref="P6243:V6244" si="5356">P6244</f>
        <v>0</v>
      </c>
      <c r="Q6243" s="5">
        <f t="shared" si="5356"/>
        <v>0</v>
      </c>
      <c r="R6243" s="5">
        <f t="shared" si="5356"/>
        <v>0</v>
      </c>
      <c r="S6243" s="5">
        <f t="shared" si="5356"/>
        <v>0</v>
      </c>
      <c r="T6243" s="5">
        <f t="shared" si="5356"/>
        <v>72375.291889999993</v>
      </c>
      <c r="U6243" s="5">
        <f t="shared" si="5356"/>
        <v>0</v>
      </c>
      <c r="V6243" s="42">
        <f t="shared" si="5356"/>
        <v>0</v>
      </c>
      <c r="W6243" s="5">
        <f t="shared" si="5332"/>
        <v>99.992829047502937</v>
      </c>
      <c r="X6243" s="27"/>
    </row>
    <row r="6244" spans="1:24" ht="78.75" customHeight="1" x14ac:dyDescent="0.3">
      <c r="A6244" s="4" t="s">
        <v>459</v>
      </c>
      <c r="B6244" s="4" t="s">
        <v>1760</v>
      </c>
      <c r="C6244" s="4" t="s">
        <v>27</v>
      </c>
      <c r="D6244" s="4" t="s">
        <v>18</v>
      </c>
      <c r="E6244" s="14" t="s">
        <v>528</v>
      </c>
      <c r="F6244" s="5">
        <f t="shared" si="5355"/>
        <v>68283.100000000006</v>
      </c>
      <c r="G6244" s="5">
        <f t="shared" si="5355"/>
        <v>68283.100000000006</v>
      </c>
      <c r="H6244" s="5">
        <f t="shared" si="5355"/>
        <v>68283.100000000006</v>
      </c>
      <c r="I6244" s="5">
        <f t="shared" si="5355"/>
        <v>0</v>
      </c>
      <c r="J6244" s="5">
        <f t="shared" si="5355"/>
        <v>0</v>
      </c>
      <c r="K6244" s="5">
        <f t="shared" si="5355"/>
        <v>0</v>
      </c>
      <c r="L6244" s="5">
        <f t="shared" si="5355"/>
        <v>3452</v>
      </c>
      <c r="M6244" s="5">
        <f t="shared" si="5339"/>
        <v>71735.100000000006</v>
      </c>
      <c r="N6244" s="5">
        <f>N6245</f>
        <v>72380.482260000004</v>
      </c>
      <c r="O6244" s="5">
        <f>O6245</f>
        <v>48550</v>
      </c>
      <c r="P6244" s="5">
        <f t="shared" si="5356"/>
        <v>0</v>
      </c>
      <c r="Q6244" s="5">
        <f t="shared" si="5356"/>
        <v>0</v>
      </c>
      <c r="R6244" s="5">
        <f t="shared" si="5356"/>
        <v>0</v>
      </c>
      <c r="S6244" s="5">
        <f t="shared" si="5356"/>
        <v>0</v>
      </c>
      <c r="T6244" s="5">
        <f t="shared" si="5356"/>
        <v>72375.291889999993</v>
      </c>
      <c r="U6244" s="5">
        <f t="shared" si="5356"/>
        <v>0</v>
      </c>
      <c r="V6244" s="42">
        <f t="shared" si="5356"/>
        <v>0</v>
      </c>
      <c r="W6244" s="5">
        <f t="shared" si="5332"/>
        <v>99.992829047502937</v>
      </c>
      <c r="X6244" s="27"/>
    </row>
    <row r="6245" spans="1:24" ht="31.5" customHeight="1" x14ac:dyDescent="0.3">
      <c r="A6245" s="4" t="s">
        <v>459</v>
      </c>
      <c r="B6245" s="4" t="s">
        <v>1760</v>
      </c>
      <c r="C6245" s="4" t="s">
        <v>27</v>
      </c>
      <c r="D6245" s="4" t="s">
        <v>28</v>
      </c>
      <c r="E6245" s="14" t="s">
        <v>530</v>
      </c>
      <c r="F6245" s="5">
        <v>68283.100000000006</v>
      </c>
      <c r="G6245" s="5">
        <v>68283.100000000006</v>
      </c>
      <c r="H6245" s="5">
        <v>68283.100000000006</v>
      </c>
      <c r="I6245" s="5"/>
      <c r="J6245" s="5"/>
      <c r="K6245" s="5"/>
      <c r="L6245" s="5">
        <f>717+2735</f>
        <v>3452</v>
      </c>
      <c r="M6245" s="5">
        <f t="shared" si="5339"/>
        <v>71735.100000000006</v>
      </c>
      <c r="N6245" s="5">
        <v>72380.482260000004</v>
      </c>
      <c r="O6245" s="5">
        <v>48550</v>
      </c>
      <c r="P6245" s="5">
        <v>0</v>
      </c>
      <c r="Q6245" s="5">
        <v>0</v>
      </c>
      <c r="R6245" s="5">
        <v>0</v>
      </c>
      <c r="S6245" s="5">
        <v>0</v>
      </c>
      <c r="T6245" s="5">
        <v>72375.291889999993</v>
      </c>
      <c r="U6245" s="5">
        <v>0</v>
      </c>
      <c r="V6245" s="42">
        <v>0</v>
      </c>
      <c r="W6245" s="5">
        <f t="shared" si="5332"/>
        <v>99.992829047502937</v>
      </c>
      <c r="X6245" s="27"/>
    </row>
    <row r="6246" spans="1:24" ht="31.5" customHeight="1" x14ac:dyDescent="0.3">
      <c r="A6246" s="4" t="s">
        <v>459</v>
      </c>
      <c r="B6246" s="4" t="s">
        <v>1760</v>
      </c>
      <c r="C6246" s="4" t="s">
        <v>29</v>
      </c>
      <c r="D6246" s="4"/>
      <c r="E6246" s="14" t="s">
        <v>828</v>
      </c>
      <c r="F6246" s="5">
        <f t="shared" ref="F6246:L6246" si="5357">F6247+F6249</f>
        <v>4646</v>
      </c>
      <c r="G6246" s="5">
        <f t="shared" si="5357"/>
        <v>4646</v>
      </c>
      <c r="H6246" s="5">
        <f t="shared" si="5357"/>
        <v>4646</v>
      </c>
      <c r="I6246" s="5">
        <f t="shared" si="5357"/>
        <v>0</v>
      </c>
      <c r="J6246" s="5">
        <f t="shared" si="5357"/>
        <v>0</v>
      </c>
      <c r="K6246" s="5">
        <f t="shared" si="5357"/>
        <v>0</v>
      </c>
      <c r="L6246" s="5">
        <f t="shared" si="5357"/>
        <v>1162.2</v>
      </c>
      <c r="M6246" s="5">
        <f t="shared" si="5339"/>
        <v>5808.2</v>
      </c>
      <c r="N6246" s="5">
        <f>N6247+N6249+N6251</f>
        <v>5192.8177400000004</v>
      </c>
      <c r="O6246" s="5">
        <f t="shared" ref="O6246:V6246" si="5358">O6247+O6249+O6251</f>
        <v>3353.50684</v>
      </c>
      <c r="P6246" s="5">
        <f t="shared" si="5358"/>
        <v>0</v>
      </c>
      <c r="Q6246" s="5">
        <f t="shared" si="5358"/>
        <v>0</v>
      </c>
      <c r="R6246" s="5">
        <f t="shared" si="5358"/>
        <v>0</v>
      </c>
      <c r="S6246" s="5">
        <f t="shared" si="5358"/>
        <v>0</v>
      </c>
      <c r="T6246" s="5">
        <f t="shared" si="5358"/>
        <v>5192.8177400000004</v>
      </c>
      <c r="U6246" s="5">
        <f t="shared" si="5358"/>
        <v>0</v>
      </c>
      <c r="V6246" s="42">
        <f t="shared" si="5358"/>
        <v>0</v>
      </c>
      <c r="W6246" s="5">
        <f t="shared" si="5332"/>
        <v>100</v>
      </c>
      <c r="X6246" s="27"/>
    </row>
    <row r="6247" spans="1:24" ht="78.75" customHeight="1" x14ac:dyDescent="0.3">
      <c r="A6247" s="4" t="s">
        <v>459</v>
      </c>
      <c r="B6247" s="4" t="s">
        <v>1760</v>
      </c>
      <c r="C6247" s="4" t="s">
        <v>29</v>
      </c>
      <c r="D6247" s="4" t="s">
        <v>18</v>
      </c>
      <c r="E6247" s="14" t="s">
        <v>528</v>
      </c>
      <c r="F6247" s="5">
        <f t="shared" ref="F6247:L6247" si="5359">F6248</f>
        <v>135</v>
      </c>
      <c r="G6247" s="5">
        <f t="shared" si="5359"/>
        <v>135</v>
      </c>
      <c r="H6247" s="5">
        <f t="shared" si="5359"/>
        <v>135</v>
      </c>
      <c r="I6247" s="5">
        <f t="shared" si="5359"/>
        <v>0</v>
      </c>
      <c r="J6247" s="5">
        <f t="shared" si="5359"/>
        <v>0</v>
      </c>
      <c r="K6247" s="5">
        <f t="shared" si="5359"/>
        <v>0</v>
      </c>
      <c r="L6247" s="5">
        <f t="shared" si="5359"/>
        <v>0</v>
      </c>
      <c r="M6247" s="5">
        <f t="shared" si="5339"/>
        <v>135</v>
      </c>
      <c r="N6247" s="5">
        <f>N6248</f>
        <v>6.3526999999999996</v>
      </c>
      <c r="O6247" s="5">
        <f>O6248</f>
        <v>99.32</v>
      </c>
      <c r="P6247" s="5">
        <f t="shared" ref="P6247:V6247" si="5360">P6248</f>
        <v>0</v>
      </c>
      <c r="Q6247" s="5">
        <f t="shared" si="5360"/>
        <v>0</v>
      </c>
      <c r="R6247" s="5">
        <f t="shared" si="5360"/>
        <v>0</v>
      </c>
      <c r="S6247" s="5">
        <f t="shared" si="5360"/>
        <v>0</v>
      </c>
      <c r="T6247" s="5">
        <f t="shared" si="5360"/>
        <v>6.3526999999999996</v>
      </c>
      <c r="U6247" s="5">
        <f t="shared" si="5360"/>
        <v>0</v>
      </c>
      <c r="V6247" s="42">
        <f t="shared" si="5360"/>
        <v>0</v>
      </c>
      <c r="W6247" s="5">
        <f t="shared" si="5332"/>
        <v>100</v>
      </c>
      <c r="X6247" s="27"/>
    </row>
    <row r="6248" spans="1:24" ht="31.5" customHeight="1" x14ac:dyDescent="0.3">
      <c r="A6248" s="4" t="s">
        <v>459</v>
      </c>
      <c r="B6248" s="4" t="s">
        <v>1760</v>
      </c>
      <c r="C6248" s="4" t="s">
        <v>29</v>
      </c>
      <c r="D6248" s="4" t="s">
        <v>28</v>
      </c>
      <c r="E6248" s="14" t="s">
        <v>530</v>
      </c>
      <c r="F6248" s="5">
        <v>135</v>
      </c>
      <c r="G6248" s="5">
        <v>135</v>
      </c>
      <c r="H6248" s="5">
        <v>135</v>
      </c>
      <c r="I6248" s="5"/>
      <c r="J6248" s="5"/>
      <c r="K6248" s="5"/>
      <c r="L6248" s="5"/>
      <c r="M6248" s="5">
        <f t="shared" si="5339"/>
        <v>135</v>
      </c>
      <c r="N6248" s="5">
        <v>6.3526999999999996</v>
      </c>
      <c r="O6248" s="5">
        <v>99.32</v>
      </c>
      <c r="P6248" s="5">
        <v>0</v>
      </c>
      <c r="Q6248" s="5">
        <v>0</v>
      </c>
      <c r="R6248" s="5">
        <v>0</v>
      </c>
      <c r="S6248" s="5">
        <v>0</v>
      </c>
      <c r="T6248" s="5">
        <v>6.3526999999999996</v>
      </c>
      <c r="U6248" s="5">
        <v>0</v>
      </c>
      <c r="V6248" s="42">
        <v>0</v>
      </c>
      <c r="W6248" s="5">
        <f t="shared" si="5332"/>
        <v>100</v>
      </c>
      <c r="X6248" s="27"/>
    </row>
    <row r="6249" spans="1:24" ht="31.5" customHeight="1" x14ac:dyDescent="0.3">
      <c r="A6249" s="4" t="s">
        <v>459</v>
      </c>
      <c r="B6249" s="4" t="s">
        <v>1760</v>
      </c>
      <c r="C6249" s="4" t="s">
        <v>29</v>
      </c>
      <c r="D6249" s="4" t="s">
        <v>11</v>
      </c>
      <c r="E6249" s="14" t="s">
        <v>531</v>
      </c>
      <c r="F6249" s="5">
        <f t="shared" ref="F6249:L6249" si="5361">F6250</f>
        <v>4511</v>
      </c>
      <c r="G6249" s="5">
        <f t="shared" si="5361"/>
        <v>4511</v>
      </c>
      <c r="H6249" s="5">
        <f t="shared" si="5361"/>
        <v>4511</v>
      </c>
      <c r="I6249" s="5">
        <f t="shared" si="5361"/>
        <v>0</v>
      </c>
      <c r="J6249" s="5">
        <f t="shared" si="5361"/>
        <v>0</v>
      </c>
      <c r="K6249" s="5">
        <f t="shared" si="5361"/>
        <v>0</v>
      </c>
      <c r="L6249" s="5">
        <f t="shared" si="5361"/>
        <v>1162.2</v>
      </c>
      <c r="M6249" s="5">
        <f t="shared" si="5339"/>
        <v>5673.2</v>
      </c>
      <c r="N6249" s="5">
        <f>N6250</f>
        <v>5156.46504</v>
      </c>
      <c r="O6249" s="5">
        <f>O6250</f>
        <v>3224.1868399999998</v>
      </c>
      <c r="P6249" s="5">
        <f t="shared" ref="P6249:V6249" si="5362">P6250</f>
        <v>0</v>
      </c>
      <c r="Q6249" s="5">
        <f t="shared" si="5362"/>
        <v>0</v>
      </c>
      <c r="R6249" s="5">
        <f t="shared" si="5362"/>
        <v>0</v>
      </c>
      <c r="S6249" s="5">
        <f t="shared" si="5362"/>
        <v>0</v>
      </c>
      <c r="T6249" s="5">
        <f t="shared" si="5362"/>
        <v>5156.46504</v>
      </c>
      <c r="U6249" s="5">
        <f t="shared" si="5362"/>
        <v>0</v>
      </c>
      <c r="V6249" s="42">
        <f t="shared" si="5362"/>
        <v>0</v>
      </c>
      <c r="W6249" s="5">
        <f t="shared" si="5332"/>
        <v>100</v>
      </c>
      <c r="X6249" s="27"/>
    </row>
    <row r="6250" spans="1:24" ht="31.5" customHeight="1" x14ac:dyDescent="0.3">
      <c r="A6250" s="4" t="s">
        <v>459</v>
      </c>
      <c r="B6250" s="4" t="s">
        <v>1760</v>
      </c>
      <c r="C6250" s="4" t="s">
        <v>29</v>
      </c>
      <c r="D6250" s="4" t="s">
        <v>12</v>
      </c>
      <c r="E6250" s="14" t="s">
        <v>532</v>
      </c>
      <c r="F6250" s="5">
        <v>4511</v>
      </c>
      <c r="G6250" s="5">
        <v>4511</v>
      </c>
      <c r="H6250" s="5">
        <v>4511</v>
      </c>
      <c r="I6250" s="5"/>
      <c r="J6250" s="5"/>
      <c r="K6250" s="5"/>
      <c r="L6250" s="5">
        <v>1162.2</v>
      </c>
      <c r="M6250" s="5">
        <f t="shared" si="5339"/>
        <v>5673.2</v>
      </c>
      <c r="N6250" s="5">
        <v>5156.46504</v>
      </c>
      <c r="O6250" s="5">
        <v>3224.1868399999998</v>
      </c>
      <c r="P6250" s="5">
        <v>0</v>
      </c>
      <c r="Q6250" s="5">
        <v>0</v>
      </c>
      <c r="R6250" s="5">
        <v>0</v>
      </c>
      <c r="S6250" s="5">
        <v>0</v>
      </c>
      <c r="T6250" s="5">
        <v>5156.46504</v>
      </c>
      <c r="U6250" s="5">
        <v>0</v>
      </c>
      <c r="V6250" s="42">
        <v>0</v>
      </c>
      <c r="W6250" s="5">
        <f t="shared" si="5332"/>
        <v>100</v>
      </c>
      <c r="X6250" s="27"/>
    </row>
    <row r="6251" spans="1:24" ht="15.75" customHeight="1" x14ac:dyDescent="0.3">
      <c r="A6251" s="4" t="s">
        <v>459</v>
      </c>
      <c r="B6251" s="4" t="s">
        <v>1760</v>
      </c>
      <c r="C6251" s="4" t="s">
        <v>29</v>
      </c>
      <c r="D6251" s="4" t="s">
        <v>13</v>
      </c>
      <c r="E6251" s="14" t="s">
        <v>547</v>
      </c>
      <c r="F6251" s="5"/>
      <c r="G6251" s="5"/>
      <c r="H6251" s="5"/>
      <c r="I6251" s="5"/>
      <c r="J6251" s="5"/>
      <c r="K6251" s="5"/>
      <c r="L6251" s="5"/>
      <c r="M6251" s="5">
        <f>M6252</f>
        <v>0</v>
      </c>
      <c r="N6251" s="5">
        <f t="shared" ref="N6251:V6251" si="5363">N6252</f>
        <v>30</v>
      </c>
      <c r="O6251" s="5">
        <f t="shared" si="5363"/>
        <v>30</v>
      </c>
      <c r="P6251" s="5">
        <f t="shared" si="5363"/>
        <v>0</v>
      </c>
      <c r="Q6251" s="5">
        <f t="shared" si="5363"/>
        <v>0</v>
      </c>
      <c r="R6251" s="5">
        <f t="shared" si="5363"/>
        <v>0</v>
      </c>
      <c r="S6251" s="5">
        <f t="shared" si="5363"/>
        <v>0</v>
      </c>
      <c r="T6251" s="5">
        <f t="shared" si="5363"/>
        <v>30</v>
      </c>
      <c r="U6251" s="5">
        <f t="shared" si="5363"/>
        <v>0</v>
      </c>
      <c r="V6251" s="42">
        <f t="shared" si="5363"/>
        <v>0</v>
      </c>
      <c r="W6251" s="5">
        <f t="shared" si="5332"/>
        <v>100</v>
      </c>
      <c r="X6251" s="27"/>
    </row>
    <row r="6252" spans="1:24" ht="15.75" customHeight="1" x14ac:dyDescent="0.3">
      <c r="A6252" s="4" t="s">
        <v>459</v>
      </c>
      <c r="B6252" s="4" t="s">
        <v>1760</v>
      </c>
      <c r="C6252" s="4" t="s">
        <v>29</v>
      </c>
      <c r="D6252" s="4" t="s">
        <v>20</v>
      </c>
      <c r="E6252" s="14" t="s">
        <v>550</v>
      </c>
      <c r="F6252" s="5"/>
      <c r="G6252" s="5"/>
      <c r="H6252" s="5"/>
      <c r="I6252" s="5"/>
      <c r="J6252" s="5"/>
      <c r="K6252" s="5"/>
      <c r="L6252" s="5"/>
      <c r="M6252" s="5">
        <v>0</v>
      </c>
      <c r="N6252" s="5">
        <v>30</v>
      </c>
      <c r="O6252" s="5">
        <v>30</v>
      </c>
      <c r="P6252" s="5">
        <v>0</v>
      </c>
      <c r="Q6252" s="5">
        <v>0</v>
      </c>
      <c r="R6252" s="5">
        <v>0</v>
      </c>
      <c r="S6252" s="5">
        <v>0</v>
      </c>
      <c r="T6252" s="5">
        <v>30</v>
      </c>
      <c r="U6252" s="5">
        <v>0</v>
      </c>
      <c r="V6252" s="42">
        <v>0</v>
      </c>
      <c r="W6252" s="5">
        <f t="shared" si="5332"/>
        <v>100</v>
      </c>
      <c r="X6252" s="27"/>
    </row>
    <row r="6253" spans="1:24" ht="47.25" customHeight="1" x14ac:dyDescent="0.3">
      <c r="A6253" s="4" t="s">
        <v>459</v>
      </c>
      <c r="B6253" s="4" t="s">
        <v>1760</v>
      </c>
      <c r="C6253" s="4" t="s">
        <v>38</v>
      </c>
      <c r="D6253" s="4"/>
      <c r="E6253" s="14" t="s">
        <v>838</v>
      </c>
      <c r="F6253" s="5">
        <f t="shared" ref="F6253:L6253" si="5364">F6258+F6254</f>
        <v>0</v>
      </c>
      <c r="G6253" s="5">
        <f t="shared" si="5364"/>
        <v>0</v>
      </c>
      <c r="H6253" s="5">
        <f t="shared" si="5364"/>
        <v>0</v>
      </c>
      <c r="I6253" s="5">
        <f t="shared" si="5364"/>
        <v>0</v>
      </c>
      <c r="J6253" s="5">
        <f t="shared" si="5364"/>
        <v>0</v>
      </c>
      <c r="K6253" s="5">
        <f t="shared" si="5364"/>
        <v>0</v>
      </c>
      <c r="L6253" s="5">
        <f t="shared" si="5364"/>
        <v>5083.6909999999998</v>
      </c>
      <c r="M6253" s="5">
        <f t="shared" si="5339"/>
        <v>5083.6909999999998</v>
      </c>
      <c r="N6253" s="5">
        <f>N6258+N6254</f>
        <v>13160.47911</v>
      </c>
      <c r="O6253" s="5">
        <f>O6258+O6254</f>
        <v>6062.6965700000001</v>
      </c>
      <c r="P6253" s="5">
        <f t="shared" ref="P6253:V6253" si="5365">P6258+P6254</f>
        <v>0</v>
      </c>
      <c r="Q6253" s="5">
        <f t="shared" si="5365"/>
        <v>0</v>
      </c>
      <c r="R6253" s="5">
        <f t="shared" si="5365"/>
        <v>0</v>
      </c>
      <c r="S6253" s="5">
        <f t="shared" si="5365"/>
        <v>0</v>
      </c>
      <c r="T6253" s="5">
        <f t="shared" si="5365"/>
        <v>13160.47911</v>
      </c>
      <c r="U6253" s="5">
        <f t="shared" si="5365"/>
        <v>0</v>
      </c>
      <c r="V6253" s="42">
        <f t="shared" si="5365"/>
        <v>0</v>
      </c>
      <c r="W6253" s="5">
        <f t="shared" si="5332"/>
        <v>100</v>
      </c>
      <c r="X6253" s="27"/>
    </row>
    <row r="6254" spans="1:24" ht="31.5" customHeight="1" x14ac:dyDescent="0.3">
      <c r="A6254" s="4" t="s">
        <v>459</v>
      </c>
      <c r="B6254" s="4" t="s">
        <v>1760</v>
      </c>
      <c r="C6254" s="4" t="s">
        <v>45</v>
      </c>
      <c r="D6254" s="4"/>
      <c r="E6254" s="14" t="s">
        <v>839</v>
      </c>
      <c r="F6254" s="5">
        <f t="shared" ref="F6254:L6256" si="5366">F6255</f>
        <v>0</v>
      </c>
      <c r="G6254" s="5">
        <f t="shared" si="5366"/>
        <v>0</v>
      </c>
      <c r="H6254" s="5">
        <f t="shared" si="5366"/>
        <v>0</v>
      </c>
      <c r="I6254" s="5">
        <f t="shared" si="5366"/>
        <v>0</v>
      </c>
      <c r="J6254" s="5">
        <f t="shared" si="5366"/>
        <v>0</v>
      </c>
      <c r="K6254" s="5">
        <f t="shared" si="5366"/>
        <v>0</v>
      </c>
      <c r="L6254" s="5">
        <f t="shared" si="5366"/>
        <v>5083.6909999999998</v>
      </c>
      <c r="M6254" s="5">
        <f t="shared" si="5339"/>
        <v>5083.6909999999998</v>
      </c>
      <c r="N6254" s="5">
        <f t="shared" ref="N6254:O6256" si="5367">N6255</f>
        <v>13160.47911</v>
      </c>
      <c r="O6254" s="5">
        <f t="shared" si="5367"/>
        <v>6062.6965700000001</v>
      </c>
      <c r="P6254" s="5">
        <f t="shared" ref="P6254:V6256" si="5368">P6255</f>
        <v>0</v>
      </c>
      <c r="Q6254" s="5">
        <f t="shared" si="5368"/>
        <v>0</v>
      </c>
      <c r="R6254" s="5">
        <f t="shared" si="5368"/>
        <v>0</v>
      </c>
      <c r="S6254" s="5">
        <f t="shared" si="5368"/>
        <v>0</v>
      </c>
      <c r="T6254" s="5">
        <f t="shared" si="5368"/>
        <v>13160.47911</v>
      </c>
      <c r="U6254" s="5">
        <f t="shared" si="5368"/>
        <v>0</v>
      </c>
      <c r="V6254" s="42">
        <f t="shared" si="5368"/>
        <v>0</v>
      </c>
      <c r="W6254" s="5">
        <f t="shared" si="5332"/>
        <v>100</v>
      </c>
      <c r="X6254" s="27"/>
    </row>
    <row r="6255" spans="1:24" ht="31.5" customHeight="1" x14ac:dyDescent="0.3">
      <c r="A6255" s="4" t="s">
        <v>459</v>
      </c>
      <c r="B6255" s="4" t="s">
        <v>1760</v>
      </c>
      <c r="C6255" s="4" t="s">
        <v>46</v>
      </c>
      <c r="D6255" s="4"/>
      <c r="E6255" s="14" t="s">
        <v>840</v>
      </c>
      <c r="F6255" s="5">
        <f t="shared" si="5366"/>
        <v>0</v>
      </c>
      <c r="G6255" s="5">
        <f t="shared" si="5366"/>
        <v>0</v>
      </c>
      <c r="H6255" s="5">
        <f t="shared" si="5366"/>
        <v>0</v>
      </c>
      <c r="I6255" s="5">
        <f t="shared" si="5366"/>
        <v>0</v>
      </c>
      <c r="J6255" s="5">
        <f t="shared" si="5366"/>
        <v>0</v>
      </c>
      <c r="K6255" s="5">
        <f t="shared" si="5366"/>
        <v>0</v>
      </c>
      <c r="L6255" s="5">
        <f t="shared" si="5366"/>
        <v>5083.6909999999998</v>
      </c>
      <c r="M6255" s="5">
        <f t="shared" si="5339"/>
        <v>5083.6909999999998</v>
      </c>
      <c r="N6255" s="5">
        <f t="shared" si="5367"/>
        <v>13160.47911</v>
      </c>
      <c r="O6255" s="5">
        <f t="shared" si="5367"/>
        <v>6062.6965700000001</v>
      </c>
      <c r="P6255" s="5">
        <f t="shared" si="5368"/>
        <v>0</v>
      </c>
      <c r="Q6255" s="5">
        <f t="shared" si="5368"/>
        <v>0</v>
      </c>
      <c r="R6255" s="5">
        <f t="shared" si="5368"/>
        <v>0</v>
      </c>
      <c r="S6255" s="5">
        <f t="shared" si="5368"/>
        <v>0</v>
      </c>
      <c r="T6255" s="5">
        <f t="shared" si="5368"/>
        <v>13160.47911</v>
      </c>
      <c r="U6255" s="5">
        <f t="shared" si="5368"/>
        <v>0</v>
      </c>
      <c r="V6255" s="42">
        <f t="shared" si="5368"/>
        <v>0</v>
      </c>
      <c r="W6255" s="5">
        <f t="shared" si="5332"/>
        <v>100</v>
      </c>
      <c r="X6255" s="27"/>
    </row>
    <row r="6256" spans="1:24" ht="15.75" customHeight="1" x14ac:dyDescent="0.3">
      <c r="A6256" s="4" t="s">
        <v>459</v>
      </c>
      <c r="B6256" s="4" t="s">
        <v>1760</v>
      </c>
      <c r="C6256" s="4" t="s">
        <v>46</v>
      </c>
      <c r="D6256" s="4" t="s">
        <v>13</v>
      </c>
      <c r="E6256" s="14" t="s">
        <v>547</v>
      </c>
      <c r="F6256" s="5">
        <f t="shared" si="5366"/>
        <v>0</v>
      </c>
      <c r="G6256" s="5">
        <f t="shared" si="5366"/>
        <v>0</v>
      </c>
      <c r="H6256" s="5">
        <f t="shared" si="5366"/>
        <v>0</v>
      </c>
      <c r="I6256" s="5">
        <f t="shared" si="5366"/>
        <v>0</v>
      </c>
      <c r="J6256" s="5">
        <f t="shared" si="5366"/>
        <v>0</v>
      </c>
      <c r="K6256" s="5">
        <f t="shared" si="5366"/>
        <v>0</v>
      </c>
      <c r="L6256" s="5">
        <f t="shared" si="5366"/>
        <v>5083.6909999999998</v>
      </c>
      <c r="M6256" s="5">
        <f t="shared" si="5339"/>
        <v>5083.6909999999998</v>
      </c>
      <c r="N6256" s="5">
        <f t="shared" si="5367"/>
        <v>13160.47911</v>
      </c>
      <c r="O6256" s="5">
        <f t="shared" si="5367"/>
        <v>6062.6965700000001</v>
      </c>
      <c r="P6256" s="5">
        <f t="shared" si="5368"/>
        <v>0</v>
      </c>
      <c r="Q6256" s="5">
        <f t="shared" si="5368"/>
        <v>0</v>
      </c>
      <c r="R6256" s="5">
        <f t="shared" si="5368"/>
        <v>0</v>
      </c>
      <c r="S6256" s="5">
        <f t="shared" si="5368"/>
        <v>0</v>
      </c>
      <c r="T6256" s="5">
        <f t="shared" si="5368"/>
        <v>13160.47911</v>
      </c>
      <c r="U6256" s="5">
        <f t="shared" si="5368"/>
        <v>0</v>
      </c>
      <c r="V6256" s="42">
        <f t="shared" si="5368"/>
        <v>0</v>
      </c>
      <c r="W6256" s="5">
        <f t="shared" si="5332"/>
        <v>100</v>
      </c>
      <c r="X6256" s="27"/>
    </row>
    <row r="6257" spans="1:25" ht="15.75" customHeight="1" x14ac:dyDescent="0.3">
      <c r="A6257" s="4" t="s">
        <v>459</v>
      </c>
      <c r="B6257" s="4" t="s">
        <v>1760</v>
      </c>
      <c r="C6257" s="4" t="s">
        <v>46</v>
      </c>
      <c r="D6257" s="4" t="s">
        <v>14</v>
      </c>
      <c r="E6257" s="14" t="s">
        <v>549</v>
      </c>
      <c r="F6257" s="5"/>
      <c r="G6257" s="5"/>
      <c r="H6257" s="5"/>
      <c r="I6257" s="5"/>
      <c r="J6257" s="5"/>
      <c r="K6257" s="5"/>
      <c r="L6257" s="5">
        <f>1116.917+174.079+3792.695</f>
        <v>5083.6909999999998</v>
      </c>
      <c r="M6257" s="5">
        <f t="shared" si="5339"/>
        <v>5083.6909999999998</v>
      </c>
      <c r="N6257" s="5">
        <v>13160.47911</v>
      </c>
      <c r="O6257" s="5">
        <v>6062.6965700000001</v>
      </c>
      <c r="P6257" s="5">
        <v>0</v>
      </c>
      <c r="Q6257" s="5">
        <v>0</v>
      </c>
      <c r="R6257" s="5">
        <v>0</v>
      </c>
      <c r="S6257" s="5">
        <v>0</v>
      </c>
      <c r="T6257" s="5">
        <v>13160.47911</v>
      </c>
      <c r="U6257" s="5">
        <v>0</v>
      </c>
      <c r="V6257" s="42">
        <v>0</v>
      </c>
      <c r="W6257" s="5">
        <f t="shared" si="5332"/>
        <v>100</v>
      </c>
      <c r="X6257" s="27"/>
    </row>
    <row r="6258" spans="1:25" ht="47.25" hidden="1" customHeight="1" x14ac:dyDescent="0.25">
      <c r="A6258" s="4" t="s">
        <v>459</v>
      </c>
      <c r="B6258" s="4" t="s">
        <v>1760</v>
      </c>
      <c r="C6258" s="4" t="s">
        <v>1355</v>
      </c>
      <c r="D6258" s="4"/>
      <c r="E6258" s="14" t="s">
        <v>1357</v>
      </c>
      <c r="F6258" s="5">
        <f t="shared" ref="F6258:L6260" si="5369">F6259</f>
        <v>0</v>
      </c>
      <c r="G6258" s="5">
        <f t="shared" si="5369"/>
        <v>0</v>
      </c>
      <c r="H6258" s="5">
        <f t="shared" si="5369"/>
        <v>0</v>
      </c>
      <c r="I6258" s="5">
        <f t="shared" si="5369"/>
        <v>0</v>
      </c>
      <c r="J6258" s="5">
        <f t="shared" si="5369"/>
        <v>0</v>
      </c>
      <c r="K6258" s="5">
        <f t="shared" si="5369"/>
        <v>0</v>
      </c>
      <c r="L6258" s="5">
        <f t="shared" si="5369"/>
        <v>0</v>
      </c>
      <c r="M6258" s="5">
        <f t="shared" si="5339"/>
        <v>0</v>
      </c>
      <c r="N6258" s="5">
        <f t="shared" ref="N6258:O6260" si="5370">N6259</f>
        <v>0</v>
      </c>
      <c r="O6258" s="5">
        <f t="shared" si="5370"/>
        <v>0</v>
      </c>
      <c r="P6258" s="5">
        <f t="shared" ref="P6258:V6260" si="5371">P6259</f>
        <v>0</v>
      </c>
      <c r="Q6258" s="5">
        <f t="shared" si="5371"/>
        <v>0</v>
      </c>
      <c r="R6258" s="5">
        <f t="shared" si="5371"/>
        <v>0</v>
      </c>
      <c r="S6258" s="5">
        <f t="shared" si="5371"/>
        <v>0</v>
      </c>
      <c r="T6258" s="5">
        <f t="shared" si="5371"/>
        <v>0</v>
      </c>
      <c r="U6258" s="5">
        <f t="shared" si="5371"/>
        <v>0</v>
      </c>
      <c r="V6258" s="42">
        <f t="shared" si="5371"/>
        <v>0</v>
      </c>
      <c r="W6258" s="5" t="e">
        <f t="shared" si="5332"/>
        <v>#DIV/0!</v>
      </c>
      <c r="X6258" s="27" t="s">
        <v>1591</v>
      </c>
      <c r="Y6258" s="2" t="s">
        <v>1630</v>
      </c>
    </row>
    <row r="6259" spans="1:25" ht="31.5" hidden="1" customHeight="1" x14ac:dyDescent="0.25">
      <c r="A6259" s="4" t="s">
        <v>459</v>
      </c>
      <c r="B6259" s="4" t="s">
        <v>1760</v>
      </c>
      <c r="C6259" s="4" t="s">
        <v>1356</v>
      </c>
      <c r="D6259" s="4"/>
      <c r="E6259" s="14" t="s">
        <v>1358</v>
      </c>
      <c r="F6259" s="5">
        <f t="shared" si="5369"/>
        <v>0</v>
      </c>
      <c r="G6259" s="5">
        <f t="shared" si="5369"/>
        <v>0</v>
      </c>
      <c r="H6259" s="5">
        <f t="shared" si="5369"/>
        <v>0</v>
      </c>
      <c r="I6259" s="5">
        <f t="shared" si="5369"/>
        <v>0</v>
      </c>
      <c r="J6259" s="5">
        <f t="shared" si="5369"/>
        <v>0</v>
      </c>
      <c r="K6259" s="5">
        <f t="shared" si="5369"/>
        <v>0</v>
      </c>
      <c r="L6259" s="5">
        <f t="shared" si="5369"/>
        <v>0</v>
      </c>
      <c r="M6259" s="5">
        <f t="shared" si="5339"/>
        <v>0</v>
      </c>
      <c r="N6259" s="5">
        <f t="shared" si="5370"/>
        <v>0</v>
      </c>
      <c r="O6259" s="5">
        <f t="shared" si="5370"/>
        <v>0</v>
      </c>
      <c r="P6259" s="5">
        <f t="shared" si="5371"/>
        <v>0</v>
      </c>
      <c r="Q6259" s="5">
        <f t="shared" si="5371"/>
        <v>0</v>
      </c>
      <c r="R6259" s="5">
        <f t="shared" si="5371"/>
        <v>0</v>
      </c>
      <c r="S6259" s="5">
        <f t="shared" si="5371"/>
        <v>0</v>
      </c>
      <c r="T6259" s="5">
        <f t="shared" si="5371"/>
        <v>0</v>
      </c>
      <c r="U6259" s="5">
        <f t="shared" si="5371"/>
        <v>0</v>
      </c>
      <c r="V6259" s="42">
        <f t="shared" si="5371"/>
        <v>0</v>
      </c>
      <c r="W6259" s="5" t="e">
        <f t="shared" si="5332"/>
        <v>#DIV/0!</v>
      </c>
      <c r="X6259" s="27" t="s">
        <v>1591</v>
      </c>
      <c r="Y6259" s="2" t="s">
        <v>1630</v>
      </c>
    </row>
    <row r="6260" spans="1:25" ht="31.5" hidden="1" customHeight="1" x14ac:dyDescent="0.3">
      <c r="A6260" s="4" t="s">
        <v>459</v>
      </c>
      <c r="B6260" s="4" t="s">
        <v>1760</v>
      </c>
      <c r="C6260" s="4" t="s">
        <v>1356</v>
      </c>
      <c r="D6260" s="4" t="s">
        <v>11</v>
      </c>
      <c r="E6260" s="14" t="s">
        <v>531</v>
      </c>
      <c r="F6260" s="5">
        <f t="shared" si="5369"/>
        <v>0</v>
      </c>
      <c r="G6260" s="5">
        <f t="shared" si="5369"/>
        <v>0</v>
      </c>
      <c r="H6260" s="5">
        <f t="shared" si="5369"/>
        <v>0</v>
      </c>
      <c r="I6260" s="5">
        <f t="shared" si="5369"/>
        <v>0</v>
      </c>
      <c r="J6260" s="5">
        <f t="shared" si="5369"/>
        <v>0</v>
      </c>
      <c r="K6260" s="5">
        <f t="shared" si="5369"/>
        <v>0</v>
      </c>
      <c r="L6260" s="5">
        <f t="shared" si="5369"/>
        <v>0</v>
      </c>
      <c r="M6260" s="5">
        <f t="shared" si="5339"/>
        <v>0</v>
      </c>
      <c r="N6260" s="5">
        <f t="shared" si="5370"/>
        <v>0</v>
      </c>
      <c r="O6260" s="5">
        <f t="shared" si="5370"/>
        <v>0</v>
      </c>
      <c r="P6260" s="5">
        <f t="shared" si="5371"/>
        <v>0</v>
      </c>
      <c r="Q6260" s="5">
        <f t="shared" si="5371"/>
        <v>0</v>
      </c>
      <c r="R6260" s="5">
        <f t="shared" si="5371"/>
        <v>0</v>
      </c>
      <c r="S6260" s="5">
        <f t="shared" si="5371"/>
        <v>0</v>
      </c>
      <c r="T6260" s="5">
        <f t="shared" si="5371"/>
        <v>0</v>
      </c>
      <c r="U6260" s="5">
        <f t="shared" si="5371"/>
        <v>0</v>
      </c>
      <c r="V6260" s="42">
        <f t="shared" si="5371"/>
        <v>0</v>
      </c>
      <c r="W6260" s="5" t="e">
        <f t="shared" si="5332"/>
        <v>#DIV/0!</v>
      </c>
      <c r="X6260" s="27" t="s">
        <v>1591</v>
      </c>
      <c r="Y6260" s="2" t="s">
        <v>1630</v>
      </c>
    </row>
    <row r="6261" spans="1:25" ht="31.5" hidden="1" customHeight="1" x14ac:dyDescent="0.3">
      <c r="A6261" s="4" t="s">
        <v>459</v>
      </c>
      <c r="B6261" s="4" t="s">
        <v>1760</v>
      </c>
      <c r="C6261" s="4" t="s">
        <v>1356</v>
      </c>
      <c r="D6261" s="4" t="s">
        <v>12</v>
      </c>
      <c r="E6261" s="14" t="s">
        <v>532</v>
      </c>
      <c r="F6261" s="5"/>
      <c r="G6261" s="5"/>
      <c r="H6261" s="5"/>
      <c r="I6261" s="5"/>
      <c r="J6261" s="5"/>
      <c r="K6261" s="5"/>
      <c r="L6261" s="5"/>
      <c r="M6261" s="5">
        <f t="shared" si="5339"/>
        <v>0</v>
      </c>
      <c r="N6261" s="5">
        <v>0</v>
      </c>
      <c r="O6261" s="5">
        <v>0</v>
      </c>
      <c r="P6261" s="5">
        <v>0</v>
      </c>
      <c r="Q6261" s="5">
        <v>0</v>
      </c>
      <c r="R6261" s="5">
        <v>0</v>
      </c>
      <c r="S6261" s="5">
        <v>0</v>
      </c>
      <c r="T6261" s="5">
        <v>0</v>
      </c>
      <c r="U6261" s="5">
        <v>0</v>
      </c>
      <c r="V6261" s="42">
        <v>0</v>
      </c>
      <c r="W6261" s="5" t="e">
        <f t="shared" si="5332"/>
        <v>#DIV/0!</v>
      </c>
      <c r="X6261" s="27" t="s">
        <v>1591</v>
      </c>
      <c r="Y6261" s="2" t="s">
        <v>1630</v>
      </c>
    </row>
    <row r="6262" spans="1:25" s="3" customFormat="1" ht="15.75" customHeight="1" x14ac:dyDescent="0.3">
      <c r="A6262" s="7" t="s">
        <v>459</v>
      </c>
      <c r="B6262" s="7" t="s">
        <v>30</v>
      </c>
      <c r="C6262" s="7"/>
      <c r="D6262" s="7"/>
      <c r="E6262" s="18" t="s">
        <v>493</v>
      </c>
      <c r="F6262" s="8">
        <f t="shared" ref="F6262:L6262" si="5372">F6285+F6263</f>
        <v>19477.7</v>
      </c>
      <c r="G6262" s="8">
        <f t="shared" si="5372"/>
        <v>17470.3</v>
      </c>
      <c r="H6262" s="8">
        <f t="shared" si="5372"/>
        <v>16758.100000000002</v>
      </c>
      <c r="I6262" s="8">
        <f t="shared" si="5372"/>
        <v>0</v>
      </c>
      <c r="J6262" s="8">
        <f t="shared" si="5372"/>
        <v>0</v>
      </c>
      <c r="K6262" s="8">
        <f t="shared" si="5372"/>
        <v>0</v>
      </c>
      <c r="L6262" s="8">
        <f t="shared" si="5372"/>
        <v>93236.896000000008</v>
      </c>
      <c r="M6262" s="8">
        <f t="shared" si="5339"/>
        <v>112714.59600000001</v>
      </c>
      <c r="N6262" s="8">
        <f t="shared" ref="N6262:V6262" si="5373">N6285+N6263</f>
        <v>471138.44785999996</v>
      </c>
      <c r="O6262" s="8">
        <f t="shared" si="5373"/>
        <v>200263.71174</v>
      </c>
      <c r="P6262" s="8">
        <f t="shared" si="5373"/>
        <v>361318.84499999997</v>
      </c>
      <c r="Q6262" s="8">
        <f t="shared" si="5373"/>
        <v>157091</v>
      </c>
      <c r="R6262" s="8">
        <f t="shared" si="5373"/>
        <v>0</v>
      </c>
      <c r="S6262" s="8">
        <f t="shared" si="5373"/>
        <v>0</v>
      </c>
      <c r="T6262" s="8">
        <f t="shared" si="5373"/>
        <v>337317.68841999996</v>
      </c>
      <c r="U6262" s="8">
        <f t="shared" si="5373"/>
        <v>289325.92700000003</v>
      </c>
      <c r="V6262" s="40">
        <f t="shared" si="5373"/>
        <v>0</v>
      </c>
      <c r="W6262" s="8">
        <f t="shared" si="5332"/>
        <v>71.596298275413687</v>
      </c>
      <c r="X6262" s="22"/>
    </row>
    <row r="6263" spans="1:25" s="10" customFormat="1" ht="15.75" customHeight="1" x14ac:dyDescent="0.3">
      <c r="A6263" s="9" t="s">
        <v>459</v>
      </c>
      <c r="B6263" s="9" t="s">
        <v>1787</v>
      </c>
      <c r="C6263" s="9"/>
      <c r="D6263" s="9"/>
      <c r="E6263" s="13" t="s">
        <v>510</v>
      </c>
      <c r="F6263" s="11">
        <f t="shared" ref="F6263:L6268" si="5374">F6264</f>
        <v>0</v>
      </c>
      <c r="G6263" s="11">
        <f t="shared" si="5374"/>
        <v>0</v>
      </c>
      <c r="H6263" s="11">
        <f t="shared" si="5374"/>
        <v>0</v>
      </c>
      <c r="I6263" s="11">
        <f t="shared" si="5374"/>
        <v>0</v>
      </c>
      <c r="J6263" s="11">
        <f t="shared" si="5374"/>
        <v>0</v>
      </c>
      <c r="K6263" s="11">
        <f t="shared" si="5374"/>
        <v>0</v>
      </c>
      <c r="L6263" s="11">
        <f>L6264+L6270</f>
        <v>91723.186000000002</v>
      </c>
      <c r="M6263" s="11">
        <f t="shared" si="5339"/>
        <v>91723.186000000002</v>
      </c>
      <c r="N6263" s="11">
        <f t="shared" ref="N6263:V6263" si="5375">N6264+N6270</f>
        <v>453042.03099999996</v>
      </c>
      <c r="O6263" s="11">
        <f t="shared" si="5375"/>
        <v>187603.34599999999</v>
      </c>
      <c r="P6263" s="11">
        <f t="shared" si="5375"/>
        <v>361318.84499999997</v>
      </c>
      <c r="Q6263" s="11">
        <f t="shared" si="5375"/>
        <v>157091</v>
      </c>
      <c r="R6263" s="11">
        <f t="shared" si="5375"/>
        <v>0</v>
      </c>
      <c r="S6263" s="11">
        <f t="shared" si="5375"/>
        <v>0</v>
      </c>
      <c r="T6263" s="11">
        <f t="shared" si="5375"/>
        <v>319221.27299999999</v>
      </c>
      <c r="U6263" s="11">
        <f t="shared" si="5375"/>
        <v>289325.92700000003</v>
      </c>
      <c r="V6263" s="41">
        <f t="shared" si="5375"/>
        <v>0</v>
      </c>
      <c r="W6263" s="11">
        <f t="shared" si="5332"/>
        <v>70.461734487500564</v>
      </c>
      <c r="X6263" s="27"/>
    </row>
    <row r="6264" spans="1:25" ht="31.5" hidden="1" customHeight="1" x14ac:dyDescent="0.25">
      <c r="A6264" s="4" t="s">
        <v>459</v>
      </c>
      <c r="B6264" s="4" t="s">
        <v>1787</v>
      </c>
      <c r="C6264" s="4" t="s">
        <v>199</v>
      </c>
      <c r="D6264" s="4"/>
      <c r="E6264" s="14" t="s">
        <v>979</v>
      </c>
      <c r="F6264" s="5">
        <f t="shared" si="5374"/>
        <v>0</v>
      </c>
      <c r="G6264" s="5">
        <f t="shared" si="5374"/>
        <v>0</v>
      </c>
      <c r="H6264" s="5">
        <f t="shared" si="5374"/>
        <v>0</v>
      </c>
      <c r="I6264" s="5">
        <f t="shared" si="5374"/>
        <v>0</v>
      </c>
      <c r="J6264" s="5">
        <f t="shared" si="5374"/>
        <v>0</v>
      </c>
      <c r="K6264" s="5">
        <f t="shared" si="5374"/>
        <v>0</v>
      </c>
      <c r="L6264" s="5">
        <f t="shared" si="5374"/>
        <v>0</v>
      </c>
      <c r="M6264" s="5">
        <f t="shared" si="5339"/>
        <v>0</v>
      </c>
      <c r="N6264" s="5">
        <f t="shared" ref="N6264:O6268" si="5376">N6265</f>
        <v>0</v>
      </c>
      <c r="O6264" s="5">
        <f t="shared" si="5376"/>
        <v>0</v>
      </c>
      <c r="P6264" s="5">
        <f t="shared" ref="P6264:V6268" si="5377">P6265</f>
        <v>0</v>
      </c>
      <c r="Q6264" s="5">
        <f t="shared" si="5377"/>
        <v>0</v>
      </c>
      <c r="R6264" s="5">
        <f t="shared" si="5377"/>
        <v>0</v>
      </c>
      <c r="S6264" s="5">
        <f t="shared" si="5377"/>
        <v>0</v>
      </c>
      <c r="T6264" s="5">
        <f t="shared" si="5377"/>
        <v>0</v>
      </c>
      <c r="U6264" s="5">
        <f t="shared" si="5377"/>
        <v>0</v>
      </c>
      <c r="V6264" s="42">
        <f t="shared" si="5377"/>
        <v>0</v>
      </c>
      <c r="W6264" s="5" t="e">
        <f t="shared" si="5332"/>
        <v>#DIV/0!</v>
      </c>
      <c r="X6264" s="27" t="s">
        <v>1591</v>
      </c>
      <c r="Y6264" s="2" t="s">
        <v>1630</v>
      </c>
    </row>
    <row r="6265" spans="1:25" ht="63" hidden="1" customHeight="1" x14ac:dyDescent="0.25">
      <c r="A6265" s="4" t="s">
        <v>459</v>
      </c>
      <c r="B6265" s="4" t="s">
        <v>1787</v>
      </c>
      <c r="C6265" s="4" t="s">
        <v>303</v>
      </c>
      <c r="D6265" s="4"/>
      <c r="E6265" s="14" t="s">
        <v>1260</v>
      </c>
      <c r="F6265" s="5">
        <f t="shared" si="5374"/>
        <v>0</v>
      </c>
      <c r="G6265" s="5">
        <f t="shared" si="5374"/>
        <v>0</v>
      </c>
      <c r="H6265" s="5">
        <f t="shared" si="5374"/>
        <v>0</v>
      </c>
      <c r="I6265" s="5">
        <f t="shared" si="5374"/>
        <v>0</v>
      </c>
      <c r="J6265" s="5">
        <f t="shared" si="5374"/>
        <v>0</v>
      </c>
      <c r="K6265" s="5">
        <f t="shared" si="5374"/>
        <v>0</v>
      </c>
      <c r="L6265" s="5">
        <f t="shared" si="5374"/>
        <v>0</v>
      </c>
      <c r="M6265" s="5">
        <f t="shared" si="5339"/>
        <v>0</v>
      </c>
      <c r="N6265" s="5">
        <f t="shared" si="5376"/>
        <v>0</v>
      </c>
      <c r="O6265" s="5">
        <f t="shared" si="5376"/>
        <v>0</v>
      </c>
      <c r="P6265" s="5">
        <f t="shared" si="5377"/>
        <v>0</v>
      </c>
      <c r="Q6265" s="5">
        <f t="shared" si="5377"/>
        <v>0</v>
      </c>
      <c r="R6265" s="5">
        <f t="shared" si="5377"/>
        <v>0</v>
      </c>
      <c r="S6265" s="5">
        <f t="shared" si="5377"/>
        <v>0</v>
      </c>
      <c r="T6265" s="5">
        <f t="shared" si="5377"/>
        <v>0</v>
      </c>
      <c r="U6265" s="5">
        <f t="shared" si="5377"/>
        <v>0</v>
      </c>
      <c r="V6265" s="42">
        <f t="shared" si="5377"/>
        <v>0</v>
      </c>
      <c r="W6265" s="5" t="e">
        <f t="shared" si="5332"/>
        <v>#DIV/0!</v>
      </c>
      <c r="X6265" s="27" t="s">
        <v>1591</v>
      </c>
      <c r="Y6265" s="2" t="s">
        <v>1630</v>
      </c>
    </row>
    <row r="6266" spans="1:25" ht="47.25" hidden="1" customHeight="1" x14ac:dyDescent="0.25">
      <c r="A6266" s="4" t="s">
        <v>459</v>
      </c>
      <c r="B6266" s="4" t="s">
        <v>1787</v>
      </c>
      <c r="C6266" s="4" t="s">
        <v>302</v>
      </c>
      <c r="D6266" s="4"/>
      <c r="E6266" s="14" t="s">
        <v>1261</v>
      </c>
      <c r="F6266" s="5">
        <f t="shared" si="5374"/>
        <v>0</v>
      </c>
      <c r="G6266" s="5">
        <f t="shared" si="5374"/>
        <v>0</v>
      </c>
      <c r="H6266" s="5">
        <f t="shared" si="5374"/>
        <v>0</v>
      </c>
      <c r="I6266" s="5">
        <f t="shared" si="5374"/>
        <v>0</v>
      </c>
      <c r="J6266" s="5">
        <f t="shared" si="5374"/>
        <v>0</v>
      </c>
      <c r="K6266" s="5">
        <f t="shared" si="5374"/>
        <v>0</v>
      </c>
      <c r="L6266" s="5">
        <f t="shared" si="5374"/>
        <v>0</v>
      </c>
      <c r="M6266" s="5">
        <f t="shared" si="5339"/>
        <v>0</v>
      </c>
      <c r="N6266" s="5">
        <f t="shared" si="5376"/>
        <v>0</v>
      </c>
      <c r="O6266" s="5">
        <f t="shared" si="5376"/>
        <v>0</v>
      </c>
      <c r="P6266" s="5">
        <f t="shared" si="5377"/>
        <v>0</v>
      </c>
      <c r="Q6266" s="5">
        <f t="shared" si="5377"/>
        <v>0</v>
      </c>
      <c r="R6266" s="5">
        <f t="shared" si="5377"/>
        <v>0</v>
      </c>
      <c r="S6266" s="5">
        <f t="shared" si="5377"/>
        <v>0</v>
      </c>
      <c r="T6266" s="5">
        <f t="shared" si="5377"/>
        <v>0</v>
      </c>
      <c r="U6266" s="5">
        <f t="shared" si="5377"/>
        <v>0</v>
      </c>
      <c r="V6266" s="42">
        <f t="shared" si="5377"/>
        <v>0</v>
      </c>
      <c r="W6266" s="5" t="e">
        <f t="shared" si="5332"/>
        <v>#DIV/0!</v>
      </c>
      <c r="X6266" s="27" t="s">
        <v>1591</v>
      </c>
      <c r="Y6266" s="2" t="s">
        <v>1630</v>
      </c>
    </row>
    <row r="6267" spans="1:25" ht="63" hidden="1" customHeight="1" x14ac:dyDescent="0.25">
      <c r="A6267" s="4" t="s">
        <v>459</v>
      </c>
      <c r="B6267" s="4" t="s">
        <v>1787</v>
      </c>
      <c r="C6267" s="4" t="s">
        <v>972</v>
      </c>
      <c r="D6267" s="4"/>
      <c r="E6267" s="14" t="s">
        <v>1389</v>
      </c>
      <c r="F6267" s="5">
        <f t="shared" si="5374"/>
        <v>0</v>
      </c>
      <c r="G6267" s="5">
        <f t="shared" si="5374"/>
        <v>0</v>
      </c>
      <c r="H6267" s="5">
        <f t="shared" si="5374"/>
        <v>0</v>
      </c>
      <c r="I6267" s="5">
        <f t="shared" si="5374"/>
        <v>0</v>
      </c>
      <c r="J6267" s="5">
        <f t="shared" si="5374"/>
        <v>0</v>
      </c>
      <c r="K6267" s="5">
        <f t="shared" si="5374"/>
        <v>0</v>
      </c>
      <c r="L6267" s="5">
        <f t="shared" si="5374"/>
        <v>0</v>
      </c>
      <c r="M6267" s="5">
        <f t="shared" si="5339"/>
        <v>0</v>
      </c>
      <c r="N6267" s="5">
        <f>N6268</f>
        <v>0</v>
      </c>
      <c r="O6267" s="5">
        <f t="shared" si="5376"/>
        <v>0</v>
      </c>
      <c r="P6267" s="5">
        <f t="shared" si="5377"/>
        <v>0</v>
      </c>
      <c r="Q6267" s="5">
        <f t="shared" si="5377"/>
        <v>0</v>
      </c>
      <c r="R6267" s="5">
        <f t="shared" si="5377"/>
        <v>0</v>
      </c>
      <c r="S6267" s="5">
        <f t="shared" si="5377"/>
        <v>0</v>
      </c>
      <c r="T6267" s="5">
        <f t="shared" si="5377"/>
        <v>0</v>
      </c>
      <c r="U6267" s="5">
        <f t="shared" si="5377"/>
        <v>0</v>
      </c>
      <c r="V6267" s="42">
        <f t="shared" si="5377"/>
        <v>0</v>
      </c>
      <c r="W6267" s="5" t="e">
        <f t="shared" si="5332"/>
        <v>#DIV/0!</v>
      </c>
      <c r="X6267" s="27" t="s">
        <v>1591</v>
      </c>
      <c r="Y6267" s="2" t="s">
        <v>1630</v>
      </c>
    </row>
    <row r="6268" spans="1:25" ht="31.5" hidden="1" customHeight="1" x14ac:dyDescent="0.3">
      <c r="A6268" s="4" t="s">
        <v>459</v>
      </c>
      <c r="B6268" s="4" t="s">
        <v>1787</v>
      </c>
      <c r="C6268" s="4" t="s">
        <v>972</v>
      </c>
      <c r="D6268" s="4" t="s">
        <v>271</v>
      </c>
      <c r="E6268" s="14" t="s">
        <v>539</v>
      </c>
      <c r="F6268" s="5">
        <f t="shared" si="5374"/>
        <v>0</v>
      </c>
      <c r="G6268" s="5">
        <f t="shared" si="5374"/>
        <v>0</v>
      </c>
      <c r="H6268" s="5">
        <f t="shared" si="5374"/>
        <v>0</v>
      </c>
      <c r="I6268" s="5">
        <f t="shared" si="5374"/>
        <v>0</v>
      </c>
      <c r="J6268" s="5">
        <f t="shared" si="5374"/>
        <v>0</v>
      </c>
      <c r="K6268" s="5">
        <f t="shared" si="5374"/>
        <v>0</v>
      </c>
      <c r="L6268" s="5">
        <f t="shared" si="5374"/>
        <v>0</v>
      </c>
      <c r="M6268" s="5">
        <f t="shared" si="5339"/>
        <v>0</v>
      </c>
      <c r="N6268" s="5">
        <f t="shared" si="5376"/>
        <v>0</v>
      </c>
      <c r="O6268" s="5">
        <f t="shared" si="5376"/>
        <v>0</v>
      </c>
      <c r="P6268" s="5">
        <f t="shared" si="5377"/>
        <v>0</v>
      </c>
      <c r="Q6268" s="5">
        <f t="shared" si="5377"/>
        <v>0</v>
      </c>
      <c r="R6268" s="5">
        <f t="shared" si="5377"/>
        <v>0</v>
      </c>
      <c r="S6268" s="5">
        <f t="shared" si="5377"/>
        <v>0</v>
      </c>
      <c r="T6268" s="5">
        <f t="shared" si="5377"/>
        <v>0</v>
      </c>
      <c r="U6268" s="5">
        <f t="shared" si="5377"/>
        <v>0</v>
      </c>
      <c r="V6268" s="42">
        <f t="shared" si="5377"/>
        <v>0</v>
      </c>
      <c r="W6268" s="5" t="e">
        <f t="shared" si="5332"/>
        <v>#DIV/0!</v>
      </c>
      <c r="X6268" s="27" t="s">
        <v>1591</v>
      </c>
      <c r="Y6268" s="2" t="s">
        <v>1630</v>
      </c>
    </row>
    <row r="6269" spans="1:25" ht="15.75" hidden="1" customHeight="1" x14ac:dyDescent="0.3">
      <c r="A6269" s="4" t="s">
        <v>459</v>
      </c>
      <c r="B6269" s="4" t="s">
        <v>1787</v>
      </c>
      <c r="C6269" s="4" t="s">
        <v>972</v>
      </c>
      <c r="D6269" s="4" t="s">
        <v>270</v>
      </c>
      <c r="E6269" s="14" t="s">
        <v>540</v>
      </c>
      <c r="F6269" s="5"/>
      <c r="G6269" s="5"/>
      <c r="H6269" s="5"/>
      <c r="I6269" s="5"/>
      <c r="J6269" s="5"/>
      <c r="K6269" s="5"/>
      <c r="L6269" s="5"/>
      <c r="M6269" s="5">
        <f t="shared" si="5339"/>
        <v>0</v>
      </c>
      <c r="N6269" s="5">
        <v>0</v>
      </c>
      <c r="O6269" s="5">
        <v>0</v>
      </c>
      <c r="P6269" s="5">
        <v>0</v>
      </c>
      <c r="Q6269" s="5">
        <v>0</v>
      </c>
      <c r="R6269" s="5">
        <v>0</v>
      </c>
      <c r="S6269" s="5">
        <v>0</v>
      </c>
      <c r="T6269" s="5">
        <v>0</v>
      </c>
      <c r="U6269" s="5">
        <v>0</v>
      </c>
      <c r="V6269" s="42">
        <v>0</v>
      </c>
      <c r="W6269" s="5" t="e">
        <f t="shared" si="5332"/>
        <v>#DIV/0!</v>
      </c>
      <c r="X6269" s="27" t="s">
        <v>1591</v>
      </c>
      <c r="Y6269" s="2" t="s">
        <v>1630</v>
      </c>
    </row>
    <row r="6270" spans="1:25" ht="31.5" customHeight="1" x14ac:dyDescent="0.3">
      <c r="A6270" s="4" t="s">
        <v>459</v>
      </c>
      <c r="B6270" s="4" t="s">
        <v>1787</v>
      </c>
      <c r="C6270" s="4" t="s">
        <v>1488</v>
      </c>
      <c r="D6270" s="4"/>
      <c r="E6270" s="14" t="s">
        <v>1524</v>
      </c>
      <c r="F6270" s="5"/>
      <c r="G6270" s="5"/>
      <c r="H6270" s="5"/>
      <c r="I6270" s="5"/>
      <c r="J6270" s="5"/>
      <c r="K6270" s="5"/>
      <c r="L6270" s="5">
        <f>L6271</f>
        <v>91723.186000000002</v>
      </c>
      <c r="M6270" s="5">
        <f t="shared" si="5339"/>
        <v>91723.186000000002</v>
      </c>
      <c r="N6270" s="5">
        <f t="shared" ref="N6270:P6271" si="5378">N6271</f>
        <v>453042.03099999996</v>
      </c>
      <c r="O6270" s="5">
        <f t="shared" si="5378"/>
        <v>187603.34599999999</v>
      </c>
      <c r="P6270" s="5">
        <f t="shared" si="5378"/>
        <v>361318.84499999997</v>
      </c>
      <c r="Q6270" s="5">
        <f t="shared" ref="Q6270:V6271" si="5379">Q6271</f>
        <v>157091</v>
      </c>
      <c r="R6270" s="5">
        <f t="shared" si="5379"/>
        <v>0</v>
      </c>
      <c r="S6270" s="5">
        <f t="shared" si="5379"/>
        <v>0</v>
      </c>
      <c r="T6270" s="5">
        <f t="shared" si="5379"/>
        <v>319221.27299999999</v>
      </c>
      <c r="U6270" s="5">
        <f t="shared" si="5379"/>
        <v>289325.92700000003</v>
      </c>
      <c r="V6270" s="42">
        <f t="shared" si="5379"/>
        <v>0</v>
      </c>
      <c r="W6270" s="5">
        <f t="shared" si="5332"/>
        <v>70.461734487500564</v>
      </c>
      <c r="X6270" s="27"/>
    </row>
    <row r="6271" spans="1:25" ht="47.25" customHeight="1" x14ac:dyDescent="0.3">
      <c r="A6271" s="4" t="s">
        <v>459</v>
      </c>
      <c r="B6271" s="4" t="s">
        <v>1787</v>
      </c>
      <c r="C6271" s="4" t="s">
        <v>1489</v>
      </c>
      <c r="D6271" s="4"/>
      <c r="E6271" s="14" t="s">
        <v>1525</v>
      </c>
      <c r="F6271" s="5"/>
      <c r="G6271" s="5"/>
      <c r="H6271" s="5"/>
      <c r="I6271" s="5"/>
      <c r="J6271" s="5"/>
      <c r="K6271" s="5"/>
      <c r="L6271" s="5">
        <f>L6272</f>
        <v>91723.186000000002</v>
      </c>
      <c r="M6271" s="5">
        <f t="shared" si="5339"/>
        <v>91723.186000000002</v>
      </c>
      <c r="N6271" s="5">
        <f t="shared" si="5378"/>
        <v>453042.03099999996</v>
      </c>
      <c r="O6271" s="5">
        <f t="shared" si="5378"/>
        <v>187603.34599999999</v>
      </c>
      <c r="P6271" s="5">
        <f t="shared" si="5378"/>
        <v>361318.84499999997</v>
      </c>
      <c r="Q6271" s="5">
        <f t="shared" si="5379"/>
        <v>157091</v>
      </c>
      <c r="R6271" s="5">
        <f t="shared" si="5379"/>
        <v>0</v>
      </c>
      <c r="S6271" s="5">
        <f t="shared" si="5379"/>
        <v>0</v>
      </c>
      <c r="T6271" s="5">
        <f t="shared" si="5379"/>
        <v>319221.27299999999</v>
      </c>
      <c r="U6271" s="5">
        <f t="shared" si="5379"/>
        <v>289325.92700000003</v>
      </c>
      <c r="V6271" s="42">
        <f t="shared" si="5379"/>
        <v>0</v>
      </c>
      <c r="W6271" s="5">
        <f t="shared" si="5332"/>
        <v>70.461734487500564</v>
      </c>
      <c r="X6271" s="27"/>
    </row>
    <row r="6272" spans="1:25" ht="47.25" customHeight="1" x14ac:dyDescent="0.3">
      <c r="A6272" s="4" t="s">
        <v>459</v>
      </c>
      <c r="B6272" s="4" t="s">
        <v>1787</v>
      </c>
      <c r="C6272" s="4" t="s">
        <v>1490</v>
      </c>
      <c r="D6272" s="4"/>
      <c r="E6272" s="14" t="s">
        <v>1261</v>
      </c>
      <c r="F6272" s="5"/>
      <c r="G6272" s="5"/>
      <c r="H6272" s="5"/>
      <c r="I6272" s="5"/>
      <c r="J6272" s="5"/>
      <c r="K6272" s="5"/>
      <c r="L6272" s="5">
        <f>L6273</f>
        <v>91723.186000000002</v>
      </c>
      <c r="M6272" s="5">
        <f t="shared" si="5339"/>
        <v>91723.186000000002</v>
      </c>
      <c r="N6272" s="5">
        <f>N6273+N6279</f>
        <v>453042.03099999996</v>
      </c>
      <c r="O6272" s="5">
        <f>O6273+O6279</f>
        <v>187603.34599999999</v>
      </c>
      <c r="P6272" s="5">
        <f>P6273+P6279</f>
        <v>361318.84499999997</v>
      </c>
      <c r="Q6272" s="5">
        <f t="shared" ref="Q6272:V6272" si="5380">Q6273+Q6279</f>
        <v>157091</v>
      </c>
      <c r="R6272" s="5">
        <f t="shared" si="5380"/>
        <v>0</v>
      </c>
      <c r="S6272" s="5">
        <f t="shared" si="5380"/>
        <v>0</v>
      </c>
      <c r="T6272" s="5">
        <f>T6273+T6279</f>
        <v>319221.27299999999</v>
      </c>
      <c r="U6272" s="5">
        <f t="shared" si="5380"/>
        <v>289325.92700000003</v>
      </c>
      <c r="V6272" s="42">
        <f t="shared" si="5380"/>
        <v>0</v>
      </c>
      <c r="W6272" s="5">
        <f t="shared" si="5332"/>
        <v>70.461734487500564</v>
      </c>
      <c r="X6272" s="27"/>
    </row>
    <row r="6273" spans="1:24" ht="63" customHeight="1" x14ac:dyDescent="0.3">
      <c r="A6273" s="4" t="s">
        <v>459</v>
      </c>
      <c r="B6273" s="4" t="s">
        <v>1787</v>
      </c>
      <c r="C6273" s="4" t="s">
        <v>1619</v>
      </c>
      <c r="D6273" s="4"/>
      <c r="E6273" s="14" t="s">
        <v>1389</v>
      </c>
      <c r="F6273" s="5"/>
      <c r="G6273" s="5"/>
      <c r="H6273" s="5"/>
      <c r="I6273" s="5"/>
      <c r="J6273" s="5"/>
      <c r="K6273" s="5"/>
      <c r="L6273" s="5">
        <f>L6274+L6276</f>
        <v>91723.186000000002</v>
      </c>
      <c r="M6273" s="5">
        <f t="shared" si="5339"/>
        <v>91723.186000000002</v>
      </c>
      <c r="N6273" s="5">
        <f>N6274+N6276</f>
        <v>304523.18599999999</v>
      </c>
      <c r="O6273" s="5">
        <f t="shared" ref="O6273:V6273" si="5381">O6274+O6276</f>
        <v>187603.34599999999</v>
      </c>
      <c r="P6273" s="5">
        <f t="shared" si="5381"/>
        <v>212800</v>
      </c>
      <c r="Q6273" s="5">
        <f t="shared" si="5381"/>
        <v>157091</v>
      </c>
      <c r="R6273" s="5">
        <f t="shared" si="5381"/>
        <v>0</v>
      </c>
      <c r="S6273" s="5">
        <f t="shared" si="5381"/>
        <v>0</v>
      </c>
      <c r="T6273" s="5">
        <f t="shared" si="5381"/>
        <v>191392.34599999999</v>
      </c>
      <c r="U6273" s="5">
        <f t="shared" si="5381"/>
        <v>161497</v>
      </c>
      <c r="V6273" s="42">
        <f t="shared" si="5381"/>
        <v>0</v>
      </c>
      <c r="W6273" s="5">
        <f t="shared" si="5332"/>
        <v>62.849843558381792</v>
      </c>
      <c r="X6273" s="27"/>
    </row>
    <row r="6274" spans="1:24" ht="31.5" hidden="1" customHeight="1" x14ac:dyDescent="0.3">
      <c r="A6274" s="4" t="s">
        <v>459</v>
      </c>
      <c r="B6274" s="4" t="s">
        <v>1787</v>
      </c>
      <c r="C6274" s="4" t="s">
        <v>1619</v>
      </c>
      <c r="D6274" s="4" t="s">
        <v>271</v>
      </c>
      <c r="E6274" s="14" t="s">
        <v>539</v>
      </c>
      <c r="F6274" s="5"/>
      <c r="G6274" s="5"/>
      <c r="H6274" s="5"/>
      <c r="I6274" s="5"/>
      <c r="J6274" s="5"/>
      <c r="K6274" s="5"/>
      <c r="L6274" s="5">
        <f>L6275</f>
        <v>0</v>
      </c>
      <c r="M6274" s="5">
        <f t="shared" si="5339"/>
        <v>0</v>
      </c>
      <c r="N6274" s="5">
        <f>N6275</f>
        <v>0</v>
      </c>
      <c r="O6274" s="5">
        <f>O6275</f>
        <v>0</v>
      </c>
      <c r="P6274" s="5">
        <f>P6275</f>
        <v>0</v>
      </c>
      <c r="Q6274" s="5">
        <f t="shared" ref="Q6274:V6274" si="5382">Q6275</f>
        <v>0</v>
      </c>
      <c r="R6274" s="5">
        <f t="shared" si="5382"/>
        <v>0</v>
      </c>
      <c r="S6274" s="5">
        <f t="shared" si="5382"/>
        <v>0</v>
      </c>
      <c r="T6274" s="5">
        <f t="shared" si="5382"/>
        <v>0</v>
      </c>
      <c r="U6274" s="5">
        <f t="shared" si="5382"/>
        <v>0</v>
      </c>
      <c r="V6274" s="42">
        <f t="shared" si="5382"/>
        <v>0</v>
      </c>
      <c r="W6274" s="5" t="e">
        <f t="shared" si="5332"/>
        <v>#DIV/0!</v>
      </c>
      <c r="X6274" s="27" t="s">
        <v>1591</v>
      </c>
    </row>
    <row r="6275" spans="1:24" ht="15.75" hidden="1" customHeight="1" x14ac:dyDescent="0.3">
      <c r="A6275" s="4" t="s">
        <v>459</v>
      </c>
      <c r="B6275" s="4" t="s">
        <v>1787</v>
      </c>
      <c r="C6275" s="4" t="s">
        <v>1619</v>
      </c>
      <c r="D6275" s="4" t="s">
        <v>270</v>
      </c>
      <c r="E6275" s="14" t="s">
        <v>540</v>
      </c>
      <c r="F6275" s="5"/>
      <c r="G6275" s="5"/>
      <c r="H6275" s="5"/>
      <c r="I6275" s="5"/>
      <c r="J6275" s="5"/>
      <c r="K6275" s="5"/>
      <c r="L6275" s="5">
        <f>91723.186-91723.186</f>
        <v>0</v>
      </c>
      <c r="M6275" s="5">
        <f t="shared" si="5339"/>
        <v>0</v>
      </c>
      <c r="N6275" s="5">
        <v>0</v>
      </c>
      <c r="O6275" s="5">
        <v>0</v>
      </c>
      <c r="P6275" s="5">
        <v>0</v>
      </c>
      <c r="Q6275" s="5">
        <v>0</v>
      </c>
      <c r="R6275" s="5">
        <f>N6275</f>
        <v>0</v>
      </c>
      <c r="S6275" s="5">
        <f>O6275</f>
        <v>0</v>
      </c>
      <c r="T6275" s="5">
        <v>0</v>
      </c>
      <c r="U6275" s="5">
        <v>0</v>
      </c>
      <c r="V6275" s="42">
        <v>0</v>
      </c>
      <c r="W6275" s="5" t="e">
        <f t="shared" si="5332"/>
        <v>#DIV/0!</v>
      </c>
      <c r="X6275" s="27" t="s">
        <v>1591</v>
      </c>
    </row>
    <row r="6276" spans="1:24" ht="15.75" customHeight="1" x14ac:dyDescent="0.3">
      <c r="A6276" s="4" t="s">
        <v>459</v>
      </c>
      <c r="B6276" s="4" t="s">
        <v>1787</v>
      </c>
      <c r="C6276" s="4" t="s">
        <v>1619</v>
      </c>
      <c r="D6276" s="4" t="s">
        <v>13</v>
      </c>
      <c r="E6276" s="14" t="s">
        <v>547</v>
      </c>
      <c r="F6276" s="5"/>
      <c r="G6276" s="5"/>
      <c r="H6276" s="5"/>
      <c r="I6276" s="5"/>
      <c r="J6276" s="5"/>
      <c r="K6276" s="5"/>
      <c r="L6276" s="5">
        <f>L6277+L6278</f>
        <v>91723.186000000002</v>
      </c>
      <c r="M6276" s="5">
        <f>L6276</f>
        <v>91723.186000000002</v>
      </c>
      <c r="N6276" s="5">
        <f>N6277+N6278</f>
        <v>304523.18599999999</v>
      </c>
      <c r="O6276" s="5">
        <f t="shared" ref="O6276:V6276" si="5383">O6277+O6278</f>
        <v>187603.34599999999</v>
      </c>
      <c r="P6276" s="5">
        <f t="shared" si="5383"/>
        <v>212800</v>
      </c>
      <c r="Q6276" s="5">
        <f t="shared" si="5383"/>
        <v>157091</v>
      </c>
      <c r="R6276" s="5">
        <f t="shared" si="5383"/>
        <v>0</v>
      </c>
      <c r="S6276" s="5">
        <f t="shared" si="5383"/>
        <v>0</v>
      </c>
      <c r="T6276" s="5">
        <f t="shared" si="5383"/>
        <v>191392.34599999999</v>
      </c>
      <c r="U6276" s="5">
        <f t="shared" si="5383"/>
        <v>161497</v>
      </c>
      <c r="V6276" s="42">
        <f t="shared" si="5383"/>
        <v>0</v>
      </c>
      <c r="W6276" s="5">
        <f t="shared" si="5332"/>
        <v>62.849843558381792</v>
      </c>
      <c r="X6276" s="27"/>
    </row>
    <row r="6277" spans="1:24" ht="15.75" customHeight="1" x14ac:dyDescent="0.3">
      <c r="A6277" s="4" t="s">
        <v>459</v>
      </c>
      <c r="B6277" s="4" t="s">
        <v>1787</v>
      </c>
      <c r="C6277" s="4" t="s">
        <v>1619</v>
      </c>
      <c r="D6277" s="4" t="s">
        <v>14</v>
      </c>
      <c r="E6277" s="14" t="s">
        <v>549</v>
      </c>
      <c r="F6277" s="5"/>
      <c r="G6277" s="5"/>
      <c r="H6277" s="5"/>
      <c r="I6277" s="5"/>
      <c r="J6277" s="5"/>
      <c r="K6277" s="5"/>
      <c r="L6277" s="5">
        <v>0</v>
      </c>
      <c r="M6277" s="5">
        <f>L6277</f>
        <v>0</v>
      </c>
      <c r="N6277" s="5">
        <v>192009.34599999999</v>
      </c>
      <c r="O6277" s="5">
        <f>30512.346+157091</f>
        <v>187603.34599999999</v>
      </c>
      <c r="P6277" s="5">
        <v>161497</v>
      </c>
      <c r="Q6277" s="5">
        <v>157091</v>
      </c>
      <c r="R6277" s="5">
        <v>0</v>
      </c>
      <c r="S6277" s="5">
        <v>0</v>
      </c>
      <c r="T6277" s="5">
        <v>191392.34599999999</v>
      </c>
      <c r="U6277" s="5">
        <v>161497</v>
      </c>
      <c r="V6277" s="42">
        <v>0</v>
      </c>
      <c r="W6277" s="5">
        <f t="shared" si="5332"/>
        <v>99.678661475155479</v>
      </c>
      <c r="X6277" s="27"/>
    </row>
    <row r="6278" spans="1:24" ht="15.75" customHeight="1" x14ac:dyDescent="0.3">
      <c r="A6278" s="4" t="s">
        <v>459</v>
      </c>
      <c r="B6278" s="4" t="s">
        <v>1787</v>
      </c>
      <c r="C6278" s="4" t="s">
        <v>1619</v>
      </c>
      <c r="D6278" s="4" t="s">
        <v>20</v>
      </c>
      <c r="E6278" s="14" t="s">
        <v>550</v>
      </c>
      <c r="F6278" s="5"/>
      <c r="G6278" s="5"/>
      <c r="H6278" s="5"/>
      <c r="I6278" s="5"/>
      <c r="J6278" s="5"/>
      <c r="K6278" s="5"/>
      <c r="L6278" s="5">
        <v>91723.186000000002</v>
      </c>
      <c r="M6278" s="5">
        <f>L6278</f>
        <v>91723.186000000002</v>
      </c>
      <c r="N6278" s="5">
        <v>112513.84</v>
      </c>
      <c r="O6278" s="5">
        <v>0</v>
      </c>
      <c r="P6278" s="5">
        <v>51303</v>
      </c>
      <c r="Q6278" s="5">
        <v>0</v>
      </c>
      <c r="R6278" s="5">
        <v>0</v>
      </c>
      <c r="S6278" s="5">
        <v>0</v>
      </c>
      <c r="T6278" s="5">
        <v>0</v>
      </c>
      <c r="U6278" s="5">
        <v>0</v>
      </c>
      <c r="V6278" s="42">
        <v>0</v>
      </c>
      <c r="W6278" s="5">
        <f t="shared" si="5332"/>
        <v>0</v>
      </c>
      <c r="X6278" s="27"/>
    </row>
    <row r="6279" spans="1:24" ht="63" customHeight="1" x14ac:dyDescent="0.3">
      <c r="A6279" s="4" t="s">
        <v>459</v>
      </c>
      <c r="B6279" s="4" t="s">
        <v>1787</v>
      </c>
      <c r="C6279" s="4" t="s">
        <v>1656</v>
      </c>
      <c r="D6279" s="4"/>
      <c r="E6279" s="14" t="s">
        <v>1389</v>
      </c>
      <c r="F6279" s="5"/>
      <c r="G6279" s="5"/>
      <c r="H6279" s="5"/>
      <c r="I6279" s="5"/>
      <c r="J6279" s="5"/>
      <c r="K6279" s="5"/>
      <c r="L6279" s="5"/>
      <c r="M6279" s="5">
        <f>M6280</f>
        <v>0</v>
      </c>
      <c r="N6279" s="5">
        <f>N6280+N6282</f>
        <v>148518.845</v>
      </c>
      <c r="O6279" s="5">
        <f t="shared" ref="O6279:V6279" si="5384">O6280+O6282</f>
        <v>0</v>
      </c>
      <c r="P6279" s="5">
        <f t="shared" si="5384"/>
        <v>148518.845</v>
      </c>
      <c r="Q6279" s="5">
        <f t="shared" si="5384"/>
        <v>0</v>
      </c>
      <c r="R6279" s="5">
        <f t="shared" si="5384"/>
        <v>0</v>
      </c>
      <c r="S6279" s="5">
        <f t="shared" si="5384"/>
        <v>0</v>
      </c>
      <c r="T6279" s="5">
        <f t="shared" si="5384"/>
        <v>127828.927</v>
      </c>
      <c r="U6279" s="5">
        <f t="shared" si="5384"/>
        <v>127828.927</v>
      </c>
      <c r="V6279" s="42">
        <f t="shared" si="5384"/>
        <v>0</v>
      </c>
      <c r="W6279" s="5">
        <f t="shared" si="5332"/>
        <v>86.069163142226159</v>
      </c>
      <c r="X6279" s="27"/>
    </row>
    <row r="6280" spans="1:24" ht="31.5" hidden="1" customHeight="1" x14ac:dyDescent="0.3">
      <c r="A6280" s="4" t="s">
        <v>459</v>
      </c>
      <c r="B6280" s="4" t="s">
        <v>1787</v>
      </c>
      <c r="C6280" s="4" t="s">
        <v>1656</v>
      </c>
      <c r="D6280" s="4" t="s">
        <v>271</v>
      </c>
      <c r="E6280" s="14" t="s">
        <v>539</v>
      </c>
      <c r="F6280" s="5"/>
      <c r="G6280" s="5"/>
      <c r="H6280" s="5"/>
      <c r="I6280" s="5"/>
      <c r="J6280" s="5"/>
      <c r="K6280" s="5"/>
      <c r="L6280" s="5"/>
      <c r="M6280" s="5">
        <f>M6281</f>
        <v>0</v>
      </c>
      <c r="N6280" s="5">
        <f t="shared" ref="N6280:V6280" si="5385">N6281</f>
        <v>0</v>
      </c>
      <c r="O6280" s="5">
        <f t="shared" si="5385"/>
        <v>0</v>
      </c>
      <c r="P6280" s="5">
        <f t="shared" si="5385"/>
        <v>0</v>
      </c>
      <c r="Q6280" s="5">
        <f t="shared" si="5385"/>
        <v>0</v>
      </c>
      <c r="R6280" s="5">
        <f t="shared" si="5385"/>
        <v>0</v>
      </c>
      <c r="S6280" s="5">
        <f t="shared" si="5385"/>
        <v>0</v>
      </c>
      <c r="T6280" s="5">
        <f t="shared" si="5385"/>
        <v>0</v>
      </c>
      <c r="U6280" s="5">
        <f t="shared" si="5385"/>
        <v>0</v>
      </c>
      <c r="V6280" s="42">
        <f t="shared" si="5385"/>
        <v>0</v>
      </c>
      <c r="W6280" s="5" t="e">
        <f t="shared" si="5332"/>
        <v>#DIV/0!</v>
      </c>
      <c r="X6280" s="25" t="s">
        <v>1591</v>
      </c>
    </row>
    <row r="6281" spans="1:24" ht="15.75" hidden="1" customHeight="1" x14ac:dyDescent="0.3">
      <c r="A6281" s="4" t="s">
        <v>459</v>
      </c>
      <c r="B6281" s="4" t="s">
        <v>1787</v>
      </c>
      <c r="C6281" s="4" t="s">
        <v>1656</v>
      </c>
      <c r="D6281" s="4" t="s">
        <v>270</v>
      </c>
      <c r="E6281" s="14" t="s">
        <v>540</v>
      </c>
      <c r="F6281" s="5"/>
      <c r="G6281" s="5"/>
      <c r="H6281" s="5"/>
      <c r="I6281" s="5"/>
      <c r="J6281" s="5"/>
      <c r="K6281" s="5"/>
      <c r="L6281" s="5"/>
      <c r="M6281" s="5">
        <v>0</v>
      </c>
      <c r="N6281" s="5">
        <v>0</v>
      </c>
      <c r="O6281" s="5">
        <v>0</v>
      </c>
      <c r="P6281" s="5">
        <f>N6281</f>
        <v>0</v>
      </c>
      <c r="Q6281" s="5">
        <f>O6281</f>
        <v>0</v>
      </c>
      <c r="R6281" s="5">
        <f>N6281</f>
        <v>0</v>
      </c>
      <c r="S6281" s="5">
        <f>O6281</f>
        <v>0</v>
      </c>
      <c r="T6281" s="5">
        <v>0</v>
      </c>
      <c r="U6281" s="5">
        <v>0</v>
      </c>
      <c r="V6281" s="42">
        <v>0</v>
      </c>
      <c r="W6281" s="5" t="e">
        <f t="shared" si="5332"/>
        <v>#DIV/0!</v>
      </c>
      <c r="X6281" s="25" t="s">
        <v>1591</v>
      </c>
    </row>
    <row r="6282" spans="1:24" ht="15.75" customHeight="1" x14ac:dyDescent="0.3">
      <c r="A6282" s="4" t="s">
        <v>459</v>
      </c>
      <c r="B6282" s="4" t="s">
        <v>1787</v>
      </c>
      <c r="C6282" s="4" t="s">
        <v>1656</v>
      </c>
      <c r="D6282" s="4" t="s">
        <v>13</v>
      </c>
      <c r="E6282" s="14" t="s">
        <v>547</v>
      </c>
      <c r="F6282" s="5"/>
      <c r="G6282" s="5"/>
      <c r="H6282" s="5"/>
      <c r="I6282" s="5"/>
      <c r="J6282" s="5"/>
      <c r="K6282" s="5"/>
      <c r="L6282" s="5"/>
      <c r="M6282" s="5">
        <v>0</v>
      </c>
      <c r="N6282" s="5">
        <f>N6284+N6283</f>
        <v>148518.845</v>
      </c>
      <c r="O6282" s="5">
        <f t="shared" ref="O6282:V6282" si="5386">O6284+O6283</f>
        <v>0</v>
      </c>
      <c r="P6282" s="5">
        <f t="shared" si="5386"/>
        <v>148518.845</v>
      </c>
      <c r="Q6282" s="5">
        <f t="shared" si="5386"/>
        <v>0</v>
      </c>
      <c r="R6282" s="5">
        <f t="shared" si="5386"/>
        <v>0</v>
      </c>
      <c r="S6282" s="5">
        <f t="shared" si="5386"/>
        <v>0</v>
      </c>
      <c r="T6282" s="5">
        <f t="shared" si="5386"/>
        <v>127828.927</v>
      </c>
      <c r="U6282" s="5">
        <f t="shared" si="5386"/>
        <v>127828.927</v>
      </c>
      <c r="V6282" s="5">
        <f t="shared" si="5386"/>
        <v>0</v>
      </c>
      <c r="W6282" s="5">
        <f t="shared" si="5332"/>
        <v>86.069163142226159</v>
      </c>
      <c r="X6282" s="27"/>
    </row>
    <row r="6283" spans="1:24" ht="15.75" customHeight="1" x14ac:dyDescent="0.3">
      <c r="A6283" s="4" t="s">
        <v>459</v>
      </c>
      <c r="B6283" s="4" t="s">
        <v>1787</v>
      </c>
      <c r="C6283" s="4" t="s">
        <v>1656</v>
      </c>
      <c r="D6283" s="4" t="s">
        <v>14</v>
      </c>
      <c r="E6283" s="14" t="s">
        <v>549</v>
      </c>
      <c r="F6283" s="5"/>
      <c r="G6283" s="5"/>
      <c r="H6283" s="5"/>
      <c r="I6283" s="5"/>
      <c r="J6283" s="5"/>
      <c r="K6283" s="5"/>
      <c r="L6283" s="5"/>
      <c r="M6283" s="5">
        <v>0</v>
      </c>
      <c r="N6283" s="5">
        <v>127828.927</v>
      </c>
      <c r="O6283" s="5">
        <v>0</v>
      </c>
      <c r="P6283" s="5">
        <f>N6283</f>
        <v>127828.927</v>
      </c>
      <c r="Q6283" s="5">
        <v>0</v>
      </c>
      <c r="R6283" s="5">
        <v>0</v>
      </c>
      <c r="S6283" s="5">
        <v>0</v>
      </c>
      <c r="T6283" s="5">
        <v>127828.927</v>
      </c>
      <c r="U6283" s="5">
        <f>T6283</f>
        <v>127828.927</v>
      </c>
      <c r="V6283" s="5">
        <v>0</v>
      </c>
      <c r="W6283" s="5">
        <f t="shared" si="5332"/>
        <v>100</v>
      </c>
      <c r="X6283" s="27"/>
    </row>
    <row r="6284" spans="1:24" ht="15.75" customHeight="1" x14ac:dyDescent="0.3">
      <c r="A6284" s="4" t="s">
        <v>459</v>
      </c>
      <c r="B6284" s="4" t="s">
        <v>1787</v>
      </c>
      <c r="C6284" s="4" t="s">
        <v>1656</v>
      </c>
      <c r="D6284" s="4" t="s">
        <v>20</v>
      </c>
      <c r="E6284" s="14" t="s">
        <v>550</v>
      </c>
      <c r="F6284" s="5"/>
      <c r="G6284" s="5"/>
      <c r="H6284" s="5"/>
      <c r="I6284" s="5"/>
      <c r="J6284" s="5"/>
      <c r="K6284" s="5"/>
      <c r="L6284" s="5"/>
      <c r="M6284" s="5">
        <v>0</v>
      </c>
      <c r="N6284" s="5">
        <v>20689.918000000001</v>
      </c>
      <c r="O6284" s="5">
        <v>0</v>
      </c>
      <c r="P6284" s="5">
        <f>N6284</f>
        <v>20689.918000000001</v>
      </c>
      <c r="Q6284" s="5">
        <f>O6284</f>
        <v>0</v>
      </c>
      <c r="R6284" s="5">
        <v>0</v>
      </c>
      <c r="S6284" s="5">
        <v>0</v>
      </c>
      <c r="T6284" s="5">
        <v>0</v>
      </c>
      <c r="U6284" s="5">
        <v>0</v>
      </c>
      <c r="V6284" s="42">
        <v>0</v>
      </c>
      <c r="W6284" s="5">
        <f t="shared" si="5332"/>
        <v>0</v>
      </c>
      <c r="X6284" s="27"/>
    </row>
    <row r="6285" spans="1:24" s="10" customFormat="1" ht="15.75" customHeight="1" x14ac:dyDescent="0.3">
      <c r="A6285" s="9" t="s">
        <v>459</v>
      </c>
      <c r="B6285" s="9" t="s">
        <v>1766</v>
      </c>
      <c r="C6285" s="9"/>
      <c r="D6285" s="9"/>
      <c r="E6285" s="13" t="s">
        <v>511</v>
      </c>
      <c r="F6285" s="11">
        <f t="shared" ref="F6285:L6285" si="5387">F6286</f>
        <v>19477.7</v>
      </c>
      <c r="G6285" s="11">
        <f t="shared" si="5387"/>
        <v>17470.3</v>
      </c>
      <c r="H6285" s="11">
        <f t="shared" si="5387"/>
        <v>16758.100000000002</v>
      </c>
      <c r="I6285" s="11">
        <f t="shared" si="5387"/>
        <v>0</v>
      </c>
      <c r="J6285" s="11">
        <f t="shared" si="5387"/>
        <v>0</v>
      </c>
      <c r="K6285" s="11">
        <f t="shared" si="5387"/>
        <v>0</v>
      </c>
      <c r="L6285" s="11">
        <f t="shared" si="5387"/>
        <v>1513.71</v>
      </c>
      <c r="M6285" s="11">
        <f t="shared" si="5339"/>
        <v>20991.41</v>
      </c>
      <c r="N6285" s="11">
        <f>N6286</f>
        <v>18096.416859999998</v>
      </c>
      <c r="O6285" s="11">
        <f>O6286</f>
        <v>12660.365740000001</v>
      </c>
      <c r="P6285" s="11">
        <f t="shared" ref="P6285:V6285" si="5388">P6286</f>
        <v>0</v>
      </c>
      <c r="Q6285" s="11">
        <f t="shared" si="5388"/>
        <v>0</v>
      </c>
      <c r="R6285" s="11">
        <f t="shared" si="5388"/>
        <v>0</v>
      </c>
      <c r="S6285" s="11">
        <f t="shared" si="5388"/>
        <v>0</v>
      </c>
      <c r="T6285" s="11">
        <f t="shared" si="5388"/>
        <v>18096.415419999998</v>
      </c>
      <c r="U6285" s="11">
        <f t="shared" si="5388"/>
        <v>0</v>
      </c>
      <c r="V6285" s="41">
        <f t="shared" si="5388"/>
        <v>0</v>
      </c>
      <c r="W6285" s="11">
        <f t="shared" ref="W6285:W6310" si="5389">T6285/N6285*100</f>
        <v>99.999992042623617</v>
      </c>
      <c r="X6285" s="26"/>
    </row>
    <row r="6286" spans="1:24" ht="31.5" customHeight="1" x14ac:dyDescent="0.3">
      <c r="A6286" s="4" t="s">
        <v>459</v>
      </c>
      <c r="B6286" s="4" t="s">
        <v>1766</v>
      </c>
      <c r="C6286" s="4" t="s">
        <v>214</v>
      </c>
      <c r="D6286" s="4"/>
      <c r="E6286" s="14" t="s">
        <v>1247</v>
      </c>
      <c r="F6286" s="5">
        <f t="shared" ref="F6286:L6286" si="5390">F6287+F6301</f>
        <v>19477.7</v>
      </c>
      <c r="G6286" s="5">
        <f t="shared" si="5390"/>
        <v>17470.3</v>
      </c>
      <c r="H6286" s="5">
        <f t="shared" si="5390"/>
        <v>16758.100000000002</v>
      </c>
      <c r="I6286" s="5">
        <f t="shared" si="5390"/>
        <v>0</v>
      </c>
      <c r="J6286" s="5">
        <f t="shared" si="5390"/>
        <v>0</v>
      </c>
      <c r="K6286" s="5">
        <f t="shared" si="5390"/>
        <v>0</v>
      </c>
      <c r="L6286" s="5">
        <f t="shared" si="5390"/>
        <v>1513.71</v>
      </c>
      <c r="M6286" s="5">
        <f t="shared" si="5339"/>
        <v>20991.41</v>
      </c>
      <c r="N6286" s="5">
        <f>N6287+N6301</f>
        <v>18096.416859999998</v>
      </c>
      <c r="O6286" s="5">
        <f>O6287+O6301</f>
        <v>12660.365740000001</v>
      </c>
      <c r="P6286" s="5">
        <f t="shared" ref="P6286:V6286" si="5391">P6287+P6301</f>
        <v>0</v>
      </c>
      <c r="Q6286" s="5">
        <f t="shared" si="5391"/>
        <v>0</v>
      </c>
      <c r="R6286" s="5">
        <f t="shared" si="5391"/>
        <v>0</v>
      </c>
      <c r="S6286" s="5">
        <f t="shared" si="5391"/>
        <v>0</v>
      </c>
      <c r="T6286" s="5">
        <f t="shared" si="5391"/>
        <v>18096.415419999998</v>
      </c>
      <c r="U6286" s="5">
        <f t="shared" si="5391"/>
        <v>0</v>
      </c>
      <c r="V6286" s="42">
        <f t="shared" si="5391"/>
        <v>0</v>
      </c>
      <c r="W6286" s="5">
        <f t="shared" si="5389"/>
        <v>99.999992042623617</v>
      </c>
      <c r="X6286" s="27"/>
    </row>
    <row r="6287" spans="1:24" ht="47.25" customHeight="1" x14ac:dyDescent="0.3">
      <c r="A6287" s="4" t="s">
        <v>459</v>
      </c>
      <c r="B6287" s="4" t="s">
        <v>1766</v>
      </c>
      <c r="C6287" s="4" t="s">
        <v>215</v>
      </c>
      <c r="D6287" s="4"/>
      <c r="E6287" s="14" t="s">
        <v>1248</v>
      </c>
      <c r="F6287" s="5">
        <f t="shared" ref="F6287:L6287" si="5392">F6288</f>
        <v>3120.4</v>
      </c>
      <c r="G6287" s="5">
        <f t="shared" si="5392"/>
        <v>2886.8</v>
      </c>
      <c r="H6287" s="5">
        <f t="shared" si="5392"/>
        <v>2886.8</v>
      </c>
      <c r="I6287" s="5">
        <f t="shared" si="5392"/>
        <v>0</v>
      </c>
      <c r="J6287" s="5">
        <f t="shared" si="5392"/>
        <v>0</v>
      </c>
      <c r="K6287" s="5">
        <f t="shared" si="5392"/>
        <v>0</v>
      </c>
      <c r="L6287" s="5">
        <f t="shared" si="5392"/>
        <v>2058.9479999999999</v>
      </c>
      <c r="M6287" s="5">
        <f t="shared" si="5339"/>
        <v>5179.348</v>
      </c>
      <c r="N6287" s="5">
        <f>N6288</f>
        <v>4496.8488600000001</v>
      </c>
      <c r="O6287" s="5">
        <f>O6288</f>
        <v>4311.6099999999997</v>
      </c>
      <c r="P6287" s="5">
        <f t="shared" ref="P6287:V6287" si="5393">P6288</f>
        <v>0</v>
      </c>
      <c r="Q6287" s="5">
        <f t="shared" si="5393"/>
        <v>0</v>
      </c>
      <c r="R6287" s="5">
        <f t="shared" si="5393"/>
        <v>0</v>
      </c>
      <c r="S6287" s="5">
        <f t="shared" si="5393"/>
        <v>0</v>
      </c>
      <c r="T6287" s="5">
        <f t="shared" si="5393"/>
        <v>4496.8488600000001</v>
      </c>
      <c r="U6287" s="5">
        <f t="shared" si="5393"/>
        <v>0</v>
      </c>
      <c r="V6287" s="42">
        <f t="shared" si="5393"/>
        <v>0</v>
      </c>
      <c r="W6287" s="5">
        <f t="shared" si="5389"/>
        <v>100</v>
      </c>
      <c r="X6287" s="27"/>
    </row>
    <row r="6288" spans="1:24" ht="31.5" customHeight="1" x14ac:dyDescent="0.3">
      <c r="A6288" s="4" t="s">
        <v>459</v>
      </c>
      <c r="B6288" s="4" t="s">
        <v>1766</v>
      </c>
      <c r="C6288" s="4" t="s">
        <v>216</v>
      </c>
      <c r="D6288" s="4"/>
      <c r="E6288" s="14" t="s">
        <v>1249</v>
      </c>
      <c r="F6288" s="5">
        <f t="shared" ref="F6288:L6288" si="5394">F6289+F6295+F6298</f>
        <v>3120.4</v>
      </c>
      <c r="G6288" s="5">
        <f t="shared" si="5394"/>
        <v>2886.8</v>
      </c>
      <c r="H6288" s="5">
        <f t="shared" si="5394"/>
        <v>2886.8</v>
      </c>
      <c r="I6288" s="5">
        <f t="shared" si="5394"/>
        <v>0</v>
      </c>
      <c r="J6288" s="5">
        <f t="shared" si="5394"/>
        <v>0</v>
      </c>
      <c r="K6288" s="5">
        <f t="shared" si="5394"/>
        <v>0</v>
      </c>
      <c r="L6288" s="5">
        <f t="shared" si="5394"/>
        <v>2058.9479999999999</v>
      </c>
      <c r="M6288" s="5">
        <f t="shared" si="5339"/>
        <v>5179.348</v>
      </c>
      <c r="N6288" s="5">
        <f>N6289+N6295+N6298</f>
        <v>4496.8488600000001</v>
      </c>
      <c r="O6288" s="5">
        <f>O6289+O6295+O6298</f>
        <v>4311.6099999999997</v>
      </c>
      <c r="P6288" s="5">
        <f t="shared" ref="P6288:V6288" si="5395">P6289+P6295+P6298</f>
        <v>0</v>
      </c>
      <c r="Q6288" s="5">
        <f t="shared" si="5395"/>
        <v>0</v>
      </c>
      <c r="R6288" s="5">
        <f t="shared" si="5395"/>
        <v>0</v>
      </c>
      <c r="S6288" s="5">
        <f t="shared" si="5395"/>
        <v>0</v>
      </c>
      <c r="T6288" s="5">
        <f t="shared" si="5395"/>
        <v>4496.8488600000001</v>
      </c>
      <c r="U6288" s="5">
        <f t="shared" si="5395"/>
        <v>0</v>
      </c>
      <c r="V6288" s="42">
        <f t="shared" si="5395"/>
        <v>0</v>
      </c>
      <c r="W6288" s="5">
        <f t="shared" si="5389"/>
        <v>100</v>
      </c>
      <c r="X6288" s="27"/>
    </row>
    <row r="6289" spans="1:25" ht="31.5" customHeight="1" x14ac:dyDescent="0.3">
      <c r="A6289" s="4" t="s">
        <v>459</v>
      </c>
      <c r="B6289" s="4" t="s">
        <v>1766</v>
      </c>
      <c r="C6289" s="4" t="s">
        <v>460</v>
      </c>
      <c r="D6289" s="4"/>
      <c r="E6289" s="14" t="s">
        <v>798</v>
      </c>
      <c r="F6289" s="5">
        <f t="shared" ref="F6289:L6289" si="5396">F6290+F6292</f>
        <v>2825.9</v>
      </c>
      <c r="G6289" s="5">
        <f t="shared" si="5396"/>
        <v>2825.9</v>
      </c>
      <c r="H6289" s="5">
        <f t="shared" si="5396"/>
        <v>2825.9</v>
      </c>
      <c r="I6289" s="5">
        <f t="shared" si="5396"/>
        <v>0</v>
      </c>
      <c r="J6289" s="5">
        <f t="shared" si="5396"/>
        <v>0</v>
      </c>
      <c r="K6289" s="5">
        <f t="shared" si="5396"/>
        <v>0</v>
      </c>
      <c r="L6289" s="5">
        <f t="shared" si="5396"/>
        <v>2002.548</v>
      </c>
      <c r="M6289" s="5">
        <f t="shared" si="5339"/>
        <v>4828.4480000000003</v>
      </c>
      <c r="N6289" s="5">
        <f>N6290+N6292</f>
        <v>4159.9788600000002</v>
      </c>
      <c r="O6289" s="5">
        <f>O6290+O6292</f>
        <v>4037.41</v>
      </c>
      <c r="P6289" s="5">
        <f t="shared" ref="P6289:V6289" si="5397">P6290+P6292</f>
        <v>0</v>
      </c>
      <c r="Q6289" s="5">
        <f t="shared" si="5397"/>
        <v>0</v>
      </c>
      <c r="R6289" s="5">
        <f t="shared" si="5397"/>
        <v>0</v>
      </c>
      <c r="S6289" s="5">
        <f t="shared" si="5397"/>
        <v>0</v>
      </c>
      <c r="T6289" s="5">
        <f t="shared" si="5397"/>
        <v>4159.9788600000002</v>
      </c>
      <c r="U6289" s="5">
        <f t="shared" si="5397"/>
        <v>0</v>
      </c>
      <c r="V6289" s="42">
        <f t="shared" si="5397"/>
        <v>0</v>
      </c>
      <c r="W6289" s="5">
        <f t="shared" si="5389"/>
        <v>100</v>
      </c>
      <c r="X6289" s="27"/>
    </row>
    <row r="6290" spans="1:25" ht="31.5" customHeight="1" x14ac:dyDescent="0.3">
      <c r="A6290" s="4" t="s">
        <v>459</v>
      </c>
      <c r="B6290" s="4" t="s">
        <v>1766</v>
      </c>
      <c r="C6290" s="4" t="s">
        <v>460</v>
      </c>
      <c r="D6290" s="4" t="s">
        <v>11</v>
      </c>
      <c r="E6290" s="14" t="s">
        <v>531</v>
      </c>
      <c r="F6290" s="5">
        <f t="shared" ref="F6290:L6290" si="5398">F6291</f>
        <v>2062.9</v>
      </c>
      <c r="G6290" s="5">
        <f t="shared" si="5398"/>
        <v>2062.9</v>
      </c>
      <c r="H6290" s="5">
        <f t="shared" si="5398"/>
        <v>2062.9</v>
      </c>
      <c r="I6290" s="5">
        <f t="shared" si="5398"/>
        <v>0</v>
      </c>
      <c r="J6290" s="5">
        <f t="shared" si="5398"/>
        <v>0</v>
      </c>
      <c r="K6290" s="5">
        <f t="shared" si="5398"/>
        <v>0</v>
      </c>
      <c r="L6290" s="5">
        <f t="shared" si="5398"/>
        <v>1305.548</v>
      </c>
      <c r="M6290" s="5">
        <f t="shared" si="5339"/>
        <v>3368.4480000000003</v>
      </c>
      <c r="N6290" s="5">
        <f>N6291</f>
        <v>2907.2788599999999</v>
      </c>
      <c r="O6290" s="5">
        <f>O6291</f>
        <v>2782.41</v>
      </c>
      <c r="P6290" s="5">
        <f t="shared" ref="P6290:V6290" si="5399">P6291</f>
        <v>0</v>
      </c>
      <c r="Q6290" s="5">
        <f t="shared" si="5399"/>
        <v>0</v>
      </c>
      <c r="R6290" s="5">
        <f t="shared" si="5399"/>
        <v>0</v>
      </c>
      <c r="S6290" s="5">
        <f t="shared" si="5399"/>
        <v>0</v>
      </c>
      <c r="T6290" s="5">
        <f t="shared" si="5399"/>
        <v>2907.2788599999999</v>
      </c>
      <c r="U6290" s="5">
        <f t="shared" si="5399"/>
        <v>0</v>
      </c>
      <c r="V6290" s="42">
        <f t="shared" si="5399"/>
        <v>0</v>
      </c>
      <c r="W6290" s="5">
        <f t="shared" si="5389"/>
        <v>100</v>
      </c>
      <c r="X6290" s="27"/>
    </row>
    <row r="6291" spans="1:25" ht="31.5" customHeight="1" x14ac:dyDescent="0.3">
      <c r="A6291" s="4" t="s">
        <v>459</v>
      </c>
      <c r="B6291" s="4" t="s">
        <v>1766</v>
      </c>
      <c r="C6291" s="4" t="s">
        <v>460</v>
      </c>
      <c r="D6291" s="4" t="s">
        <v>12</v>
      </c>
      <c r="E6291" s="14" t="s">
        <v>532</v>
      </c>
      <c r="F6291" s="5">
        <v>2062.9</v>
      </c>
      <c r="G6291" s="5">
        <v>2062.9</v>
      </c>
      <c r="H6291" s="5">
        <v>2062.9</v>
      </c>
      <c r="I6291" s="5"/>
      <c r="J6291" s="5"/>
      <c r="K6291" s="5"/>
      <c r="L6291" s="5">
        <f>698.01+607.538</f>
        <v>1305.548</v>
      </c>
      <c r="M6291" s="5">
        <f t="shared" si="5339"/>
        <v>3368.4480000000003</v>
      </c>
      <c r="N6291" s="5">
        <v>2907.2788599999999</v>
      </c>
      <c r="O6291" s="5">
        <v>2782.41</v>
      </c>
      <c r="P6291" s="5">
        <v>0</v>
      </c>
      <c r="Q6291" s="5">
        <v>0</v>
      </c>
      <c r="R6291" s="5">
        <v>0</v>
      </c>
      <c r="S6291" s="5">
        <v>0</v>
      </c>
      <c r="T6291" s="5">
        <v>2907.2788599999999</v>
      </c>
      <c r="U6291" s="5">
        <v>0</v>
      </c>
      <c r="V6291" s="42">
        <v>0</v>
      </c>
      <c r="W6291" s="5">
        <f t="shared" si="5389"/>
        <v>100</v>
      </c>
      <c r="X6291" s="27"/>
    </row>
    <row r="6292" spans="1:25" ht="15.75" customHeight="1" x14ac:dyDescent="0.3">
      <c r="A6292" s="4" t="s">
        <v>459</v>
      </c>
      <c r="B6292" s="4" t="s">
        <v>1766</v>
      </c>
      <c r="C6292" s="4" t="s">
        <v>460</v>
      </c>
      <c r="D6292" s="4" t="s">
        <v>13</v>
      </c>
      <c r="E6292" s="14" t="s">
        <v>547</v>
      </c>
      <c r="F6292" s="5">
        <f t="shared" ref="F6292:L6292" si="5400">F6293</f>
        <v>763</v>
      </c>
      <c r="G6292" s="5">
        <f t="shared" si="5400"/>
        <v>763</v>
      </c>
      <c r="H6292" s="5">
        <f t="shared" si="5400"/>
        <v>763</v>
      </c>
      <c r="I6292" s="5">
        <f t="shared" si="5400"/>
        <v>0</v>
      </c>
      <c r="J6292" s="5">
        <f t="shared" si="5400"/>
        <v>0</v>
      </c>
      <c r="K6292" s="5">
        <f t="shared" si="5400"/>
        <v>0</v>
      </c>
      <c r="L6292" s="5">
        <f t="shared" si="5400"/>
        <v>697</v>
      </c>
      <c r="M6292" s="5">
        <f t="shared" si="5339"/>
        <v>1460</v>
      </c>
      <c r="N6292" s="5">
        <f>N6293+N6294</f>
        <v>1252.7</v>
      </c>
      <c r="O6292" s="5">
        <f t="shared" ref="O6292:V6292" si="5401">O6293+O6294</f>
        <v>1255</v>
      </c>
      <c r="P6292" s="5">
        <f t="shared" si="5401"/>
        <v>0</v>
      </c>
      <c r="Q6292" s="5">
        <f t="shared" si="5401"/>
        <v>0</v>
      </c>
      <c r="R6292" s="5">
        <f t="shared" si="5401"/>
        <v>0</v>
      </c>
      <c r="S6292" s="5">
        <f t="shared" si="5401"/>
        <v>0</v>
      </c>
      <c r="T6292" s="5">
        <f t="shared" si="5401"/>
        <v>1252.7</v>
      </c>
      <c r="U6292" s="5">
        <f t="shared" si="5401"/>
        <v>0</v>
      </c>
      <c r="V6292" s="5">
        <f t="shared" si="5401"/>
        <v>0</v>
      </c>
      <c r="W6292" s="5">
        <f t="shared" si="5389"/>
        <v>100</v>
      </c>
      <c r="X6292" s="27"/>
    </row>
    <row r="6293" spans="1:25" ht="15.75" customHeight="1" x14ac:dyDescent="0.3">
      <c r="A6293" s="4" t="s">
        <v>459</v>
      </c>
      <c r="B6293" s="4" t="s">
        <v>1766</v>
      </c>
      <c r="C6293" s="4" t="s">
        <v>460</v>
      </c>
      <c r="D6293" s="4" t="s">
        <v>14</v>
      </c>
      <c r="E6293" s="14" t="s">
        <v>549</v>
      </c>
      <c r="F6293" s="5">
        <v>763</v>
      </c>
      <c r="G6293" s="5">
        <v>763</v>
      </c>
      <c r="H6293" s="5">
        <v>763</v>
      </c>
      <c r="I6293" s="5"/>
      <c r="J6293" s="5"/>
      <c r="K6293" s="5"/>
      <c r="L6293" s="5">
        <v>697</v>
      </c>
      <c r="M6293" s="5">
        <f t="shared" si="5339"/>
        <v>1460</v>
      </c>
      <c r="N6293" s="5">
        <v>1052.7</v>
      </c>
      <c r="O6293" s="5">
        <v>1255</v>
      </c>
      <c r="P6293" s="5">
        <v>0</v>
      </c>
      <c r="Q6293" s="5">
        <v>0</v>
      </c>
      <c r="R6293" s="5">
        <v>0</v>
      </c>
      <c r="S6293" s="5">
        <v>0</v>
      </c>
      <c r="T6293" s="5">
        <v>1052.7</v>
      </c>
      <c r="U6293" s="5">
        <v>0</v>
      </c>
      <c r="V6293" s="42">
        <v>0</v>
      </c>
      <c r="W6293" s="5">
        <f t="shared" si="5389"/>
        <v>100</v>
      </c>
      <c r="X6293" s="27"/>
    </row>
    <row r="6294" spans="1:25" ht="15.75" customHeight="1" x14ac:dyDescent="0.3">
      <c r="A6294" s="4" t="s">
        <v>459</v>
      </c>
      <c r="B6294" s="4" t="s">
        <v>1766</v>
      </c>
      <c r="C6294" s="4" t="s">
        <v>460</v>
      </c>
      <c r="D6294" s="4" t="s">
        <v>20</v>
      </c>
      <c r="E6294" s="14" t="s">
        <v>550</v>
      </c>
      <c r="F6294" s="5"/>
      <c r="G6294" s="5"/>
      <c r="H6294" s="5"/>
      <c r="I6294" s="5"/>
      <c r="J6294" s="5"/>
      <c r="K6294" s="5"/>
      <c r="L6294" s="5"/>
      <c r="M6294" s="5">
        <v>0</v>
      </c>
      <c r="N6294" s="5">
        <v>200</v>
      </c>
      <c r="O6294" s="5">
        <v>0</v>
      </c>
      <c r="P6294" s="5">
        <v>0</v>
      </c>
      <c r="Q6294" s="5">
        <v>0</v>
      </c>
      <c r="R6294" s="5">
        <v>0</v>
      </c>
      <c r="S6294" s="5">
        <v>0</v>
      </c>
      <c r="T6294" s="5">
        <v>200</v>
      </c>
      <c r="U6294" s="5">
        <v>0</v>
      </c>
      <c r="V6294" s="5">
        <v>0</v>
      </c>
      <c r="W6294" s="5">
        <f t="shared" si="5389"/>
        <v>100</v>
      </c>
      <c r="X6294" s="27"/>
    </row>
    <row r="6295" spans="1:25" ht="31.5" customHeight="1" x14ac:dyDescent="0.3">
      <c r="A6295" s="4" t="s">
        <v>459</v>
      </c>
      <c r="B6295" s="4" t="s">
        <v>1766</v>
      </c>
      <c r="C6295" s="4" t="s">
        <v>210</v>
      </c>
      <c r="D6295" s="4"/>
      <c r="E6295" s="14" t="s">
        <v>799</v>
      </c>
      <c r="F6295" s="5">
        <f t="shared" ref="F6295:L6296" si="5402">F6296</f>
        <v>294.5</v>
      </c>
      <c r="G6295" s="5">
        <f t="shared" si="5402"/>
        <v>60.9</v>
      </c>
      <c r="H6295" s="5">
        <f t="shared" si="5402"/>
        <v>60.9</v>
      </c>
      <c r="I6295" s="5">
        <f t="shared" si="5402"/>
        <v>0</v>
      </c>
      <c r="J6295" s="5">
        <f t="shared" si="5402"/>
        <v>0</v>
      </c>
      <c r="K6295" s="5">
        <f t="shared" si="5402"/>
        <v>0</v>
      </c>
      <c r="L6295" s="5">
        <f t="shared" si="5402"/>
        <v>56.4</v>
      </c>
      <c r="M6295" s="5">
        <f t="shared" si="5339"/>
        <v>350.9</v>
      </c>
      <c r="N6295" s="5">
        <f>N6296</f>
        <v>336.87</v>
      </c>
      <c r="O6295" s="5">
        <f>O6296</f>
        <v>274.2</v>
      </c>
      <c r="P6295" s="5">
        <f t="shared" ref="P6295:V6296" si="5403">P6296</f>
        <v>0</v>
      </c>
      <c r="Q6295" s="5">
        <f t="shared" si="5403"/>
        <v>0</v>
      </c>
      <c r="R6295" s="5">
        <f t="shared" si="5403"/>
        <v>0</v>
      </c>
      <c r="S6295" s="5">
        <f t="shared" si="5403"/>
        <v>0</v>
      </c>
      <c r="T6295" s="5">
        <f t="shared" si="5403"/>
        <v>336.87</v>
      </c>
      <c r="U6295" s="5">
        <f t="shared" si="5403"/>
        <v>0</v>
      </c>
      <c r="V6295" s="42">
        <f t="shared" si="5403"/>
        <v>0</v>
      </c>
      <c r="W6295" s="5">
        <f t="shared" si="5389"/>
        <v>100</v>
      </c>
      <c r="X6295" s="27"/>
    </row>
    <row r="6296" spans="1:25" ht="31.5" customHeight="1" x14ac:dyDescent="0.3">
      <c r="A6296" s="4" t="s">
        <v>459</v>
      </c>
      <c r="B6296" s="4" t="s">
        <v>1766</v>
      </c>
      <c r="C6296" s="4" t="s">
        <v>210</v>
      </c>
      <c r="D6296" s="4" t="s">
        <v>11</v>
      </c>
      <c r="E6296" s="14" t="s">
        <v>531</v>
      </c>
      <c r="F6296" s="5">
        <f t="shared" si="5402"/>
        <v>294.5</v>
      </c>
      <c r="G6296" s="5">
        <f t="shared" si="5402"/>
        <v>60.9</v>
      </c>
      <c r="H6296" s="5">
        <f t="shared" si="5402"/>
        <v>60.9</v>
      </c>
      <c r="I6296" s="5">
        <f t="shared" si="5402"/>
        <v>0</v>
      </c>
      <c r="J6296" s="5">
        <f t="shared" si="5402"/>
        <v>0</v>
      </c>
      <c r="K6296" s="5">
        <f t="shared" si="5402"/>
        <v>0</v>
      </c>
      <c r="L6296" s="5">
        <f t="shared" si="5402"/>
        <v>56.4</v>
      </c>
      <c r="M6296" s="5">
        <f t="shared" si="5339"/>
        <v>350.9</v>
      </c>
      <c r="N6296" s="5">
        <f>N6297</f>
        <v>336.87</v>
      </c>
      <c r="O6296" s="5">
        <f>O6297</f>
        <v>274.2</v>
      </c>
      <c r="P6296" s="5">
        <f t="shared" si="5403"/>
        <v>0</v>
      </c>
      <c r="Q6296" s="5">
        <f t="shared" si="5403"/>
        <v>0</v>
      </c>
      <c r="R6296" s="5">
        <f t="shared" si="5403"/>
        <v>0</v>
      </c>
      <c r="S6296" s="5">
        <f t="shared" si="5403"/>
        <v>0</v>
      </c>
      <c r="T6296" s="5">
        <f t="shared" si="5403"/>
        <v>336.87</v>
      </c>
      <c r="U6296" s="5">
        <f t="shared" si="5403"/>
        <v>0</v>
      </c>
      <c r="V6296" s="42">
        <f t="shared" si="5403"/>
        <v>0</v>
      </c>
      <c r="W6296" s="5">
        <f t="shared" si="5389"/>
        <v>100</v>
      </c>
      <c r="X6296" s="27"/>
    </row>
    <row r="6297" spans="1:25" ht="31.5" customHeight="1" x14ac:dyDescent="0.3">
      <c r="A6297" s="4" t="s">
        <v>459</v>
      </c>
      <c r="B6297" s="4" t="s">
        <v>1766</v>
      </c>
      <c r="C6297" s="4" t="s">
        <v>210</v>
      </c>
      <c r="D6297" s="4" t="s">
        <v>12</v>
      </c>
      <c r="E6297" s="14" t="s">
        <v>532</v>
      </c>
      <c r="F6297" s="5">
        <v>294.5</v>
      </c>
      <c r="G6297" s="5">
        <v>60.9</v>
      </c>
      <c r="H6297" s="5">
        <v>60.9</v>
      </c>
      <c r="I6297" s="5"/>
      <c r="J6297" s="5"/>
      <c r="K6297" s="5"/>
      <c r="L6297" s="5">
        <v>56.4</v>
      </c>
      <c r="M6297" s="5">
        <f t="shared" si="5339"/>
        <v>350.9</v>
      </c>
      <c r="N6297" s="5">
        <v>336.87</v>
      </c>
      <c r="O6297" s="5">
        <v>274.2</v>
      </c>
      <c r="P6297" s="5">
        <v>0</v>
      </c>
      <c r="Q6297" s="5">
        <v>0</v>
      </c>
      <c r="R6297" s="5">
        <v>0</v>
      </c>
      <c r="S6297" s="5">
        <v>0</v>
      </c>
      <c r="T6297" s="5">
        <v>336.87</v>
      </c>
      <c r="U6297" s="5">
        <v>0</v>
      </c>
      <c r="V6297" s="42">
        <v>0</v>
      </c>
      <c r="W6297" s="5">
        <f t="shared" si="5389"/>
        <v>100</v>
      </c>
      <c r="X6297" s="27"/>
    </row>
    <row r="6298" spans="1:25" ht="63" hidden="1" customHeight="1" x14ac:dyDescent="0.25">
      <c r="A6298" s="4" t="s">
        <v>459</v>
      </c>
      <c r="B6298" s="4" t="s">
        <v>1766</v>
      </c>
      <c r="C6298" s="4" t="s">
        <v>461</v>
      </c>
      <c r="D6298" s="4"/>
      <c r="E6298" s="14" t="s">
        <v>1250</v>
      </c>
      <c r="F6298" s="5">
        <f t="shared" ref="F6298:L6299" si="5404">F6299</f>
        <v>0</v>
      </c>
      <c r="G6298" s="5">
        <f t="shared" si="5404"/>
        <v>0</v>
      </c>
      <c r="H6298" s="5">
        <f t="shared" si="5404"/>
        <v>0</v>
      </c>
      <c r="I6298" s="5">
        <f t="shared" si="5404"/>
        <v>0</v>
      </c>
      <c r="J6298" s="5">
        <f t="shared" si="5404"/>
        <v>0</v>
      </c>
      <c r="K6298" s="5">
        <f t="shared" si="5404"/>
        <v>0</v>
      </c>
      <c r="L6298" s="5">
        <f t="shared" si="5404"/>
        <v>0</v>
      </c>
      <c r="M6298" s="5">
        <f t="shared" si="5339"/>
        <v>0</v>
      </c>
      <c r="N6298" s="5">
        <f>N6299</f>
        <v>0</v>
      </c>
      <c r="O6298" s="5">
        <f>O6299</f>
        <v>0</v>
      </c>
      <c r="P6298" s="5">
        <f t="shared" ref="P6298:V6299" si="5405">P6299</f>
        <v>0</v>
      </c>
      <c r="Q6298" s="5">
        <f t="shared" si="5405"/>
        <v>0</v>
      </c>
      <c r="R6298" s="5">
        <f t="shared" si="5405"/>
        <v>0</v>
      </c>
      <c r="S6298" s="5">
        <f t="shared" si="5405"/>
        <v>0</v>
      </c>
      <c r="T6298" s="5">
        <f t="shared" si="5405"/>
        <v>0</v>
      </c>
      <c r="U6298" s="5">
        <f t="shared" si="5405"/>
        <v>0</v>
      </c>
      <c r="V6298" s="42">
        <f t="shared" si="5405"/>
        <v>0</v>
      </c>
      <c r="W6298" s="5" t="e">
        <f t="shared" si="5389"/>
        <v>#DIV/0!</v>
      </c>
      <c r="X6298" s="27" t="s">
        <v>1591</v>
      </c>
      <c r="Y6298" s="2" t="s">
        <v>1630</v>
      </c>
    </row>
    <row r="6299" spans="1:25" ht="31.5" hidden="1" customHeight="1" x14ac:dyDescent="0.3">
      <c r="A6299" s="4" t="s">
        <v>459</v>
      </c>
      <c r="B6299" s="4" t="s">
        <v>1766</v>
      </c>
      <c r="C6299" s="4" t="s">
        <v>461</v>
      </c>
      <c r="D6299" s="4" t="s">
        <v>11</v>
      </c>
      <c r="E6299" s="14" t="s">
        <v>531</v>
      </c>
      <c r="F6299" s="5">
        <f t="shared" si="5404"/>
        <v>0</v>
      </c>
      <c r="G6299" s="5">
        <f t="shared" si="5404"/>
        <v>0</v>
      </c>
      <c r="H6299" s="5">
        <f t="shared" si="5404"/>
        <v>0</v>
      </c>
      <c r="I6299" s="5">
        <f t="shared" si="5404"/>
        <v>0</v>
      </c>
      <c r="J6299" s="5">
        <f t="shared" si="5404"/>
        <v>0</v>
      </c>
      <c r="K6299" s="5">
        <f t="shared" si="5404"/>
        <v>0</v>
      </c>
      <c r="L6299" s="5">
        <f t="shared" si="5404"/>
        <v>0</v>
      </c>
      <c r="M6299" s="5">
        <f t="shared" si="5339"/>
        <v>0</v>
      </c>
      <c r="N6299" s="5">
        <f>N6300</f>
        <v>0</v>
      </c>
      <c r="O6299" s="5">
        <f>O6300</f>
        <v>0</v>
      </c>
      <c r="P6299" s="5">
        <f t="shared" si="5405"/>
        <v>0</v>
      </c>
      <c r="Q6299" s="5">
        <f t="shared" si="5405"/>
        <v>0</v>
      </c>
      <c r="R6299" s="5">
        <f t="shared" si="5405"/>
        <v>0</v>
      </c>
      <c r="S6299" s="5">
        <f t="shared" si="5405"/>
        <v>0</v>
      </c>
      <c r="T6299" s="5">
        <f t="shared" si="5405"/>
        <v>0</v>
      </c>
      <c r="U6299" s="5">
        <f t="shared" si="5405"/>
        <v>0</v>
      </c>
      <c r="V6299" s="42">
        <f t="shared" si="5405"/>
        <v>0</v>
      </c>
      <c r="W6299" s="5" t="e">
        <f t="shared" si="5389"/>
        <v>#DIV/0!</v>
      </c>
      <c r="X6299" s="27" t="s">
        <v>1591</v>
      </c>
      <c r="Y6299" s="2" t="s">
        <v>1630</v>
      </c>
    </row>
    <row r="6300" spans="1:25" ht="31.5" hidden="1" customHeight="1" x14ac:dyDescent="0.3">
      <c r="A6300" s="4" t="s">
        <v>459</v>
      </c>
      <c r="B6300" s="4" t="s">
        <v>1766</v>
      </c>
      <c r="C6300" s="4" t="s">
        <v>461</v>
      </c>
      <c r="D6300" s="4" t="s">
        <v>12</v>
      </c>
      <c r="E6300" s="14" t="s">
        <v>532</v>
      </c>
      <c r="F6300" s="5"/>
      <c r="G6300" s="5"/>
      <c r="H6300" s="5"/>
      <c r="I6300" s="5"/>
      <c r="J6300" s="5"/>
      <c r="K6300" s="5"/>
      <c r="L6300" s="5"/>
      <c r="M6300" s="5">
        <f t="shared" si="5339"/>
        <v>0</v>
      </c>
      <c r="N6300" s="5">
        <v>0</v>
      </c>
      <c r="O6300" s="5">
        <v>0</v>
      </c>
      <c r="P6300" s="5">
        <v>0</v>
      </c>
      <c r="Q6300" s="5">
        <v>0</v>
      </c>
      <c r="R6300" s="5">
        <v>0</v>
      </c>
      <c r="S6300" s="5">
        <v>0</v>
      </c>
      <c r="T6300" s="5">
        <v>0</v>
      </c>
      <c r="U6300" s="5">
        <v>0</v>
      </c>
      <c r="V6300" s="42">
        <v>0</v>
      </c>
      <c r="W6300" s="5" t="e">
        <f t="shared" si="5389"/>
        <v>#DIV/0!</v>
      </c>
      <c r="X6300" s="27" t="s">
        <v>1591</v>
      </c>
      <c r="Y6300" s="2" t="s">
        <v>1630</v>
      </c>
    </row>
    <row r="6301" spans="1:25" ht="47.25" customHeight="1" x14ac:dyDescent="0.3">
      <c r="A6301" s="4" t="s">
        <v>459</v>
      </c>
      <c r="B6301" s="4" t="s">
        <v>1766</v>
      </c>
      <c r="C6301" s="4" t="s">
        <v>464</v>
      </c>
      <c r="D6301" s="4"/>
      <c r="E6301" s="14" t="s">
        <v>1251</v>
      </c>
      <c r="F6301" s="5">
        <f t="shared" ref="F6301:L6301" si="5406">F6302</f>
        <v>16357.3</v>
      </c>
      <c r="G6301" s="5">
        <f t="shared" si="5406"/>
        <v>14583.5</v>
      </c>
      <c r="H6301" s="5">
        <f t="shared" si="5406"/>
        <v>13871.300000000001</v>
      </c>
      <c r="I6301" s="5">
        <f t="shared" si="5406"/>
        <v>0</v>
      </c>
      <c r="J6301" s="5">
        <f t="shared" si="5406"/>
        <v>0</v>
      </c>
      <c r="K6301" s="5">
        <f t="shared" si="5406"/>
        <v>0</v>
      </c>
      <c r="L6301" s="5">
        <f t="shared" si="5406"/>
        <v>-545.23799999999994</v>
      </c>
      <c r="M6301" s="5">
        <f t="shared" si="5339"/>
        <v>15812.062</v>
      </c>
      <c r="N6301" s="5">
        <f>N6302</f>
        <v>13599.567999999999</v>
      </c>
      <c r="O6301" s="5">
        <f>O6302</f>
        <v>8348.7557400000005</v>
      </c>
      <c r="P6301" s="5">
        <f t="shared" ref="P6301:V6301" si="5407">P6302</f>
        <v>0</v>
      </c>
      <c r="Q6301" s="5">
        <f t="shared" si="5407"/>
        <v>0</v>
      </c>
      <c r="R6301" s="5">
        <f t="shared" si="5407"/>
        <v>0</v>
      </c>
      <c r="S6301" s="5">
        <f t="shared" si="5407"/>
        <v>0</v>
      </c>
      <c r="T6301" s="5">
        <f t="shared" si="5407"/>
        <v>13599.566559999999</v>
      </c>
      <c r="U6301" s="5">
        <f t="shared" si="5407"/>
        <v>0</v>
      </c>
      <c r="V6301" s="42">
        <f t="shared" si="5407"/>
        <v>0</v>
      </c>
      <c r="W6301" s="5">
        <f t="shared" si="5389"/>
        <v>99.999989411428359</v>
      </c>
      <c r="X6301" s="27"/>
    </row>
    <row r="6302" spans="1:25" ht="31.5" customHeight="1" x14ac:dyDescent="0.3">
      <c r="A6302" s="4" t="s">
        <v>459</v>
      </c>
      <c r="B6302" s="4" t="s">
        <v>1766</v>
      </c>
      <c r="C6302" s="4" t="s">
        <v>465</v>
      </c>
      <c r="D6302" s="4"/>
      <c r="E6302" s="14" t="s">
        <v>1252</v>
      </c>
      <c r="F6302" s="5">
        <f t="shared" ref="F6302:L6302" si="5408">F6303+F6306</f>
        <v>16357.3</v>
      </c>
      <c r="G6302" s="5">
        <f t="shared" si="5408"/>
        <v>14583.5</v>
      </c>
      <c r="H6302" s="5">
        <f t="shared" si="5408"/>
        <v>13871.300000000001</v>
      </c>
      <c r="I6302" s="5">
        <f t="shared" si="5408"/>
        <v>0</v>
      </c>
      <c r="J6302" s="5">
        <f t="shared" si="5408"/>
        <v>0</v>
      </c>
      <c r="K6302" s="5">
        <f t="shared" si="5408"/>
        <v>0</v>
      </c>
      <c r="L6302" s="5">
        <f t="shared" si="5408"/>
        <v>-545.23799999999994</v>
      </c>
      <c r="M6302" s="5">
        <f t="shared" si="5339"/>
        <v>15812.062</v>
      </c>
      <c r="N6302" s="5">
        <f>N6303+N6306</f>
        <v>13599.567999999999</v>
      </c>
      <c r="O6302" s="5">
        <f>O6303+O6306</f>
        <v>8348.7557400000005</v>
      </c>
      <c r="P6302" s="5">
        <f t="shared" ref="P6302:V6302" si="5409">P6303+P6306</f>
        <v>0</v>
      </c>
      <c r="Q6302" s="5">
        <f t="shared" si="5409"/>
        <v>0</v>
      </c>
      <c r="R6302" s="5">
        <f t="shared" si="5409"/>
        <v>0</v>
      </c>
      <c r="S6302" s="5">
        <f t="shared" si="5409"/>
        <v>0</v>
      </c>
      <c r="T6302" s="5">
        <f t="shared" si="5409"/>
        <v>13599.566559999999</v>
      </c>
      <c r="U6302" s="5">
        <f t="shared" si="5409"/>
        <v>0</v>
      </c>
      <c r="V6302" s="42">
        <f t="shared" si="5409"/>
        <v>0</v>
      </c>
      <c r="W6302" s="5">
        <f t="shared" si="5389"/>
        <v>99.999989411428359</v>
      </c>
      <c r="X6302" s="27"/>
    </row>
    <row r="6303" spans="1:25" ht="31.5" customHeight="1" x14ac:dyDescent="0.3">
      <c r="A6303" s="4" t="s">
        <v>459</v>
      </c>
      <c r="B6303" s="4" t="s">
        <v>1766</v>
      </c>
      <c r="C6303" s="4" t="s">
        <v>462</v>
      </c>
      <c r="D6303" s="4"/>
      <c r="E6303" s="14" t="s">
        <v>800</v>
      </c>
      <c r="F6303" s="5">
        <f t="shared" ref="F6303:L6304" si="5410">F6304</f>
        <v>15782</v>
      </c>
      <c r="G6303" s="5">
        <f t="shared" si="5410"/>
        <v>14009.2</v>
      </c>
      <c r="H6303" s="5">
        <f t="shared" si="5410"/>
        <v>13297.6</v>
      </c>
      <c r="I6303" s="5">
        <f t="shared" si="5410"/>
        <v>0</v>
      </c>
      <c r="J6303" s="5">
        <f t="shared" si="5410"/>
        <v>0</v>
      </c>
      <c r="K6303" s="5">
        <f t="shared" si="5410"/>
        <v>0</v>
      </c>
      <c r="L6303" s="5">
        <f t="shared" si="5410"/>
        <v>-663.93799999999999</v>
      </c>
      <c r="M6303" s="5">
        <f t="shared" si="5339"/>
        <v>15118.062</v>
      </c>
      <c r="N6303" s="5">
        <f>N6304</f>
        <v>12907.751</v>
      </c>
      <c r="O6303" s="5">
        <f>O6304</f>
        <v>8348.7557400000005</v>
      </c>
      <c r="P6303" s="5">
        <f t="shared" ref="P6303:V6304" si="5411">P6304</f>
        <v>0</v>
      </c>
      <c r="Q6303" s="5">
        <f t="shared" si="5411"/>
        <v>0</v>
      </c>
      <c r="R6303" s="5">
        <f t="shared" si="5411"/>
        <v>0</v>
      </c>
      <c r="S6303" s="5">
        <f t="shared" si="5411"/>
        <v>0</v>
      </c>
      <c r="T6303" s="5">
        <f t="shared" si="5411"/>
        <v>12907.75016</v>
      </c>
      <c r="U6303" s="5">
        <f t="shared" si="5411"/>
        <v>0</v>
      </c>
      <c r="V6303" s="42">
        <f t="shared" si="5411"/>
        <v>0</v>
      </c>
      <c r="W6303" s="5">
        <f t="shared" si="5389"/>
        <v>99.999993492282272</v>
      </c>
      <c r="X6303" s="27"/>
    </row>
    <row r="6304" spans="1:25" ht="31.5" customHeight="1" x14ac:dyDescent="0.3">
      <c r="A6304" s="4" t="s">
        <v>459</v>
      </c>
      <c r="B6304" s="4" t="s">
        <v>1766</v>
      </c>
      <c r="C6304" s="4" t="s">
        <v>462</v>
      </c>
      <c r="D6304" s="4" t="s">
        <v>11</v>
      </c>
      <c r="E6304" s="14" t="s">
        <v>531</v>
      </c>
      <c r="F6304" s="5">
        <f t="shared" si="5410"/>
        <v>15782</v>
      </c>
      <c r="G6304" s="5">
        <f t="shared" si="5410"/>
        <v>14009.2</v>
      </c>
      <c r="H6304" s="5">
        <f t="shared" si="5410"/>
        <v>13297.6</v>
      </c>
      <c r="I6304" s="5">
        <f t="shared" si="5410"/>
        <v>0</v>
      </c>
      <c r="J6304" s="5">
        <f t="shared" si="5410"/>
        <v>0</v>
      </c>
      <c r="K6304" s="5">
        <f t="shared" si="5410"/>
        <v>0</v>
      </c>
      <c r="L6304" s="5">
        <f t="shared" si="5410"/>
        <v>-663.93799999999999</v>
      </c>
      <c r="M6304" s="5">
        <f t="shared" si="5339"/>
        <v>15118.062</v>
      </c>
      <c r="N6304" s="5">
        <f>N6305</f>
        <v>12907.751</v>
      </c>
      <c r="O6304" s="5">
        <f>O6305</f>
        <v>8348.7557400000005</v>
      </c>
      <c r="P6304" s="5">
        <f t="shared" si="5411"/>
        <v>0</v>
      </c>
      <c r="Q6304" s="5">
        <f t="shared" si="5411"/>
        <v>0</v>
      </c>
      <c r="R6304" s="5">
        <f t="shared" si="5411"/>
        <v>0</v>
      </c>
      <c r="S6304" s="5">
        <f t="shared" si="5411"/>
        <v>0</v>
      </c>
      <c r="T6304" s="5">
        <f t="shared" si="5411"/>
        <v>12907.75016</v>
      </c>
      <c r="U6304" s="5">
        <f t="shared" si="5411"/>
        <v>0</v>
      </c>
      <c r="V6304" s="42">
        <f t="shared" si="5411"/>
        <v>0</v>
      </c>
      <c r="W6304" s="5">
        <f t="shared" si="5389"/>
        <v>99.999993492282272</v>
      </c>
      <c r="X6304" s="27"/>
    </row>
    <row r="6305" spans="1:24" ht="31.5" customHeight="1" x14ac:dyDescent="0.3">
      <c r="A6305" s="4" t="s">
        <v>459</v>
      </c>
      <c r="B6305" s="4" t="s">
        <v>1766</v>
      </c>
      <c r="C6305" s="4" t="s">
        <v>462</v>
      </c>
      <c r="D6305" s="4" t="s">
        <v>12</v>
      </c>
      <c r="E6305" s="14" t="s">
        <v>532</v>
      </c>
      <c r="F6305" s="5">
        <v>15782</v>
      </c>
      <c r="G6305" s="5">
        <v>14009.2</v>
      </c>
      <c r="H6305" s="5">
        <v>13297.6</v>
      </c>
      <c r="I6305" s="5"/>
      <c r="J6305" s="5"/>
      <c r="K6305" s="5"/>
      <c r="L6305" s="5">
        <v>-663.93799999999999</v>
      </c>
      <c r="M6305" s="5">
        <f>F6305+I6305+L6305</f>
        <v>15118.062</v>
      </c>
      <c r="N6305" s="5">
        <v>12907.751</v>
      </c>
      <c r="O6305" s="5">
        <v>8348.7557400000005</v>
      </c>
      <c r="P6305" s="5">
        <v>0</v>
      </c>
      <c r="Q6305" s="5">
        <v>0</v>
      </c>
      <c r="R6305" s="5">
        <v>0</v>
      </c>
      <c r="S6305" s="5">
        <v>0</v>
      </c>
      <c r="T6305" s="5">
        <v>12907.75016</v>
      </c>
      <c r="U6305" s="5">
        <v>0</v>
      </c>
      <c r="V6305" s="42">
        <v>0</v>
      </c>
      <c r="W6305" s="5">
        <f t="shared" si="5389"/>
        <v>99.999993492282272</v>
      </c>
      <c r="X6305" s="27"/>
    </row>
    <row r="6306" spans="1:24" ht="15.75" customHeight="1" x14ac:dyDescent="0.3">
      <c r="A6306" s="4" t="s">
        <v>459</v>
      </c>
      <c r="B6306" s="4" t="s">
        <v>1766</v>
      </c>
      <c r="C6306" s="4" t="s">
        <v>463</v>
      </c>
      <c r="D6306" s="4"/>
      <c r="E6306" s="14" t="s">
        <v>801</v>
      </c>
      <c r="F6306" s="5">
        <f t="shared" ref="F6306:L6307" si="5412">F6307</f>
        <v>575.29999999999995</v>
      </c>
      <c r="G6306" s="5">
        <f t="shared" si="5412"/>
        <v>574.29999999999995</v>
      </c>
      <c r="H6306" s="5">
        <f t="shared" si="5412"/>
        <v>573.70000000000005</v>
      </c>
      <c r="I6306" s="5">
        <f t="shared" si="5412"/>
        <v>0</v>
      </c>
      <c r="J6306" s="5">
        <f t="shared" si="5412"/>
        <v>0</v>
      </c>
      <c r="K6306" s="5">
        <f t="shared" si="5412"/>
        <v>0</v>
      </c>
      <c r="L6306" s="5">
        <f t="shared" si="5412"/>
        <v>118.7</v>
      </c>
      <c r="M6306" s="5">
        <f>F6306+I6306+L6306</f>
        <v>694</v>
      </c>
      <c r="N6306" s="5">
        <f>N6307</f>
        <v>691.81700000000001</v>
      </c>
      <c r="O6306" s="5">
        <f>O6307</f>
        <v>0</v>
      </c>
      <c r="P6306" s="5">
        <f t="shared" ref="P6306:V6307" si="5413">P6307</f>
        <v>0</v>
      </c>
      <c r="Q6306" s="5">
        <f t="shared" si="5413"/>
        <v>0</v>
      </c>
      <c r="R6306" s="5">
        <f t="shared" si="5413"/>
        <v>0</v>
      </c>
      <c r="S6306" s="5">
        <f t="shared" si="5413"/>
        <v>0</v>
      </c>
      <c r="T6306" s="5">
        <f t="shared" si="5413"/>
        <v>691.81640000000004</v>
      </c>
      <c r="U6306" s="5">
        <f t="shared" si="5413"/>
        <v>0</v>
      </c>
      <c r="V6306" s="42">
        <f t="shared" si="5413"/>
        <v>0</v>
      </c>
      <c r="W6306" s="5">
        <f t="shared" si="5389"/>
        <v>99.999913271862368</v>
      </c>
      <c r="X6306" s="27"/>
    </row>
    <row r="6307" spans="1:24" ht="31.5" customHeight="1" x14ac:dyDescent="0.3">
      <c r="A6307" s="4" t="s">
        <v>459</v>
      </c>
      <c r="B6307" s="4" t="s">
        <v>1766</v>
      </c>
      <c r="C6307" s="4" t="s">
        <v>463</v>
      </c>
      <c r="D6307" s="4" t="s">
        <v>11</v>
      </c>
      <c r="E6307" s="14" t="s">
        <v>531</v>
      </c>
      <c r="F6307" s="5">
        <f t="shared" si="5412"/>
        <v>575.29999999999995</v>
      </c>
      <c r="G6307" s="5">
        <f t="shared" si="5412"/>
        <v>574.29999999999995</v>
      </c>
      <c r="H6307" s="5">
        <f t="shared" si="5412"/>
        <v>573.70000000000005</v>
      </c>
      <c r="I6307" s="5">
        <f t="shared" si="5412"/>
        <v>0</v>
      </c>
      <c r="J6307" s="5">
        <f t="shared" si="5412"/>
        <v>0</v>
      </c>
      <c r="K6307" s="5">
        <f t="shared" si="5412"/>
        <v>0</v>
      </c>
      <c r="L6307" s="5">
        <f t="shared" si="5412"/>
        <v>118.7</v>
      </c>
      <c r="M6307" s="5">
        <f>F6307+I6307+L6307</f>
        <v>694</v>
      </c>
      <c r="N6307" s="5">
        <f>N6308</f>
        <v>691.81700000000001</v>
      </c>
      <c r="O6307" s="5">
        <f>O6308</f>
        <v>0</v>
      </c>
      <c r="P6307" s="5">
        <f t="shared" si="5413"/>
        <v>0</v>
      </c>
      <c r="Q6307" s="5">
        <f t="shared" si="5413"/>
        <v>0</v>
      </c>
      <c r="R6307" s="5">
        <f t="shared" si="5413"/>
        <v>0</v>
      </c>
      <c r="S6307" s="5">
        <f t="shared" si="5413"/>
        <v>0</v>
      </c>
      <c r="T6307" s="5">
        <f t="shared" si="5413"/>
        <v>691.81640000000004</v>
      </c>
      <c r="U6307" s="5">
        <f t="shared" si="5413"/>
        <v>0</v>
      </c>
      <c r="V6307" s="42">
        <f t="shared" si="5413"/>
        <v>0</v>
      </c>
      <c r="W6307" s="5">
        <f t="shared" si="5389"/>
        <v>99.999913271862368</v>
      </c>
      <c r="X6307" s="27"/>
    </row>
    <row r="6308" spans="1:24" ht="31.5" customHeight="1" x14ac:dyDescent="0.3">
      <c r="A6308" s="4" t="s">
        <v>459</v>
      </c>
      <c r="B6308" s="4" t="s">
        <v>1766</v>
      </c>
      <c r="C6308" s="4" t="s">
        <v>463</v>
      </c>
      <c r="D6308" s="4" t="s">
        <v>12</v>
      </c>
      <c r="E6308" s="14" t="s">
        <v>532</v>
      </c>
      <c r="F6308" s="5">
        <v>575.29999999999995</v>
      </c>
      <c r="G6308" s="5">
        <v>574.29999999999995</v>
      </c>
      <c r="H6308" s="5">
        <v>573.70000000000005</v>
      </c>
      <c r="I6308" s="5"/>
      <c r="J6308" s="5"/>
      <c r="K6308" s="5"/>
      <c r="L6308" s="5">
        <v>118.7</v>
      </c>
      <c r="M6308" s="5">
        <f>F6308+I6308+L6308</f>
        <v>694</v>
      </c>
      <c r="N6308" s="5">
        <v>691.81700000000001</v>
      </c>
      <c r="O6308" s="5">
        <v>0</v>
      </c>
      <c r="P6308" s="5">
        <v>0</v>
      </c>
      <c r="Q6308" s="5">
        <v>0</v>
      </c>
      <c r="R6308" s="5">
        <v>0</v>
      </c>
      <c r="S6308" s="5">
        <v>0</v>
      </c>
      <c r="T6308" s="5">
        <v>691.81640000000004</v>
      </c>
      <c r="U6308" s="5">
        <v>0</v>
      </c>
      <c r="V6308" s="42">
        <v>0</v>
      </c>
      <c r="W6308" s="5">
        <f t="shared" si="5389"/>
        <v>99.999913271862368</v>
      </c>
      <c r="X6308" s="27"/>
    </row>
    <row r="6309" spans="1:24" s="3" customFormat="1" ht="18" hidden="1" customHeight="1" x14ac:dyDescent="0.3">
      <c r="A6309" s="7" t="s">
        <v>730</v>
      </c>
      <c r="B6309" s="7" t="s">
        <v>1808</v>
      </c>
      <c r="C6309" s="7" t="s">
        <v>731</v>
      </c>
      <c r="D6309" s="7" t="s">
        <v>730</v>
      </c>
      <c r="E6309" s="18" t="s">
        <v>732</v>
      </c>
      <c r="F6309" s="8"/>
      <c r="G6309" s="8">
        <v>622337.30000000005</v>
      </c>
      <c r="H6309" s="8">
        <v>1206801.8999999999</v>
      </c>
      <c r="I6309" s="8"/>
      <c r="J6309" s="8">
        <v>25078.9</v>
      </c>
      <c r="K6309" s="8">
        <v>183928.2</v>
      </c>
      <c r="L6309" s="8">
        <v>0</v>
      </c>
      <c r="M6309" s="8">
        <f>F6309+I6309+L6309</f>
        <v>0</v>
      </c>
      <c r="N6309" s="45">
        <v>0</v>
      </c>
      <c r="O6309" s="45">
        <v>0</v>
      </c>
      <c r="P6309" s="45">
        <v>0</v>
      </c>
      <c r="Q6309" s="45">
        <v>0</v>
      </c>
      <c r="R6309" s="45">
        <v>0</v>
      </c>
      <c r="S6309" s="45">
        <v>0</v>
      </c>
      <c r="T6309" s="45">
        <v>0</v>
      </c>
      <c r="U6309" s="8">
        <v>0</v>
      </c>
      <c r="V6309" s="40">
        <v>0</v>
      </c>
      <c r="W6309" s="45" t="e">
        <f t="shared" si="5389"/>
        <v>#DIV/0!</v>
      </c>
      <c r="X6309" s="25" t="s">
        <v>1591</v>
      </c>
    </row>
    <row r="6310" spans="1:24" s="32" customFormat="1" ht="21" customHeight="1" x14ac:dyDescent="0.3">
      <c r="A6310" s="64" t="s">
        <v>733</v>
      </c>
      <c r="B6310" s="64"/>
      <c r="C6310" s="64"/>
      <c r="D6310" s="64"/>
      <c r="E6310" s="64"/>
      <c r="F6310" s="30">
        <f t="shared" ref="F6310:V6310" si="5414">F12+F109+F157+F249+F392+F707+F1254+F1606+F2005+F2374+F2733+F3106+F3465+F3822+F4102+F4289+F4675+F5054+F5230+F5336+F5474+F5608+F5790+F5986+F6005+F6025+F6067+F6232+F6309+F236+F5196</f>
        <v>46355859.100000009</v>
      </c>
      <c r="G6310" s="30">
        <f t="shared" si="5414"/>
        <v>46137885.199999996</v>
      </c>
      <c r="H6310" s="30">
        <f t="shared" si="5414"/>
        <v>42239283.799999997</v>
      </c>
      <c r="I6310" s="30">
        <f t="shared" si="5414"/>
        <v>-56861.399999999951</v>
      </c>
      <c r="J6310" s="30">
        <f t="shared" si="5414"/>
        <v>-64483.700000000019</v>
      </c>
      <c r="K6310" s="30">
        <f t="shared" si="5414"/>
        <v>-74943.899999999965</v>
      </c>
      <c r="L6310" s="30">
        <f t="shared" si="5414"/>
        <v>2120394.6330000004</v>
      </c>
      <c r="M6310" s="30">
        <f t="shared" si="5414"/>
        <v>48418963.332999982</v>
      </c>
      <c r="N6310" s="30">
        <f t="shared" si="5414"/>
        <v>50634291.961799987</v>
      </c>
      <c r="O6310" s="30">
        <f t="shared" si="5414"/>
        <v>29097377.848539997</v>
      </c>
      <c r="P6310" s="30">
        <f t="shared" si="5414"/>
        <v>25185213.042780001</v>
      </c>
      <c r="Q6310" s="30">
        <f t="shared" si="5414"/>
        <v>12291861.84623</v>
      </c>
      <c r="R6310" s="30">
        <f t="shared" si="5414"/>
        <v>11621272.01464</v>
      </c>
      <c r="S6310" s="30">
        <f t="shared" si="5414"/>
        <v>4051778.8882200001</v>
      </c>
      <c r="T6310" s="30">
        <f t="shared" si="5414"/>
        <v>43918833.483779989</v>
      </c>
      <c r="U6310" s="30">
        <f t="shared" si="5414"/>
        <v>19863546.54535</v>
      </c>
      <c r="V6310" s="43">
        <f t="shared" si="5414"/>
        <v>7089495.5989999995</v>
      </c>
      <c r="W6310" s="53">
        <f t="shared" si="5389"/>
        <v>86.737331129096589</v>
      </c>
      <c r="X6310" s="31"/>
    </row>
  </sheetData>
  <sheetProtection password="CF5C" sheet="1" objects="1" scenarios="1"/>
  <autoFilter ref="A11:IU6310">
    <filterColumn colId="23">
      <filters blank="1"/>
    </filterColumn>
  </autoFilter>
  <mergeCells count="32">
    <mergeCell ref="W8:W11"/>
    <mergeCell ref="N1:W1"/>
    <mergeCell ref="N2:W2"/>
    <mergeCell ref="A5:W5"/>
    <mergeCell ref="B8:B11"/>
    <mergeCell ref="F8:F11"/>
    <mergeCell ref="G8:G11"/>
    <mergeCell ref="H8:H11"/>
    <mergeCell ref="I8:K9"/>
    <mergeCell ref="L8:L11"/>
    <mergeCell ref="E8:E11"/>
    <mergeCell ref="U8:V9"/>
    <mergeCell ref="U10:U11"/>
    <mergeCell ref="V10:V11"/>
    <mergeCell ref="T8:T11"/>
    <mergeCell ref="K10:K11"/>
    <mergeCell ref="N3:T3"/>
    <mergeCell ref="J10:J11"/>
    <mergeCell ref="P9:Q9"/>
    <mergeCell ref="M8:M11"/>
    <mergeCell ref="A6310:E6310"/>
    <mergeCell ref="A8:A11"/>
    <mergeCell ref="C8:C11"/>
    <mergeCell ref="D8:D11"/>
    <mergeCell ref="I10:I11"/>
    <mergeCell ref="P8:S8"/>
    <mergeCell ref="Q10:Q11"/>
    <mergeCell ref="R9:S9"/>
    <mergeCell ref="S10:S11"/>
    <mergeCell ref="P10:P11"/>
    <mergeCell ref="R10:R11"/>
    <mergeCell ref="N8:N11"/>
  </mergeCells>
  <printOptions horizontalCentered="1"/>
  <pageMargins left="0.78740157480314965" right="0.15748031496062992" top="0.31496062992125984" bottom="0.31496062992125984" header="0.11811023622047245" footer="0.11811023622047245"/>
  <pageSetup paperSize="9" scale="62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2022-05-24T09:26:15Z</cp:lastPrinted>
  <dcterms:created xsi:type="dcterms:W3CDTF">2013-10-10T08:33:25Z</dcterms:created>
  <dcterms:modified xsi:type="dcterms:W3CDTF">2022-05-24T09:26:34Z</dcterms:modified>
</cp:coreProperties>
</file>